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628"/>
  <workbookPr codeName="ThisWorkbook"/>
  <mc:AlternateContent xmlns:mc="http://schemas.openxmlformats.org/markup-compatibility/2006">
    <mc:Choice Requires="x15">
      <x15ac:absPath xmlns:x15ac="http://schemas.microsoft.com/office/spreadsheetml/2010/11/ac" url="https://unioxfordnexus-my.sharepoint.com/personal/sann7475_ox_ac_uk/Documents/uni/project/paper for publishing/"/>
    </mc:Choice>
  </mc:AlternateContent>
  <xr:revisionPtr revIDLastSave="487" documentId="8_{CD10FE62-2008-4776-AA8B-162BDF546B9C}" xr6:coauthVersionLast="47" xr6:coauthVersionMax="47" xr10:uidLastSave="{0CC5B354-3080-4FA3-AF16-086EB547C51E}"/>
  <bookViews>
    <workbookView xWindow="-120" yWindow="-120" windowWidth="29040" windowHeight="15720" firstSheet="7" activeTab="8" xr2:uid="{A8455873-1BA6-4F23-AED1-CC75AC59D2C7}"/>
  </bookViews>
  <sheets>
    <sheet name="LOG OF DATA " sheetId="11" r:id="rId1"/>
    <sheet name="DECEMBER FIRE FOUNTAINS" sheetId="1" r:id="rId2"/>
    <sheet name="JANUARY FIRE FOUNTAINS" sheetId="2" r:id="rId3"/>
    <sheet name="FEBRUARY PROPAGATION" sheetId="3" r:id="rId4"/>
    <sheet name="MARCH FIRE FOUNTAINS " sheetId="4" r:id="rId5"/>
    <sheet name="MAY PROPAGATION" sheetId="5" r:id="rId6"/>
    <sheet name="AUGUST FIRE FOUNTAINS" sheetId="6" r:id="rId7"/>
    <sheet name="DECEMBER ANGULAR UNCERTAINTY" sheetId="12" r:id="rId8"/>
    <sheet name="JANUARY ANGULAR UNCERTAINTY" sheetId="13" r:id="rId9"/>
    <sheet name="MARCH ANGULAR UNCERTAINTY" sheetId="14" r:id="rId10"/>
    <sheet name="AUGUST ANGULAR UNCERTAINTY" sheetId="15" r:id="rId11"/>
    <sheet name="VALUES FOR CORRELATION TESTING" sheetId="7" r:id="rId12"/>
  </sheets>
  <externalReferences>
    <externalReference r:id="rId13"/>
  </externalReferences>
  <definedNames>
    <definedName name="_xlnm._FilterDatabase" localSheetId="1" hidden="1">'DECEMBER FIRE FOUNTAINS'!$A$46:$F$77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U141" i="15" l="1"/>
  <c r="BT141" i="15"/>
  <c r="BS141" i="15"/>
  <c r="BR141" i="15"/>
  <c r="BL141" i="15"/>
  <c r="BG141" i="15"/>
  <c r="BF141" i="15"/>
  <c r="BD141" i="15"/>
  <c r="BE141" i="15" s="1"/>
  <c r="AX141" i="15"/>
  <c r="BW140" i="15"/>
  <c r="BU140" i="15"/>
  <c r="BT140" i="15"/>
  <c r="BR140" i="15"/>
  <c r="BS140" i="15" s="1"/>
  <c r="BV140" i="15" s="1"/>
  <c r="BL140" i="15"/>
  <c r="BG140" i="15"/>
  <c r="BF140" i="15"/>
  <c r="BE140" i="15"/>
  <c r="BD140" i="15"/>
  <c r="AX140" i="15"/>
  <c r="BU139" i="15"/>
  <c r="BT139" i="15"/>
  <c r="BR139" i="15"/>
  <c r="BS139" i="15" s="1"/>
  <c r="BL139" i="15"/>
  <c r="BG139" i="15"/>
  <c r="BF139" i="15"/>
  <c r="BD139" i="15"/>
  <c r="BE139" i="15" s="1"/>
  <c r="AX139" i="15"/>
  <c r="BV138" i="15"/>
  <c r="BU138" i="15"/>
  <c r="BT138" i="15"/>
  <c r="BS138" i="15"/>
  <c r="BW138" i="15" s="1"/>
  <c r="BR138" i="15"/>
  <c r="BL138" i="15"/>
  <c r="BG138" i="15"/>
  <c r="BF138" i="15"/>
  <c r="BE138" i="15"/>
  <c r="BD138" i="15"/>
  <c r="AX138" i="15"/>
  <c r="BW137" i="15"/>
  <c r="BV137" i="15"/>
  <c r="BU137" i="15"/>
  <c r="BT137" i="15"/>
  <c r="BR137" i="15"/>
  <c r="BS137" i="15" s="1"/>
  <c r="BL137" i="15"/>
  <c r="BG137" i="15"/>
  <c r="BF137" i="15"/>
  <c r="BD137" i="15"/>
  <c r="BE137" i="15" s="1"/>
  <c r="AX137" i="15"/>
  <c r="BU136" i="15"/>
  <c r="BT136" i="15"/>
  <c r="BR136" i="15"/>
  <c r="BS136" i="15" s="1"/>
  <c r="BL136" i="15"/>
  <c r="BG136" i="15"/>
  <c r="BF136" i="15"/>
  <c r="BD136" i="15"/>
  <c r="BE136" i="15" s="1"/>
  <c r="AX136" i="15"/>
  <c r="BU135" i="15"/>
  <c r="BT135" i="15"/>
  <c r="BR135" i="15"/>
  <c r="BS135" i="15" s="1"/>
  <c r="BL135" i="15"/>
  <c r="BG135" i="15"/>
  <c r="BF135" i="15"/>
  <c r="BD135" i="15"/>
  <c r="BE135" i="15" s="1"/>
  <c r="AX135" i="15"/>
  <c r="BW134" i="15"/>
  <c r="BV134" i="15"/>
  <c r="BU134" i="15"/>
  <c r="BT134" i="15"/>
  <c r="BR134" i="15"/>
  <c r="BS134" i="15" s="1"/>
  <c r="BL134" i="15"/>
  <c r="BG134" i="15"/>
  <c r="BF134" i="15"/>
  <c r="BD134" i="15"/>
  <c r="BE134" i="15" s="1"/>
  <c r="AX134" i="15"/>
  <c r="BU133" i="15"/>
  <c r="BT133" i="15"/>
  <c r="BR133" i="15"/>
  <c r="BS133" i="15" s="1"/>
  <c r="BL133" i="15"/>
  <c r="BH133" i="15"/>
  <c r="BG133" i="15"/>
  <c r="BI133" i="15" s="1"/>
  <c r="BF133" i="15"/>
  <c r="BE133" i="15"/>
  <c r="BD133" i="15"/>
  <c r="AX133" i="15"/>
  <c r="BU132" i="15"/>
  <c r="BT132" i="15"/>
  <c r="BR132" i="15"/>
  <c r="BS132" i="15" s="1"/>
  <c r="BL132" i="15"/>
  <c r="BG132" i="15"/>
  <c r="BF132" i="15"/>
  <c r="BD132" i="15"/>
  <c r="BE132" i="15" s="1"/>
  <c r="AX132" i="15"/>
  <c r="BU131" i="15"/>
  <c r="BT131" i="15"/>
  <c r="BR131" i="15"/>
  <c r="BS131" i="15" s="1"/>
  <c r="BL131" i="15"/>
  <c r="BG131" i="15"/>
  <c r="BF131" i="15"/>
  <c r="BD131" i="15"/>
  <c r="BE131" i="15" s="1"/>
  <c r="AX131" i="15"/>
  <c r="BU130" i="15"/>
  <c r="BT130" i="15"/>
  <c r="BS130" i="15"/>
  <c r="BR130" i="15"/>
  <c r="BL130" i="15"/>
  <c r="BH130" i="15"/>
  <c r="BG130" i="15"/>
  <c r="BF130" i="15"/>
  <c r="BD130" i="15"/>
  <c r="BE130" i="15" s="1"/>
  <c r="BI130" i="15" s="1"/>
  <c r="AX130" i="15"/>
  <c r="BU129" i="15"/>
  <c r="BT129" i="15"/>
  <c r="BR129" i="15"/>
  <c r="BS129" i="15" s="1"/>
  <c r="BL129" i="15"/>
  <c r="BG129" i="15"/>
  <c r="BF129" i="15"/>
  <c r="BD129" i="15"/>
  <c r="BE129" i="15" s="1"/>
  <c r="BI129" i="15" s="1"/>
  <c r="AX129" i="15"/>
  <c r="BV128" i="15"/>
  <c r="BU128" i="15"/>
  <c r="BT128" i="15"/>
  <c r="BS128" i="15"/>
  <c r="BW128" i="15" s="1"/>
  <c r="BR128" i="15"/>
  <c r="BL128" i="15"/>
  <c r="BG128" i="15"/>
  <c r="BF128" i="15"/>
  <c r="BE128" i="15"/>
  <c r="BD128" i="15"/>
  <c r="AX128" i="15"/>
  <c r="BV127" i="15"/>
  <c r="BU127" i="15"/>
  <c r="BW127" i="15" s="1"/>
  <c r="BT127" i="15"/>
  <c r="BR127" i="15"/>
  <c r="BS127" i="15" s="1"/>
  <c r="BL127" i="15"/>
  <c r="BG127" i="15"/>
  <c r="BF127" i="15"/>
  <c r="BD127" i="15"/>
  <c r="BE127" i="15" s="1"/>
  <c r="AX127" i="15"/>
  <c r="BU126" i="15"/>
  <c r="BT126" i="15"/>
  <c r="BR126" i="15"/>
  <c r="BS126" i="15" s="1"/>
  <c r="BL126" i="15"/>
  <c r="BG126" i="15"/>
  <c r="BF126" i="15"/>
  <c r="BD126" i="15"/>
  <c r="BE126" i="15" s="1"/>
  <c r="BH126" i="15" s="1"/>
  <c r="AX126" i="15"/>
  <c r="BU125" i="15"/>
  <c r="BT125" i="15"/>
  <c r="BR125" i="15"/>
  <c r="BS125" i="15" s="1"/>
  <c r="BV125" i="15" s="1"/>
  <c r="BL125" i="15"/>
  <c r="BG125" i="15"/>
  <c r="BF125" i="15"/>
  <c r="BD125" i="15"/>
  <c r="BE125" i="15" s="1"/>
  <c r="AX125" i="15"/>
  <c r="BV124" i="15"/>
  <c r="BU124" i="15"/>
  <c r="BW124" i="15" s="1"/>
  <c r="BT124" i="15"/>
  <c r="BR124" i="15"/>
  <c r="BS124" i="15" s="1"/>
  <c r="BL124" i="15"/>
  <c r="BG124" i="15"/>
  <c r="BF124" i="15"/>
  <c r="BD124" i="15"/>
  <c r="BE124" i="15" s="1"/>
  <c r="AX124" i="15"/>
  <c r="BV123" i="15"/>
  <c r="CA123" i="15" s="1"/>
  <c r="CE123" i="15" s="1"/>
  <c r="BU123" i="15"/>
  <c r="BT123" i="15"/>
  <c r="BR123" i="15"/>
  <c r="BS123" i="15" s="1"/>
  <c r="BW123" i="15" s="1"/>
  <c r="BZ123" i="15" s="1"/>
  <c r="CD123" i="15" s="1"/>
  <c r="BL123" i="15"/>
  <c r="BI123" i="15"/>
  <c r="BH123" i="15"/>
  <c r="BG123" i="15"/>
  <c r="BF123" i="15"/>
  <c r="BE123" i="15"/>
  <c r="BD123" i="15"/>
  <c r="AX123" i="15"/>
  <c r="BU122" i="15"/>
  <c r="BT122" i="15"/>
  <c r="BR122" i="15"/>
  <c r="BS122" i="15" s="1"/>
  <c r="BL122" i="15"/>
  <c r="BG122" i="15"/>
  <c r="BF122" i="15"/>
  <c r="BE122" i="15"/>
  <c r="BD122" i="15"/>
  <c r="AX122" i="15"/>
  <c r="BU121" i="15"/>
  <c r="BT121" i="15"/>
  <c r="BS121" i="15"/>
  <c r="BR121" i="15"/>
  <c r="BL121" i="15"/>
  <c r="BG121" i="15"/>
  <c r="BF121" i="15"/>
  <c r="BD121" i="15"/>
  <c r="BE121" i="15" s="1"/>
  <c r="AX121" i="15"/>
  <c r="BU120" i="15"/>
  <c r="BT120" i="15"/>
  <c r="BS120" i="15"/>
  <c r="BV120" i="15" s="1"/>
  <c r="BR120" i="15"/>
  <c r="BL120" i="15"/>
  <c r="BG120" i="15"/>
  <c r="BF120" i="15"/>
  <c r="BD120" i="15"/>
  <c r="BE120" i="15" s="1"/>
  <c r="AX120" i="15"/>
  <c r="DH119" i="15"/>
  <c r="DM119" i="15" s="1"/>
  <c r="DQ119" i="15" s="1"/>
  <c r="DG119" i="15"/>
  <c r="DF119" i="15"/>
  <c r="DD119" i="15"/>
  <c r="DE119" i="15" s="1"/>
  <c r="CX119" i="15"/>
  <c r="CU119" i="15"/>
  <c r="CT119" i="15"/>
  <c r="CS119" i="15"/>
  <c r="CR119" i="15"/>
  <c r="CP119" i="15"/>
  <c r="CQ119" i="15" s="1"/>
  <c r="CJ119" i="15"/>
  <c r="BU119" i="15"/>
  <c r="BT119" i="15"/>
  <c r="BS119" i="15"/>
  <c r="BW119" i="15" s="1"/>
  <c r="BR119" i="15"/>
  <c r="BL119" i="15"/>
  <c r="BG119" i="15"/>
  <c r="BF119" i="15"/>
  <c r="BE119" i="15"/>
  <c r="BD119" i="15"/>
  <c r="AX119" i="15"/>
  <c r="DI118" i="15"/>
  <c r="DH118" i="15"/>
  <c r="DG118" i="15"/>
  <c r="DF118" i="15"/>
  <c r="DD118" i="15"/>
  <c r="DE118" i="15" s="1"/>
  <c r="CX118" i="15"/>
  <c r="CS118" i="15"/>
  <c r="CR118" i="15"/>
  <c r="CQ118" i="15"/>
  <c r="CP118" i="15"/>
  <c r="CJ118" i="15"/>
  <c r="BU118" i="15"/>
  <c r="BT118" i="15"/>
  <c r="BR118" i="15"/>
  <c r="BS118" i="15" s="1"/>
  <c r="BL118" i="15"/>
  <c r="BI118" i="15"/>
  <c r="BG118" i="15"/>
  <c r="BF118" i="15"/>
  <c r="BD118" i="15"/>
  <c r="BE118" i="15" s="1"/>
  <c r="BH118" i="15" s="1"/>
  <c r="AX118" i="15"/>
  <c r="DQ117" i="15"/>
  <c r="DH117" i="15"/>
  <c r="DM117" i="15" s="1"/>
  <c r="DG117" i="15"/>
  <c r="DF117" i="15"/>
  <c r="DD117" i="15"/>
  <c r="DE117" i="15" s="1"/>
  <c r="DI117" i="15" s="1"/>
  <c r="CX117" i="15"/>
  <c r="CS117" i="15"/>
  <c r="CU117" i="15" s="1"/>
  <c r="CR117" i="15"/>
  <c r="CQ117" i="15"/>
  <c r="CT117" i="15" s="1"/>
  <c r="CP117" i="15"/>
  <c r="CJ117" i="15"/>
  <c r="BW117" i="15"/>
  <c r="BV117" i="15"/>
  <c r="BU117" i="15"/>
  <c r="BT117" i="15"/>
  <c r="BS117" i="15"/>
  <c r="BR117" i="15"/>
  <c r="BL117" i="15"/>
  <c r="BG117" i="15"/>
  <c r="BF117" i="15"/>
  <c r="BE117" i="15"/>
  <c r="BD117" i="15"/>
  <c r="AX117" i="15"/>
  <c r="DH116" i="15"/>
  <c r="DM116" i="15" s="1"/>
  <c r="DQ116" i="15" s="1"/>
  <c r="DG116" i="15"/>
  <c r="DF116" i="15"/>
  <c r="DD116" i="15"/>
  <c r="DE116" i="15" s="1"/>
  <c r="DI116" i="15" s="1"/>
  <c r="CX116" i="15"/>
  <c r="CU116" i="15"/>
  <c r="CT116" i="15"/>
  <c r="CS116" i="15"/>
  <c r="CR116" i="15"/>
  <c r="CQ116" i="15"/>
  <c r="CP116" i="15"/>
  <c r="CJ116" i="15"/>
  <c r="BV116" i="15"/>
  <c r="BU116" i="15"/>
  <c r="BT116" i="15"/>
  <c r="BR116" i="15"/>
  <c r="BS116" i="15" s="1"/>
  <c r="BW116" i="15" s="1"/>
  <c r="BL116" i="15"/>
  <c r="BG116" i="15"/>
  <c r="BF116" i="15"/>
  <c r="BE116" i="15"/>
  <c r="BD116" i="15"/>
  <c r="AX116" i="15"/>
  <c r="DG115" i="15"/>
  <c r="DF115" i="15"/>
  <c r="DE115" i="15"/>
  <c r="DD115" i="15"/>
  <c r="CX115" i="15"/>
  <c r="CS115" i="15"/>
  <c r="CR115" i="15"/>
  <c r="CQ115" i="15"/>
  <c r="CP115" i="15"/>
  <c r="CJ115" i="15"/>
  <c r="BU115" i="15"/>
  <c r="BT115" i="15"/>
  <c r="BR115" i="15"/>
  <c r="BS115" i="15" s="1"/>
  <c r="BV115" i="15" s="1"/>
  <c r="BL115" i="15"/>
  <c r="BG115" i="15"/>
  <c r="BF115" i="15"/>
  <c r="BE115" i="15"/>
  <c r="BD115" i="15"/>
  <c r="AX115" i="15"/>
  <c r="DH114" i="15"/>
  <c r="DG114" i="15"/>
  <c r="DF114" i="15"/>
  <c r="DD114" i="15"/>
  <c r="DE114" i="15" s="1"/>
  <c r="CX114" i="15"/>
  <c r="CS114" i="15"/>
  <c r="CR114" i="15"/>
  <c r="CQ114" i="15"/>
  <c r="CP114" i="15"/>
  <c r="CJ114" i="15"/>
  <c r="BU114" i="15"/>
  <c r="BT114" i="15"/>
  <c r="BS114" i="15"/>
  <c r="BR114" i="15"/>
  <c r="BL114" i="15"/>
  <c r="BG114" i="15"/>
  <c r="BF114" i="15"/>
  <c r="BH114" i="15" s="1"/>
  <c r="BD114" i="15"/>
  <c r="BE114" i="15" s="1"/>
  <c r="BI114" i="15" s="1"/>
  <c r="AX114" i="15"/>
  <c r="DI113" i="15"/>
  <c r="DG113" i="15"/>
  <c r="DF113" i="15"/>
  <c r="DD113" i="15"/>
  <c r="DE113" i="15" s="1"/>
  <c r="DH113" i="15" s="1"/>
  <c r="CX113" i="15"/>
  <c r="CS113" i="15"/>
  <c r="CR113" i="15"/>
  <c r="CP113" i="15"/>
  <c r="CQ113" i="15" s="1"/>
  <c r="CJ113" i="15"/>
  <c r="BU113" i="15"/>
  <c r="BT113" i="15"/>
  <c r="BS113" i="15"/>
  <c r="BR113" i="15"/>
  <c r="BL113" i="15"/>
  <c r="BH113" i="15"/>
  <c r="BG113" i="15"/>
  <c r="BF113" i="15"/>
  <c r="BD113" i="15"/>
  <c r="BE113" i="15" s="1"/>
  <c r="BI113" i="15" s="1"/>
  <c r="AX113" i="15"/>
  <c r="DG112" i="15"/>
  <c r="DF112" i="15"/>
  <c r="DD112" i="15"/>
  <c r="DE112" i="15" s="1"/>
  <c r="CX112" i="15"/>
  <c r="CS112" i="15"/>
  <c r="CU112" i="15" s="1"/>
  <c r="CR112" i="15"/>
  <c r="CP112" i="15"/>
  <c r="CQ112" i="15" s="1"/>
  <c r="CJ112" i="15"/>
  <c r="BU112" i="15"/>
  <c r="BT112" i="15"/>
  <c r="BS112" i="15"/>
  <c r="BR112" i="15"/>
  <c r="BL112" i="15"/>
  <c r="BG112" i="15"/>
  <c r="BF112" i="15"/>
  <c r="BD112" i="15"/>
  <c r="BE112" i="15" s="1"/>
  <c r="AX112" i="15"/>
  <c r="DI111" i="15"/>
  <c r="DL111" i="15" s="1"/>
  <c r="DP111" i="15" s="1"/>
  <c r="DG111" i="15"/>
  <c r="DF111" i="15"/>
  <c r="DD111" i="15"/>
  <c r="DE111" i="15" s="1"/>
  <c r="DH111" i="15" s="1"/>
  <c r="DM111" i="15" s="1"/>
  <c r="DQ111" i="15" s="1"/>
  <c r="CX111" i="15"/>
  <c r="CU111" i="15"/>
  <c r="CT111" i="15"/>
  <c r="CS111" i="15"/>
  <c r="CR111" i="15"/>
  <c r="CQ111" i="15"/>
  <c r="CP111" i="15"/>
  <c r="CJ111" i="15"/>
  <c r="BW111" i="15"/>
  <c r="BU111" i="15"/>
  <c r="BT111" i="15"/>
  <c r="BR111" i="15"/>
  <c r="BS111" i="15" s="1"/>
  <c r="BV111" i="15" s="1"/>
  <c r="BL111" i="15"/>
  <c r="BI111" i="15"/>
  <c r="BH111" i="15"/>
  <c r="BG111" i="15"/>
  <c r="BF111" i="15"/>
  <c r="BD111" i="15"/>
  <c r="BE111" i="15" s="1"/>
  <c r="AX111" i="15"/>
  <c r="DG110" i="15"/>
  <c r="DF110" i="15"/>
  <c r="DE110" i="15"/>
  <c r="DD110" i="15"/>
  <c r="CX110" i="15"/>
  <c r="CS110" i="15"/>
  <c r="CR110" i="15"/>
  <c r="CP110" i="15"/>
  <c r="CQ110" i="15" s="1"/>
  <c r="CU110" i="15" s="1"/>
  <c r="CJ110" i="15"/>
  <c r="BW110" i="15"/>
  <c r="BU110" i="15"/>
  <c r="BT110" i="15"/>
  <c r="BR110" i="15"/>
  <c r="BS110" i="15" s="1"/>
  <c r="BV110" i="15" s="1"/>
  <c r="BL110" i="15"/>
  <c r="BG110" i="15"/>
  <c r="BF110" i="15"/>
  <c r="BE110" i="15"/>
  <c r="BD110" i="15"/>
  <c r="AX110" i="15"/>
  <c r="DH109" i="15"/>
  <c r="DG109" i="15"/>
  <c r="DF109" i="15"/>
  <c r="DD109" i="15"/>
  <c r="DE109" i="15" s="1"/>
  <c r="DI109" i="15" s="1"/>
  <c r="CX109" i="15"/>
  <c r="CS109" i="15"/>
  <c r="CR109" i="15"/>
  <c r="CQ109" i="15"/>
  <c r="CP109" i="15"/>
  <c r="CJ109" i="15"/>
  <c r="BU109" i="15"/>
  <c r="BT109" i="15"/>
  <c r="BS109" i="15"/>
  <c r="BR109" i="15"/>
  <c r="BL109" i="15"/>
  <c r="BH109" i="15"/>
  <c r="BG109" i="15"/>
  <c r="BF109" i="15"/>
  <c r="BD109" i="15"/>
  <c r="BE109" i="15" s="1"/>
  <c r="AX109" i="15"/>
  <c r="DG108" i="15"/>
  <c r="DF108" i="15"/>
  <c r="DD108" i="15"/>
  <c r="DE108" i="15" s="1"/>
  <c r="CX108" i="15"/>
  <c r="CS108" i="15"/>
  <c r="CR108" i="15"/>
  <c r="CP108" i="15"/>
  <c r="CQ108" i="15" s="1"/>
  <c r="CJ108" i="15"/>
  <c r="BU108" i="15"/>
  <c r="BT108" i="15"/>
  <c r="BR108" i="15"/>
  <c r="BS108" i="15" s="1"/>
  <c r="BL108" i="15"/>
  <c r="BH108" i="15"/>
  <c r="BG108" i="15"/>
  <c r="BF108" i="15"/>
  <c r="BD108" i="15"/>
  <c r="BE108" i="15" s="1"/>
  <c r="BI108" i="15" s="1"/>
  <c r="AX108" i="15"/>
  <c r="DG107" i="15"/>
  <c r="DF107" i="15"/>
  <c r="DE107" i="15"/>
  <c r="DD107" i="15"/>
  <c r="CX107" i="15"/>
  <c r="CS107" i="15"/>
  <c r="CU107" i="15" s="1"/>
  <c r="CR107" i="15"/>
  <c r="CQ107" i="15"/>
  <c r="CP107" i="15"/>
  <c r="CJ107" i="15"/>
  <c r="BU107" i="15"/>
  <c r="BW107" i="15" s="1"/>
  <c r="BZ107" i="15" s="1"/>
  <c r="CD107" i="15" s="1"/>
  <c r="BT107" i="15"/>
  <c r="BR107" i="15"/>
  <c r="BS107" i="15" s="1"/>
  <c r="BV107" i="15" s="1"/>
  <c r="BL107" i="15"/>
  <c r="BH107" i="15"/>
  <c r="CA107" i="15" s="1"/>
  <c r="CE107" i="15" s="1"/>
  <c r="BG107" i="15"/>
  <c r="BF107" i="15"/>
  <c r="BE107" i="15"/>
  <c r="BI107" i="15" s="1"/>
  <c r="BD107" i="15"/>
  <c r="AX107" i="15"/>
  <c r="ES106" i="15"/>
  <c r="ER106" i="15"/>
  <c r="EP106" i="15"/>
  <c r="EQ106" i="15" s="1"/>
  <c r="EJ106" i="15"/>
  <c r="EE106" i="15"/>
  <c r="ED106" i="15"/>
  <c r="EC106" i="15"/>
  <c r="EB106" i="15"/>
  <c r="DV106" i="15"/>
  <c r="DG106" i="15"/>
  <c r="DF106" i="15"/>
  <c r="DD106" i="15"/>
  <c r="DE106" i="15" s="1"/>
  <c r="DI106" i="15" s="1"/>
  <c r="CX106" i="15"/>
  <c r="CS106" i="15"/>
  <c r="CR106" i="15"/>
  <c r="CQ106" i="15"/>
  <c r="CP106" i="15"/>
  <c r="CJ106" i="15"/>
  <c r="BU106" i="15"/>
  <c r="BT106" i="15"/>
  <c r="BR106" i="15"/>
  <c r="BS106" i="15" s="1"/>
  <c r="BL106" i="15"/>
  <c r="BG106" i="15"/>
  <c r="BF106" i="15"/>
  <c r="BE106" i="15"/>
  <c r="BH106" i="15" s="1"/>
  <c r="BD106" i="15"/>
  <c r="AX106" i="15"/>
  <c r="ES105" i="15"/>
  <c r="ER105" i="15"/>
  <c r="EP105" i="15"/>
  <c r="EQ105" i="15" s="1"/>
  <c r="EJ105" i="15"/>
  <c r="EE105" i="15"/>
  <c r="ED105" i="15"/>
  <c r="EC105" i="15"/>
  <c r="EB105" i="15"/>
  <c r="DV105" i="15"/>
  <c r="DH105" i="15"/>
  <c r="DG105" i="15"/>
  <c r="DF105" i="15"/>
  <c r="DD105" i="15"/>
  <c r="DE105" i="15" s="1"/>
  <c r="DI105" i="15" s="1"/>
  <c r="CX105" i="15"/>
  <c r="CS105" i="15"/>
  <c r="CR105" i="15"/>
  <c r="CQ105" i="15"/>
  <c r="CP105" i="15"/>
  <c r="CJ105" i="15"/>
  <c r="BV105" i="15"/>
  <c r="CA105" i="15" s="1"/>
  <c r="CE105" i="15" s="1"/>
  <c r="BU105" i="15"/>
  <c r="BT105" i="15"/>
  <c r="BS105" i="15"/>
  <c r="BW105" i="15" s="1"/>
  <c r="BZ105" i="15" s="1"/>
  <c r="CD105" i="15" s="1"/>
  <c r="BR105" i="15"/>
  <c r="BL105" i="15"/>
  <c r="BH105" i="15"/>
  <c r="BG105" i="15"/>
  <c r="BF105" i="15"/>
  <c r="BD105" i="15"/>
  <c r="BE105" i="15" s="1"/>
  <c r="BI105" i="15" s="1"/>
  <c r="AX105" i="15"/>
  <c r="ES104" i="15"/>
  <c r="EU104" i="15" s="1"/>
  <c r="ER104" i="15"/>
  <c r="EP104" i="15"/>
  <c r="EQ104" i="15" s="1"/>
  <c r="ET104" i="15" s="1"/>
  <c r="EJ104" i="15"/>
  <c r="EE104" i="15"/>
  <c r="ED104" i="15"/>
  <c r="EB104" i="15"/>
  <c r="EC104" i="15" s="1"/>
  <c r="DV104" i="15"/>
  <c r="DI104" i="15"/>
  <c r="DL104" i="15" s="1"/>
  <c r="DP104" i="15" s="1"/>
  <c r="DH104" i="15"/>
  <c r="DM104" i="15" s="1"/>
  <c r="DQ104" i="15" s="1"/>
  <c r="DG104" i="15"/>
  <c r="DF104" i="15"/>
  <c r="DD104" i="15"/>
  <c r="DE104" i="15" s="1"/>
  <c r="CX104" i="15"/>
  <c r="CT104" i="15"/>
  <c r="CS104" i="15"/>
  <c r="CU104" i="15" s="1"/>
  <c r="CR104" i="15"/>
  <c r="CP104" i="15"/>
  <c r="CQ104" i="15" s="1"/>
  <c r="CJ104" i="15"/>
  <c r="BU104" i="15"/>
  <c r="BT104" i="15"/>
  <c r="BS104" i="15"/>
  <c r="BR104" i="15"/>
  <c r="BL104" i="15"/>
  <c r="BG104" i="15"/>
  <c r="BF104" i="15"/>
  <c r="BE104" i="15"/>
  <c r="BD104" i="15"/>
  <c r="AX104" i="15"/>
  <c r="ES103" i="15"/>
  <c r="ER103" i="15"/>
  <c r="EP103" i="15"/>
  <c r="EQ103" i="15" s="1"/>
  <c r="EJ103" i="15"/>
  <c r="EE103" i="15"/>
  <c r="ED103" i="15"/>
  <c r="EC103" i="15"/>
  <c r="EB103" i="15"/>
  <c r="DV103" i="15"/>
  <c r="DG103" i="15"/>
  <c r="DF103" i="15"/>
  <c r="DE103" i="15"/>
  <c r="DD103" i="15"/>
  <c r="CX103" i="15"/>
  <c r="CS103" i="15"/>
  <c r="CR103" i="15"/>
  <c r="CQ103" i="15"/>
  <c r="CP103" i="15"/>
  <c r="CJ103" i="15"/>
  <c r="BU103" i="15"/>
  <c r="BT103" i="15"/>
  <c r="BR103" i="15"/>
  <c r="BS103" i="15" s="1"/>
  <c r="BL103" i="15"/>
  <c r="BG103" i="15"/>
  <c r="BF103" i="15"/>
  <c r="BD103" i="15"/>
  <c r="BE103" i="15" s="1"/>
  <c r="AX103" i="15"/>
  <c r="ES102" i="15"/>
  <c r="ER102" i="15"/>
  <c r="EQ102" i="15"/>
  <c r="EP102" i="15"/>
  <c r="EJ102" i="15"/>
  <c r="EG102" i="15"/>
  <c r="EF102" i="15"/>
  <c r="EE102" i="15"/>
  <c r="ED102" i="15"/>
  <c r="EB102" i="15"/>
  <c r="EC102" i="15" s="1"/>
  <c r="DV102" i="15"/>
  <c r="DG102" i="15"/>
  <c r="DF102" i="15"/>
  <c r="DD102" i="15"/>
  <c r="DE102" i="15" s="1"/>
  <c r="CX102" i="15"/>
  <c r="CU102" i="15"/>
  <c r="CS102" i="15"/>
  <c r="CR102" i="15"/>
  <c r="CQ102" i="15"/>
  <c r="CP102" i="15"/>
  <c r="CJ102" i="15"/>
  <c r="BV102" i="15"/>
  <c r="BU102" i="15"/>
  <c r="BT102" i="15"/>
  <c r="BR102" i="15"/>
  <c r="BS102" i="15" s="1"/>
  <c r="BW102" i="15" s="1"/>
  <c r="BL102" i="15"/>
  <c r="BG102" i="15"/>
  <c r="BF102" i="15"/>
  <c r="BE102" i="15"/>
  <c r="BD102" i="15"/>
  <c r="AX102" i="15"/>
  <c r="EU101" i="15"/>
  <c r="ES101" i="15"/>
  <c r="ER101" i="15"/>
  <c r="EQ101" i="15"/>
  <c r="ET101" i="15" s="1"/>
  <c r="EP101" i="15"/>
  <c r="EJ101" i="15"/>
  <c r="EE101" i="15"/>
  <c r="ED101" i="15"/>
  <c r="EB101" i="15"/>
  <c r="EC101" i="15" s="1"/>
  <c r="DV101" i="15"/>
  <c r="DG101" i="15"/>
  <c r="DF101" i="15"/>
  <c r="DD101" i="15"/>
  <c r="DE101" i="15" s="1"/>
  <c r="DI101" i="15" s="1"/>
  <c r="CX101" i="15"/>
  <c r="CS101" i="15"/>
  <c r="CR101" i="15"/>
  <c r="CP101" i="15"/>
  <c r="CQ101" i="15" s="1"/>
  <c r="CJ101" i="15"/>
  <c r="BW101" i="15"/>
  <c r="BU101" i="15"/>
  <c r="BT101" i="15"/>
  <c r="BS101" i="15"/>
  <c r="BV101" i="15" s="1"/>
  <c r="BR101" i="15"/>
  <c r="BL101" i="15"/>
  <c r="BG101" i="15"/>
  <c r="BF101" i="15"/>
  <c r="BD101" i="15"/>
  <c r="BE101" i="15" s="1"/>
  <c r="AX101" i="15"/>
  <c r="ES100" i="15"/>
  <c r="ER100" i="15"/>
  <c r="ET100" i="15" s="1"/>
  <c r="EY100" i="15" s="1"/>
  <c r="FC100" i="15" s="1"/>
  <c r="EP100" i="15"/>
  <c r="EQ100" i="15" s="1"/>
  <c r="EJ100" i="15"/>
  <c r="EG100" i="15"/>
  <c r="EE100" i="15"/>
  <c r="ED100" i="15"/>
  <c r="EC100" i="15"/>
  <c r="EF100" i="15" s="1"/>
  <c r="EB100" i="15"/>
  <c r="DV100" i="15"/>
  <c r="DG100" i="15"/>
  <c r="DF100" i="15"/>
  <c r="DE100" i="15"/>
  <c r="DD100" i="15"/>
  <c r="CX100" i="15"/>
  <c r="CS100" i="15"/>
  <c r="CR100" i="15"/>
  <c r="CQ100" i="15"/>
  <c r="CP100" i="15"/>
  <c r="CJ100" i="15"/>
  <c r="BU100" i="15"/>
  <c r="BT100" i="15"/>
  <c r="BR100" i="15"/>
  <c r="BS100" i="15" s="1"/>
  <c r="BL100" i="15"/>
  <c r="BH100" i="15"/>
  <c r="BG100" i="15"/>
  <c r="BI100" i="15" s="1"/>
  <c r="BF100" i="15"/>
  <c r="BE100" i="15"/>
  <c r="BD100" i="15"/>
  <c r="AX100" i="15"/>
  <c r="ES99" i="15"/>
  <c r="ER99" i="15"/>
  <c r="EP99" i="15"/>
  <c r="EQ99" i="15" s="1"/>
  <c r="ET99" i="15" s="1"/>
  <c r="EJ99" i="15"/>
  <c r="EE99" i="15"/>
  <c r="ED99" i="15"/>
  <c r="EB99" i="15"/>
  <c r="EC99" i="15" s="1"/>
  <c r="DV99" i="15"/>
  <c r="DG99" i="15"/>
  <c r="DF99" i="15"/>
  <c r="DD99" i="15"/>
  <c r="DE99" i="15" s="1"/>
  <c r="CX99" i="15"/>
  <c r="CU99" i="15"/>
  <c r="CS99" i="15"/>
  <c r="CR99" i="15"/>
  <c r="CT99" i="15" s="1"/>
  <c r="CP99" i="15"/>
  <c r="CQ99" i="15" s="1"/>
  <c r="CJ99" i="15"/>
  <c r="BU99" i="15"/>
  <c r="BT99" i="15"/>
  <c r="BS99" i="15"/>
  <c r="BR99" i="15"/>
  <c r="BL99" i="15"/>
  <c r="BG99" i="15"/>
  <c r="BF99" i="15"/>
  <c r="BD99" i="15"/>
  <c r="BE99" i="15" s="1"/>
  <c r="AX99" i="15"/>
  <c r="ES98" i="15"/>
  <c r="ER98" i="15"/>
  <c r="EP98" i="15"/>
  <c r="EQ98" i="15" s="1"/>
  <c r="EJ98" i="15"/>
  <c r="EE98" i="15"/>
  <c r="ED98" i="15"/>
  <c r="EB98" i="15"/>
  <c r="EC98" i="15" s="1"/>
  <c r="DV98" i="15"/>
  <c r="DG98" i="15"/>
  <c r="DF98" i="15"/>
  <c r="DE98" i="15"/>
  <c r="DD98" i="15"/>
  <c r="CX98" i="15"/>
  <c r="CS98" i="15"/>
  <c r="CR98" i="15"/>
  <c r="CP98" i="15"/>
  <c r="CQ98" i="15" s="1"/>
  <c r="CJ98" i="15"/>
  <c r="BV98" i="15"/>
  <c r="BU98" i="15"/>
  <c r="BW98" i="15" s="1"/>
  <c r="BT98" i="15"/>
  <c r="BR98" i="15"/>
  <c r="BS98" i="15" s="1"/>
  <c r="BL98" i="15"/>
  <c r="BI98" i="15"/>
  <c r="BG98" i="15"/>
  <c r="BF98" i="15"/>
  <c r="BD98" i="15"/>
  <c r="BE98" i="15" s="1"/>
  <c r="BH98" i="15" s="1"/>
  <c r="CA98" i="15" s="1"/>
  <c r="CE98" i="15" s="1"/>
  <c r="AX98" i="15"/>
  <c r="ES97" i="15"/>
  <c r="ER97" i="15"/>
  <c r="EQ97" i="15"/>
  <c r="EP97" i="15"/>
  <c r="EJ97" i="15"/>
  <c r="EE97" i="15"/>
  <c r="ED97" i="15"/>
  <c r="EB97" i="15"/>
  <c r="EC97" i="15" s="1"/>
  <c r="DV97" i="15"/>
  <c r="DI97" i="15"/>
  <c r="DL97" i="15" s="1"/>
  <c r="DP97" i="15" s="1"/>
  <c r="DH97" i="15"/>
  <c r="DG97" i="15"/>
  <c r="DF97" i="15"/>
  <c r="DE97" i="15"/>
  <c r="DD97" i="15"/>
  <c r="CX97" i="15"/>
  <c r="CS97" i="15"/>
  <c r="CU97" i="15" s="1"/>
  <c r="CR97" i="15"/>
  <c r="CQ97" i="15"/>
  <c r="CP97" i="15"/>
  <c r="CJ97" i="15"/>
  <c r="BU97" i="15"/>
  <c r="BT97" i="15"/>
  <c r="BR97" i="15"/>
  <c r="BS97" i="15" s="1"/>
  <c r="BL97" i="15"/>
  <c r="BH97" i="15"/>
  <c r="BG97" i="15"/>
  <c r="BF97" i="15"/>
  <c r="BD97" i="15"/>
  <c r="BE97" i="15" s="1"/>
  <c r="BI97" i="15" s="1"/>
  <c r="AX97" i="15"/>
  <c r="ES96" i="15"/>
  <c r="ER96" i="15"/>
  <c r="EQ96" i="15"/>
  <c r="ET96" i="15" s="1"/>
  <c r="EP96" i="15"/>
  <c r="EJ96" i="15"/>
  <c r="EE96" i="15"/>
  <c r="ED96" i="15"/>
  <c r="EC96" i="15"/>
  <c r="EB96" i="15"/>
  <c r="DV96" i="15"/>
  <c r="DG96" i="15"/>
  <c r="DF96" i="15"/>
  <c r="DE96" i="15"/>
  <c r="DD96" i="15"/>
  <c r="CX96" i="15"/>
  <c r="CS96" i="15"/>
  <c r="CR96" i="15"/>
  <c r="CP96" i="15"/>
  <c r="CQ96" i="15" s="1"/>
  <c r="CT96" i="15" s="1"/>
  <c r="CJ96" i="15"/>
  <c r="BU96" i="15"/>
  <c r="BT96" i="15"/>
  <c r="BR96" i="15"/>
  <c r="BS96" i="15" s="1"/>
  <c r="BL96" i="15"/>
  <c r="BG96" i="15"/>
  <c r="BF96" i="15"/>
  <c r="BD96" i="15"/>
  <c r="BE96" i="15" s="1"/>
  <c r="AX96" i="15"/>
  <c r="ES95" i="15"/>
  <c r="ER95" i="15"/>
  <c r="EP95" i="15"/>
  <c r="EQ95" i="15" s="1"/>
  <c r="EJ95" i="15"/>
  <c r="EG95" i="15"/>
  <c r="EE95" i="15"/>
  <c r="ED95" i="15"/>
  <c r="EB95" i="15"/>
  <c r="EC95" i="15" s="1"/>
  <c r="EF95" i="15" s="1"/>
  <c r="DV95" i="15"/>
  <c r="DG95" i="15"/>
  <c r="DF95" i="15"/>
  <c r="DD95" i="15"/>
  <c r="DE95" i="15" s="1"/>
  <c r="CX95" i="15"/>
  <c r="CS95" i="15"/>
  <c r="CR95" i="15"/>
  <c r="CP95" i="15"/>
  <c r="CQ95" i="15" s="1"/>
  <c r="CU95" i="15" s="1"/>
  <c r="CJ95" i="15"/>
  <c r="BU95" i="15"/>
  <c r="BT95" i="15"/>
  <c r="BR95" i="15"/>
  <c r="BS95" i="15" s="1"/>
  <c r="BL95" i="15"/>
  <c r="BG95" i="15"/>
  <c r="BF95" i="15"/>
  <c r="BE95" i="15"/>
  <c r="BD95" i="15"/>
  <c r="AX95" i="15"/>
  <c r="ES94" i="15"/>
  <c r="ER94" i="15"/>
  <c r="EP94" i="15"/>
  <c r="EQ94" i="15" s="1"/>
  <c r="EJ94" i="15"/>
  <c r="EE94" i="15"/>
  <c r="ED94" i="15"/>
  <c r="EB94" i="15"/>
  <c r="EC94" i="15" s="1"/>
  <c r="DV94" i="15"/>
  <c r="DM94" i="15"/>
  <c r="DQ94" i="15" s="1"/>
  <c r="DI94" i="15"/>
  <c r="DL94" i="15" s="1"/>
  <c r="DP94" i="15" s="1"/>
  <c r="DG94" i="15"/>
  <c r="DF94" i="15"/>
  <c r="DD94" i="15"/>
  <c r="DE94" i="15" s="1"/>
  <c r="DH94" i="15" s="1"/>
  <c r="CX94" i="15"/>
  <c r="CT94" i="15"/>
  <c r="CS94" i="15"/>
  <c r="CU94" i="15" s="1"/>
  <c r="CR94" i="15"/>
  <c r="CP94" i="15"/>
  <c r="CQ94" i="15" s="1"/>
  <c r="CJ94" i="15"/>
  <c r="BU94" i="15"/>
  <c r="BT94" i="15"/>
  <c r="BS94" i="15"/>
  <c r="BR94" i="15"/>
  <c r="BL94" i="15"/>
  <c r="BG94" i="15"/>
  <c r="BF94" i="15"/>
  <c r="BE94" i="15"/>
  <c r="BD94" i="15"/>
  <c r="AX94" i="15"/>
  <c r="ES93" i="15"/>
  <c r="ER93" i="15"/>
  <c r="EQ93" i="15"/>
  <c r="EP93" i="15"/>
  <c r="EJ93" i="15"/>
  <c r="EE93" i="15"/>
  <c r="ED93" i="15"/>
  <c r="EC93" i="15"/>
  <c r="EB93" i="15"/>
  <c r="DV93" i="15"/>
  <c r="DG93" i="15"/>
  <c r="DF93" i="15"/>
  <c r="DE93" i="15"/>
  <c r="DD93" i="15"/>
  <c r="CX93" i="15"/>
  <c r="CS93" i="15"/>
  <c r="CR93" i="15"/>
  <c r="CQ93" i="15"/>
  <c r="CP93" i="15"/>
  <c r="CJ93" i="15"/>
  <c r="BU93" i="15"/>
  <c r="BT93" i="15"/>
  <c r="BS93" i="15"/>
  <c r="BV93" i="15" s="1"/>
  <c r="BR93" i="15"/>
  <c r="BL93" i="15"/>
  <c r="BG93" i="15"/>
  <c r="BF93" i="15"/>
  <c r="BD93" i="15"/>
  <c r="BE93" i="15" s="1"/>
  <c r="AX93" i="15"/>
  <c r="ES92" i="15"/>
  <c r="ER92" i="15"/>
  <c r="EP92" i="15"/>
  <c r="EQ92" i="15" s="1"/>
  <c r="EJ92" i="15"/>
  <c r="EE92" i="15"/>
  <c r="ED92" i="15"/>
  <c r="EB92" i="15"/>
  <c r="EC92" i="15" s="1"/>
  <c r="EF92" i="15" s="1"/>
  <c r="DV92" i="15"/>
  <c r="DI92" i="15"/>
  <c r="DH92" i="15"/>
  <c r="DG92" i="15"/>
  <c r="DF92" i="15"/>
  <c r="DD92" i="15"/>
  <c r="DE92" i="15" s="1"/>
  <c r="CX92" i="15"/>
  <c r="CS92" i="15"/>
  <c r="CR92" i="15"/>
  <c r="CQ92" i="15"/>
  <c r="CP92" i="15"/>
  <c r="CJ92" i="15"/>
  <c r="BU92" i="15"/>
  <c r="BT92" i="15"/>
  <c r="BR92" i="15"/>
  <c r="BS92" i="15" s="1"/>
  <c r="BW92" i="15" s="1"/>
  <c r="BL92" i="15"/>
  <c r="BG92" i="15"/>
  <c r="BF92" i="15"/>
  <c r="BD92" i="15"/>
  <c r="BE92" i="15" s="1"/>
  <c r="AX92" i="15"/>
  <c r="ES91" i="15"/>
  <c r="ER91" i="15"/>
  <c r="EP91" i="15"/>
  <c r="EQ91" i="15" s="1"/>
  <c r="ET91" i="15" s="1"/>
  <c r="EJ91" i="15"/>
  <c r="EE91" i="15"/>
  <c r="ED91" i="15"/>
  <c r="EB91" i="15"/>
  <c r="EC91" i="15" s="1"/>
  <c r="DV91" i="15"/>
  <c r="DG91" i="15"/>
  <c r="DF91" i="15"/>
  <c r="DD91" i="15"/>
  <c r="DE91" i="15" s="1"/>
  <c r="DH91" i="15" s="1"/>
  <c r="CX91" i="15"/>
  <c r="CS91" i="15"/>
  <c r="CR91" i="15"/>
  <c r="CP91" i="15"/>
  <c r="CQ91" i="15" s="1"/>
  <c r="CJ91" i="15"/>
  <c r="BU91" i="15"/>
  <c r="BT91" i="15"/>
  <c r="BR91" i="15"/>
  <c r="BS91" i="15" s="1"/>
  <c r="BL91" i="15"/>
  <c r="BI91" i="15"/>
  <c r="BG91" i="15"/>
  <c r="BF91" i="15"/>
  <c r="BD91" i="15"/>
  <c r="BE91" i="15" s="1"/>
  <c r="BH91" i="15" s="1"/>
  <c r="AX91" i="15"/>
  <c r="ES90" i="15"/>
  <c r="ER90" i="15"/>
  <c r="EQ90" i="15"/>
  <c r="EP90" i="15"/>
  <c r="EJ90" i="15"/>
  <c r="EE90" i="15"/>
  <c r="EG90" i="15" s="1"/>
  <c r="ED90" i="15"/>
  <c r="EC90" i="15"/>
  <c r="EF90" i="15" s="1"/>
  <c r="EB90" i="15"/>
  <c r="DV90" i="15"/>
  <c r="DM90" i="15"/>
  <c r="DQ90" i="15" s="1"/>
  <c r="DG90" i="15"/>
  <c r="DI90" i="15" s="1"/>
  <c r="DL90" i="15" s="1"/>
  <c r="DP90" i="15" s="1"/>
  <c r="DF90" i="15"/>
  <c r="DD90" i="15"/>
  <c r="DE90" i="15" s="1"/>
  <c r="DH90" i="15" s="1"/>
  <c r="CX90" i="15"/>
  <c r="CU90" i="15"/>
  <c r="CS90" i="15"/>
  <c r="CR90" i="15"/>
  <c r="CQ90" i="15"/>
  <c r="CT90" i="15" s="1"/>
  <c r="CP90" i="15"/>
  <c r="CJ90" i="15"/>
  <c r="BU90" i="15"/>
  <c r="BT90" i="15"/>
  <c r="BR90" i="15"/>
  <c r="BS90" i="15" s="1"/>
  <c r="BL90" i="15"/>
  <c r="BG90" i="15"/>
  <c r="BF90" i="15"/>
  <c r="BE90" i="15"/>
  <c r="BD90" i="15"/>
  <c r="AX90" i="15"/>
  <c r="ET89" i="15"/>
  <c r="EY89" i="15" s="1"/>
  <c r="FC89" i="15" s="1"/>
  <c r="ES89" i="15"/>
  <c r="ER89" i="15"/>
  <c r="EQ89" i="15"/>
  <c r="EP89" i="15"/>
  <c r="EJ89" i="15"/>
  <c r="EE89" i="15"/>
  <c r="ED89" i="15"/>
  <c r="EB89" i="15"/>
  <c r="EC89" i="15" s="1"/>
  <c r="EF89" i="15" s="1"/>
  <c r="DV89" i="15"/>
  <c r="DG89" i="15"/>
  <c r="DF89" i="15"/>
  <c r="DE89" i="15"/>
  <c r="DD89" i="15"/>
  <c r="CX89" i="15"/>
  <c r="CU89" i="15"/>
  <c r="CS89" i="15"/>
  <c r="CR89" i="15"/>
  <c r="CT89" i="15" s="1"/>
  <c r="CQ89" i="15"/>
  <c r="CP89" i="15"/>
  <c r="CJ89" i="15"/>
  <c r="BU89" i="15"/>
  <c r="BT89" i="15"/>
  <c r="BR89" i="15"/>
  <c r="BS89" i="15" s="1"/>
  <c r="BL89" i="15"/>
  <c r="BG89" i="15"/>
  <c r="BF89" i="15"/>
  <c r="BD89" i="15"/>
  <c r="BE89" i="15" s="1"/>
  <c r="AX89" i="15"/>
  <c r="EY88" i="15"/>
  <c r="FC88" i="15" s="1"/>
  <c r="ET88" i="15"/>
  <c r="ES88" i="15"/>
  <c r="ER88" i="15"/>
  <c r="EP88" i="15"/>
  <c r="EQ88" i="15" s="1"/>
  <c r="EU88" i="15" s="1"/>
  <c r="EJ88" i="15"/>
  <c r="EG88" i="15"/>
  <c r="EX88" i="15" s="1"/>
  <c r="FB88" i="15" s="1"/>
  <c r="EE88" i="15"/>
  <c r="ED88" i="15"/>
  <c r="EC88" i="15"/>
  <c r="EF88" i="15" s="1"/>
  <c r="EB88" i="15"/>
  <c r="DV88" i="15"/>
  <c r="DG88" i="15"/>
  <c r="DF88" i="15"/>
  <c r="DE88" i="15"/>
  <c r="DD88" i="15"/>
  <c r="CX88" i="15"/>
  <c r="CS88" i="15"/>
  <c r="CR88" i="15"/>
  <c r="CP88" i="15"/>
  <c r="CQ88" i="15" s="1"/>
  <c r="CJ88" i="15"/>
  <c r="BU88" i="15"/>
  <c r="BT88" i="15"/>
  <c r="BR88" i="15"/>
  <c r="BS88" i="15" s="1"/>
  <c r="BW88" i="15" s="1"/>
  <c r="BL88" i="15"/>
  <c r="BG88" i="15"/>
  <c r="BF88" i="15"/>
  <c r="BD88" i="15"/>
  <c r="BE88" i="15" s="1"/>
  <c r="AX88" i="15"/>
  <c r="ES87" i="15"/>
  <c r="ER87" i="15"/>
  <c r="EP87" i="15"/>
  <c r="EQ87" i="15" s="1"/>
  <c r="EJ87" i="15"/>
  <c r="EE87" i="15"/>
  <c r="ED87" i="15"/>
  <c r="EB87" i="15"/>
  <c r="EC87" i="15" s="1"/>
  <c r="DV87" i="15"/>
  <c r="DH87" i="15"/>
  <c r="DG87" i="15"/>
  <c r="DF87" i="15"/>
  <c r="DD87" i="15"/>
  <c r="DE87" i="15" s="1"/>
  <c r="DI87" i="15" s="1"/>
  <c r="CX87" i="15"/>
  <c r="CS87" i="15"/>
  <c r="CR87" i="15"/>
  <c r="CQ87" i="15"/>
  <c r="CP87" i="15"/>
  <c r="CJ87" i="15"/>
  <c r="BU87" i="15"/>
  <c r="BT87" i="15"/>
  <c r="BR87" i="15"/>
  <c r="BS87" i="15" s="1"/>
  <c r="BL87" i="15"/>
  <c r="BH87" i="15"/>
  <c r="BG87" i="15"/>
  <c r="BF87" i="15"/>
  <c r="BE87" i="15"/>
  <c r="BI87" i="15" s="1"/>
  <c r="BD87" i="15"/>
  <c r="AX87" i="15"/>
  <c r="EU86" i="15"/>
  <c r="EX86" i="15" s="1"/>
  <c r="FB86" i="15" s="1"/>
  <c r="ES86" i="15"/>
  <c r="ER86" i="15"/>
  <c r="EP86" i="15"/>
  <c r="EQ86" i="15" s="1"/>
  <c r="ET86" i="15" s="1"/>
  <c r="EY86" i="15" s="1"/>
  <c r="FC86" i="15" s="1"/>
  <c r="EJ86" i="15"/>
  <c r="EE86" i="15"/>
  <c r="EG86" i="15" s="1"/>
  <c r="ED86" i="15"/>
  <c r="EF86" i="15" s="1"/>
  <c r="EC86" i="15"/>
  <c r="EB86" i="15"/>
  <c r="DV86" i="15"/>
  <c r="DG86" i="15"/>
  <c r="DI86" i="15" s="1"/>
  <c r="DF86" i="15"/>
  <c r="DD86" i="15"/>
  <c r="DE86" i="15" s="1"/>
  <c r="DH86" i="15" s="1"/>
  <c r="CX86" i="15"/>
  <c r="CS86" i="15"/>
  <c r="CR86" i="15"/>
  <c r="CP86" i="15"/>
  <c r="CQ86" i="15" s="1"/>
  <c r="CJ86" i="15"/>
  <c r="BU86" i="15"/>
  <c r="BT86" i="15"/>
  <c r="BR86" i="15"/>
  <c r="BS86" i="15" s="1"/>
  <c r="BL86" i="15"/>
  <c r="BH86" i="15"/>
  <c r="BG86" i="15"/>
  <c r="BI86" i="15" s="1"/>
  <c r="BF86" i="15"/>
  <c r="BD86" i="15"/>
  <c r="BE86" i="15" s="1"/>
  <c r="AX86" i="15"/>
  <c r="ES85" i="15"/>
  <c r="ER85" i="15"/>
  <c r="EP85" i="15"/>
  <c r="EQ85" i="15" s="1"/>
  <c r="EU85" i="15" s="1"/>
  <c r="EJ85" i="15"/>
  <c r="EE85" i="15"/>
  <c r="ED85" i="15"/>
  <c r="EC85" i="15"/>
  <c r="EB85" i="15"/>
  <c r="DV85" i="15"/>
  <c r="DH85" i="15"/>
  <c r="DG85" i="15"/>
  <c r="DF85" i="15"/>
  <c r="DD85" i="15"/>
  <c r="DE85" i="15" s="1"/>
  <c r="CX85" i="15"/>
  <c r="CS85" i="15"/>
  <c r="CR85" i="15"/>
  <c r="CP85" i="15"/>
  <c r="CQ85" i="15" s="1"/>
  <c r="CJ85" i="15"/>
  <c r="BU85" i="15"/>
  <c r="BT85" i="15"/>
  <c r="BS85" i="15"/>
  <c r="BR85" i="15"/>
  <c r="BL85" i="15"/>
  <c r="BG85" i="15"/>
  <c r="BI85" i="15" s="1"/>
  <c r="BF85" i="15"/>
  <c r="BD85" i="15"/>
  <c r="BE85" i="15" s="1"/>
  <c r="BH85" i="15" s="1"/>
  <c r="AX85" i="15"/>
  <c r="ES84" i="15"/>
  <c r="ER84" i="15"/>
  <c r="EP84" i="15"/>
  <c r="EQ84" i="15" s="1"/>
  <c r="EJ84" i="15"/>
  <c r="EE84" i="15"/>
  <c r="EG84" i="15" s="1"/>
  <c r="ED84" i="15"/>
  <c r="EC84" i="15"/>
  <c r="EB84" i="15"/>
  <c r="DV84" i="15"/>
  <c r="DI84" i="15"/>
  <c r="DH84" i="15"/>
  <c r="DG84" i="15"/>
  <c r="DF84" i="15"/>
  <c r="DE84" i="15"/>
  <c r="DD84" i="15"/>
  <c r="CX84" i="15"/>
  <c r="CS84" i="15"/>
  <c r="CR84" i="15"/>
  <c r="CP84" i="15"/>
  <c r="CQ84" i="15" s="1"/>
  <c r="CJ84" i="15"/>
  <c r="BU84" i="15"/>
  <c r="BT84" i="15"/>
  <c r="BR84" i="15"/>
  <c r="BS84" i="15" s="1"/>
  <c r="BL84" i="15"/>
  <c r="BG84" i="15"/>
  <c r="BF84" i="15"/>
  <c r="BE84" i="15"/>
  <c r="BD84" i="15"/>
  <c r="AX84" i="15"/>
  <c r="ES83" i="15"/>
  <c r="ER83" i="15"/>
  <c r="EP83" i="15"/>
  <c r="EQ83" i="15" s="1"/>
  <c r="EU83" i="15" s="1"/>
  <c r="EX83" i="15" s="1"/>
  <c r="FB83" i="15" s="1"/>
  <c r="EJ83" i="15"/>
  <c r="EF83" i="15"/>
  <c r="EE83" i="15"/>
  <c r="EG83" i="15" s="1"/>
  <c r="ED83" i="15"/>
  <c r="EB83" i="15"/>
  <c r="EC83" i="15" s="1"/>
  <c r="DV83" i="15"/>
  <c r="DG83" i="15"/>
  <c r="DF83" i="15"/>
  <c r="DD83" i="15"/>
  <c r="DE83" i="15" s="1"/>
  <c r="CX83" i="15"/>
  <c r="CT83" i="15"/>
  <c r="CS83" i="15"/>
  <c r="CR83" i="15"/>
  <c r="CQ83" i="15"/>
  <c r="CP83" i="15"/>
  <c r="CJ83" i="15"/>
  <c r="BU83" i="15"/>
  <c r="BT83" i="15"/>
  <c r="BS83" i="15"/>
  <c r="BR83" i="15"/>
  <c r="BL83" i="15"/>
  <c r="BG83" i="15"/>
  <c r="BF83" i="15"/>
  <c r="BD83" i="15"/>
  <c r="BE83" i="15" s="1"/>
  <c r="AX83" i="15"/>
  <c r="ES82" i="15"/>
  <c r="ER82" i="15"/>
  <c r="EP82" i="15"/>
  <c r="EQ82" i="15" s="1"/>
  <c r="EJ82" i="15"/>
  <c r="EG82" i="15"/>
  <c r="EE82" i="15"/>
  <c r="ED82" i="15"/>
  <c r="EC82" i="15"/>
  <c r="EF82" i="15" s="1"/>
  <c r="EB82" i="15"/>
  <c r="DV82" i="15"/>
  <c r="DL82" i="15"/>
  <c r="DP82" i="15" s="1"/>
  <c r="DG82" i="15"/>
  <c r="DF82" i="15"/>
  <c r="DD82" i="15"/>
  <c r="DE82" i="15" s="1"/>
  <c r="DI82" i="15" s="1"/>
  <c r="CX82" i="15"/>
  <c r="CT82" i="15"/>
  <c r="CS82" i="15"/>
  <c r="CU82" i="15" s="1"/>
  <c r="CR82" i="15"/>
  <c r="CQ82" i="15"/>
  <c r="CP82" i="15"/>
  <c r="CJ82" i="15"/>
  <c r="BV82" i="15"/>
  <c r="BU82" i="15"/>
  <c r="BT82" i="15"/>
  <c r="BR82" i="15"/>
  <c r="BS82" i="15" s="1"/>
  <c r="BL82" i="15"/>
  <c r="BG82" i="15"/>
  <c r="BF82" i="15"/>
  <c r="BD82" i="15"/>
  <c r="BE82" i="15" s="1"/>
  <c r="AX82" i="15"/>
  <c r="ES81" i="15"/>
  <c r="ER81" i="15"/>
  <c r="EP81" i="15"/>
  <c r="EQ81" i="15" s="1"/>
  <c r="EJ81" i="15"/>
  <c r="EG81" i="15"/>
  <c r="EF81" i="15"/>
  <c r="EE81" i="15"/>
  <c r="ED81" i="15"/>
  <c r="EB81" i="15"/>
  <c r="EC81" i="15" s="1"/>
  <c r="DV81" i="15"/>
  <c r="DG81" i="15"/>
  <c r="DF81" i="15"/>
  <c r="DD81" i="15"/>
  <c r="DE81" i="15" s="1"/>
  <c r="DI81" i="15" s="1"/>
  <c r="CX81" i="15"/>
  <c r="CS81" i="15"/>
  <c r="CR81" i="15"/>
  <c r="CP81" i="15"/>
  <c r="CQ81" i="15" s="1"/>
  <c r="CJ81" i="15"/>
  <c r="BU81" i="15"/>
  <c r="BT81" i="15"/>
  <c r="BR81" i="15"/>
  <c r="BS81" i="15" s="1"/>
  <c r="BL81" i="15"/>
  <c r="BG81" i="15"/>
  <c r="BF81" i="15"/>
  <c r="BD81" i="15"/>
  <c r="BE81" i="15" s="1"/>
  <c r="AX81" i="15"/>
  <c r="ES80" i="15"/>
  <c r="ER80" i="15"/>
  <c r="EP80" i="15"/>
  <c r="EQ80" i="15" s="1"/>
  <c r="EJ80" i="15"/>
  <c r="EE80" i="15"/>
  <c r="ED80" i="15"/>
  <c r="EC80" i="15"/>
  <c r="EB80" i="15"/>
  <c r="DV80" i="15"/>
  <c r="DG80" i="15"/>
  <c r="DF80" i="15"/>
  <c r="DD80" i="15"/>
  <c r="DE80" i="15" s="1"/>
  <c r="CX80" i="15"/>
  <c r="CU80" i="15"/>
  <c r="CS80" i="15"/>
  <c r="CR80" i="15"/>
  <c r="CP80" i="15"/>
  <c r="CQ80" i="15" s="1"/>
  <c r="CT80" i="15" s="1"/>
  <c r="CJ80" i="15"/>
  <c r="BU80" i="15"/>
  <c r="BT80" i="15"/>
  <c r="BR80" i="15"/>
  <c r="BS80" i="15" s="1"/>
  <c r="BL80" i="15"/>
  <c r="BH80" i="15"/>
  <c r="BG80" i="15"/>
  <c r="BI80" i="15" s="1"/>
  <c r="BF80" i="15"/>
  <c r="BE80" i="15"/>
  <c r="BD80" i="15"/>
  <c r="AX80" i="15"/>
  <c r="ES79" i="15"/>
  <c r="ER79" i="15"/>
  <c r="EQ79" i="15"/>
  <c r="EP79" i="15"/>
  <c r="EJ79" i="15"/>
  <c r="EE79" i="15"/>
  <c r="ED79" i="15"/>
  <c r="EB79" i="15"/>
  <c r="EC79" i="15" s="1"/>
  <c r="DV79" i="15"/>
  <c r="DH79" i="15"/>
  <c r="DG79" i="15"/>
  <c r="DF79" i="15"/>
  <c r="DE79" i="15"/>
  <c r="DD79" i="15"/>
  <c r="CX79" i="15"/>
  <c r="CS79" i="15"/>
  <c r="CR79" i="15"/>
  <c r="CP79" i="15"/>
  <c r="CQ79" i="15" s="1"/>
  <c r="CJ79" i="15"/>
  <c r="BU79" i="15"/>
  <c r="BT79" i="15"/>
  <c r="BR79" i="15"/>
  <c r="BS79" i="15" s="1"/>
  <c r="BL79" i="15"/>
  <c r="BI79" i="15"/>
  <c r="BH79" i="15"/>
  <c r="BG79" i="15"/>
  <c r="BF79" i="15"/>
  <c r="BE79" i="15"/>
  <c r="BD79" i="15"/>
  <c r="AX79" i="15"/>
  <c r="ES78" i="15"/>
  <c r="ER78" i="15"/>
  <c r="EP78" i="15"/>
  <c r="EQ78" i="15" s="1"/>
  <c r="EJ78" i="15"/>
  <c r="EG78" i="15"/>
  <c r="EE78" i="15"/>
  <c r="ED78" i="15"/>
  <c r="EB78" i="15"/>
  <c r="EC78" i="15" s="1"/>
  <c r="EF78" i="15" s="1"/>
  <c r="DV78" i="15"/>
  <c r="DG78" i="15"/>
  <c r="DF78" i="15"/>
  <c r="DD78" i="15"/>
  <c r="DE78" i="15" s="1"/>
  <c r="CX78" i="15"/>
  <c r="CS78" i="15"/>
  <c r="CR78" i="15"/>
  <c r="CP78" i="15"/>
  <c r="CQ78" i="15" s="1"/>
  <c r="CJ78" i="15"/>
  <c r="CA78" i="15"/>
  <c r="CE78" i="15" s="1"/>
  <c r="BW78" i="15"/>
  <c r="BU78" i="15"/>
  <c r="BT78" i="15"/>
  <c r="BR78" i="15"/>
  <c r="BS78" i="15" s="1"/>
  <c r="BV78" i="15" s="1"/>
  <c r="BL78" i="15"/>
  <c r="BG78" i="15"/>
  <c r="BI78" i="15" s="1"/>
  <c r="BZ78" i="15" s="1"/>
  <c r="CD78" i="15" s="1"/>
  <c r="BF78" i="15"/>
  <c r="BE78" i="15"/>
  <c r="BH78" i="15" s="1"/>
  <c r="BD78" i="15"/>
  <c r="AX78" i="15"/>
  <c r="ES77" i="15"/>
  <c r="ER77" i="15"/>
  <c r="EQ77" i="15"/>
  <c r="EP77" i="15"/>
  <c r="EJ77" i="15"/>
  <c r="EE77" i="15"/>
  <c r="ED77" i="15"/>
  <c r="EB77" i="15"/>
  <c r="EC77" i="15" s="1"/>
  <c r="EG77" i="15" s="1"/>
  <c r="DV77" i="15"/>
  <c r="DG77" i="15"/>
  <c r="DF77" i="15"/>
  <c r="DD77" i="15"/>
  <c r="DE77" i="15" s="1"/>
  <c r="DH77" i="15" s="1"/>
  <c r="CX77" i="15"/>
  <c r="CS77" i="15"/>
  <c r="CR77" i="15"/>
  <c r="CQ77" i="15"/>
  <c r="CP77" i="15"/>
  <c r="CJ77" i="15"/>
  <c r="BU77" i="15"/>
  <c r="BT77" i="15"/>
  <c r="BR77" i="15"/>
  <c r="BS77" i="15" s="1"/>
  <c r="BL77" i="15"/>
  <c r="BH77" i="15"/>
  <c r="BG77" i="15"/>
  <c r="BI77" i="15" s="1"/>
  <c r="BF77" i="15"/>
  <c r="BD77" i="15"/>
  <c r="BE77" i="15" s="1"/>
  <c r="AX77" i="15"/>
  <c r="ES76" i="15"/>
  <c r="ER76" i="15"/>
  <c r="EQ76" i="15"/>
  <c r="ET76" i="15" s="1"/>
  <c r="EP76" i="15"/>
  <c r="EJ76" i="15"/>
  <c r="EE76" i="15"/>
  <c r="ED76" i="15"/>
  <c r="EC76" i="15"/>
  <c r="EB76" i="15"/>
  <c r="DV76" i="15"/>
  <c r="DG76" i="15"/>
  <c r="DF76" i="15"/>
  <c r="DH76" i="15" s="1"/>
  <c r="DE76" i="15"/>
  <c r="DI76" i="15" s="1"/>
  <c r="DD76" i="15"/>
  <c r="CX76" i="15"/>
  <c r="CS76" i="15"/>
  <c r="CR76" i="15"/>
  <c r="CP76" i="15"/>
  <c r="CQ76" i="15" s="1"/>
  <c r="CJ76" i="15"/>
  <c r="BU76" i="15"/>
  <c r="BT76" i="15"/>
  <c r="BS76" i="15"/>
  <c r="BR76" i="15"/>
  <c r="BL76" i="15"/>
  <c r="BI76" i="15"/>
  <c r="BG76" i="15"/>
  <c r="BF76" i="15"/>
  <c r="BH76" i="15" s="1"/>
  <c r="BE76" i="15"/>
  <c r="BD76" i="15"/>
  <c r="AX76" i="15"/>
  <c r="EU75" i="15"/>
  <c r="ET75" i="15"/>
  <c r="ES75" i="15"/>
  <c r="ER75" i="15"/>
  <c r="EP75" i="15"/>
  <c r="EQ75" i="15" s="1"/>
  <c r="EJ75" i="15"/>
  <c r="EF75" i="15"/>
  <c r="EE75" i="15"/>
  <c r="ED75" i="15"/>
  <c r="EB75" i="15"/>
  <c r="EC75" i="15" s="1"/>
  <c r="DV75" i="15"/>
  <c r="DH75" i="15"/>
  <c r="DG75" i="15"/>
  <c r="DF75" i="15"/>
  <c r="DD75" i="15"/>
  <c r="DE75" i="15" s="1"/>
  <c r="CX75" i="15"/>
  <c r="CS75" i="15"/>
  <c r="CR75" i="15"/>
  <c r="CP75" i="15"/>
  <c r="CQ75" i="15" s="1"/>
  <c r="CJ75" i="15"/>
  <c r="BU75" i="15"/>
  <c r="BT75" i="15"/>
  <c r="BR75" i="15"/>
  <c r="BS75" i="15" s="1"/>
  <c r="BL75" i="15"/>
  <c r="BI75" i="15"/>
  <c r="BG75" i="15"/>
  <c r="BF75" i="15"/>
  <c r="BD75" i="15"/>
  <c r="BE75" i="15" s="1"/>
  <c r="BH75" i="15" s="1"/>
  <c r="AX75" i="15"/>
  <c r="ES74" i="15"/>
  <c r="ER74" i="15"/>
  <c r="EP74" i="15"/>
  <c r="EQ74" i="15" s="1"/>
  <c r="EJ74" i="15"/>
  <c r="EE74" i="15"/>
  <c r="ED74" i="15"/>
  <c r="EB74" i="15"/>
  <c r="EC74" i="15" s="1"/>
  <c r="EF74" i="15" s="1"/>
  <c r="DV74" i="15"/>
  <c r="DG74" i="15"/>
  <c r="DF74" i="15"/>
  <c r="DD74" i="15"/>
  <c r="DE74" i="15" s="1"/>
  <c r="DI74" i="15" s="1"/>
  <c r="DL74" i="15" s="1"/>
  <c r="DP74" i="15" s="1"/>
  <c r="CX74" i="15"/>
  <c r="CU74" i="15"/>
  <c r="CS74" i="15"/>
  <c r="CR74" i="15"/>
  <c r="CP74" i="15"/>
  <c r="CQ74" i="15" s="1"/>
  <c r="CT74" i="15" s="1"/>
  <c r="CJ74" i="15"/>
  <c r="BW74" i="15"/>
  <c r="BV74" i="15"/>
  <c r="BU74" i="15"/>
  <c r="BT74" i="15"/>
  <c r="BR74" i="15"/>
  <c r="BS74" i="15" s="1"/>
  <c r="BL74" i="15"/>
  <c r="BG74" i="15"/>
  <c r="BF74" i="15"/>
  <c r="BE74" i="15"/>
  <c r="BD74" i="15"/>
  <c r="AX74" i="15"/>
  <c r="ES73" i="15"/>
  <c r="ER73" i="15"/>
  <c r="EP73" i="15"/>
  <c r="EQ73" i="15" s="1"/>
  <c r="EJ73" i="15"/>
  <c r="EE73" i="15"/>
  <c r="ED73" i="15"/>
  <c r="EC73" i="15"/>
  <c r="EB73" i="15"/>
  <c r="DV73" i="15"/>
  <c r="DG73" i="15"/>
  <c r="DF73" i="15"/>
  <c r="DD73" i="15"/>
  <c r="DE73" i="15" s="1"/>
  <c r="DH73" i="15" s="1"/>
  <c r="CX73" i="15"/>
  <c r="CS73" i="15"/>
  <c r="CR73" i="15"/>
  <c r="CQ73" i="15"/>
  <c r="CP73" i="15"/>
  <c r="CJ73" i="15"/>
  <c r="BV73" i="15"/>
  <c r="BU73" i="15"/>
  <c r="BW73" i="15" s="1"/>
  <c r="BT73" i="15"/>
  <c r="BS73" i="15"/>
  <c r="BR73" i="15"/>
  <c r="BL73" i="15"/>
  <c r="BG73" i="15"/>
  <c r="BF73" i="15"/>
  <c r="BE73" i="15"/>
  <c r="BD73" i="15"/>
  <c r="AX73" i="15"/>
  <c r="ES72" i="15"/>
  <c r="ER72" i="15"/>
  <c r="EQ72" i="15"/>
  <c r="EP72" i="15"/>
  <c r="EJ72" i="15"/>
  <c r="EF72" i="15"/>
  <c r="EE72" i="15"/>
  <c r="EG72" i="15" s="1"/>
  <c r="ED72" i="15"/>
  <c r="EB72" i="15"/>
  <c r="EC72" i="15" s="1"/>
  <c r="DV72" i="15"/>
  <c r="DG72" i="15"/>
  <c r="DF72" i="15"/>
  <c r="DD72" i="15"/>
  <c r="DE72" i="15" s="1"/>
  <c r="CX72" i="15"/>
  <c r="CS72" i="15"/>
  <c r="CR72" i="15"/>
  <c r="CQ72" i="15"/>
  <c r="CU72" i="15" s="1"/>
  <c r="CP72" i="15"/>
  <c r="CJ72" i="15"/>
  <c r="BU72" i="15"/>
  <c r="BT72" i="15"/>
  <c r="BR72" i="15"/>
  <c r="BS72" i="15" s="1"/>
  <c r="BL72" i="15"/>
  <c r="BG72" i="15"/>
  <c r="BF72" i="15"/>
  <c r="BD72" i="15"/>
  <c r="BE72" i="15" s="1"/>
  <c r="AX72" i="15"/>
  <c r="ES71" i="15"/>
  <c r="ER71" i="15"/>
  <c r="EQ71" i="15"/>
  <c r="EP71" i="15"/>
  <c r="EJ71" i="15"/>
  <c r="EE71" i="15"/>
  <c r="ED71" i="15"/>
  <c r="EB71" i="15"/>
  <c r="EC71" i="15" s="1"/>
  <c r="DV71" i="15"/>
  <c r="DG71" i="15"/>
  <c r="DF71" i="15"/>
  <c r="DD71" i="15"/>
  <c r="DE71" i="15" s="1"/>
  <c r="CX71" i="15"/>
  <c r="CS71" i="15"/>
  <c r="CR71" i="15"/>
  <c r="CP71" i="15"/>
  <c r="CQ71" i="15" s="1"/>
  <c r="CJ71" i="15"/>
  <c r="BW71" i="15"/>
  <c r="BV71" i="15"/>
  <c r="BU71" i="15"/>
  <c r="BT71" i="15"/>
  <c r="BS71" i="15"/>
  <c r="BR71" i="15"/>
  <c r="BL71" i="15"/>
  <c r="BG71" i="15"/>
  <c r="BF71" i="15"/>
  <c r="BD71" i="15"/>
  <c r="BE71" i="15" s="1"/>
  <c r="AX71" i="15"/>
  <c r="AI71" i="15"/>
  <c r="AH71" i="15"/>
  <c r="AG71" i="15"/>
  <c r="AJ71" i="15" s="1"/>
  <c r="AF71" i="15"/>
  <c r="Z71" i="15"/>
  <c r="U71" i="15"/>
  <c r="T71" i="15"/>
  <c r="S71" i="15"/>
  <c r="R71" i="15"/>
  <c r="L71" i="15"/>
  <c r="ES70" i="15"/>
  <c r="ER70" i="15"/>
  <c r="EQ70" i="15"/>
  <c r="EP70" i="15"/>
  <c r="EJ70" i="15"/>
  <c r="EG70" i="15"/>
  <c r="EF70" i="15"/>
  <c r="EE70" i="15"/>
  <c r="ED70" i="15"/>
  <c r="EB70" i="15"/>
  <c r="EC70" i="15" s="1"/>
  <c r="DV70" i="15"/>
  <c r="DG70" i="15"/>
  <c r="DF70" i="15"/>
  <c r="DD70" i="15"/>
  <c r="DE70" i="15" s="1"/>
  <c r="CX70" i="15"/>
  <c r="CU70" i="15"/>
  <c r="CS70" i="15"/>
  <c r="CR70" i="15"/>
  <c r="CQ70" i="15"/>
  <c r="CT70" i="15" s="1"/>
  <c r="CP70" i="15"/>
  <c r="CJ70" i="15"/>
  <c r="BV70" i="15"/>
  <c r="BU70" i="15"/>
  <c r="BW70" i="15" s="1"/>
  <c r="BT70" i="15"/>
  <c r="BR70" i="15"/>
  <c r="BS70" i="15" s="1"/>
  <c r="BL70" i="15"/>
  <c r="BG70" i="15"/>
  <c r="BF70" i="15"/>
  <c r="BD70" i="15"/>
  <c r="BE70" i="15" s="1"/>
  <c r="AX70" i="15"/>
  <c r="AI70" i="15"/>
  <c r="AH70" i="15"/>
  <c r="AF70" i="15"/>
  <c r="AG70" i="15" s="1"/>
  <c r="Z70" i="15"/>
  <c r="W70" i="15"/>
  <c r="U70" i="15"/>
  <c r="T70" i="15"/>
  <c r="R70" i="15"/>
  <c r="S70" i="15" s="1"/>
  <c r="V70" i="15" s="1"/>
  <c r="L70" i="15"/>
  <c r="EU69" i="15"/>
  <c r="ET69" i="15"/>
  <c r="ES69" i="15"/>
  <c r="ER69" i="15"/>
  <c r="EP69" i="15"/>
  <c r="EQ69" i="15" s="1"/>
  <c r="EJ69" i="15"/>
  <c r="EE69" i="15"/>
  <c r="ED69" i="15"/>
  <c r="EB69" i="15"/>
  <c r="EC69" i="15" s="1"/>
  <c r="DV69" i="15"/>
  <c r="DG69" i="15"/>
  <c r="DF69" i="15"/>
  <c r="DD69" i="15"/>
  <c r="DE69" i="15" s="1"/>
  <c r="CX69" i="15"/>
  <c r="CS69" i="15"/>
  <c r="CR69" i="15"/>
  <c r="CP69" i="15"/>
  <c r="CQ69" i="15" s="1"/>
  <c r="CJ69" i="15"/>
  <c r="BU69" i="15"/>
  <c r="BT69" i="15"/>
  <c r="BR69" i="15"/>
  <c r="BS69" i="15" s="1"/>
  <c r="BL69" i="15"/>
  <c r="BG69" i="15"/>
  <c r="BF69" i="15"/>
  <c r="BD69" i="15"/>
  <c r="BE69" i="15" s="1"/>
  <c r="BH69" i="15" s="1"/>
  <c r="AX69" i="15"/>
  <c r="AI69" i="15"/>
  <c r="AK69" i="15" s="1"/>
  <c r="AH69" i="15"/>
  <c r="AJ69" i="15" s="1"/>
  <c r="AO69" i="15" s="1"/>
  <c r="AS69" i="15" s="1"/>
  <c r="AF69" i="15"/>
  <c r="AG69" i="15" s="1"/>
  <c r="Z69" i="15"/>
  <c r="W69" i="15"/>
  <c r="U69" i="15"/>
  <c r="T69" i="15"/>
  <c r="S69" i="15"/>
  <c r="V69" i="15" s="1"/>
  <c r="R69" i="15"/>
  <c r="L69" i="15"/>
  <c r="EU68" i="15"/>
  <c r="ES68" i="15"/>
  <c r="ER68" i="15"/>
  <c r="EQ68" i="15"/>
  <c r="ET68" i="15" s="1"/>
  <c r="EP68" i="15"/>
  <c r="EJ68" i="15"/>
  <c r="EE68" i="15"/>
  <c r="ED68" i="15"/>
  <c r="EB68" i="15"/>
  <c r="EC68" i="15" s="1"/>
  <c r="DV68" i="15"/>
  <c r="DI68" i="15"/>
  <c r="DG68" i="15"/>
  <c r="DF68" i="15"/>
  <c r="DE68" i="15"/>
  <c r="DH68" i="15" s="1"/>
  <c r="DD68" i="15"/>
  <c r="CX68" i="15"/>
  <c r="CS68" i="15"/>
  <c r="CR68" i="15"/>
  <c r="CQ68" i="15"/>
  <c r="CP68" i="15"/>
  <c r="CJ68" i="15"/>
  <c r="BU68" i="15"/>
  <c r="BT68" i="15"/>
  <c r="BS68" i="15"/>
  <c r="BR68" i="15"/>
  <c r="BL68" i="15"/>
  <c r="BG68" i="15"/>
  <c r="BF68" i="15"/>
  <c r="BD68" i="15"/>
  <c r="BE68" i="15" s="1"/>
  <c r="BI68" i="15" s="1"/>
  <c r="AX68" i="15"/>
  <c r="AI68" i="15"/>
  <c r="AH68" i="15"/>
  <c r="AF68" i="15"/>
  <c r="AG68" i="15" s="1"/>
  <c r="AJ68" i="15" s="1"/>
  <c r="Z68" i="15"/>
  <c r="V68" i="15"/>
  <c r="U68" i="15"/>
  <c r="T68" i="15"/>
  <c r="R68" i="15"/>
  <c r="S68" i="15" s="1"/>
  <c r="W68" i="15" s="1"/>
  <c r="L68" i="15"/>
  <c r="ES67" i="15"/>
  <c r="ER67" i="15"/>
  <c r="EQ67" i="15"/>
  <c r="ET67" i="15" s="1"/>
  <c r="EP67" i="15"/>
  <c r="EJ67" i="15"/>
  <c r="EE67" i="15"/>
  <c r="ED67" i="15"/>
  <c r="EC67" i="15"/>
  <c r="EB67" i="15"/>
  <c r="DV67" i="15"/>
  <c r="DG67" i="15"/>
  <c r="DF67" i="15"/>
  <c r="DD67" i="15"/>
  <c r="DE67" i="15" s="1"/>
  <c r="CX67" i="15"/>
  <c r="CS67" i="15"/>
  <c r="CR67" i="15"/>
  <c r="CP67" i="15"/>
  <c r="CQ67" i="15" s="1"/>
  <c r="CJ67" i="15"/>
  <c r="BV67" i="15"/>
  <c r="CA67" i="15" s="1"/>
  <c r="CE67" i="15" s="1"/>
  <c r="BU67" i="15"/>
  <c r="BT67" i="15"/>
  <c r="BR67" i="15"/>
  <c r="BS67" i="15" s="1"/>
  <c r="BL67" i="15"/>
  <c r="BI67" i="15"/>
  <c r="BG67" i="15"/>
  <c r="BF67" i="15"/>
  <c r="BD67" i="15"/>
  <c r="BE67" i="15" s="1"/>
  <c r="BH67" i="15" s="1"/>
  <c r="AX67" i="15"/>
  <c r="AI67" i="15"/>
  <c r="AH67" i="15"/>
  <c r="AF67" i="15"/>
  <c r="AG67" i="15" s="1"/>
  <c r="Z67" i="15"/>
  <c r="U67" i="15"/>
  <c r="T67" i="15"/>
  <c r="R67" i="15"/>
  <c r="S67" i="15" s="1"/>
  <c r="L67" i="15"/>
  <c r="ES66" i="15"/>
  <c r="ER66" i="15"/>
  <c r="EP66" i="15"/>
  <c r="EQ66" i="15" s="1"/>
  <c r="ET66" i="15" s="1"/>
  <c r="EJ66" i="15"/>
  <c r="EE66" i="15"/>
  <c r="ED66" i="15"/>
  <c r="EB66" i="15"/>
  <c r="EC66" i="15" s="1"/>
  <c r="EG66" i="15" s="1"/>
  <c r="DV66" i="15"/>
  <c r="DG66" i="15"/>
  <c r="DF66" i="15"/>
  <c r="DD66" i="15"/>
  <c r="DE66" i="15" s="1"/>
  <c r="CX66" i="15"/>
  <c r="CS66" i="15"/>
  <c r="CR66" i="15"/>
  <c r="CP66" i="15"/>
  <c r="CQ66" i="15" s="1"/>
  <c r="CJ66" i="15"/>
  <c r="BV66" i="15"/>
  <c r="BU66" i="15"/>
  <c r="BT66" i="15"/>
  <c r="BR66" i="15"/>
  <c r="BS66" i="15" s="1"/>
  <c r="BL66" i="15"/>
  <c r="BG66" i="15"/>
  <c r="BF66" i="15"/>
  <c r="BD66" i="15"/>
  <c r="BE66" i="15" s="1"/>
  <c r="AX66" i="15"/>
  <c r="AI66" i="15"/>
  <c r="AH66" i="15"/>
  <c r="AF66" i="15"/>
  <c r="AG66" i="15" s="1"/>
  <c r="Z66" i="15"/>
  <c r="U66" i="15"/>
  <c r="T66" i="15"/>
  <c r="S66" i="15"/>
  <c r="R66" i="15"/>
  <c r="L66" i="15"/>
  <c r="ES65" i="15"/>
  <c r="ER65" i="15"/>
  <c r="EQ65" i="15"/>
  <c r="EP65" i="15"/>
  <c r="EJ65" i="15"/>
  <c r="EE65" i="15"/>
  <c r="ED65" i="15"/>
  <c r="EB65" i="15"/>
  <c r="EC65" i="15" s="1"/>
  <c r="DV65" i="15"/>
  <c r="DI65" i="15"/>
  <c r="DH65" i="15"/>
  <c r="DG65" i="15"/>
  <c r="DF65" i="15"/>
  <c r="DD65" i="15"/>
  <c r="DE65" i="15" s="1"/>
  <c r="CX65" i="15"/>
  <c r="CS65" i="15"/>
  <c r="CR65" i="15"/>
  <c r="CP65" i="15"/>
  <c r="CQ65" i="15" s="1"/>
  <c r="CJ65" i="15"/>
  <c r="BU65" i="15"/>
  <c r="BT65" i="15"/>
  <c r="BS65" i="15"/>
  <c r="BR65" i="15"/>
  <c r="BL65" i="15"/>
  <c r="BG65" i="15"/>
  <c r="BF65" i="15"/>
  <c r="BE65" i="15"/>
  <c r="BD65" i="15"/>
  <c r="AX65" i="15"/>
  <c r="AI65" i="15"/>
  <c r="AH65" i="15"/>
  <c r="AF65" i="15"/>
  <c r="AG65" i="15" s="1"/>
  <c r="Z65" i="15"/>
  <c r="U65" i="15"/>
  <c r="T65" i="15"/>
  <c r="S65" i="15"/>
  <c r="R65" i="15"/>
  <c r="L65" i="15"/>
  <c r="ET64" i="15"/>
  <c r="ES64" i="15"/>
  <c r="ER64" i="15"/>
  <c r="EP64" i="15"/>
  <c r="EQ64" i="15" s="1"/>
  <c r="EU64" i="15" s="1"/>
  <c r="EJ64" i="15"/>
  <c r="EE64" i="15"/>
  <c r="ED64" i="15"/>
  <c r="EB64" i="15"/>
  <c r="EC64" i="15" s="1"/>
  <c r="DV64" i="15"/>
  <c r="DI64" i="15"/>
  <c r="DL64" i="15" s="1"/>
  <c r="DP64" i="15" s="1"/>
  <c r="DH64" i="15"/>
  <c r="DM64" i="15" s="1"/>
  <c r="DQ64" i="15" s="1"/>
  <c r="DG64" i="15"/>
  <c r="DF64" i="15"/>
  <c r="DD64" i="15"/>
  <c r="DE64" i="15" s="1"/>
  <c r="CX64" i="15"/>
  <c r="CS64" i="15"/>
  <c r="CU64" i="15" s="1"/>
  <c r="CR64" i="15"/>
  <c r="CT64" i="15" s="1"/>
  <c r="CP64" i="15"/>
  <c r="CQ64" i="15" s="1"/>
  <c r="CJ64" i="15"/>
  <c r="BW64" i="15"/>
  <c r="BZ64" i="15" s="1"/>
  <c r="CD64" i="15" s="1"/>
  <c r="BV64" i="15"/>
  <c r="CA64" i="15" s="1"/>
  <c r="CE64" i="15" s="1"/>
  <c r="BU64" i="15"/>
  <c r="BT64" i="15"/>
  <c r="BS64" i="15"/>
  <c r="BR64" i="15"/>
  <c r="BL64" i="15"/>
  <c r="BI64" i="15"/>
  <c r="BH64" i="15"/>
  <c r="BG64" i="15"/>
  <c r="BF64" i="15"/>
  <c r="BD64" i="15"/>
  <c r="BE64" i="15" s="1"/>
  <c r="AX64" i="15"/>
  <c r="AI64" i="15"/>
  <c r="AK64" i="15" s="1"/>
  <c r="AH64" i="15"/>
  <c r="AF64" i="15"/>
  <c r="AG64" i="15" s="1"/>
  <c r="Z64" i="15"/>
  <c r="U64" i="15"/>
  <c r="T64" i="15"/>
  <c r="R64" i="15"/>
  <c r="S64" i="15" s="1"/>
  <c r="L64" i="15"/>
  <c r="EU63" i="15"/>
  <c r="ET63" i="15"/>
  <c r="ES63" i="15"/>
  <c r="ER63" i="15"/>
  <c r="EP63" i="15"/>
  <c r="EQ63" i="15" s="1"/>
  <c r="EJ63" i="15"/>
  <c r="EE63" i="15"/>
  <c r="ED63" i="15"/>
  <c r="EB63" i="15"/>
  <c r="EC63" i="15" s="1"/>
  <c r="DV63" i="15"/>
  <c r="DG63" i="15"/>
  <c r="DF63" i="15"/>
  <c r="DD63" i="15"/>
  <c r="DE63" i="15" s="1"/>
  <c r="CX63" i="15"/>
  <c r="CS63" i="15"/>
  <c r="CR63" i="15"/>
  <c r="CQ63" i="15"/>
  <c r="CP63" i="15"/>
  <c r="CJ63" i="15"/>
  <c r="BU63" i="15"/>
  <c r="BT63" i="15"/>
  <c r="BR63" i="15"/>
  <c r="BS63" i="15" s="1"/>
  <c r="BL63" i="15"/>
  <c r="BG63" i="15"/>
  <c r="BI63" i="15" s="1"/>
  <c r="BF63" i="15"/>
  <c r="BD63" i="15"/>
  <c r="BE63" i="15" s="1"/>
  <c r="AX63" i="15"/>
  <c r="AK63" i="15"/>
  <c r="AI63" i="15"/>
  <c r="AH63" i="15"/>
  <c r="AG63" i="15"/>
  <c r="AJ63" i="15" s="1"/>
  <c r="AF63" i="15"/>
  <c r="Z63" i="15"/>
  <c r="U63" i="15"/>
  <c r="T63" i="15"/>
  <c r="S63" i="15"/>
  <c r="W63" i="15" s="1"/>
  <c r="AN63" i="15" s="1"/>
  <c r="AR63" i="15" s="1"/>
  <c r="R63" i="15"/>
  <c r="L63" i="15"/>
  <c r="EU62" i="15"/>
  <c r="ES62" i="15"/>
  <c r="ER62" i="15"/>
  <c r="EP62" i="15"/>
  <c r="EQ62" i="15" s="1"/>
  <c r="ET62" i="15" s="1"/>
  <c r="EJ62" i="15"/>
  <c r="EE62" i="15"/>
  <c r="ED62" i="15"/>
  <c r="EC62" i="15"/>
  <c r="EB62" i="15"/>
  <c r="DV62" i="15"/>
  <c r="DG62" i="15"/>
  <c r="DI62" i="15" s="1"/>
  <c r="DL62" i="15" s="1"/>
  <c r="DP62" i="15" s="1"/>
  <c r="DF62" i="15"/>
  <c r="DH62" i="15" s="1"/>
  <c r="DM62" i="15" s="1"/>
  <c r="DQ62" i="15" s="1"/>
  <c r="DE62" i="15"/>
  <c r="DD62" i="15"/>
  <c r="CX62" i="15"/>
  <c r="CU62" i="15"/>
  <c r="CT62" i="15"/>
  <c r="CS62" i="15"/>
  <c r="CR62" i="15"/>
  <c r="CQ62" i="15"/>
  <c r="CP62" i="15"/>
  <c r="CJ62" i="15"/>
  <c r="BU62" i="15"/>
  <c r="BT62" i="15"/>
  <c r="BR62" i="15"/>
  <c r="BS62" i="15" s="1"/>
  <c r="BL62" i="15"/>
  <c r="BG62" i="15"/>
  <c r="BF62" i="15"/>
  <c r="BD62" i="15"/>
  <c r="BE62" i="15" s="1"/>
  <c r="AX62" i="15"/>
  <c r="AK62" i="15"/>
  <c r="AJ62" i="15"/>
  <c r="AI62" i="15"/>
  <c r="AH62" i="15"/>
  <c r="AF62" i="15"/>
  <c r="AG62" i="15" s="1"/>
  <c r="Z62" i="15"/>
  <c r="U62" i="15"/>
  <c r="T62" i="15"/>
  <c r="R62" i="15"/>
  <c r="S62" i="15" s="1"/>
  <c r="L62" i="15"/>
  <c r="ES61" i="15"/>
  <c r="ER61" i="15"/>
  <c r="EP61" i="15"/>
  <c r="EQ61" i="15" s="1"/>
  <c r="EJ61" i="15"/>
  <c r="EE61" i="15"/>
  <c r="ED61" i="15"/>
  <c r="EB61" i="15"/>
  <c r="EC61" i="15" s="1"/>
  <c r="DV61" i="15"/>
  <c r="DG61" i="15"/>
  <c r="DF61" i="15"/>
  <c r="DD61" i="15"/>
  <c r="DE61" i="15" s="1"/>
  <c r="DH61" i="15" s="1"/>
  <c r="CX61" i="15"/>
  <c r="CS61" i="15"/>
  <c r="CR61" i="15"/>
  <c r="CP61" i="15"/>
  <c r="CQ61" i="15" s="1"/>
  <c r="CJ61" i="15"/>
  <c r="BU61" i="15"/>
  <c r="BT61" i="15"/>
  <c r="BR61" i="15"/>
  <c r="BS61" i="15" s="1"/>
  <c r="BL61" i="15"/>
  <c r="BG61" i="15"/>
  <c r="BF61" i="15"/>
  <c r="BD61" i="15"/>
  <c r="BE61" i="15" s="1"/>
  <c r="BH61" i="15" s="1"/>
  <c r="AX61" i="15"/>
  <c r="AI61" i="15"/>
  <c r="AH61" i="15"/>
  <c r="AG61" i="15"/>
  <c r="AF61" i="15"/>
  <c r="Z61" i="15"/>
  <c r="U61" i="15"/>
  <c r="T61" i="15"/>
  <c r="R61" i="15"/>
  <c r="S61" i="15" s="1"/>
  <c r="L61" i="15"/>
  <c r="ET60" i="15"/>
  <c r="ES60" i="15"/>
  <c r="ER60" i="15"/>
  <c r="EP60" i="15"/>
  <c r="EQ60" i="15" s="1"/>
  <c r="EU60" i="15" s="1"/>
  <c r="EJ60" i="15"/>
  <c r="EE60" i="15"/>
  <c r="ED60" i="15"/>
  <c r="EB60" i="15"/>
  <c r="EC60" i="15" s="1"/>
  <c r="DV60" i="15"/>
  <c r="DI60" i="15"/>
  <c r="DG60" i="15"/>
  <c r="DF60" i="15"/>
  <c r="DE60" i="15"/>
  <c r="DD60" i="15"/>
  <c r="CX60" i="15"/>
  <c r="CS60" i="15"/>
  <c r="CR60" i="15"/>
  <c r="CP60" i="15"/>
  <c r="CQ60" i="15" s="1"/>
  <c r="CJ60" i="15"/>
  <c r="BW60" i="15"/>
  <c r="BV60" i="15"/>
  <c r="BU60" i="15"/>
  <c r="BT60" i="15"/>
  <c r="BR60" i="15"/>
  <c r="BS60" i="15" s="1"/>
  <c r="BL60" i="15"/>
  <c r="BG60" i="15"/>
  <c r="BF60" i="15"/>
  <c r="BE60" i="15"/>
  <c r="BD60" i="15"/>
  <c r="AX60" i="15"/>
  <c r="AO60" i="15"/>
  <c r="AS60" i="15" s="1"/>
  <c r="AN60" i="15"/>
  <c r="AR60" i="15" s="1"/>
  <c r="AK60" i="15"/>
  <c r="AJ60" i="15"/>
  <c r="AI60" i="15"/>
  <c r="AH60" i="15"/>
  <c r="AG60" i="15"/>
  <c r="AF60" i="15"/>
  <c r="Z60" i="15"/>
  <c r="V60" i="15"/>
  <c r="U60" i="15"/>
  <c r="T60" i="15"/>
  <c r="R60" i="15"/>
  <c r="S60" i="15" s="1"/>
  <c r="W60" i="15" s="1"/>
  <c r="L60" i="15"/>
  <c r="ES59" i="15"/>
  <c r="ER59" i="15"/>
  <c r="EP59" i="15"/>
  <c r="EQ59" i="15" s="1"/>
  <c r="EJ59" i="15"/>
  <c r="EE59" i="15"/>
  <c r="ED59" i="15"/>
  <c r="EB59" i="15"/>
  <c r="EC59" i="15" s="1"/>
  <c r="DV59" i="15"/>
  <c r="DG59" i="15"/>
  <c r="DF59" i="15"/>
  <c r="DD59" i="15"/>
  <c r="DE59" i="15" s="1"/>
  <c r="CX59" i="15"/>
  <c r="CS59" i="15"/>
  <c r="CR59" i="15"/>
  <c r="CP59" i="15"/>
  <c r="CQ59" i="15" s="1"/>
  <c r="CU59" i="15" s="1"/>
  <c r="CJ59" i="15"/>
  <c r="BU59" i="15"/>
  <c r="BT59" i="15"/>
  <c r="BR59" i="15"/>
  <c r="BS59" i="15" s="1"/>
  <c r="BL59" i="15"/>
  <c r="BG59" i="15"/>
  <c r="BF59" i="15"/>
  <c r="BD59" i="15"/>
  <c r="BE59" i="15" s="1"/>
  <c r="BH59" i="15" s="1"/>
  <c r="AX59" i="15"/>
  <c r="AK59" i="15"/>
  <c r="AI59" i="15"/>
  <c r="AH59" i="15"/>
  <c r="AG59" i="15"/>
  <c r="AJ59" i="15" s="1"/>
  <c r="AF59" i="15"/>
  <c r="Z59" i="15"/>
  <c r="U59" i="15"/>
  <c r="T59" i="15"/>
  <c r="S59" i="15"/>
  <c r="R59" i="15"/>
  <c r="L59" i="15"/>
  <c r="ES58" i="15"/>
  <c r="EU58" i="15" s="1"/>
  <c r="ER58" i="15"/>
  <c r="ET58" i="15" s="1"/>
  <c r="EY58" i="15" s="1"/>
  <c r="FC58" i="15" s="1"/>
  <c r="EP58" i="15"/>
  <c r="EQ58" i="15" s="1"/>
  <c r="EJ58" i="15"/>
  <c r="EF58" i="15"/>
  <c r="EE58" i="15"/>
  <c r="EG58" i="15" s="1"/>
  <c r="ED58" i="15"/>
  <c r="EC58" i="15"/>
  <c r="EB58" i="15"/>
  <c r="DV58" i="15"/>
  <c r="DG58" i="15"/>
  <c r="DI58" i="15" s="1"/>
  <c r="DF58" i="15"/>
  <c r="DE58" i="15"/>
  <c r="DD58" i="15"/>
  <c r="CX58" i="15"/>
  <c r="CS58" i="15"/>
  <c r="CR58" i="15"/>
  <c r="CQ58" i="15"/>
  <c r="CP58" i="15"/>
  <c r="CJ58" i="15"/>
  <c r="BU58" i="15"/>
  <c r="BT58" i="15"/>
  <c r="BR58" i="15"/>
  <c r="BS58" i="15" s="1"/>
  <c r="BL58" i="15"/>
  <c r="BG58" i="15"/>
  <c r="BF58" i="15"/>
  <c r="BE58" i="15"/>
  <c r="BD58" i="15"/>
  <c r="AX58" i="15"/>
  <c r="AI58" i="15"/>
  <c r="AH58" i="15"/>
  <c r="AG58" i="15"/>
  <c r="AF58" i="15"/>
  <c r="Z58" i="15"/>
  <c r="U58" i="15"/>
  <c r="T58" i="15"/>
  <c r="R58" i="15"/>
  <c r="S58" i="15" s="1"/>
  <c r="L58" i="15"/>
  <c r="ES57" i="15"/>
  <c r="ER57" i="15"/>
  <c r="EP57" i="15"/>
  <c r="EQ57" i="15" s="1"/>
  <c r="EJ57" i="15"/>
  <c r="EE57" i="15"/>
  <c r="ED57" i="15"/>
  <c r="EC57" i="15"/>
  <c r="EB57" i="15"/>
  <c r="DV57" i="15"/>
  <c r="DG57" i="15"/>
  <c r="DI57" i="15" s="1"/>
  <c r="DL57" i="15" s="1"/>
  <c r="DP57" i="15" s="1"/>
  <c r="DF57" i="15"/>
  <c r="DH57" i="15" s="1"/>
  <c r="DM57" i="15" s="1"/>
  <c r="DQ57" i="15" s="1"/>
  <c r="DE57" i="15"/>
  <c r="DD57" i="15"/>
  <c r="CX57" i="15"/>
  <c r="CU57" i="15"/>
  <c r="CS57" i="15"/>
  <c r="CR57" i="15"/>
  <c r="CP57" i="15"/>
  <c r="CQ57" i="15" s="1"/>
  <c r="CT57" i="15" s="1"/>
  <c r="CJ57" i="15"/>
  <c r="BU57" i="15"/>
  <c r="BT57" i="15"/>
  <c r="BR57" i="15"/>
  <c r="BS57" i="15" s="1"/>
  <c r="BL57" i="15"/>
  <c r="BG57" i="15"/>
  <c r="BF57" i="15"/>
  <c r="BD57" i="15"/>
  <c r="BE57" i="15" s="1"/>
  <c r="AX57" i="15"/>
  <c r="AJ57" i="15"/>
  <c r="AI57" i="15"/>
  <c r="AH57" i="15"/>
  <c r="AG57" i="15"/>
  <c r="AF57" i="15"/>
  <c r="Z57" i="15"/>
  <c r="U57" i="15"/>
  <c r="T57" i="15"/>
  <c r="R57" i="15"/>
  <c r="S57" i="15" s="1"/>
  <c r="L57" i="15"/>
  <c r="ES56" i="15"/>
  <c r="ER56" i="15"/>
  <c r="EP56" i="15"/>
  <c r="EQ56" i="15" s="1"/>
  <c r="EJ56" i="15"/>
  <c r="EF56" i="15"/>
  <c r="EE56" i="15"/>
  <c r="EG56" i="15" s="1"/>
  <c r="ED56" i="15"/>
  <c r="EB56" i="15"/>
  <c r="EC56" i="15" s="1"/>
  <c r="DV56" i="15"/>
  <c r="DI56" i="15"/>
  <c r="DG56" i="15"/>
  <c r="DF56" i="15"/>
  <c r="DE56" i="15"/>
  <c r="DH56" i="15" s="1"/>
  <c r="DD56" i="15"/>
  <c r="CX56" i="15"/>
  <c r="CS56" i="15"/>
  <c r="CR56" i="15"/>
  <c r="CP56" i="15"/>
  <c r="CQ56" i="15" s="1"/>
  <c r="CJ56" i="15"/>
  <c r="CA56" i="15"/>
  <c r="CE56" i="15" s="1"/>
  <c r="BW56" i="15"/>
  <c r="BU56" i="15"/>
  <c r="BT56" i="15"/>
  <c r="BR56" i="15"/>
  <c r="BS56" i="15" s="1"/>
  <c r="BV56" i="15" s="1"/>
  <c r="BL56" i="15"/>
  <c r="BI56" i="15"/>
  <c r="BH56" i="15"/>
  <c r="BG56" i="15"/>
  <c r="BF56" i="15"/>
  <c r="BE56" i="15"/>
  <c r="BD56" i="15"/>
  <c r="AX56" i="15"/>
  <c r="AI56" i="15"/>
  <c r="AH56" i="15"/>
  <c r="AF56" i="15"/>
  <c r="AG56" i="15" s="1"/>
  <c r="Z56" i="15"/>
  <c r="W56" i="15"/>
  <c r="U56" i="15"/>
  <c r="T56" i="15"/>
  <c r="R56" i="15"/>
  <c r="S56" i="15" s="1"/>
  <c r="V56" i="15" s="1"/>
  <c r="L56" i="15"/>
  <c r="ES55" i="15"/>
  <c r="ER55" i="15"/>
  <c r="EP55" i="15"/>
  <c r="EQ55" i="15" s="1"/>
  <c r="EJ55" i="15"/>
  <c r="EE55" i="15"/>
  <c r="ED55" i="15"/>
  <c r="EB55" i="15"/>
  <c r="EC55" i="15" s="1"/>
  <c r="DV55" i="15"/>
  <c r="DG55" i="15"/>
  <c r="DF55" i="15"/>
  <c r="DE55" i="15"/>
  <c r="DD55" i="15"/>
  <c r="CX55" i="15"/>
  <c r="CS55" i="15"/>
  <c r="CR55" i="15"/>
  <c r="CP55" i="15"/>
  <c r="CQ55" i="15" s="1"/>
  <c r="CJ55" i="15"/>
  <c r="BW55" i="15"/>
  <c r="BV55" i="15"/>
  <c r="BU55" i="15"/>
  <c r="BT55" i="15"/>
  <c r="BR55" i="15"/>
  <c r="BS55" i="15" s="1"/>
  <c r="BL55" i="15"/>
  <c r="BG55" i="15"/>
  <c r="BI55" i="15" s="1"/>
  <c r="BF55" i="15"/>
  <c r="BE55" i="15"/>
  <c r="BD55" i="15"/>
  <c r="AX55" i="15"/>
  <c r="AK55" i="15"/>
  <c r="AJ55" i="15"/>
  <c r="AI55" i="15"/>
  <c r="AH55" i="15"/>
  <c r="AG55" i="15"/>
  <c r="AF55" i="15"/>
  <c r="Z55" i="15"/>
  <c r="U55" i="15"/>
  <c r="T55" i="15"/>
  <c r="R55" i="15"/>
  <c r="S55" i="15" s="1"/>
  <c r="L55" i="15"/>
  <c r="ES54" i="15"/>
  <c r="ER54" i="15"/>
  <c r="EP54" i="15"/>
  <c r="EQ54" i="15" s="1"/>
  <c r="EJ54" i="15"/>
  <c r="EE54" i="15"/>
  <c r="ED54" i="15"/>
  <c r="EC54" i="15"/>
  <c r="EB54" i="15"/>
  <c r="DV54" i="15"/>
  <c r="DG54" i="15"/>
  <c r="DF54" i="15"/>
  <c r="DD54" i="15"/>
  <c r="DE54" i="15" s="1"/>
  <c r="DH54" i="15" s="1"/>
  <c r="DM54" i="15" s="1"/>
  <c r="DQ54" i="15" s="1"/>
  <c r="CX54" i="15"/>
  <c r="CS54" i="15"/>
  <c r="CR54" i="15"/>
  <c r="CQ54" i="15"/>
  <c r="CT54" i="15" s="1"/>
  <c r="CP54" i="15"/>
  <c r="CJ54" i="15"/>
  <c r="BU54" i="15"/>
  <c r="BT54" i="15"/>
  <c r="BR54" i="15"/>
  <c r="BS54" i="15" s="1"/>
  <c r="BL54" i="15"/>
  <c r="BG54" i="15"/>
  <c r="BF54" i="15"/>
  <c r="BD54" i="15"/>
  <c r="BE54" i="15" s="1"/>
  <c r="BI54" i="15" s="1"/>
  <c r="AX54" i="15"/>
  <c r="AI54" i="15"/>
  <c r="AH54" i="15"/>
  <c r="AF54" i="15"/>
  <c r="AG54" i="15" s="1"/>
  <c r="AJ54" i="15" s="1"/>
  <c r="Z54" i="15"/>
  <c r="U54" i="15"/>
  <c r="T54" i="15"/>
  <c r="R54" i="15"/>
  <c r="S54" i="15" s="1"/>
  <c r="L54" i="15"/>
  <c r="ES53" i="15"/>
  <c r="ER53" i="15"/>
  <c r="EP53" i="15"/>
  <c r="EQ53" i="15" s="1"/>
  <c r="EJ53" i="15"/>
  <c r="EE53" i="15"/>
  <c r="ED53" i="15"/>
  <c r="EB53" i="15"/>
  <c r="EC53" i="15" s="1"/>
  <c r="DV53" i="15"/>
  <c r="DG53" i="15"/>
  <c r="DF53" i="15"/>
  <c r="DE53" i="15"/>
  <c r="DD53" i="15"/>
  <c r="CX53" i="15"/>
  <c r="CS53" i="15"/>
  <c r="CR53" i="15"/>
  <c r="CQ53" i="15"/>
  <c r="CP53" i="15"/>
  <c r="CJ53" i="15"/>
  <c r="BV53" i="15"/>
  <c r="BU53" i="15"/>
  <c r="BT53" i="15"/>
  <c r="BS53" i="15"/>
  <c r="BR53" i="15"/>
  <c r="BL53" i="15"/>
  <c r="BG53" i="15"/>
  <c r="BF53" i="15"/>
  <c r="BE53" i="15"/>
  <c r="BD53" i="15"/>
  <c r="AX53" i="15"/>
  <c r="AI53" i="15"/>
  <c r="AH53" i="15"/>
  <c r="AF53" i="15"/>
  <c r="AG53" i="15" s="1"/>
  <c r="Z53" i="15"/>
  <c r="W53" i="15"/>
  <c r="U53" i="15"/>
  <c r="T53" i="15"/>
  <c r="R53" i="15"/>
  <c r="S53" i="15" s="1"/>
  <c r="V53" i="15" s="1"/>
  <c r="L53" i="15"/>
  <c r="ES52" i="15"/>
  <c r="ER52" i="15"/>
  <c r="EP52" i="15"/>
  <c r="EQ52" i="15" s="1"/>
  <c r="EJ52" i="15"/>
  <c r="EE52" i="15"/>
  <c r="ED52" i="15"/>
  <c r="EC52" i="15"/>
  <c r="EG52" i="15" s="1"/>
  <c r="EB52" i="15"/>
  <c r="DV52" i="15"/>
  <c r="DH52" i="15"/>
  <c r="DG52" i="15"/>
  <c r="DI52" i="15" s="1"/>
  <c r="DF52" i="15"/>
  <c r="DE52" i="15"/>
  <c r="DD52" i="15"/>
  <c r="CX52" i="15"/>
  <c r="CU52" i="15"/>
  <c r="CS52" i="15"/>
  <c r="CR52" i="15"/>
  <c r="CP52" i="15"/>
  <c r="CQ52" i="15" s="1"/>
  <c r="CT52" i="15" s="1"/>
  <c r="CJ52" i="15"/>
  <c r="BU52" i="15"/>
  <c r="BT52" i="15"/>
  <c r="BS52" i="15"/>
  <c r="BR52" i="15"/>
  <c r="BL52" i="15"/>
  <c r="BG52" i="15"/>
  <c r="BF52" i="15"/>
  <c r="BE52" i="15"/>
  <c r="BD52" i="15"/>
  <c r="AX52" i="15"/>
  <c r="AI52" i="15"/>
  <c r="AH52" i="15"/>
  <c r="AF52" i="15"/>
  <c r="AG52" i="15" s="1"/>
  <c r="AK52" i="15" s="1"/>
  <c r="Z52" i="15"/>
  <c r="U52" i="15"/>
  <c r="T52" i="15"/>
  <c r="R52" i="15"/>
  <c r="S52" i="15" s="1"/>
  <c r="L52" i="15"/>
  <c r="ES51" i="15"/>
  <c r="ER51" i="15"/>
  <c r="EP51" i="15"/>
  <c r="EQ51" i="15" s="1"/>
  <c r="EJ51" i="15"/>
  <c r="EG51" i="15"/>
  <c r="EF51" i="15"/>
  <c r="EE51" i="15"/>
  <c r="ED51" i="15"/>
  <c r="EB51" i="15"/>
  <c r="EC51" i="15" s="1"/>
  <c r="DV51" i="15"/>
  <c r="DI51" i="15"/>
  <c r="DH51" i="15"/>
  <c r="DG51" i="15"/>
  <c r="DF51" i="15"/>
  <c r="DE51" i="15"/>
  <c r="DD51" i="15"/>
  <c r="CX51" i="15"/>
  <c r="CS51" i="15"/>
  <c r="CR51" i="15"/>
  <c r="CP51" i="15"/>
  <c r="CQ51" i="15" s="1"/>
  <c r="CJ51" i="15"/>
  <c r="BU51" i="15"/>
  <c r="BT51" i="15"/>
  <c r="BR51" i="15"/>
  <c r="BS51" i="15" s="1"/>
  <c r="BL51" i="15"/>
  <c r="BI51" i="15"/>
  <c r="BG51" i="15"/>
  <c r="BF51" i="15"/>
  <c r="BE51" i="15"/>
  <c r="BH51" i="15" s="1"/>
  <c r="BD51" i="15"/>
  <c r="AX51" i="15"/>
  <c r="AI51" i="15"/>
  <c r="AH51" i="15"/>
  <c r="AF51" i="15"/>
  <c r="AG51" i="15" s="1"/>
  <c r="Z51" i="15"/>
  <c r="U51" i="15"/>
  <c r="T51" i="15"/>
  <c r="V51" i="15" s="1"/>
  <c r="R51" i="15"/>
  <c r="S51" i="15" s="1"/>
  <c r="L51" i="15"/>
  <c r="EU50" i="15"/>
  <c r="ET50" i="15"/>
  <c r="ES50" i="15"/>
  <c r="ER50" i="15"/>
  <c r="EQ50" i="15"/>
  <c r="EP50" i="15"/>
  <c r="EJ50" i="15"/>
  <c r="EE50" i="15"/>
  <c r="ED50" i="15"/>
  <c r="EC50" i="15"/>
  <c r="EB50" i="15"/>
  <c r="DV50" i="15"/>
  <c r="DG50" i="15"/>
  <c r="DF50" i="15"/>
  <c r="DE50" i="15"/>
  <c r="DI50" i="15" s="1"/>
  <c r="DD50" i="15"/>
  <c r="CX50" i="15"/>
  <c r="CS50" i="15"/>
  <c r="CR50" i="15"/>
  <c r="CP50" i="15"/>
  <c r="CQ50" i="15" s="1"/>
  <c r="CJ50" i="15"/>
  <c r="BU50" i="15"/>
  <c r="BT50" i="15"/>
  <c r="BR50" i="15"/>
  <c r="BS50" i="15" s="1"/>
  <c r="BV50" i="15" s="1"/>
  <c r="CA50" i="15" s="1"/>
  <c r="CE50" i="15" s="1"/>
  <c r="BL50" i="15"/>
  <c r="BH50" i="15"/>
  <c r="BG50" i="15"/>
  <c r="BF50" i="15"/>
  <c r="BE50" i="15"/>
  <c r="BI50" i="15" s="1"/>
  <c r="BD50" i="15"/>
  <c r="AX50" i="15"/>
  <c r="AI50" i="15"/>
  <c r="AH50" i="15"/>
  <c r="AG50" i="15"/>
  <c r="AF50" i="15"/>
  <c r="Z50" i="15"/>
  <c r="U50" i="15"/>
  <c r="T50" i="15"/>
  <c r="R50" i="15"/>
  <c r="S50" i="15" s="1"/>
  <c r="L50" i="15"/>
  <c r="ET49" i="15"/>
  <c r="ES49" i="15"/>
  <c r="ER49" i="15"/>
  <c r="EP49" i="15"/>
  <c r="EQ49" i="15" s="1"/>
  <c r="EU49" i="15" s="1"/>
  <c r="EJ49" i="15"/>
  <c r="EG49" i="15"/>
  <c r="EE49" i="15"/>
  <c r="ED49" i="15"/>
  <c r="EB49" i="15"/>
  <c r="EC49" i="15" s="1"/>
  <c r="DV49" i="15"/>
  <c r="DG49" i="15"/>
  <c r="DF49" i="15"/>
  <c r="DD49" i="15"/>
  <c r="DE49" i="15" s="1"/>
  <c r="DH49" i="15" s="1"/>
  <c r="CX49" i="15"/>
  <c r="CU49" i="15"/>
  <c r="CT49" i="15"/>
  <c r="CS49" i="15"/>
  <c r="CR49" i="15"/>
  <c r="CQ49" i="15"/>
  <c r="CP49" i="15"/>
  <c r="CJ49" i="15"/>
  <c r="BU49" i="15"/>
  <c r="BT49" i="15"/>
  <c r="BS49" i="15"/>
  <c r="BW49" i="15" s="1"/>
  <c r="BR49" i="15"/>
  <c r="BL49" i="15"/>
  <c r="BG49" i="15"/>
  <c r="BF49" i="15"/>
  <c r="BE49" i="15"/>
  <c r="BD49" i="15"/>
  <c r="AX49" i="15"/>
  <c r="AI49" i="15"/>
  <c r="AH49" i="15"/>
  <c r="AF49" i="15"/>
  <c r="AG49" i="15" s="1"/>
  <c r="Z49" i="15"/>
  <c r="W49" i="15"/>
  <c r="V49" i="15"/>
  <c r="U49" i="15"/>
  <c r="T49" i="15"/>
  <c r="R49" i="15"/>
  <c r="S49" i="15" s="1"/>
  <c r="L49" i="15"/>
  <c r="ES48" i="15"/>
  <c r="EU48" i="15" s="1"/>
  <c r="ER48" i="15"/>
  <c r="EQ48" i="15"/>
  <c r="EP48" i="15"/>
  <c r="EJ48" i="15"/>
  <c r="EE48" i="15"/>
  <c r="ED48" i="15"/>
  <c r="EB48" i="15"/>
  <c r="EC48" i="15" s="1"/>
  <c r="DV48" i="15"/>
  <c r="DG48" i="15"/>
  <c r="DF48" i="15"/>
  <c r="DD48" i="15"/>
  <c r="DE48" i="15" s="1"/>
  <c r="CX48" i="15"/>
  <c r="CS48" i="15"/>
  <c r="CR48" i="15"/>
  <c r="CP48" i="15"/>
  <c r="CQ48" i="15" s="1"/>
  <c r="CJ48" i="15"/>
  <c r="BU48" i="15"/>
  <c r="BT48" i="15"/>
  <c r="BS48" i="15"/>
  <c r="BR48" i="15"/>
  <c r="BL48" i="15"/>
  <c r="BG48" i="15"/>
  <c r="BF48" i="15"/>
  <c r="BD48" i="15"/>
  <c r="BE48" i="15" s="1"/>
  <c r="AX48" i="15"/>
  <c r="AI48" i="15"/>
  <c r="AH48" i="15"/>
  <c r="AG48" i="15"/>
  <c r="AF48" i="15"/>
  <c r="Z48" i="15"/>
  <c r="V48" i="15"/>
  <c r="U48" i="15"/>
  <c r="T48" i="15"/>
  <c r="R48" i="15"/>
  <c r="S48" i="15" s="1"/>
  <c r="L48" i="15"/>
  <c r="ET47" i="15"/>
  <c r="ES47" i="15"/>
  <c r="EU47" i="15" s="1"/>
  <c r="ER47" i="15"/>
  <c r="EQ47" i="15"/>
  <c r="EP47" i="15"/>
  <c r="EJ47" i="15"/>
  <c r="EE47" i="15"/>
  <c r="ED47" i="15"/>
  <c r="EB47" i="15"/>
  <c r="EC47" i="15" s="1"/>
  <c r="DV47" i="15"/>
  <c r="DG47" i="15"/>
  <c r="DF47" i="15"/>
  <c r="DD47" i="15"/>
  <c r="DE47" i="15" s="1"/>
  <c r="CX47" i="15"/>
  <c r="CS47" i="15"/>
  <c r="CR47" i="15"/>
  <c r="CP47" i="15"/>
  <c r="CQ47" i="15" s="1"/>
  <c r="CJ47" i="15"/>
  <c r="BU47" i="15"/>
  <c r="BT47" i="15"/>
  <c r="BS47" i="15"/>
  <c r="BR47" i="15"/>
  <c r="BL47" i="15"/>
  <c r="BI47" i="15"/>
  <c r="BH47" i="15"/>
  <c r="BG47" i="15"/>
  <c r="BF47" i="15"/>
  <c r="BD47" i="15"/>
  <c r="BE47" i="15" s="1"/>
  <c r="AX47" i="15"/>
  <c r="AJ47" i="15"/>
  <c r="AI47" i="15"/>
  <c r="AH47" i="15"/>
  <c r="AF47" i="15"/>
  <c r="AG47" i="15" s="1"/>
  <c r="Z47" i="15"/>
  <c r="U47" i="15"/>
  <c r="T47" i="15"/>
  <c r="S47" i="15"/>
  <c r="W47" i="15" s="1"/>
  <c r="R47" i="15"/>
  <c r="L47" i="15"/>
  <c r="ES46" i="15"/>
  <c r="ER46" i="15"/>
  <c r="EP46" i="15"/>
  <c r="EQ46" i="15" s="1"/>
  <c r="EJ46" i="15"/>
  <c r="EE46" i="15"/>
  <c r="ED46" i="15"/>
  <c r="EC46" i="15"/>
  <c r="EG46" i="15" s="1"/>
  <c r="EB46" i="15"/>
  <c r="DV46" i="15"/>
  <c r="DG46" i="15"/>
  <c r="DF46" i="15"/>
  <c r="DD46" i="15"/>
  <c r="DE46" i="15" s="1"/>
  <c r="CX46" i="15"/>
  <c r="CS46" i="15"/>
  <c r="CR46" i="15"/>
  <c r="CP46" i="15"/>
  <c r="CQ46" i="15" s="1"/>
  <c r="CJ46" i="15"/>
  <c r="CE46" i="15"/>
  <c r="BW46" i="15"/>
  <c r="BZ46" i="15" s="1"/>
  <c r="CD46" i="15" s="1"/>
  <c r="BU46" i="15"/>
  <c r="BT46" i="15"/>
  <c r="BS46" i="15"/>
  <c r="BV46" i="15" s="1"/>
  <c r="BR46" i="15"/>
  <c r="BL46" i="15"/>
  <c r="BG46" i="15"/>
  <c r="BI46" i="15" s="1"/>
  <c r="BF46" i="15"/>
  <c r="BH46" i="15" s="1"/>
  <c r="CA46" i="15" s="1"/>
  <c r="BE46" i="15"/>
  <c r="BD46" i="15"/>
  <c r="AX46" i="15"/>
  <c r="AI46" i="15"/>
  <c r="AH46" i="15"/>
  <c r="AF46" i="15"/>
  <c r="AG46" i="15" s="1"/>
  <c r="Z46" i="15"/>
  <c r="U46" i="15"/>
  <c r="T46" i="15"/>
  <c r="R46" i="15"/>
  <c r="S46" i="15" s="1"/>
  <c r="L46" i="15"/>
  <c r="ET45" i="15"/>
  <c r="ES45" i="15"/>
  <c r="ER45" i="15"/>
  <c r="EQ45" i="15"/>
  <c r="EU45" i="15" s="1"/>
  <c r="EP45" i="15"/>
  <c r="EJ45" i="15"/>
  <c r="EE45" i="15"/>
  <c r="ED45" i="15"/>
  <c r="EB45" i="15"/>
  <c r="EC45" i="15" s="1"/>
  <c r="DV45" i="15"/>
  <c r="DI45" i="15"/>
  <c r="DH45" i="15"/>
  <c r="DG45" i="15"/>
  <c r="DF45" i="15"/>
  <c r="DE45" i="15"/>
  <c r="DD45" i="15"/>
  <c r="CX45" i="15"/>
  <c r="CS45" i="15"/>
  <c r="CR45" i="15"/>
  <c r="CP45" i="15"/>
  <c r="CQ45" i="15" s="1"/>
  <c r="CJ45" i="15"/>
  <c r="BW45" i="15"/>
  <c r="BU45" i="15"/>
  <c r="BT45" i="15"/>
  <c r="BS45" i="15"/>
  <c r="BV45" i="15" s="1"/>
  <c r="BR45" i="15"/>
  <c r="BL45" i="15"/>
  <c r="BG45" i="15"/>
  <c r="BF45" i="15"/>
  <c r="BE45" i="15"/>
  <c r="BD45" i="15"/>
  <c r="AX45" i="15"/>
  <c r="AI45" i="15"/>
  <c r="AH45" i="15"/>
  <c r="AF45" i="15"/>
  <c r="AG45" i="15" s="1"/>
  <c r="Z45" i="15"/>
  <c r="U45" i="15"/>
  <c r="T45" i="15"/>
  <c r="R45" i="15"/>
  <c r="S45" i="15" s="1"/>
  <c r="W45" i="15" s="1"/>
  <c r="L45" i="15"/>
  <c r="ES44" i="15"/>
  <c r="ER44" i="15"/>
  <c r="EP44" i="15"/>
  <c r="EQ44" i="15" s="1"/>
  <c r="EJ44" i="15"/>
  <c r="EE44" i="15"/>
  <c r="ED44" i="15"/>
  <c r="EB44" i="15"/>
  <c r="EC44" i="15" s="1"/>
  <c r="DV44" i="15"/>
  <c r="DI44" i="15"/>
  <c r="DH44" i="15"/>
  <c r="DG44" i="15"/>
  <c r="DF44" i="15"/>
  <c r="DD44" i="15"/>
  <c r="DE44" i="15" s="1"/>
  <c r="CX44" i="15"/>
  <c r="CS44" i="15"/>
  <c r="CR44" i="15"/>
  <c r="CQ44" i="15"/>
  <c r="CT44" i="15" s="1"/>
  <c r="CP44" i="15"/>
  <c r="CJ44" i="15"/>
  <c r="BU44" i="15"/>
  <c r="BT44" i="15"/>
  <c r="BS44" i="15"/>
  <c r="BR44" i="15"/>
  <c r="BL44" i="15"/>
  <c r="BG44" i="15"/>
  <c r="BF44" i="15"/>
  <c r="BD44" i="15"/>
  <c r="BE44" i="15" s="1"/>
  <c r="AX44" i="15"/>
  <c r="AI44" i="15"/>
  <c r="AH44" i="15"/>
  <c r="AF44" i="15"/>
  <c r="AG44" i="15" s="1"/>
  <c r="Z44" i="15"/>
  <c r="W44" i="15"/>
  <c r="U44" i="15"/>
  <c r="T44" i="15"/>
  <c r="R44" i="15"/>
  <c r="S44" i="15" s="1"/>
  <c r="V44" i="15" s="1"/>
  <c r="L44" i="15"/>
  <c r="EU43" i="15"/>
  <c r="ES43" i="15"/>
  <c r="ER43" i="15"/>
  <c r="EQ43" i="15"/>
  <c r="ET43" i="15" s="1"/>
  <c r="EP43" i="15"/>
  <c r="EJ43" i="15"/>
  <c r="EE43" i="15"/>
  <c r="ED43" i="15"/>
  <c r="EC43" i="15"/>
  <c r="EB43" i="15"/>
  <c r="DV43" i="15"/>
  <c r="DI43" i="15"/>
  <c r="DG43" i="15"/>
  <c r="DF43" i="15"/>
  <c r="DE43" i="15"/>
  <c r="DH43" i="15" s="1"/>
  <c r="DD43" i="15"/>
  <c r="CX43" i="15"/>
  <c r="CS43" i="15"/>
  <c r="CR43" i="15"/>
  <c r="CQ43" i="15"/>
  <c r="CP43" i="15"/>
  <c r="CJ43" i="15"/>
  <c r="BU43" i="15"/>
  <c r="BT43" i="15"/>
  <c r="BS43" i="15"/>
  <c r="BR43" i="15"/>
  <c r="BL43" i="15"/>
  <c r="BG43" i="15"/>
  <c r="BF43" i="15"/>
  <c r="BE43" i="15"/>
  <c r="BH43" i="15" s="1"/>
  <c r="BD43" i="15"/>
  <c r="AX43" i="15"/>
  <c r="AO43" i="15"/>
  <c r="AS43" i="15" s="1"/>
  <c r="AJ43" i="15"/>
  <c r="AI43" i="15"/>
  <c r="AH43" i="15"/>
  <c r="AG43" i="15"/>
  <c r="AK43" i="15" s="1"/>
  <c r="AF43" i="15"/>
  <c r="Z43" i="15"/>
  <c r="V43" i="15"/>
  <c r="U43" i="15"/>
  <c r="T43" i="15"/>
  <c r="S43" i="15"/>
  <c r="R43" i="15"/>
  <c r="L43" i="15"/>
  <c r="ES42" i="15"/>
  <c r="ER42" i="15"/>
  <c r="EQ42" i="15"/>
  <c r="EP42" i="15"/>
  <c r="EJ42" i="15"/>
  <c r="EE42" i="15"/>
  <c r="ED42" i="15"/>
  <c r="EF42" i="15" s="1"/>
  <c r="EC42" i="15"/>
  <c r="EG42" i="15" s="1"/>
  <c r="EB42" i="15"/>
  <c r="DV42" i="15"/>
  <c r="DI42" i="15"/>
  <c r="DG42" i="15"/>
  <c r="DF42" i="15"/>
  <c r="DE42" i="15"/>
  <c r="DH42" i="15" s="1"/>
  <c r="DD42" i="15"/>
  <c r="CX42" i="15"/>
  <c r="CS42" i="15"/>
  <c r="CR42" i="15"/>
  <c r="CP42" i="15"/>
  <c r="CQ42" i="15" s="1"/>
  <c r="CJ42" i="15"/>
  <c r="CA42" i="15"/>
  <c r="CE42" i="15" s="1"/>
  <c r="BZ42" i="15"/>
  <c r="CD42" i="15" s="1"/>
  <c r="BW42" i="15"/>
  <c r="BU42" i="15"/>
  <c r="BT42" i="15"/>
  <c r="BS42" i="15"/>
  <c r="BV42" i="15" s="1"/>
  <c r="BR42" i="15"/>
  <c r="BL42" i="15"/>
  <c r="BI42" i="15"/>
  <c r="BH42" i="15"/>
  <c r="BG42" i="15"/>
  <c r="BF42" i="15"/>
  <c r="BD42" i="15"/>
  <c r="BE42" i="15" s="1"/>
  <c r="AX42" i="15"/>
  <c r="AI42" i="15"/>
  <c r="AH42" i="15"/>
  <c r="AF42" i="15"/>
  <c r="AG42" i="15" s="1"/>
  <c r="Z42" i="15"/>
  <c r="W42" i="15"/>
  <c r="U42" i="15"/>
  <c r="T42" i="15"/>
  <c r="S42" i="15"/>
  <c r="V42" i="15" s="1"/>
  <c r="R42" i="15"/>
  <c r="L42" i="15"/>
  <c r="ES41" i="15"/>
  <c r="ER41" i="15"/>
  <c r="EP41" i="15"/>
  <c r="EQ41" i="15" s="1"/>
  <c r="EJ41" i="15"/>
  <c r="EF41" i="15"/>
  <c r="EE41" i="15"/>
  <c r="ED41" i="15"/>
  <c r="EB41" i="15"/>
  <c r="EC41" i="15" s="1"/>
  <c r="EG41" i="15" s="1"/>
  <c r="DV41" i="15"/>
  <c r="DG41" i="15"/>
  <c r="DF41" i="15"/>
  <c r="DD41" i="15"/>
  <c r="DE41" i="15" s="1"/>
  <c r="CX41" i="15"/>
  <c r="CS41" i="15"/>
  <c r="CR41" i="15"/>
  <c r="CP41" i="15"/>
  <c r="CQ41" i="15" s="1"/>
  <c r="CJ41" i="15"/>
  <c r="BU41" i="15"/>
  <c r="BT41" i="15"/>
  <c r="BS41" i="15"/>
  <c r="BV41" i="15" s="1"/>
  <c r="BR41" i="15"/>
  <c r="BL41" i="15"/>
  <c r="BG41" i="15"/>
  <c r="BF41" i="15"/>
  <c r="BD41" i="15"/>
  <c r="BE41" i="15" s="1"/>
  <c r="AX41" i="15"/>
  <c r="AK41" i="15"/>
  <c r="AI41" i="15"/>
  <c r="AH41" i="15"/>
  <c r="AF41" i="15"/>
  <c r="AG41" i="15" s="1"/>
  <c r="AJ41" i="15" s="1"/>
  <c r="Z41" i="15"/>
  <c r="U41" i="15"/>
  <c r="T41" i="15"/>
  <c r="S41" i="15"/>
  <c r="R41" i="15"/>
  <c r="L41" i="15"/>
  <c r="EU40" i="15"/>
  <c r="ET40" i="15"/>
  <c r="EY40" i="15" s="1"/>
  <c r="FC40" i="15" s="1"/>
  <c r="ES40" i="15"/>
  <c r="ER40" i="15"/>
  <c r="EQ40" i="15"/>
  <c r="EP40" i="15"/>
  <c r="EJ40" i="15"/>
  <c r="EE40" i="15"/>
  <c r="ED40" i="15"/>
  <c r="EB40" i="15"/>
  <c r="EC40" i="15" s="1"/>
  <c r="EF40" i="15" s="1"/>
  <c r="DV40" i="15"/>
  <c r="DG40" i="15"/>
  <c r="DF40" i="15"/>
  <c r="DE40" i="15"/>
  <c r="DD40" i="15"/>
  <c r="CX40" i="15"/>
  <c r="CT40" i="15"/>
  <c r="CS40" i="15"/>
  <c r="CR40" i="15"/>
  <c r="CP40" i="15"/>
  <c r="CQ40" i="15" s="1"/>
  <c r="CJ40" i="15"/>
  <c r="BU40" i="15"/>
  <c r="BT40" i="15"/>
  <c r="BR40" i="15"/>
  <c r="BS40" i="15" s="1"/>
  <c r="BL40" i="15"/>
  <c r="BG40" i="15"/>
  <c r="BF40" i="15"/>
  <c r="BD40" i="15"/>
  <c r="BE40" i="15" s="1"/>
  <c r="AX40" i="15"/>
  <c r="AI40" i="15"/>
  <c r="AH40" i="15"/>
  <c r="AF40" i="15"/>
  <c r="AG40" i="15" s="1"/>
  <c r="Z40" i="15"/>
  <c r="U40" i="15"/>
  <c r="T40" i="15"/>
  <c r="R40" i="15"/>
  <c r="S40" i="15" s="1"/>
  <c r="W40" i="15" s="1"/>
  <c r="L40" i="15"/>
  <c r="ES39" i="15"/>
  <c r="ER39" i="15"/>
  <c r="EQ39" i="15"/>
  <c r="EP39" i="15"/>
  <c r="EJ39" i="15"/>
  <c r="EF39" i="15"/>
  <c r="EE39" i="15"/>
  <c r="ED39" i="15"/>
  <c r="EB39" i="15"/>
  <c r="EC39" i="15" s="1"/>
  <c r="EG39" i="15" s="1"/>
  <c r="DV39" i="15"/>
  <c r="DG39" i="15"/>
  <c r="DF39" i="15"/>
  <c r="DH39" i="15" s="1"/>
  <c r="DM39" i="15" s="1"/>
  <c r="DQ39" i="15" s="1"/>
  <c r="DD39" i="15"/>
  <c r="DE39" i="15" s="1"/>
  <c r="DI39" i="15" s="1"/>
  <c r="CX39" i="15"/>
  <c r="CU39" i="15"/>
  <c r="CT39" i="15"/>
  <c r="CS39" i="15"/>
  <c r="CR39" i="15"/>
  <c r="CP39" i="15"/>
  <c r="CQ39" i="15" s="1"/>
  <c r="CJ39" i="15"/>
  <c r="BU39" i="15"/>
  <c r="BT39" i="15"/>
  <c r="BS39" i="15"/>
  <c r="BR39" i="15"/>
  <c r="BL39" i="15"/>
  <c r="BG39" i="15"/>
  <c r="BF39" i="15"/>
  <c r="BD39" i="15"/>
  <c r="BE39" i="15" s="1"/>
  <c r="AX39" i="15"/>
  <c r="AJ39" i="15"/>
  <c r="AO39" i="15" s="1"/>
  <c r="AS39" i="15" s="1"/>
  <c r="AI39" i="15"/>
  <c r="AH39" i="15"/>
  <c r="AF39" i="15"/>
  <c r="AG39" i="15" s="1"/>
  <c r="AK39" i="15" s="1"/>
  <c r="AN39" i="15" s="1"/>
  <c r="AR39" i="15" s="1"/>
  <c r="Z39" i="15"/>
  <c r="U39" i="15"/>
  <c r="T39" i="15"/>
  <c r="V39" i="15" s="1"/>
  <c r="R39" i="15"/>
  <c r="S39" i="15" s="1"/>
  <c r="W39" i="15" s="1"/>
  <c r="L39" i="15"/>
  <c r="ES38" i="15"/>
  <c r="EU38" i="15" s="1"/>
  <c r="ER38" i="15"/>
  <c r="EQ38" i="15"/>
  <c r="ET38" i="15" s="1"/>
  <c r="EP38" i="15"/>
  <c r="EJ38" i="15"/>
  <c r="EE38" i="15"/>
  <c r="ED38" i="15"/>
  <c r="EC38" i="15"/>
  <c r="EB38" i="15"/>
  <c r="DV38" i="15"/>
  <c r="DG38" i="15"/>
  <c r="DF38" i="15"/>
  <c r="DD38" i="15"/>
  <c r="DE38" i="15" s="1"/>
  <c r="DH38" i="15" s="1"/>
  <c r="CX38" i="15"/>
  <c r="CS38" i="15"/>
  <c r="CR38" i="15"/>
  <c r="CQ38" i="15"/>
  <c r="CP38" i="15"/>
  <c r="CJ38" i="15"/>
  <c r="BU38" i="15"/>
  <c r="BT38" i="15"/>
  <c r="BS38" i="15"/>
  <c r="BR38" i="15"/>
  <c r="BL38" i="15"/>
  <c r="BI38" i="15"/>
  <c r="BH38" i="15"/>
  <c r="BG38" i="15"/>
  <c r="BF38" i="15"/>
  <c r="BE38" i="15"/>
  <c r="BD38" i="15"/>
  <c r="AX38" i="15"/>
  <c r="AI38" i="15"/>
  <c r="AH38" i="15"/>
  <c r="AG38" i="15"/>
  <c r="AF38" i="15"/>
  <c r="Z38" i="15"/>
  <c r="U38" i="15"/>
  <c r="T38" i="15"/>
  <c r="R38" i="15"/>
  <c r="S38" i="15" s="1"/>
  <c r="L38" i="15"/>
  <c r="ES37" i="15"/>
  <c r="ER37" i="15"/>
  <c r="EQ37" i="15"/>
  <c r="EU37" i="15" s="1"/>
  <c r="EP37" i="15"/>
  <c r="EJ37" i="15"/>
  <c r="EE37" i="15"/>
  <c r="ED37" i="15"/>
  <c r="EC37" i="15"/>
  <c r="EB37" i="15"/>
  <c r="DV37" i="15"/>
  <c r="DG37" i="15"/>
  <c r="DF37" i="15"/>
  <c r="DD37" i="15"/>
  <c r="DE37" i="15" s="1"/>
  <c r="CX37" i="15"/>
  <c r="CS37" i="15"/>
  <c r="CR37" i="15"/>
  <c r="CQ37" i="15"/>
  <c r="CP37" i="15"/>
  <c r="CJ37" i="15"/>
  <c r="BU37" i="15"/>
  <c r="BT37" i="15"/>
  <c r="BS37" i="15"/>
  <c r="BW37" i="15" s="1"/>
  <c r="BR37" i="15"/>
  <c r="BL37" i="15"/>
  <c r="BG37" i="15"/>
  <c r="BF37" i="15"/>
  <c r="BD37" i="15"/>
  <c r="BE37" i="15" s="1"/>
  <c r="BH37" i="15" s="1"/>
  <c r="AX37" i="15"/>
  <c r="AI37" i="15"/>
  <c r="AH37" i="15"/>
  <c r="AF37" i="15"/>
  <c r="AG37" i="15" s="1"/>
  <c r="Z37" i="15"/>
  <c r="W37" i="15"/>
  <c r="V37" i="15"/>
  <c r="U37" i="15"/>
  <c r="T37" i="15"/>
  <c r="S37" i="15"/>
  <c r="R37" i="15"/>
  <c r="L37" i="15"/>
  <c r="ES36" i="15"/>
  <c r="ER36" i="15"/>
  <c r="EQ36" i="15"/>
  <c r="EP36" i="15"/>
  <c r="EJ36" i="15"/>
  <c r="EG36" i="15"/>
  <c r="EF36" i="15"/>
  <c r="EE36" i="15"/>
  <c r="ED36" i="15"/>
  <c r="EC36" i="15"/>
  <c r="EB36" i="15"/>
  <c r="DV36" i="15"/>
  <c r="DH36" i="15"/>
  <c r="DG36" i="15"/>
  <c r="DF36" i="15"/>
  <c r="DD36" i="15"/>
  <c r="DE36" i="15" s="1"/>
  <c r="CX36" i="15"/>
  <c r="CS36" i="15"/>
  <c r="CR36" i="15"/>
  <c r="CQ36" i="15"/>
  <c r="CP36" i="15"/>
  <c r="CJ36" i="15"/>
  <c r="BU36" i="15"/>
  <c r="BT36" i="15"/>
  <c r="BR36" i="15"/>
  <c r="BS36" i="15" s="1"/>
  <c r="BL36" i="15"/>
  <c r="BG36" i="15"/>
  <c r="BF36" i="15"/>
  <c r="BD36" i="15"/>
  <c r="BE36" i="15" s="1"/>
  <c r="AX36" i="15"/>
  <c r="AI36" i="15"/>
  <c r="AH36" i="15"/>
  <c r="AG36" i="15"/>
  <c r="AF36" i="15"/>
  <c r="Z36" i="15"/>
  <c r="U36" i="15"/>
  <c r="T36" i="15"/>
  <c r="S36" i="15"/>
  <c r="W36" i="15" s="1"/>
  <c r="R36" i="15"/>
  <c r="L36" i="15"/>
  <c r="ES35" i="15"/>
  <c r="ER35" i="15"/>
  <c r="EQ35" i="15"/>
  <c r="EP35" i="15"/>
  <c r="EJ35" i="15"/>
  <c r="EG35" i="15"/>
  <c r="EE35" i="15"/>
  <c r="ED35" i="15"/>
  <c r="EC35" i="15"/>
  <c r="EF35" i="15" s="1"/>
  <c r="EB35" i="15"/>
  <c r="DV35" i="15"/>
  <c r="DG35" i="15"/>
  <c r="DF35" i="15"/>
  <c r="DD35" i="15"/>
  <c r="DE35" i="15" s="1"/>
  <c r="DI35" i="15" s="1"/>
  <c r="CX35" i="15"/>
  <c r="CT35" i="15"/>
  <c r="CS35" i="15"/>
  <c r="CU35" i="15" s="1"/>
  <c r="CR35" i="15"/>
  <c r="CP35" i="15"/>
  <c r="CQ35" i="15" s="1"/>
  <c r="CJ35" i="15"/>
  <c r="BU35" i="15"/>
  <c r="BT35" i="15"/>
  <c r="BR35" i="15"/>
  <c r="BS35" i="15" s="1"/>
  <c r="BL35" i="15"/>
  <c r="BH35" i="15"/>
  <c r="BG35" i="15"/>
  <c r="BF35" i="15"/>
  <c r="BD35" i="15"/>
  <c r="BE35" i="15" s="1"/>
  <c r="AX35" i="15"/>
  <c r="AI35" i="15"/>
  <c r="AH35" i="15"/>
  <c r="AF35" i="15"/>
  <c r="AG35" i="15" s="1"/>
  <c r="AJ35" i="15" s="1"/>
  <c r="Z35" i="15"/>
  <c r="U35" i="15"/>
  <c r="T35" i="15"/>
  <c r="R35" i="15"/>
  <c r="S35" i="15" s="1"/>
  <c r="L35" i="15"/>
  <c r="ES34" i="15"/>
  <c r="ER34" i="15"/>
  <c r="EP34" i="15"/>
  <c r="EQ34" i="15" s="1"/>
  <c r="EJ34" i="15"/>
  <c r="EE34" i="15"/>
  <c r="ED34" i="15"/>
  <c r="EB34" i="15"/>
  <c r="EC34" i="15" s="1"/>
  <c r="EF34" i="15" s="1"/>
  <c r="DV34" i="15"/>
  <c r="DH34" i="15"/>
  <c r="DG34" i="15"/>
  <c r="DI34" i="15" s="1"/>
  <c r="DF34" i="15"/>
  <c r="DE34" i="15"/>
  <c r="DD34" i="15"/>
  <c r="CX34" i="15"/>
  <c r="CS34" i="15"/>
  <c r="CR34" i="15"/>
  <c r="CQ34" i="15"/>
  <c r="CP34" i="15"/>
  <c r="CJ34" i="15"/>
  <c r="BU34" i="15"/>
  <c r="BT34" i="15"/>
  <c r="BS34" i="15"/>
  <c r="BR34" i="15"/>
  <c r="BL34" i="15"/>
  <c r="BG34" i="15"/>
  <c r="BF34" i="15"/>
  <c r="BE34" i="15"/>
  <c r="BI34" i="15" s="1"/>
  <c r="BD34" i="15"/>
  <c r="AX34" i="15"/>
  <c r="AI34" i="15"/>
  <c r="AH34" i="15"/>
  <c r="AF34" i="15"/>
  <c r="AG34" i="15" s="1"/>
  <c r="Z34" i="15"/>
  <c r="U34" i="15"/>
  <c r="T34" i="15"/>
  <c r="S34" i="15"/>
  <c r="R34" i="15"/>
  <c r="L34" i="15"/>
  <c r="ES33" i="15"/>
  <c r="ER33" i="15"/>
  <c r="EP33" i="15"/>
  <c r="EQ33" i="15" s="1"/>
  <c r="EJ33" i="15"/>
  <c r="EE33" i="15"/>
  <c r="ED33" i="15"/>
  <c r="EC33" i="15"/>
  <c r="EB33" i="15"/>
  <c r="DV33" i="15"/>
  <c r="DG33" i="15"/>
  <c r="DF33" i="15"/>
  <c r="DE33" i="15"/>
  <c r="DD33" i="15"/>
  <c r="DA33" i="15"/>
  <c r="CX33" i="15"/>
  <c r="CS33" i="15"/>
  <c r="CR33" i="15"/>
  <c r="CP33" i="15"/>
  <c r="CQ33" i="15" s="1"/>
  <c r="CM33" i="15"/>
  <c r="CJ33" i="15"/>
  <c r="BU33" i="15"/>
  <c r="BT33" i="15"/>
  <c r="BR33" i="15"/>
  <c r="BS33" i="15" s="1"/>
  <c r="BL33" i="15"/>
  <c r="BH33" i="15"/>
  <c r="BG33" i="15"/>
  <c r="BF33" i="15"/>
  <c r="BE33" i="15"/>
  <c r="BD33" i="15"/>
  <c r="AX33" i="15"/>
  <c r="AI33" i="15"/>
  <c r="AH33" i="15"/>
  <c r="AG33" i="15"/>
  <c r="AF33" i="15"/>
  <c r="Z33" i="15"/>
  <c r="U33" i="15"/>
  <c r="T33" i="15"/>
  <c r="S33" i="15"/>
  <c r="W33" i="15" s="1"/>
  <c r="R33" i="15"/>
  <c r="L33" i="15"/>
  <c r="EU32" i="15"/>
  <c r="ET32" i="15"/>
  <c r="ES32" i="15"/>
  <c r="ER32" i="15"/>
  <c r="EP32" i="15"/>
  <c r="EQ32" i="15" s="1"/>
  <c r="EJ32" i="15"/>
  <c r="EE32" i="15"/>
  <c r="ED32" i="15"/>
  <c r="EB32" i="15"/>
  <c r="EC32" i="15" s="1"/>
  <c r="DV32" i="15"/>
  <c r="DG32" i="15"/>
  <c r="DI32" i="15" s="1"/>
  <c r="DF32" i="15"/>
  <c r="DH32" i="15" s="1"/>
  <c r="DD32" i="15"/>
  <c r="DE32" i="15" s="1"/>
  <c r="DA32" i="15"/>
  <c r="CX32" i="15"/>
  <c r="CS32" i="15"/>
  <c r="CR32" i="15"/>
  <c r="CP32" i="15"/>
  <c r="CQ32" i="15" s="1"/>
  <c r="CM32" i="15"/>
  <c r="CJ32" i="15"/>
  <c r="BU32" i="15"/>
  <c r="BT32" i="15"/>
  <c r="BR32" i="15"/>
  <c r="BS32" i="15" s="1"/>
  <c r="BL32" i="15"/>
  <c r="BI32" i="15"/>
  <c r="BG32" i="15"/>
  <c r="BF32" i="15"/>
  <c r="BE32" i="15"/>
  <c r="BH32" i="15" s="1"/>
  <c r="BD32" i="15"/>
  <c r="AX32" i="15"/>
  <c r="AI32" i="15"/>
  <c r="AH32" i="15"/>
  <c r="AG32" i="15"/>
  <c r="AF32" i="15"/>
  <c r="Z32" i="15"/>
  <c r="V32" i="15"/>
  <c r="U32" i="15"/>
  <c r="W32" i="15" s="1"/>
  <c r="T32" i="15"/>
  <c r="S32" i="15"/>
  <c r="R32" i="15"/>
  <c r="L32" i="15"/>
  <c r="EU31" i="15"/>
  <c r="EX31" i="15" s="1"/>
  <c r="FB31" i="15" s="1"/>
  <c r="ES31" i="15"/>
  <c r="ER31" i="15"/>
  <c r="EQ31" i="15"/>
  <c r="EP31" i="15"/>
  <c r="EJ31" i="15"/>
  <c r="EE31" i="15"/>
  <c r="ED31" i="15"/>
  <c r="EC31" i="15"/>
  <c r="EG31" i="15" s="1"/>
  <c r="EB31" i="15"/>
  <c r="DV31" i="15"/>
  <c r="DG31" i="15"/>
  <c r="DF31" i="15"/>
  <c r="DD31" i="15"/>
  <c r="DE31" i="15" s="1"/>
  <c r="DA31" i="15"/>
  <c r="CX31" i="15"/>
  <c r="CU31" i="15"/>
  <c r="CT31" i="15"/>
  <c r="CS31" i="15"/>
  <c r="CR31" i="15"/>
  <c r="CQ31" i="15"/>
  <c r="CP31" i="15"/>
  <c r="CM31" i="15"/>
  <c r="CJ31" i="15"/>
  <c r="BU31" i="15"/>
  <c r="BT31" i="15"/>
  <c r="BR31" i="15"/>
  <c r="BS31" i="15" s="1"/>
  <c r="BL31" i="15"/>
  <c r="BG31" i="15"/>
  <c r="BF31" i="15"/>
  <c r="BD31" i="15"/>
  <c r="BE31" i="15" s="1"/>
  <c r="AX31" i="15"/>
  <c r="AI31" i="15"/>
  <c r="AH31" i="15"/>
  <c r="AG31" i="15"/>
  <c r="AF31" i="15"/>
  <c r="Z31" i="15"/>
  <c r="U31" i="15"/>
  <c r="T31" i="15"/>
  <c r="R31" i="15"/>
  <c r="S31" i="15" s="1"/>
  <c r="L31" i="15"/>
  <c r="ET30" i="15"/>
  <c r="ES30" i="15"/>
  <c r="ER30" i="15"/>
  <c r="EQ30" i="15"/>
  <c r="EU30" i="15" s="1"/>
  <c r="EP30" i="15"/>
  <c r="EJ30" i="15"/>
  <c r="EE30" i="15"/>
  <c r="ED30" i="15"/>
  <c r="EB30" i="15"/>
  <c r="EC30" i="15" s="1"/>
  <c r="DV30" i="15"/>
  <c r="DG30" i="15"/>
  <c r="DF30" i="15"/>
  <c r="DD30" i="15"/>
  <c r="DE30" i="15" s="1"/>
  <c r="DA30" i="15"/>
  <c r="CX30" i="15"/>
  <c r="CS30" i="15"/>
  <c r="CR30" i="15"/>
  <c r="CP30" i="15"/>
  <c r="CQ30" i="15" s="1"/>
  <c r="CT30" i="15" s="1"/>
  <c r="CM30" i="15"/>
  <c r="CJ30" i="15"/>
  <c r="BU30" i="15"/>
  <c r="BT30" i="15"/>
  <c r="BR30" i="15"/>
  <c r="BS30" i="15" s="1"/>
  <c r="BL30" i="15"/>
  <c r="BG30" i="15"/>
  <c r="BF30" i="15"/>
  <c r="BD30" i="15"/>
  <c r="BE30" i="15" s="1"/>
  <c r="AX30" i="15"/>
  <c r="AJ30" i="15"/>
  <c r="AI30" i="15"/>
  <c r="AH30" i="15"/>
  <c r="AF30" i="15"/>
  <c r="AG30" i="15" s="1"/>
  <c r="AK30" i="15" s="1"/>
  <c r="Z30" i="15"/>
  <c r="U30" i="15"/>
  <c r="T30" i="15"/>
  <c r="R30" i="15"/>
  <c r="S30" i="15" s="1"/>
  <c r="W30" i="15" s="1"/>
  <c r="L30" i="15"/>
  <c r="EU29" i="15"/>
  <c r="ET29" i="15"/>
  <c r="ES29" i="15"/>
  <c r="ER29" i="15"/>
  <c r="EP29" i="15"/>
  <c r="EQ29" i="15" s="1"/>
  <c r="EJ29" i="15"/>
  <c r="EE29" i="15"/>
  <c r="ED29" i="15"/>
  <c r="EB29" i="15"/>
  <c r="EC29" i="15" s="1"/>
  <c r="DV29" i="15"/>
  <c r="DG29" i="15"/>
  <c r="DF29" i="15"/>
  <c r="DD29" i="15"/>
  <c r="DE29" i="15" s="1"/>
  <c r="DA29" i="15"/>
  <c r="CX29" i="15"/>
  <c r="CS29" i="15"/>
  <c r="CR29" i="15"/>
  <c r="CP29" i="15"/>
  <c r="CQ29" i="15" s="1"/>
  <c r="CM29" i="15"/>
  <c r="CJ29" i="15"/>
  <c r="BW29" i="15"/>
  <c r="BV29" i="15"/>
  <c r="BU29" i="15"/>
  <c r="BT29" i="15"/>
  <c r="BS29" i="15"/>
  <c r="BR29" i="15"/>
  <c r="BL29" i="15"/>
  <c r="BG29" i="15"/>
  <c r="BF29" i="15"/>
  <c r="BD29" i="15"/>
  <c r="BE29" i="15" s="1"/>
  <c r="AX29" i="15"/>
  <c r="AI29" i="15"/>
  <c r="AH29" i="15"/>
  <c r="AF29" i="15"/>
  <c r="AG29" i="15" s="1"/>
  <c r="Z29" i="15"/>
  <c r="W29" i="15"/>
  <c r="U29" i="15"/>
  <c r="T29" i="15"/>
  <c r="S29" i="15"/>
  <c r="V29" i="15" s="1"/>
  <c r="R29" i="15"/>
  <c r="L29" i="15"/>
  <c r="ES28" i="15"/>
  <c r="ER28" i="15"/>
  <c r="EP28" i="15"/>
  <c r="EQ28" i="15" s="1"/>
  <c r="EJ28" i="15"/>
  <c r="EG28" i="15"/>
  <c r="EF28" i="15"/>
  <c r="EE28" i="15"/>
  <c r="ED28" i="15"/>
  <c r="EC28" i="15"/>
  <c r="EB28" i="15"/>
  <c r="DV28" i="15"/>
  <c r="DI28" i="15"/>
  <c r="DG28" i="15"/>
  <c r="DF28" i="15"/>
  <c r="DE28" i="15"/>
  <c r="DH28" i="15" s="1"/>
  <c r="DD28" i="15"/>
  <c r="DA28" i="15"/>
  <c r="CX28" i="15"/>
  <c r="CS28" i="15"/>
  <c r="CR28" i="15"/>
  <c r="CP28" i="15"/>
  <c r="CQ28" i="15" s="1"/>
  <c r="CM28" i="15"/>
  <c r="CJ28" i="15"/>
  <c r="BU28" i="15"/>
  <c r="BT28" i="15"/>
  <c r="BS28" i="15"/>
  <c r="BR28" i="15"/>
  <c r="BL28" i="15"/>
  <c r="BI28" i="15"/>
  <c r="BG28" i="15"/>
  <c r="BF28" i="15"/>
  <c r="BH28" i="15" s="1"/>
  <c r="BE28" i="15"/>
  <c r="BD28" i="15"/>
  <c r="AX28" i="15"/>
  <c r="AI28" i="15"/>
  <c r="AH28" i="15"/>
  <c r="AF28" i="15"/>
  <c r="AG28" i="15" s="1"/>
  <c r="Z28" i="15"/>
  <c r="V28" i="15"/>
  <c r="U28" i="15"/>
  <c r="T28" i="15"/>
  <c r="R28" i="15"/>
  <c r="S28" i="15" s="1"/>
  <c r="W28" i="15" s="1"/>
  <c r="L28" i="15"/>
  <c r="ES27" i="15"/>
  <c r="ER27" i="15"/>
  <c r="EQ27" i="15"/>
  <c r="EP27" i="15"/>
  <c r="EJ27" i="15"/>
  <c r="EE27" i="15"/>
  <c r="ED27" i="15"/>
  <c r="EB27" i="15"/>
  <c r="EC27" i="15" s="1"/>
  <c r="DV27" i="15"/>
  <c r="DG27" i="15"/>
  <c r="DF27" i="15"/>
  <c r="DD27" i="15"/>
  <c r="DE27" i="15" s="1"/>
  <c r="DI27" i="15" s="1"/>
  <c r="DA27" i="15"/>
  <c r="CX27" i="15"/>
  <c r="CS27" i="15"/>
  <c r="CR27" i="15"/>
  <c r="CQ27" i="15"/>
  <c r="CP27" i="15"/>
  <c r="CM27" i="15"/>
  <c r="CJ27" i="15"/>
  <c r="BU27" i="15"/>
  <c r="BT27" i="15"/>
  <c r="BS27" i="15"/>
  <c r="BR27" i="15"/>
  <c r="BL27" i="15"/>
  <c r="BG27" i="15"/>
  <c r="BF27" i="15"/>
  <c r="BE27" i="15"/>
  <c r="BD27" i="15"/>
  <c r="AX27" i="15"/>
  <c r="AI27" i="15"/>
  <c r="AH27" i="15"/>
  <c r="AF27" i="15"/>
  <c r="AG27" i="15" s="1"/>
  <c r="Z27" i="15"/>
  <c r="U27" i="15"/>
  <c r="T27" i="15"/>
  <c r="S27" i="15"/>
  <c r="R27" i="15"/>
  <c r="L27" i="15"/>
  <c r="EY26" i="15"/>
  <c r="FC26" i="15" s="1"/>
  <c r="ET26" i="15"/>
  <c r="ES26" i="15"/>
  <c r="ER26" i="15"/>
  <c r="EP26" i="15"/>
  <c r="EQ26" i="15" s="1"/>
  <c r="EU26" i="15" s="1"/>
  <c r="EJ26" i="15"/>
  <c r="EF26" i="15"/>
  <c r="EE26" i="15"/>
  <c r="ED26" i="15"/>
  <c r="EB26" i="15"/>
  <c r="EC26" i="15" s="1"/>
  <c r="DV26" i="15"/>
  <c r="DI26" i="15"/>
  <c r="DG26" i="15"/>
  <c r="DF26" i="15"/>
  <c r="DH26" i="15" s="1"/>
  <c r="DD26" i="15"/>
  <c r="DE26" i="15" s="1"/>
  <c r="DA26" i="15"/>
  <c r="CX26" i="15"/>
  <c r="CS26" i="15"/>
  <c r="CR26" i="15"/>
  <c r="CQ26" i="15"/>
  <c r="CP26" i="15"/>
  <c r="CM26" i="15"/>
  <c r="CJ26" i="15"/>
  <c r="BW26" i="15"/>
  <c r="BV26" i="15"/>
  <c r="BU26" i="15"/>
  <c r="BT26" i="15"/>
  <c r="BR26" i="15"/>
  <c r="BS26" i="15" s="1"/>
  <c r="BL26" i="15"/>
  <c r="BG26" i="15"/>
  <c r="BF26" i="15"/>
  <c r="BD26" i="15"/>
  <c r="BE26" i="15" s="1"/>
  <c r="AX26" i="15"/>
  <c r="AK26" i="15"/>
  <c r="AI26" i="15"/>
  <c r="AH26" i="15"/>
  <c r="AF26" i="15"/>
  <c r="AG26" i="15" s="1"/>
  <c r="AJ26" i="15" s="1"/>
  <c r="Z26" i="15"/>
  <c r="U26" i="15"/>
  <c r="T26" i="15"/>
  <c r="R26" i="15"/>
  <c r="S26" i="15" s="1"/>
  <c r="L26" i="15"/>
  <c r="ES25" i="15"/>
  <c r="ER25" i="15"/>
  <c r="EP25" i="15"/>
  <c r="EQ25" i="15" s="1"/>
  <c r="EJ25" i="15"/>
  <c r="EG25" i="15"/>
  <c r="EE25" i="15"/>
  <c r="ED25" i="15"/>
  <c r="EC25" i="15"/>
  <c r="EF25" i="15" s="1"/>
  <c r="EB25" i="15"/>
  <c r="DV25" i="15"/>
  <c r="DG25" i="15"/>
  <c r="DF25" i="15"/>
  <c r="DD25" i="15"/>
  <c r="DE25" i="15" s="1"/>
  <c r="DA25" i="15"/>
  <c r="CX25" i="15"/>
  <c r="CT25" i="15"/>
  <c r="CS25" i="15"/>
  <c r="CR25" i="15"/>
  <c r="CP25" i="15"/>
  <c r="CQ25" i="15" s="1"/>
  <c r="CU25" i="15" s="1"/>
  <c r="CM25" i="15"/>
  <c r="CJ25" i="15"/>
  <c r="BU25" i="15"/>
  <c r="BT25" i="15"/>
  <c r="BR25" i="15"/>
  <c r="BS25" i="15" s="1"/>
  <c r="BL25" i="15"/>
  <c r="BG25" i="15"/>
  <c r="BF25" i="15"/>
  <c r="BD25" i="15"/>
  <c r="BE25" i="15" s="1"/>
  <c r="BI25" i="15" s="1"/>
  <c r="AX25" i="15"/>
  <c r="AI25" i="15"/>
  <c r="AH25" i="15"/>
  <c r="AF25" i="15"/>
  <c r="AG25" i="15" s="1"/>
  <c r="AJ25" i="15" s="1"/>
  <c r="Z25" i="15"/>
  <c r="U25" i="15"/>
  <c r="T25" i="15"/>
  <c r="S25" i="15"/>
  <c r="W25" i="15" s="1"/>
  <c r="R25" i="15"/>
  <c r="L25" i="15"/>
  <c r="ES24" i="15"/>
  <c r="ER24" i="15"/>
  <c r="EP24" i="15"/>
  <c r="EQ24" i="15" s="1"/>
  <c r="EJ24" i="15"/>
  <c r="EG24" i="15"/>
  <c r="EF24" i="15"/>
  <c r="EE24" i="15"/>
  <c r="ED24" i="15"/>
  <c r="EC24" i="15"/>
  <c r="EB24" i="15"/>
  <c r="DV24" i="15"/>
  <c r="DG24" i="15"/>
  <c r="DF24" i="15"/>
  <c r="DE24" i="15"/>
  <c r="DD24" i="15"/>
  <c r="CX24" i="15"/>
  <c r="CS24" i="15"/>
  <c r="CR24" i="15"/>
  <c r="CP24" i="15"/>
  <c r="CQ24" i="15" s="1"/>
  <c r="CJ24" i="15"/>
  <c r="BU24" i="15"/>
  <c r="BT24" i="15"/>
  <c r="BR24" i="15"/>
  <c r="BS24" i="15" s="1"/>
  <c r="BL24" i="15"/>
  <c r="BG24" i="15"/>
  <c r="BF24" i="15"/>
  <c r="BE24" i="15"/>
  <c r="BD24" i="15"/>
  <c r="AX24" i="15"/>
  <c r="AI24" i="15"/>
  <c r="AH24" i="15"/>
  <c r="AF24" i="15"/>
  <c r="AG24" i="15" s="1"/>
  <c r="Z24" i="15"/>
  <c r="U24" i="15"/>
  <c r="T24" i="15"/>
  <c r="S24" i="15"/>
  <c r="R24" i="15"/>
  <c r="L24" i="15"/>
  <c r="EY23" i="15"/>
  <c r="FC23" i="15" s="1"/>
  <c r="EX23" i="15"/>
  <c r="FB23" i="15" s="1"/>
  <c r="EU23" i="15"/>
  <c r="ET23" i="15"/>
  <c r="ES23" i="15"/>
  <c r="ER23" i="15"/>
  <c r="EP23" i="15"/>
  <c r="EQ23" i="15" s="1"/>
  <c r="EJ23" i="15"/>
  <c r="EF23" i="15"/>
  <c r="EE23" i="15"/>
  <c r="EG23" i="15" s="1"/>
  <c r="ED23" i="15"/>
  <c r="EB23" i="15"/>
  <c r="EC23" i="15" s="1"/>
  <c r="DV23" i="15"/>
  <c r="DG23" i="15"/>
  <c r="DI23" i="15" s="1"/>
  <c r="DF23" i="15"/>
  <c r="DH23" i="15" s="1"/>
  <c r="DE23" i="15"/>
  <c r="DD23" i="15"/>
  <c r="CX23" i="15"/>
  <c r="CS23" i="15"/>
  <c r="CU23" i="15" s="1"/>
  <c r="CR23" i="15"/>
  <c r="CP23" i="15"/>
  <c r="CQ23" i="15" s="1"/>
  <c r="CJ23" i="15"/>
  <c r="BU23" i="15"/>
  <c r="BT23" i="15"/>
  <c r="BR23" i="15"/>
  <c r="BS23" i="15" s="1"/>
  <c r="BL23" i="15"/>
  <c r="BG23" i="15"/>
  <c r="BF23" i="15"/>
  <c r="BD23" i="15"/>
  <c r="BE23" i="15" s="1"/>
  <c r="AX23" i="15"/>
  <c r="AO23" i="15"/>
  <c r="AS23" i="15" s="1"/>
  <c r="AK23" i="15"/>
  <c r="AI23" i="15"/>
  <c r="AH23" i="15"/>
  <c r="AF23" i="15"/>
  <c r="AG23" i="15" s="1"/>
  <c r="AJ23" i="15" s="1"/>
  <c r="Z23" i="15"/>
  <c r="U23" i="15"/>
  <c r="T23" i="15"/>
  <c r="S23" i="15"/>
  <c r="V23" i="15" s="1"/>
  <c r="R23" i="15"/>
  <c r="L23" i="15"/>
  <c r="ES22" i="15"/>
  <c r="ER22" i="15"/>
  <c r="EN22" i="15"/>
  <c r="EP22" i="15" s="1"/>
  <c r="EQ22" i="15" s="1"/>
  <c r="EJ22" i="15"/>
  <c r="EB22" i="15"/>
  <c r="EC22" i="15" s="1"/>
  <c r="DZ22" i="15"/>
  <c r="EE22" i="15" s="1"/>
  <c r="EG22" i="15" s="1"/>
  <c r="DV22" i="15"/>
  <c r="DG22" i="15"/>
  <c r="DF22" i="15"/>
  <c r="DD22" i="15"/>
  <c r="DE22" i="15" s="1"/>
  <c r="CX22" i="15"/>
  <c r="CU22" i="15"/>
  <c r="CT22" i="15"/>
  <c r="CS22" i="15"/>
  <c r="CR22" i="15"/>
  <c r="CP22" i="15"/>
  <c r="CQ22" i="15" s="1"/>
  <c r="CJ22" i="15"/>
  <c r="BU22" i="15"/>
  <c r="BT22" i="15"/>
  <c r="BR22" i="15"/>
  <c r="BS22" i="15" s="1"/>
  <c r="BL22" i="15"/>
  <c r="BG22" i="15"/>
  <c r="BF22" i="15"/>
  <c r="BE22" i="15"/>
  <c r="BD22" i="15"/>
  <c r="AX22" i="15"/>
  <c r="AI22" i="15"/>
  <c r="AH22" i="15"/>
  <c r="AG22" i="15"/>
  <c r="AF22" i="15"/>
  <c r="Z22" i="15"/>
  <c r="W22" i="15"/>
  <c r="V22" i="15"/>
  <c r="U22" i="15"/>
  <c r="T22" i="15"/>
  <c r="S22" i="15"/>
  <c r="R22" i="15"/>
  <c r="L22" i="15"/>
  <c r="ES21" i="15"/>
  <c r="ER21" i="15"/>
  <c r="ET21" i="15" s="1"/>
  <c r="EQ21" i="15"/>
  <c r="EP21" i="15"/>
  <c r="EJ21" i="15"/>
  <c r="EE21" i="15"/>
  <c r="ED21" i="15"/>
  <c r="EB21" i="15"/>
  <c r="EC21" i="15" s="1"/>
  <c r="EG21" i="15" s="1"/>
  <c r="DV21" i="15"/>
  <c r="DG21" i="15"/>
  <c r="DF21" i="15"/>
  <c r="DD21" i="15"/>
  <c r="DE21" i="15" s="1"/>
  <c r="CX21" i="15"/>
  <c r="CS21" i="15"/>
  <c r="CR21" i="15"/>
  <c r="CP21" i="15"/>
  <c r="CQ21" i="15" s="1"/>
  <c r="CJ21" i="15"/>
  <c r="BU21" i="15"/>
  <c r="BT21" i="15"/>
  <c r="BR21" i="15"/>
  <c r="BS21" i="15" s="1"/>
  <c r="BL21" i="15"/>
  <c r="BI21" i="15"/>
  <c r="BH21" i="15"/>
  <c r="BG21" i="15"/>
  <c r="BF21" i="15"/>
  <c r="BE21" i="15"/>
  <c r="BD21" i="15"/>
  <c r="AX21" i="15"/>
  <c r="AI21" i="15"/>
  <c r="AH21" i="15"/>
  <c r="AF21" i="15"/>
  <c r="AG21" i="15" s="1"/>
  <c r="Z21" i="15"/>
  <c r="U21" i="15"/>
  <c r="T21" i="15"/>
  <c r="V21" i="15" s="1"/>
  <c r="R21" i="15"/>
  <c r="S21" i="15" s="1"/>
  <c r="L21" i="15"/>
  <c r="EU20" i="15"/>
  <c r="ES20" i="15"/>
  <c r="ER20" i="15"/>
  <c r="EN20" i="15"/>
  <c r="EP20" i="15" s="1"/>
  <c r="EQ20" i="15" s="1"/>
  <c r="ET20" i="15" s="1"/>
  <c r="EJ20" i="15"/>
  <c r="DZ20" i="15"/>
  <c r="DV20" i="15"/>
  <c r="DG20" i="15"/>
  <c r="DF20" i="15"/>
  <c r="DD20" i="15"/>
  <c r="DE20" i="15" s="1"/>
  <c r="DI20" i="15" s="1"/>
  <c r="CX20" i="15"/>
  <c r="CS20" i="15"/>
  <c r="CR20" i="15"/>
  <c r="CQ20" i="15"/>
  <c r="CP20" i="15"/>
  <c r="CJ20" i="15"/>
  <c r="BU20" i="15"/>
  <c r="BT20" i="15"/>
  <c r="BR20" i="15"/>
  <c r="BS20" i="15" s="1"/>
  <c r="BL20" i="15"/>
  <c r="BG20" i="15"/>
  <c r="BF20" i="15"/>
  <c r="BD20" i="15"/>
  <c r="BE20" i="15" s="1"/>
  <c r="AX20" i="15"/>
  <c r="AI20" i="15"/>
  <c r="AH20" i="15"/>
  <c r="AF20" i="15"/>
  <c r="AG20" i="15" s="1"/>
  <c r="Z20" i="15"/>
  <c r="U20" i="15"/>
  <c r="T20" i="15"/>
  <c r="R20" i="15"/>
  <c r="S20" i="15" s="1"/>
  <c r="L20" i="15"/>
  <c r="ES19" i="15"/>
  <c r="ER19" i="15"/>
  <c r="EP19" i="15"/>
  <c r="EQ19" i="15" s="1"/>
  <c r="EJ19" i="15"/>
  <c r="EE19" i="15"/>
  <c r="ED19" i="15"/>
  <c r="EB19" i="15"/>
  <c r="EC19" i="15" s="1"/>
  <c r="EG19" i="15" s="1"/>
  <c r="DV19" i="15"/>
  <c r="DM19" i="15"/>
  <c r="DQ19" i="15" s="1"/>
  <c r="DI19" i="15"/>
  <c r="DG19" i="15"/>
  <c r="DF19" i="15"/>
  <c r="DE19" i="15"/>
  <c r="DH19" i="15" s="1"/>
  <c r="DD19" i="15"/>
  <c r="CX19" i="15"/>
  <c r="CS19" i="15"/>
  <c r="CR19" i="15"/>
  <c r="CT19" i="15" s="1"/>
  <c r="CQ19" i="15"/>
  <c r="CP19" i="15"/>
  <c r="CJ19" i="15"/>
  <c r="BU19" i="15"/>
  <c r="BT19" i="15"/>
  <c r="BS19" i="15"/>
  <c r="BR19" i="15"/>
  <c r="BL19" i="15"/>
  <c r="BG19" i="15"/>
  <c r="BF19" i="15"/>
  <c r="BE19" i="15"/>
  <c r="BD19" i="15"/>
  <c r="AX19" i="15"/>
  <c r="AI19" i="15"/>
  <c r="AH19" i="15"/>
  <c r="AF19" i="15"/>
  <c r="AG19" i="15" s="1"/>
  <c r="AJ19" i="15" s="1"/>
  <c r="Z19" i="15"/>
  <c r="U19" i="15"/>
  <c r="T19" i="15"/>
  <c r="R19" i="15"/>
  <c r="S19" i="15" s="1"/>
  <c r="L19" i="15"/>
  <c r="ES18" i="15"/>
  <c r="ER18" i="15"/>
  <c r="EP18" i="15"/>
  <c r="EQ18" i="15" s="1"/>
  <c r="EJ18" i="15"/>
  <c r="EG18" i="15"/>
  <c r="EE18" i="15"/>
  <c r="ED18" i="15"/>
  <c r="EB18" i="15"/>
  <c r="EC18" i="15" s="1"/>
  <c r="EF18" i="15" s="1"/>
  <c r="DV18" i="15"/>
  <c r="DG18" i="15"/>
  <c r="DF18" i="15"/>
  <c r="DD18" i="15"/>
  <c r="DE18" i="15" s="1"/>
  <c r="CX18" i="15"/>
  <c r="CS18" i="15"/>
  <c r="CR18" i="15"/>
  <c r="CP18" i="15"/>
  <c r="CQ18" i="15" s="1"/>
  <c r="CJ18" i="15"/>
  <c r="BW18" i="15"/>
  <c r="BU18" i="15"/>
  <c r="BT18" i="15"/>
  <c r="BR18" i="15"/>
  <c r="BS18" i="15" s="1"/>
  <c r="BV18" i="15" s="1"/>
  <c r="BL18" i="15"/>
  <c r="BG18" i="15"/>
  <c r="BF18" i="15"/>
  <c r="BD18" i="15"/>
  <c r="BE18" i="15" s="1"/>
  <c r="AX18" i="15"/>
  <c r="AJ18" i="15"/>
  <c r="AI18" i="15"/>
  <c r="AK18" i="15" s="1"/>
  <c r="AH18" i="15"/>
  <c r="AF18" i="15"/>
  <c r="AG18" i="15" s="1"/>
  <c r="Z18" i="15"/>
  <c r="U18" i="15"/>
  <c r="T18" i="15"/>
  <c r="R18" i="15"/>
  <c r="S18" i="15" s="1"/>
  <c r="L18" i="15"/>
  <c r="ES17" i="15"/>
  <c r="ER17" i="15"/>
  <c r="EP17" i="15"/>
  <c r="EQ17" i="15" s="1"/>
  <c r="EJ17" i="15"/>
  <c r="EE17" i="15"/>
  <c r="ED17" i="15"/>
  <c r="EC17" i="15"/>
  <c r="EB17" i="15"/>
  <c r="DV17" i="15"/>
  <c r="DG17" i="15"/>
  <c r="DF17" i="15"/>
  <c r="DD17" i="15"/>
  <c r="DE17" i="15" s="1"/>
  <c r="DI17" i="15" s="1"/>
  <c r="CX17" i="15"/>
  <c r="CS17" i="15"/>
  <c r="CR17" i="15"/>
  <c r="CQ17" i="15"/>
  <c r="CT17" i="15" s="1"/>
  <c r="CP17" i="15"/>
  <c r="CJ17" i="15"/>
  <c r="BU17" i="15"/>
  <c r="BT17" i="15"/>
  <c r="BR17" i="15"/>
  <c r="BS17" i="15" s="1"/>
  <c r="BL17" i="15"/>
  <c r="BG17" i="15"/>
  <c r="BF17" i="15"/>
  <c r="BD17" i="15"/>
  <c r="BE17" i="15" s="1"/>
  <c r="BI17" i="15" s="1"/>
  <c r="AX17" i="15"/>
  <c r="AI17" i="15"/>
  <c r="AH17" i="15"/>
  <c r="AF17" i="15"/>
  <c r="AG17" i="15" s="1"/>
  <c r="Z17" i="15"/>
  <c r="U17" i="15"/>
  <c r="T17" i="15"/>
  <c r="S17" i="15"/>
  <c r="W17" i="15" s="1"/>
  <c r="R17" i="15"/>
  <c r="L17" i="15"/>
  <c r="ES16" i="15"/>
  <c r="ER16" i="15"/>
  <c r="EQ16" i="15"/>
  <c r="EP16" i="15"/>
  <c r="EJ16" i="15"/>
  <c r="EG16" i="15"/>
  <c r="EE16" i="15"/>
  <c r="ED16" i="15"/>
  <c r="EB16" i="15"/>
  <c r="EC16" i="15" s="1"/>
  <c r="EF16" i="15" s="1"/>
  <c r="DV16" i="15"/>
  <c r="DG16" i="15"/>
  <c r="DF16" i="15"/>
  <c r="DD16" i="15"/>
  <c r="DE16" i="15" s="1"/>
  <c r="CX16" i="15"/>
  <c r="CS16" i="15"/>
  <c r="CR16" i="15"/>
  <c r="CP16" i="15"/>
  <c r="CQ16" i="15" s="1"/>
  <c r="CJ16" i="15"/>
  <c r="BU16" i="15"/>
  <c r="BT16" i="15"/>
  <c r="BR16" i="15"/>
  <c r="BS16" i="15" s="1"/>
  <c r="BL16" i="15"/>
  <c r="BG16" i="15"/>
  <c r="BF16" i="15"/>
  <c r="BD16" i="15"/>
  <c r="BE16" i="15" s="1"/>
  <c r="AX16" i="15"/>
  <c r="AI16" i="15"/>
  <c r="AH16" i="15"/>
  <c r="AF16" i="15"/>
  <c r="AG16" i="15" s="1"/>
  <c r="Z16" i="15"/>
  <c r="U16" i="15"/>
  <c r="T16" i="15"/>
  <c r="R16" i="15"/>
  <c r="S16" i="15" s="1"/>
  <c r="W16" i="15" s="1"/>
  <c r="L16" i="15"/>
  <c r="ES15" i="15"/>
  <c r="ER15" i="15"/>
  <c r="EP15" i="15"/>
  <c r="EQ15" i="15" s="1"/>
  <c r="EU15" i="15" s="1"/>
  <c r="EJ15" i="15"/>
  <c r="EE15" i="15"/>
  <c r="ED15" i="15"/>
  <c r="EC15" i="15"/>
  <c r="EB15" i="15"/>
  <c r="DV15" i="15"/>
  <c r="DG15" i="15"/>
  <c r="DF15" i="15"/>
  <c r="DD15" i="15"/>
  <c r="DE15" i="15" s="1"/>
  <c r="CX15" i="15"/>
  <c r="CS15" i="15"/>
  <c r="CR15" i="15"/>
  <c r="CP15" i="15"/>
  <c r="CQ15" i="15" s="1"/>
  <c r="CJ15" i="15"/>
  <c r="BU15" i="15"/>
  <c r="BT15" i="15"/>
  <c r="BR15" i="15"/>
  <c r="BS15" i="15" s="1"/>
  <c r="BL15" i="15"/>
  <c r="BG15" i="15"/>
  <c r="BF15" i="15"/>
  <c r="BE15" i="15"/>
  <c r="BH15" i="15" s="1"/>
  <c r="BD15" i="15"/>
  <c r="AX15" i="15"/>
  <c r="AK15" i="15"/>
  <c r="AJ15" i="15"/>
  <c r="AI15" i="15"/>
  <c r="AH15" i="15"/>
  <c r="AG15" i="15"/>
  <c r="AF15" i="15"/>
  <c r="Z15" i="15"/>
  <c r="U15" i="15"/>
  <c r="T15" i="15"/>
  <c r="R15" i="15"/>
  <c r="S15" i="15" s="1"/>
  <c r="L15" i="15"/>
  <c r="ES14" i="15"/>
  <c r="ER14" i="15"/>
  <c r="EQ14" i="15"/>
  <c r="EU14" i="15" s="1"/>
  <c r="EP14" i="15"/>
  <c r="EJ14" i="15"/>
  <c r="EE14" i="15"/>
  <c r="ED14" i="15"/>
  <c r="EC14" i="15"/>
  <c r="EB14" i="15"/>
  <c r="DV14" i="15"/>
  <c r="DG14" i="15"/>
  <c r="DF14" i="15"/>
  <c r="DD14" i="15"/>
  <c r="DE14" i="15" s="1"/>
  <c r="CX14" i="15"/>
  <c r="CS14" i="15"/>
  <c r="CR14" i="15"/>
  <c r="CQ14" i="15"/>
  <c r="CP14" i="15"/>
  <c r="CJ14" i="15"/>
  <c r="BW14" i="15"/>
  <c r="BV14" i="15"/>
  <c r="BU14" i="15"/>
  <c r="BT14" i="15"/>
  <c r="BS14" i="15"/>
  <c r="BR14" i="15"/>
  <c r="BL14" i="15"/>
  <c r="BG14" i="15"/>
  <c r="BF14" i="15"/>
  <c r="BD14" i="15"/>
  <c r="BE14" i="15" s="1"/>
  <c r="AX14" i="15"/>
  <c r="AI14" i="15"/>
  <c r="AH14" i="15"/>
  <c r="AF14" i="15"/>
  <c r="AG14" i="15" s="1"/>
  <c r="Z14" i="15"/>
  <c r="W14" i="15"/>
  <c r="U14" i="15"/>
  <c r="T14" i="15"/>
  <c r="R14" i="15"/>
  <c r="S14" i="15" s="1"/>
  <c r="V14" i="15" s="1"/>
  <c r="L14" i="15"/>
  <c r="ES13" i="15"/>
  <c r="ER13" i="15"/>
  <c r="EP13" i="15"/>
  <c r="EQ13" i="15" s="1"/>
  <c r="EJ13" i="15"/>
  <c r="EE13" i="15"/>
  <c r="ED13" i="15"/>
  <c r="EB13" i="15"/>
  <c r="EC13" i="15" s="1"/>
  <c r="DV13" i="15"/>
  <c r="DG13" i="15"/>
  <c r="DF13" i="15"/>
  <c r="DD13" i="15"/>
  <c r="DE13" i="15" s="1"/>
  <c r="CX13" i="15"/>
  <c r="CS13" i="15"/>
  <c r="CR13" i="15"/>
  <c r="CP13" i="15"/>
  <c r="CQ13" i="15" s="1"/>
  <c r="CJ13" i="15"/>
  <c r="BW13" i="15"/>
  <c r="BV13" i="15"/>
  <c r="BU13" i="15"/>
  <c r="BT13" i="15"/>
  <c r="BR13" i="15"/>
  <c r="BS13" i="15" s="1"/>
  <c r="BL13" i="15"/>
  <c r="BG13" i="15"/>
  <c r="BF13" i="15"/>
  <c r="BD13" i="15"/>
  <c r="BE13" i="15" s="1"/>
  <c r="AX13" i="15"/>
  <c r="AJ13" i="15"/>
  <c r="AI13" i="15"/>
  <c r="AH13" i="15"/>
  <c r="AF13" i="15"/>
  <c r="AG13" i="15" s="1"/>
  <c r="AK13" i="15" s="1"/>
  <c r="Z13" i="15"/>
  <c r="U13" i="15"/>
  <c r="T13" i="15"/>
  <c r="S13" i="15"/>
  <c r="R13" i="15"/>
  <c r="L13" i="15"/>
  <c r="ES12" i="15"/>
  <c r="ER12" i="15"/>
  <c r="EP12" i="15"/>
  <c r="EQ12" i="15" s="1"/>
  <c r="EU12" i="15" s="1"/>
  <c r="EJ12" i="15"/>
  <c r="EE12" i="15"/>
  <c r="ED12" i="15"/>
  <c r="EB12" i="15"/>
  <c r="EC12" i="15" s="1"/>
  <c r="EF12" i="15" s="1"/>
  <c r="DV12" i="15"/>
  <c r="DG12" i="15"/>
  <c r="DF12" i="15"/>
  <c r="DD12" i="15"/>
  <c r="DE12" i="15" s="1"/>
  <c r="CX12" i="15"/>
  <c r="CS12" i="15"/>
  <c r="CR12" i="15"/>
  <c r="CP12" i="15"/>
  <c r="CQ12" i="15" s="1"/>
  <c r="CJ12" i="15"/>
  <c r="BU12" i="15"/>
  <c r="BT12" i="15"/>
  <c r="BR12" i="15"/>
  <c r="BS12" i="15" s="1"/>
  <c r="BL12" i="15"/>
  <c r="BG12" i="15"/>
  <c r="BF12" i="15"/>
  <c r="BE12" i="15"/>
  <c r="BD12" i="15"/>
  <c r="AX12" i="15"/>
  <c r="AI12" i="15"/>
  <c r="AH12" i="15"/>
  <c r="AF12" i="15"/>
  <c r="AG12" i="15" s="1"/>
  <c r="Z12" i="15"/>
  <c r="W12" i="15"/>
  <c r="V12" i="15"/>
  <c r="U12" i="15"/>
  <c r="T12" i="15"/>
  <c r="S12" i="15"/>
  <c r="R12" i="15"/>
  <c r="L12" i="15"/>
  <c r="G12" i="15"/>
  <c r="F12" i="15"/>
  <c r="H12" i="15" s="1"/>
  <c r="ES11" i="15"/>
  <c r="ER11" i="15"/>
  <c r="EP11" i="15"/>
  <c r="EQ11" i="15" s="1"/>
  <c r="EJ11" i="15"/>
  <c r="EF11" i="15"/>
  <c r="EE11" i="15"/>
  <c r="EG11" i="15" s="1"/>
  <c r="ED11" i="15"/>
  <c r="EB11" i="15"/>
  <c r="EC11" i="15" s="1"/>
  <c r="DV11" i="15"/>
  <c r="DG11" i="15"/>
  <c r="DF11" i="15"/>
  <c r="DE11" i="15"/>
  <c r="DD11" i="15"/>
  <c r="CX11" i="15"/>
  <c r="CS11" i="15"/>
  <c r="CR11" i="15"/>
  <c r="CP11" i="15"/>
  <c r="CQ11" i="15" s="1"/>
  <c r="CJ11" i="15"/>
  <c r="BW11" i="15"/>
  <c r="BV11" i="15"/>
  <c r="BU11" i="15"/>
  <c r="BT11" i="15"/>
  <c r="BR11" i="15"/>
  <c r="BS11" i="15" s="1"/>
  <c r="BL11" i="15"/>
  <c r="BG11" i="15"/>
  <c r="BF11" i="15"/>
  <c r="BD11" i="15"/>
  <c r="BE11" i="15" s="1"/>
  <c r="AX11" i="15"/>
  <c r="AI11" i="15"/>
  <c r="AH11" i="15"/>
  <c r="AF11" i="15"/>
  <c r="AG11" i="15" s="1"/>
  <c r="Z11" i="15"/>
  <c r="U11" i="15"/>
  <c r="T11" i="15"/>
  <c r="S11" i="15"/>
  <c r="R11" i="15"/>
  <c r="L11" i="15"/>
  <c r="G11" i="15"/>
  <c r="F11" i="15"/>
  <c r="H11" i="15" s="1"/>
  <c r="ES10" i="15"/>
  <c r="ER10" i="15"/>
  <c r="EP10" i="15"/>
  <c r="EQ10" i="15" s="1"/>
  <c r="EJ10" i="15"/>
  <c r="EE10" i="15"/>
  <c r="ED10" i="15"/>
  <c r="EB10" i="15"/>
  <c r="EC10" i="15" s="1"/>
  <c r="DV10" i="15"/>
  <c r="DG10" i="15"/>
  <c r="DF10" i="15"/>
  <c r="DE10" i="15"/>
  <c r="DD10" i="15"/>
  <c r="CX10" i="15"/>
  <c r="CS10" i="15"/>
  <c r="CR10" i="15"/>
  <c r="CQ10" i="15"/>
  <c r="CU10" i="15" s="1"/>
  <c r="CP10" i="15"/>
  <c r="CJ10" i="15"/>
  <c r="BV10" i="15"/>
  <c r="BU10" i="15"/>
  <c r="BT10" i="15"/>
  <c r="BS10" i="15"/>
  <c r="BW10" i="15" s="1"/>
  <c r="BR10" i="15"/>
  <c r="BL10" i="15"/>
  <c r="BG10" i="15"/>
  <c r="BF10" i="15"/>
  <c r="BE10" i="15"/>
  <c r="BD10" i="15"/>
  <c r="AX10" i="15"/>
  <c r="AI10" i="15"/>
  <c r="AH10" i="15"/>
  <c r="AF10" i="15"/>
  <c r="AG10" i="15" s="1"/>
  <c r="AK10" i="15" s="1"/>
  <c r="Z10" i="15"/>
  <c r="W10" i="15"/>
  <c r="V10" i="15"/>
  <c r="U10" i="15"/>
  <c r="T10" i="15"/>
  <c r="S10" i="15"/>
  <c r="R10" i="15"/>
  <c r="L10" i="15"/>
  <c r="G10" i="15"/>
  <c r="F10" i="15"/>
  <c r="H10" i="15" s="1"/>
  <c r="ES9" i="15"/>
  <c r="ER9" i="15"/>
  <c r="EQ9" i="15"/>
  <c r="EP9" i="15"/>
  <c r="EJ9" i="15"/>
  <c r="EE9" i="15"/>
  <c r="ED9" i="15"/>
  <c r="EB9" i="15"/>
  <c r="EC9" i="15" s="1"/>
  <c r="DV9" i="15"/>
  <c r="DG9" i="15"/>
  <c r="DF9" i="15"/>
  <c r="DE9" i="15"/>
  <c r="DD9" i="15"/>
  <c r="CX9" i="15"/>
  <c r="CS9" i="15"/>
  <c r="CR9" i="15"/>
  <c r="CP9" i="15"/>
  <c r="CQ9" i="15" s="1"/>
  <c r="CJ9" i="15"/>
  <c r="BW9" i="15"/>
  <c r="BV9" i="15"/>
  <c r="BU9" i="15"/>
  <c r="BT9" i="15"/>
  <c r="BS9" i="15"/>
  <c r="BR9" i="15"/>
  <c r="BL9" i="15"/>
  <c r="BG9" i="15"/>
  <c r="BF9" i="15"/>
  <c r="BD9" i="15"/>
  <c r="BE9" i="15" s="1"/>
  <c r="AX9" i="15"/>
  <c r="AJ9" i="15"/>
  <c r="AI9" i="15"/>
  <c r="AK9" i="15" s="1"/>
  <c r="AH9" i="15"/>
  <c r="AF9" i="15"/>
  <c r="AG9" i="15" s="1"/>
  <c r="Z9" i="15"/>
  <c r="U9" i="15"/>
  <c r="T9" i="15"/>
  <c r="R9" i="15"/>
  <c r="S9" i="15" s="1"/>
  <c r="L9" i="15"/>
  <c r="G9" i="15"/>
  <c r="F9" i="15"/>
  <c r="H9" i="15" s="1"/>
  <c r="EU8" i="15"/>
  <c r="ET8" i="15"/>
  <c r="ES8" i="15"/>
  <c r="ER8" i="15"/>
  <c r="EP8" i="15"/>
  <c r="EQ8" i="15" s="1"/>
  <c r="EJ8" i="15"/>
  <c r="EE8" i="15"/>
  <c r="ED8" i="15"/>
  <c r="EB8" i="15"/>
  <c r="EC8" i="15" s="1"/>
  <c r="DV8" i="15"/>
  <c r="DG8" i="15"/>
  <c r="DF8" i="15"/>
  <c r="DE8" i="15"/>
  <c r="DI8" i="15" s="1"/>
  <c r="DD8" i="15"/>
  <c r="CX8" i="15"/>
  <c r="CS8" i="15"/>
  <c r="CR8" i="15"/>
  <c r="CQ8" i="15"/>
  <c r="CP8" i="15"/>
  <c r="CJ8" i="15"/>
  <c r="BU8" i="15"/>
  <c r="BT8" i="15"/>
  <c r="BR8" i="15"/>
  <c r="BS8" i="15" s="1"/>
  <c r="BL8" i="15"/>
  <c r="BG8" i="15"/>
  <c r="BF8" i="15"/>
  <c r="BE8" i="15"/>
  <c r="BD8" i="15"/>
  <c r="AX8" i="15"/>
  <c r="AI8" i="15"/>
  <c r="AH8" i="15"/>
  <c r="AG8" i="15"/>
  <c r="AF8" i="15"/>
  <c r="Z8" i="15"/>
  <c r="W8" i="15"/>
  <c r="V8" i="15"/>
  <c r="U8" i="15"/>
  <c r="T8" i="15"/>
  <c r="S8" i="15"/>
  <c r="R8" i="15"/>
  <c r="L8" i="15"/>
  <c r="ES7" i="15"/>
  <c r="ER7" i="15"/>
  <c r="EP7" i="15"/>
  <c r="EQ7" i="15" s="1"/>
  <c r="EJ7" i="15"/>
  <c r="EF7" i="15"/>
  <c r="EE7" i="15"/>
  <c r="EG7" i="15" s="1"/>
  <c r="ED7" i="15"/>
  <c r="EB7" i="15"/>
  <c r="EC7" i="15" s="1"/>
  <c r="DV7" i="15"/>
  <c r="DG7" i="15"/>
  <c r="DF7" i="15"/>
  <c r="DD7" i="15"/>
  <c r="DE7" i="15" s="1"/>
  <c r="DI7" i="15" s="1"/>
  <c r="CX7" i="15"/>
  <c r="CS7" i="15"/>
  <c r="CR7" i="15"/>
  <c r="CP7" i="15"/>
  <c r="CQ7" i="15" s="1"/>
  <c r="CJ7" i="15"/>
  <c r="BU7" i="15"/>
  <c r="BT7" i="15"/>
  <c r="BS7" i="15"/>
  <c r="BW7" i="15" s="1"/>
  <c r="BZ7" i="15" s="1"/>
  <c r="CD7" i="15" s="1"/>
  <c r="BR7" i="15"/>
  <c r="BL7" i="15"/>
  <c r="BH7" i="15"/>
  <c r="BG7" i="15"/>
  <c r="BI7" i="15" s="1"/>
  <c r="BF7" i="15"/>
  <c r="BE7" i="15"/>
  <c r="BD7" i="15"/>
  <c r="AX7" i="15"/>
  <c r="AI7" i="15"/>
  <c r="AH7" i="15"/>
  <c r="AF7" i="15"/>
  <c r="AG7" i="15" s="1"/>
  <c r="Z7" i="15"/>
  <c r="U7" i="15"/>
  <c r="T7" i="15"/>
  <c r="R7" i="15"/>
  <c r="S7" i="15" s="1"/>
  <c r="L7" i="15"/>
  <c r="ES6" i="15"/>
  <c r="ER6" i="15"/>
  <c r="EP6" i="15"/>
  <c r="EQ6" i="15" s="1"/>
  <c r="EJ6" i="15"/>
  <c r="EE6" i="15"/>
  <c r="ED6" i="15"/>
  <c r="EB6" i="15"/>
  <c r="EC6" i="15" s="1"/>
  <c r="DV6" i="15"/>
  <c r="DI6" i="15"/>
  <c r="DG6" i="15"/>
  <c r="DF6" i="15"/>
  <c r="DD6" i="15"/>
  <c r="DE6" i="15" s="1"/>
  <c r="DH6" i="15" s="1"/>
  <c r="CX6" i="15"/>
  <c r="CS6" i="15"/>
  <c r="CR6" i="15"/>
  <c r="CP6" i="15"/>
  <c r="CQ6" i="15" s="1"/>
  <c r="CJ6" i="15"/>
  <c r="BU6" i="15"/>
  <c r="BT6" i="15"/>
  <c r="BR6" i="15"/>
  <c r="BS6" i="15" s="1"/>
  <c r="BL6" i="15"/>
  <c r="BI6" i="15"/>
  <c r="BG6" i="15"/>
  <c r="BF6" i="15"/>
  <c r="BE6" i="15"/>
  <c r="BH6" i="15" s="1"/>
  <c r="BD6" i="15"/>
  <c r="AX6" i="15"/>
  <c r="AI6" i="15"/>
  <c r="AH6" i="15"/>
  <c r="AG6" i="15"/>
  <c r="AK6" i="15" s="1"/>
  <c r="AF6" i="15"/>
  <c r="Z6" i="15"/>
  <c r="U6" i="15"/>
  <c r="T6" i="15"/>
  <c r="R6" i="15"/>
  <c r="S6" i="15" s="1"/>
  <c r="L6" i="15"/>
  <c r="ES5" i="15"/>
  <c r="ER5" i="15"/>
  <c r="EP5" i="15"/>
  <c r="EQ5" i="15" s="1"/>
  <c r="EJ5" i="15"/>
  <c r="EE5" i="15"/>
  <c r="ED5" i="15"/>
  <c r="EC5" i="15"/>
  <c r="EB5" i="15"/>
  <c r="DV5" i="15"/>
  <c r="DG5" i="15"/>
  <c r="DF5" i="15"/>
  <c r="DD5" i="15"/>
  <c r="DE5" i="15" s="1"/>
  <c r="CX5" i="15"/>
  <c r="CT5" i="15"/>
  <c r="CS5" i="15"/>
  <c r="CR5" i="15"/>
  <c r="CQ5" i="15"/>
  <c r="CU5" i="15" s="1"/>
  <c r="CP5" i="15"/>
  <c r="CJ5" i="15"/>
  <c r="BW5" i="15"/>
  <c r="BZ5" i="15" s="1"/>
  <c r="CD5" i="15" s="1"/>
  <c r="BV5" i="15"/>
  <c r="BU5" i="15"/>
  <c r="BT5" i="15"/>
  <c r="BS5" i="15"/>
  <c r="BR5" i="15"/>
  <c r="BL5" i="15"/>
  <c r="BG5" i="15"/>
  <c r="BI5" i="15" s="1"/>
  <c r="BF5" i="15"/>
  <c r="BH5" i="15" s="1"/>
  <c r="CA5" i="15" s="1"/>
  <c r="CE5" i="15" s="1"/>
  <c r="BE5" i="15"/>
  <c r="BD5" i="15"/>
  <c r="AX5" i="15"/>
  <c r="AI5" i="15"/>
  <c r="AK5" i="15" s="1"/>
  <c r="AH5" i="15"/>
  <c r="AJ5" i="15" s="1"/>
  <c r="AG5" i="15"/>
  <c r="AF5" i="15"/>
  <c r="Z5" i="15"/>
  <c r="U5" i="15"/>
  <c r="T5" i="15"/>
  <c r="R5" i="15"/>
  <c r="S5" i="15" s="1"/>
  <c r="L5" i="15"/>
  <c r="G5" i="15"/>
  <c r="F5" i="15"/>
  <c r="H5" i="15" s="1"/>
  <c r="ES4" i="15"/>
  <c r="ER4" i="15"/>
  <c r="EP4" i="15"/>
  <c r="EQ4" i="15" s="1"/>
  <c r="EJ4" i="15"/>
  <c r="EE4" i="15"/>
  <c r="ED4" i="15"/>
  <c r="EC4" i="15"/>
  <c r="EG4" i="15" s="1"/>
  <c r="EB4" i="15"/>
  <c r="DV4" i="15"/>
  <c r="DG4" i="15"/>
  <c r="DF4" i="15"/>
  <c r="DD4" i="15"/>
  <c r="DE4" i="15" s="1"/>
  <c r="CX4" i="15"/>
  <c r="CU4" i="15"/>
  <c r="CT4" i="15"/>
  <c r="CS4" i="15"/>
  <c r="CR4" i="15"/>
  <c r="CQ4" i="15"/>
  <c r="CP4" i="15"/>
  <c r="CJ4" i="15"/>
  <c r="BU4" i="15"/>
  <c r="BT4" i="15"/>
  <c r="BS4" i="15"/>
  <c r="BW4" i="15" s="1"/>
  <c r="BR4" i="15"/>
  <c r="BL4" i="15"/>
  <c r="BG4" i="15"/>
  <c r="BF4" i="15"/>
  <c r="BD4" i="15"/>
  <c r="BE4" i="15" s="1"/>
  <c r="BI4" i="15" s="1"/>
  <c r="AX4" i="15"/>
  <c r="AJ4" i="15"/>
  <c r="AI4" i="15"/>
  <c r="AK4" i="15" s="1"/>
  <c r="AN4" i="15" s="1"/>
  <c r="AR4" i="15" s="1"/>
  <c r="AH4" i="15"/>
  <c r="AF4" i="15"/>
  <c r="AG4" i="15" s="1"/>
  <c r="Z4" i="15"/>
  <c r="U4" i="15"/>
  <c r="T4" i="15"/>
  <c r="S4" i="15"/>
  <c r="W4" i="15" s="1"/>
  <c r="R4" i="15"/>
  <c r="L4" i="15"/>
  <c r="H4" i="15"/>
  <c r="G4" i="15"/>
  <c r="F4" i="15"/>
  <c r="ES3" i="15"/>
  <c r="ER3" i="15"/>
  <c r="EQ3" i="15"/>
  <c r="ET3" i="15" s="1"/>
  <c r="EP3" i="15"/>
  <c r="EJ3" i="15"/>
  <c r="EE3" i="15"/>
  <c r="ED3" i="15"/>
  <c r="EC3" i="15"/>
  <c r="EG3" i="15" s="1"/>
  <c r="EB3" i="15"/>
  <c r="DV3" i="15"/>
  <c r="DG3" i="15"/>
  <c r="DF3" i="15"/>
  <c r="DD3" i="15"/>
  <c r="DE3" i="15" s="1"/>
  <c r="CX3" i="15"/>
  <c r="CS3" i="15"/>
  <c r="CR3" i="15"/>
  <c r="CQ3" i="15"/>
  <c r="CU3" i="15" s="1"/>
  <c r="CP3" i="15"/>
  <c r="CJ3" i="15"/>
  <c r="BU3" i="15"/>
  <c r="BT3" i="15"/>
  <c r="BR3" i="15"/>
  <c r="BS3" i="15" s="1"/>
  <c r="BL3" i="15"/>
  <c r="BG3" i="15"/>
  <c r="BF3" i="15"/>
  <c r="BD3" i="15"/>
  <c r="BE3" i="15" s="1"/>
  <c r="AX3" i="15"/>
  <c r="AI3" i="15"/>
  <c r="AH3" i="15"/>
  <c r="AF3" i="15"/>
  <c r="AG3" i="15" s="1"/>
  <c r="Z3" i="15"/>
  <c r="U3" i="15"/>
  <c r="T3" i="15"/>
  <c r="R3" i="15"/>
  <c r="S3" i="15" s="1"/>
  <c r="L3" i="15"/>
  <c r="H3" i="15"/>
  <c r="G3" i="15"/>
  <c r="F3" i="15"/>
  <c r="H2" i="15"/>
  <c r="G2" i="15"/>
  <c r="F2" i="15"/>
  <c r="DH87" i="14"/>
  <c r="DG87" i="14"/>
  <c r="DF87" i="14"/>
  <c r="DJ87" i="14" s="1"/>
  <c r="DE87" i="14"/>
  <c r="CY87" i="14"/>
  <c r="CT87" i="14"/>
  <c r="CS87" i="14"/>
  <c r="CQ87" i="14"/>
  <c r="CR87" i="14" s="1"/>
  <c r="CK87" i="14"/>
  <c r="DJ86" i="14"/>
  <c r="DI86" i="14"/>
  <c r="DH86" i="14"/>
  <c r="DG86" i="14"/>
  <c r="DE86" i="14"/>
  <c r="DF86" i="14" s="1"/>
  <c r="CY86" i="14"/>
  <c r="CT86" i="14"/>
  <c r="CS86" i="14"/>
  <c r="CR86" i="14"/>
  <c r="CQ86" i="14"/>
  <c r="CK86" i="14"/>
  <c r="DH85" i="14"/>
  <c r="DG85" i="14"/>
  <c r="DE85" i="14"/>
  <c r="DF85" i="14" s="1"/>
  <c r="CY85" i="14"/>
  <c r="CT85" i="14"/>
  <c r="CS85" i="14"/>
  <c r="CR85" i="14"/>
  <c r="CQ85" i="14"/>
  <c r="CK85" i="14"/>
  <c r="DH84" i="14"/>
  <c r="DG84" i="14"/>
  <c r="DE84" i="14"/>
  <c r="DF84" i="14" s="1"/>
  <c r="CY84" i="14"/>
  <c r="CT84" i="14"/>
  <c r="CV84" i="14" s="1"/>
  <c r="CS84" i="14"/>
  <c r="CQ84" i="14"/>
  <c r="CR84" i="14" s="1"/>
  <c r="CK84" i="14"/>
  <c r="DH83" i="14"/>
  <c r="DG83" i="14"/>
  <c r="DE83" i="14"/>
  <c r="DF83" i="14" s="1"/>
  <c r="DJ83" i="14" s="1"/>
  <c r="CY83" i="14"/>
  <c r="CT83" i="14"/>
  <c r="CS83" i="14"/>
  <c r="CQ83" i="14"/>
  <c r="CR83" i="14" s="1"/>
  <c r="CK83" i="14"/>
  <c r="DH82" i="14"/>
  <c r="DG82" i="14"/>
  <c r="DF82" i="14"/>
  <c r="DE82" i="14"/>
  <c r="CY82" i="14"/>
  <c r="CT82" i="14"/>
  <c r="CS82" i="14"/>
  <c r="CR82" i="14"/>
  <c r="CV82" i="14" s="1"/>
  <c r="CQ82" i="14"/>
  <c r="CK82" i="14"/>
  <c r="DH81" i="14"/>
  <c r="DG81" i="14"/>
  <c r="DE81" i="14"/>
  <c r="DF81" i="14" s="1"/>
  <c r="CY81" i="14"/>
  <c r="CV81" i="14"/>
  <c r="CT81" i="14"/>
  <c r="CS81" i="14"/>
  <c r="CR81" i="14"/>
  <c r="CQ81" i="14"/>
  <c r="CK81" i="14"/>
  <c r="DH80" i="14"/>
  <c r="DG80" i="14"/>
  <c r="DE80" i="14"/>
  <c r="DF80" i="14" s="1"/>
  <c r="CY80" i="14"/>
  <c r="CT80" i="14"/>
  <c r="CS80" i="14"/>
  <c r="CQ80" i="14"/>
  <c r="CR80" i="14" s="1"/>
  <c r="CK80" i="14"/>
  <c r="DH79" i="14"/>
  <c r="DG79" i="14"/>
  <c r="DE79" i="14"/>
  <c r="DF79" i="14" s="1"/>
  <c r="CY79" i="14"/>
  <c r="CT79" i="14"/>
  <c r="CV79" i="14" s="1"/>
  <c r="CS79" i="14"/>
  <c r="CU79" i="14" s="1"/>
  <c r="CR79" i="14"/>
  <c r="CQ79" i="14"/>
  <c r="CK79" i="14"/>
  <c r="BW79" i="14"/>
  <c r="BV79" i="14"/>
  <c r="BU79" i="14"/>
  <c r="BT79" i="14"/>
  <c r="BX79" i="14" s="1"/>
  <c r="BS79" i="14"/>
  <c r="BM79" i="14"/>
  <c r="BH79" i="14"/>
  <c r="BG79" i="14"/>
  <c r="BE79" i="14"/>
  <c r="BF79" i="14" s="1"/>
  <c r="AY79" i="14"/>
  <c r="JD78" i="14"/>
  <c r="JC78" i="14"/>
  <c r="JB78" i="14"/>
  <c r="JA78" i="14"/>
  <c r="IU78" i="14"/>
  <c r="IR78" i="14"/>
  <c r="IQ78" i="14"/>
  <c r="IP78" i="14"/>
  <c r="IO78" i="14"/>
  <c r="IN78" i="14"/>
  <c r="IM78" i="14"/>
  <c r="IG78" i="14"/>
  <c r="DJ78" i="14"/>
  <c r="DI78" i="14"/>
  <c r="DH78" i="14"/>
  <c r="DG78" i="14"/>
  <c r="DE78" i="14"/>
  <c r="DF78" i="14" s="1"/>
  <c r="CY78" i="14"/>
  <c r="CT78" i="14"/>
  <c r="CS78" i="14"/>
  <c r="CQ78" i="14"/>
  <c r="CR78" i="14" s="1"/>
  <c r="CK78" i="14"/>
  <c r="BV78" i="14"/>
  <c r="BU78" i="14"/>
  <c r="BS78" i="14"/>
  <c r="BT78" i="14" s="1"/>
  <c r="BM78" i="14"/>
  <c r="BH78" i="14"/>
  <c r="BG78" i="14"/>
  <c r="BF78" i="14"/>
  <c r="BE78" i="14"/>
  <c r="AY78" i="14"/>
  <c r="JD77" i="14"/>
  <c r="JC77" i="14"/>
  <c r="JB77" i="14"/>
  <c r="JA77" i="14"/>
  <c r="IU77" i="14"/>
  <c r="IP77" i="14"/>
  <c r="IR77" i="14" s="1"/>
  <c r="IO77" i="14"/>
  <c r="IM77" i="14"/>
  <c r="IN77" i="14" s="1"/>
  <c r="IG77" i="14"/>
  <c r="DH77" i="14"/>
  <c r="DJ77" i="14" s="1"/>
  <c r="DG77" i="14"/>
  <c r="DI77" i="14" s="1"/>
  <c r="DF77" i="14"/>
  <c r="DE77" i="14"/>
  <c r="CY77" i="14"/>
  <c r="CT77" i="14"/>
  <c r="CS77" i="14"/>
  <c r="CQ77" i="14"/>
  <c r="CR77" i="14" s="1"/>
  <c r="CV77" i="14" s="1"/>
  <c r="CK77" i="14"/>
  <c r="BV77" i="14"/>
  <c r="BU77" i="14"/>
  <c r="BS77" i="14"/>
  <c r="BT77" i="14" s="1"/>
  <c r="BM77" i="14"/>
  <c r="BH77" i="14"/>
  <c r="BG77" i="14"/>
  <c r="BF77" i="14"/>
  <c r="BE77" i="14"/>
  <c r="AY77" i="14"/>
  <c r="JD76" i="14"/>
  <c r="JC76" i="14"/>
  <c r="JA76" i="14"/>
  <c r="JB76" i="14" s="1"/>
  <c r="IU76" i="14"/>
  <c r="IP76" i="14"/>
  <c r="IO76" i="14"/>
  <c r="IM76" i="14"/>
  <c r="IN76" i="14" s="1"/>
  <c r="IG76" i="14"/>
  <c r="DH76" i="14"/>
  <c r="DG76" i="14"/>
  <c r="DF76" i="14"/>
  <c r="DE76" i="14"/>
  <c r="CY76" i="14"/>
  <c r="CT76" i="14"/>
  <c r="CS76" i="14"/>
  <c r="CQ76" i="14"/>
  <c r="CR76" i="14" s="1"/>
  <c r="CK76" i="14"/>
  <c r="BV76" i="14"/>
  <c r="BX76" i="14" s="1"/>
  <c r="CA76" i="14" s="1"/>
  <c r="CE76" i="14" s="1"/>
  <c r="BU76" i="14"/>
  <c r="BT76" i="14"/>
  <c r="BS76" i="14"/>
  <c r="BM76" i="14"/>
  <c r="BI76" i="14"/>
  <c r="BH76" i="14"/>
  <c r="BJ76" i="14" s="1"/>
  <c r="BG76" i="14"/>
  <c r="BF76" i="14"/>
  <c r="BE76" i="14"/>
  <c r="AY76" i="14"/>
  <c r="JD75" i="14"/>
  <c r="JC75" i="14"/>
  <c r="JA75" i="14"/>
  <c r="JB75" i="14" s="1"/>
  <c r="IU75" i="14"/>
  <c r="IQ75" i="14"/>
  <c r="IP75" i="14"/>
  <c r="IO75" i="14"/>
  <c r="IN75" i="14"/>
  <c r="IM75" i="14"/>
  <c r="IG75" i="14"/>
  <c r="DJ75" i="14"/>
  <c r="DH75" i="14"/>
  <c r="DG75" i="14"/>
  <c r="DF75" i="14"/>
  <c r="DI75" i="14" s="1"/>
  <c r="DE75" i="14"/>
  <c r="CY75" i="14"/>
  <c r="CU75" i="14"/>
  <c r="CT75" i="14"/>
  <c r="CS75" i="14"/>
  <c r="CR75" i="14"/>
  <c r="CV75" i="14" s="1"/>
  <c r="CQ75" i="14"/>
  <c r="CK75" i="14"/>
  <c r="BV75" i="14"/>
  <c r="BU75" i="14"/>
  <c r="BS75" i="14"/>
  <c r="BT75" i="14" s="1"/>
  <c r="BW75" i="14" s="1"/>
  <c r="BM75" i="14"/>
  <c r="BH75" i="14"/>
  <c r="BG75" i="14"/>
  <c r="BE75" i="14"/>
  <c r="BF75" i="14" s="1"/>
  <c r="AY75" i="14"/>
  <c r="JD74" i="14"/>
  <c r="JC74" i="14"/>
  <c r="JB74" i="14"/>
  <c r="JA74" i="14"/>
  <c r="IU74" i="14"/>
  <c r="IP74" i="14"/>
  <c r="IO74" i="14"/>
  <c r="IN74" i="14"/>
  <c r="IM74" i="14"/>
  <c r="IG74" i="14"/>
  <c r="DH74" i="14"/>
  <c r="DG74" i="14"/>
  <c r="DE74" i="14"/>
  <c r="DF74" i="14" s="1"/>
  <c r="CY74" i="14"/>
  <c r="CV74" i="14"/>
  <c r="CT74" i="14"/>
  <c r="CS74" i="14"/>
  <c r="CQ74" i="14"/>
  <c r="CR74" i="14" s="1"/>
  <c r="CU74" i="14" s="1"/>
  <c r="CK74" i="14"/>
  <c r="BV74" i="14"/>
  <c r="BU74" i="14"/>
  <c r="BS74" i="14"/>
  <c r="BT74" i="14" s="1"/>
  <c r="BM74" i="14"/>
  <c r="BH74" i="14"/>
  <c r="BG74" i="14"/>
  <c r="BE74" i="14"/>
  <c r="BF74" i="14" s="1"/>
  <c r="AY74" i="14"/>
  <c r="JD73" i="14"/>
  <c r="JC73" i="14"/>
  <c r="JA73" i="14"/>
  <c r="JB73" i="14" s="1"/>
  <c r="IU73" i="14"/>
  <c r="IP73" i="14"/>
  <c r="IO73" i="14"/>
  <c r="IN73" i="14"/>
  <c r="IM73" i="14"/>
  <c r="IG73" i="14"/>
  <c r="DH73" i="14"/>
  <c r="DG73" i="14"/>
  <c r="DE73" i="14"/>
  <c r="DF73" i="14" s="1"/>
  <c r="CY73" i="14"/>
  <c r="CT73" i="14"/>
  <c r="CS73" i="14"/>
  <c r="CR73" i="14"/>
  <c r="CQ73" i="14"/>
  <c r="CK73" i="14"/>
  <c r="BV73" i="14"/>
  <c r="BU73" i="14"/>
  <c r="BT73" i="14"/>
  <c r="BS73" i="14"/>
  <c r="BM73" i="14"/>
  <c r="BI73" i="14"/>
  <c r="BH73" i="14"/>
  <c r="BG73" i="14"/>
  <c r="BE73" i="14"/>
  <c r="BF73" i="14" s="1"/>
  <c r="AY73" i="14"/>
  <c r="JD72" i="14"/>
  <c r="JC72" i="14"/>
  <c r="JA72" i="14"/>
  <c r="JB72" i="14" s="1"/>
  <c r="IU72" i="14"/>
  <c r="IR72" i="14"/>
  <c r="IQ72" i="14"/>
  <c r="IP72" i="14"/>
  <c r="IO72" i="14"/>
  <c r="IN72" i="14"/>
  <c r="IM72" i="14"/>
  <c r="IG72" i="14"/>
  <c r="DM72" i="14"/>
  <c r="DQ72" i="14" s="1"/>
  <c r="DH72" i="14"/>
  <c r="DG72" i="14"/>
  <c r="DF72" i="14"/>
  <c r="DJ72" i="14" s="1"/>
  <c r="DE72" i="14"/>
  <c r="CY72" i="14"/>
  <c r="CT72" i="14"/>
  <c r="CS72" i="14"/>
  <c r="CR72" i="14"/>
  <c r="CV72" i="14" s="1"/>
  <c r="CQ72" i="14"/>
  <c r="CK72" i="14"/>
  <c r="BV72" i="14"/>
  <c r="BU72" i="14"/>
  <c r="BT72" i="14"/>
  <c r="BX72" i="14" s="1"/>
  <c r="BS72" i="14"/>
  <c r="BM72" i="14"/>
  <c r="BJ72" i="14"/>
  <c r="BI72" i="14"/>
  <c r="BH72" i="14"/>
  <c r="BG72" i="14"/>
  <c r="BF72" i="14"/>
  <c r="BE72" i="14"/>
  <c r="AY72" i="14"/>
  <c r="JD71" i="14"/>
  <c r="JC71" i="14"/>
  <c r="JA71" i="14"/>
  <c r="JB71" i="14" s="1"/>
  <c r="IU71" i="14"/>
  <c r="IP71" i="14"/>
  <c r="IO71" i="14"/>
  <c r="IM71" i="14"/>
  <c r="IN71" i="14" s="1"/>
  <c r="IG71" i="14"/>
  <c r="DH71" i="14"/>
  <c r="DG71" i="14"/>
  <c r="DE71" i="14"/>
  <c r="DF71" i="14" s="1"/>
  <c r="CY71" i="14"/>
  <c r="CT71" i="14"/>
  <c r="CS71" i="14"/>
  <c r="CQ71" i="14"/>
  <c r="CR71" i="14" s="1"/>
  <c r="CK71" i="14"/>
  <c r="BV71" i="14"/>
  <c r="BU71" i="14"/>
  <c r="BS71" i="14"/>
  <c r="BT71" i="14" s="1"/>
  <c r="BM71" i="14"/>
  <c r="BJ71" i="14"/>
  <c r="BH71" i="14"/>
  <c r="BG71" i="14"/>
  <c r="BE71" i="14"/>
  <c r="BF71" i="14" s="1"/>
  <c r="BI71" i="14" s="1"/>
  <c r="AY71" i="14"/>
  <c r="JD70" i="14"/>
  <c r="JF70" i="14" s="1"/>
  <c r="JC70" i="14"/>
  <c r="JE70" i="14" s="1"/>
  <c r="JJ70" i="14" s="1"/>
  <c r="JN70" i="14" s="1"/>
  <c r="JB70" i="14"/>
  <c r="JA70" i="14"/>
  <c r="IU70" i="14"/>
  <c r="IQ70" i="14"/>
  <c r="IP70" i="14"/>
  <c r="IR70" i="14" s="1"/>
  <c r="IO70" i="14"/>
  <c r="IN70" i="14"/>
  <c r="IM70" i="14"/>
  <c r="IG70" i="14"/>
  <c r="ET70" i="14"/>
  <c r="ES70" i="14"/>
  <c r="EQ70" i="14"/>
  <c r="ER70" i="14" s="1"/>
  <c r="EK70" i="14"/>
  <c r="EG70" i="14"/>
  <c r="EF70" i="14"/>
  <c r="EE70" i="14"/>
  <c r="ED70" i="14"/>
  <c r="EC70" i="14"/>
  <c r="DW70" i="14"/>
  <c r="DH70" i="14"/>
  <c r="DG70" i="14"/>
  <c r="DE70" i="14"/>
  <c r="DF70" i="14" s="1"/>
  <c r="CY70" i="14"/>
  <c r="CT70" i="14"/>
  <c r="CS70" i="14"/>
  <c r="CR70" i="14"/>
  <c r="CU70" i="14" s="1"/>
  <c r="CQ70" i="14"/>
  <c r="CK70" i="14"/>
  <c r="BV70" i="14"/>
  <c r="BX70" i="14" s="1"/>
  <c r="CA70" i="14" s="1"/>
  <c r="CE70" i="14" s="1"/>
  <c r="BU70" i="14"/>
  <c r="BW70" i="14" s="1"/>
  <c r="CB70" i="14" s="1"/>
  <c r="CF70" i="14" s="1"/>
  <c r="BS70" i="14"/>
  <c r="BT70" i="14" s="1"/>
  <c r="BM70" i="14"/>
  <c r="BJ70" i="14"/>
  <c r="BH70" i="14"/>
  <c r="BG70" i="14"/>
  <c r="BE70" i="14"/>
  <c r="BF70" i="14" s="1"/>
  <c r="BI70" i="14" s="1"/>
  <c r="AY70" i="14"/>
  <c r="JD69" i="14"/>
  <c r="JC69" i="14"/>
  <c r="JB69" i="14"/>
  <c r="JA69" i="14"/>
  <c r="IU69" i="14"/>
  <c r="IR69" i="14"/>
  <c r="IQ69" i="14"/>
  <c r="IP69" i="14"/>
  <c r="IO69" i="14"/>
  <c r="IN69" i="14"/>
  <c r="IM69" i="14"/>
  <c r="IG69" i="14"/>
  <c r="ET69" i="14"/>
  <c r="ES69" i="14"/>
  <c r="ER69" i="14"/>
  <c r="EV69" i="14" s="1"/>
  <c r="EY69" i="14" s="1"/>
  <c r="FC69" i="14" s="1"/>
  <c r="EQ69" i="14"/>
  <c r="EK69" i="14"/>
  <c r="EF69" i="14"/>
  <c r="EE69" i="14"/>
  <c r="ED69" i="14"/>
  <c r="EH69" i="14" s="1"/>
  <c r="EC69" i="14"/>
  <c r="DW69" i="14"/>
  <c r="DJ69" i="14"/>
  <c r="DM69" i="14" s="1"/>
  <c r="DQ69" i="14" s="1"/>
  <c r="DH69" i="14"/>
  <c r="DG69" i="14"/>
  <c r="DF69" i="14"/>
  <c r="DI69" i="14" s="1"/>
  <c r="DE69" i="14"/>
  <c r="CY69" i="14"/>
  <c r="CU69" i="14"/>
  <c r="CT69" i="14"/>
  <c r="CS69" i="14"/>
  <c r="CR69" i="14"/>
  <c r="CV69" i="14" s="1"/>
  <c r="CQ69" i="14"/>
  <c r="CK69" i="14"/>
  <c r="BV69" i="14"/>
  <c r="BU69" i="14"/>
  <c r="BS69" i="14"/>
  <c r="BT69" i="14" s="1"/>
  <c r="BM69" i="14"/>
  <c r="BI69" i="14"/>
  <c r="BH69" i="14"/>
  <c r="BG69" i="14"/>
  <c r="BE69" i="14"/>
  <c r="BF69" i="14" s="1"/>
  <c r="BJ69" i="14" s="1"/>
  <c r="AY69" i="14"/>
  <c r="JD68" i="14"/>
  <c r="JC68" i="14"/>
  <c r="JB68" i="14"/>
  <c r="JA68" i="14"/>
  <c r="IU68" i="14"/>
  <c r="IP68" i="14"/>
  <c r="IO68" i="14"/>
  <c r="IM68" i="14"/>
  <c r="IN68" i="14" s="1"/>
  <c r="IG68" i="14"/>
  <c r="ET68" i="14"/>
  <c r="ES68" i="14"/>
  <c r="ER68" i="14"/>
  <c r="EQ68" i="14"/>
  <c r="EK68" i="14"/>
  <c r="EH68" i="14"/>
  <c r="EF68" i="14"/>
  <c r="EE68" i="14"/>
  <c r="EC68" i="14"/>
  <c r="ED68" i="14" s="1"/>
  <c r="EG68" i="14" s="1"/>
  <c r="DW68" i="14"/>
  <c r="DJ68" i="14"/>
  <c r="DH68" i="14"/>
  <c r="DG68" i="14"/>
  <c r="DE68" i="14"/>
  <c r="DF68" i="14" s="1"/>
  <c r="DI68" i="14" s="1"/>
  <c r="CY68" i="14"/>
  <c r="CT68" i="14"/>
  <c r="CS68" i="14"/>
  <c r="CQ68" i="14"/>
  <c r="CR68" i="14" s="1"/>
  <c r="CK68" i="14"/>
  <c r="BX68" i="14"/>
  <c r="BV68" i="14"/>
  <c r="BU68" i="14"/>
  <c r="BT68" i="14"/>
  <c r="BW68" i="14" s="1"/>
  <c r="BS68" i="14"/>
  <c r="BM68" i="14"/>
  <c r="BH68" i="14"/>
  <c r="BG68" i="14"/>
  <c r="BF68" i="14"/>
  <c r="BE68" i="14"/>
  <c r="AY68" i="14"/>
  <c r="JD67" i="14"/>
  <c r="JC67" i="14"/>
  <c r="JA67" i="14"/>
  <c r="JB67" i="14" s="1"/>
  <c r="IU67" i="14"/>
  <c r="IP67" i="14"/>
  <c r="IO67" i="14"/>
  <c r="IM67" i="14"/>
  <c r="IN67" i="14" s="1"/>
  <c r="IG67" i="14"/>
  <c r="ET67" i="14"/>
  <c r="ES67" i="14"/>
  <c r="EU67" i="14" s="1"/>
  <c r="EQ67" i="14"/>
  <c r="ER67" i="14" s="1"/>
  <c r="EK67" i="14"/>
  <c r="EF67" i="14"/>
  <c r="EE67" i="14"/>
  <c r="EC67" i="14"/>
  <c r="ED67" i="14" s="1"/>
  <c r="DW67" i="14"/>
  <c r="DH67" i="14"/>
  <c r="DJ67" i="14" s="1"/>
  <c r="DM67" i="14" s="1"/>
  <c r="DQ67" i="14" s="1"/>
  <c r="DG67" i="14"/>
  <c r="DF67" i="14"/>
  <c r="DE67" i="14"/>
  <c r="CY67" i="14"/>
  <c r="CV67" i="14"/>
  <c r="CU67" i="14"/>
  <c r="CT67" i="14"/>
  <c r="CS67" i="14"/>
  <c r="CR67" i="14"/>
  <c r="CQ67" i="14"/>
  <c r="CK67" i="14"/>
  <c r="BV67" i="14"/>
  <c r="BU67" i="14"/>
  <c r="BT67" i="14"/>
  <c r="BX67" i="14" s="1"/>
  <c r="BS67" i="14"/>
  <c r="BM67" i="14"/>
  <c r="BH67" i="14"/>
  <c r="BG67" i="14"/>
  <c r="BF67" i="14"/>
  <c r="BE67" i="14"/>
  <c r="AY67" i="14"/>
  <c r="JD66" i="14"/>
  <c r="JC66" i="14"/>
  <c r="JB66" i="14"/>
  <c r="JF66" i="14" s="1"/>
  <c r="JA66" i="14"/>
  <c r="IU66" i="14"/>
  <c r="IQ66" i="14"/>
  <c r="IP66" i="14"/>
  <c r="IR66" i="14" s="1"/>
  <c r="IO66" i="14"/>
  <c r="IN66" i="14"/>
  <c r="IM66" i="14"/>
  <c r="IG66" i="14"/>
  <c r="ET66" i="14"/>
  <c r="ES66" i="14"/>
  <c r="EQ66" i="14"/>
  <c r="ER66" i="14" s="1"/>
  <c r="EK66" i="14"/>
  <c r="EF66" i="14"/>
  <c r="EE66" i="14"/>
  <c r="EC66" i="14"/>
  <c r="ED66" i="14" s="1"/>
  <c r="DW66" i="14"/>
  <c r="DH66" i="14"/>
  <c r="DG66" i="14"/>
  <c r="DF66" i="14"/>
  <c r="DE66" i="14"/>
  <c r="CY66" i="14"/>
  <c r="CT66" i="14"/>
  <c r="CS66" i="14"/>
  <c r="CR66" i="14"/>
  <c r="CQ66" i="14"/>
  <c r="CK66" i="14"/>
  <c r="BV66" i="14"/>
  <c r="BU66" i="14"/>
  <c r="BS66" i="14"/>
  <c r="BT66" i="14" s="1"/>
  <c r="BM66" i="14"/>
  <c r="BJ66" i="14"/>
  <c r="BH66" i="14"/>
  <c r="BG66" i="14"/>
  <c r="BE66" i="14"/>
  <c r="BF66" i="14" s="1"/>
  <c r="BI66" i="14" s="1"/>
  <c r="AY66" i="14"/>
  <c r="JF65" i="14"/>
  <c r="JE65" i="14"/>
  <c r="JD65" i="14"/>
  <c r="JC65" i="14"/>
  <c r="JA65" i="14"/>
  <c r="JB65" i="14" s="1"/>
  <c r="IU65" i="14"/>
  <c r="IP65" i="14"/>
  <c r="IO65" i="14"/>
  <c r="IM65" i="14"/>
  <c r="IN65" i="14" s="1"/>
  <c r="IG65" i="14"/>
  <c r="EU65" i="14"/>
  <c r="EZ65" i="14" s="1"/>
  <c r="FD65" i="14" s="1"/>
  <c r="ET65" i="14"/>
  <c r="ES65" i="14"/>
  <c r="ER65" i="14"/>
  <c r="EV65" i="14" s="1"/>
  <c r="EQ65" i="14"/>
  <c r="EK65" i="14"/>
  <c r="EF65" i="14"/>
  <c r="EE65" i="14"/>
  <c r="EG65" i="14" s="1"/>
  <c r="ED65" i="14"/>
  <c r="EC65" i="14"/>
  <c r="DW65" i="14"/>
  <c r="DH65" i="14"/>
  <c r="DG65" i="14"/>
  <c r="DF65" i="14"/>
  <c r="DE65" i="14"/>
  <c r="CY65" i="14"/>
  <c r="CT65" i="14"/>
  <c r="CS65" i="14"/>
  <c r="CQ65" i="14"/>
  <c r="CR65" i="14" s="1"/>
  <c r="CK65" i="14"/>
  <c r="CE65" i="14"/>
  <c r="CB65" i="14"/>
  <c r="CF65" i="14" s="1"/>
  <c r="BX65" i="14"/>
  <c r="CA65" i="14" s="1"/>
  <c r="BV65" i="14"/>
  <c r="BU65" i="14"/>
  <c r="BW65" i="14" s="1"/>
  <c r="BS65" i="14"/>
  <c r="BT65" i="14" s="1"/>
  <c r="BM65" i="14"/>
  <c r="BI65" i="14"/>
  <c r="BH65" i="14"/>
  <c r="BJ65" i="14" s="1"/>
  <c r="BG65" i="14"/>
  <c r="BE65" i="14"/>
  <c r="BF65" i="14" s="1"/>
  <c r="AY65" i="14"/>
  <c r="JD64" i="14"/>
  <c r="JC64" i="14"/>
  <c r="JA64" i="14"/>
  <c r="JB64" i="14" s="1"/>
  <c r="IU64" i="14"/>
  <c r="IR64" i="14"/>
  <c r="IQ64" i="14"/>
  <c r="IP64" i="14"/>
  <c r="IO64" i="14"/>
  <c r="IN64" i="14"/>
  <c r="IM64" i="14"/>
  <c r="IG64" i="14"/>
  <c r="GF64" i="14"/>
  <c r="GE64" i="14"/>
  <c r="GC64" i="14"/>
  <c r="GD64" i="14" s="1"/>
  <c r="FW64" i="14"/>
  <c r="FR64" i="14"/>
  <c r="FQ64" i="14"/>
  <c r="FP64" i="14"/>
  <c r="FT64" i="14" s="1"/>
  <c r="FO64" i="14"/>
  <c r="FI64" i="14"/>
  <c r="EV64" i="14"/>
  <c r="EU64" i="14"/>
  <c r="ET64" i="14"/>
  <c r="ES64" i="14"/>
  <c r="ER64" i="14"/>
  <c r="EQ64" i="14"/>
  <c r="EK64" i="14"/>
  <c r="EF64" i="14"/>
  <c r="EE64" i="14"/>
  <c r="EC64" i="14"/>
  <c r="ED64" i="14" s="1"/>
  <c r="DW64" i="14"/>
  <c r="DH64" i="14"/>
  <c r="DG64" i="14"/>
  <c r="DE64" i="14"/>
  <c r="DF64" i="14" s="1"/>
  <c r="CY64" i="14"/>
  <c r="CT64" i="14"/>
  <c r="CS64" i="14"/>
  <c r="CU64" i="14" s="1"/>
  <c r="CR64" i="14"/>
  <c r="CQ64" i="14"/>
  <c r="CK64" i="14"/>
  <c r="BV64" i="14"/>
  <c r="BU64" i="14"/>
  <c r="BS64" i="14"/>
  <c r="BT64" i="14" s="1"/>
  <c r="BM64" i="14"/>
  <c r="BH64" i="14"/>
  <c r="BG64" i="14"/>
  <c r="BF64" i="14"/>
  <c r="BE64" i="14"/>
  <c r="AY64" i="14"/>
  <c r="JD63" i="14"/>
  <c r="JC63" i="14"/>
  <c r="JB63" i="14"/>
  <c r="JA63" i="14"/>
  <c r="IU63" i="14"/>
  <c r="IR63" i="14"/>
  <c r="IP63" i="14"/>
  <c r="IO63" i="14"/>
  <c r="IM63" i="14"/>
  <c r="IN63" i="14" s="1"/>
  <c r="IQ63" i="14" s="1"/>
  <c r="IG63" i="14"/>
  <c r="GH63" i="14"/>
  <c r="GG63" i="14"/>
  <c r="GF63" i="14"/>
  <c r="GE63" i="14"/>
  <c r="GC63" i="14"/>
  <c r="GD63" i="14" s="1"/>
  <c r="FW63" i="14"/>
  <c r="FR63" i="14"/>
  <c r="FQ63" i="14"/>
  <c r="FP63" i="14"/>
  <c r="FO63" i="14"/>
  <c r="FI63" i="14"/>
  <c r="ET63" i="14"/>
  <c r="ES63" i="14"/>
  <c r="EQ63" i="14"/>
  <c r="ER63" i="14" s="1"/>
  <c r="EK63" i="14"/>
  <c r="EG63" i="14"/>
  <c r="EF63" i="14"/>
  <c r="EE63" i="14"/>
  <c r="ED63" i="14"/>
  <c r="EH63" i="14" s="1"/>
  <c r="EC63" i="14"/>
  <c r="DW63" i="14"/>
  <c r="DH63" i="14"/>
  <c r="DG63" i="14"/>
  <c r="DF63" i="14"/>
  <c r="DE63" i="14"/>
  <c r="CY63" i="14"/>
  <c r="CT63" i="14"/>
  <c r="CS63" i="14"/>
  <c r="CQ63" i="14"/>
  <c r="CR63" i="14" s="1"/>
  <c r="CK63" i="14"/>
  <c r="BV63" i="14"/>
  <c r="BU63" i="14"/>
  <c r="BS63" i="14"/>
  <c r="BT63" i="14" s="1"/>
  <c r="BM63" i="14"/>
  <c r="BI63" i="14"/>
  <c r="BH63" i="14"/>
  <c r="BG63" i="14"/>
  <c r="BE63" i="14"/>
  <c r="BF63" i="14" s="1"/>
  <c r="AY63" i="14"/>
  <c r="JD62" i="14"/>
  <c r="JC62" i="14"/>
  <c r="JA62" i="14"/>
  <c r="JB62" i="14" s="1"/>
  <c r="IU62" i="14"/>
  <c r="IR62" i="14"/>
  <c r="IQ62" i="14"/>
  <c r="IP62" i="14"/>
  <c r="IO62" i="14"/>
  <c r="IN62" i="14"/>
  <c r="IM62" i="14"/>
  <c r="IG62" i="14"/>
  <c r="GK62" i="14"/>
  <c r="GO62" i="14" s="1"/>
  <c r="GF62" i="14"/>
  <c r="GE62" i="14"/>
  <c r="GD62" i="14"/>
  <c r="GH62" i="14" s="1"/>
  <c r="GC62" i="14"/>
  <c r="FW62" i="14"/>
  <c r="FT62" i="14"/>
  <c r="FS62" i="14"/>
  <c r="FR62" i="14"/>
  <c r="FQ62" i="14"/>
  <c r="FP62" i="14"/>
  <c r="FO62" i="14"/>
  <c r="FI62" i="14"/>
  <c r="EY62" i="14"/>
  <c r="FC62" i="14" s="1"/>
  <c r="EU62" i="14"/>
  <c r="ET62" i="14"/>
  <c r="ES62" i="14"/>
  <c r="ER62" i="14"/>
  <c r="EV62" i="14" s="1"/>
  <c r="EQ62" i="14"/>
  <c r="EK62" i="14"/>
  <c r="EF62" i="14"/>
  <c r="EE62" i="14"/>
  <c r="ED62" i="14"/>
  <c r="EH62" i="14" s="1"/>
  <c r="EC62" i="14"/>
  <c r="DW62" i="14"/>
  <c r="DH62" i="14"/>
  <c r="DG62" i="14"/>
  <c r="DE62" i="14"/>
  <c r="DF62" i="14" s="1"/>
  <c r="CY62" i="14"/>
  <c r="CT62" i="14"/>
  <c r="CS62" i="14"/>
  <c r="CR62" i="14"/>
  <c r="CQ62" i="14"/>
  <c r="CK62" i="14"/>
  <c r="BV62" i="14"/>
  <c r="BU62" i="14"/>
  <c r="BS62" i="14"/>
  <c r="BT62" i="14" s="1"/>
  <c r="BM62" i="14"/>
  <c r="BH62" i="14"/>
  <c r="BG62" i="14"/>
  <c r="BE62" i="14"/>
  <c r="BF62" i="14" s="1"/>
  <c r="AY62" i="14"/>
  <c r="JD61" i="14"/>
  <c r="JC61" i="14"/>
  <c r="JA61" i="14"/>
  <c r="JB61" i="14" s="1"/>
  <c r="IU61" i="14"/>
  <c r="IR61" i="14"/>
  <c r="IP61" i="14"/>
  <c r="IO61" i="14"/>
  <c r="IM61" i="14"/>
  <c r="IN61" i="14" s="1"/>
  <c r="IQ61" i="14" s="1"/>
  <c r="IG61" i="14"/>
  <c r="GF61" i="14"/>
  <c r="GE61" i="14"/>
  <c r="GC61" i="14"/>
  <c r="GD61" i="14" s="1"/>
  <c r="FW61" i="14"/>
  <c r="FR61" i="14"/>
  <c r="FQ61" i="14"/>
  <c r="FP61" i="14"/>
  <c r="FT61" i="14" s="1"/>
  <c r="FO61" i="14"/>
  <c r="FI61" i="14"/>
  <c r="ET61" i="14"/>
  <c r="ES61" i="14"/>
  <c r="ER61" i="14"/>
  <c r="EQ61" i="14"/>
  <c r="EK61" i="14"/>
  <c r="EF61" i="14"/>
  <c r="EE61" i="14"/>
  <c r="ED61" i="14"/>
  <c r="EC61" i="14"/>
  <c r="DW61" i="14"/>
  <c r="DH61" i="14"/>
  <c r="DG61" i="14"/>
  <c r="DE61" i="14"/>
  <c r="DF61" i="14" s="1"/>
  <c r="CY61" i="14"/>
  <c r="CT61" i="14"/>
  <c r="CS61" i="14"/>
  <c r="CR61" i="14"/>
  <c r="CQ61" i="14"/>
  <c r="CK61" i="14"/>
  <c r="BV61" i="14"/>
  <c r="BU61" i="14"/>
  <c r="BS61" i="14"/>
  <c r="BT61" i="14" s="1"/>
  <c r="BM61" i="14"/>
  <c r="BI61" i="14"/>
  <c r="BH61" i="14"/>
  <c r="BJ61" i="14" s="1"/>
  <c r="BG61" i="14"/>
  <c r="BE61" i="14"/>
  <c r="BF61" i="14" s="1"/>
  <c r="AY61" i="14"/>
  <c r="MB60" i="14"/>
  <c r="MA60" i="14"/>
  <c r="LZ60" i="14"/>
  <c r="MC60" i="14" s="1"/>
  <c r="MH60" i="14" s="1"/>
  <c r="ML60" i="14" s="1"/>
  <c r="LY60" i="14"/>
  <c r="LS60" i="14"/>
  <c r="LP60" i="14"/>
  <c r="LO60" i="14"/>
  <c r="LN60" i="14"/>
  <c r="LM60" i="14"/>
  <c r="LL60" i="14"/>
  <c r="LK60" i="14"/>
  <c r="LE60" i="14"/>
  <c r="KP60" i="14"/>
  <c r="KO60" i="14"/>
  <c r="KN60" i="14"/>
  <c r="KM60" i="14"/>
  <c r="KG60" i="14"/>
  <c r="KC60" i="14"/>
  <c r="KB60" i="14"/>
  <c r="KD60" i="14" s="1"/>
  <c r="KA60" i="14"/>
  <c r="JZ60" i="14"/>
  <c r="JY60" i="14"/>
  <c r="JS60" i="14"/>
  <c r="JD60" i="14"/>
  <c r="JC60" i="14"/>
  <c r="JB60" i="14"/>
  <c r="JA60" i="14"/>
  <c r="IU60" i="14"/>
  <c r="IP60" i="14"/>
  <c r="IO60" i="14"/>
  <c r="IM60" i="14"/>
  <c r="IN60" i="14" s="1"/>
  <c r="IG60" i="14"/>
  <c r="GF60" i="14"/>
  <c r="GE60" i="14"/>
  <c r="GC60" i="14"/>
  <c r="GD60" i="14" s="1"/>
  <c r="FW60" i="14"/>
  <c r="FR60" i="14"/>
  <c r="FQ60" i="14"/>
  <c r="FO60" i="14"/>
  <c r="FP60" i="14" s="1"/>
  <c r="FI60" i="14"/>
  <c r="ET60" i="14"/>
  <c r="ES60" i="14"/>
  <c r="EQ60" i="14"/>
  <c r="ER60" i="14" s="1"/>
  <c r="EK60" i="14"/>
  <c r="EF60" i="14"/>
  <c r="EE60" i="14"/>
  <c r="EC60" i="14"/>
  <c r="ED60" i="14" s="1"/>
  <c r="DW60" i="14"/>
  <c r="DR60" i="14"/>
  <c r="DJ60" i="14"/>
  <c r="DM60" i="14" s="1"/>
  <c r="DQ60" i="14" s="1"/>
  <c r="DH60" i="14"/>
  <c r="DG60" i="14"/>
  <c r="DE60" i="14"/>
  <c r="DF60" i="14" s="1"/>
  <c r="DI60" i="14" s="1"/>
  <c r="DN60" i="14" s="1"/>
  <c r="CY60" i="14"/>
  <c r="CV60" i="14"/>
  <c r="CT60" i="14"/>
  <c r="CS60" i="14"/>
  <c r="CQ60" i="14"/>
  <c r="CR60" i="14" s="1"/>
  <c r="CU60" i="14" s="1"/>
  <c r="CK60" i="14"/>
  <c r="BW60" i="14"/>
  <c r="BV60" i="14"/>
  <c r="BX60" i="14" s="1"/>
  <c r="BU60" i="14"/>
  <c r="BS60" i="14"/>
  <c r="BT60" i="14" s="1"/>
  <c r="BM60" i="14"/>
  <c r="BH60" i="14"/>
  <c r="BG60" i="14"/>
  <c r="BF60" i="14"/>
  <c r="BE60" i="14"/>
  <c r="AY60" i="14"/>
  <c r="MB59" i="14"/>
  <c r="MA59" i="14"/>
  <c r="LY59" i="14"/>
  <c r="LZ59" i="14" s="1"/>
  <c r="LS59" i="14"/>
  <c r="LO59" i="14"/>
  <c r="LN59" i="14"/>
  <c r="LM59" i="14"/>
  <c r="LL59" i="14"/>
  <c r="LK59" i="14"/>
  <c r="LE59" i="14"/>
  <c r="KP59" i="14"/>
  <c r="KO59" i="14"/>
  <c r="KM59" i="14"/>
  <c r="KN59" i="14" s="1"/>
  <c r="KG59" i="14"/>
  <c r="KB59" i="14"/>
  <c r="KA59" i="14"/>
  <c r="JY59" i="14"/>
  <c r="JZ59" i="14" s="1"/>
  <c r="JS59" i="14"/>
  <c r="JF59" i="14"/>
  <c r="JE59" i="14"/>
  <c r="JD59" i="14"/>
  <c r="JC59" i="14"/>
  <c r="JA59" i="14"/>
  <c r="JB59" i="14" s="1"/>
  <c r="IU59" i="14"/>
  <c r="IP59" i="14"/>
  <c r="IO59" i="14"/>
  <c r="IM59" i="14"/>
  <c r="IN59" i="14" s="1"/>
  <c r="IG59" i="14"/>
  <c r="GF59" i="14"/>
  <c r="GE59" i="14"/>
  <c r="GC59" i="14"/>
  <c r="GD59" i="14" s="1"/>
  <c r="FW59" i="14"/>
  <c r="FT59" i="14"/>
  <c r="FS59" i="14"/>
  <c r="FR59" i="14"/>
  <c r="FQ59" i="14"/>
  <c r="FP59" i="14"/>
  <c r="FO59" i="14"/>
  <c r="FI59" i="14"/>
  <c r="EY59" i="14"/>
  <c r="FC59" i="14" s="1"/>
  <c r="EU59" i="14"/>
  <c r="EZ59" i="14" s="1"/>
  <c r="FD59" i="14" s="1"/>
  <c r="ET59" i="14"/>
  <c r="ES59" i="14"/>
  <c r="ER59" i="14"/>
  <c r="EV59" i="14" s="1"/>
  <c r="EQ59" i="14"/>
  <c r="EK59" i="14"/>
  <c r="EF59" i="14"/>
  <c r="EH59" i="14" s="1"/>
  <c r="EE59" i="14"/>
  <c r="EG59" i="14" s="1"/>
  <c r="ED59" i="14"/>
  <c r="EC59" i="14"/>
  <c r="DW59" i="14"/>
  <c r="DH59" i="14"/>
  <c r="DG59" i="14"/>
  <c r="DF59" i="14"/>
  <c r="DJ59" i="14" s="1"/>
  <c r="DE59" i="14"/>
  <c r="CY59" i="14"/>
  <c r="CT59" i="14"/>
  <c r="CS59" i="14"/>
  <c r="CQ59" i="14"/>
  <c r="CR59" i="14" s="1"/>
  <c r="CK59" i="14"/>
  <c r="BV59" i="14"/>
  <c r="BU59" i="14"/>
  <c r="BS59" i="14"/>
  <c r="BT59" i="14" s="1"/>
  <c r="BM59" i="14"/>
  <c r="BH59" i="14"/>
  <c r="BG59" i="14"/>
  <c r="BF59" i="14"/>
  <c r="BJ59" i="14" s="1"/>
  <c r="BE59" i="14"/>
  <c r="AY59" i="14"/>
  <c r="MB58" i="14"/>
  <c r="MA58" i="14"/>
  <c r="LY58" i="14"/>
  <c r="LZ58" i="14" s="1"/>
  <c r="LS58" i="14"/>
  <c r="LN58" i="14"/>
  <c r="LM58" i="14"/>
  <c r="LK58" i="14"/>
  <c r="LL58" i="14" s="1"/>
  <c r="LE58" i="14"/>
  <c r="KP58" i="14"/>
  <c r="KO58" i="14"/>
  <c r="KN58" i="14"/>
  <c r="KM58" i="14"/>
  <c r="KG58" i="14"/>
  <c r="KD58" i="14"/>
  <c r="KB58" i="14"/>
  <c r="KA58" i="14"/>
  <c r="JY58" i="14"/>
  <c r="JZ58" i="14" s="1"/>
  <c r="KC58" i="14" s="1"/>
  <c r="JS58" i="14"/>
  <c r="JF58" i="14"/>
  <c r="JE58" i="14"/>
  <c r="JD58" i="14"/>
  <c r="JC58" i="14"/>
  <c r="JA58" i="14"/>
  <c r="JB58" i="14" s="1"/>
  <c r="IU58" i="14"/>
  <c r="IP58" i="14"/>
  <c r="IO58" i="14"/>
  <c r="IM58" i="14"/>
  <c r="IN58" i="14" s="1"/>
  <c r="IG58" i="14"/>
  <c r="GF58" i="14"/>
  <c r="GE58" i="14"/>
  <c r="GC58" i="14"/>
  <c r="GD58" i="14" s="1"/>
  <c r="FW58" i="14"/>
  <c r="FR58" i="14"/>
  <c r="FQ58" i="14"/>
  <c r="FP58" i="14"/>
  <c r="FO58" i="14"/>
  <c r="FI58" i="14"/>
  <c r="ET58" i="14"/>
  <c r="ES58" i="14"/>
  <c r="ER58" i="14"/>
  <c r="EQ58" i="14"/>
  <c r="EK58" i="14"/>
  <c r="EF58" i="14"/>
  <c r="EE58" i="14"/>
  <c r="EC58" i="14"/>
  <c r="ED58" i="14" s="1"/>
  <c r="DW58" i="14"/>
  <c r="DH58" i="14"/>
  <c r="DG58" i="14"/>
  <c r="DE58" i="14"/>
  <c r="DF58" i="14" s="1"/>
  <c r="CY58" i="14"/>
  <c r="CV58" i="14"/>
  <c r="CT58" i="14"/>
  <c r="CS58" i="14"/>
  <c r="CQ58" i="14"/>
  <c r="CR58" i="14" s="1"/>
  <c r="CU58" i="14" s="1"/>
  <c r="CK58" i="14"/>
  <c r="BV58" i="14"/>
  <c r="BU58" i="14"/>
  <c r="BT58" i="14"/>
  <c r="BS58" i="14"/>
  <c r="BM58" i="14"/>
  <c r="BJ58" i="14"/>
  <c r="BI58" i="14"/>
  <c r="BH58" i="14"/>
  <c r="BG58" i="14"/>
  <c r="BF58" i="14"/>
  <c r="BE58" i="14"/>
  <c r="AY58" i="14"/>
  <c r="AS58" i="14"/>
  <c r="AJ58" i="14"/>
  <c r="AI58" i="14"/>
  <c r="AG58" i="14"/>
  <c r="AH58" i="14" s="1"/>
  <c r="AL58" i="14" s="1"/>
  <c r="AO58" i="14" s="1"/>
  <c r="AA58" i="14"/>
  <c r="X58" i="14"/>
  <c r="V58" i="14"/>
  <c r="U58" i="14"/>
  <c r="T58" i="14"/>
  <c r="S58" i="14"/>
  <c r="M58" i="14"/>
  <c r="MB57" i="14"/>
  <c r="MA57" i="14"/>
  <c r="LZ57" i="14"/>
  <c r="MD57" i="14" s="1"/>
  <c r="LY57" i="14"/>
  <c r="LS57" i="14"/>
  <c r="LN57" i="14"/>
  <c r="LM57" i="14"/>
  <c r="LL57" i="14"/>
  <c r="LK57" i="14"/>
  <c r="LE57" i="14"/>
  <c r="KP57" i="14"/>
  <c r="KO57" i="14"/>
  <c r="KM57" i="14"/>
  <c r="KN57" i="14" s="1"/>
  <c r="KG57" i="14"/>
  <c r="KB57" i="14"/>
  <c r="KA57" i="14"/>
  <c r="JY57" i="14"/>
  <c r="JZ57" i="14" s="1"/>
  <c r="JS57" i="14"/>
  <c r="JD57" i="14"/>
  <c r="JC57" i="14"/>
  <c r="JB57" i="14"/>
  <c r="JA57" i="14"/>
  <c r="IU57" i="14"/>
  <c r="IP57" i="14"/>
  <c r="IO57" i="14"/>
  <c r="IM57" i="14"/>
  <c r="IN57" i="14" s="1"/>
  <c r="IG57" i="14"/>
  <c r="GF57" i="14"/>
  <c r="GE57" i="14"/>
  <c r="GC57" i="14"/>
  <c r="GD57" i="14" s="1"/>
  <c r="FW57" i="14"/>
  <c r="FT57" i="14"/>
  <c r="FR57" i="14"/>
  <c r="FQ57" i="14"/>
  <c r="FO57" i="14"/>
  <c r="FP57" i="14" s="1"/>
  <c r="FS57" i="14" s="1"/>
  <c r="FI57" i="14"/>
  <c r="ET57" i="14"/>
  <c r="EV57" i="14" s="1"/>
  <c r="ES57" i="14"/>
  <c r="EU57" i="14" s="1"/>
  <c r="EZ57" i="14" s="1"/>
  <c r="FD57" i="14" s="1"/>
  <c r="EQ57" i="14"/>
  <c r="ER57" i="14" s="1"/>
  <c r="EK57" i="14"/>
  <c r="EF57" i="14"/>
  <c r="EE57" i="14"/>
  <c r="EC57" i="14"/>
  <c r="ED57" i="14" s="1"/>
  <c r="EG57" i="14" s="1"/>
  <c r="DW57" i="14"/>
  <c r="DH57" i="14"/>
  <c r="DG57" i="14"/>
  <c r="DF57" i="14"/>
  <c r="DJ57" i="14" s="1"/>
  <c r="DE57" i="14"/>
  <c r="CY57" i="14"/>
  <c r="CT57" i="14"/>
  <c r="CS57" i="14"/>
  <c r="CR57" i="14"/>
  <c r="CQ57" i="14"/>
  <c r="CK57" i="14"/>
  <c r="BV57" i="14"/>
  <c r="BU57" i="14"/>
  <c r="BT57" i="14"/>
  <c r="BS57" i="14"/>
  <c r="BM57" i="14"/>
  <c r="BH57" i="14"/>
  <c r="BG57" i="14"/>
  <c r="BE57" i="14"/>
  <c r="BF57" i="14" s="1"/>
  <c r="AY57" i="14"/>
  <c r="AJ57" i="14"/>
  <c r="AL57" i="14" s="1"/>
  <c r="AI57" i="14"/>
  <c r="AK57" i="14" s="1"/>
  <c r="AP57" i="14" s="1"/>
  <c r="AT57" i="14" s="1"/>
  <c r="AG57" i="14"/>
  <c r="AH57" i="14" s="1"/>
  <c r="AA57" i="14"/>
  <c r="W57" i="14"/>
  <c r="V57" i="14"/>
  <c r="X57" i="14" s="1"/>
  <c r="U57" i="14"/>
  <c r="S57" i="14"/>
  <c r="T57" i="14" s="1"/>
  <c r="M57" i="14"/>
  <c r="MB56" i="14"/>
  <c r="MA56" i="14"/>
  <c r="LZ56" i="14"/>
  <c r="MC56" i="14" s="1"/>
  <c r="LY56" i="14"/>
  <c r="LS56" i="14"/>
  <c r="LP56" i="14"/>
  <c r="LO56" i="14"/>
  <c r="LN56" i="14"/>
  <c r="LM56" i="14"/>
  <c r="LL56" i="14"/>
  <c r="LK56" i="14"/>
  <c r="LE56" i="14"/>
  <c r="KQ56" i="14"/>
  <c r="KV56" i="14" s="1"/>
  <c r="KZ56" i="14" s="1"/>
  <c r="KP56" i="14"/>
  <c r="KO56" i="14"/>
  <c r="KN56" i="14"/>
  <c r="KM56" i="14"/>
  <c r="KG56" i="14"/>
  <c r="KC56" i="14"/>
  <c r="KB56" i="14"/>
  <c r="KA56" i="14"/>
  <c r="JZ56" i="14"/>
  <c r="KD56" i="14" s="1"/>
  <c r="JY56" i="14"/>
  <c r="JS56" i="14"/>
  <c r="JF56" i="14"/>
  <c r="JD56" i="14"/>
  <c r="JC56" i="14"/>
  <c r="JE56" i="14" s="1"/>
  <c r="JB56" i="14"/>
  <c r="JA56" i="14"/>
  <c r="IU56" i="14"/>
  <c r="IP56" i="14"/>
  <c r="IO56" i="14"/>
  <c r="IN56" i="14"/>
  <c r="IR56" i="14" s="1"/>
  <c r="IM56" i="14"/>
  <c r="IG56" i="14"/>
  <c r="GF56" i="14"/>
  <c r="GE56" i="14"/>
  <c r="GC56" i="14"/>
  <c r="GD56" i="14" s="1"/>
  <c r="FW56" i="14"/>
  <c r="FR56" i="14"/>
  <c r="FQ56" i="14"/>
  <c r="FP56" i="14"/>
  <c r="FO56" i="14"/>
  <c r="FI56" i="14"/>
  <c r="ET56" i="14"/>
  <c r="ES56" i="14"/>
  <c r="ER56" i="14"/>
  <c r="EQ56" i="14"/>
  <c r="EK56" i="14"/>
  <c r="EF56" i="14"/>
  <c r="EE56" i="14"/>
  <c r="ED56" i="14"/>
  <c r="EC56" i="14"/>
  <c r="DW56" i="14"/>
  <c r="DI56" i="14"/>
  <c r="DN56" i="14" s="1"/>
  <c r="DR56" i="14" s="1"/>
  <c r="DH56" i="14"/>
  <c r="DG56" i="14"/>
  <c r="DF56" i="14"/>
  <c r="DJ56" i="14" s="1"/>
  <c r="DM56" i="14" s="1"/>
  <c r="DQ56" i="14" s="1"/>
  <c r="DE56" i="14"/>
  <c r="CY56" i="14"/>
  <c r="CV56" i="14"/>
  <c r="CT56" i="14"/>
  <c r="CS56" i="14"/>
  <c r="CQ56" i="14"/>
  <c r="CR56" i="14" s="1"/>
  <c r="CU56" i="14" s="1"/>
  <c r="CK56" i="14"/>
  <c r="BV56" i="14"/>
  <c r="BX56" i="14" s="1"/>
  <c r="BU56" i="14"/>
  <c r="BW56" i="14" s="1"/>
  <c r="BT56" i="14"/>
  <c r="BS56" i="14"/>
  <c r="BM56" i="14"/>
  <c r="BH56" i="14"/>
  <c r="BG56" i="14"/>
  <c r="BF56" i="14"/>
  <c r="BE56" i="14"/>
  <c r="AY56" i="14"/>
  <c r="AL56" i="14"/>
  <c r="AJ56" i="14"/>
  <c r="AI56" i="14"/>
  <c r="AG56" i="14"/>
  <c r="AH56" i="14" s="1"/>
  <c r="AK56" i="14" s="1"/>
  <c r="AA56" i="14"/>
  <c r="V56" i="14"/>
  <c r="U56" i="14"/>
  <c r="T56" i="14"/>
  <c r="S56" i="14"/>
  <c r="M56" i="14"/>
  <c r="MB55" i="14"/>
  <c r="MA55" i="14"/>
  <c r="LY55" i="14"/>
  <c r="LZ55" i="14" s="1"/>
  <c r="LS55" i="14"/>
  <c r="LN55" i="14"/>
  <c r="LM55" i="14"/>
  <c r="LK55" i="14"/>
  <c r="LL55" i="14" s="1"/>
  <c r="LE55" i="14"/>
  <c r="KP55" i="14"/>
  <c r="KO55" i="14"/>
  <c r="KM55" i="14"/>
  <c r="KN55" i="14" s="1"/>
  <c r="KR55" i="14" s="1"/>
  <c r="KU55" i="14" s="1"/>
  <c r="KY55" i="14" s="1"/>
  <c r="KG55" i="14"/>
  <c r="KC55" i="14"/>
  <c r="KB55" i="14"/>
  <c r="KA55" i="14"/>
  <c r="JY55" i="14"/>
  <c r="JZ55" i="14" s="1"/>
  <c r="KD55" i="14" s="1"/>
  <c r="JS55" i="14"/>
  <c r="JD55" i="14"/>
  <c r="JC55" i="14"/>
  <c r="JB55" i="14"/>
  <c r="JA55" i="14"/>
  <c r="IU55" i="14"/>
  <c r="IR55" i="14"/>
  <c r="IP55" i="14"/>
  <c r="IO55" i="14"/>
  <c r="IN55" i="14"/>
  <c r="IQ55" i="14" s="1"/>
  <c r="IM55" i="14"/>
  <c r="IG55" i="14"/>
  <c r="GG55" i="14"/>
  <c r="GF55" i="14"/>
  <c r="GE55" i="14"/>
  <c r="GC55" i="14"/>
  <c r="GD55" i="14" s="1"/>
  <c r="FW55" i="14"/>
  <c r="FS55" i="14"/>
  <c r="FR55" i="14"/>
  <c r="FQ55" i="14"/>
  <c r="FO55" i="14"/>
  <c r="FP55" i="14" s="1"/>
  <c r="FT55" i="14" s="1"/>
  <c r="FI55" i="14"/>
  <c r="ET55" i="14"/>
  <c r="ES55" i="14"/>
  <c r="ER55" i="14"/>
  <c r="EV55" i="14" s="1"/>
  <c r="EQ55" i="14"/>
  <c r="EK55" i="14"/>
  <c r="EH55" i="14"/>
  <c r="EF55" i="14"/>
  <c r="EE55" i="14"/>
  <c r="EC55" i="14"/>
  <c r="ED55" i="14" s="1"/>
  <c r="EG55" i="14" s="1"/>
  <c r="DW55" i="14"/>
  <c r="DH55" i="14"/>
  <c r="DG55" i="14"/>
  <c r="DE55" i="14"/>
  <c r="DF55" i="14" s="1"/>
  <c r="CY55" i="14"/>
  <c r="CU55" i="14"/>
  <c r="CT55" i="14"/>
  <c r="CS55" i="14"/>
  <c r="CQ55" i="14"/>
  <c r="CR55" i="14" s="1"/>
  <c r="CV55" i="14" s="1"/>
  <c r="CK55" i="14"/>
  <c r="BV55" i="14"/>
  <c r="BU55" i="14"/>
  <c r="BT55" i="14"/>
  <c r="BS55" i="14"/>
  <c r="BM55" i="14"/>
  <c r="BH55" i="14"/>
  <c r="BG55" i="14"/>
  <c r="BE55" i="14"/>
  <c r="BF55" i="14" s="1"/>
  <c r="AY55" i="14"/>
  <c r="AL55" i="14"/>
  <c r="AK55" i="14"/>
  <c r="AJ55" i="14"/>
  <c r="AI55" i="14"/>
  <c r="AH55" i="14"/>
  <c r="AG55" i="14"/>
  <c r="AA55" i="14"/>
  <c r="V55" i="14"/>
  <c r="U55" i="14"/>
  <c r="S55" i="14"/>
  <c r="T55" i="14" s="1"/>
  <c r="M55" i="14"/>
  <c r="MH54" i="14"/>
  <c r="ML54" i="14" s="1"/>
  <c r="MD54" i="14"/>
  <c r="MG54" i="14" s="1"/>
  <c r="MK54" i="14" s="1"/>
  <c r="MB54" i="14"/>
  <c r="MA54" i="14"/>
  <c r="MC54" i="14" s="1"/>
  <c r="LY54" i="14"/>
  <c r="LZ54" i="14" s="1"/>
  <c r="LS54" i="14"/>
  <c r="LO54" i="14"/>
  <c r="LN54" i="14"/>
  <c r="LP54" i="14" s="1"/>
  <c r="LM54" i="14"/>
  <c r="LL54" i="14"/>
  <c r="LK54" i="14"/>
  <c r="LE54" i="14"/>
  <c r="KP54" i="14"/>
  <c r="KO54" i="14"/>
  <c r="KM54" i="14"/>
  <c r="KN54" i="14" s="1"/>
  <c r="KG54" i="14"/>
  <c r="KB54" i="14"/>
  <c r="KA54" i="14"/>
  <c r="KC54" i="14" s="1"/>
  <c r="JZ54" i="14"/>
  <c r="JY54" i="14"/>
  <c r="JS54" i="14"/>
  <c r="JD54" i="14"/>
  <c r="JC54" i="14"/>
  <c r="JA54" i="14"/>
  <c r="JB54" i="14" s="1"/>
  <c r="IU54" i="14"/>
  <c r="IP54" i="14"/>
  <c r="IO54" i="14"/>
  <c r="IN54" i="14"/>
  <c r="IQ54" i="14" s="1"/>
  <c r="IM54" i="14"/>
  <c r="IG54" i="14"/>
  <c r="HT54" i="14"/>
  <c r="HS54" i="14"/>
  <c r="HR54" i="14"/>
  <c r="HQ54" i="14"/>
  <c r="HO54" i="14"/>
  <c r="HP54" i="14" s="1"/>
  <c r="HI54" i="14"/>
  <c r="HD54" i="14"/>
  <c r="HC54" i="14"/>
  <c r="HA54" i="14"/>
  <c r="HB54" i="14" s="1"/>
  <c r="GU54" i="14"/>
  <c r="GF54" i="14"/>
  <c r="GE54" i="14"/>
  <c r="GC54" i="14"/>
  <c r="GD54" i="14" s="1"/>
  <c r="FW54" i="14"/>
  <c r="FR54" i="14"/>
  <c r="FQ54" i="14"/>
  <c r="FP54" i="14"/>
  <c r="FS54" i="14" s="1"/>
  <c r="FO54" i="14"/>
  <c r="FI54" i="14"/>
  <c r="ET54" i="14"/>
  <c r="ES54" i="14"/>
  <c r="EQ54" i="14"/>
  <c r="ER54" i="14" s="1"/>
  <c r="EK54" i="14"/>
  <c r="EF54" i="14"/>
  <c r="EE54" i="14"/>
  <c r="EC54" i="14"/>
  <c r="ED54" i="14" s="1"/>
  <c r="DW54" i="14"/>
  <c r="DH54" i="14"/>
  <c r="DG54" i="14"/>
  <c r="DF54" i="14"/>
  <c r="DE54" i="14"/>
  <c r="CY54" i="14"/>
  <c r="CT54" i="14"/>
  <c r="CS54" i="14"/>
  <c r="CQ54" i="14"/>
  <c r="CR54" i="14" s="1"/>
  <c r="CK54" i="14"/>
  <c r="BV54" i="14"/>
  <c r="BU54" i="14"/>
  <c r="BS54" i="14"/>
  <c r="BT54" i="14" s="1"/>
  <c r="BM54" i="14"/>
  <c r="BH54" i="14"/>
  <c r="BG54" i="14"/>
  <c r="BE54" i="14"/>
  <c r="BF54" i="14" s="1"/>
  <c r="AY54" i="14"/>
  <c r="AJ54" i="14"/>
  <c r="AI54" i="14"/>
  <c r="AH54" i="14"/>
  <c r="AG54" i="14"/>
  <c r="AA54" i="14"/>
  <c r="V54" i="14"/>
  <c r="U54" i="14"/>
  <c r="T54" i="14"/>
  <c r="S54" i="14"/>
  <c r="M54" i="14"/>
  <c r="MB53" i="14"/>
  <c r="MA53" i="14"/>
  <c r="LZ53" i="14"/>
  <c r="LY53" i="14"/>
  <c r="LS53" i="14"/>
  <c r="LN53" i="14"/>
  <c r="LM53" i="14"/>
  <c r="LK53" i="14"/>
  <c r="LL53" i="14" s="1"/>
  <c r="LE53" i="14"/>
  <c r="KR53" i="14"/>
  <c r="KP53" i="14"/>
  <c r="KO53" i="14"/>
  <c r="KM53" i="14"/>
  <c r="KN53" i="14" s="1"/>
  <c r="KQ53" i="14" s="1"/>
  <c r="KG53" i="14"/>
  <c r="KB53" i="14"/>
  <c r="KA53" i="14"/>
  <c r="JZ53" i="14"/>
  <c r="KC53" i="14" s="1"/>
  <c r="JY53" i="14"/>
  <c r="JS53" i="14"/>
  <c r="JD53" i="14"/>
  <c r="JC53" i="14"/>
  <c r="JB53" i="14"/>
  <c r="JA53" i="14"/>
  <c r="IU53" i="14"/>
  <c r="IP53" i="14"/>
  <c r="IO53" i="14"/>
  <c r="IN53" i="14"/>
  <c r="IM53" i="14"/>
  <c r="IG53" i="14"/>
  <c r="HR53" i="14"/>
  <c r="HQ53" i="14"/>
  <c r="HP53" i="14"/>
  <c r="HO53" i="14"/>
  <c r="HI53" i="14"/>
  <c r="HD53" i="14"/>
  <c r="HC53" i="14"/>
  <c r="HB53" i="14"/>
  <c r="HA53" i="14"/>
  <c r="GU53" i="14"/>
  <c r="GF53" i="14"/>
  <c r="GE53" i="14"/>
  <c r="GC53" i="14"/>
  <c r="GD53" i="14" s="1"/>
  <c r="FW53" i="14"/>
  <c r="FT53" i="14"/>
  <c r="FS53" i="14"/>
  <c r="FR53" i="14"/>
  <c r="FQ53" i="14"/>
  <c r="FO53" i="14"/>
  <c r="FP53" i="14" s="1"/>
  <c r="FI53" i="14"/>
  <c r="ET53" i="14"/>
  <c r="ES53" i="14"/>
  <c r="EQ53" i="14"/>
  <c r="ER53" i="14" s="1"/>
  <c r="EK53" i="14"/>
  <c r="EF53" i="14"/>
  <c r="EE53" i="14"/>
  <c r="ED53" i="14"/>
  <c r="EC53" i="14"/>
  <c r="DW53" i="14"/>
  <c r="DH53" i="14"/>
  <c r="DG53" i="14"/>
  <c r="DE53" i="14"/>
  <c r="DF53" i="14" s="1"/>
  <c r="CY53" i="14"/>
  <c r="CT53" i="14"/>
  <c r="CS53" i="14"/>
  <c r="CQ53" i="14"/>
  <c r="CR53" i="14" s="1"/>
  <c r="CK53" i="14"/>
  <c r="BV53" i="14"/>
  <c r="BU53" i="14"/>
  <c r="BT53" i="14"/>
  <c r="BX53" i="14" s="1"/>
  <c r="CA53" i="14" s="1"/>
  <c r="CE53" i="14" s="1"/>
  <c r="BS53" i="14"/>
  <c r="BM53" i="14"/>
  <c r="BH53" i="14"/>
  <c r="BG53" i="14"/>
  <c r="BF53" i="14"/>
  <c r="BJ53" i="14" s="1"/>
  <c r="BE53" i="14"/>
  <c r="AY53" i="14"/>
  <c r="AJ53" i="14"/>
  <c r="AI53" i="14"/>
  <c r="AG53" i="14"/>
  <c r="AH53" i="14" s="1"/>
  <c r="AA53" i="14"/>
  <c r="V53" i="14"/>
  <c r="U53" i="14"/>
  <c r="T53" i="14"/>
  <c r="S53" i="14"/>
  <c r="M53" i="14"/>
  <c r="MB52" i="14"/>
  <c r="MA52" i="14"/>
  <c r="LZ52" i="14"/>
  <c r="LY52" i="14"/>
  <c r="LS52" i="14"/>
  <c r="LN52" i="14"/>
  <c r="LM52" i="14"/>
  <c r="LL52" i="14"/>
  <c r="LK52" i="14"/>
  <c r="LE52" i="14"/>
  <c r="KP52" i="14"/>
  <c r="KO52" i="14"/>
  <c r="KM52" i="14"/>
  <c r="KN52" i="14" s="1"/>
  <c r="KG52" i="14"/>
  <c r="KB52" i="14"/>
  <c r="KA52" i="14"/>
  <c r="JY52" i="14"/>
  <c r="JZ52" i="14" s="1"/>
  <c r="JS52" i="14"/>
  <c r="JD52" i="14"/>
  <c r="JC52" i="14"/>
  <c r="JA52" i="14"/>
  <c r="JB52" i="14" s="1"/>
  <c r="IU52" i="14"/>
  <c r="IP52" i="14"/>
  <c r="IO52" i="14"/>
  <c r="IN52" i="14"/>
  <c r="IM52" i="14"/>
  <c r="IG52" i="14"/>
  <c r="HR52" i="14"/>
  <c r="HQ52" i="14"/>
  <c r="HO52" i="14"/>
  <c r="HP52" i="14" s="1"/>
  <c r="HI52" i="14"/>
  <c r="HD52" i="14"/>
  <c r="HC52" i="14"/>
  <c r="HB52" i="14"/>
  <c r="HA52" i="14"/>
  <c r="GU52" i="14"/>
  <c r="GG52" i="14"/>
  <c r="GF52" i="14"/>
  <c r="GE52" i="14"/>
  <c r="GD52" i="14"/>
  <c r="GC52" i="14"/>
  <c r="FW52" i="14"/>
  <c r="FR52" i="14"/>
  <c r="FQ52" i="14"/>
  <c r="FO52" i="14"/>
  <c r="FP52" i="14" s="1"/>
  <c r="FI52" i="14"/>
  <c r="ET52" i="14"/>
  <c r="ES52" i="14"/>
  <c r="EQ52" i="14"/>
  <c r="ER52" i="14" s="1"/>
  <c r="EU52" i="14" s="1"/>
  <c r="EZ52" i="14" s="1"/>
  <c r="FD52" i="14" s="1"/>
  <c r="EK52" i="14"/>
  <c r="EG52" i="14"/>
  <c r="EF52" i="14"/>
  <c r="EH52" i="14" s="1"/>
  <c r="EE52" i="14"/>
  <c r="EC52" i="14"/>
  <c r="ED52" i="14" s="1"/>
  <c r="DW52" i="14"/>
  <c r="DH52" i="14"/>
  <c r="DG52" i="14"/>
  <c r="DF52" i="14"/>
  <c r="DE52" i="14"/>
  <c r="CY52" i="14"/>
  <c r="CV52" i="14"/>
  <c r="CT52" i="14"/>
  <c r="CS52" i="14"/>
  <c r="CR52" i="14"/>
  <c r="CU52" i="14" s="1"/>
  <c r="CQ52" i="14"/>
  <c r="CK52" i="14"/>
  <c r="BV52" i="14"/>
  <c r="BU52" i="14"/>
  <c r="BT52" i="14"/>
  <c r="BS52" i="14"/>
  <c r="BM52" i="14"/>
  <c r="BJ52" i="14"/>
  <c r="BH52" i="14"/>
  <c r="BG52" i="14"/>
  <c r="BI52" i="14" s="1"/>
  <c r="BE52" i="14"/>
  <c r="BF52" i="14" s="1"/>
  <c r="AY52" i="14"/>
  <c r="AL52" i="14"/>
  <c r="AJ52" i="14"/>
  <c r="AI52" i="14"/>
  <c r="AK52" i="14" s="1"/>
  <c r="AH52" i="14"/>
  <c r="AG52" i="14"/>
  <c r="AA52" i="14"/>
  <c r="V52" i="14"/>
  <c r="U52" i="14"/>
  <c r="T52" i="14"/>
  <c r="S52" i="14"/>
  <c r="M52" i="14"/>
  <c r="MB51" i="14"/>
  <c r="MA51" i="14"/>
  <c r="LY51" i="14"/>
  <c r="LZ51" i="14" s="1"/>
  <c r="LS51" i="14"/>
  <c r="LN51" i="14"/>
  <c r="LM51" i="14"/>
  <c r="LK51" i="14"/>
  <c r="LL51" i="14" s="1"/>
  <c r="LE51" i="14"/>
  <c r="KP51" i="14"/>
  <c r="KO51" i="14"/>
  <c r="KN51" i="14"/>
  <c r="KM51" i="14"/>
  <c r="KG51" i="14"/>
  <c r="KB51" i="14"/>
  <c r="KA51" i="14"/>
  <c r="JZ51" i="14"/>
  <c r="JY51" i="14"/>
  <c r="JS51" i="14"/>
  <c r="JD51" i="14"/>
  <c r="JC51" i="14"/>
  <c r="JA51" i="14"/>
  <c r="JB51" i="14" s="1"/>
  <c r="IU51" i="14"/>
  <c r="IP51" i="14"/>
  <c r="IO51" i="14"/>
  <c r="IM51" i="14"/>
  <c r="IN51" i="14" s="1"/>
  <c r="IG51" i="14"/>
  <c r="HR51" i="14"/>
  <c r="HT51" i="14" s="1"/>
  <c r="HQ51" i="14"/>
  <c r="HS51" i="14" s="1"/>
  <c r="HO51" i="14"/>
  <c r="HP51" i="14" s="1"/>
  <c r="HI51" i="14"/>
  <c r="HD51" i="14"/>
  <c r="HC51" i="14"/>
  <c r="HB51" i="14"/>
  <c r="HA51" i="14"/>
  <c r="GU51" i="14"/>
  <c r="GF51" i="14"/>
  <c r="GE51" i="14"/>
  <c r="GC51" i="14"/>
  <c r="GD51" i="14" s="1"/>
  <c r="FW51" i="14"/>
  <c r="FS51" i="14"/>
  <c r="FR51" i="14"/>
  <c r="FQ51" i="14"/>
  <c r="FP51" i="14"/>
  <c r="FO51" i="14"/>
  <c r="FI51" i="14"/>
  <c r="ET51" i="14"/>
  <c r="ES51" i="14"/>
  <c r="EQ51" i="14"/>
  <c r="ER51" i="14" s="1"/>
  <c r="EK51" i="14"/>
  <c r="EF51" i="14"/>
  <c r="EE51" i="14"/>
  <c r="ED51" i="14"/>
  <c r="EC51" i="14"/>
  <c r="DW51" i="14"/>
  <c r="DN51" i="14"/>
  <c r="DR51" i="14" s="1"/>
  <c r="DJ51" i="14"/>
  <c r="DM51" i="14" s="1"/>
  <c r="DQ51" i="14" s="1"/>
  <c r="DH51" i="14"/>
  <c r="DG51" i="14"/>
  <c r="DE51" i="14"/>
  <c r="DF51" i="14" s="1"/>
  <c r="DI51" i="14" s="1"/>
  <c r="CY51" i="14"/>
  <c r="CV51" i="14"/>
  <c r="CT51" i="14"/>
  <c r="CS51" i="14"/>
  <c r="CQ51" i="14"/>
  <c r="CR51" i="14" s="1"/>
  <c r="CU51" i="14" s="1"/>
  <c r="CK51" i="14"/>
  <c r="BV51" i="14"/>
  <c r="BU51" i="14"/>
  <c r="BS51" i="14"/>
  <c r="BT51" i="14" s="1"/>
  <c r="BW51" i="14" s="1"/>
  <c r="CB51" i="14" s="1"/>
  <c r="CF51" i="14" s="1"/>
  <c r="BM51" i="14"/>
  <c r="BH51" i="14"/>
  <c r="BG51" i="14"/>
  <c r="BF51" i="14"/>
  <c r="BI51" i="14" s="1"/>
  <c r="BE51" i="14"/>
  <c r="AY51" i="14"/>
  <c r="AJ51" i="14"/>
  <c r="AI51" i="14"/>
  <c r="AH51" i="14"/>
  <c r="AG51" i="14"/>
  <c r="AA51" i="14"/>
  <c r="W51" i="14"/>
  <c r="V51" i="14"/>
  <c r="X51" i="14" s="1"/>
  <c r="U51" i="14"/>
  <c r="S51" i="14"/>
  <c r="T51" i="14" s="1"/>
  <c r="M51" i="14"/>
  <c r="MB50" i="14"/>
  <c r="MA50" i="14"/>
  <c r="LZ50" i="14"/>
  <c r="MD50" i="14" s="1"/>
  <c r="LY50" i="14"/>
  <c r="LS50" i="14"/>
  <c r="LN50" i="14"/>
  <c r="LM50" i="14"/>
  <c r="LL50" i="14"/>
  <c r="LK50" i="14"/>
  <c r="LE50" i="14"/>
  <c r="KP50" i="14"/>
  <c r="KO50" i="14"/>
  <c r="KM50" i="14"/>
  <c r="KN50" i="14" s="1"/>
  <c r="KG50" i="14"/>
  <c r="KB50" i="14"/>
  <c r="KA50" i="14"/>
  <c r="JY50" i="14"/>
  <c r="JZ50" i="14" s="1"/>
  <c r="JS50" i="14"/>
  <c r="JD50" i="14"/>
  <c r="JC50" i="14"/>
  <c r="JB50" i="14"/>
  <c r="JA50" i="14"/>
  <c r="IU50" i="14"/>
  <c r="IP50" i="14"/>
  <c r="IO50" i="14"/>
  <c r="IM50" i="14"/>
  <c r="IN50" i="14" s="1"/>
  <c r="IG50" i="14"/>
  <c r="HS50" i="14"/>
  <c r="HR50" i="14"/>
  <c r="HQ50" i="14"/>
  <c r="HP50" i="14"/>
  <c r="HT50" i="14" s="1"/>
  <c r="HO50" i="14"/>
  <c r="HI50" i="14"/>
  <c r="HD50" i="14"/>
  <c r="HC50" i="14"/>
  <c r="HA50" i="14"/>
  <c r="HB50" i="14" s="1"/>
  <c r="GU50" i="14"/>
  <c r="GF50" i="14"/>
  <c r="GE50" i="14"/>
  <c r="GC50" i="14"/>
  <c r="GD50" i="14" s="1"/>
  <c r="FW50" i="14"/>
  <c r="FR50" i="14"/>
  <c r="FQ50" i="14"/>
  <c r="FP50" i="14"/>
  <c r="FO50" i="14"/>
  <c r="FI50" i="14"/>
  <c r="ET50" i="14"/>
  <c r="ES50" i="14"/>
  <c r="EQ50" i="14"/>
  <c r="ER50" i="14" s="1"/>
  <c r="EK50" i="14"/>
  <c r="EF50" i="14"/>
  <c r="EE50" i="14"/>
  <c r="ED50" i="14"/>
  <c r="EC50" i="14"/>
  <c r="DW50" i="14"/>
  <c r="DH50" i="14"/>
  <c r="DG50" i="14"/>
  <c r="DF50" i="14"/>
  <c r="DE50" i="14"/>
  <c r="CY50" i="14"/>
  <c r="CV50" i="14"/>
  <c r="CT50" i="14"/>
  <c r="CS50" i="14"/>
  <c r="CR50" i="14"/>
  <c r="CU50" i="14" s="1"/>
  <c r="CQ50" i="14"/>
  <c r="CK50" i="14"/>
  <c r="BV50" i="14"/>
  <c r="BU50" i="14"/>
  <c r="BS50" i="14"/>
  <c r="BT50" i="14" s="1"/>
  <c r="BW50" i="14" s="1"/>
  <c r="BM50" i="14"/>
  <c r="BH50" i="14"/>
  <c r="BG50" i="14"/>
  <c r="BE50" i="14"/>
  <c r="BF50" i="14" s="1"/>
  <c r="AY50" i="14"/>
  <c r="AL50" i="14"/>
  <c r="AO50" i="14" s="1"/>
  <c r="AS50" i="14" s="1"/>
  <c r="AJ50" i="14"/>
  <c r="AI50" i="14"/>
  <c r="AH50" i="14"/>
  <c r="AG50" i="14"/>
  <c r="AA50" i="14"/>
  <c r="X50" i="14"/>
  <c r="V50" i="14"/>
  <c r="U50" i="14"/>
  <c r="T50" i="14"/>
  <c r="W50" i="14" s="1"/>
  <c r="S50" i="14"/>
  <c r="M50" i="14"/>
  <c r="MB49" i="14"/>
  <c r="MA49" i="14"/>
  <c r="LY49" i="14"/>
  <c r="LZ49" i="14" s="1"/>
  <c r="LS49" i="14"/>
  <c r="LP49" i="14"/>
  <c r="LO49" i="14"/>
  <c r="LN49" i="14"/>
  <c r="LM49" i="14"/>
  <c r="LK49" i="14"/>
  <c r="LL49" i="14" s="1"/>
  <c r="LE49" i="14"/>
  <c r="KP49" i="14"/>
  <c r="KR49" i="14" s="1"/>
  <c r="KU49" i="14" s="1"/>
  <c r="KY49" i="14" s="1"/>
  <c r="KO49" i="14"/>
  <c r="KQ49" i="14" s="1"/>
  <c r="KN49" i="14"/>
  <c r="KM49" i="14"/>
  <c r="KG49" i="14"/>
  <c r="KB49" i="14"/>
  <c r="KA49" i="14"/>
  <c r="JZ49" i="14"/>
  <c r="KD49" i="14" s="1"/>
  <c r="JY49" i="14"/>
  <c r="JS49" i="14"/>
  <c r="JD49" i="14"/>
  <c r="JC49" i="14"/>
  <c r="JB49" i="14"/>
  <c r="JF49" i="14" s="1"/>
  <c r="JA49" i="14"/>
  <c r="IU49" i="14"/>
  <c r="IR49" i="14"/>
  <c r="IQ49" i="14"/>
  <c r="IP49" i="14"/>
  <c r="IO49" i="14"/>
  <c r="IM49" i="14"/>
  <c r="IN49" i="14" s="1"/>
  <c r="IG49" i="14"/>
  <c r="HR49" i="14"/>
  <c r="HT49" i="14" s="1"/>
  <c r="HQ49" i="14"/>
  <c r="HP49" i="14"/>
  <c r="HO49" i="14"/>
  <c r="HI49" i="14"/>
  <c r="HD49" i="14"/>
  <c r="HC49" i="14"/>
  <c r="HA49" i="14"/>
  <c r="HB49" i="14" s="1"/>
  <c r="GU49" i="14"/>
  <c r="GF49" i="14"/>
  <c r="GE49" i="14"/>
  <c r="GD49" i="14"/>
  <c r="GC49" i="14"/>
  <c r="FW49" i="14"/>
  <c r="FR49" i="14"/>
  <c r="FT49" i="14" s="1"/>
  <c r="FQ49" i="14"/>
  <c r="FS49" i="14" s="1"/>
  <c r="FP49" i="14"/>
  <c r="FO49" i="14"/>
  <c r="FI49" i="14"/>
  <c r="ET49" i="14"/>
  <c r="ES49" i="14"/>
  <c r="EQ49" i="14"/>
  <c r="ER49" i="14" s="1"/>
  <c r="EK49" i="14"/>
  <c r="EH49" i="14"/>
  <c r="EF49" i="14"/>
  <c r="EE49" i="14"/>
  <c r="EG49" i="14" s="1"/>
  <c r="ED49" i="14"/>
  <c r="EC49" i="14"/>
  <c r="DW49" i="14"/>
  <c r="DJ49" i="14"/>
  <c r="DM49" i="14" s="1"/>
  <c r="DQ49" i="14" s="1"/>
  <c r="DI49" i="14"/>
  <c r="DH49" i="14"/>
  <c r="DG49" i="14"/>
  <c r="DE49" i="14"/>
  <c r="DF49" i="14" s="1"/>
  <c r="CY49" i="14"/>
  <c r="CT49" i="14"/>
  <c r="CS49" i="14"/>
  <c r="CR49" i="14"/>
  <c r="CV49" i="14" s="1"/>
  <c r="CQ49" i="14"/>
  <c r="CK49" i="14"/>
  <c r="BX49" i="14"/>
  <c r="BV49" i="14"/>
  <c r="BU49" i="14"/>
  <c r="BT49" i="14"/>
  <c r="BW49" i="14" s="1"/>
  <c r="BS49" i="14"/>
  <c r="BM49" i="14"/>
  <c r="BH49" i="14"/>
  <c r="BG49" i="14"/>
  <c r="BF49" i="14"/>
  <c r="BE49" i="14"/>
  <c r="AY49" i="14"/>
  <c r="AK49" i="14"/>
  <c r="AJ49" i="14"/>
  <c r="AL49" i="14" s="1"/>
  <c r="AI49" i="14"/>
  <c r="AH49" i="14"/>
  <c r="AG49" i="14"/>
  <c r="AA49" i="14"/>
  <c r="V49" i="14"/>
  <c r="U49" i="14"/>
  <c r="T49" i="14"/>
  <c r="S49" i="14"/>
  <c r="M49" i="14"/>
  <c r="MB48" i="14"/>
  <c r="MA48" i="14"/>
  <c r="LZ48" i="14"/>
  <c r="MC48" i="14" s="1"/>
  <c r="LY48" i="14"/>
  <c r="LS48" i="14"/>
  <c r="LN48" i="14"/>
  <c r="LM48" i="14"/>
  <c r="LK48" i="14"/>
  <c r="LL48" i="14" s="1"/>
  <c r="LP48" i="14" s="1"/>
  <c r="LE48" i="14"/>
  <c r="KR48" i="14"/>
  <c r="KP48" i="14"/>
  <c r="KO48" i="14"/>
  <c r="KM48" i="14"/>
  <c r="KN48" i="14" s="1"/>
  <c r="KQ48" i="14" s="1"/>
  <c r="KG48" i="14"/>
  <c r="KB48" i="14"/>
  <c r="KD48" i="14" s="1"/>
  <c r="KA48" i="14"/>
  <c r="JY48" i="14"/>
  <c r="JZ48" i="14" s="1"/>
  <c r="JS48" i="14"/>
  <c r="JF48" i="14"/>
  <c r="JI48" i="14" s="1"/>
  <c r="JM48" i="14" s="1"/>
  <c r="JD48" i="14"/>
  <c r="JC48" i="14"/>
  <c r="JA48" i="14"/>
  <c r="JB48" i="14" s="1"/>
  <c r="IU48" i="14"/>
  <c r="IQ48" i="14"/>
  <c r="IP48" i="14"/>
  <c r="IO48" i="14"/>
  <c r="IM48" i="14"/>
  <c r="IN48" i="14" s="1"/>
  <c r="IR48" i="14" s="1"/>
  <c r="IG48" i="14"/>
  <c r="HS48" i="14"/>
  <c r="HR48" i="14"/>
  <c r="HT48" i="14" s="1"/>
  <c r="HW48" i="14" s="1"/>
  <c r="IA48" i="14" s="1"/>
  <c r="HQ48" i="14"/>
  <c r="HP48" i="14"/>
  <c r="HO48" i="14"/>
  <c r="HI48" i="14"/>
  <c r="HF48" i="14"/>
  <c r="HD48" i="14"/>
  <c r="HC48" i="14"/>
  <c r="HA48" i="14"/>
  <c r="HB48" i="14" s="1"/>
  <c r="GU48" i="14"/>
  <c r="GF48" i="14"/>
  <c r="GE48" i="14"/>
  <c r="GC48" i="14"/>
  <c r="GD48" i="14" s="1"/>
  <c r="FW48" i="14"/>
  <c r="FS48" i="14"/>
  <c r="FR48" i="14"/>
  <c r="FQ48" i="14"/>
  <c r="FO48" i="14"/>
  <c r="FP48" i="14" s="1"/>
  <c r="FI48" i="14"/>
  <c r="ET48" i="14"/>
  <c r="ES48" i="14"/>
  <c r="EQ48" i="14"/>
  <c r="ER48" i="14" s="1"/>
  <c r="EK48" i="14"/>
  <c r="EF48" i="14"/>
  <c r="EE48" i="14"/>
  <c r="EC48" i="14"/>
  <c r="ED48" i="14" s="1"/>
  <c r="DW48" i="14"/>
  <c r="DH48" i="14"/>
  <c r="DG48" i="14"/>
  <c r="DE48" i="14"/>
  <c r="DF48" i="14" s="1"/>
  <c r="CY48" i="14"/>
  <c r="CV48" i="14"/>
  <c r="CU48" i="14"/>
  <c r="CT48" i="14"/>
  <c r="CS48" i="14"/>
  <c r="CQ48" i="14"/>
  <c r="CR48" i="14" s="1"/>
  <c r="CK48" i="14"/>
  <c r="BV48" i="14"/>
  <c r="BU48" i="14"/>
  <c r="BS48" i="14"/>
  <c r="BT48" i="14" s="1"/>
  <c r="BM48" i="14"/>
  <c r="BH48" i="14"/>
  <c r="BG48" i="14"/>
  <c r="BF48" i="14"/>
  <c r="BE48" i="14"/>
  <c r="AY48" i="14"/>
  <c r="AK48" i="14"/>
  <c r="AJ48" i="14"/>
  <c r="AL48" i="14" s="1"/>
  <c r="AO48" i="14" s="1"/>
  <c r="AS48" i="14" s="1"/>
  <c r="AI48" i="14"/>
  <c r="AH48" i="14"/>
  <c r="AG48" i="14"/>
  <c r="AA48" i="14"/>
  <c r="V48" i="14"/>
  <c r="U48" i="14"/>
  <c r="T48" i="14"/>
  <c r="X48" i="14" s="1"/>
  <c r="S48" i="14"/>
  <c r="M48" i="14"/>
  <c r="MB47" i="14"/>
  <c r="MA47" i="14"/>
  <c r="LZ47" i="14"/>
  <c r="LY47" i="14"/>
  <c r="LS47" i="14"/>
  <c r="LN47" i="14"/>
  <c r="LM47" i="14"/>
  <c r="LK47" i="14"/>
  <c r="LL47" i="14" s="1"/>
  <c r="LE47" i="14"/>
  <c r="KV47" i="14"/>
  <c r="KZ47" i="14" s="1"/>
  <c r="KP47" i="14"/>
  <c r="KO47" i="14"/>
  <c r="KM47" i="14"/>
  <c r="KN47" i="14" s="1"/>
  <c r="KQ47" i="14" s="1"/>
  <c r="KG47" i="14"/>
  <c r="KD47" i="14"/>
  <c r="KC47" i="14"/>
  <c r="KB47" i="14"/>
  <c r="KA47" i="14"/>
  <c r="JY47" i="14"/>
  <c r="JZ47" i="14" s="1"/>
  <c r="JS47" i="14"/>
  <c r="JM47" i="14"/>
  <c r="JD47" i="14"/>
  <c r="JC47" i="14"/>
  <c r="JB47" i="14"/>
  <c r="JF47" i="14" s="1"/>
  <c r="JI47" i="14" s="1"/>
  <c r="JA47" i="14"/>
  <c r="IU47" i="14"/>
  <c r="IP47" i="14"/>
  <c r="IR47" i="14" s="1"/>
  <c r="IO47" i="14"/>
  <c r="IQ47" i="14" s="1"/>
  <c r="IM47" i="14"/>
  <c r="IN47" i="14" s="1"/>
  <c r="IG47" i="14"/>
  <c r="HR47" i="14"/>
  <c r="HQ47" i="14"/>
  <c r="HO47" i="14"/>
  <c r="HP47" i="14" s="1"/>
  <c r="HI47" i="14"/>
  <c r="HD47" i="14"/>
  <c r="HF47" i="14" s="1"/>
  <c r="HC47" i="14"/>
  <c r="HE47" i="14" s="1"/>
  <c r="HB47" i="14"/>
  <c r="HA47" i="14"/>
  <c r="GU47" i="14"/>
  <c r="GF47" i="14"/>
  <c r="GE47" i="14"/>
  <c r="GC47" i="14"/>
  <c r="GD47" i="14" s="1"/>
  <c r="FW47" i="14"/>
  <c r="FR47" i="14"/>
  <c r="FQ47" i="14"/>
  <c r="FO47" i="14"/>
  <c r="FP47" i="14" s="1"/>
  <c r="FI47" i="14"/>
  <c r="ET47" i="14"/>
  <c r="ES47" i="14"/>
  <c r="ER47" i="14"/>
  <c r="EQ47" i="14"/>
  <c r="EK47" i="14"/>
  <c r="EF47" i="14"/>
  <c r="EE47" i="14"/>
  <c r="EC47" i="14"/>
  <c r="ED47" i="14" s="1"/>
  <c r="DW47" i="14"/>
  <c r="DH47" i="14"/>
  <c r="DG47" i="14"/>
  <c r="DF47" i="14"/>
  <c r="DE47" i="14"/>
  <c r="CY47" i="14"/>
  <c r="CT47" i="14"/>
  <c r="CS47" i="14"/>
  <c r="CQ47" i="14"/>
  <c r="CR47" i="14" s="1"/>
  <c r="CV47" i="14" s="1"/>
  <c r="CK47" i="14"/>
  <c r="BX47" i="14"/>
  <c r="BV47" i="14"/>
  <c r="BU47" i="14"/>
  <c r="BS47" i="14"/>
  <c r="BT47" i="14" s="1"/>
  <c r="BW47" i="14" s="1"/>
  <c r="BM47" i="14"/>
  <c r="BH47" i="14"/>
  <c r="BG47" i="14"/>
  <c r="BE47" i="14"/>
  <c r="BF47" i="14" s="1"/>
  <c r="AY47" i="14"/>
  <c r="AL47" i="14"/>
  <c r="AJ47" i="14"/>
  <c r="AI47" i="14"/>
  <c r="AG47" i="14"/>
  <c r="AH47" i="14" s="1"/>
  <c r="AK47" i="14" s="1"/>
  <c r="AA47" i="14"/>
  <c r="X47" i="14"/>
  <c r="AO47" i="14" s="1"/>
  <c r="AS47" i="14" s="1"/>
  <c r="V47" i="14"/>
  <c r="U47" i="14"/>
  <c r="T47" i="14"/>
  <c r="S47" i="14"/>
  <c r="M47" i="14"/>
  <c r="MD46" i="14"/>
  <c r="MB46" i="14"/>
  <c r="MA46" i="14"/>
  <c r="MC46" i="14" s="1"/>
  <c r="LZ46" i="14"/>
  <c r="LY46" i="14"/>
  <c r="LS46" i="14"/>
  <c r="LN46" i="14"/>
  <c r="LM46" i="14"/>
  <c r="LL46" i="14"/>
  <c r="LK46" i="14"/>
  <c r="LE46" i="14"/>
  <c r="KP46" i="14"/>
  <c r="KO46" i="14"/>
  <c r="KM46" i="14"/>
  <c r="KN46" i="14" s="1"/>
  <c r="KG46" i="14"/>
  <c r="KB46" i="14"/>
  <c r="KA46" i="14"/>
  <c r="JY46" i="14"/>
  <c r="JZ46" i="14" s="1"/>
  <c r="JS46" i="14"/>
  <c r="JD46" i="14"/>
  <c r="JF46" i="14" s="1"/>
  <c r="JC46" i="14"/>
  <c r="JE46" i="14" s="1"/>
  <c r="JB46" i="14"/>
  <c r="JA46" i="14"/>
  <c r="IU46" i="14"/>
  <c r="IR46" i="14"/>
  <c r="IP46" i="14"/>
  <c r="IO46" i="14"/>
  <c r="IM46" i="14"/>
  <c r="IN46" i="14" s="1"/>
  <c r="IQ46" i="14" s="1"/>
  <c r="IG46" i="14"/>
  <c r="HR46" i="14"/>
  <c r="HQ46" i="14"/>
  <c r="HO46" i="14"/>
  <c r="HP46" i="14" s="1"/>
  <c r="HI46" i="14"/>
  <c r="HD46" i="14"/>
  <c r="HC46" i="14"/>
  <c r="HA46" i="14"/>
  <c r="HB46" i="14" s="1"/>
  <c r="HF46" i="14" s="1"/>
  <c r="GU46" i="14"/>
  <c r="GF46" i="14"/>
  <c r="GE46" i="14"/>
  <c r="GD46" i="14"/>
  <c r="GG46" i="14" s="1"/>
  <c r="GC46" i="14"/>
  <c r="FW46" i="14"/>
  <c r="FR46" i="14"/>
  <c r="FQ46" i="14"/>
  <c r="FO46" i="14"/>
  <c r="FP46" i="14" s="1"/>
  <c r="FI46" i="14"/>
  <c r="EV46" i="14"/>
  <c r="EU46" i="14"/>
  <c r="EZ46" i="14" s="1"/>
  <c r="FD46" i="14" s="1"/>
  <c r="ET46" i="14"/>
  <c r="ES46" i="14"/>
  <c r="ER46" i="14"/>
  <c r="EQ46" i="14"/>
  <c r="EK46" i="14"/>
  <c r="EG46" i="14"/>
  <c r="EF46" i="14"/>
  <c r="EH46" i="14" s="1"/>
  <c r="EY46" i="14" s="1"/>
  <c r="FC46" i="14" s="1"/>
  <c r="EE46" i="14"/>
  <c r="ED46" i="14"/>
  <c r="EC46" i="14"/>
  <c r="DW46" i="14"/>
  <c r="DH46" i="14"/>
  <c r="DG46" i="14"/>
  <c r="DE46" i="14"/>
  <c r="DF46" i="14" s="1"/>
  <c r="DJ46" i="14" s="1"/>
  <c r="CY46" i="14"/>
  <c r="CT46" i="14"/>
  <c r="CS46" i="14"/>
  <c r="CR46" i="14"/>
  <c r="CQ46" i="14"/>
  <c r="CK46" i="14"/>
  <c r="BV46" i="14"/>
  <c r="BU46" i="14"/>
  <c r="BT46" i="14"/>
  <c r="BS46" i="14"/>
  <c r="BM46" i="14"/>
  <c r="BJ46" i="14"/>
  <c r="BH46" i="14"/>
  <c r="BG46" i="14"/>
  <c r="BF46" i="14"/>
  <c r="BI46" i="14" s="1"/>
  <c r="BE46" i="14"/>
  <c r="AY46" i="14"/>
  <c r="AJ46" i="14"/>
  <c r="AI46" i="14"/>
  <c r="AG46" i="14"/>
  <c r="AH46" i="14" s="1"/>
  <c r="AA46" i="14"/>
  <c r="V46" i="14"/>
  <c r="U46" i="14"/>
  <c r="S46" i="14"/>
  <c r="T46" i="14" s="1"/>
  <c r="M46" i="14"/>
  <c r="NN45" i="14"/>
  <c r="NM45" i="14"/>
  <c r="NK45" i="14"/>
  <c r="NL45" i="14" s="1"/>
  <c r="NE45" i="14"/>
  <c r="MZ45" i="14"/>
  <c r="MY45" i="14"/>
  <c r="MW45" i="14"/>
  <c r="MX45" i="14" s="1"/>
  <c r="MQ45" i="14"/>
  <c r="MC45" i="14"/>
  <c r="MB45" i="14"/>
  <c r="MD45" i="14" s="1"/>
  <c r="MG45" i="14" s="1"/>
  <c r="MK45" i="14" s="1"/>
  <c r="MA45" i="14"/>
  <c r="LZ45" i="14"/>
  <c r="LY45" i="14"/>
  <c r="LS45" i="14"/>
  <c r="LP45" i="14"/>
  <c r="LN45" i="14"/>
  <c r="LM45" i="14"/>
  <c r="LK45" i="14"/>
  <c r="LL45" i="14" s="1"/>
  <c r="LE45" i="14"/>
  <c r="KP45" i="14"/>
  <c r="KO45" i="14"/>
  <c r="KN45" i="14"/>
  <c r="KM45" i="14"/>
  <c r="KG45" i="14"/>
  <c r="KB45" i="14"/>
  <c r="KA45" i="14"/>
  <c r="JZ45" i="14"/>
  <c r="JY45" i="14"/>
  <c r="JS45" i="14"/>
  <c r="JD45" i="14"/>
  <c r="JC45" i="14"/>
  <c r="JA45" i="14"/>
  <c r="JB45" i="14" s="1"/>
  <c r="IU45" i="14"/>
  <c r="IP45" i="14"/>
  <c r="IO45" i="14"/>
  <c r="IM45" i="14"/>
  <c r="IN45" i="14" s="1"/>
  <c r="IR45" i="14" s="1"/>
  <c r="IG45" i="14"/>
  <c r="HT45" i="14"/>
  <c r="HS45" i="14"/>
  <c r="HR45" i="14"/>
  <c r="HQ45" i="14"/>
  <c r="HP45" i="14"/>
  <c r="HO45" i="14"/>
  <c r="HI45" i="14"/>
  <c r="HF45" i="14"/>
  <c r="HD45" i="14"/>
  <c r="HC45" i="14"/>
  <c r="HE45" i="14" s="1"/>
  <c r="HB45" i="14"/>
  <c r="HA45" i="14"/>
  <c r="GU45" i="14"/>
  <c r="GF45" i="14"/>
  <c r="GE45" i="14"/>
  <c r="GD45" i="14"/>
  <c r="GC45" i="14"/>
  <c r="FW45" i="14"/>
  <c r="FR45" i="14"/>
  <c r="FQ45" i="14"/>
  <c r="FP45" i="14"/>
  <c r="FO45" i="14"/>
  <c r="FI45" i="14"/>
  <c r="ET45" i="14"/>
  <c r="ES45" i="14"/>
  <c r="ER45" i="14"/>
  <c r="EQ45" i="14"/>
  <c r="EK45" i="14"/>
  <c r="EF45" i="14"/>
  <c r="EE45" i="14"/>
  <c r="EC45" i="14"/>
  <c r="ED45" i="14" s="1"/>
  <c r="DW45" i="14"/>
  <c r="DI45" i="14"/>
  <c r="DH45" i="14"/>
  <c r="DJ45" i="14" s="1"/>
  <c r="DG45" i="14"/>
  <c r="DF45" i="14"/>
  <c r="DE45" i="14"/>
  <c r="CY45" i="14"/>
  <c r="CT45" i="14"/>
  <c r="CS45" i="14"/>
  <c r="CR45" i="14"/>
  <c r="CQ45" i="14"/>
  <c r="CK45" i="14"/>
  <c r="BV45" i="14"/>
  <c r="BU45" i="14"/>
  <c r="BW45" i="14" s="1"/>
  <c r="BT45" i="14"/>
  <c r="BX45" i="14" s="1"/>
  <c r="BS45" i="14"/>
  <c r="BM45" i="14"/>
  <c r="BH45" i="14"/>
  <c r="BG45" i="14"/>
  <c r="BE45" i="14"/>
  <c r="BF45" i="14" s="1"/>
  <c r="AY45" i="14"/>
  <c r="AJ45" i="14"/>
  <c r="AI45" i="14"/>
  <c r="AG45" i="14"/>
  <c r="AH45" i="14" s="1"/>
  <c r="AA45" i="14"/>
  <c r="V45" i="14"/>
  <c r="U45" i="14"/>
  <c r="T45" i="14"/>
  <c r="S45" i="14"/>
  <c r="M45" i="14"/>
  <c r="NW44" i="14"/>
  <c r="NN44" i="14"/>
  <c r="NM44" i="14"/>
  <c r="NK44" i="14"/>
  <c r="NL44" i="14" s="1"/>
  <c r="NP44" i="14" s="1"/>
  <c r="NS44" i="14" s="1"/>
  <c r="NE44" i="14"/>
  <c r="NB44" i="14"/>
  <c r="NA44" i="14"/>
  <c r="MZ44" i="14"/>
  <c r="MY44" i="14"/>
  <c r="MX44" i="14"/>
  <c r="MW44" i="14"/>
  <c r="MQ44" i="14"/>
  <c r="MB44" i="14"/>
  <c r="MA44" i="14"/>
  <c r="LZ44" i="14"/>
  <c r="LY44" i="14"/>
  <c r="LS44" i="14"/>
  <c r="LP44" i="14"/>
  <c r="LN44" i="14"/>
  <c r="LM44" i="14"/>
  <c r="LK44" i="14"/>
  <c r="LL44" i="14" s="1"/>
  <c r="LO44" i="14" s="1"/>
  <c r="LE44" i="14"/>
  <c r="KP44" i="14"/>
  <c r="KO44" i="14"/>
  <c r="KN44" i="14"/>
  <c r="KM44" i="14"/>
  <c r="KG44" i="14"/>
  <c r="KB44" i="14"/>
  <c r="KA44" i="14"/>
  <c r="JY44" i="14"/>
  <c r="JZ44" i="14" s="1"/>
  <c r="JS44" i="14"/>
  <c r="JF44" i="14"/>
  <c r="JE44" i="14"/>
  <c r="JD44" i="14"/>
  <c r="JC44" i="14"/>
  <c r="JB44" i="14"/>
  <c r="JA44" i="14"/>
  <c r="IU44" i="14"/>
  <c r="IP44" i="14"/>
  <c r="IO44" i="14"/>
  <c r="IM44" i="14"/>
  <c r="IN44" i="14" s="1"/>
  <c r="IG44" i="14"/>
  <c r="HR44" i="14"/>
  <c r="HQ44" i="14"/>
  <c r="HO44" i="14"/>
  <c r="HP44" i="14" s="1"/>
  <c r="HI44" i="14"/>
  <c r="HD44" i="14"/>
  <c r="HF44" i="14" s="1"/>
  <c r="HC44" i="14"/>
  <c r="HE44" i="14" s="1"/>
  <c r="HB44" i="14"/>
  <c r="HA44" i="14"/>
  <c r="GU44" i="14"/>
  <c r="GF44" i="14"/>
  <c r="GE44" i="14"/>
  <c r="GC44" i="14"/>
  <c r="GD44" i="14" s="1"/>
  <c r="FW44" i="14"/>
  <c r="FR44" i="14"/>
  <c r="FQ44" i="14"/>
  <c r="FO44" i="14"/>
  <c r="FP44" i="14" s="1"/>
  <c r="FT44" i="14" s="1"/>
  <c r="FI44" i="14"/>
  <c r="ET44" i="14"/>
  <c r="ES44" i="14"/>
  <c r="ER44" i="14"/>
  <c r="EQ44" i="14"/>
  <c r="EK44" i="14"/>
  <c r="EH44" i="14"/>
  <c r="EF44" i="14"/>
  <c r="EE44" i="14"/>
  <c r="ED44" i="14"/>
  <c r="EG44" i="14" s="1"/>
  <c r="EC44" i="14"/>
  <c r="DW44" i="14"/>
  <c r="DH44" i="14"/>
  <c r="DG44" i="14"/>
  <c r="DF44" i="14"/>
  <c r="DE44" i="14"/>
  <c r="CY44" i="14"/>
  <c r="CT44" i="14"/>
  <c r="CS44" i="14"/>
  <c r="CQ44" i="14"/>
  <c r="CR44" i="14" s="1"/>
  <c r="CK44" i="14"/>
  <c r="BV44" i="14"/>
  <c r="BU44" i="14"/>
  <c r="BT44" i="14"/>
  <c r="BS44" i="14"/>
  <c r="BM44" i="14"/>
  <c r="BH44" i="14"/>
  <c r="BG44" i="14"/>
  <c r="BE44" i="14"/>
  <c r="BF44" i="14" s="1"/>
  <c r="BJ44" i="14" s="1"/>
  <c r="AY44" i="14"/>
  <c r="AJ44" i="14"/>
  <c r="AI44" i="14"/>
  <c r="AH44" i="14"/>
  <c r="AG44" i="14"/>
  <c r="AA44" i="14"/>
  <c r="V44" i="14"/>
  <c r="U44" i="14"/>
  <c r="S44" i="14"/>
  <c r="T44" i="14" s="1"/>
  <c r="M44" i="14"/>
  <c r="NN43" i="14"/>
  <c r="NM43" i="14"/>
  <c r="NK43" i="14"/>
  <c r="NL43" i="14" s="1"/>
  <c r="NP43" i="14" s="1"/>
  <c r="NE43" i="14"/>
  <c r="MZ43" i="14"/>
  <c r="MY43" i="14"/>
  <c r="MW43" i="14"/>
  <c r="MX43" i="14" s="1"/>
  <c r="NB43" i="14" s="1"/>
  <c r="MQ43" i="14"/>
  <c r="MK43" i="14"/>
  <c r="MD43" i="14"/>
  <c r="MB43" i="14"/>
  <c r="MA43" i="14"/>
  <c r="MC43" i="14" s="1"/>
  <c r="LZ43" i="14"/>
  <c r="LY43" i="14"/>
  <c r="LS43" i="14"/>
  <c r="LN43" i="14"/>
  <c r="LP43" i="14" s="1"/>
  <c r="MG43" i="14" s="1"/>
  <c r="LM43" i="14"/>
  <c r="LO43" i="14" s="1"/>
  <c r="LK43" i="14"/>
  <c r="LL43" i="14" s="1"/>
  <c r="LE43" i="14"/>
  <c r="KR43" i="14"/>
  <c r="KP43" i="14"/>
  <c r="KO43" i="14"/>
  <c r="KN43" i="14"/>
  <c r="KQ43" i="14" s="1"/>
  <c r="KM43" i="14"/>
  <c r="KG43" i="14"/>
  <c r="KB43" i="14"/>
  <c r="KA43" i="14"/>
  <c r="JZ43" i="14"/>
  <c r="JY43" i="14"/>
  <c r="JS43" i="14"/>
  <c r="JD43" i="14"/>
  <c r="JC43" i="14"/>
  <c r="JA43" i="14"/>
  <c r="JB43" i="14" s="1"/>
  <c r="IU43" i="14"/>
  <c r="IR43" i="14"/>
  <c r="IQ43" i="14"/>
  <c r="IP43" i="14"/>
  <c r="IO43" i="14"/>
  <c r="IN43" i="14"/>
  <c r="IM43" i="14"/>
  <c r="IG43" i="14"/>
  <c r="HR43" i="14"/>
  <c r="HQ43" i="14"/>
  <c r="HP43" i="14"/>
  <c r="HO43" i="14"/>
  <c r="HI43" i="14"/>
  <c r="HF43" i="14"/>
  <c r="HD43" i="14"/>
  <c r="HC43" i="14"/>
  <c r="HE43" i="14" s="1"/>
  <c r="HB43" i="14"/>
  <c r="HA43" i="14"/>
  <c r="GU43" i="14"/>
  <c r="GG43" i="14"/>
  <c r="GF43" i="14"/>
  <c r="GE43" i="14"/>
  <c r="GC43" i="14"/>
  <c r="GD43" i="14" s="1"/>
  <c r="GH43" i="14" s="1"/>
  <c r="FW43" i="14"/>
  <c r="FR43" i="14"/>
  <c r="FQ43" i="14"/>
  <c r="FP43" i="14"/>
  <c r="FO43" i="14"/>
  <c r="FI43" i="14"/>
  <c r="ET43" i="14"/>
  <c r="ES43" i="14"/>
  <c r="ER43" i="14"/>
  <c r="EV43" i="14" s="1"/>
  <c r="EQ43" i="14"/>
  <c r="EK43" i="14"/>
  <c r="EF43" i="14"/>
  <c r="EE43" i="14"/>
  <c r="EC43" i="14"/>
  <c r="ED43" i="14" s="1"/>
  <c r="DW43" i="14"/>
  <c r="DJ43" i="14"/>
  <c r="DM43" i="14" s="1"/>
  <c r="DQ43" i="14" s="1"/>
  <c r="DI43" i="14"/>
  <c r="DN43" i="14" s="1"/>
  <c r="DR43" i="14" s="1"/>
  <c r="DH43" i="14"/>
  <c r="DG43" i="14"/>
  <c r="DF43" i="14"/>
  <c r="DE43" i="14"/>
  <c r="CY43" i="14"/>
  <c r="CV43" i="14"/>
  <c r="CU43" i="14"/>
  <c r="CT43" i="14"/>
  <c r="CS43" i="14"/>
  <c r="CQ43" i="14"/>
  <c r="CR43" i="14" s="1"/>
  <c r="CK43" i="14"/>
  <c r="BV43" i="14"/>
  <c r="BU43" i="14"/>
  <c r="BT43" i="14"/>
  <c r="BX43" i="14" s="1"/>
  <c r="BS43" i="14"/>
  <c r="BM43" i="14"/>
  <c r="BH43" i="14"/>
  <c r="BG43" i="14"/>
  <c r="BE43" i="14"/>
  <c r="BF43" i="14" s="1"/>
  <c r="BJ43" i="14" s="1"/>
  <c r="AY43" i="14"/>
  <c r="AJ43" i="14"/>
  <c r="AI43" i="14"/>
  <c r="AH43" i="14"/>
  <c r="AG43" i="14"/>
  <c r="AA43" i="14"/>
  <c r="V43" i="14"/>
  <c r="U43" i="14"/>
  <c r="T43" i="14"/>
  <c r="X43" i="14" s="1"/>
  <c r="S43" i="14"/>
  <c r="M43" i="14"/>
  <c r="NO42" i="14"/>
  <c r="NN42" i="14"/>
  <c r="NM42" i="14"/>
  <c r="NK42" i="14"/>
  <c r="NL42" i="14" s="1"/>
  <c r="NE42" i="14"/>
  <c r="MZ42" i="14"/>
  <c r="MY42" i="14"/>
  <c r="MX42" i="14"/>
  <c r="NB42" i="14" s="1"/>
  <c r="MW42" i="14"/>
  <c r="MQ42" i="14"/>
  <c r="MC42" i="14"/>
  <c r="MB42" i="14"/>
  <c r="MA42" i="14"/>
  <c r="LZ42" i="14"/>
  <c r="MD42" i="14" s="1"/>
  <c r="LY42" i="14"/>
  <c r="LS42" i="14"/>
  <c r="LN42" i="14"/>
  <c r="LM42" i="14"/>
  <c r="LK42" i="14"/>
  <c r="LL42" i="14" s="1"/>
  <c r="LE42" i="14"/>
  <c r="KP42" i="14"/>
  <c r="KO42" i="14"/>
  <c r="KM42" i="14"/>
  <c r="KN42" i="14" s="1"/>
  <c r="KR42" i="14" s="1"/>
  <c r="KG42" i="14"/>
  <c r="KB42" i="14"/>
  <c r="KA42" i="14"/>
  <c r="JY42" i="14"/>
  <c r="JZ42" i="14" s="1"/>
  <c r="JS42" i="14"/>
  <c r="JD42" i="14"/>
  <c r="JC42" i="14"/>
  <c r="JB42" i="14"/>
  <c r="JA42" i="14"/>
  <c r="IU42" i="14"/>
  <c r="IR42" i="14"/>
  <c r="IP42" i="14"/>
  <c r="IO42" i="14"/>
  <c r="IM42" i="14"/>
  <c r="IN42" i="14" s="1"/>
  <c r="IQ42" i="14" s="1"/>
  <c r="IG42" i="14"/>
  <c r="HR42" i="14"/>
  <c r="HQ42" i="14"/>
  <c r="HO42" i="14"/>
  <c r="HP42" i="14" s="1"/>
  <c r="HI42" i="14"/>
  <c r="HE42" i="14"/>
  <c r="HD42" i="14"/>
  <c r="HF42" i="14" s="1"/>
  <c r="HC42" i="14"/>
  <c r="HB42" i="14"/>
  <c r="HA42" i="14"/>
  <c r="GU42" i="14"/>
  <c r="GF42" i="14"/>
  <c r="GE42" i="14"/>
  <c r="GC42" i="14"/>
  <c r="GD42" i="14" s="1"/>
  <c r="FW42" i="14"/>
  <c r="FR42" i="14"/>
  <c r="FQ42" i="14"/>
  <c r="FP42" i="14"/>
  <c r="FT42" i="14" s="1"/>
  <c r="FO42" i="14"/>
  <c r="FI42" i="14"/>
  <c r="ET42" i="14"/>
  <c r="ES42" i="14"/>
  <c r="ER42" i="14"/>
  <c r="EQ42" i="14"/>
  <c r="EK42" i="14"/>
  <c r="EF42" i="14"/>
  <c r="EE42" i="14"/>
  <c r="EC42" i="14"/>
  <c r="ED42" i="14" s="1"/>
  <c r="DW42" i="14"/>
  <c r="DH42" i="14"/>
  <c r="DG42" i="14"/>
  <c r="DE42" i="14"/>
  <c r="DF42" i="14" s="1"/>
  <c r="DJ42" i="14" s="1"/>
  <c r="CY42" i="14"/>
  <c r="CT42" i="14"/>
  <c r="CS42" i="14"/>
  <c r="CR42" i="14"/>
  <c r="CV42" i="14" s="1"/>
  <c r="CQ42" i="14"/>
  <c r="CK42" i="14"/>
  <c r="BV42" i="14"/>
  <c r="BU42" i="14"/>
  <c r="BS42" i="14"/>
  <c r="BT42" i="14" s="1"/>
  <c r="BM42" i="14"/>
  <c r="BJ42" i="14"/>
  <c r="BH42" i="14"/>
  <c r="BG42" i="14"/>
  <c r="BF42" i="14"/>
  <c r="BE42" i="14"/>
  <c r="AY42" i="14"/>
  <c r="AJ42" i="14"/>
  <c r="AI42" i="14"/>
  <c r="AG42" i="14"/>
  <c r="AH42" i="14" s="1"/>
  <c r="AA42" i="14"/>
  <c r="V42" i="14"/>
  <c r="U42" i="14"/>
  <c r="S42" i="14"/>
  <c r="T42" i="14" s="1"/>
  <c r="X42" i="14" s="1"/>
  <c r="M42" i="14"/>
  <c r="NP41" i="14"/>
  <c r="NO41" i="14"/>
  <c r="NN41" i="14"/>
  <c r="NM41" i="14"/>
  <c r="NK41" i="14"/>
  <c r="NL41" i="14" s="1"/>
  <c r="NE41" i="14"/>
  <c r="MZ41" i="14"/>
  <c r="MY41" i="14"/>
  <c r="MX41" i="14"/>
  <c r="MW41" i="14"/>
  <c r="MQ41" i="14"/>
  <c r="MB41" i="14"/>
  <c r="MA41" i="14"/>
  <c r="LZ41" i="14"/>
  <c r="MD41" i="14" s="1"/>
  <c r="LY41" i="14"/>
  <c r="LS41" i="14"/>
  <c r="LP41" i="14"/>
  <c r="LO41" i="14"/>
  <c r="LN41" i="14"/>
  <c r="LM41" i="14"/>
  <c r="LK41" i="14"/>
  <c r="LL41" i="14" s="1"/>
  <c r="LE41" i="14"/>
  <c r="KP41" i="14"/>
  <c r="KO41" i="14"/>
  <c r="KM41" i="14"/>
  <c r="KN41" i="14" s="1"/>
  <c r="KG41" i="14"/>
  <c r="KB41" i="14"/>
  <c r="KA41" i="14"/>
  <c r="JY41" i="14"/>
  <c r="JZ41" i="14" s="1"/>
  <c r="JS41" i="14"/>
  <c r="JD41" i="14"/>
  <c r="JC41" i="14"/>
  <c r="JB41" i="14"/>
  <c r="JA41" i="14"/>
  <c r="IU41" i="14"/>
  <c r="IP41" i="14"/>
  <c r="IO41" i="14"/>
  <c r="IN41" i="14"/>
  <c r="IR41" i="14" s="1"/>
  <c r="IM41" i="14"/>
  <c r="IG41" i="14"/>
  <c r="HS41" i="14"/>
  <c r="HX41" i="14" s="1"/>
  <c r="IB41" i="14" s="1"/>
  <c r="HR41" i="14"/>
  <c r="HQ41" i="14"/>
  <c r="HO41" i="14"/>
  <c r="HP41" i="14" s="1"/>
  <c r="HI41" i="14"/>
  <c r="HD41" i="14"/>
  <c r="HF41" i="14" s="1"/>
  <c r="HC41" i="14"/>
  <c r="HE41" i="14" s="1"/>
  <c r="HB41" i="14"/>
  <c r="HA41" i="14"/>
  <c r="GU41" i="14"/>
  <c r="GF41" i="14"/>
  <c r="GE41" i="14"/>
  <c r="GD41" i="14"/>
  <c r="GC41" i="14"/>
  <c r="FW41" i="14"/>
  <c r="FR41" i="14"/>
  <c r="FQ41" i="14"/>
  <c r="FO41" i="14"/>
  <c r="FP41" i="14" s="1"/>
  <c r="FI41" i="14"/>
  <c r="ET41" i="14"/>
  <c r="ES41" i="14"/>
  <c r="EQ41" i="14"/>
  <c r="ER41" i="14" s="1"/>
  <c r="EU41" i="14" s="1"/>
  <c r="EZ41" i="14" s="1"/>
  <c r="FD41" i="14" s="1"/>
  <c r="EK41" i="14"/>
  <c r="EH41" i="14"/>
  <c r="EF41" i="14"/>
  <c r="EE41" i="14"/>
  <c r="EG41" i="14" s="1"/>
  <c r="ED41" i="14"/>
  <c r="EC41" i="14"/>
  <c r="DW41" i="14"/>
  <c r="DH41" i="14"/>
  <c r="DG41" i="14"/>
  <c r="DE41" i="14"/>
  <c r="DF41" i="14" s="1"/>
  <c r="CY41" i="14"/>
  <c r="CT41" i="14"/>
  <c r="CS41" i="14"/>
  <c r="CR41" i="14"/>
  <c r="CQ41" i="14"/>
  <c r="CK41" i="14"/>
  <c r="BV41" i="14"/>
  <c r="BU41" i="14"/>
  <c r="BT41" i="14"/>
  <c r="BS41" i="14"/>
  <c r="BM41" i="14"/>
  <c r="BH41" i="14"/>
  <c r="BG41" i="14"/>
  <c r="BF41" i="14"/>
  <c r="BE41" i="14"/>
  <c r="AY41" i="14"/>
  <c r="AL41" i="14"/>
  <c r="AO41" i="14" s="1"/>
  <c r="AS41" i="14" s="1"/>
  <c r="AJ41" i="14"/>
  <c r="AI41" i="14"/>
  <c r="AH41" i="14"/>
  <c r="AG41" i="14"/>
  <c r="AA41" i="14"/>
  <c r="W41" i="14"/>
  <c r="V41" i="14"/>
  <c r="U41" i="14"/>
  <c r="T41" i="14"/>
  <c r="X41" i="14" s="1"/>
  <c r="S41" i="14"/>
  <c r="M41" i="14"/>
  <c r="NP40" i="14"/>
  <c r="NO40" i="14"/>
  <c r="NT40" i="14" s="1"/>
  <c r="NX40" i="14" s="1"/>
  <c r="NN40" i="14"/>
  <c r="NM40" i="14"/>
  <c r="NK40" i="14"/>
  <c r="NL40" i="14" s="1"/>
  <c r="NE40" i="14"/>
  <c r="NB40" i="14"/>
  <c r="NS40" i="14" s="1"/>
  <c r="NW40" i="14" s="1"/>
  <c r="MZ40" i="14"/>
  <c r="MY40" i="14"/>
  <c r="MX40" i="14"/>
  <c r="NA40" i="14" s="1"/>
  <c r="MW40" i="14"/>
  <c r="MQ40" i="14"/>
  <c r="MB40" i="14"/>
  <c r="MA40" i="14"/>
  <c r="LZ40" i="14"/>
  <c r="LY40" i="14"/>
  <c r="LS40" i="14"/>
  <c r="LP40" i="14"/>
  <c r="LN40" i="14"/>
  <c r="LM40" i="14"/>
  <c r="LL40" i="14"/>
  <c r="LO40" i="14" s="1"/>
  <c r="LK40" i="14"/>
  <c r="LE40" i="14"/>
  <c r="KR40" i="14"/>
  <c r="KQ40" i="14"/>
  <c r="KP40" i="14"/>
  <c r="KO40" i="14"/>
  <c r="KM40" i="14"/>
  <c r="KN40" i="14" s="1"/>
  <c r="KG40" i="14"/>
  <c r="KB40" i="14"/>
  <c r="KA40" i="14"/>
  <c r="JZ40" i="14"/>
  <c r="JY40" i="14"/>
  <c r="JS40" i="14"/>
  <c r="JD40" i="14"/>
  <c r="JC40" i="14"/>
  <c r="JB40" i="14"/>
  <c r="JF40" i="14" s="1"/>
  <c r="JA40" i="14"/>
  <c r="IU40" i="14"/>
  <c r="IP40" i="14"/>
  <c r="IO40" i="14"/>
  <c r="IM40" i="14"/>
  <c r="IN40" i="14" s="1"/>
  <c r="IG40" i="14"/>
  <c r="HW40" i="14"/>
  <c r="IA40" i="14" s="1"/>
  <c r="HT40" i="14"/>
  <c r="HS40" i="14"/>
  <c r="HR40" i="14"/>
  <c r="HQ40" i="14"/>
  <c r="HO40" i="14"/>
  <c r="HP40" i="14" s="1"/>
  <c r="HI40" i="14"/>
  <c r="HF40" i="14"/>
  <c r="HD40" i="14"/>
  <c r="HC40" i="14"/>
  <c r="HE40" i="14" s="1"/>
  <c r="HB40" i="14"/>
  <c r="HA40" i="14"/>
  <c r="GU40" i="14"/>
  <c r="GK40" i="14"/>
  <c r="GO40" i="14" s="1"/>
  <c r="GH40" i="14"/>
  <c r="GF40" i="14"/>
  <c r="GE40" i="14"/>
  <c r="GD40" i="14"/>
  <c r="GG40" i="14" s="1"/>
  <c r="GC40" i="14"/>
  <c r="FW40" i="14"/>
  <c r="FR40" i="14"/>
  <c r="FQ40" i="14"/>
  <c r="FO40" i="14"/>
  <c r="FP40" i="14" s="1"/>
  <c r="FT40" i="14" s="1"/>
  <c r="FI40" i="14"/>
  <c r="ET40" i="14"/>
  <c r="ES40" i="14"/>
  <c r="EQ40" i="14"/>
  <c r="ER40" i="14" s="1"/>
  <c r="EK40" i="14"/>
  <c r="EH40" i="14"/>
  <c r="EF40" i="14"/>
  <c r="EE40" i="14"/>
  <c r="EG40" i="14" s="1"/>
  <c r="ED40" i="14"/>
  <c r="EC40" i="14"/>
  <c r="DW40" i="14"/>
  <c r="DH40" i="14"/>
  <c r="DG40" i="14"/>
  <c r="DE40" i="14"/>
  <c r="DF40" i="14" s="1"/>
  <c r="CY40" i="14"/>
  <c r="CT40" i="14"/>
  <c r="CS40" i="14"/>
  <c r="CR40" i="14"/>
  <c r="CV40" i="14" s="1"/>
  <c r="CQ40" i="14"/>
  <c r="CK40" i="14"/>
  <c r="BV40" i="14"/>
  <c r="BU40" i="14"/>
  <c r="BS40" i="14"/>
  <c r="BT40" i="14" s="1"/>
  <c r="BM40" i="14"/>
  <c r="BH40" i="14"/>
  <c r="BG40" i="14"/>
  <c r="BF40" i="14"/>
  <c r="BJ40" i="14" s="1"/>
  <c r="BE40" i="14"/>
  <c r="AY40" i="14"/>
  <c r="AL40" i="14"/>
  <c r="AJ40" i="14"/>
  <c r="AI40" i="14"/>
  <c r="AG40" i="14"/>
  <c r="AH40" i="14" s="1"/>
  <c r="AA40" i="14"/>
  <c r="V40" i="14"/>
  <c r="U40" i="14"/>
  <c r="S40" i="14"/>
  <c r="T40" i="14" s="1"/>
  <c r="W40" i="14" s="1"/>
  <c r="M40" i="14"/>
  <c r="NN39" i="14"/>
  <c r="NM39" i="14"/>
  <c r="NK39" i="14"/>
  <c r="NL39" i="14" s="1"/>
  <c r="NE39" i="14"/>
  <c r="MZ39" i="14"/>
  <c r="MY39" i="14"/>
  <c r="MX39" i="14"/>
  <c r="MW39" i="14"/>
  <c r="MQ39" i="14"/>
  <c r="MB39" i="14"/>
  <c r="MA39" i="14"/>
  <c r="LZ39" i="14"/>
  <c r="MD39" i="14" s="1"/>
  <c r="LY39" i="14"/>
  <c r="LS39" i="14"/>
  <c r="LN39" i="14"/>
  <c r="LM39" i="14"/>
  <c r="LL39" i="14"/>
  <c r="LP39" i="14" s="1"/>
  <c r="LK39" i="14"/>
  <c r="LE39" i="14"/>
  <c r="KR39" i="14"/>
  <c r="KP39" i="14"/>
  <c r="KO39" i="14"/>
  <c r="KN39" i="14"/>
  <c r="KQ39" i="14" s="1"/>
  <c r="KM39" i="14"/>
  <c r="KG39" i="14"/>
  <c r="KB39" i="14"/>
  <c r="KA39" i="14"/>
  <c r="JY39" i="14"/>
  <c r="JZ39" i="14" s="1"/>
  <c r="JS39" i="14"/>
  <c r="JD39" i="14"/>
  <c r="JC39" i="14"/>
  <c r="JA39" i="14"/>
  <c r="JB39" i="14" s="1"/>
  <c r="IU39" i="14"/>
  <c r="IP39" i="14"/>
  <c r="IO39" i="14"/>
  <c r="IM39" i="14"/>
  <c r="IN39" i="14" s="1"/>
  <c r="IG39" i="14"/>
  <c r="HR39" i="14"/>
  <c r="HQ39" i="14"/>
  <c r="HP39" i="14"/>
  <c r="HO39" i="14"/>
  <c r="HI39" i="14"/>
  <c r="HD39" i="14"/>
  <c r="HF39" i="14" s="1"/>
  <c r="HC39" i="14"/>
  <c r="HE39" i="14" s="1"/>
  <c r="HB39" i="14"/>
  <c r="HA39" i="14"/>
  <c r="GU39" i="14"/>
  <c r="GF39" i="14"/>
  <c r="GE39" i="14"/>
  <c r="GC39" i="14"/>
  <c r="GD39" i="14" s="1"/>
  <c r="FW39" i="14"/>
  <c r="FT39" i="14"/>
  <c r="FR39" i="14"/>
  <c r="FQ39" i="14"/>
  <c r="FO39" i="14"/>
  <c r="FP39" i="14" s="1"/>
  <c r="FS39" i="14" s="1"/>
  <c r="FI39" i="14"/>
  <c r="EV39" i="14"/>
  <c r="EU39" i="14"/>
  <c r="ET39" i="14"/>
  <c r="ES39" i="14"/>
  <c r="EQ39" i="14"/>
  <c r="ER39" i="14" s="1"/>
  <c r="EK39" i="14"/>
  <c r="EF39" i="14"/>
  <c r="EE39" i="14"/>
  <c r="EC39" i="14"/>
  <c r="ED39" i="14" s="1"/>
  <c r="DW39" i="14"/>
  <c r="DH39" i="14"/>
  <c r="DG39" i="14"/>
  <c r="DF39" i="14"/>
  <c r="DE39" i="14"/>
  <c r="CY39" i="14"/>
  <c r="CT39" i="14"/>
  <c r="CS39" i="14"/>
  <c r="CQ39" i="14"/>
  <c r="CR39" i="14" s="1"/>
  <c r="CV39" i="14" s="1"/>
  <c r="CK39" i="14"/>
  <c r="BV39" i="14"/>
  <c r="BU39" i="14"/>
  <c r="BW39" i="14" s="1"/>
  <c r="CB39" i="14" s="1"/>
  <c r="CF39" i="14" s="1"/>
  <c r="BT39" i="14"/>
  <c r="BS39" i="14"/>
  <c r="BM39" i="14"/>
  <c r="BI39" i="14"/>
  <c r="BH39" i="14"/>
  <c r="BG39" i="14"/>
  <c r="BE39" i="14"/>
  <c r="BF39" i="14" s="1"/>
  <c r="AY39" i="14"/>
  <c r="AJ39" i="14"/>
  <c r="AI39" i="14"/>
  <c r="AG39" i="14"/>
  <c r="AH39" i="14" s="1"/>
  <c r="AA39" i="14"/>
  <c r="X39" i="14"/>
  <c r="V39" i="14"/>
  <c r="U39" i="14"/>
  <c r="T39" i="14"/>
  <c r="W39" i="14" s="1"/>
  <c r="S39" i="14"/>
  <c r="M39" i="14"/>
  <c r="NN38" i="14"/>
  <c r="NM38" i="14"/>
  <c r="NK38" i="14"/>
  <c r="NL38" i="14" s="1"/>
  <c r="NP38" i="14" s="1"/>
  <c r="NE38" i="14"/>
  <c r="MZ38" i="14"/>
  <c r="MY38" i="14"/>
  <c r="MX38" i="14"/>
  <c r="NA38" i="14" s="1"/>
  <c r="MW38" i="14"/>
  <c r="MQ38" i="14"/>
  <c r="MB38" i="14"/>
  <c r="MA38" i="14"/>
  <c r="LZ38" i="14"/>
  <c r="LY38" i="14"/>
  <c r="LS38" i="14"/>
  <c r="LN38" i="14"/>
  <c r="LM38" i="14"/>
  <c r="LK38" i="14"/>
  <c r="LL38" i="14" s="1"/>
  <c r="LP38" i="14" s="1"/>
  <c r="LE38" i="14"/>
  <c r="KP38" i="14"/>
  <c r="KO38" i="14"/>
  <c r="KN38" i="14"/>
  <c r="KM38" i="14"/>
  <c r="KG38" i="14"/>
  <c r="KB38" i="14"/>
  <c r="KA38" i="14"/>
  <c r="JZ38" i="14"/>
  <c r="JY38" i="14"/>
  <c r="JS38" i="14"/>
  <c r="JF38" i="14"/>
  <c r="JE38" i="14"/>
  <c r="JD38" i="14"/>
  <c r="JC38" i="14"/>
  <c r="JA38" i="14"/>
  <c r="JB38" i="14" s="1"/>
  <c r="IU38" i="14"/>
  <c r="IP38" i="14"/>
  <c r="IO38" i="14"/>
  <c r="IM38" i="14"/>
  <c r="IN38" i="14" s="1"/>
  <c r="IG38" i="14"/>
  <c r="HW38" i="14"/>
  <c r="IA38" i="14" s="1"/>
  <c r="HT38" i="14"/>
  <c r="HR38" i="14"/>
  <c r="HQ38" i="14"/>
  <c r="HS38" i="14" s="1"/>
  <c r="HX38" i="14" s="1"/>
  <c r="IB38" i="14" s="1"/>
  <c r="HP38" i="14"/>
  <c r="HO38" i="14"/>
  <c r="HI38" i="14"/>
  <c r="HE38" i="14"/>
  <c r="HD38" i="14"/>
  <c r="HF38" i="14" s="1"/>
  <c r="HC38" i="14"/>
  <c r="HB38" i="14"/>
  <c r="HA38" i="14"/>
  <c r="GU38" i="14"/>
  <c r="GK38" i="14"/>
  <c r="GO38" i="14" s="1"/>
  <c r="GF38" i="14"/>
  <c r="GE38" i="14"/>
  <c r="GD38" i="14"/>
  <c r="GH38" i="14" s="1"/>
  <c r="GC38" i="14"/>
  <c r="FW38" i="14"/>
  <c r="FT38" i="14"/>
  <c r="FR38" i="14"/>
  <c r="FQ38" i="14"/>
  <c r="FP38" i="14"/>
  <c r="FS38" i="14" s="1"/>
  <c r="FO38" i="14"/>
  <c r="FI38" i="14"/>
  <c r="ET38" i="14"/>
  <c r="ES38" i="14"/>
  <c r="EQ38" i="14"/>
  <c r="ER38" i="14" s="1"/>
  <c r="EK38" i="14"/>
  <c r="EH38" i="14"/>
  <c r="EG38" i="14"/>
  <c r="EF38" i="14"/>
  <c r="EE38" i="14"/>
  <c r="EC38" i="14"/>
  <c r="ED38" i="14" s="1"/>
  <c r="DW38" i="14"/>
  <c r="DH38" i="14"/>
  <c r="DG38" i="14"/>
  <c r="DE38" i="14"/>
  <c r="DF38" i="14" s="1"/>
  <c r="CY38" i="14"/>
  <c r="CT38" i="14"/>
  <c r="CS38" i="14"/>
  <c r="CR38" i="14"/>
  <c r="CQ38" i="14"/>
  <c r="CK38" i="14"/>
  <c r="BW38" i="14"/>
  <c r="CB38" i="14" s="1"/>
  <c r="CF38" i="14" s="1"/>
  <c r="BV38" i="14"/>
  <c r="BU38" i="14"/>
  <c r="BT38" i="14"/>
  <c r="BS38" i="14"/>
  <c r="BM38" i="14"/>
  <c r="BH38" i="14"/>
  <c r="BG38" i="14"/>
  <c r="BE38" i="14"/>
  <c r="BF38" i="14" s="1"/>
  <c r="BI38" i="14" s="1"/>
  <c r="AY38" i="14"/>
  <c r="AJ38" i="14"/>
  <c r="AI38" i="14"/>
  <c r="AG38" i="14"/>
  <c r="AH38" i="14" s="1"/>
  <c r="AA38" i="14"/>
  <c r="W38" i="14"/>
  <c r="V38" i="14"/>
  <c r="U38" i="14"/>
  <c r="T38" i="14"/>
  <c r="X38" i="14" s="1"/>
  <c r="S38" i="14"/>
  <c r="M38" i="14"/>
  <c r="NN37" i="14"/>
  <c r="NM37" i="14"/>
  <c r="NK37" i="14"/>
  <c r="NL37" i="14" s="1"/>
  <c r="NE37" i="14"/>
  <c r="MZ37" i="14"/>
  <c r="MY37" i="14"/>
  <c r="MW37" i="14"/>
  <c r="MX37" i="14" s="1"/>
  <c r="MQ37" i="14"/>
  <c r="MD37" i="14"/>
  <c r="MB37" i="14"/>
  <c r="MA37" i="14"/>
  <c r="MC37" i="14" s="1"/>
  <c r="LZ37" i="14"/>
  <c r="LY37" i="14"/>
  <c r="LS37" i="14"/>
  <c r="LN37" i="14"/>
  <c r="LM37" i="14"/>
  <c r="LK37" i="14"/>
  <c r="LL37" i="14" s="1"/>
  <c r="LP37" i="14" s="1"/>
  <c r="MG37" i="14" s="1"/>
  <c r="MK37" i="14" s="1"/>
  <c r="LE37" i="14"/>
  <c r="KQ37" i="14"/>
  <c r="KP37" i="14"/>
  <c r="KO37" i="14"/>
  <c r="KN37" i="14"/>
  <c r="KR37" i="14" s="1"/>
  <c r="KM37" i="14"/>
  <c r="KG37" i="14"/>
  <c r="KB37" i="14"/>
  <c r="KA37" i="14"/>
  <c r="JY37" i="14"/>
  <c r="JZ37" i="14" s="1"/>
  <c r="JS37" i="14"/>
  <c r="JD37" i="14"/>
  <c r="JC37" i="14"/>
  <c r="JA37" i="14"/>
  <c r="JB37" i="14" s="1"/>
  <c r="IU37" i="14"/>
  <c r="IR37" i="14"/>
  <c r="IQ37" i="14"/>
  <c r="IP37" i="14"/>
  <c r="IO37" i="14"/>
  <c r="IN37" i="14"/>
  <c r="IM37" i="14"/>
  <c r="IG37" i="14"/>
  <c r="HR37" i="14"/>
  <c r="HQ37" i="14"/>
  <c r="HO37" i="14"/>
  <c r="HP37" i="14" s="1"/>
  <c r="HI37" i="14"/>
  <c r="HE37" i="14"/>
  <c r="HD37" i="14"/>
  <c r="HF37" i="14" s="1"/>
  <c r="HC37" i="14"/>
  <c r="HB37" i="14"/>
  <c r="HA37" i="14"/>
  <c r="GU37" i="14"/>
  <c r="GH37" i="14"/>
  <c r="GF37" i="14"/>
  <c r="GE37" i="14"/>
  <c r="GC37" i="14"/>
  <c r="GD37" i="14" s="1"/>
  <c r="GG37" i="14" s="1"/>
  <c r="FW37" i="14"/>
  <c r="FR37" i="14"/>
  <c r="FQ37" i="14"/>
  <c r="FP37" i="14"/>
  <c r="FO37" i="14"/>
  <c r="FI37" i="14"/>
  <c r="EU37" i="14"/>
  <c r="EZ37" i="14" s="1"/>
  <c r="FD37" i="14" s="1"/>
  <c r="ET37" i="14"/>
  <c r="ES37" i="14"/>
  <c r="EQ37" i="14"/>
  <c r="ER37" i="14" s="1"/>
  <c r="EV37" i="14" s="1"/>
  <c r="EK37" i="14"/>
  <c r="EG37" i="14"/>
  <c r="EF37" i="14"/>
  <c r="EE37" i="14"/>
  <c r="ED37" i="14"/>
  <c r="EC37" i="14"/>
  <c r="DW37" i="14"/>
  <c r="DH37" i="14"/>
  <c r="DG37" i="14"/>
  <c r="DE37" i="14"/>
  <c r="DF37" i="14" s="1"/>
  <c r="CY37" i="14"/>
  <c r="CT37" i="14"/>
  <c r="CS37" i="14"/>
  <c r="CR37" i="14"/>
  <c r="CQ37" i="14"/>
  <c r="CK37" i="14"/>
  <c r="CB37" i="14"/>
  <c r="CF37" i="14" s="1"/>
  <c r="BW37" i="14"/>
  <c r="BV37" i="14"/>
  <c r="BU37" i="14"/>
  <c r="BT37" i="14"/>
  <c r="BX37" i="14" s="1"/>
  <c r="BS37" i="14"/>
  <c r="BM37" i="14"/>
  <c r="BI37" i="14"/>
  <c r="BH37" i="14"/>
  <c r="BJ37" i="14" s="1"/>
  <c r="BG37" i="14"/>
  <c r="BF37" i="14"/>
  <c r="BE37" i="14"/>
  <c r="AY37" i="14"/>
  <c r="AL37" i="14"/>
  <c r="AJ37" i="14"/>
  <c r="AI37" i="14"/>
  <c r="AK37" i="14" s="1"/>
  <c r="AH37" i="14"/>
  <c r="AG37" i="14"/>
  <c r="AA37" i="14"/>
  <c r="X37" i="14"/>
  <c r="AO37" i="14" s="1"/>
  <c r="AS37" i="14" s="1"/>
  <c r="W37" i="14"/>
  <c r="V37" i="14"/>
  <c r="U37" i="14"/>
  <c r="T37" i="14"/>
  <c r="S37" i="14"/>
  <c r="M37" i="14"/>
  <c r="NP36" i="14"/>
  <c r="NN36" i="14"/>
  <c r="NM36" i="14"/>
  <c r="NO36" i="14" s="1"/>
  <c r="NK36" i="14"/>
  <c r="NL36" i="14" s="1"/>
  <c r="NE36" i="14"/>
  <c r="MZ36" i="14"/>
  <c r="MY36" i="14"/>
  <c r="MX36" i="14"/>
  <c r="MW36" i="14"/>
  <c r="MQ36" i="14"/>
  <c r="MD36" i="14"/>
  <c r="MB36" i="14"/>
  <c r="MA36" i="14"/>
  <c r="LZ36" i="14"/>
  <c r="MC36" i="14" s="1"/>
  <c r="LY36" i="14"/>
  <c r="LS36" i="14"/>
  <c r="LN36" i="14"/>
  <c r="LM36" i="14"/>
  <c r="LK36" i="14"/>
  <c r="LL36" i="14" s="1"/>
  <c r="LE36" i="14"/>
  <c r="KP36" i="14"/>
  <c r="KR36" i="14" s="1"/>
  <c r="KU36" i="14" s="1"/>
  <c r="KY36" i="14" s="1"/>
  <c r="KO36" i="14"/>
  <c r="KQ36" i="14" s="1"/>
  <c r="KV36" i="14" s="1"/>
  <c r="KZ36" i="14" s="1"/>
  <c r="KN36" i="14"/>
  <c r="KM36" i="14"/>
  <c r="KG36" i="14"/>
  <c r="KD36" i="14"/>
  <c r="KB36" i="14"/>
  <c r="KA36" i="14"/>
  <c r="JZ36" i="14"/>
  <c r="KC36" i="14" s="1"/>
  <c r="JY36" i="14"/>
  <c r="JS36" i="14"/>
  <c r="JD36" i="14"/>
  <c r="JC36" i="14"/>
  <c r="JB36" i="14"/>
  <c r="JF36" i="14" s="1"/>
  <c r="JA36" i="14"/>
  <c r="IU36" i="14"/>
  <c r="IP36" i="14"/>
  <c r="IO36" i="14"/>
  <c r="IN36" i="14"/>
  <c r="IM36" i="14"/>
  <c r="IG36" i="14"/>
  <c r="HR36" i="14"/>
  <c r="HQ36" i="14"/>
  <c r="HO36" i="14"/>
  <c r="HP36" i="14" s="1"/>
  <c r="HI36" i="14"/>
  <c r="HD36" i="14"/>
  <c r="HC36" i="14"/>
  <c r="HE36" i="14" s="1"/>
  <c r="HB36" i="14"/>
  <c r="HA36" i="14"/>
  <c r="GU36" i="14"/>
  <c r="GF36" i="14"/>
  <c r="GE36" i="14"/>
  <c r="GD36" i="14"/>
  <c r="GH36" i="14" s="1"/>
  <c r="GC36" i="14"/>
  <c r="FW36" i="14"/>
  <c r="FR36" i="14"/>
  <c r="FQ36" i="14"/>
  <c r="FP36" i="14"/>
  <c r="FO36" i="14"/>
  <c r="FI36" i="14"/>
  <c r="ET36" i="14"/>
  <c r="ES36" i="14"/>
  <c r="EQ36" i="14"/>
  <c r="ER36" i="14" s="1"/>
  <c r="EK36" i="14"/>
  <c r="EF36" i="14"/>
  <c r="EE36" i="14"/>
  <c r="ED36" i="14"/>
  <c r="EH36" i="14" s="1"/>
  <c r="EC36" i="14"/>
  <c r="DW36" i="14"/>
  <c r="DJ36" i="14"/>
  <c r="DI36" i="14"/>
  <c r="DH36" i="14"/>
  <c r="DG36" i="14"/>
  <c r="DF36" i="14"/>
  <c r="DE36" i="14"/>
  <c r="CY36" i="14"/>
  <c r="CT36" i="14"/>
  <c r="CS36" i="14"/>
  <c r="CQ36" i="14"/>
  <c r="CR36" i="14" s="1"/>
  <c r="CK36" i="14"/>
  <c r="BV36" i="14"/>
  <c r="BU36" i="14"/>
  <c r="BS36" i="14"/>
  <c r="BT36" i="14" s="1"/>
  <c r="BM36" i="14"/>
  <c r="BJ36" i="14"/>
  <c r="BH36" i="14"/>
  <c r="BG36" i="14"/>
  <c r="BE36" i="14"/>
  <c r="BF36" i="14" s="1"/>
  <c r="BI36" i="14" s="1"/>
  <c r="AY36" i="14"/>
  <c r="AJ36" i="14"/>
  <c r="AI36" i="14"/>
  <c r="AG36" i="14"/>
  <c r="AH36" i="14" s="1"/>
  <c r="AA36" i="14"/>
  <c r="V36" i="14"/>
  <c r="U36" i="14"/>
  <c r="T36" i="14"/>
  <c r="S36" i="14"/>
  <c r="M36" i="14"/>
  <c r="NN35" i="14"/>
  <c r="NM35" i="14"/>
  <c r="NK35" i="14"/>
  <c r="NL35" i="14" s="1"/>
  <c r="NP35" i="14" s="1"/>
  <c r="NE35" i="14"/>
  <c r="MZ35" i="14"/>
  <c r="MY35" i="14"/>
  <c r="MW35" i="14"/>
  <c r="MX35" i="14" s="1"/>
  <c r="MQ35" i="14"/>
  <c r="MB35" i="14"/>
  <c r="MA35" i="14"/>
  <c r="LZ35" i="14"/>
  <c r="LY35" i="14"/>
  <c r="LS35" i="14"/>
  <c r="LN35" i="14"/>
  <c r="LM35" i="14"/>
  <c r="LK35" i="14"/>
  <c r="LL35" i="14" s="1"/>
  <c r="LP35" i="14" s="1"/>
  <c r="LE35" i="14"/>
  <c r="KP35" i="14"/>
  <c r="KO35" i="14"/>
  <c r="KQ35" i="14" s="1"/>
  <c r="KN35" i="14"/>
  <c r="KR35" i="14" s="1"/>
  <c r="KM35" i="14"/>
  <c r="KG35" i="14"/>
  <c r="KB35" i="14"/>
  <c r="KA35" i="14"/>
  <c r="JZ35" i="14"/>
  <c r="JY35" i="14"/>
  <c r="JS35" i="14"/>
  <c r="JF35" i="14"/>
  <c r="JE35" i="14"/>
  <c r="JD35" i="14"/>
  <c r="JC35" i="14"/>
  <c r="JA35" i="14"/>
  <c r="JB35" i="14" s="1"/>
  <c r="IU35" i="14"/>
  <c r="IP35" i="14"/>
  <c r="IO35" i="14"/>
  <c r="IN35" i="14"/>
  <c r="IM35" i="14"/>
  <c r="IG35" i="14"/>
  <c r="HS35" i="14"/>
  <c r="HX35" i="14" s="1"/>
  <c r="IB35" i="14" s="1"/>
  <c r="HR35" i="14"/>
  <c r="HT35" i="14" s="1"/>
  <c r="HW35" i="14" s="1"/>
  <c r="IA35" i="14" s="1"/>
  <c r="HQ35" i="14"/>
  <c r="HO35" i="14"/>
  <c r="HP35" i="14" s="1"/>
  <c r="HI35" i="14"/>
  <c r="HF35" i="14"/>
  <c r="HD35" i="14"/>
  <c r="HC35" i="14"/>
  <c r="HB35" i="14"/>
  <c r="HE35" i="14" s="1"/>
  <c r="HA35" i="14"/>
  <c r="GU35" i="14"/>
  <c r="GF35" i="14"/>
  <c r="GE35" i="14"/>
  <c r="GD35" i="14"/>
  <c r="GC35" i="14"/>
  <c r="FW35" i="14"/>
  <c r="FR35" i="14"/>
  <c r="FQ35" i="14"/>
  <c r="FP35" i="14"/>
  <c r="FT35" i="14" s="1"/>
  <c r="FO35" i="14"/>
  <c r="FI35" i="14"/>
  <c r="ET35" i="14"/>
  <c r="ES35" i="14"/>
  <c r="ER35" i="14"/>
  <c r="EQ35" i="14"/>
  <c r="EK35" i="14"/>
  <c r="EF35" i="14"/>
  <c r="EE35" i="14"/>
  <c r="ED35" i="14"/>
  <c r="EH35" i="14" s="1"/>
  <c r="EC35" i="14"/>
  <c r="DW35" i="14"/>
  <c r="DJ35" i="14"/>
  <c r="DI35" i="14"/>
  <c r="DH35" i="14"/>
  <c r="DG35" i="14"/>
  <c r="DF35" i="14"/>
  <c r="DE35" i="14"/>
  <c r="CY35" i="14"/>
  <c r="CT35" i="14"/>
  <c r="CS35" i="14"/>
  <c r="CR35" i="14"/>
  <c r="CQ35" i="14"/>
  <c r="CK35" i="14"/>
  <c r="BV35" i="14"/>
  <c r="BU35" i="14"/>
  <c r="BS35" i="14"/>
  <c r="BT35" i="14" s="1"/>
  <c r="BX35" i="14" s="1"/>
  <c r="BM35" i="14"/>
  <c r="BJ35" i="14"/>
  <c r="BI35" i="14"/>
  <c r="BH35" i="14"/>
  <c r="BG35" i="14"/>
  <c r="BE35" i="14"/>
  <c r="BF35" i="14" s="1"/>
  <c r="AY35" i="14"/>
  <c r="AJ35" i="14"/>
  <c r="AI35" i="14"/>
  <c r="AH35" i="14"/>
  <c r="AK35" i="14" s="1"/>
  <c r="AG35" i="14"/>
  <c r="AA35" i="14"/>
  <c r="V35" i="14"/>
  <c r="U35" i="14"/>
  <c r="T35" i="14"/>
  <c r="X35" i="14" s="1"/>
  <c r="S35" i="14"/>
  <c r="M35" i="14"/>
  <c r="NO34" i="14"/>
  <c r="NN34" i="14"/>
  <c r="NM34" i="14"/>
  <c r="NK34" i="14"/>
  <c r="NL34" i="14" s="1"/>
  <c r="NP34" i="14" s="1"/>
  <c r="NE34" i="14"/>
  <c r="MZ34" i="14"/>
  <c r="MY34" i="14"/>
  <c r="MW34" i="14"/>
  <c r="MX34" i="14" s="1"/>
  <c r="MQ34" i="14"/>
  <c r="MB34" i="14"/>
  <c r="MA34" i="14"/>
  <c r="LY34" i="14"/>
  <c r="LZ34" i="14" s="1"/>
  <c r="LS34" i="14"/>
  <c r="LO34" i="14"/>
  <c r="LN34" i="14"/>
  <c r="LM34" i="14"/>
  <c r="LK34" i="14"/>
  <c r="LL34" i="14" s="1"/>
  <c r="LE34" i="14"/>
  <c r="KR34" i="14"/>
  <c r="KQ34" i="14"/>
  <c r="KP34" i="14"/>
  <c r="KO34" i="14"/>
  <c r="KM34" i="14"/>
  <c r="KN34" i="14" s="1"/>
  <c r="KG34" i="14"/>
  <c r="KB34" i="14"/>
  <c r="KA34" i="14"/>
  <c r="JZ34" i="14"/>
  <c r="JY34" i="14"/>
  <c r="JS34" i="14"/>
  <c r="JD34" i="14"/>
  <c r="JC34" i="14"/>
  <c r="JB34" i="14"/>
  <c r="JA34" i="14"/>
  <c r="IU34" i="14"/>
  <c r="IQ34" i="14"/>
  <c r="IP34" i="14"/>
  <c r="IO34" i="14"/>
  <c r="IN34" i="14"/>
  <c r="IM34" i="14"/>
  <c r="IG34" i="14"/>
  <c r="HR34" i="14"/>
  <c r="HQ34" i="14"/>
  <c r="HO34" i="14"/>
  <c r="HP34" i="14" s="1"/>
  <c r="HI34" i="14"/>
  <c r="HD34" i="14"/>
  <c r="HC34" i="14"/>
  <c r="HA34" i="14"/>
  <c r="HB34" i="14" s="1"/>
  <c r="HF34" i="14" s="1"/>
  <c r="GU34" i="14"/>
  <c r="GF34" i="14"/>
  <c r="GE34" i="14"/>
  <c r="GC34" i="14"/>
  <c r="GD34" i="14" s="1"/>
  <c r="GG34" i="14" s="1"/>
  <c r="GL34" i="14" s="1"/>
  <c r="GP34" i="14" s="1"/>
  <c r="FW34" i="14"/>
  <c r="FR34" i="14"/>
  <c r="FT34" i="14" s="1"/>
  <c r="FQ34" i="14"/>
  <c r="FS34" i="14" s="1"/>
  <c r="FP34" i="14"/>
  <c r="FO34" i="14"/>
  <c r="FI34" i="14"/>
  <c r="ET34" i="14"/>
  <c r="ES34" i="14"/>
  <c r="EQ34" i="14"/>
  <c r="ER34" i="14" s="1"/>
  <c r="EV34" i="14" s="1"/>
  <c r="EY34" i="14" s="1"/>
  <c r="FC34" i="14" s="1"/>
  <c r="EK34" i="14"/>
  <c r="EF34" i="14"/>
  <c r="EE34" i="14"/>
  <c r="EC34" i="14"/>
  <c r="ED34" i="14" s="1"/>
  <c r="EH34" i="14" s="1"/>
  <c r="DW34" i="14"/>
  <c r="DH34" i="14"/>
  <c r="DG34" i="14"/>
  <c r="DI34" i="14" s="1"/>
  <c r="DF34" i="14"/>
  <c r="DE34" i="14"/>
  <c r="CY34" i="14"/>
  <c r="CT34" i="14"/>
  <c r="CS34" i="14"/>
  <c r="CR34" i="14"/>
  <c r="CV34" i="14" s="1"/>
  <c r="CQ34" i="14"/>
  <c r="CK34" i="14"/>
  <c r="BV34" i="14"/>
  <c r="BU34" i="14"/>
  <c r="BS34" i="14"/>
  <c r="BT34" i="14" s="1"/>
  <c r="BM34" i="14"/>
  <c r="BH34" i="14"/>
  <c r="BG34" i="14"/>
  <c r="BE34" i="14"/>
  <c r="BF34" i="14" s="1"/>
  <c r="AY34" i="14"/>
  <c r="AJ34" i="14"/>
  <c r="AI34" i="14"/>
  <c r="AG34" i="14"/>
  <c r="AH34" i="14" s="1"/>
  <c r="AA34" i="14"/>
  <c r="V34" i="14"/>
  <c r="U34" i="14"/>
  <c r="S34" i="14"/>
  <c r="T34" i="14" s="1"/>
  <c r="M34" i="14"/>
  <c r="NN33" i="14"/>
  <c r="NM33" i="14"/>
  <c r="NK33" i="14"/>
  <c r="NL33" i="14" s="1"/>
  <c r="NE33" i="14"/>
  <c r="NB33" i="14"/>
  <c r="NA33" i="14"/>
  <c r="MZ33" i="14"/>
  <c r="MY33" i="14"/>
  <c r="MX33" i="14"/>
  <c r="MW33" i="14"/>
  <c r="MQ33" i="14"/>
  <c r="MC33" i="14"/>
  <c r="MB33" i="14"/>
  <c r="MA33" i="14"/>
  <c r="LY33" i="14"/>
  <c r="LZ33" i="14" s="1"/>
  <c r="LS33" i="14"/>
  <c r="LN33" i="14"/>
  <c r="LM33" i="14"/>
  <c r="LK33" i="14"/>
  <c r="LL33" i="14" s="1"/>
  <c r="LE33" i="14"/>
  <c r="KR33" i="14"/>
  <c r="KQ33" i="14"/>
  <c r="KP33" i="14"/>
  <c r="KO33" i="14"/>
  <c r="KN33" i="14"/>
  <c r="KM33" i="14"/>
  <c r="KG33" i="14"/>
  <c r="KB33" i="14"/>
  <c r="KA33" i="14"/>
  <c r="JZ33" i="14"/>
  <c r="JY33" i="14"/>
  <c r="JS33" i="14"/>
  <c r="JD33" i="14"/>
  <c r="JC33" i="14"/>
  <c r="JB33" i="14"/>
  <c r="JA33" i="14"/>
  <c r="IU33" i="14"/>
  <c r="IP33" i="14"/>
  <c r="IO33" i="14"/>
  <c r="IN33" i="14"/>
  <c r="IM33" i="14"/>
  <c r="IG33" i="14"/>
  <c r="HT33" i="14"/>
  <c r="HW33" i="14" s="1"/>
  <c r="IA33" i="14" s="1"/>
  <c r="HS33" i="14"/>
  <c r="HR33" i="14"/>
  <c r="HQ33" i="14"/>
  <c r="HP33" i="14"/>
  <c r="HO33" i="14"/>
  <c r="HI33" i="14"/>
  <c r="HD33" i="14"/>
  <c r="HC33" i="14"/>
  <c r="HA33" i="14"/>
  <c r="HB33" i="14" s="1"/>
  <c r="HF33" i="14" s="1"/>
  <c r="GU33" i="14"/>
  <c r="GF33" i="14"/>
  <c r="GE33" i="14"/>
  <c r="GC33" i="14"/>
  <c r="GD33" i="14" s="1"/>
  <c r="FW33" i="14"/>
  <c r="FS33" i="14"/>
  <c r="FR33" i="14"/>
  <c r="FT33" i="14" s="1"/>
  <c r="FQ33" i="14"/>
  <c r="FP33" i="14"/>
  <c r="FO33" i="14"/>
  <c r="FI33" i="14"/>
  <c r="FD33" i="14"/>
  <c r="ET33" i="14"/>
  <c r="ES33" i="14"/>
  <c r="EQ33" i="14"/>
  <c r="ER33" i="14" s="1"/>
  <c r="EU33" i="14" s="1"/>
  <c r="EZ33" i="14" s="1"/>
  <c r="EK33" i="14"/>
  <c r="EH33" i="14"/>
  <c r="EG33" i="14"/>
  <c r="EF33" i="14"/>
  <c r="EE33" i="14"/>
  <c r="ED33" i="14"/>
  <c r="EC33" i="14"/>
  <c r="DW33" i="14"/>
  <c r="DH33" i="14"/>
  <c r="DG33" i="14"/>
  <c r="DE33" i="14"/>
  <c r="DF33" i="14" s="1"/>
  <c r="CY33" i="14"/>
  <c r="CT33" i="14"/>
  <c r="CS33" i="14"/>
  <c r="CR33" i="14"/>
  <c r="CV33" i="14" s="1"/>
  <c r="CQ33" i="14"/>
  <c r="CK33" i="14"/>
  <c r="BV33" i="14"/>
  <c r="BU33" i="14"/>
  <c r="BS33" i="14"/>
  <c r="BT33" i="14" s="1"/>
  <c r="BM33" i="14"/>
  <c r="BH33" i="14"/>
  <c r="BG33" i="14"/>
  <c r="BE33" i="14"/>
  <c r="BF33" i="14" s="1"/>
  <c r="AY33" i="14"/>
  <c r="AJ33" i="14"/>
  <c r="AI33" i="14"/>
  <c r="AG33" i="14"/>
  <c r="AH33" i="14" s="1"/>
  <c r="AA33" i="14"/>
  <c r="V33" i="14"/>
  <c r="U33" i="14"/>
  <c r="T33" i="14"/>
  <c r="S33" i="14"/>
  <c r="M33" i="14"/>
  <c r="NN32" i="14"/>
  <c r="NM32" i="14"/>
  <c r="NL32" i="14"/>
  <c r="NO32" i="14" s="1"/>
  <c r="NT32" i="14" s="1"/>
  <c r="NX32" i="14" s="1"/>
  <c r="NK32" i="14"/>
  <c r="NE32" i="14"/>
  <c r="NB32" i="14"/>
  <c r="MZ32" i="14"/>
  <c r="MY32" i="14"/>
  <c r="MX32" i="14"/>
  <c r="NA32" i="14" s="1"/>
  <c r="MW32" i="14"/>
  <c r="MQ32" i="14"/>
  <c r="MB32" i="14"/>
  <c r="MA32" i="14"/>
  <c r="LY32" i="14"/>
  <c r="LZ32" i="14" s="1"/>
  <c r="LS32" i="14"/>
  <c r="LN32" i="14"/>
  <c r="LP32" i="14" s="1"/>
  <c r="LM32" i="14"/>
  <c r="LL32" i="14"/>
  <c r="LK32" i="14"/>
  <c r="LE32" i="14"/>
  <c r="KP32" i="14"/>
  <c r="KO32" i="14"/>
  <c r="KN32" i="14"/>
  <c r="KM32" i="14"/>
  <c r="KG32" i="14"/>
  <c r="KB32" i="14"/>
  <c r="KA32" i="14"/>
  <c r="JY32" i="14"/>
  <c r="JZ32" i="14" s="1"/>
  <c r="JS32" i="14"/>
  <c r="JD32" i="14"/>
  <c r="JC32" i="14"/>
  <c r="JA32" i="14"/>
  <c r="JB32" i="14" s="1"/>
  <c r="IU32" i="14"/>
  <c r="IP32" i="14"/>
  <c r="IO32" i="14"/>
  <c r="IN32" i="14"/>
  <c r="IM32" i="14"/>
  <c r="IG32" i="14"/>
  <c r="HT32" i="14"/>
  <c r="HR32" i="14"/>
  <c r="HQ32" i="14"/>
  <c r="HP32" i="14"/>
  <c r="HS32" i="14" s="1"/>
  <c r="HO32" i="14"/>
  <c r="HI32" i="14"/>
  <c r="HF32" i="14"/>
  <c r="HD32" i="14"/>
  <c r="HC32" i="14"/>
  <c r="HA32" i="14"/>
  <c r="HB32" i="14" s="1"/>
  <c r="HE32" i="14" s="1"/>
  <c r="GU32" i="14"/>
  <c r="GF32" i="14"/>
  <c r="GH32" i="14" s="1"/>
  <c r="GK32" i="14" s="1"/>
  <c r="GO32" i="14" s="1"/>
  <c r="GE32" i="14"/>
  <c r="GG32" i="14" s="1"/>
  <c r="GL32" i="14" s="1"/>
  <c r="GP32" i="14" s="1"/>
  <c r="GD32" i="14"/>
  <c r="GC32" i="14"/>
  <c r="FW32" i="14"/>
  <c r="FT32" i="14"/>
  <c r="FR32" i="14"/>
  <c r="FQ32" i="14"/>
  <c r="FS32" i="14" s="1"/>
  <c r="FP32" i="14"/>
  <c r="FO32" i="14"/>
  <c r="FI32" i="14"/>
  <c r="ET32" i="14"/>
  <c r="ES32" i="14"/>
  <c r="EQ32" i="14"/>
  <c r="ER32" i="14" s="1"/>
  <c r="EK32" i="14"/>
  <c r="EH32" i="14"/>
  <c r="EF32" i="14"/>
  <c r="EE32" i="14"/>
  <c r="ED32" i="14"/>
  <c r="EG32" i="14" s="1"/>
  <c r="EC32" i="14"/>
  <c r="DW32" i="14"/>
  <c r="DH32" i="14"/>
  <c r="DG32" i="14"/>
  <c r="DE32" i="14"/>
  <c r="DF32" i="14" s="1"/>
  <c r="DJ32" i="14" s="1"/>
  <c r="CY32" i="14"/>
  <c r="CT32" i="14"/>
  <c r="CS32" i="14"/>
  <c r="CQ32" i="14"/>
  <c r="CR32" i="14" s="1"/>
  <c r="CK32" i="14"/>
  <c r="BV32" i="14"/>
  <c r="BU32" i="14"/>
  <c r="BS32" i="14"/>
  <c r="BT32" i="14" s="1"/>
  <c r="BM32" i="14"/>
  <c r="BI32" i="14"/>
  <c r="BH32" i="14"/>
  <c r="BJ32" i="14" s="1"/>
  <c r="BG32" i="14"/>
  <c r="BE32" i="14"/>
  <c r="BF32" i="14" s="1"/>
  <c r="AY32" i="14"/>
  <c r="AJ32" i="14"/>
  <c r="AI32" i="14"/>
  <c r="AG32" i="14"/>
  <c r="AH32" i="14" s="1"/>
  <c r="AA32" i="14"/>
  <c r="V32" i="14"/>
  <c r="U32" i="14"/>
  <c r="S32" i="14"/>
  <c r="T32" i="14" s="1"/>
  <c r="M32" i="14"/>
  <c r="NN31" i="14"/>
  <c r="NM31" i="14"/>
  <c r="NK31" i="14"/>
  <c r="NL31" i="14" s="1"/>
  <c r="NE31" i="14"/>
  <c r="MZ31" i="14"/>
  <c r="MY31" i="14"/>
  <c r="MW31" i="14"/>
  <c r="MX31" i="14" s="1"/>
  <c r="MQ31" i="14"/>
  <c r="MB31" i="14"/>
  <c r="MA31" i="14"/>
  <c r="LY31" i="14"/>
  <c r="LZ31" i="14" s="1"/>
  <c r="LS31" i="14"/>
  <c r="LN31" i="14"/>
  <c r="LM31" i="14"/>
  <c r="LK31" i="14"/>
  <c r="LL31" i="14" s="1"/>
  <c r="LO31" i="14" s="1"/>
  <c r="LE31" i="14"/>
  <c r="KQ31" i="14"/>
  <c r="KP31" i="14"/>
  <c r="KR31" i="14" s="1"/>
  <c r="KO31" i="14"/>
  <c r="KN31" i="14"/>
  <c r="KM31" i="14"/>
  <c r="KG31" i="14"/>
  <c r="KB31" i="14"/>
  <c r="KA31" i="14"/>
  <c r="JY31" i="14"/>
  <c r="JZ31" i="14" s="1"/>
  <c r="JS31" i="14"/>
  <c r="JD31" i="14"/>
  <c r="JC31" i="14"/>
  <c r="JA31" i="14"/>
  <c r="JB31" i="14" s="1"/>
  <c r="IU31" i="14"/>
  <c r="IP31" i="14"/>
  <c r="IO31" i="14"/>
  <c r="IN31" i="14"/>
  <c r="IM31" i="14"/>
  <c r="IG31" i="14"/>
  <c r="HR31" i="14"/>
  <c r="HQ31" i="14"/>
  <c r="HO31" i="14"/>
  <c r="HP31" i="14" s="1"/>
  <c r="HI31" i="14"/>
  <c r="HF31" i="14"/>
  <c r="HD31" i="14"/>
  <c r="HC31" i="14"/>
  <c r="HA31" i="14"/>
  <c r="HB31" i="14" s="1"/>
  <c r="HE31" i="14" s="1"/>
  <c r="GU31" i="14"/>
  <c r="GG31" i="14"/>
  <c r="GF31" i="14"/>
  <c r="GH31" i="14" s="1"/>
  <c r="GE31" i="14"/>
  <c r="GD31" i="14"/>
  <c r="GC31" i="14"/>
  <c r="FW31" i="14"/>
  <c r="FR31" i="14"/>
  <c r="FQ31" i="14"/>
  <c r="FO31" i="14"/>
  <c r="FP31" i="14" s="1"/>
  <c r="FI31" i="14"/>
  <c r="ET31" i="14"/>
  <c r="ES31" i="14"/>
  <c r="EQ31" i="14"/>
  <c r="ER31" i="14" s="1"/>
  <c r="EK31" i="14"/>
  <c r="EH31" i="14"/>
  <c r="EF31" i="14"/>
  <c r="EE31" i="14"/>
  <c r="ED31" i="14"/>
  <c r="EG31" i="14" s="1"/>
  <c r="EC31" i="14"/>
  <c r="DW31" i="14"/>
  <c r="DH31" i="14"/>
  <c r="DG31" i="14"/>
  <c r="DI31" i="14" s="1"/>
  <c r="DF31" i="14"/>
  <c r="DE31" i="14"/>
  <c r="CY31" i="14"/>
  <c r="CT31" i="14"/>
  <c r="CS31" i="14"/>
  <c r="CR31" i="14"/>
  <c r="CQ31" i="14"/>
  <c r="CK31" i="14"/>
  <c r="BV31" i="14"/>
  <c r="BU31" i="14"/>
  <c r="BS31" i="14"/>
  <c r="BT31" i="14" s="1"/>
  <c r="BM31" i="14"/>
  <c r="BH31" i="14"/>
  <c r="BG31" i="14"/>
  <c r="BF31" i="14"/>
  <c r="BJ31" i="14" s="1"/>
  <c r="BE31" i="14"/>
  <c r="AY31" i="14"/>
  <c r="AK31" i="14"/>
  <c r="AJ31" i="14"/>
  <c r="AI31" i="14"/>
  <c r="AG31" i="14"/>
  <c r="AH31" i="14" s="1"/>
  <c r="AL31" i="14" s="1"/>
  <c r="AA31" i="14"/>
  <c r="V31" i="14"/>
  <c r="U31" i="14"/>
  <c r="S31" i="14"/>
  <c r="T31" i="14" s="1"/>
  <c r="M31" i="14"/>
  <c r="NN30" i="14"/>
  <c r="NM30" i="14"/>
  <c r="NK30" i="14"/>
  <c r="NL30" i="14" s="1"/>
  <c r="NE30" i="14"/>
  <c r="MZ30" i="14"/>
  <c r="MY30" i="14"/>
  <c r="MW30" i="14"/>
  <c r="MX30" i="14" s="1"/>
  <c r="MQ30" i="14"/>
  <c r="MB30" i="14"/>
  <c r="MA30" i="14"/>
  <c r="LY30" i="14"/>
  <c r="LZ30" i="14" s="1"/>
  <c r="LS30" i="14"/>
  <c r="LN30" i="14"/>
  <c r="LM30" i="14"/>
  <c r="LK30" i="14"/>
  <c r="LL30" i="14" s="1"/>
  <c r="LO30" i="14" s="1"/>
  <c r="LE30" i="14"/>
  <c r="KP30" i="14"/>
  <c r="KO30" i="14"/>
  <c r="KN30" i="14"/>
  <c r="KR30" i="14" s="1"/>
  <c r="KU30" i="14" s="1"/>
  <c r="KY30" i="14" s="1"/>
  <c r="KM30" i="14"/>
  <c r="KG30" i="14"/>
  <c r="KC30" i="14"/>
  <c r="KB30" i="14"/>
  <c r="KD30" i="14" s="1"/>
  <c r="KA30" i="14"/>
  <c r="JZ30" i="14"/>
  <c r="JY30" i="14"/>
  <c r="JS30" i="14"/>
  <c r="JD30" i="14"/>
  <c r="JC30" i="14"/>
  <c r="JA30" i="14"/>
  <c r="JB30" i="14" s="1"/>
  <c r="IU30" i="14"/>
  <c r="IP30" i="14"/>
  <c r="IO30" i="14"/>
  <c r="IN30" i="14"/>
  <c r="IM30" i="14"/>
  <c r="IG30" i="14"/>
  <c r="HR30" i="14"/>
  <c r="HQ30" i="14"/>
  <c r="HP30" i="14"/>
  <c r="HO30" i="14"/>
  <c r="HI30" i="14"/>
  <c r="HD30" i="14"/>
  <c r="HC30" i="14"/>
  <c r="HA30" i="14"/>
  <c r="HB30" i="14" s="1"/>
  <c r="GU30" i="14"/>
  <c r="GL30" i="14"/>
  <c r="GP30" i="14" s="1"/>
  <c r="GH30" i="14"/>
  <c r="GK30" i="14" s="1"/>
  <c r="GO30" i="14" s="1"/>
  <c r="GF30" i="14"/>
  <c r="GE30" i="14"/>
  <c r="GD30" i="14"/>
  <c r="GG30" i="14" s="1"/>
  <c r="GC30" i="14"/>
  <c r="FW30" i="14"/>
  <c r="FT30" i="14"/>
  <c r="FR30" i="14"/>
  <c r="FQ30" i="14"/>
  <c r="FO30" i="14"/>
  <c r="FP30" i="14" s="1"/>
  <c r="FS30" i="14" s="1"/>
  <c r="FI30" i="14"/>
  <c r="ET30" i="14"/>
  <c r="ES30" i="14"/>
  <c r="ER30" i="14"/>
  <c r="EV30" i="14" s="1"/>
  <c r="EQ30" i="14"/>
  <c r="EK30" i="14"/>
  <c r="EF30" i="14"/>
  <c r="EE30" i="14"/>
  <c r="ED30" i="14"/>
  <c r="EC30" i="14"/>
  <c r="DW30" i="14"/>
  <c r="DH30" i="14"/>
  <c r="DG30" i="14"/>
  <c r="DE30" i="14"/>
  <c r="DF30" i="14" s="1"/>
  <c r="CY30" i="14"/>
  <c r="CV30" i="14"/>
  <c r="CU30" i="14"/>
  <c r="CT30" i="14"/>
  <c r="CS30" i="14"/>
  <c r="CR30" i="14"/>
  <c r="CQ30" i="14"/>
  <c r="CK30" i="14"/>
  <c r="BX30" i="14"/>
  <c r="BW30" i="14"/>
  <c r="BV30" i="14"/>
  <c r="BU30" i="14"/>
  <c r="BS30" i="14"/>
  <c r="BT30" i="14" s="1"/>
  <c r="BM30" i="14"/>
  <c r="BH30" i="14"/>
  <c r="BG30" i="14"/>
  <c r="BF30" i="14"/>
  <c r="BE30" i="14"/>
  <c r="AY30" i="14"/>
  <c r="AJ30" i="14"/>
  <c r="AI30" i="14"/>
  <c r="AG30" i="14"/>
  <c r="AH30" i="14" s="1"/>
  <c r="AA30" i="14"/>
  <c r="V30" i="14"/>
  <c r="X30" i="14" s="1"/>
  <c r="U30" i="14"/>
  <c r="W30" i="14" s="1"/>
  <c r="T30" i="14"/>
  <c r="S30" i="14"/>
  <c r="M30" i="14"/>
  <c r="NN29" i="14"/>
  <c r="NM29" i="14"/>
  <c r="NL29" i="14"/>
  <c r="NK29" i="14"/>
  <c r="NE29" i="14"/>
  <c r="MZ29" i="14"/>
  <c r="MY29" i="14"/>
  <c r="MW29" i="14"/>
  <c r="MX29" i="14" s="1"/>
  <c r="MQ29" i="14"/>
  <c r="MC29" i="14"/>
  <c r="MB29" i="14"/>
  <c r="MD29" i="14" s="1"/>
  <c r="MA29" i="14"/>
  <c r="LY29" i="14"/>
  <c r="LZ29" i="14" s="1"/>
  <c r="LS29" i="14"/>
  <c r="LN29" i="14"/>
  <c r="LM29" i="14"/>
  <c r="LK29" i="14"/>
  <c r="LL29" i="14" s="1"/>
  <c r="LE29" i="14"/>
  <c r="KR29" i="14"/>
  <c r="KQ29" i="14"/>
  <c r="KP29" i="14"/>
  <c r="KO29" i="14"/>
  <c r="KN29" i="14"/>
  <c r="KM29" i="14"/>
  <c r="KG29" i="14"/>
  <c r="KB29" i="14"/>
  <c r="KA29" i="14"/>
  <c r="JY29" i="14"/>
  <c r="JZ29" i="14" s="1"/>
  <c r="JS29" i="14"/>
  <c r="JD29" i="14"/>
  <c r="JC29" i="14"/>
  <c r="JB29" i="14"/>
  <c r="JF29" i="14" s="1"/>
  <c r="JA29" i="14"/>
  <c r="IU29" i="14"/>
  <c r="IP29" i="14"/>
  <c r="IO29" i="14"/>
  <c r="IN29" i="14"/>
  <c r="IM29" i="14"/>
  <c r="IG29" i="14"/>
  <c r="HR29" i="14"/>
  <c r="HQ29" i="14"/>
  <c r="HO29" i="14"/>
  <c r="HP29" i="14" s="1"/>
  <c r="HI29" i="14"/>
  <c r="HF29" i="14"/>
  <c r="HD29" i="14"/>
  <c r="HC29" i="14"/>
  <c r="HB29" i="14"/>
  <c r="HE29" i="14" s="1"/>
  <c r="HA29" i="14"/>
  <c r="GU29" i="14"/>
  <c r="GF29" i="14"/>
  <c r="GE29" i="14"/>
  <c r="GD29" i="14"/>
  <c r="GH29" i="14" s="1"/>
  <c r="GC29" i="14"/>
  <c r="FW29" i="14"/>
  <c r="FT29" i="14"/>
  <c r="FS29" i="14"/>
  <c r="FR29" i="14"/>
  <c r="FQ29" i="14"/>
  <c r="FP29" i="14"/>
  <c r="FO29" i="14"/>
  <c r="FI29" i="14"/>
  <c r="ET29" i="14"/>
  <c r="ES29" i="14"/>
  <c r="EQ29" i="14"/>
  <c r="ER29" i="14" s="1"/>
  <c r="EK29" i="14"/>
  <c r="EF29" i="14"/>
  <c r="EE29" i="14"/>
  <c r="ED29" i="14"/>
  <c r="EH29" i="14" s="1"/>
  <c r="EC29" i="14"/>
  <c r="DW29" i="14"/>
  <c r="DI29" i="14"/>
  <c r="DN29" i="14" s="1"/>
  <c r="DR29" i="14" s="1"/>
  <c r="DH29" i="14"/>
  <c r="DG29" i="14"/>
  <c r="DE29" i="14"/>
  <c r="DF29" i="14" s="1"/>
  <c r="DJ29" i="14" s="1"/>
  <c r="CY29" i="14"/>
  <c r="CU29" i="14"/>
  <c r="CT29" i="14"/>
  <c r="CS29" i="14"/>
  <c r="CR29" i="14"/>
  <c r="CQ29" i="14"/>
  <c r="CK29" i="14"/>
  <c r="BV29" i="14"/>
  <c r="BU29" i="14"/>
  <c r="BS29" i="14"/>
  <c r="BT29" i="14" s="1"/>
  <c r="BM29" i="14"/>
  <c r="BH29" i="14"/>
  <c r="BG29" i="14"/>
  <c r="BE29" i="14"/>
  <c r="BF29" i="14" s="1"/>
  <c r="AY29" i="14"/>
  <c r="AK29" i="14"/>
  <c r="AJ29" i="14"/>
  <c r="AI29" i="14"/>
  <c r="AG29" i="14"/>
  <c r="AH29" i="14" s="1"/>
  <c r="AA29" i="14"/>
  <c r="V29" i="14"/>
  <c r="U29" i="14"/>
  <c r="T29" i="14"/>
  <c r="S29" i="14"/>
  <c r="M29" i="14"/>
  <c r="H29" i="14"/>
  <c r="G29" i="14"/>
  <c r="F29" i="14"/>
  <c r="NO28" i="14"/>
  <c r="NN28" i="14"/>
  <c r="NP28" i="14" s="1"/>
  <c r="NM28" i="14"/>
  <c r="NL28" i="14"/>
  <c r="NK28" i="14"/>
  <c r="NE28" i="14"/>
  <c r="MZ28" i="14"/>
  <c r="MY28" i="14"/>
  <c r="MW28" i="14"/>
  <c r="MX28" i="14" s="1"/>
  <c r="MQ28" i="14"/>
  <c r="MB28" i="14"/>
  <c r="MA28" i="14"/>
  <c r="LZ28" i="14"/>
  <c r="LY28" i="14"/>
  <c r="LS28" i="14"/>
  <c r="LN28" i="14"/>
  <c r="LM28" i="14"/>
  <c r="LL28" i="14"/>
  <c r="LK28" i="14"/>
  <c r="LE28" i="14"/>
  <c r="KP28" i="14"/>
  <c r="KO28" i="14"/>
  <c r="KM28" i="14"/>
  <c r="KN28" i="14" s="1"/>
  <c r="KG28" i="14"/>
  <c r="KB28" i="14"/>
  <c r="KA28" i="14"/>
  <c r="JZ28" i="14"/>
  <c r="KD28" i="14" s="1"/>
  <c r="JY28" i="14"/>
  <c r="JS28" i="14"/>
  <c r="JF28" i="14"/>
  <c r="JE28" i="14"/>
  <c r="JD28" i="14"/>
  <c r="JC28" i="14"/>
  <c r="JB28" i="14"/>
  <c r="JA28" i="14"/>
  <c r="IU28" i="14"/>
  <c r="IR28" i="14"/>
  <c r="JI28" i="14" s="1"/>
  <c r="JM28" i="14" s="1"/>
  <c r="IQ28" i="14"/>
  <c r="JJ28" i="14" s="1"/>
  <c r="JN28" i="14" s="1"/>
  <c r="IP28" i="14"/>
  <c r="IO28" i="14"/>
  <c r="IN28" i="14"/>
  <c r="IM28" i="14"/>
  <c r="IG28" i="14"/>
  <c r="HT28" i="14"/>
  <c r="HR28" i="14"/>
  <c r="HQ28" i="14"/>
  <c r="HS28" i="14" s="1"/>
  <c r="HP28" i="14"/>
  <c r="HO28" i="14"/>
  <c r="HI28" i="14"/>
  <c r="HD28" i="14"/>
  <c r="HC28" i="14"/>
  <c r="HA28" i="14"/>
  <c r="HB28" i="14" s="1"/>
  <c r="GU28" i="14"/>
  <c r="GF28" i="14"/>
  <c r="GE28" i="14"/>
  <c r="GD28" i="14"/>
  <c r="GH28" i="14" s="1"/>
  <c r="GC28" i="14"/>
  <c r="FW28" i="14"/>
  <c r="FR28" i="14"/>
  <c r="FQ28" i="14"/>
  <c r="FP28" i="14"/>
  <c r="FS28" i="14" s="1"/>
  <c r="FO28" i="14"/>
  <c r="FI28" i="14"/>
  <c r="ET28" i="14"/>
  <c r="ES28" i="14"/>
  <c r="EQ28" i="14"/>
  <c r="ER28" i="14" s="1"/>
  <c r="EK28" i="14"/>
  <c r="EH28" i="14"/>
  <c r="EG28" i="14"/>
  <c r="EF28" i="14"/>
  <c r="EE28" i="14"/>
  <c r="EC28" i="14"/>
  <c r="ED28" i="14" s="1"/>
  <c r="DW28" i="14"/>
  <c r="DH28" i="14"/>
  <c r="DG28" i="14"/>
  <c r="DF28" i="14"/>
  <c r="DE28" i="14"/>
  <c r="CY28" i="14"/>
  <c r="CT28" i="14"/>
  <c r="CS28" i="14"/>
  <c r="CR28" i="14"/>
  <c r="CV28" i="14" s="1"/>
  <c r="CQ28" i="14"/>
  <c r="CK28" i="14"/>
  <c r="BV28" i="14"/>
  <c r="BU28" i="14"/>
  <c r="BS28" i="14"/>
  <c r="BT28" i="14" s="1"/>
  <c r="BM28" i="14"/>
  <c r="BH28" i="14"/>
  <c r="BG28" i="14"/>
  <c r="BE28" i="14"/>
  <c r="BF28" i="14" s="1"/>
  <c r="AY28" i="14"/>
  <c r="AJ28" i="14"/>
  <c r="AI28" i="14"/>
  <c r="AG28" i="14"/>
  <c r="AH28" i="14" s="1"/>
  <c r="AK28" i="14" s="1"/>
  <c r="AA28" i="14"/>
  <c r="V28" i="14"/>
  <c r="U28" i="14"/>
  <c r="S28" i="14"/>
  <c r="T28" i="14" s="1"/>
  <c r="M28" i="14"/>
  <c r="H28" i="14"/>
  <c r="G28" i="14"/>
  <c r="F28" i="14"/>
  <c r="NN27" i="14"/>
  <c r="NM27" i="14"/>
  <c r="NO27" i="14" s="1"/>
  <c r="NL27" i="14"/>
  <c r="NK27" i="14"/>
  <c r="NE27" i="14"/>
  <c r="MZ27" i="14"/>
  <c r="MY27" i="14"/>
  <c r="MX27" i="14"/>
  <c r="MW27" i="14"/>
  <c r="MQ27" i="14"/>
  <c r="MB27" i="14"/>
  <c r="MA27" i="14"/>
  <c r="LZ27" i="14"/>
  <c r="LY27" i="14"/>
  <c r="LS27" i="14"/>
  <c r="LP27" i="14"/>
  <c r="LN27" i="14"/>
  <c r="LM27" i="14"/>
  <c r="LL27" i="14"/>
  <c r="LK27" i="14"/>
  <c r="LE27" i="14"/>
  <c r="KP27" i="14"/>
  <c r="KO27" i="14"/>
  <c r="KM27" i="14"/>
  <c r="KN27" i="14" s="1"/>
  <c r="KR27" i="14" s="1"/>
  <c r="KG27" i="14"/>
  <c r="KB27" i="14"/>
  <c r="KA27" i="14"/>
  <c r="JY27" i="14"/>
  <c r="JZ27" i="14" s="1"/>
  <c r="KD27" i="14" s="1"/>
  <c r="JS27" i="14"/>
  <c r="JD27" i="14"/>
  <c r="JC27" i="14"/>
  <c r="JA27" i="14"/>
  <c r="JB27" i="14" s="1"/>
  <c r="IU27" i="14"/>
  <c r="IP27" i="14"/>
  <c r="IO27" i="14"/>
  <c r="IN27" i="14"/>
  <c r="IR27" i="14" s="1"/>
  <c r="IM27" i="14"/>
  <c r="IG27" i="14"/>
  <c r="HT27" i="14"/>
  <c r="HR27" i="14"/>
  <c r="HQ27" i="14"/>
  <c r="HO27" i="14"/>
  <c r="HP27" i="14" s="1"/>
  <c r="HS27" i="14" s="1"/>
  <c r="HI27" i="14"/>
  <c r="HD27" i="14"/>
  <c r="HC27" i="14"/>
  <c r="HA27" i="14"/>
  <c r="HB27" i="14" s="1"/>
  <c r="GU27" i="14"/>
  <c r="GF27" i="14"/>
  <c r="GE27" i="14"/>
  <c r="GD27" i="14"/>
  <c r="GC27" i="14"/>
  <c r="FW27" i="14"/>
  <c r="FR27" i="14"/>
  <c r="FQ27" i="14"/>
  <c r="FO27" i="14"/>
  <c r="FP27" i="14" s="1"/>
  <c r="FS27" i="14" s="1"/>
  <c r="FI27" i="14"/>
  <c r="ET27" i="14"/>
  <c r="EV27" i="14" s="1"/>
  <c r="ES27" i="14"/>
  <c r="EU27" i="14" s="1"/>
  <c r="EQ27" i="14"/>
  <c r="ER27" i="14" s="1"/>
  <c r="EK27" i="14"/>
  <c r="EF27" i="14"/>
  <c r="EE27" i="14"/>
  <c r="ED27" i="14"/>
  <c r="EC27" i="14"/>
  <c r="DW27" i="14"/>
  <c r="DN27" i="14"/>
  <c r="DR27" i="14" s="1"/>
  <c r="DJ27" i="14"/>
  <c r="DM27" i="14" s="1"/>
  <c r="DQ27" i="14" s="1"/>
  <c r="DI27" i="14"/>
  <c r="DH27" i="14"/>
  <c r="DG27" i="14"/>
  <c r="DE27" i="14"/>
  <c r="DF27" i="14" s="1"/>
  <c r="CY27" i="14"/>
  <c r="CV27" i="14"/>
  <c r="CT27" i="14"/>
  <c r="CS27" i="14"/>
  <c r="CR27" i="14"/>
  <c r="CU27" i="14" s="1"/>
  <c r="CQ27" i="14"/>
  <c r="CK27" i="14"/>
  <c r="BV27" i="14"/>
  <c r="BU27" i="14"/>
  <c r="BS27" i="14"/>
  <c r="BT27" i="14" s="1"/>
  <c r="BM27" i="14"/>
  <c r="BH27" i="14"/>
  <c r="BJ27" i="14" s="1"/>
  <c r="BG27" i="14"/>
  <c r="BI27" i="14" s="1"/>
  <c r="BE27" i="14"/>
  <c r="BF27" i="14" s="1"/>
  <c r="AY27" i="14"/>
  <c r="AJ27" i="14"/>
  <c r="AI27" i="14"/>
  <c r="AG27" i="14"/>
  <c r="AH27" i="14" s="1"/>
  <c r="AA27" i="14"/>
  <c r="V27" i="14"/>
  <c r="U27" i="14"/>
  <c r="S27" i="14"/>
  <c r="T27" i="14" s="1"/>
  <c r="M27" i="14"/>
  <c r="G27" i="14"/>
  <c r="F27" i="14"/>
  <c r="H27" i="14" s="1"/>
  <c r="NN26" i="14"/>
  <c r="NM26" i="14"/>
  <c r="NL26" i="14"/>
  <c r="NK26" i="14"/>
  <c r="NE26" i="14"/>
  <c r="MZ26" i="14"/>
  <c r="MY26" i="14"/>
  <c r="MX26" i="14"/>
  <c r="NB26" i="14" s="1"/>
  <c r="MW26" i="14"/>
  <c r="MQ26" i="14"/>
  <c r="MB26" i="14"/>
  <c r="MA26" i="14"/>
  <c r="LY26" i="14"/>
  <c r="LZ26" i="14" s="1"/>
  <c r="MD26" i="14" s="1"/>
  <c r="LS26" i="14"/>
  <c r="LN26" i="14"/>
  <c r="LM26" i="14"/>
  <c r="LL26" i="14"/>
  <c r="LK26" i="14"/>
  <c r="LE26" i="14"/>
  <c r="KR26" i="14"/>
  <c r="KP26" i="14"/>
  <c r="KO26" i="14"/>
  <c r="KN26" i="14"/>
  <c r="KM26" i="14"/>
  <c r="KG26" i="14"/>
  <c r="KB26" i="14"/>
  <c r="KA26" i="14"/>
  <c r="JY26" i="14"/>
  <c r="JZ26" i="14" s="1"/>
  <c r="JS26" i="14"/>
  <c r="JD26" i="14"/>
  <c r="JC26" i="14"/>
  <c r="JA26" i="14"/>
  <c r="JB26" i="14" s="1"/>
  <c r="IU26" i="14"/>
  <c r="IR26" i="14"/>
  <c r="IP26" i="14"/>
  <c r="IO26" i="14"/>
  <c r="IQ26" i="14" s="1"/>
  <c r="IN26" i="14"/>
  <c r="IM26" i="14"/>
  <c r="IG26" i="14"/>
  <c r="HR26" i="14"/>
  <c r="HQ26" i="14"/>
  <c r="HP26" i="14"/>
  <c r="HO26" i="14"/>
  <c r="HI26" i="14"/>
  <c r="HD26" i="14"/>
  <c r="HC26" i="14"/>
  <c r="HB26" i="14"/>
  <c r="HF26" i="14" s="1"/>
  <c r="HA26" i="14"/>
  <c r="GU26" i="14"/>
  <c r="GF26" i="14"/>
  <c r="GE26" i="14"/>
  <c r="GC26" i="14"/>
  <c r="GD26" i="14" s="1"/>
  <c r="GH26" i="14" s="1"/>
  <c r="FW26" i="14"/>
  <c r="FR26" i="14"/>
  <c r="FQ26" i="14"/>
  <c r="FO26" i="14"/>
  <c r="FP26" i="14" s="1"/>
  <c r="FI26" i="14"/>
  <c r="ET26" i="14"/>
  <c r="ES26" i="14"/>
  <c r="EQ26" i="14"/>
  <c r="ER26" i="14" s="1"/>
  <c r="EK26" i="14"/>
  <c r="EH26" i="14"/>
  <c r="EG26" i="14"/>
  <c r="EF26" i="14"/>
  <c r="EE26" i="14"/>
  <c r="EC26" i="14"/>
  <c r="ED26" i="14" s="1"/>
  <c r="DW26" i="14"/>
  <c r="DH26" i="14"/>
  <c r="DG26" i="14"/>
  <c r="DE26" i="14"/>
  <c r="DF26" i="14" s="1"/>
  <c r="CY26" i="14"/>
  <c r="CT26" i="14"/>
  <c r="CS26" i="14"/>
  <c r="CQ26" i="14"/>
  <c r="CR26" i="14" s="1"/>
  <c r="CV26" i="14" s="1"/>
  <c r="CK26" i="14"/>
  <c r="BV26" i="14"/>
  <c r="BX26" i="14" s="1"/>
  <c r="BU26" i="14"/>
  <c r="BW26" i="14" s="1"/>
  <c r="BT26" i="14"/>
  <c r="BS26" i="14"/>
  <c r="BM26" i="14"/>
  <c r="BH26" i="14"/>
  <c r="BG26" i="14"/>
  <c r="BF26" i="14"/>
  <c r="BE26" i="14"/>
  <c r="AY26" i="14"/>
  <c r="AK26" i="14"/>
  <c r="AP26" i="14" s="1"/>
  <c r="AT26" i="14" s="1"/>
  <c r="AJ26" i="14"/>
  <c r="AI26" i="14"/>
  <c r="AG26" i="14"/>
  <c r="AH26" i="14" s="1"/>
  <c r="AL26" i="14" s="1"/>
  <c r="AO26" i="14" s="1"/>
  <c r="AS26" i="14" s="1"/>
  <c r="AA26" i="14"/>
  <c r="W26" i="14"/>
  <c r="V26" i="14"/>
  <c r="X26" i="14" s="1"/>
  <c r="U26" i="14"/>
  <c r="S26" i="14"/>
  <c r="T26" i="14" s="1"/>
  <c r="M26" i="14"/>
  <c r="G26" i="14"/>
  <c r="F26" i="14"/>
  <c r="H26" i="14" s="1"/>
  <c r="NP25" i="14"/>
  <c r="NO25" i="14"/>
  <c r="NN25" i="14"/>
  <c r="NM25" i="14"/>
  <c r="NL25" i="14"/>
  <c r="NK25" i="14"/>
  <c r="NE25" i="14"/>
  <c r="MZ25" i="14"/>
  <c r="MY25" i="14"/>
  <c r="MW25" i="14"/>
  <c r="MX25" i="14" s="1"/>
  <c r="MQ25" i="14"/>
  <c r="MB25" i="14"/>
  <c r="MA25" i="14"/>
  <c r="LY25" i="14"/>
  <c r="LZ25" i="14" s="1"/>
  <c r="LS25" i="14"/>
  <c r="LP25" i="14"/>
  <c r="LO25" i="14"/>
  <c r="LN25" i="14"/>
  <c r="LM25" i="14"/>
  <c r="LL25" i="14"/>
  <c r="LK25" i="14"/>
  <c r="LE25" i="14"/>
  <c r="KP25" i="14"/>
  <c r="KO25" i="14"/>
  <c r="KN25" i="14"/>
  <c r="KR25" i="14" s="1"/>
  <c r="KU25" i="14" s="1"/>
  <c r="KY25" i="14" s="1"/>
  <c r="KM25" i="14"/>
  <c r="KG25" i="14"/>
  <c r="KB25" i="14"/>
  <c r="KD25" i="14" s="1"/>
  <c r="KA25" i="14"/>
  <c r="KC25" i="14" s="1"/>
  <c r="JZ25" i="14"/>
  <c r="JY25" i="14"/>
  <c r="JS25" i="14"/>
  <c r="JD25" i="14"/>
  <c r="JC25" i="14"/>
  <c r="JA25" i="14"/>
  <c r="JB25" i="14" s="1"/>
  <c r="IU25" i="14"/>
  <c r="IR25" i="14"/>
  <c r="IP25" i="14"/>
  <c r="IO25" i="14"/>
  <c r="IN25" i="14"/>
  <c r="IQ25" i="14" s="1"/>
  <c r="IM25" i="14"/>
  <c r="IG25" i="14"/>
  <c r="HR25" i="14"/>
  <c r="HQ25" i="14"/>
  <c r="HO25" i="14"/>
  <c r="HP25" i="14" s="1"/>
  <c r="HI25" i="14"/>
  <c r="HD25" i="14"/>
  <c r="HC25" i="14"/>
  <c r="HA25" i="14"/>
  <c r="HB25" i="14" s="1"/>
  <c r="GU25" i="14"/>
  <c r="GG25" i="14"/>
  <c r="GF25" i="14"/>
  <c r="GE25" i="14"/>
  <c r="GD25" i="14"/>
  <c r="GH25" i="14" s="1"/>
  <c r="GC25" i="14"/>
  <c r="FW25" i="14"/>
  <c r="FR25" i="14"/>
  <c r="FQ25" i="14"/>
  <c r="FP25" i="14"/>
  <c r="FT25" i="14" s="1"/>
  <c r="FO25" i="14"/>
  <c r="FI25" i="14"/>
  <c r="ET25" i="14"/>
  <c r="EV25" i="14" s="1"/>
  <c r="ES25" i="14"/>
  <c r="EU25" i="14" s="1"/>
  <c r="ER25" i="14"/>
  <c r="EQ25" i="14"/>
  <c r="EK25" i="14"/>
  <c r="EF25" i="14"/>
  <c r="EE25" i="14"/>
  <c r="ED25" i="14"/>
  <c r="EC25" i="14"/>
  <c r="DW25" i="14"/>
  <c r="DH25" i="14"/>
  <c r="DG25" i="14"/>
  <c r="DE25" i="14"/>
  <c r="DF25" i="14" s="1"/>
  <c r="CY25" i="14"/>
  <c r="CT25" i="14"/>
  <c r="CS25" i="14"/>
  <c r="CQ25" i="14"/>
  <c r="CR25" i="14" s="1"/>
  <c r="CK25" i="14"/>
  <c r="BV25" i="14"/>
  <c r="BU25" i="14"/>
  <c r="BS25" i="14"/>
  <c r="BT25" i="14" s="1"/>
  <c r="BM25" i="14"/>
  <c r="BJ25" i="14"/>
  <c r="BH25" i="14"/>
  <c r="BG25" i="14"/>
  <c r="BI25" i="14" s="1"/>
  <c r="BF25" i="14"/>
  <c r="BE25" i="14"/>
  <c r="AY25" i="14"/>
  <c r="AJ25" i="14"/>
  <c r="AI25" i="14"/>
  <c r="AH25" i="14"/>
  <c r="AL25" i="14" s="1"/>
  <c r="AG25" i="14"/>
  <c r="AA25" i="14"/>
  <c r="X25" i="14"/>
  <c r="W25" i="14"/>
  <c r="V25" i="14"/>
  <c r="U25" i="14"/>
  <c r="S25" i="14"/>
  <c r="T25" i="14" s="1"/>
  <c r="M25" i="14"/>
  <c r="G25" i="14"/>
  <c r="F25" i="14"/>
  <c r="H25" i="14" s="1"/>
  <c r="NN24" i="14"/>
  <c r="NM24" i="14"/>
  <c r="NL24" i="14"/>
  <c r="NP24" i="14" s="1"/>
  <c r="NK24" i="14"/>
  <c r="NE24" i="14"/>
  <c r="MZ24" i="14"/>
  <c r="MY24" i="14"/>
  <c r="MX24" i="14"/>
  <c r="NA24" i="14" s="1"/>
  <c r="MW24" i="14"/>
  <c r="MQ24" i="14"/>
  <c r="MB24" i="14"/>
  <c r="MA24" i="14"/>
  <c r="LY24" i="14"/>
  <c r="LZ24" i="14" s="1"/>
  <c r="LS24" i="14"/>
  <c r="LN24" i="14"/>
  <c r="LP24" i="14" s="1"/>
  <c r="LM24" i="14"/>
  <c r="LO24" i="14" s="1"/>
  <c r="LL24" i="14"/>
  <c r="LK24" i="14"/>
  <c r="LE24" i="14"/>
  <c r="KR24" i="14"/>
  <c r="KU24" i="14" s="1"/>
  <c r="KY24" i="14" s="1"/>
  <c r="KP24" i="14"/>
  <c r="KO24" i="14"/>
  <c r="KN24" i="14"/>
  <c r="KQ24" i="14" s="1"/>
  <c r="KM24" i="14"/>
  <c r="KG24" i="14"/>
  <c r="KB24" i="14"/>
  <c r="KA24" i="14"/>
  <c r="JZ24" i="14"/>
  <c r="KD24" i="14" s="1"/>
  <c r="JY24" i="14"/>
  <c r="JS24" i="14"/>
  <c r="JD24" i="14"/>
  <c r="JC24" i="14"/>
  <c r="JA24" i="14"/>
  <c r="JB24" i="14" s="1"/>
  <c r="JF24" i="14" s="1"/>
  <c r="JI24" i="14" s="1"/>
  <c r="JM24" i="14" s="1"/>
  <c r="IU24" i="14"/>
  <c r="IR24" i="14"/>
  <c r="IP24" i="14"/>
  <c r="IO24" i="14"/>
  <c r="IQ24" i="14" s="1"/>
  <c r="IN24" i="14"/>
  <c r="IM24" i="14"/>
  <c r="IG24" i="14"/>
  <c r="HR24" i="14"/>
  <c r="HQ24" i="14"/>
  <c r="HO24" i="14"/>
  <c r="HP24" i="14" s="1"/>
  <c r="HI24" i="14"/>
  <c r="HD24" i="14"/>
  <c r="HC24" i="14"/>
  <c r="HA24" i="14"/>
  <c r="HB24" i="14" s="1"/>
  <c r="GU24" i="14"/>
  <c r="GF24" i="14"/>
  <c r="GE24" i="14"/>
  <c r="GC24" i="14"/>
  <c r="GD24" i="14" s="1"/>
  <c r="FW24" i="14"/>
  <c r="FR24" i="14"/>
  <c r="FQ24" i="14"/>
  <c r="FO24" i="14"/>
  <c r="FP24" i="14" s="1"/>
  <c r="FI24" i="14"/>
  <c r="EV24" i="14"/>
  <c r="ET24" i="14"/>
  <c r="ES24" i="14"/>
  <c r="EQ24" i="14"/>
  <c r="ER24" i="14" s="1"/>
  <c r="EK24" i="14"/>
  <c r="EF24" i="14"/>
  <c r="EE24" i="14"/>
  <c r="EC24" i="14"/>
  <c r="ED24" i="14" s="1"/>
  <c r="DW24" i="14"/>
  <c r="DH24" i="14"/>
  <c r="DG24" i="14"/>
  <c r="DE24" i="14"/>
  <c r="DF24" i="14" s="1"/>
  <c r="DJ24" i="14" s="1"/>
  <c r="CY24" i="14"/>
  <c r="CT24" i="14"/>
  <c r="CS24" i="14"/>
  <c r="CQ24" i="14"/>
  <c r="CR24" i="14" s="1"/>
  <c r="CK24" i="14"/>
  <c r="BV24" i="14"/>
  <c r="BU24" i="14"/>
  <c r="BT24" i="14"/>
  <c r="BX24" i="14" s="1"/>
  <c r="BS24" i="14"/>
  <c r="BM24" i="14"/>
  <c r="BH24" i="14"/>
  <c r="BG24" i="14"/>
  <c r="BF24" i="14"/>
  <c r="BI24" i="14" s="1"/>
  <c r="BE24" i="14"/>
  <c r="AY24" i="14"/>
  <c r="AJ24" i="14"/>
  <c r="AI24" i="14"/>
  <c r="AG24" i="14"/>
  <c r="AH24" i="14" s="1"/>
  <c r="AA24" i="14"/>
  <c r="V24" i="14"/>
  <c r="U24" i="14"/>
  <c r="S24" i="14"/>
  <c r="T24" i="14" s="1"/>
  <c r="M24" i="14"/>
  <c r="H24" i="14"/>
  <c r="G24" i="14"/>
  <c r="F24" i="14"/>
  <c r="NN23" i="14"/>
  <c r="NM23" i="14"/>
  <c r="NK23" i="14"/>
  <c r="NL23" i="14" s="1"/>
  <c r="NE23" i="14"/>
  <c r="MZ23" i="14"/>
  <c r="MY23" i="14"/>
  <c r="MW23" i="14"/>
  <c r="MX23" i="14" s="1"/>
  <c r="MQ23" i="14"/>
  <c r="MK23" i="14"/>
  <c r="MB23" i="14"/>
  <c r="MA23" i="14"/>
  <c r="LZ23" i="14"/>
  <c r="MD23" i="14" s="1"/>
  <c r="MG23" i="14" s="1"/>
  <c r="LY23" i="14"/>
  <c r="LS23" i="14"/>
  <c r="LP23" i="14"/>
  <c r="LN23" i="14"/>
  <c r="LM23" i="14"/>
  <c r="LL23" i="14"/>
  <c r="LO23" i="14" s="1"/>
  <c r="LK23" i="14"/>
  <c r="LE23" i="14"/>
  <c r="KR23" i="14"/>
  <c r="KQ23" i="14"/>
  <c r="KP23" i="14"/>
  <c r="KO23" i="14"/>
  <c r="KM23" i="14"/>
  <c r="KN23" i="14" s="1"/>
  <c r="KG23" i="14"/>
  <c r="KB23" i="14"/>
  <c r="KA23" i="14"/>
  <c r="JY23" i="14"/>
  <c r="JZ23" i="14" s="1"/>
  <c r="JS23" i="14"/>
  <c r="JD23" i="14"/>
  <c r="JC23" i="14"/>
  <c r="JA23" i="14"/>
  <c r="JB23" i="14" s="1"/>
  <c r="IU23" i="14"/>
  <c r="IP23" i="14"/>
  <c r="IO23" i="14"/>
  <c r="IN23" i="14"/>
  <c r="IR23" i="14" s="1"/>
  <c r="IM23" i="14"/>
  <c r="IG23" i="14"/>
  <c r="HR23" i="14"/>
  <c r="HQ23" i="14"/>
  <c r="HO23" i="14"/>
  <c r="HP23" i="14" s="1"/>
  <c r="HI23" i="14"/>
  <c r="HE23" i="14"/>
  <c r="HD23" i="14"/>
  <c r="HF23" i="14" s="1"/>
  <c r="HC23" i="14"/>
  <c r="HA23" i="14"/>
  <c r="HB23" i="14" s="1"/>
  <c r="GU23" i="14"/>
  <c r="GF23" i="14"/>
  <c r="GE23" i="14"/>
  <c r="GC23" i="14"/>
  <c r="GD23" i="14" s="1"/>
  <c r="FW23" i="14"/>
  <c r="FR23" i="14"/>
  <c r="FQ23" i="14"/>
  <c r="FP23" i="14"/>
  <c r="FT23" i="14" s="1"/>
  <c r="FO23" i="14"/>
  <c r="FI23" i="14"/>
  <c r="ET23" i="14"/>
  <c r="ES23" i="14"/>
  <c r="EQ23" i="14"/>
  <c r="ER23" i="14" s="1"/>
  <c r="EK23" i="14"/>
  <c r="EG23" i="14"/>
  <c r="EF23" i="14"/>
  <c r="EE23" i="14"/>
  <c r="EC23" i="14"/>
  <c r="ED23" i="14" s="1"/>
  <c r="EH23" i="14" s="1"/>
  <c r="DW23" i="14"/>
  <c r="DH23" i="14"/>
  <c r="DG23" i="14"/>
  <c r="DE23" i="14"/>
  <c r="DF23" i="14" s="1"/>
  <c r="CY23" i="14"/>
  <c r="CT23" i="14"/>
  <c r="CS23" i="14"/>
  <c r="CR23" i="14"/>
  <c r="CV23" i="14" s="1"/>
  <c r="CQ23" i="14"/>
  <c r="CK23" i="14"/>
  <c r="BX23" i="14"/>
  <c r="BW23" i="14"/>
  <c r="CB23" i="14" s="1"/>
  <c r="CF23" i="14" s="1"/>
  <c r="BV23" i="14"/>
  <c r="BU23" i="14"/>
  <c r="BT23" i="14"/>
  <c r="BS23" i="14"/>
  <c r="BM23" i="14"/>
  <c r="BH23" i="14"/>
  <c r="BG23" i="14"/>
  <c r="BE23" i="14"/>
  <c r="BF23" i="14" s="1"/>
  <c r="BI23" i="14" s="1"/>
  <c r="AY23" i="14"/>
  <c r="AJ23" i="14"/>
  <c r="AI23" i="14"/>
  <c r="AG23" i="14"/>
  <c r="AH23" i="14" s="1"/>
  <c r="AA23" i="14"/>
  <c r="V23" i="14"/>
  <c r="U23" i="14"/>
  <c r="T23" i="14"/>
  <c r="S23" i="14"/>
  <c r="M23" i="14"/>
  <c r="G23" i="14"/>
  <c r="F23" i="14"/>
  <c r="H23" i="14" s="1"/>
  <c r="NN22" i="14"/>
  <c r="NM22" i="14"/>
  <c r="NK22" i="14"/>
  <c r="NL22" i="14" s="1"/>
  <c r="NE22" i="14"/>
  <c r="MZ22" i="14"/>
  <c r="MY22" i="14"/>
  <c r="MW22" i="14"/>
  <c r="MX22" i="14" s="1"/>
  <c r="MQ22" i="14"/>
  <c r="MB22" i="14"/>
  <c r="MA22" i="14"/>
  <c r="LY22" i="14"/>
  <c r="LZ22" i="14" s="1"/>
  <c r="LS22" i="14"/>
  <c r="LN22" i="14"/>
  <c r="LM22" i="14"/>
  <c r="LK22" i="14"/>
  <c r="LL22" i="14" s="1"/>
  <c r="LE22" i="14"/>
  <c r="KP22" i="14"/>
  <c r="KO22" i="14"/>
  <c r="KM22" i="14"/>
  <c r="KN22" i="14" s="1"/>
  <c r="KG22" i="14"/>
  <c r="KB22" i="14"/>
  <c r="KA22" i="14"/>
  <c r="JY22" i="14"/>
  <c r="JZ22" i="14" s="1"/>
  <c r="JS22" i="14"/>
  <c r="JD22" i="14"/>
  <c r="JC22" i="14"/>
  <c r="JB22" i="14"/>
  <c r="JF22" i="14" s="1"/>
  <c r="JI22" i="14" s="1"/>
  <c r="JM22" i="14" s="1"/>
  <c r="JA22" i="14"/>
  <c r="IU22" i="14"/>
  <c r="IP22" i="14"/>
  <c r="IO22" i="14"/>
  <c r="IN22" i="14"/>
  <c r="IR22" i="14" s="1"/>
  <c r="IM22" i="14"/>
  <c r="IG22" i="14"/>
  <c r="HT22" i="14"/>
  <c r="HR22" i="14"/>
  <c r="HQ22" i="14"/>
  <c r="HO22" i="14"/>
  <c r="HP22" i="14" s="1"/>
  <c r="HS22" i="14" s="1"/>
  <c r="HI22" i="14"/>
  <c r="HD22" i="14"/>
  <c r="HC22" i="14"/>
  <c r="HA22" i="14"/>
  <c r="HB22" i="14" s="1"/>
  <c r="GU22" i="14"/>
  <c r="GH22" i="14"/>
  <c r="GG22" i="14"/>
  <c r="GF22" i="14"/>
  <c r="GE22" i="14"/>
  <c r="GC22" i="14"/>
  <c r="GD22" i="14" s="1"/>
  <c r="FW22" i="14"/>
  <c r="FR22" i="14"/>
  <c r="FQ22" i="14"/>
  <c r="FO22" i="14"/>
  <c r="FP22" i="14" s="1"/>
  <c r="FI22" i="14"/>
  <c r="EV22" i="14"/>
  <c r="EU22" i="14"/>
  <c r="ET22" i="14"/>
  <c r="ES22" i="14"/>
  <c r="ER22" i="14"/>
  <c r="EQ22" i="14"/>
  <c r="EK22" i="14"/>
  <c r="EF22" i="14"/>
  <c r="EE22" i="14"/>
  <c r="EC22" i="14"/>
  <c r="ED22" i="14" s="1"/>
  <c r="DW22" i="14"/>
  <c r="DH22" i="14"/>
  <c r="DG22" i="14"/>
  <c r="DE22" i="14"/>
  <c r="DF22" i="14" s="1"/>
  <c r="CY22" i="14"/>
  <c r="CT22" i="14"/>
  <c r="CS22" i="14"/>
  <c r="CR22" i="14"/>
  <c r="CV22" i="14" s="1"/>
  <c r="CQ22" i="14"/>
  <c r="CK22" i="14"/>
  <c r="BV22" i="14"/>
  <c r="BU22" i="14"/>
  <c r="BS22" i="14"/>
  <c r="BT22" i="14" s="1"/>
  <c r="BM22" i="14"/>
  <c r="BH22" i="14"/>
  <c r="BG22" i="14"/>
  <c r="BE22" i="14"/>
  <c r="BF22" i="14" s="1"/>
  <c r="BI22" i="14" s="1"/>
  <c r="AY22" i="14"/>
  <c r="AL22" i="14"/>
  <c r="AO22" i="14" s="1"/>
  <c r="AS22" i="14" s="1"/>
  <c r="AJ22" i="14"/>
  <c r="AI22" i="14"/>
  <c r="AH22" i="14"/>
  <c r="AK22" i="14" s="1"/>
  <c r="AP22" i="14" s="1"/>
  <c r="AT22" i="14" s="1"/>
  <c r="AG22" i="14"/>
  <c r="AA22" i="14"/>
  <c r="V22" i="14"/>
  <c r="X22" i="14" s="1"/>
  <c r="U22" i="14"/>
  <c r="W22" i="14" s="1"/>
  <c r="T22" i="14"/>
  <c r="S22" i="14"/>
  <c r="M22" i="14"/>
  <c r="G22" i="14"/>
  <c r="F22" i="14"/>
  <c r="H22" i="14" s="1"/>
  <c r="NN21" i="14"/>
  <c r="NM21" i="14"/>
  <c r="NK21" i="14"/>
  <c r="NL21" i="14" s="1"/>
  <c r="NE21" i="14"/>
  <c r="MZ21" i="14"/>
  <c r="MY21" i="14"/>
  <c r="MW21" i="14"/>
  <c r="MX21" i="14" s="1"/>
  <c r="MQ21" i="14"/>
  <c r="MB21" i="14"/>
  <c r="MA21" i="14"/>
  <c r="LZ21" i="14"/>
  <c r="MD21" i="14" s="1"/>
  <c r="MG21" i="14" s="1"/>
  <c r="MK21" i="14" s="1"/>
  <c r="LY21" i="14"/>
  <c r="LS21" i="14"/>
  <c r="LP21" i="14"/>
  <c r="LN21" i="14"/>
  <c r="LM21" i="14"/>
  <c r="LL21" i="14"/>
  <c r="LO21" i="14" s="1"/>
  <c r="LK21" i="14"/>
  <c r="LE21" i="14"/>
  <c r="KP21" i="14"/>
  <c r="KO21" i="14"/>
  <c r="KN21" i="14"/>
  <c r="KM21" i="14"/>
  <c r="KG21" i="14"/>
  <c r="KB21" i="14"/>
  <c r="KA21" i="14"/>
  <c r="JY21" i="14"/>
  <c r="JZ21" i="14" s="1"/>
  <c r="KC21" i="14" s="1"/>
  <c r="JS21" i="14"/>
  <c r="JD21" i="14"/>
  <c r="JC21" i="14"/>
  <c r="JA21" i="14"/>
  <c r="JB21" i="14" s="1"/>
  <c r="IU21" i="14"/>
  <c r="IP21" i="14"/>
  <c r="IO21" i="14"/>
  <c r="IM21" i="14"/>
  <c r="IN21" i="14" s="1"/>
  <c r="IG21" i="14"/>
  <c r="HR21" i="14"/>
  <c r="HQ21" i="14"/>
  <c r="HO21" i="14"/>
  <c r="HP21" i="14" s="1"/>
  <c r="HI21" i="14"/>
  <c r="HD21" i="14"/>
  <c r="HC21" i="14"/>
  <c r="HA21" i="14"/>
  <c r="HB21" i="14" s="1"/>
  <c r="HF21" i="14" s="1"/>
  <c r="GU21" i="14"/>
  <c r="GF21" i="14"/>
  <c r="GE21" i="14"/>
  <c r="GD21" i="14"/>
  <c r="GH21" i="14" s="1"/>
  <c r="GC21" i="14"/>
  <c r="FW21" i="14"/>
  <c r="FR21" i="14"/>
  <c r="FQ21" i="14"/>
  <c r="FO21" i="14"/>
  <c r="FP21" i="14" s="1"/>
  <c r="FI21" i="14"/>
  <c r="ET21" i="14"/>
  <c r="ES21" i="14"/>
  <c r="EQ21" i="14"/>
  <c r="ER21" i="14" s="1"/>
  <c r="EK21" i="14"/>
  <c r="EF21" i="14"/>
  <c r="EE21" i="14"/>
  <c r="ED21" i="14"/>
  <c r="EC21" i="14"/>
  <c r="DW21" i="14"/>
  <c r="DJ21" i="14"/>
  <c r="DH21" i="14"/>
  <c r="DG21" i="14"/>
  <c r="DI21" i="14" s="1"/>
  <c r="DF21" i="14"/>
  <c r="DE21" i="14"/>
  <c r="CY21" i="14"/>
  <c r="CT21" i="14"/>
  <c r="CS21" i="14"/>
  <c r="CQ21" i="14"/>
  <c r="CR21" i="14" s="1"/>
  <c r="CK21" i="14"/>
  <c r="BV21" i="14"/>
  <c r="BU21" i="14"/>
  <c r="BT21" i="14"/>
  <c r="BX21" i="14" s="1"/>
  <c r="CA21" i="14" s="1"/>
  <c r="CE21" i="14" s="1"/>
  <c r="BS21" i="14"/>
  <c r="BM21" i="14"/>
  <c r="BH21" i="14"/>
  <c r="BG21" i="14"/>
  <c r="BF21" i="14"/>
  <c r="BJ21" i="14" s="1"/>
  <c r="BE21" i="14"/>
  <c r="AY21" i="14"/>
  <c r="AJ21" i="14"/>
  <c r="AI21" i="14"/>
  <c r="AG21" i="14"/>
  <c r="AH21" i="14" s="1"/>
  <c r="AA21" i="14"/>
  <c r="X21" i="14"/>
  <c r="V21" i="14"/>
  <c r="U21" i="14"/>
  <c r="S21" i="14"/>
  <c r="T21" i="14" s="1"/>
  <c r="W21" i="14" s="1"/>
  <c r="M21" i="14"/>
  <c r="G21" i="14"/>
  <c r="F21" i="14"/>
  <c r="H21" i="14" s="1"/>
  <c r="NO20" i="14"/>
  <c r="NN20" i="14"/>
  <c r="NP20" i="14" s="1"/>
  <c r="NS20" i="14" s="1"/>
  <c r="NW20" i="14" s="1"/>
  <c r="NM20" i="14"/>
  <c r="NL20" i="14"/>
  <c r="NK20" i="14"/>
  <c r="NE20" i="14"/>
  <c r="MZ20" i="14"/>
  <c r="MY20" i="14"/>
  <c r="MX20" i="14"/>
  <c r="NB20" i="14" s="1"/>
  <c r="MW20" i="14"/>
  <c r="MQ20" i="14"/>
  <c r="MB20" i="14"/>
  <c r="MA20" i="14"/>
  <c r="LY20" i="14"/>
  <c r="LZ20" i="14" s="1"/>
  <c r="LS20" i="14"/>
  <c r="LN20" i="14"/>
  <c r="LM20" i="14"/>
  <c r="LK20" i="14"/>
  <c r="LL20" i="14" s="1"/>
  <c r="LP20" i="14" s="1"/>
  <c r="LE20" i="14"/>
  <c r="KP20" i="14"/>
  <c r="KO20" i="14"/>
  <c r="KN20" i="14"/>
  <c r="KR20" i="14" s="1"/>
  <c r="KU20" i="14" s="1"/>
  <c r="KY20" i="14" s="1"/>
  <c r="KM20" i="14"/>
  <c r="KG20" i="14"/>
  <c r="KB20" i="14"/>
  <c r="KD20" i="14" s="1"/>
  <c r="KA20" i="14"/>
  <c r="KC20" i="14" s="1"/>
  <c r="JZ20" i="14"/>
  <c r="JY20" i="14"/>
  <c r="JS20" i="14"/>
  <c r="JD20" i="14"/>
  <c r="JC20" i="14"/>
  <c r="JA20" i="14"/>
  <c r="JB20" i="14" s="1"/>
  <c r="IU20" i="14"/>
  <c r="IP20" i="14"/>
  <c r="IO20" i="14"/>
  <c r="IN20" i="14"/>
  <c r="IR20" i="14" s="1"/>
  <c r="IM20" i="14"/>
  <c r="IG20" i="14"/>
  <c r="HR20" i="14"/>
  <c r="HQ20" i="14"/>
  <c r="HO20" i="14"/>
  <c r="HP20" i="14" s="1"/>
  <c r="HI20" i="14"/>
  <c r="HD20" i="14"/>
  <c r="HC20" i="14"/>
  <c r="HA20" i="14"/>
  <c r="HB20" i="14" s="1"/>
  <c r="GU20" i="14"/>
  <c r="GF20" i="14"/>
  <c r="GE20" i="14"/>
  <c r="GD20" i="14"/>
  <c r="GC20" i="14"/>
  <c r="FW20" i="14"/>
  <c r="FR20" i="14"/>
  <c r="FQ20" i="14"/>
  <c r="FO20" i="14"/>
  <c r="FP20" i="14" s="1"/>
  <c r="FI20" i="14"/>
  <c r="ET20" i="14"/>
  <c r="ES20" i="14"/>
  <c r="ER20" i="14"/>
  <c r="EV20" i="14" s="1"/>
  <c r="EQ20" i="14"/>
  <c r="EK20" i="14"/>
  <c r="EF20" i="14"/>
  <c r="EE20" i="14"/>
  <c r="ED20" i="14"/>
  <c r="EH20" i="14" s="1"/>
  <c r="EC20" i="14"/>
  <c r="DW20" i="14"/>
  <c r="DH20" i="14"/>
  <c r="DG20" i="14"/>
  <c r="DE20" i="14"/>
  <c r="DF20" i="14" s="1"/>
  <c r="DI20" i="14" s="1"/>
  <c r="CY20" i="14"/>
  <c r="CT20" i="14"/>
  <c r="CS20" i="14"/>
  <c r="CU20" i="14" s="1"/>
  <c r="CR20" i="14"/>
  <c r="CQ20" i="14"/>
  <c r="CK20" i="14"/>
  <c r="BW20" i="14"/>
  <c r="BV20" i="14"/>
  <c r="BU20" i="14"/>
  <c r="BS20" i="14"/>
  <c r="BT20" i="14" s="1"/>
  <c r="BM20" i="14"/>
  <c r="BH20" i="14"/>
  <c r="BG20" i="14"/>
  <c r="BE20" i="14"/>
  <c r="BF20" i="14" s="1"/>
  <c r="AY20" i="14"/>
  <c r="AK20" i="14"/>
  <c r="AJ20" i="14"/>
  <c r="AL20" i="14" s="1"/>
  <c r="AI20" i="14"/>
  <c r="AH20" i="14"/>
  <c r="AG20" i="14"/>
  <c r="AA20" i="14"/>
  <c r="V20" i="14"/>
  <c r="U20" i="14"/>
  <c r="S20" i="14"/>
  <c r="T20" i="14" s="1"/>
  <c r="M20" i="14"/>
  <c r="G20" i="14"/>
  <c r="F20" i="14"/>
  <c r="H20" i="14" s="1"/>
  <c r="NN19" i="14"/>
  <c r="NP19" i="14" s="1"/>
  <c r="NM19" i="14"/>
  <c r="NO19" i="14" s="1"/>
  <c r="NL19" i="14"/>
  <c r="NK19" i="14"/>
  <c r="NE19" i="14"/>
  <c r="MZ19" i="14"/>
  <c r="MY19" i="14"/>
  <c r="MW19" i="14"/>
  <c r="MX19" i="14" s="1"/>
  <c r="MQ19" i="14"/>
  <c r="MD19" i="14"/>
  <c r="MG19" i="14" s="1"/>
  <c r="MK19" i="14" s="1"/>
  <c r="MC19" i="14"/>
  <c r="MB19" i="14"/>
  <c r="MA19" i="14"/>
  <c r="LZ19" i="14"/>
  <c r="LY19" i="14"/>
  <c r="LS19" i="14"/>
  <c r="LN19" i="14"/>
  <c r="LM19" i="14"/>
  <c r="LL19" i="14"/>
  <c r="LP19" i="14" s="1"/>
  <c r="LK19" i="14"/>
  <c r="LE19" i="14"/>
  <c r="KP19" i="14"/>
  <c r="KO19" i="14"/>
  <c r="KN19" i="14"/>
  <c r="KR19" i="14" s="1"/>
  <c r="KU19" i="14" s="1"/>
  <c r="KY19" i="14" s="1"/>
  <c r="KM19" i="14"/>
  <c r="KG19" i="14"/>
  <c r="KD19" i="14"/>
  <c r="KB19" i="14"/>
  <c r="KA19" i="14"/>
  <c r="JY19" i="14"/>
  <c r="JZ19" i="14" s="1"/>
  <c r="KC19" i="14" s="1"/>
  <c r="JS19" i="14"/>
  <c r="JD19" i="14"/>
  <c r="JC19" i="14"/>
  <c r="JA19" i="14"/>
  <c r="JB19" i="14" s="1"/>
  <c r="IU19" i="14"/>
  <c r="IP19" i="14"/>
  <c r="IO19" i="14"/>
  <c r="IM19" i="14"/>
  <c r="IN19" i="14" s="1"/>
  <c r="IG19" i="14"/>
  <c r="HR19" i="14"/>
  <c r="HQ19" i="14"/>
  <c r="HP19" i="14"/>
  <c r="HT19" i="14" s="1"/>
  <c r="HO19" i="14"/>
  <c r="HI19" i="14"/>
  <c r="HD19" i="14"/>
  <c r="HC19" i="14"/>
  <c r="HB19" i="14"/>
  <c r="HF19" i="14" s="1"/>
  <c r="HA19" i="14"/>
  <c r="GU19" i="14"/>
  <c r="GF19" i="14"/>
  <c r="GE19" i="14"/>
  <c r="GC19" i="14"/>
  <c r="GD19" i="14" s="1"/>
  <c r="FW19" i="14"/>
  <c r="FR19" i="14"/>
  <c r="FQ19" i="14"/>
  <c r="FP19" i="14"/>
  <c r="FT19" i="14" s="1"/>
  <c r="FO19" i="14"/>
  <c r="FI19" i="14"/>
  <c r="ET19" i="14"/>
  <c r="ES19" i="14"/>
  <c r="EQ19" i="14"/>
  <c r="ER19" i="14" s="1"/>
  <c r="EK19" i="14"/>
  <c r="EF19" i="14"/>
  <c r="EE19" i="14"/>
  <c r="EC19" i="14"/>
  <c r="ED19" i="14" s="1"/>
  <c r="DW19" i="14"/>
  <c r="DH19" i="14"/>
  <c r="DG19" i="14"/>
  <c r="DE19" i="14"/>
  <c r="DF19" i="14" s="1"/>
  <c r="CY19" i="14"/>
  <c r="CT19" i="14"/>
  <c r="CS19" i="14"/>
  <c r="CR19" i="14"/>
  <c r="CQ19" i="14"/>
  <c r="CK19" i="14"/>
  <c r="BV19" i="14"/>
  <c r="BU19" i="14"/>
  <c r="BT19" i="14"/>
  <c r="BX19" i="14" s="1"/>
  <c r="BS19" i="14"/>
  <c r="BM19" i="14"/>
  <c r="BH19" i="14"/>
  <c r="BG19" i="14"/>
  <c r="BE19" i="14"/>
  <c r="BF19" i="14" s="1"/>
  <c r="AY19" i="14"/>
  <c r="AL19" i="14"/>
  <c r="AJ19" i="14"/>
  <c r="AI19" i="14"/>
  <c r="AG19" i="14"/>
  <c r="AH19" i="14" s="1"/>
  <c r="AK19" i="14" s="1"/>
  <c r="AA19" i="14"/>
  <c r="V19" i="14"/>
  <c r="U19" i="14"/>
  <c r="S19" i="14"/>
  <c r="T19" i="14" s="1"/>
  <c r="M19" i="14"/>
  <c r="H19" i="14"/>
  <c r="G19" i="14"/>
  <c r="F19" i="14"/>
  <c r="NP18" i="14"/>
  <c r="NS18" i="14" s="1"/>
  <c r="NW18" i="14" s="1"/>
  <c r="NN18" i="14"/>
  <c r="NM18" i="14"/>
  <c r="NK18" i="14"/>
  <c r="NL18" i="14" s="1"/>
  <c r="NO18" i="14" s="1"/>
  <c r="NE18" i="14"/>
  <c r="MZ18" i="14"/>
  <c r="MY18" i="14"/>
  <c r="MX18" i="14"/>
  <c r="NB18" i="14" s="1"/>
  <c r="MW18" i="14"/>
  <c r="MQ18" i="14"/>
  <c r="MB18" i="14"/>
  <c r="MA18" i="14"/>
  <c r="LY18" i="14"/>
  <c r="LZ18" i="14" s="1"/>
  <c r="LS18" i="14"/>
  <c r="LN18" i="14"/>
  <c r="LM18" i="14"/>
  <c r="LK18" i="14"/>
  <c r="LL18" i="14" s="1"/>
  <c r="LE18" i="14"/>
  <c r="KP18" i="14"/>
  <c r="KO18" i="14"/>
  <c r="KN18" i="14"/>
  <c r="KR18" i="14" s="1"/>
  <c r="KM18" i="14"/>
  <c r="KG18" i="14"/>
  <c r="KB18" i="14"/>
  <c r="KA18" i="14"/>
  <c r="JY18" i="14"/>
  <c r="JZ18" i="14" s="1"/>
  <c r="JS18" i="14"/>
  <c r="JD18" i="14"/>
  <c r="JF18" i="14" s="1"/>
  <c r="JI18" i="14" s="1"/>
  <c r="JM18" i="14" s="1"/>
  <c r="JC18" i="14"/>
  <c r="JE18" i="14" s="1"/>
  <c r="JB18" i="14"/>
  <c r="JA18" i="14"/>
  <c r="IU18" i="14"/>
  <c r="IP18" i="14"/>
  <c r="IO18" i="14"/>
  <c r="IN18" i="14"/>
  <c r="IR18" i="14" s="1"/>
  <c r="IM18" i="14"/>
  <c r="IG18" i="14"/>
  <c r="HR18" i="14"/>
  <c r="HQ18" i="14"/>
  <c r="HO18" i="14"/>
  <c r="HP18" i="14" s="1"/>
  <c r="HI18" i="14"/>
  <c r="HF18" i="14"/>
  <c r="HD18" i="14"/>
  <c r="HC18" i="14"/>
  <c r="HA18" i="14"/>
  <c r="HB18" i="14" s="1"/>
  <c r="HE18" i="14" s="1"/>
  <c r="GU18" i="14"/>
  <c r="GF18" i="14"/>
  <c r="GE18" i="14"/>
  <c r="GC18" i="14"/>
  <c r="GD18" i="14" s="1"/>
  <c r="GH18" i="14" s="1"/>
  <c r="GK18" i="14" s="1"/>
  <c r="GO18" i="14" s="1"/>
  <c r="FW18" i="14"/>
  <c r="FR18" i="14"/>
  <c r="FQ18" i="14"/>
  <c r="FO18" i="14"/>
  <c r="FP18" i="14" s="1"/>
  <c r="FT18" i="14" s="1"/>
  <c r="FI18" i="14"/>
  <c r="ET18" i="14"/>
  <c r="ES18" i="14"/>
  <c r="ER18" i="14"/>
  <c r="EV18" i="14" s="1"/>
  <c r="EQ18" i="14"/>
  <c r="EK18" i="14"/>
  <c r="EF18" i="14"/>
  <c r="EE18" i="14"/>
  <c r="ED18" i="14"/>
  <c r="EH18" i="14" s="1"/>
  <c r="EC18" i="14"/>
  <c r="DW18" i="14"/>
  <c r="DH18" i="14"/>
  <c r="DG18" i="14"/>
  <c r="DE18" i="14"/>
  <c r="DF18" i="14" s="1"/>
  <c r="CY18" i="14"/>
  <c r="CV18" i="14"/>
  <c r="CT18" i="14"/>
  <c r="CS18" i="14"/>
  <c r="CR18" i="14"/>
  <c r="CU18" i="14" s="1"/>
  <c r="CQ18" i="14"/>
  <c r="CK18" i="14"/>
  <c r="BV18" i="14"/>
  <c r="BU18" i="14"/>
  <c r="BS18" i="14"/>
  <c r="BT18" i="14" s="1"/>
  <c r="BM18" i="14"/>
  <c r="BH18" i="14"/>
  <c r="BG18" i="14"/>
  <c r="BE18" i="14"/>
  <c r="BF18" i="14" s="1"/>
  <c r="BJ18" i="14" s="1"/>
  <c r="AY18" i="14"/>
  <c r="AJ18" i="14"/>
  <c r="AI18" i="14"/>
  <c r="AH18" i="14"/>
  <c r="AL18" i="14" s="1"/>
  <c r="AG18" i="14"/>
  <c r="AA18" i="14"/>
  <c r="V18" i="14"/>
  <c r="U18" i="14"/>
  <c r="S18" i="14"/>
  <c r="T18" i="14" s="1"/>
  <c r="M18" i="14"/>
  <c r="NP17" i="14"/>
  <c r="NN17" i="14"/>
  <c r="NM17" i="14"/>
  <c r="NK17" i="14"/>
  <c r="NL17" i="14" s="1"/>
  <c r="NO17" i="14" s="1"/>
  <c r="NE17" i="14"/>
  <c r="MZ17" i="14"/>
  <c r="MY17" i="14"/>
  <c r="MW17" i="14"/>
  <c r="MX17" i="14" s="1"/>
  <c r="MQ17" i="14"/>
  <c r="MD17" i="14"/>
  <c r="MC17" i="14"/>
  <c r="MB17" i="14"/>
  <c r="MA17" i="14"/>
  <c r="LY17" i="14"/>
  <c r="LZ17" i="14" s="1"/>
  <c r="LS17" i="14"/>
  <c r="LN17" i="14"/>
  <c r="LM17" i="14"/>
  <c r="LK17" i="14"/>
  <c r="LL17" i="14" s="1"/>
  <c r="LE17" i="14"/>
  <c r="KP17" i="14"/>
  <c r="KO17" i="14"/>
  <c r="KN17" i="14"/>
  <c r="KR17" i="14" s="1"/>
  <c r="KM17" i="14"/>
  <c r="KG17" i="14"/>
  <c r="KB17" i="14"/>
  <c r="KA17" i="14"/>
  <c r="JY17" i="14"/>
  <c r="JZ17" i="14" s="1"/>
  <c r="JS17" i="14"/>
  <c r="JD17" i="14"/>
  <c r="JC17" i="14"/>
  <c r="JA17" i="14"/>
  <c r="JB17" i="14" s="1"/>
  <c r="IU17" i="14"/>
  <c r="IP17" i="14"/>
  <c r="IO17" i="14"/>
  <c r="IN17" i="14"/>
  <c r="IR17" i="14" s="1"/>
  <c r="IM17" i="14"/>
  <c r="IG17" i="14"/>
  <c r="HT17" i="14"/>
  <c r="HR17" i="14"/>
  <c r="HQ17" i="14"/>
  <c r="HP17" i="14"/>
  <c r="HS17" i="14" s="1"/>
  <c r="HO17" i="14"/>
  <c r="HI17" i="14"/>
  <c r="HD17" i="14"/>
  <c r="HC17" i="14"/>
  <c r="HA17" i="14"/>
  <c r="HB17" i="14" s="1"/>
  <c r="GU17" i="14"/>
  <c r="GF17" i="14"/>
  <c r="GE17" i="14"/>
  <c r="GD17" i="14"/>
  <c r="GH17" i="14" s="1"/>
  <c r="GK17" i="14" s="1"/>
  <c r="GO17" i="14" s="1"/>
  <c r="GC17" i="14"/>
  <c r="FW17" i="14"/>
  <c r="FR17" i="14"/>
  <c r="FT17" i="14" s="1"/>
  <c r="FQ17" i="14"/>
  <c r="FS17" i="14" s="1"/>
  <c r="FP17" i="14"/>
  <c r="FO17" i="14"/>
  <c r="FI17" i="14"/>
  <c r="ET17" i="14"/>
  <c r="ES17" i="14"/>
  <c r="EQ17" i="14"/>
  <c r="ER17" i="14" s="1"/>
  <c r="EK17" i="14"/>
  <c r="EF17" i="14"/>
  <c r="EE17" i="14"/>
  <c r="ED17" i="14"/>
  <c r="EH17" i="14" s="1"/>
  <c r="EC17" i="14"/>
  <c r="DW17" i="14"/>
  <c r="DH17" i="14"/>
  <c r="DG17" i="14"/>
  <c r="DF17" i="14"/>
  <c r="DE17" i="14"/>
  <c r="CY17" i="14"/>
  <c r="CT17" i="14"/>
  <c r="CS17" i="14"/>
  <c r="CQ17" i="14"/>
  <c r="CR17" i="14" s="1"/>
  <c r="CK17" i="14"/>
  <c r="BV17" i="14"/>
  <c r="BU17" i="14"/>
  <c r="BS17" i="14"/>
  <c r="BT17" i="14" s="1"/>
  <c r="BM17" i="14"/>
  <c r="BH17" i="14"/>
  <c r="BG17" i="14"/>
  <c r="BF17" i="14"/>
  <c r="BJ17" i="14" s="1"/>
  <c r="BE17" i="14"/>
  <c r="AY17" i="14"/>
  <c r="AJ17" i="14"/>
  <c r="AI17" i="14"/>
  <c r="AH17" i="14"/>
  <c r="AL17" i="14" s="1"/>
  <c r="AG17" i="14"/>
  <c r="AA17" i="14"/>
  <c r="V17" i="14"/>
  <c r="X17" i="14" s="1"/>
  <c r="U17" i="14"/>
  <c r="W17" i="14" s="1"/>
  <c r="T17" i="14"/>
  <c r="S17" i="14"/>
  <c r="M17" i="14"/>
  <c r="NN16" i="14"/>
  <c r="NM16" i="14"/>
  <c r="NK16" i="14"/>
  <c r="NL16" i="14" s="1"/>
  <c r="NE16" i="14"/>
  <c r="MZ16" i="14"/>
  <c r="MY16" i="14"/>
  <c r="MW16" i="14"/>
  <c r="MX16" i="14" s="1"/>
  <c r="MQ16" i="14"/>
  <c r="MB16" i="14"/>
  <c r="MA16" i="14"/>
  <c r="LY16" i="14"/>
  <c r="LZ16" i="14" s="1"/>
  <c r="MD16" i="14" s="1"/>
  <c r="LS16" i="14"/>
  <c r="LN16" i="14"/>
  <c r="LM16" i="14"/>
  <c r="LK16" i="14"/>
  <c r="LL16" i="14" s="1"/>
  <c r="LE16" i="14"/>
  <c r="KP16" i="14"/>
  <c r="KR16" i="14" s="1"/>
  <c r="KO16" i="14"/>
  <c r="KQ16" i="14" s="1"/>
  <c r="KN16" i="14"/>
  <c r="KM16" i="14"/>
  <c r="KG16" i="14"/>
  <c r="KB16" i="14"/>
  <c r="KA16" i="14"/>
  <c r="JY16" i="14"/>
  <c r="JZ16" i="14" s="1"/>
  <c r="JS16" i="14"/>
  <c r="JD16" i="14"/>
  <c r="JC16" i="14"/>
  <c r="JA16" i="14"/>
  <c r="JB16" i="14" s="1"/>
  <c r="IU16" i="14"/>
  <c r="IP16" i="14"/>
  <c r="IO16" i="14"/>
  <c r="IN16" i="14"/>
  <c r="IR16" i="14" s="1"/>
  <c r="IM16" i="14"/>
  <c r="IG16" i="14"/>
  <c r="HS16" i="14"/>
  <c r="HR16" i="14"/>
  <c r="HQ16" i="14"/>
  <c r="HP16" i="14"/>
  <c r="HO16" i="14"/>
  <c r="HI16" i="14"/>
  <c r="HD16" i="14"/>
  <c r="HC16" i="14"/>
  <c r="HA16" i="14"/>
  <c r="HB16" i="14" s="1"/>
  <c r="HF16" i="14" s="1"/>
  <c r="GU16" i="14"/>
  <c r="GF16" i="14"/>
  <c r="GE16" i="14"/>
  <c r="GC16" i="14"/>
  <c r="GD16" i="14" s="1"/>
  <c r="FW16" i="14"/>
  <c r="FR16" i="14"/>
  <c r="FQ16" i="14"/>
  <c r="FO16" i="14"/>
  <c r="FP16" i="14" s="1"/>
  <c r="FI16" i="14"/>
  <c r="EU16" i="14"/>
  <c r="ET16" i="14"/>
  <c r="EV16" i="14" s="1"/>
  <c r="ES16" i="14"/>
  <c r="ER16" i="14"/>
  <c r="EQ16" i="14"/>
  <c r="EK16" i="14"/>
  <c r="EF16" i="14"/>
  <c r="EE16" i="14"/>
  <c r="EC16" i="14"/>
  <c r="ED16" i="14" s="1"/>
  <c r="DW16" i="14"/>
  <c r="DH16" i="14"/>
  <c r="DG16" i="14"/>
  <c r="DE16" i="14"/>
  <c r="DF16" i="14" s="1"/>
  <c r="CY16" i="14"/>
  <c r="CT16" i="14"/>
  <c r="CS16" i="14"/>
  <c r="CQ16" i="14"/>
  <c r="CR16" i="14" s="1"/>
  <c r="CK16" i="14"/>
  <c r="BV16" i="14"/>
  <c r="BU16" i="14"/>
  <c r="BT16" i="14"/>
  <c r="BS16" i="14"/>
  <c r="BM16" i="14"/>
  <c r="BH16" i="14"/>
  <c r="BG16" i="14"/>
  <c r="BE16" i="14"/>
  <c r="BF16" i="14" s="1"/>
  <c r="AY16" i="14"/>
  <c r="AJ16" i="14"/>
  <c r="AI16" i="14"/>
  <c r="AH16" i="14"/>
  <c r="AL16" i="14" s="1"/>
  <c r="AG16" i="14"/>
  <c r="AA16" i="14"/>
  <c r="V16" i="14"/>
  <c r="U16" i="14"/>
  <c r="S16" i="14"/>
  <c r="T16" i="14" s="1"/>
  <c r="M16" i="14"/>
  <c r="NN15" i="14"/>
  <c r="NM15" i="14"/>
  <c r="NK15" i="14"/>
  <c r="NL15" i="14" s="1"/>
  <c r="NO15" i="14" s="1"/>
  <c r="NE15" i="14"/>
  <c r="MZ15" i="14"/>
  <c r="MY15" i="14"/>
  <c r="MW15" i="14"/>
  <c r="MX15" i="14" s="1"/>
  <c r="MQ15" i="14"/>
  <c r="MC15" i="14"/>
  <c r="MB15" i="14"/>
  <c r="MD15" i="14" s="1"/>
  <c r="MA15" i="14"/>
  <c r="LY15" i="14"/>
  <c r="LZ15" i="14" s="1"/>
  <c r="LS15" i="14"/>
  <c r="LN15" i="14"/>
  <c r="LM15" i="14"/>
  <c r="LL15" i="14"/>
  <c r="LK15" i="14"/>
  <c r="LE15" i="14"/>
  <c r="KP15" i="14"/>
  <c r="KO15" i="14"/>
  <c r="KN15" i="14"/>
  <c r="KR15" i="14" s="1"/>
  <c r="KM15" i="14"/>
  <c r="KG15" i="14"/>
  <c r="KB15" i="14"/>
  <c r="KA15" i="14"/>
  <c r="JY15" i="14"/>
  <c r="JZ15" i="14" s="1"/>
  <c r="JS15" i="14"/>
  <c r="JE15" i="14"/>
  <c r="JD15" i="14"/>
  <c r="JC15" i="14"/>
  <c r="JA15" i="14"/>
  <c r="JB15" i="14" s="1"/>
  <c r="JF15" i="14" s="1"/>
  <c r="JI15" i="14" s="1"/>
  <c r="JM15" i="14" s="1"/>
  <c r="IU15" i="14"/>
  <c r="IP15" i="14"/>
  <c r="IO15" i="14"/>
  <c r="IN15" i="14"/>
  <c r="IR15" i="14" s="1"/>
  <c r="IM15" i="14"/>
  <c r="IG15" i="14"/>
  <c r="HT15" i="14"/>
  <c r="HW15" i="14" s="1"/>
  <c r="IA15" i="14" s="1"/>
  <c r="HS15" i="14"/>
  <c r="HR15" i="14"/>
  <c r="HQ15" i="14"/>
  <c r="HO15" i="14"/>
  <c r="HP15" i="14" s="1"/>
  <c r="HI15" i="14"/>
  <c r="HD15" i="14"/>
  <c r="HC15" i="14"/>
  <c r="HA15" i="14"/>
  <c r="HB15" i="14" s="1"/>
  <c r="HF15" i="14" s="1"/>
  <c r="GU15" i="14"/>
  <c r="GF15" i="14"/>
  <c r="GE15" i="14"/>
  <c r="GD15" i="14"/>
  <c r="GC15" i="14"/>
  <c r="FW15" i="14"/>
  <c r="FR15" i="14"/>
  <c r="FT15" i="14" s="1"/>
  <c r="FQ15" i="14"/>
  <c r="FS15" i="14" s="1"/>
  <c r="FO15" i="14"/>
  <c r="FP15" i="14" s="1"/>
  <c r="FI15" i="14"/>
  <c r="ET15" i="14"/>
  <c r="ES15" i="14"/>
  <c r="EQ15" i="14"/>
  <c r="ER15" i="14" s="1"/>
  <c r="EK15" i="14"/>
  <c r="EF15" i="14"/>
  <c r="EE15" i="14"/>
  <c r="EC15" i="14"/>
  <c r="ED15" i="14" s="1"/>
  <c r="DW15" i="14"/>
  <c r="DH15" i="14"/>
  <c r="DG15" i="14"/>
  <c r="DE15" i="14"/>
  <c r="DF15" i="14" s="1"/>
  <c r="CY15" i="14"/>
  <c r="CT15" i="14"/>
  <c r="CS15" i="14"/>
  <c r="CR15" i="14"/>
  <c r="CV15" i="14" s="1"/>
  <c r="CQ15" i="14"/>
  <c r="CK15" i="14"/>
  <c r="BV15" i="14"/>
  <c r="BU15" i="14"/>
  <c r="BS15" i="14"/>
  <c r="BT15" i="14" s="1"/>
  <c r="BM15" i="14"/>
  <c r="BH15" i="14"/>
  <c r="BG15" i="14"/>
  <c r="BE15" i="14"/>
  <c r="BF15" i="14" s="1"/>
  <c r="AY15" i="14"/>
  <c r="AJ15" i="14"/>
  <c r="AI15" i="14"/>
  <c r="AH15" i="14"/>
  <c r="AL15" i="14" s="1"/>
  <c r="AG15" i="14"/>
  <c r="AA15" i="14"/>
  <c r="V15" i="14"/>
  <c r="U15" i="14"/>
  <c r="T15" i="14"/>
  <c r="X15" i="14" s="1"/>
  <c r="S15" i="14"/>
  <c r="M15" i="14"/>
  <c r="NN14" i="14"/>
  <c r="NM14" i="14"/>
  <c r="NK14" i="14"/>
  <c r="NL14" i="14" s="1"/>
  <c r="NO14" i="14" s="1"/>
  <c r="NE14" i="14"/>
  <c r="MZ14" i="14"/>
  <c r="MY14" i="14"/>
  <c r="MW14" i="14"/>
  <c r="MX14" i="14" s="1"/>
  <c r="MQ14" i="14"/>
  <c r="MB14" i="14"/>
  <c r="MA14" i="14"/>
  <c r="LY14" i="14"/>
  <c r="LZ14" i="14" s="1"/>
  <c r="MD14" i="14" s="1"/>
  <c r="LS14" i="14"/>
  <c r="LN14" i="14"/>
  <c r="LM14" i="14"/>
  <c r="LL14" i="14"/>
  <c r="LK14" i="14"/>
  <c r="LE14" i="14"/>
  <c r="KR14" i="14"/>
  <c r="KQ14" i="14"/>
  <c r="KP14" i="14"/>
  <c r="KO14" i="14"/>
  <c r="KN14" i="14"/>
  <c r="KM14" i="14"/>
  <c r="KG14" i="14"/>
  <c r="KB14" i="14"/>
  <c r="KA14" i="14"/>
  <c r="JY14" i="14"/>
  <c r="JZ14" i="14" s="1"/>
  <c r="JS14" i="14"/>
  <c r="JD14" i="14"/>
  <c r="JC14" i="14"/>
  <c r="JA14" i="14"/>
  <c r="JB14" i="14" s="1"/>
  <c r="IU14" i="14"/>
  <c r="IP14" i="14"/>
  <c r="IO14" i="14"/>
  <c r="IN14" i="14"/>
  <c r="IM14" i="14"/>
  <c r="IG14" i="14"/>
  <c r="HR14" i="14"/>
  <c r="HQ14" i="14"/>
  <c r="HP14" i="14"/>
  <c r="HT14" i="14" s="1"/>
  <c r="HO14" i="14"/>
  <c r="HI14" i="14"/>
  <c r="HD14" i="14"/>
  <c r="HC14" i="14"/>
  <c r="HA14" i="14"/>
  <c r="HB14" i="14" s="1"/>
  <c r="HF14" i="14" s="1"/>
  <c r="GU14" i="14"/>
  <c r="GG14" i="14"/>
  <c r="GF14" i="14"/>
  <c r="GH14" i="14" s="1"/>
  <c r="GK14" i="14" s="1"/>
  <c r="GO14" i="14" s="1"/>
  <c r="GE14" i="14"/>
  <c r="GD14" i="14"/>
  <c r="GC14" i="14"/>
  <c r="FW14" i="14"/>
  <c r="FR14" i="14"/>
  <c r="FQ14" i="14"/>
  <c r="FO14" i="14"/>
  <c r="FP14" i="14" s="1"/>
  <c r="FT14" i="14" s="1"/>
  <c r="FI14" i="14"/>
  <c r="ET14" i="14"/>
  <c r="ES14" i="14"/>
  <c r="EQ14" i="14"/>
  <c r="ER14" i="14" s="1"/>
  <c r="EK14" i="14"/>
  <c r="EF14" i="14"/>
  <c r="EE14" i="14"/>
  <c r="EC14" i="14"/>
  <c r="ED14" i="14" s="1"/>
  <c r="EG14" i="14" s="1"/>
  <c r="DW14" i="14"/>
  <c r="DH14" i="14"/>
  <c r="DG14" i="14"/>
  <c r="DE14" i="14"/>
  <c r="DF14" i="14" s="1"/>
  <c r="CY14" i="14"/>
  <c r="CT14" i="14"/>
  <c r="CS14" i="14"/>
  <c r="CQ14" i="14"/>
  <c r="CR14" i="14" s="1"/>
  <c r="CK14" i="14"/>
  <c r="BV14" i="14"/>
  <c r="BU14" i="14"/>
  <c r="BS14" i="14"/>
  <c r="BT14" i="14" s="1"/>
  <c r="BM14" i="14"/>
  <c r="BH14" i="14"/>
  <c r="BG14" i="14"/>
  <c r="BF14" i="14"/>
  <c r="BE14" i="14"/>
  <c r="AY14" i="14"/>
  <c r="AJ14" i="14"/>
  <c r="AI14" i="14"/>
  <c r="AH14" i="14"/>
  <c r="AL14" i="14" s="1"/>
  <c r="AG14" i="14"/>
  <c r="AA14" i="14"/>
  <c r="X14" i="14"/>
  <c r="V14" i="14"/>
  <c r="U14" i="14"/>
  <c r="T14" i="14"/>
  <c r="W14" i="14" s="1"/>
  <c r="S14" i="14"/>
  <c r="M14" i="14"/>
  <c r="G14" i="14"/>
  <c r="F14" i="14"/>
  <c r="H14" i="14" s="1"/>
  <c r="NN13" i="14"/>
  <c r="NM13" i="14"/>
  <c r="NK13" i="14"/>
  <c r="NL13" i="14" s="1"/>
  <c r="NE13" i="14"/>
  <c r="MZ13" i="14"/>
  <c r="MY13" i="14"/>
  <c r="MX13" i="14"/>
  <c r="NB13" i="14" s="1"/>
  <c r="MW13" i="14"/>
  <c r="MQ13" i="14"/>
  <c r="MB13" i="14"/>
  <c r="MA13" i="14"/>
  <c r="LZ13" i="14"/>
  <c r="LY13" i="14"/>
  <c r="LS13" i="14"/>
  <c r="LN13" i="14"/>
  <c r="LM13" i="14"/>
  <c r="LK13" i="14"/>
  <c r="LL13" i="14" s="1"/>
  <c r="LP13" i="14" s="1"/>
  <c r="LE13" i="14"/>
  <c r="KR13" i="14"/>
  <c r="KQ13" i="14"/>
  <c r="KP13" i="14"/>
  <c r="KO13" i="14"/>
  <c r="KM13" i="14"/>
  <c r="KN13" i="14" s="1"/>
  <c r="KG13" i="14"/>
  <c r="KB13" i="14"/>
  <c r="KA13" i="14"/>
  <c r="JY13" i="14"/>
  <c r="JZ13" i="14" s="1"/>
  <c r="JS13" i="14"/>
  <c r="JE13" i="14"/>
  <c r="JD13" i="14"/>
  <c r="JF13" i="14" s="1"/>
  <c r="JC13" i="14"/>
  <c r="JA13" i="14"/>
  <c r="JB13" i="14" s="1"/>
  <c r="IU13" i="14"/>
  <c r="IP13" i="14"/>
  <c r="IO13" i="14"/>
  <c r="IM13" i="14"/>
  <c r="IN13" i="14" s="1"/>
  <c r="IG13" i="14"/>
  <c r="HR13" i="14"/>
  <c r="HQ13" i="14"/>
  <c r="HP13" i="14"/>
  <c r="HT13" i="14" s="1"/>
  <c r="HW13" i="14" s="1"/>
  <c r="IA13" i="14" s="1"/>
  <c r="HO13" i="14"/>
  <c r="HI13" i="14"/>
  <c r="HD13" i="14"/>
  <c r="HC13" i="14"/>
  <c r="HB13" i="14"/>
  <c r="HF13" i="14" s="1"/>
  <c r="HA13" i="14"/>
  <c r="GU13" i="14"/>
  <c r="GF13" i="14"/>
  <c r="GE13" i="14"/>
  <c r="GC13" i="14"/>
  <c r="GD13" i="14" s="1"/>
  <c r="FW13" i="14"/>
  <c r="FR13" i="14"/>
  <c r="FQ13" i="14"/>
  <c r="FO13" i="14"/>
  <c r="FP13" i="14" s="1"/>
  <c r="FS13" i="14" s="1"/>
  <c r="FI13" i="14"/>
  <c r="ET13" i="14"/>
  <c r="ES13" i="14"/>
  <c r="EQ13" i="14"/>
  <c r="ER13" i="14" s="1"/>
  <c r="EK13" i="14"/>
  <c r="EF13" i="14"/>
  <c r="EE13" i="14"/>
  <c r="EC13" i="14"/>
  <c r="ED13" i="14" s="1"/>
  <c r="EH13" i="14" s="1"/>
  <c r="DW13" i="14"/>
  <c r="DJ13" i="14"/>
  <c r="DH13" i="14"/>
  <c r="DG13" i="14"/>
  <c r="DF13" i="14"/>
  <c r="DI13" i="14" s="1"/>
  <c r="DE13" i="14"/>
  <c r="CY13" i="14"/>
  <c r="CT13" i="14"/>
  <c r="CS13" i="14"/>
  <c r="CR13" i="14"/>
  <c r="CQ13" i="14"/>
  <c r="CK13" i="14"/>
  <c r="BV13" i="14"/>
  <c r="BU13" i="14"/>
  <c r="BS13" i="14"/>
  <c r="BT13" i="14" s="1"/>
  <c r="BM13" i="14"/>
  <c r="BH13" i="14"/>
  <c r="BG13" i="14"/>
  <c r="BF13" i="14"/>
  <c r="BJ13" i="14" s="1"/>
  <c r="BE13" i="14"/>
  <c r="AY13" i="14"/>
  <c r="AJ13" i="14"/>
  <c r="AI13" i="14"/>
  <c r="AG13" i="14"/>
  <c r="AH13" i="14" s="1"/>
  <c r="AL13" i="14" s="1"/>
  <c r="AO13" i="14" s="1"/>
  <c r="AS13" i="14" s="1"/>
  <c r="AA13" i="14"/>
  <c r="V13" i="14"/>
  <c r="U13" i="14"/>
  <c r="T13" i="14"/>
  <c r="X13" i="14" s="1"/>
  <c r="S13" i="14"/>
  <c r="M13" i="14"/>
  <c r="H13" i="14"/>
  <c r="G13" i="14"/>
  <c r="F13" i="14"/>
  <c r="NN12" i="14"/>
  <c r="NM12" i="14"/>
  <c r="NK12" i="14"/>
  <c r="NL12" i="14" s="1"/>
  <c r="NE12" i="14"/>
  <c r="MZ12" i="14"/>
  <c r="MY12" i="14"/>
  <c r="MW12" i="14"/>
  <c r="MX12" i="14" s="1"/>
  <c r="NB12" i="14" s="1"/>
  <c r="MQ12" i="14"/>
  <c r="MB12" i="14"/>
  <c r="MA12" i="14"/>
  <c r="LZ12" i="14"/>
  <c r="MD12" i="14" s="1"/>
  <c r="LY12" i="14"/>
  <c r="LS12" i="14"/>
  <c r="LN12" i="14"/>
  <c r="LM12" i="14"/>
  <c r="LK12" i="14"/>
  <c r="LL12" i="14" s="1"/>
  <c r="LE12" i="14"/>
  <c r="KP12" i="14"/>
  <c r="KO12" i="14"/>
  <c r="KN12" i="14"/>
  <c r="KM12" i="14"/>
  <c r="KG12" i="14"/>
  <c r="KB12" i="14"/>
  <c r="KA12" i="14"/>
  <c r="JZ12" i="14"/>
  <c r="KD12" i="14" s="1"/>
  <c r="JY12" i="14"/>
  <c r="JS12" i="14"/>
  <c r="JD12" i="14"/>
  <c r="JC12" i="14"/>
  <c r="JA12" i="14"/>
  <c r="JB12" i="14" s="1"/>
  <c r="JE12" i="14" s="1"/>
  <c r="IU12" i="14"/>
  <c r="IQ12" i="14"/>
  <c r="IP12" i="14"/>
  <c r="IO12" i="14"/>
  <c r="IN12" i="14"/>
  <c r="IM12" i="14"/>
  <c r="IG12" i="14"/>
  <c r="HR12" i="14"/>
  <c r="HQ12" i="14"/>
  <c r="HO12" i="14"/>
  <c r="HP12" i="14" s="1"/>
  <c r="HT12" i="14" s="1"/>
  <c r="HI12" i="14"/>
  <c r="HD12" i="14"/>
  <c r="HC12" i="14"/>
  <c r="HA12" i="14"/>
  <c r="HB12" i="14" s="1"/>
  <c r="GU12" i="14"/>
  <c r="GF12" i="14"/>
  <c r="GE12" i="14"/>
  <c r="GD12" i="14"/>
  <c r="GC12" i="14"/>
  <c r="FW12" i="14"/>
  <c r="FR12" i="14"/>
  <c r="FQ12" i="14"/>
  <c r="FO12" i="14"/>
  <c r="FP12" i="14" s="1"/>
  <c r="FI12" i="14"/>
  <c r="EV12" i="14"/>
  <c r="ET12" i="14"/>
  <c r="ES12" i="14"/>
  <c r="ER12" i="14"/>
  <c r="EU12" i="14" s="1"/>
  <c r="EQ12" i="14"/>
  <c r="EK12" i="14"/>
  <c r="EF12" i="14"/>
  <c r="EE12" i="14"/>
  <c r="EC12" i="14"/>
  <c r="ED12" i="14" s="1"/>
  <c r="DW12" i="14"/>
  <c r="DH12" i="14"/>
  <c r="DG12" i="14"/>
  <c r="DF12" i="14"/>
  <c r="DJ12" i="14" s="1"/>
  <c r="DM12" i="14" s="1"/>
  <c r="DQ12" i="14" s="1"/>
  <c r="DE12" i="14"/>
  <c r="CY12" i="14"/>
  <c r="CV12" i="14"/>
  <c r="CU12" i="14"/>
  <c r="CT12" i="14"/>
  <c r="CS12" i="14"/>
  <c r="CQ12" i="14"/>
  <c r="CR12" i="14" s="1"/>
  <c r="CK12" i="14"/>
  <c r="BV12" i="14"/>
  <c r="BU12" i="14"/>
  <c r="BT12" i="14"/>
  <c r="BX12" i="14" s="1"/>
  <c r="CA12" i="14" s="1"/>
  <c r="CE12" i="14" s="1"/>
  <c r="BS12" i="14"/>
  <c r="BM12" i="14"/>
  <c r="BJ12" i="14"/>
  <c r="BI12" i="14"/>
  <c r="BH12" i="14"/>
  <c r="BG12" i="14"/>
  <c r="BE12" i="14"/>
  <c r="BF12" i="14" s="1"/>
  <c r="AY12" i="14"/>
  <c r="AJ12" i="14"/>
  <c r="AI12" i="14"/>
  <c r="AH12" i="14"/>
  <c r="AG12" i="14"/>
  <c r="AA12" i="14"/>
  <c r="V12" i="14"/>
  <c r="U12" i="14"/>
  <c r="S12" i="14"/>
  <c r="T12" i="14" s="1"/>
  <c r="W12" i="14" s="1"/>
  <c r="M12" i="14"/>
  <c r="G12" i="14"/>
  <c r="F12" i="14"/>
  <c r="H12" i="14" s="1"/>
  <c r="NN11" i="14"/>
  <c r="NM11" i="14"/>
  <c r="NK11" i="14"/>
  <c r="NL11" i="14" s="1"/>
  <c r="NE11" i="14"/>
  <c r="MZ11" i="14"/>
  <c r="MY11" i="14"/>
  <c r="MX11" i="14"/>
  <c r="NB11" i="14" s="1"/>
  <c r="MW11" i="14"/>
  <c r="MQ11" i="14"/>
  <c r="MB11" i="14"/>
  <c r="MA11" i="14"/>
  <c r="LZ11" i="14"/>
  <c r="MD11" i="14" s="1"/>
  <c r="LY11" i="14"/>
  <c r="LS11" i="14"/>
  <c r="LN11" i="14"/>
  <c r="LM11" i="14"/>
  <c r="LK11" i="14"/>
  <c r="LL11" i="14" s="1"/>
  <c r="LE11" i="14"/>
  <c r="KP11" i="14"/>
  <c r="KO11" i="14"/>
  <c r="KM11" i="14"/>
  <c r="KN11" i="14" s="1"/>
  <c r="KG11" i="14"/>
  <c r="KB11" i="14"/>
  <c r="KA11" i="14"/>
  <c r="JZ11" i="14"/>
  <c r="KD11" i="14" s="1"/>
  <c r="JY11" i="14"/>
  <c r="JS11" i="14"/>
  <c r="JD11" i="14"/>
  <c r="JC11" i="14"/>
  <c r="JA11" i="14"/>
  <c r="JB11" i="14" s="1"/>
  <c r="IU11" i="14"/>
  <c r="IP11" i="14"/>
  <c r="IO11" i="14"/>
  <c r="IM11" i="14"/>
  <c r="IN11" i="14" s="1"/>
  <c r="IG11" i="14"/>
  <c r="HR11" i="14"/>
  <c r="HQ11" i="14"/>
  <c r="HO11" i="14"/>
  <c r="HP11" i="14" s="1"/>
  <c r="HI11" i="14"/>
  <c r="HD11" i="14"/>
  <c r="HC11" i="14"/>
  <c r="HB11" i="14"/>
  <c r="HF11" i="14" s="1"/>
  <c r="HA11" i="14"/>
  <c r="GU11" i="14"/>
  <c r="GH11" i="14"/>
  <c r="GG11" i="14"/>
  <c r="GF11" i="14"/>
  <c r="GE11" i="14"/>
  <c r="GD11" i="14"/>
  <c r="GC11" i="14"/>
  <c r="FW11" i="14"/>
  <c r="FR11" i="14"/>
  <c r="FQ11" i="14"/>
  <c r="FO11" i="14"/>
  <c r="FP11" i="14" s="1"/>
  <c r="FS11" i="14" s="1"/>
  <c r="GL11" i="14" s="1"/>
  <c r="GP11" i="14" s="1"/>
  <c r="FI11" i="14"/>
  <c r="EV11" i="14"/>
  <c r="EU11" i="14"/>
  <c r="ET11" i="14"/>
  <c r="ES11" i="14"/>
  <c r="EQ11" i="14"/>
  <c r="ER11" i="14" s="1"/>
  <c r="EK11" i="14"/>
  <c r="EF11" i="14"/>
  <c r="EE11" i="14"/>
  <c r="EC11" i="14"/>
  <c r="ED11" i="14" s="1"/>
  <c r="DW11" i="14"/>
  <c r="DH11" i="14"/>
  <c r="DG11" i="14"/>
  <c r="DF11" i="14"/>
  <c r="DJ11" i="14" s="1"/>
  <c r="DE11" i="14"/>
  <c r="CY11" i="14"/>
  <c r="CT11" i="14"/>
  <c r="CS11" i="14"/>
  <c r="CR11" i="14"/>
  <c r="CQ11" i="14"/>
  <c r="CK11" i="14"/>
  <c r="BV11" i="14"/>
  <c r="BU11" i="14"/>
  <c r="BT11" i="14"/>
  <c r="BX11" i="14" s="1"/>
  <c r="CA11" i="14" s="1"/>
  <c r="CE11" i="14" s="1"/>
  <c r="BS11" i="14"/>
  <c r="BM11" i="14"/>
  <c r="BJ11" i="14"/>
  <c r="BH11" i="14"/>
  <c r="BG11" i="14"/>
  <c r="BE11" i="14"/>
  <c r="BF11" i="14" s="1"/>
  <c r="BI11" i="14" s="1"/>
  <c r="AY11" i="14"/>
  <c r="AJ11" i="14"/>
  <c r="AI11" i="14"/>
  <c r="AG11" i="14"/>
  <c r="AH11" i="14" s="1"/>
  <c r="AA11" i="14"/>
  <c r="V11" i="14"/>
  <c r="U11" i="14"/>
  <c r="S11" i="14"/>
  <c r="T11" i="14" s="1"/>
  <c r="X11" i="14" s="1"/>
  <c r="M11" i="14"/>
  <c r="H11" i="14"/>
  <c r="G11" i="14"/>
  <c r="F11" i="14"/>
  <c r="NN10" i="14"/>
  <c r="NM10" i="14"/>
  <c r="NK10" i="14"/>
  <c r="NL10" i="14" s="1"/>
  <c r="NE10" i="14"/>
  <c r="NB10" i="14"/>
  <c r="NA10" i="14"/>
  <c r="MZ10" i="14"/>
  <c r="MY10" i="14"/>
  <c r="MX10" i="14"/>
  <c r="MW10" i="14"/>
  <c r="MQ10" i="14"/>
  <c r="MB10" i="14"/>
  <c r="MA10" i="14"/>
  <c r="LY10" i="14"/>
  <c r="LZ10" i="14" s="1"/>
  <c r="LS10" i="14"/>
  <c r="LP10" i="14"/>
  <c r="LO10" i="14"/>
  <c r="LN10" i="14"/>
  <c r="LM10" i="14"/>
  <c r="LL10" i="14"/>
  <c r="LK10" i="14"/>
  <c r="LE10" i="14"/>
  <c r="KP10" i="14"/>
  <c r="KO10" i="14"/>
  <c r="KM10" i="14"/>
  <c r="KN10" i="14" s="1"/>
  <c r="KR10" i="14" s="1"/>
  <c r="KG10" i="14"/>
  <c r="KB10" i="14"/>
  <c r="KA10" i="14"/>
  <c r="JZ10" i="14"/>
  <c r="JY10" i="14"/>
  <c r="JS10" i="14"/>
  <c r="JD10" i="14"/>
  <c r="JC10" i="14"/>
  <c r="JA10" i="14"/>
  <c r="JB10" i="14" s="1"/>
  <c r="JE10" i="14" s="1"/>
  <c r="JJ10" i="14" s="1"/>
  <c r="JN10" i="14" s="1"/>
  <c r="IU10" i="14"/>
  <c r="IR10" i="14"/>
  <c r="IP10" i="14"/>
  <c r="IO10" i="14"/>
  <c r="IN10" i="14"/>
  <c r="IQ10" i="14" s="1"/>
  <c r="IM10" i="14"/>
  <c r="IG10" i="14"/>
  <c r="HR10" i="14"/>
  <c r="HQ10" i="14"/>
  <c r="HO10" i="14"/>
  <c r="HP10" i="14" s="1"/>
  <c r="HI10" i="14"/>
  <c r="HF10" i="14"/>
  <c r="HD10" i="14"/>
  <c r="HC10" i="14"/>
  <c r="HE10" i="14" s="1"/>
  <c r="HB10" i="14"/>
  <c r="HA10" i="14"/>
  <c r="GU10" i="14"/>
  <c r="GF10" i="14"/>
  <c r="GE10" i="14"/>
  <c r="GD10" i="14"/>
  <c r="GC10" i="14"/>
  <c r="FW10" i="14"/>
  <c r="FR10" i="14"/>
  <c r="FQ10" i="14"/>
  <c r="FO10" i="14"/>
  <c r="FP10" i="14" s="1"/>
  <c r="FI10" i="14"/>
  <c r="EV10" i="14"/>
  <c r="ET10" i="14"/>
  <c r="ES10" i="14"/>
  <c r="EQ10" i="14"/>
  <c r="ER10" i="14" s="1"/>
  <c r="EU10" i="14" s="1"/>
  <c r="EK10" i="14"/>
  <c r="EF10" i="14"/>
  <c r="EE10" i="14"/>
  <c r="EC10" i="14"/>
  <c r="ED10" i="14" s="1"/>
  <c r="DW10" i="14"/>
  <c r="DI10" i="14"/>
  <c r="DH10" i="14"/>
  <c r="DG10" i="14"/>
  <c r="DE10" i="14"/>
  <c r="DF10" i="14" s="1"/>
  <c r="CY10" i="14"/>
  <c r="CT10" i="14"/>
  <c r="CS10" i="14"/>
  <c r="CR10" i="14"/>
  <c r="CV10" i="14" s="1"/>
  <c r="CQ10" i="14"/>
  <c r="CK10" i="14"/>
  <c r="BV10" i="14"/>
  <c r="BU10" i="14"/>
  <c r="BT10" i="14"/>
  <c r="BW10" i="14" s="1"/>
  <c r="BS10" i="14"/>
  <c r="BM10" i="14"/>
  <c r="BH10" i="14"/>
  <c r="BG10" i="14"/>
  <c r="BE10" i="14"/>
  <c r="BF10" i="14" s="1"/>
  <c r="AY10" i="14"/>
  <c r="AJ10" i="14"/>
  <c r="AI10" i="14"/>
  <c r="AH10" i="14"/>
  <c r="AG10" i="14"/>
  <c r="AA10" i="14"/>
  <c r="V10" i="14"/>
  <c r="U10" i="14"/>
  <c r="T10" i="14"/>
  <c r="S10" i="14"/>
  <c r="M10" i="14"/>
  <c r="H10" i="14"/>
  <c r="G10" i="14"/>
  <c r="F10" i="14"/>
  <c r="NN9" i="14"/>
  <c r="NM9" i="14"/>
  <c r="NK9" i="14"/>
  <c r="NL9" i="14" s="1"/>
  <c r="NE9" i="14"/>
  <c r="MZ9" i="14"/>
  <c r="MY9" i="14"/>
  <c r="MX9" i="14"/>
  <c r="MW9" i="14"/>
  <c r="MQ9" i="14"/>
  <c r="MB9" i="14"/>
  <c r="MA9" i="14"/>
  <c r="LZ9" i="14"/>
  <c r="MD9" i="14" s="1"/>
  <c r="LY9" i="14"/>
  <c r="LS9" i="14"/>
  <c r="LN9" i="14"/>
  <c r="LM9" i="14"/>
  <c r="LK9" i="14"/>
  <c r="LL9" i="14" s="1"/>
  <c r="LO9" i="14" s="1"/>
  <c r="LE9" i="14"/>
  <c r="KP9" i="14"/>
  <c r="KR9" i="14" s="1"/>
  <c r="KU9" i="14" s="1"/>
  <c r="KY9" i="14" s="1"/>
  <c r="KO9" i="14"/>
  <c r="KQ9" i="14" s="1"/>
  <c r="KN9" i="14"/>
  <c r="KM9" i="14"/>
  <c r="KG9" i="14"/>
  <c r="KB9" i="14"/>
  <c r="KA9" i="14"/>
  <c r="JY9" i="14"/>
  <c r="JZ9" i="14" s="1"/>
  <c r="KD9" i="14" s="1"/>
  <c r="JS9" i="14"/>
  <c r="JD9" i="14"/>
  <c r="JC9" i="14"/>
  <c r="JA9" i="14"/>
  <c r="JB9" i="14" s="1"/>
  <c r="IU9" i="14"/>
  <c r="IR9" i="14"/>
  <c r="IP9" i="14"/>
  <c r="IO9" i="14"/>
  <c r="IN9" i="14"/>
  <c r="IQ9" i="14" s="1"/>
  <c r="IM9" i="14"/>
  <c r="IG9" i="14"/>
  <c r="HR9" i="14"/>
  <c r="HQ9" i="14"/>
  <c r="HO9" i="14"/>
  <c r="HP9" i="14" s="1"/>
  <c r="HI9" i="14"/>
  <c r="HD9" i="14"/>
  <c r="HC9" i="14"/>
  <c r="HA9" i="14"/>
  <c r="HB9" i="14" s="1"/>
  <c r="GU9" i="14"/>
  <c r="GF9" i="14"/>
  <c r="GE9" i="14"/>
  <c r="GD9" i="14"/>
  <c r="GH9" i="14" s="1"/>
  <c r="GC9" i="14"/>
  <c r="FW9" i="14"/>
  <c r="FR9" i="14"/>
  <c r="FQ9" i="14"/>
  <c r="FP9" i="14"/>
  <c r="FT9" i="14" s="1"/>
  <c r="FO9" i="14"/>
  <c r="FI9" i="14"/>
  <c r="ET9" i="14"/>
  <c r="ES9" i="14"/>
  <c r="EQ9" i="14"/>
  <c r="ER9" i="14" s="1"/>
  <c r="EK9" i="14"/>
  <c r="EF9" i="14"/>
  <c r="EE9" i="14"/>
  <c r="ED9" i="14"/>
  <c r="EH9" i="14" s="1"/>
  <c r="EC9" i="14"/>
  <c r="DW9" i="14"/>
  <c r="DH9" i="14"/>
  <c r="DG9" i="14"/>
  <c r="DF9" i="14"/>
  <c r="DE9" i="14"/>
  <c r="CY9" i="14"/>
  <c r="CT9" i="14"/>
  <c r="CS9" i="14"/>
  <c r="CQ9" i="14"/>
  <c r="CR9" i="14" s="1"/>
  <c r="CU9" i="14" s="1"/>
  <c r="CK9" i="14"/>
  <c r="BX9" i="14"/>
  <c r="BW9" i="14"/>
  <c r="BV9" i="14"/>
  <c r="BU9" i="14"/>
  <c r="BT9" i="14"/>
  <c r="BS9" i="14"/>
  <c r="BM9" i="14"/>
  <c r="BH9" i="14"/>
  <c r="BG9" i="14"/>
  <c r="BE9" i="14"/>
  <c r="BF9" i="14" s="1"/>
  <c r="AY9" i="14"/>
  <c r="AJ9" i="14"/>
  <c r="AI9" i="14"/>
  <c r="AG9" i="14"/>
  <c r="AH9" i="14" s="1"/>
  <c r="AA9" i="14"/>
  <c r="V9" i="14"/>
  <c r="U9" i="14"/>
  <c r="S9" i="14"/>
  <c r="T9" i="14" s="1"/>
  <c r="M9" i="14"/>
  <c r="G9" i="14"/>
  <c r="F9" i="14"/>
  <c r="H9" i="14" s="1"/>
  <c r="NN8" i="14"/>
  <c r="NM8" i="14"/>
  <c r="NK8" i="14"/>
  <c r="NL8" i="14" s="1"/>
  <c r="NE8" i="14"/>
  <c r="MZ8" i="14"/>
  <c r="MY8" i="14"/>
  <c r="MW8" i="14"/>
  <c r="MX8" i="14" s="1"/>
  <c r="MQ8" i="14"/>
  <c r="MB8" i="14"/>
  <c r="MA8" i="14"/>
  <c r="LZ8" i="14"/>
  <c r="MD8" i="14" s="1"/>
  <c r="LY8" i="14"/>
  <c r="LS8" i="14"/>
  <c r="LN8" i="14"/>
  <c r="LM8" i="14"/>
  <c r="LK8" i="14"/>
  <c r="LL8" i="14" s="1"/>
  <c r="LE8" i="14"/>
  <c r="KP8" i="14"/>
  <c r="KR8" i="14" s="1"/>
  <c r="KO8" i="14"/>
  <c r="KQ8" i="14" s="1"/>
  <c r="KN8" i="14"/>
  <c r="KM8" i="14"/>
  <c r="KG8" i="14"/>
  <c r="KB8" i="14"/>
  <c r="KA8" i="14"/>
  <c r="JZ8" i="14"/>
  <c r="JY8" i="14"/>
  <c r="JS8" i="14"/>
  <c r="JD8" i="14"/>
  <c r="JC8" i="14"/>
  <c r="JA8" i="14"/>
  <c r="JB8" i="14" s="1"/>
  <c r="IU8" i="14"/>
  <c r="IR8" i="14"/>
  <c r="IQ8" i="14"/>
  <c r="IP8" i="14"/>
  <c r="IO8" i="14"/>
  <c r="IN8" i="14"/>
  <c r="IM8" i="14"/>
  <c r="IG8" i="14"/>
  <c r="HR8" i="14"/>
  <c r="HQ8" i="14"/>
  <c r="HO8" i="14"/>
  <c r="HP8" i="14" s="1"/>
  <c r="HT8" i="14" s="1"/>
  <c r="HW8" i="14" s="1"/>
  <c r="IA8" i="14" s="1"/>
  <c r="HI8" i="14"/>
  <c r="HD8" i="14"/>
  <c r="HF8" i="14" s="1"/>
  <c r="HC8" i="14"/>
  <c r="HE8" i="14" s="1"/>
  <c r="HA8" i="14"/>
  <c r="HB8" i="14" s="1"/>
  <c r="GU8" i="14"/>
  <c r="GF8" i="14"/>
  <c r="GE8" i="14"/>
  <c r="GC8" i="14"/>
  <c r="GD8" i="14" s="1"/>
  <c r="FW8" i="14"/>
  <c r="FR8" i="14"/>
  <c r="FQ8" i="14"/>
  <c r="FO8" i="14"/>
  <c r="FP8" i="14" s="1"/>
  <c r="FT8" i="14" s="1"/>
  <c r="FI8" i="14"/>
  <c r="ET8" i="14"/>
  <c r="ES8" i="14"/>
  <c r="EQ8" i="14"/>
  <c r="ER8" i="14" s="1"/>
  <c r="EU8" i="14" s="1"/>
  <c r="EK8" i="14"/>
  <c r="EF8" i="14"/>
  <c r="EE8" i="14"/>
  <c r="EC8" i="14"/>
  <c r="ED8" i="14" s="1"/>
  <c r="DW8" i="14"/>
  <c r="DH8" i="14"/>
  <c r="DG8" i="14"/>
  <c r="DE8" i="14"/>
  <c r="DF8" i="14" s="1"/>
  <c r="CY8" i="14"/>
  <c r="CV8" i="14"/>
  <c r="CT8" i="14"/>
  <c r="CS8" i="14"/>
  <c r="CR8" i="14"/>
  <c r="CU8" i="14" s="1"/>
  <c r="CQ8" i="14"/>
  <c r="CK8" i="14"/>
  <c r="BV8" i="14"/>
  <c r="BU8" i="14"/>
  <c r="BT8" i="14"/>
  <c r="BS8" i="14"/>
  <c r="BM8" i="14"/>
  <c r="BH8" i="14"/>
  <c r="BG8" i="14"/>
  <c r="BE8" i="14"/>
  <c r="BF8" i="14" s="1"/>
  <c r="AY8" i="14"/>
  <c r="AJ8" i="14"/>
  <c r="AI8" i="14"/>
  <c r="AG8" i="14"/>
  <c r="AH8" i="14" s="1"/>
  <c r="AA8" i="14"/>
  <c r="V8" i="14"/>
  <c r="U8" i="14"/>
  <c r="S8" i="14"/>
  <c r="T8" i="14" s="1"/>
  <c r="M8" i="14"/>
  <c r="G8" i="14"/>
  <c r="F8" i="14"/>
  <c r="H8" i="14" s="1"/>
  <c r="NN7" i="14"/>
  <c r="NM7" i="14"/>
  <c r="NL7" i="14"/>
  <c r="NK7" i="14"/>
  <c r="NE7" i="14"/>
  <c r="MZ7" i="14"/>
  <c r="MY7" i="14"/>
  <c r="MW7" i="14"/>
  <c r="MX7" i="14" s="1"/>
  <c r="NA7" i="14" s="1"/>
  <c r="MQ7" i="14"/>
  <c r="MD7" i="14"/>
  <c r="MC7" i="14"/>
  <c r="MB7" i="14"/>
  <c r="MA7" i="14"/>
  <c r="LZ7" i="14"/>
  <c r="LY7" i="14"/>
  <c r="LS7" i="14"/>
  <c r="LN7" i="14"/>
  <c r="LM7" i="14"/>
  <c r="LL7" i="14"/>
  <c r="LK7" i="14"/>
  <c r="LE7" i="14"/>
  <c r="KP7" i="14"/>
  <c r="KR7" i="14" s="1"/>
  <c r="KO7" i="14"/>
  <c r="KQ7" i="14" s="1"/>
  <c r="KM7" i="14"/>
  <c r="KN7" i="14" s="1"/>
  <c r="KG7" i="14"/>
  <c r="KB7" i="14"/>
  <c r="KA7" i="14"/>
  <c r="JZ7" i="14"/>
  <c r="JY7" i="14"/>
  <c r="JS7" i="14"/>
  <c r="JD7" i="14"/>
  <c r="JC7" i="14"/>
  <c r="JB7" i="14"/>
  <c r="JF7" i="14" s="1"/>
  <c r="JA7" i="14"/>
  <c r="IU7" i="14"/>
  <c r="IP7" i="14"/>
  <c r="IO7" i="14"/>
  <c r="IN7" i="14"/>
  <c r="IM7" i="14"/>
  <c r="IG7" i="14"/>
  <c r="HR7" i="14"/>
  <c r="HQ7" i="14"/>
  <c r="HO7" i="14"/>
  <c r="HP7" i="14" s="1"/>
  <c r="HI7" i="14"/>
  <c r="HD7" i="14"/>
  <c r="HC7" i="14"/>
  <c r="HA7" i="14"/>
  <c r="HB7" i="14" s="1"/>
  <c r="HE7" i="14" s="1"/>
  <c r="GU7" i="14"/>
  <c r="GF7" i="14"/>
  <c r="GE7" i="14"/>
  <c r="GC7" i="14"/>
  <c r="GD7" i="14" s="1"/>
  <c r="FW7" i="14"/>
  <c r="FR7" i="14"/>
  <c r="FQ7" i="14"/>
  <c r="FO7" i="14"/>
  <c r="FP7" i="14" s="1"/>
  <c r="FI7" i="14"/>
  <c r="EV7" i="14"/>
  <c r="ET7" i="14"/>
  <c r="ES7" i="14"/>
  <c r="EQ7" i="14"/>
  <c r="ER7" i="14" s="1"/>
  <c r="EU7" i="14" s="1"/>
  <c r="EK7" i="14"/>
  <c r="EF7" i="14"/>
  <c r="EE7" i="14"/>
  <c r="ED7" i="14"/>
  <c r="EC7" i="14"/>
  <c r="DW7" i="14"/>
  <c r="DH7" i="14"/>
  <c r="DG7" i="14"/>
  <c r="DE7" i="14"/>
  <c r="DF7" i="14" s="1"/>
  <c r="CY7" i="14"/>
  <c r="CT7" i="14"/>
  <c r="CS7" i="14"/>
  <c r="CR7" i="14"/>
  <c r="CV7" i="14" s="1"/>
  <c r="CQ7" i="14"/>
  <c r="CK7" i="14"/>
  <c r="BV7" i="14"/>
  <c r="BU7" i="14"/>
  <c r="BT7" i="14"/>
  <c r="BX7" i="14" s="1"/>
  <c r="BS7" i="14"/>
  <c r="BM7" i="14"/>
  <c r="BH7" i="14"/>
  <c r="BG7" i="14"/>
  <c r="BF7" i="14"/>
  <c r="BI7" i="14" s="1"/>
  <c r="BE7" i="14"/>
  <c r="AY7" i="14"/>
  <c r="AJ7" i="14"/>
  <c r="AI7" i="14"/>
  <c r="AG7" i="14"/>
  <c r="AH7" i="14" s="1"/>
  <c r="AA7" i="14"/>
  <c r="X7" i="14"/>
  <c r="V7" i="14"/>
  <c r="U7" i="14"/>
  <c r="S7" i="14"/>
  <c r="T7" i="14" s="1"/>
  <c r="W7" i="14" s="1"/>
  <c r="M7" i="14"/>
  <c r="G7" i="14"/>
  <c r="F7" i="14"/>
  <c r="H7" i="14" s="1"/>
  <c r="NN6" i="14"/>
  <c r="NM6" i="14"/>
  <c r="NK6" i="14"/>
  <c r="NL6" i="14" s="1"/>
  <c r="NE6" i="14"/>
  <c r="MZ6" i="14"/>
  <c r="MY6" i="14"/>
  <c r="MW6" i="14"/>
  <c r="MX6" i="14" s="1"/>
  <c r="MQ6" i="14"/>
  <c r="MB6" i="14"/>
  <c r="MA6" i="14"/>
  <c r="LZ6" i="14"/>
  <c r="LY6" i="14"/>
  <c r="LS6" i="14"/>
  <c r="LN6" i="14"/>
  <c r="LM6" i="14"/>
  <c r="LL6" i="14"/>
  <c r="LP6" i="14" s="1"/>
  <c r="LK6" i="14"/>
  <c r="LE6" i="14"/>
  <c r="KR6" i="14"/>
  <c r="KU6" i="14" s="1"/>
  <c r="KY6" i="14" s="1"/>
  <c r="KP6" i="14"/>
  <c r="KO6" i="14"/>
  <c r="KM6" i="14"/>
  <c r="KN6" i="14" s="1"/>
  <c r="KQ6" i="14" s="1"/>
  <c r="KG6" i="14"/>
  <c r="KB6" i="14"/>
  <c r="KA6" i="14"/>
  <c r="JZ6" i="14"/>
  <c r="KD6" i="14" s="1"/>
  <c r="JY6" i="14"/>
  <c r="JS6" i="14"/>
  <c r="JD6" i="14"/>
  <c r="JC6" i="14"/>
  <c r="JA6" i="14"/>
  <c r="JB6" i="14" s="1"/>
  <c r="IU6" i="14"/>
  <c r="IP6" i="14"/>
  <c r="IO6" i="14"/>
  <c r="IM6" i="14"/>
  <c r="IN6" i="14" s="1"/>
  <c r="IG6" i="14"/>
  <c r="HR6" i="14"/>
  <c r="HQ6" i="14"/>
  <c r="HP6" i="14"/>
  <c r="HT6" i="14" s="1"/>
  <c r="HO6" i="14"/>
  <c r="HI6" i="14"/>
  <c r="HD6" i="14"/>
  <c r="HC6" i="14"/>
  <c r="HA6" i="14"/>
  <c r="HB6" i="14" s="1"/>
  <c r="GU6" i="14"/>
  <c r="GG6" i="14"/>
  <c r="GF6" i="14"/>
  <c r="GE6" i="14"/>
  <c r="GC6" i="14"/>
  <c r="GD6" i="14" s="1"/>
  <c r="GH6" i="14" s="1"/>
  <c r="FW6" i="14"/>
  <c r="FR6" i="14"/>
  <c r="FQ6" i="14"/>
  <c r="FO6" i="14"/>
  <c r="FP6" i="14" s="1"/>
  <c r="FI6" i="14"/>
  <c r="ET6" i="14"/>
  <c r="ES6" i="14"/>
  <c r="EQ6" i="14"/>
  <c r="ER6" i="14" s="1"/>
  <c r="EK6" i="14"/>
  <c r="EH6" i="14"/>
  <c r="EG6" i="14"/>
  <c r="EF6" i="14"/>
  <c r="EE6" i="14"/>
  <c r="ED6" i="14"/>
  <c r="EC6" i="14"/>
  <c r="DW6" i="14"/>
  <c r="DH6" i="14"/>
  <c r="DG6" i="14"/>
  <c r="DE6" i="14"/>
  <c r="DF6" i="14" s="1"/>
  <c r="CY6" i="14"/>
  <c r="CV6" i="14"/>
  <c r="CU6" i="14"/>
  <c r="CT6" i="14"/>
  <c r="CS6" i="14"/>
  <c r="CQ6" i="14"/>
  <c r="CR6" i="14" s="1"/>
  <c r="CK6" i="14"/>
  <c r="BV6" i="14"/>
  <c r="BU6" i="14"/>
  <c r="BS6" i="14"/>
  <c r="BT6" i="14" s="1"/>
  <c r="BM6" i="14"/>
  <c r="BH6" i="14"/>
  <c r="BG6" i="14"/>
  <c r="BF6" i="14"/>
  <c r="BJ6" i="14" s="1"/>
  <c r="BE6" i="14"/>
  <c r="AY6" i="14"/>
  <c r="AJ6" i="14"/>
  <c r="AI6" i="14"/>
  <c r="AH6" i="14"/>
  <c r="AK6" i="14" s="1"/>
  <c r="AG6" i="14"/>
  <c r="AA6" i="14"/>
  <c r="V6" i="14"/>
  <c r="U6" i="14"/>
  <c r="S6" i="14"/>
  <c r="T6" i="14" s="1"/>
  <c r="M6" i="14"/>
  <c r="H6" i="14"/>
  <c r="G6" i="14"/>
  <c r="F6" i="14"/>
  <c r="NN5" i="14"/>
  <c r="NM5" i="14"/>
  <c r="NK5" i="14"/>
  <c r="NL5" i="14" s="1"/>
  <c r="NP5" i="14" s="1"/>
  <c r="NE5" i="14"/>
  <c r="MZ5" i="14"/>
  <c r="MY5" i="14"/>
  <c r="MW5" i="14"/>
  <c r="MX5" i="14" s="1"/>
  <c r="MQ5" i="14"/>
  <c r="MB5" i="14"/>
  <c r="MA5" i="14"/>
  <c r="LY5" i="14"/>
  <c r="LZ5" i="14" s="1"/>
  <c r="LS5" i="14"/>
  <c r="LN5" i="14"/>
  <c r="LM5" i="14"/>
  <c r="LK5" i="14"/>
  <c r="LL5" i="14" s="1"/>
  <c r="LO5" i="14" s="1"/>
  <c r="LE5" i="14"/>
  <c r="KP5" i="14"/>
  <c r="KO5" i="14"/>
  <c r="KM5" i="14"/>
  <c r="KN5" i="14" s="1"/>
  <c r="KG5" i="14"/>
  <c r="KB5" i="14"/>
  <c r="KA5" i="14"/>
  <c r="JY5" i="14"/>
  <c r="JZ5" i="14" s="1"/>
  <c r="JS5" i="14"/>
  <c r="JD5" i="14"/>
  <c r="JC5" i="14"/>
  <c r="JB5" i="14"/>
  <c r="JA5" i="14"/>
  <c r="IU5" i="14"/>
  <c r="IP5" i="14"/>
  <c r="IO5" i="14"/>
  <c r="IM5" i="14"/>
  <c r="IN5" i="14" s="1"/>
  <c r="IG5" i="14"/>
  <c r="HT5" i="14"/>
  <c r="HS5" i="14"/>
  <c r="HR5" i="14"/>
  <c r="HQ5" i="14"/>
  <c r="HP5" i="14"/>
  <c r="HO5" i="14"/>
  <c r="HI5" i="14"/>
  <c r="HD5" i="14"/>
  <c r="HC5" i="14"/>
  <c r="HA5" i="14"/>
  <c r="HB5" i="14" s="1"/>
  <c r="GU5" i="14"/>
  <c r="GF5" i="14"/>
  <c r="GH5" i="14" s="1"/>
  <c r="GE5" i="14"/>
  <c r="GG5" i="14" s="1"/>
  <c r="GD5" i="14"/>
  <c r="GC5" i="14"/>
  <c r="FW5" i="14"/>
  <c r="FR5" i="14"/>
  <c r="FQ5" i="14"/>
  <c r="FO5" i="14"/>
  <c r="FP5" i="14" s="1"/>
  <c r="FI5" i="14"/>
  <c r="ET5" i="14"/>
  <c r="ES5" i="14"/>
  <c r="EQ5" i="14"/>
  <c r="ER5" i="14" s="1"/>
  <c r="EK5" i="14"/>
  <c r="EF5" i="14"/>
  <c r="EE5" i="14"/>
  <c r="ED5" i="14"/>
  <c r="EC5" i="14"/>
  <c r="DW5" i="14"/>
  <c r="DH5" i="14"/>
  <c r="DG5" i="14"/>
  <c r="DE5" i="14"/>
  <c r="DF5" i="14" s="1"/>
  <c r="DJ5" i="14" s="1"/>
  <c r="CY5" i="14"/>
  <c r="CT5" i="14"/>
  <c r="CS5" i="14"/>
  <c r="CQ5" i="14"/>
  <c r="CR5" i="14" s="1"/>
  <c r="CU5" i="14" s="1"/>
  <c r="CK5" i="14"/>
  <c r="BV5" i="14"/>
  <c r="BU5" i="14"/>
  <c r="BS5" i="14"/>
  <c r="BT5" i="14" s="1"/>
  <c r="BM5" i="14"/>
  <c r="BH5" i="14"/>
  <c r="BG5" i="14"/>
  <c r="BE5" i="14"/>
  <c r="BF5" i="14" s="1"/>
  <c r="BI5" i="14" s="1"/>
  <c r="AY5" i="14"/>
  <c r="AJ5" i="14"/>
  <c r="AI5" i="14"/>
  <c r="AH5" i="14"/>
  <c r="AL5" i="14" s="1"/>
  <c r="AG5" i="14"/>
  <c r="AA5" i="14"/>
  <c r="V5" i="14"/>
  <c r="U5" i="14"/>
  <c r="T5" i="14"/>
  <c r="X5" i="14" s="1"/>
  <c r="AO5" i="14" s="1"/>
  <c r="AS5" i="14" s="1"/>
  <c r="S5" i="14"/>
  <c r="M5" i="14"/>
  <c r="G5" i="14"/>
  <c r="F5" i="14"/>
  <c r="H5" i="14" s="1"/>
  <c r="NN4" i="14"/>
  <c r="NM4" i="14"/>
  <c r="NK4" i="14"/>
  <c r="NL4" i="14" s="1"/>
  <c r="NO4" i="14" s="1"/>
  <c r="NE4" i="14"/>
  <c r="MZ4" i="14"/>
  <c r="MY4" i="14"/>
  <c r="MW4" i="14"/>
  <c r="MX4" i="14" s="1"/>
  <c r="MQ4" i="14"/>
  <c r="MB4" i="14"/>
  <c r="MA4" i="14"/>
  <c r="LY4" i="14"/>
  <c r="LZ4" i="14" s="1"/>
  <c r="LS4" i="14"/>
  <c r="LN4" i="14"/>
  <c r="LM4" i="14"/>
  <c r="LL4" i="14"/>
  <c r="LP4" i="14" s="1"/>
  <c r="LK4" i="14"/>
  <c r="LE4" i="14"/>
  <c r="KP4" i="14"/>
  <c r="KO4" i="14"/>
  <c r="KM4" i="14"/>
  <c r="KN4" i="14" s="1"/>
  <c r="KG4" i="14"/>
  <c r="KB4" i="14"/>
  <c r="KA4" i="14"/>
  <c r="JZ4" i="14"/>
  <c r="JY4" i="14"/>
  <c r="JS4" i="14"/>
  <c r="JD4" i="14"/>
  <c r="JC4" i="14"/>
  <c r="JA4" i="14"/>
  <c r="JB4" i="14" s="1"/>
  <c r="IU4" i="14"/>
  <c r="IP4" i="14"/>
  <c r="IO4" i="14"/>
  <c r="IN4" i="14"/>
  <c r="IR4" i="14" s="1"/>
  <c r="IM4" i="14"/>
  <c r="IG4" i="14"/>
  <c r="HR4" i="14"/>
  <c r="HQ4" i="14"/>
  <c r="HP4" i="14"/>
  <c r="HO4" i="14"/>
  <c r="HI4" i="14"/>
  <c r="HD4" i="14"/>
  <c r="HC4" i="14"/>
  <c r="HA4" i="14"/>
  <c r="HB4" i="14" s="1"/>
  <c r="GU4" i="14"/>
  <c r="GF4" i="14"/>
  <c r="GE4" i="14"/>
  <c r="GC4" i="14"/>
  <c r="GD4" i="14" s="1"/>
  <c r="GG4" i="14" s="1"/>
  <c r="FW4" i="14"/>
  <c r="FR4" i="14"/>
  <c r="FQ4" i="14"/>
  <c r="FO4" i="14"/>
  <c r="FP4" i="14" s="1"/>
  <c r="FI4" i="14"/>
  <c r="EU4" i="14"/>
  <c r="EZ4" i="14" s="1"/>
  <c r="FD4" i="14" s="1"/>
  <c r="ET4" i="14"/>
  <c r="EV4" i="14" s="1"/>
  <c r="EY4" i="14" s="1"/>
  <c r="FC4" i="14" s="1"/>
  <c r="ES4" i="14"/>
  <c r="EQ4" i="14"/>
  <c r="ER4" i="14" s="1"/>
  <c r="EK4" i="14"/>
  <c r="EH4" i="14"/>
  <c r="EF4" i="14"/>
  <c r="EE4" i="14"/>
  <c r="EG4" i="14" s="1"/>
  <c r="ED4" i="14"/>
  <c r="EC4" i="14"/>
  <c r="DW4" i="14"/>
  <c r="DH4" i="14"/>
  <c r="DG4" i="14"/>
  <c r="DF4" i="14"/>
  <c r="DJ4" i="14" s="1"/>
  <c r="DE4" i="14"/>
  <c r="CY4" i="14"/>
  <c r="CT4" i="14"/>
  <c r="CS4" i="14"/>
  <c r="CQ4" i="14"/>
  <c r="CR4" i="14" s="1"/>
  <c r="CK4" i="14"/>
  <c r="BV4" i="14"/>
  <c r="BU4" i="14"/>
  <c r="BS4" i="14"/>
  <c r="BT4" i="14" s="1"/>
  <c r="BM4" i="14"/>
  <c r="BH4" i="14"/>
  <c r="BG4" i="14"/>
  <c r="BE4" i="14"/>
  <c r="BF4" i="14" s="1"/>
  <c r="AY4" i="14"/>
  <c r="AJ4" i="14"/>
  <c r="AI4" i="14"/>
  <c r="AG4" i="14"/>
  <c r="AH4" i="14" s="1"/>
  <c r="AK4" i="14" s="1"/>
  <c r="AP4" i="14" s="1"/>
  <c r="AT4" i="14" s="1"/>
  <c r="AA4" i="14"/>
  <c r="X4" i="14"/>
  <c r="W4" i="14"/>
  <c r="V4" i="14"/>
  <c r="U4" i="14"/>
  <c r="T4" i="14"/>
  <c r="S4" i="14"/>
  <c r="M4" i="14"/>
  <c r="G4" i="14"/>
  <c r="F4" i="14"/>
  <c r="H4" i="14" s="1"/>
  <c r="NP3" i="14"/>
  <c r="NN3" i="14"/>
  <c r="NM3" i="14"/>
  <c r="NK3" i="14"/>
  <c r="NL3" i="14" s="1"/>
  <c r="NO3" i="14" s="1"/>
  <c r="NE3" i="14"/>
  <c r="MZ3" i="14"/>
  <c r="MY3" i="14"/>
  <c r="MW3" i="14"/>
  <c r="MX3" i="14" s="1"/>
  <c r="MQ3" i="14"/>
  <c r="MB3" i="14"/>
  <c r="MA3" i="14"/>
  <c r="LY3" i="14"/>
  <c r="LZ3" i="14" s="1"/>
  <c r="LS3" i="14"/>
  <c r="LN3" i="14"/>
  <c r="LM3" i="14"/>
  <c r="LK3" i="14"/>
  <c r="LL3" i="14" s="1"/>
  <c r="LP3" i="14" s="1"/>
  <c r="LE3" i="14"/>
  <c r="KR3" i="14"/>
  <c r="KU3" i="14" s="1"/>
  <c r="KY3" i="14" s="1"/>
  <c r="KP3" i="14"/>
  <c r="KO3" i="14"/>
  <c r="KM3" i="14"/>
  <c r="KN3" i="14" s="1"/>
  <c r="KQ3" i="14" s="1"/>
  <c r="KV3" i="14" s="1"/>
  <c r="KZ3" i="14" s="1"/>
  <c r="KG3" i="14"/>
  <c r="KC3" i="14"/>
  <c r="KB3" i="14"/>
  <c r="KD3" i="14" s="1"/>
  <c r="KA3" i="14"/>
  <c r="JZ3" i="14"/>
  <c r="JY3" i="14"/>
  <c r="JS3" i="14"/>
  <c r="JD3" i="14"/>
  <c r="JC3" i="14"/>
  <c r="JB3" i="14"/>
  <c r="JA3" i="14"/>
  <c r="IU3" i="14"/>
  <c r="IP3" i="14"/>
  <c r="IO3" i="14"/>
  <c r="IM3" i="14"/>
  <c r="IN3" i="14" s="1"/>
  <c r="IR3" i="14" s="1"/>
  <c r="IG3" i="14"/>
  <c r="HR3" i="14"/>
  <c r="HQ3" i="14"/>
  <c r="HP3" i="14"/>
  <c r="HT3" i="14" s="1"/>
  <c r="HO3" i="14"/>
  <c r="HI3" i="14"/>
  <c r="HD3" i="14"/>
  <c r="HC3" i="14"/>
  <c r="HA3" i="14"/>
  <c r="HB3" i="14" s="1"/>
  <c r="GU3" i="14"/>
  <c r="GH3" i="14"/>
  <c r="GF3" i="14"/>
  <c r="GE3" i="14"/>
  <c r="GC3" i="14"/>
  <c r="GD3" i="14" s="1"/>
  <c r="FW3" i="14"/>
  <c r="FR3" i="14"/>
  <c r="FQ3" i="14"/>
  <c r="FO3" i="14"/>
  <c r="FP3" i="14" s="1"/>
  <c r="FI3" i="14"/>
  <c r="ET3" i="14"/>
  <c r="ES3" i="14"/>
  <c r="EQ3" i="14"/>
  <c r="ER3" i="14" s="1"/>
  <c r="EK3" i="14"/>
  <c r="EH3" i="14"/>
  <c r="EG3" i="14"/>
  <c r="EF3" i="14"/>
  <c r="EE3" i="14"/>
  <c r="EC3" i="14"/>
  <c r="ED3" i="14" s="1"/>
  <c r="DW3" i="14"/>
  <c r="DH3" i="14"/>
  <c r="DG3" i="14"/>
  <c r="DF3" i="14"/>
  <c r="DJ3" i="14" s="1"/>
  <c r="DE3" i="14"/>
  <c r="CY3" i="14"/>
  <c r="CT3" i="14"/>
  <c r="CS3" i="14"/>
  <c r="CR3" i="14"/>
  <c r="CQ3" i="14"/>
  <c r="CK3" i="14"/>
  <c r="BV3" i="14"/>
  <c r="BU3" i="14"/>
  <c r="BS3" i="14"/>
  <c r="BT3" i="14" s="1"/>
  <c r="BM3" i="14"/>
  <c r="BH3" i="14"/>
  <c r="BG3" i="14"/>
  <c r="BF3" i="14"/>
  <c r="BJ3" i="14" s="1"/>
  <c r="BE3" i="14"/>
  <c r="AY3" i="14"/>
  <c r="AJ3" i="14"/>
  <c r="AI3" i="14"/>
  <c r="AG3" i="14"/>
  <c r="AH3" i="14" s="1"/>
  <c r="AA3" i="14"/>
  <c r="V3" i="14"/>
  <c r="U3" i="14"/>
  <c r="T3" i="14"/>
  <c r="X3" i="14" s="1"/>
  <c r="S3" i="14"/>
  <c r="M3" i="14"/>
  <c r="AC63" i="13"/>
  <c r="AA63" i="13"/>
  <c r="Z63" i="13"/>
  <c r="Y63" i="13"/>
  <c r="AB63" i="13" s="1"/>
  <c r="X63" i="13"/>
  <c r="Q63" i="13"/>
  <c r="L63" i="13"/>
  <c r="K63" i="13"/>
  <c r="I63" i="13"/>
  <c r="J63" i="13" s="1"/>
  <c r="B63" i="13"/>
  <c r="AA62" i="13"/>
  <c r="Z62" i="13"/>
  <c r="X62" i="13"/>
  <c r="Y62" i="13" s="1"/>
  <c r="AC62" i="13" s="1"/>
  <c r="Q62" i="13"/>
  <c r="L62" i="13"/>
  <c r="K62" i="13"/>
  <c r="I62" i="13"/>
  <c r="J62" i="13" s="1"/>
  <c r="M62" i="13" s="1"/>
  <c r="B62" i="13"/>
  <c r="AA61" i="13"/>
  <c r="Z61" i="13"/>
  <c r="Y61" i="13"/>
  <c r="X61" i="13"/>
  <c r="Q61" i="13"/>
  <c r="L61" i="13"/>
  <c r="K61" i="13"/>
  <c r="J61" i="13"/>
  <c r="I61" i="13"/>
  <c r="B61" i="13"/>
  <c r="AA60" i="13"/>
  <c r="Z60" i="13"/>
  <c r="X60" i="13"/>
  <c r="Y60" i="13" s="1"/>
  <c r="AC60" i="13" s="1"/>
  <c r="Q60" i="13"/>
  <c r="L60" i="13"/>
  <c r="K60" i="13"/>
  <c r="J60" i="13"/>
  <c r="I60" i="13"/>
  <c r="B60" i="13"/>
  <c r="BO59" i="13"/>
  <c r="BN59" i="13"/>
  <c r="BL59" i="13"/>
  <c r="BM59" i="13" s="1"/>
  <c r="BE59" i="13"/>
  <c r="AZ59" i="13"/>
  <c r="AY59" i="13"/>
  <c r="AW59" i="13"/>
  <c r="AX59" i="13" s="1"/>
  <c r="AP59" i="13"/>
  <c r="AB59" i="13"/>
  <c r="AA59" i="13"/>
  <c r="Z59" i="13"/>
  <c r="Y59" i="13"/>
  <c r="AC59" i="13" s="1"/>
  <c r="X59" i="13"/>
  <c r="Q59" i="13"/>
  <c r="L59" i="13"/>
  <c r="K59" i="13"/>
  <c r="I59" i="13"/>
  <c r="J59" i="13" s="1"/>
  <c r="B59" i="13"/>
  <c r="MI58" i="13"/>
  <c r="MH58" i="13"/>
  <c r="MG58" i="13"/>
  <c r="MF58" i="13"/>
  <c r="LY58" i="13"/>
  <c r="LT58" i="13"/>
  <c r="LS58" i="13"/>
  <c r="LQ58" i="13"/>
  <c r="LR58" i="13" s="1"/>
  <c r="LJ58" i="13"/>
  <c r="KU58" i="13"/>
  <c r="KT58" i="13"/>
  <c r="KR58" i="13"/>
  <c r="KS58" i="13" s="1"/>
  <c r="KK58" i="13"/>
  <c r="KH58" i="13"/>
  <c r="KG58" i="13"/>
  <c r="KF58" i="13"/>
  <c r="KE58" i="13"/>
  <c r="KC58" i="13"/>
  <c r="KD58" i="13" s="1"/>
  <c r="JV58" i="13"/>
  <c r="BO58" i="13"/>
  <c r="BN58" i="13"/>
  <c r="BL58" i="13"/>
  <c r="BM58" i="13" s="1"/>
  <c r="BE58" i="13"/>
  <c r="BA58" i="13"/>
  <c r="AZ58" i="13"/>
  <c r="BB58" i="13" s="1"/>
  <c r="AY58" i="13"/>
  <c r="AX58" i="13"/>
  <c r="AW58" i="13"/>
  <c r="AP58" i="13"/>
  <c r="AA58" i="13"/>
  <c r="Z58" i="13"/>
  <c r="X58" i="13"/>
  <c r="Y58" i="13" s="1"/>
  <c r="Q58" i="13"/>
  <c r="L58" i="13"/>
  <c r="K58" i="13"/>
  <c r="I58" i="13"/>
  <c r="J58" i="13" s="1"/>
  <c r="B58" i="13"/>
  <c r="MK57" i="13"/>
  <c r="MI57" i="13"/>
  <c r="MH57" i="13"/>
  <c r="MG57" i="13"/>
  <c r="MF57" i="13"/>
  <c r="LY57" i="13"/>
  <c r="LT57" i="13"/>
  <c r="LS57" i="13"/>
  <c r="LQ57" i="13"/>
  <c r="LR57" i="13" s="1"/>
  <c r="LJ57" i="13"/>
  <c r="KU57" i="13"/>
  <c r="KT57" i="13"/>
  <c r="KR57" i="13"/>
  <c r="KS57" i="13" s="1"/>
  <c r="KK57" i="13"/>
  <c r="KH57" i="13"/>
  <c r="KF57" i="13"/>
  <c r="KE57" i="13"/>
  <c r="KG57" i="13" s="1"/>
  <c r="KC57" i="13"/>
  <c r="KD57" i="13" s="1"/>
  <c r="JV57" i="13"/>
  <c r="BO57" i="13"/>
  <c r="BN57" i="13"/>
  <c r="BM57" i="13"/>
  <c r="BL57" i="13"/>
  <c r="BE57" i="13"/>
  <c r="AZ57" i="13"/>
  <c r="AY57" i="13"/>
  <c r="AW57" i="13"/>
  <c r="AX57" i="13" s="1"/>
  <c r="AP57" i="13"/>
  <c r="AA57" i="13"/>
  <c r="Z57" i="13"/>
  <c r="X57" i="13"/>
  <c r="Y57" i="13" s="1"/>
  <c r="Q57" i="13"/>
  <c r="L57" i="13"/>
  <c r="K57" i="13"/>
  <c r="I57" i="13"/>
  <c r="J57" i="13" s="1"/>
  <c r="B57" i="13"/>
  <c r="MK56" i="13"/>
  <c r="MI56" i="13"/>
  <c r="MH56" i="13"/>
  <c r="MJ56" i="13" s="1"/>
  <c r="MG56" i="13"/>
  <c r="MF56" i="13"/>
  <c r="LY56" i="13"/>
  <c r="LT56" i="13"/>
  <c r="LS56" i="13"/>
  <c r="LR56" i="13"/>
  <c r="LQ56" i="13"/>
  <c r="LJ56" i="13"/>
  <c r="KU56" i="13"/>
  <c r="KT56" i="13"/>
  <c r="KR56" i="13"/>
  <c r="KS56" i="13" s="1"/>
  <c r="KK56" i="13"/>
  <c r="KF56" i="13"/>
  <c r="KE56" i="13"/>
  <c r="KC56" i="13"/>
  <c r="KD56" i="13" s="1"/>
  <c r="JV56" i="13"/>
  <c r="BQ56" i="13"/>
  <c r="BP56" i="13"/>
  <c r="BO56" i="13"/>
  <c r="BN56" i="13"/>
  <c r="BL56" i="13"/>
  <c r="BM56" i="13" s="1"/>
  <c r="BE56" i="13"/>
  <c r="AZ56" i="13"/>
  <c r="AY56" i="13"/>
  <c r="AX56" i="13"/>
  <c r="AW56" i="13"/>
  <c r="AP56" i="13"/>
  <c r="AC56" i="13"/>
  <c r="AG56" i="13" s="1"/>
  <c r="AK56" i="13" s="1"/>
  <c r="AA56" i="13"/>
  <c r="Z56" i="13"/>
  <c r="Y56" i="13"/>
  <c r="AB56" i="13" s="1"/>
  <c r="AF56" i="13" s="1"/>
  <c r="AJ56" i="13" s="1"/>
  <c r="X56" i="13"/>
  <c r="Q56" i="13"/>
  <c r="N56" i="13"/>
  <c r="M56" i="13"/>
  <c r="L56" i="13"/>
  <c r="K56" i="13"/>
  <c r="I56" i="13"/>
  <c r="J56" i="13" s="1"/>
  <c r="B56" i="13"/>
  <c r="MI55" i="13"/>
  <c r="MH55" i="13"/>
  <c r="MF55" i="13"/>
  <c r="MG55" i="13" s="1"/>
  <c r="LY55" i="13"/>
  <c r="LU55" i="13"/>
  <c r="LT55" i="13"/>
  <c r="LV55" i="13" s="1"/>
  <c r="LS55" i="13"/>
  <c r="LR55" i="13"/>
  <c r="LQ55" i="13"/>
  <c r="LJ55" i="13"/>
  <c r="KV55" i="13"/>
  <c r="KU55" i="13"/>
  <c r="KT55" i="13"/>
  <c r="KS55" i="13"/>
  <c r="KW55" i="13" s="1"/>
  <c r="KR55" i="13"/>
  <c r="KK55" i="13"/>
  <c r="KF55" i="13"/>
  <c r="KE55" i="13"/>
  <c r="KC55" i="13"/>
  <c r="KD55" i="13" s="1"/>
  <c r="JV55" i="13"/>
  <c r="BO55" i="13"/>
  <c r="BN55" i="13"/>
  <c r="BL55" i="13"/>
  <c r="BM55" i="13" s="1"/>
  <c r="BE55" i="13"/>
  <c r="BB55" i="13"/>
  <c r="BA55" i="13"/>
  <c r="AZ55" i="13"/>
  <c r="AY55" i="13"/>
  <c r="AW55" i="13"/>
  <c r="AX55" i="13" s="1"/>
  <c r="AP55" i="13"/>
  <c r="AA55" i="13"/>
  <c r="Z55" i="13"/>
  <c r="X55" i="13"/>
  <c r="Y55" i="13" s="1"/>
  <c r="Q55" i="13"/>
  <c r="N55" i="13"/>
  <c r="L55" i="13"/>
  <c r="K55" i="13"/>
  <c r="J55" i="13"/>
  <c r="M55" i="13" s="1"/>
  <c r="I55" i="13"/>
  <c r="B55" i="13"/>
  <c r="MI54" i="13"/>
  <c r="MH54" i="13"/>
  <c r="MG54" i="13"/>
  <c r="MF54" i="13"/>
  <c r="LY54" i="13"/>
  <c r="LT54" i="13"/>
  <c r="LS54" i="13"/>
  <c r="LQ54" i="13"/>
  <c r="LR54" i="13" s="1"/>
  <c r="LJ54" i="13"/>
  <c r="KW54" i="13"/>
  <c r="KU54" i="13"/>
  <c r="KT54" i="13"/>
  <c r="KR54" i="13"/>
  <c r="KS54" i="13" s="1"/>
  <c r="KV54" i="13" s="1"/>
  <c r="KK54" i="13"/>
  <c r="KF54" i="13"/>
  <c r="KE54" i="13"/>
  <c r="KC54" i="13"/>
  <c r="KD54" i="13" s="1"/>
  <c r="JV54" i="13"/>
  <c r="BO54" i="13"/>
  <c r="BQ54" i="13" s="1"/>
  <c r="BN54" i="13"/>
  <c r="BP54" i="13" s="1"/>
  <c r="BT54" i="13" s="1"/>
  <c r="BX54" i="13" s="1"/>
  <c r="BM54" i="13"/>
  <c r="BL54" i="13"/>
  <c r="BE54" i="13"/>
  <c r="BB54" i="13"/>
  <c r="AZ54" i="13"/>
  <c r="AY54" i="13"/>
  <c r="AW54" i="13"/>
  <c r="AX54" i="13" s="1"/>
  <c r="BA54" i="13" s="1"/>
  <c r="AP54" i="13"/>
  <c r="AA54" i="13"/>
  <c r="Z54" i="13"/>
  <c r="X54" i="13"/>
  <c r="Y54" i="13" s="1"/>
  <c r="Q54" i="13"/>
  <c r="L54" i="13"/>
  <c r="K54" i="13"/>
  <c r="I54" i="13"/>
  <c r="J54" i="13" s="1"/>
  <c r="B54" i="13"/>
  <c r="MI53" i="13"/>
  <c r="MH53" i="13"/>
  <c r="MF53" i="13"/>
  <c r="MG53" i="13" s="1"/>
  <c r="MK53" i="13" s="1"/>
  <c r="LY53" i="13"/>
  <c r="LT53" i="13"/>
  <c r="LS53" i="13"/>
  <c r="LQ53" i="13"/>
  <c r="LR53" i="13" s="1"/>
  <c r="LJ53" i="13"/>
  <c r="KU53" i="13"/>
  <c r="KT53" i="13"/>
  <c r="KR53" i="13"/>
  <c r="KS53" i="13" s="1"/>
  <c r="KK53" i="13"/>
  <c r="KF53" i="13"/>
  <c r="KE53" i="13"/>
  <c r="KC53" i="13"/>
  <c r="KD53" i="13" s="1"/>
  <c r="KH53" i="13" s="1"/>
  <c r="JV53" i="13"/>
  <c r="BO53" i="13"/>
  <c r="BN53" i="13"/>
  <c r="BL53" i="13"/>
  <c r="BM53" i="13" s="1"/>
  <c r="BE53" i="13"/>
  <c r="AZ53" i="13"/>
  <c r="AY53" i="13"/>
  <c r="AX53" i="13"/>
  <c r="AW53" i="13"/>
  <c r="AP53" i="13"/>
  <c r="AA53" i="13"/>
  <c r="Z53" i="13"/>
  <c r="X53" i="13"/>
  <c r="Y53" i="13" s="1"/>
  <c r="Q53" i="13"/>
  <c r="M53" i="13"/>
  <c r="L53" i="13"/>
  <c r="K53" i="13"/>
  <c r="J53" i="13"/>
  <c r="N53" i="13" s="1"/>
  <c r="I53" i="13"/>
  <c r="B53" i="13"/>
  <c r="MI52" i="13"/>
  <c r="MH52" i="13"/>
  <c r="MF52" i="13"/>
  <c r="MG52" i="13" s="1"/>
  <c r="LY52" i="13"/>
  <c r="LT52" i="13"/>
  <c r="LS52" i="13"/>
  <c r="LQ52" i="13"/>
  <c r="LR52" i="13" s="1"/>
  <c r="LV52" i="13" s="1"/>
  <c r="LJ52" i="13"/>
  <c r="KU52" i="13"/>
  <c r="KT52" i="13"/>
  <c r="KR52" i="13"/>
  <c r="KS52" i="13" s="1"/>
  <c r="KK52" i="13"/>
  <c r="KF52" i="13"/>
  <c r="KE52" i="13"/>
  <c r="KC52" i="13"/>
  <c r="KD52" i="13" s="1"/>
  <c r="JV52" i="13"/>
  <c r="BO52" i="13"/>
  <c r="BN52" i="13"/>
  <c r="BM52" i="13"/>
  <c r="BL52" i="13"/>
  <c r="BE52" i="13"/>
  <c r="AZ52" i="13"/>
  <c r="AY52" i="13"/>
  <c r="AW52" i="13"/>
  <c r="AX52" i="13" s="1"/>
  <c r="AP52" i="13"/>
  <c r="AC52" i="13"/>
  <c r="AB52" i="13"/>
  <c r="AA52" i="13"/>
  <c r="Z52" i="13"/>
  <c r="X52" i="13"/>
  <c r="Y52" i="13" s="1"/>
  <c r="Q52" i="13"/>
  <c r="L52" i="13"/>
  <c r="K52" i="13"/>
  <c r="I52" i="13"/>
  <c r="J52" i="13" s="1"/>
  <c r="B52" i="13"/>
  <c r="MJ51" i="13"/>
  <c r="MI51" i="13"/>
  <c r="MK51" i="13" s="1"/>
  <c r="MH51" i="13"/>
  <c r="MG51" i="13"/>
  <c r="MF51" i="13"/>
  <c r="LY51" i="13"/>
  <c r="LT51" i="13"/>
  <c r="LS51" i="13"/>
  <c r="LR51" i="13"/>
  <c r="LQ51" i="13"/>
  <c r="LJ51" i="13"/>
  <c r="KU51" i="13"/>
  <c r="KT51" i="13"/>
  <c r="KR51" i="13"/>
  <c r="KS51" i="13" s="1"/>
  <c r="KK51" i="13"/>
  <c r="KF51" i="13"/>
  <c r="KE51" i="13"/>
  <c r="KC51" i="13"/>
  <c r="KD51" i="13" s="1"/>
  <c r="JV51" i="13"/>
  <c r="DC51" i="13"/>
  <c r="DB51" i="13"/>
  <c r="CZ51" i="13"/>
  <c r="DA51" i="13" s="1"/>
  <c r="CS51" i="13"/>
  <c r="CN51" i="13"/>
  <c r="CM51" i="13"/>
  <c r="CL51" i="13"/>
  <c r="CO51" i="13" s="1"/>
  <c r="CK51" i="13"/>
  <c r="CD51" i="13"/>
  <c r="BO51" i="13"/>
  <c r="BN51" i="13"/>
  <c r="BL51" i="13"/>
  <c r="BM51" i="13" s="1"/>
  <c r="BE51" i="13"/>
  <c r="BA51" i="13"/>
  <c r="AZ51" i="13"/>
  <c r="BB51" i="13" s="1"/>
  <c r="AY51" i="13"/>
  <c r="AX51" i="13"/>
  <c r="AW51" i="13"/>
  <c r="AP51" i="13"/>
  <c r="AA51" i="13"/>
  <c r="Z51" i="13"/>
  <c r="Y51" i="13"/>
  <c r="X51" i="13"/>
  <c r="Q51" i="13"/>
  <c r="L51" i="13"/>
  <c r="K51" i="13"/>
  <c r="J51" i="13"/>
  <c r="I51" i="13"/>
  <c r="B51" i="13"/>
  <c r="MJ50" i="13"/>
  <c r="MI50" i="13"/>
  <c r="MH50" i="13"/>
  <c r="MF50" i="13"/>
  <c r="MG50" i="13" s="1"/>
  <c r="MK50" i="13" s="1"/>
  <c r="LY50" i="13"/>
  <c r="LT50" i="13"/>
  <c r="LS50" i="13"/>
  <c r="LR50" i="13"/>
  <c r="LQ50" i="13"/>
  <c r="LJ50" i="13"/>
  <c r="KU50" i="13"/>
  <c r="KT50" i="13"/>
  <c r="KS50" i="13"/>
  <c r="KR50" i="13"/>
  <c r="KK50" i="13"/>
  <c r="KF50" i="13"/>
  <c r="KE50" i="13"/>
  <c r="KC50" i="13"/>
  <c r="KD50" i="13" s="1"/>
  <c r="JV50" i="13"/>
  <c r="DC50" i="13"/>
  <c r="DB50" i="13"/>
  <c r="CZ50" i="13"/>
  <c r="DA50" i="13" s="1"/>
  <c r="CS50" i="13"/>
  <c r="CN50" i="13"/>
  <c r="CM50" i="13"/>
  <c r="CL50" i="13"/>
  <c r="CP50" i="13" s="1"/>
  <c r="CK50" i="13"/>
  <c r="CD50" i="13"/>
  <c r="BO50" i="13"/>
  <c r="BN50" i="13"/>
  <c r="BM50" i="13"/>
  <c r="BL50" i="13"/>
  <c r="BE50" i="13"/>
  <c r="AZ50" i="13"/>
  <c r="AY50" i="13"/>
  <c r="AW50" i="13"/>
  <c r="AX50" i="13" s="1"/>
  <c r="AP50" i="13"/>
  <c r="AC50" i="13"/>
  <c r="AB50" i="13"/>
  <c r="AA50" i="13"/>
  <c r="Z50" i="13"/>
  <c r="X50" i="13"/>
  <c r="Y50" i="13" s="1"/>
  <c r="Q50" i="13"/>
  <c r="L50" i="13"/>
  <c r="K50" i="13"/>
  <c r="I50" i="13"/>
  <c r="J50" i="13" s="1"/>
  <c r="B50" i="13"/>
  <c r="NY49" i="13"/>
  <c r="NW49" i="13"/>
  <c r="NV49" i="13"/>
  <c r="NX49" i="13" s="1"/>
  <c r="NU49" i="13"/>
  <c r="NT49" i="13"/>
  <c r="NM49" i="13"/>
  <c r="NH49" i="13"/>
  <c r="NG49" i="13"/>
  <c r="NF49" i="13"/>
  <c r="NJ49" i="13" s="1"/>
  <c r="NE49" i="13"/>
  <c r="MX49" i="13"/>
  <c r="MI49" i="13"/>
  <c r="MH49" i="13"/>
  <c r="MF49" i="13"/>
  <c r="MG49" i="13" s="1"/>
  <c r="LY49" i="13"/>
  <c r="LT49" i="13"/>
  <c r="LS49" i="13"/>
  <c r="LQ49" i="13"/>
  <c r="LR49" i="13" s="1"/>
  <c r="LJ49" i="13"/>
  <c r="KU49" i="13"/>
  <c r="KT49" i="13"/>
  <c r="KS49" i="13"/>
  <c r="KR49" i="13"/>
  <c r="KK49" i="13"/>
  <c r="KF49" i="13"/>
  <c r="KE49" i="13"/>
  <c r="KC49" i="13"/>
  <c r="KD49" i="13" s="1"/>
  <c r="JV49" i="13"/>
  <c r="DC49" i="13"/>
  <c r="DB49" i="13"/>
  <c r="CZ49" i="13"/>
  <c r="DA49" i="13" s="1"/>
  <c r="CS49" i="13"/>
  <c r="CP49" i="13"/>
  <c r="CN49" i="13"/>
  <c r="CM49" i="13"/>
  <c r="CK49" i="13"/>
  <c r="CL49" i="13" s="1"/>
  <c r="CO49" i="13" s="1"/>
  <c r="CD49" i="13"/>
  <c r="BO49" i="13"/>
  <c r="BN49" i="13"/>
  <c r="BL49" i="13"/>
  <c r="BM49" i="13" s="1"/>
  <c r="BE49" i="13"/>
  <c r="BB49" i="13"/>
  <c r="AZ49" i="13"/>
  <c r="AY49" i="13"/>
  <c r="BA49" i="13" s="1"/>
  <c r="AX49" i="13"/>
  <c r="AW49" i="13"/>
  <c r="AP49" i="13"/>
  <c r="AB49" i="13"/>
  <c r="AA49" i="13"/>
  <c r="Z49" i="13"/>
  <c r="X49" i="13"/>
  <c r="Y49" i="13" s="1"/>
  <c r="AC49" i="13" s="1"/>
  <c r="Q49" i="13"/>
  <c r="L49" i="13"/>
  <c r="K49" i="13"/>
  <c r="I49" i="13"/>
  <c r="J49" i="13" s="1"/>
  <c r="B49" i="13"/>
  <c r="NY48" i="13"/>
  <c r="OC48" i="13" s="1"/>
  <c r="OG48" i="13" s="1"/>
  <c r="NW48" i="13"/>
  <c r="NV48" i="13"/>
  <c r="NU48" i="13"/>
  <c r="NX48" i="13" s="1"/>
  <c r="NT48" i="13"/>
  <c r="NM48" i="13"/>
  <c r="NH48" i="13"/>
  <c r="NG48" i="13"/>
  <c r="NE48" i="13"/>
  <c r="NF48" i="13" s="1"/>
  <c r="NJ48" i="13" s="1"/>
  <c r="MX48" i="13"/>
  <c r="MI48" i="13"/>
  <c r="MH48" i="13"/>
  <c r="MF48" i="13"/>
  <c r="MG48" i="13" s="1"/>
  <c r="LY48" i="13"/>
  <c r="LT48" i="13"/>
  <c r="LS48" i="13"/>
  <c r="LQ48" i="13"/>
  <c r="LR48" i="13" s="1"/>
  <c r="LJ48" i="13"/>
  <c r="KU48" i="13"/>
  <c r="KT48" i="13"/>
  <c r="KS48" i="13"/>
  <c r="KR48" i="13"/>
  <c r="KK48" i="13"/>
  <c r="KF48" i="13"/>
  <c r="KE48" i="13"/>
  <c r="KD48" i="13"/>
  <c r="KC48" i="13"/>
  <c r="JV48" i="13"/>
  <c r="DE48" i="13"/>
  <c r="DD48" i="13"/>
  <c r="DC48" i="13"/>
  <c r="DB48" i="13"/>
  <c r="CZ48" i="13"/>
  <c r="DA48" i="13" s="1"/>
  <c r="CS48" i="13"/>
  <c r="CN48" i="13"/>
  <c r="CM48" i="13"/>
  <c r="CK48" i="13"/>
  <c r="CL48" i="13" s="1"/>
  <c r="CD48" i="13"/>
  <c r="BO48" i="13"/>
  <c r="BN48" i="13"/>
  <c r="BL48" i="13"/>
  <c r="BM48" i="13" s="1"/>
  <c r="BQ48" i="13" s="1"/>
  <c r="BU48" i="13" s="1"/>
  <c r="BY48" i="13" s="1"/>
  <c r="BE48" i="13"/>
  <c r="AZ48" i="13"/>
  <c r="AY48" i="13"/>
  <c r="AX48" i="13"/>
  <c r="BB48" i="13" s="1"/>
  <c r="AW48" i="13"/>
  <c r="AP48" i="13"/>
  <c r="AA48" i="13"/>
  <c r="Z48" i="13"/>
  <c r="Y48" i="13"/>
  <c r="X48" i="13"/>
  <c r="Q48" i="13"/>
  <c r="L48" i="13"/>
  <c r="K48" i="13"/>
  <c r="I48" i="13"/>
  <c r="J48" i="13" s="1"/>
  <c r="B48" i="13"/>
  <c r="NY47" i="13"/>
  <c r="NW47" i="13"/>
  <c r="NV47" i="13"/>
  <c r="NU47" i="13"/>
  <c r="NX47" i="13" s="1"/>
  <c r="NT47" i="13"/>
  <c r="NM47" i="13"/>
  <c r="NH47" i="13"/>
  <c r="NG47" i="13"/>
  <c r="NE47" i="13"/>
  <c r="NF47" i="13" s="1"/>
  <c r="MX47" i="13"/>
  <c r="MI47" i="13"/>
  <c r="MH47" i="13"/>
  <c r="MF47" i="13"/>
  <c r="MG47" i="13" s="1"/>
  <c r="MK47" i="13" s="1"/>
  <c r="MO47" i="13" s="1"/>
  <c r="MS47" i="13" s="1"/>
  <c r="LY47" i="13"/>
  <c r="LV47" i="13"/>
  <c r="LU47" i="13"/>
  <c r="LT47" i="13"/>
  <c r="LS47" i="13"/>
  <c r="LQ47" i="13"/>
  <c r="LR47" i="13" s="1"/>
  <c r="LJ47" i="13"/>
  <c r="KU47" i="13"/>
  <c r="KT47" i="13"/>
  <c r="KR47" i="13"/>
  <c r="KS47" i="13" s="1"/>
  <c r="KK47" i="13"/>
  <c r="KF47" i="13"/>
  <c r="KH47" i="13" s="1"/>
  <c r="KE47" i="13"/>
  <c r="KG47" i="13" s="1"/>
  <c r="KD47" i="13"/>
  <c r="KC47" i="13"/>
  <c r="JV47" i="13"/>
  <c r="DC47" i="13"/>
  <c r="DB47" i="13"/>
  <c r="CZ47" i="13"/>
  <c r="DA47" i="13" s="1"/>
  <c r="CS47" i="13"/>
  <c r="CN47" i="13"/>
  <c r="CM47" i="13"/>
  <c r="CK47" i="13"/>
  <c r="CL47" i="13" s="1"/>
  <c r="CD47" i="13"/>
  <c r="BO47" i="13"/>
  <c r="BN47" i="13"/>
  <c r="BM47" i="13"/>
  <c r="BL47" i="13"/>
  <c r="BE47" i="13"/>
  <c r="AZ47" i="13"/>
  <c r="AY47" i="13"/>
  <c r="AW47" i="13"/>
  <c r="AX47" i="13" s="1"/>
  <c r="AP47" i="13"/>
  <c r="AA47" i="13"/>
  <c r="Z47" i="13"/>
  <c r="X47" i="13"/>
  <c r="Y47" i="13" s="1"/>
  <c r="AC47" i="13" s="1"/>
  <c r="Q47" i="13"/>
  <c r="L47" i="13"/>
  <c r="K47" i="13"/>
  <c r="I47" i="13"/>
  <c r="J47" i="13" s="1"/>
  <c r="N47" i="13" s="1"/>
  <c r="B47" i="13"/>
  <c r="NW46" i="13"/>
  <c r="NV46" i="13"/>
  <c r="NU46" i="13"/>
  <c r="NT46" i="13"/>
  <c r="NM46" i="13"/>
  <c r="NJ46" i="13"/>
  <c r="NH46" i="13"/>
  <c r="NG46" i="13"/>
  <c r="NF46" i="13"/>
  <c r="NI46" i="13" s="1"/>
  <c r="NE46" i="13"/>
  <c r="MX46" i="13"/>
  <c r="MK46" i="13"/>
  <c r="MJ46" i="13"/>
  <c r="MI46" i="13"/>
  <c r="MH46" i="13"/>
  <c r="MF46" i="13"/>
  <c r="MG46" i="13" s="1"/>
  <c r="LY46" i="13"/>
  <c r="LT46" i="13"/>
  <c r="LS46" i="13"/>
  <c r="LR46" i="13"/>
  <c r="LQ46" i="13"/>
  <c r="LJ46" i="13"/>
  <c r="KW46" i="13"/>
  <c r="KV46" i="13"/>
  <c r="KU46" i="13"/>
  <c r="KT46" i="13"/>
  <c r="KR46" i="13"/>
  <c r="KS46" i="13" s="1"/>
  <c r="KK46" i="13"/>
  <c r="KF46" i="13"/>
  <c r="KE46" i="13"/>
  <c r="KC46" i="13"/>
  <c r="KD46" i="13" s="1"/>
  <c r="JV46" i="13"/>
  <c r="EQ46" i="13"/>
  <c r="EP46" i="13"/>
  <c r="EO46" i="13"/>
  <c r="EN46" i="13"/>
  <c r="EG46" i="13"/>
  <c r="EB46" i="13"/>
  <c r="EA46" i="13"/>
  <c r="DY46" i="13"/>
  <c r="DZ46" i="13" s="1"/>
  <c r="DR46" i="13"/>
  <c r="DC46" i="13"/>
  <c r="DB46" i="13"/>
  <c r="CZ46" i="13"/>
  <c r="DA46" i="13" s="1"/>
  <c r="CS46" i="13"/>
  <c r="CN46" i="13"/>
  <c r="CM46" i="13"/>
  <c r="CK46" i="13"/>
  <c r="CL46" i="13" s="1"/>
  <c r="CD46" i="13"/>
  <c r="BO46" i="13"/>
  <c r="BN46" i="13"/>
  <c r="BL46" i="13"/>
  <c r="BM46" i="13" s="1"/>
  <c r="BQ46" i="13" s="1"/>
  <c r="BE46" i="13"/>
  <c r="AZ46" i="13"/>
  <c r="AY46" i="13"/>
  <c r="AW46" i="13"/>
  <c r="AX46" i="13" s="1"/>
  <c r="AP46" i="13"/>
  <c r="AA46" i="13"/>
  <c r="Z46" i="13"/>
  <c r="X46" i="13"/>
  <c r="Y46" i="13" s="1"/>
  <c r="Q46" i="13"/>
  <c r="L46" i="13"/>
  <c r="K46" i="13"/>
  <c r="J46" i="13"/>
  <c r="I46" i="13"/>
  <c r="B46" i="13"/>
  <c r="NW45" i="13"/>
  <c r="NV45" i="13"/>
  <c r="NT45" i="13"/>
  <c r="NU45" i="13" s="1"/>
  <c r="NM45" i="13"/>
  <c r="NH45" i="13"/>
  <c r="NG45" i="13"/>
  <c r="NE45" i="13"/>
  <c r="NF45" i="13" s="1"/>
  <c r="NI45" i="13" s="1"/>
  <c r="MX45" i="13"/>
  <c r="MI45" i="13"/>
  <c r="MH45" i="13"/>
  <c r="MF45" i="13"/>
  <c r="MG45" i="13" s="1"/>
  <c r="MJ45" i="13" s="1"/>
  <c r="LY45" i="13"/>
  <c r="LT45" i="13"/>
  <c r="LS45" i="13"/>
  <c r="LR45" i="13"/>
  <c r="LQ45" i="13"/>
  <c r="LJ45" i="13"/>
  <c r="KV45" i="13"/>
  <c r="KU45" i="13"/>
  <c r="KT45" i="13"/>
  <c r="KR45" i="13"/>
  <c r="KS45" i="13" s="1"/>
  <c r="KK45" i="13"/>
  <c r="KF45" i="13"/>
  <c r="KE45" i="13"/>
  <c r="KC45" i="13"/>
  <c r="KD45" i="13" s="1"/>
  <c r="JV45" i="13"/>
  <c r="EQ45" i="13"/>
  <c r="EP45" i="13"/>
  <c r="EO45" i="13"/>
  <c r="EN45" i="13"/>
  <c r="EG45" i="13"/>
  <c r="EB45" i="13"/>
  <c r="EA45" i="13"/>
  <c r="DZ45" i="13"/>
  <c r="ED45" i="13" s="1"/>
  <c r="DY45" i="13"/>
  <c r="DR45" i="13"/>
  <c r="DE45" i="13"/>
  <c r="DD45" i="13"/>
  <c r="DC45" i="13"/>
  <c r="DB45" i="13"/>
  <c r="CZ45" i="13"/>
  <c r="DA45" i="13" s="1"/>
  <c r="CS45" i="13"/>
  <c r="CN45" i="13"/>
  <c r="CM45" i="13"/>
  <c r="CK45" i="13"/>
  <c r="CL45" i="13" s="1"/>
  <c r="CD45" i="13"/>
  <c r="BQ45" i="13"/>
  <c r="BP45" i="13"/>
  <c r="BO45" i="13"/>
  <c r="BN45" i="13"/>
  <c r="BL45" i="13"/>
  <c r="BM45" i="13" s="1"/>
  <c r="BE45" i="13"/>
  <c r="AZ45" i="13"/>
  <c r="AY45" i="13"/>
  <c r="AW45" i="13"/>
  <c r="AX45" i="13" s="1"/>
  <c r="AP45" i="13"/>
  <c r="AA45" i="13"/>
  <c r="Z45" i="13"/>
  <c r="X45" i="13"/>
  <c r="Y45" i="13" s="1"/>
  <c r="Q45" i="13"/>
  <c r="L45" i="13"/>
  <c r="K45" i="13"/>
  <c r="I45" i="13"/>
  <c r="J45" i="13" s="1"/>
  <c r="B45" i="13"/>
  <c r="PN44" i="13"/>
  <c r="NW44" i="13"/>
  <c r="NV44" i="13"/>
  <c r="NT44" i="13"/>
  <c r="NU44" i="13" s="1"/>
  <c r="NM44" i="13"/>
  <c r="NH44" i="13"/>
  <c r="NG44" i="13"/>
  <c r="NF44" i="13"/>
  <c r="NE44" i="13"/>
  <c r="MX44" i="13"/>
  <c r="MI44" i="13"/>
  <c r="MH44" i="13"/>
  <c r="MG44" i="13"/>
  <c r="MK44" i="13" s="1"/>
  <c r="MF44" i="13"/>
  <c r="LY44" i="13"/>
  <c r="LT44" i="13"/>
  <c r="LS44" i="13"/>
  <c r="LQ44" i="13"/>
  <c r="LR44" i="13" s="1"/>
  <c r="LJ44" i="13"/>
  <c r="KZ44" i="13"/>
  <c r="LD44" i="13" s="1"/>
  <c r="KV44" i="13"/>
  <c r="KU44" i="13"/>
  <c r="KW44" i="13" s="1"/>
  <c r="LA44" i="13" s="1"/>
  <c r="LE44" i="13" s="1"/>
  <c r="KT44" i="13"/>
  <c r="KS44" i="13"/>
  <c r="KR44" i="13"/>
  <c r="KK44" i="13"/>
  <c r="KF44" i="13"/>
  <c r="KH44" i="13" s="1"/>
  <c r="KE44" i="13"/>
  <c r="KG44" i="13" s="1"/>
  <c r="KD44" i="13"/>
  <c r="KC44" i="13"/>
  <c r="JV44" i="13"/>
  <c r="GE44" i="13"/>
  <c r="GD44" i="13"/>
  <c r="GB44" i="13"/>
  <c r="GC44" i="13" s="1"/>
  <c r="FU44" i="13"/>
  <c r="FQ44" i="13"/>
  <c r="FP44" i="13"/>
  <c r="FO44" i="13"/>
  <c r="FN44" i="13"/>
  <c r="FR44" i="13" s="1"/>
  <c r="FM44" i="13"/>
  <c r="FF44" i="13"/>
  <c r="EQ44" i="13"/>
  <c r="EP44" i="13"/>
  <c r="EN44" i="13"/>
  <c r="EO44" i="13" s="1"/>
  <c r="EG44" i="13"/>
  <c r="EB44" i="13"/>
  <c r="EA44" i="13"/>
  <c r="DY44" i="13"/>
  <c r="DZ44" i="13" s="1"/>
  <c r="DR44" i="13"/>
  <c r="DD44" i="13"/>
  <c r="DC44" i="13"/>
  <c r="DB44" i="13"/>
  <c r="DA44" i="13"/>
  <c r="DE44" i="13" s="1"/>
  <c r="CZ44" i="13"/>
  <c r="CS44" i="13"/>
  <c r="CN44" i="13"/>
  <c r="CM44" i="13"/>
  <c r="CL44" i="13"/>
  <c r="CK44" i="13"/>
  <c r="CD44" i="13"/>
  <c r="BO44" i="13"/>
  <c r="BN44" i="13"/>
  <c r="BL44" i="13"/>
  <c r="BM44" i="13" s="1"/>
  <c r="BE44" i="13"/>
  <c r="AZ44" i="13"/>
  <c r="AY44" i="13"/>
  <c r="AW44" i="13"/>
  <c r="AX44" i="13" s="1"/>
  <c r="AP44" i="13"/>
  <c r="AC44" i="13"/>
  <c r="AA44" i="13"/>
  <c r="Z44" i="13"/>
  <c r="X44" i="13"/>
  <c r="Y44" i="13" s="1"/>
  <c r="AB44" i="13" s="1"/>
  <c r="Q44" i="13"/>
  <c r="L44" i="13"/>
  <c r="K44" i="13"/>
  <c r="I44" i="13"/>
  <c r="J44" i="13" s="1"/>
  <c r="B44" i="13"/>
  <c r="NW43" i="13"/>
  <c r="NV43" i="13"/>
  <c r="NT43" i="13"/>
  <c r="NU43" i="13" s="1"/>
  <c r="NM43" i="13"/>
  <c r="NH43" i="13"/>
  <c r="NG43" i="13"/>
  <c r="NF43" i="13"/>
  <c r="NI43" i="13" s="1"/>
  <c r="NE43" i="13"/>
  <c r="MX43" i="13"/>
  <c r="MK43" i="13"/>
  <c r="MI43" i="13"/>
  <c r="MH43" i="13"/>
  <c r="MG43" i="13"/>
  <c r="MJ43" i="13" s="1"/>
  <c r="MF43" i="13"/>
  <c r="LY43" i="13"/>
  <c r="LT43" i="13"/>
  <c r="LS43" i="13"/>
  <c r="LQ43" i="13"/>
  <c r="LR43" i="13" s="1"/>
  <c r="LJ43" i="13"/>
  <c r="KU43" i="13"/>
  <c r="KT43" i="13"/>
  <c r="KS43" i="13"/>
  <c r="KW43" i="13" s="1"/>
  <c r="KR43" i="13"/>
  <c r="KK43" i="13"/>
  <c r="KF43" i="13"/>
  <c r="KE43" i="13"/>
  <c r="KD43" i="13"/>
  <c r="KC43" i="13"/>
  <c r="JV43" i="13"/>
  <c r="GG43" i="13"/>
  <c r="GE43" i="13"/>
  <c r="GD43" i="13"/>
  <c r="GB43" i="13"/>
  <c r="GC43" i="13" s="1"/>
  <c r="GF43" i="13" s="1"/>
  <c r="FU43" i="13"/>
  <c r="FP43" i="13"/>
  <c r="FO43" i="13"/>
  <c r="FM43" i="13"/>
  <c r="FN43" i="13" s="1"/>
  <c r="FF43" i="13"/>
  <c r="EQ43" i="13"/>
  <c r="EP43" i="13"/>
  <c r="EN43" i="13"/>
  <c r="EO43" i="13" s="1"/>
  <c r="EG43" i="13"/>
  <c r="EB43" i="13"/>
  <c r="ED43" i="13" s="1"/>
  <c r="EA43" i="13"/>
  <c r="EC43" i="13" s="1"/>
  <c r="DZ43" i="13"/>
  <c r="DY43" i="13"/>
  <c r="DR43" i="13"/>
  <c r="DM43" i="13"/>
  <c r="DC43" i="13"/>
  <c r="DB43" i="13"/>
  <c r="CZ43" i="13"/>
  <c r="DA43" i="13" s="1"/>
  <c r="DE43" i="13" s="1"/>
  <c r="DI43" i="13" s="1"/>
  <c r="CS43" i="13"/>
  <c r="CP43" i="13"/>
  <c r="CO43" i="13"/>
  <c r="CN43" i="13"/>
  <c r="CM43" i="13"/>
  <c r="CK43" i="13"/>
  <c r="CL43" i="13" s="1"/>
  <c r="CD43" i="13"/>
  <c r="BO43" i="13"/>
  <c r="BN43" i="13"/>
  <c r="BM43" i="13"/>
  <c r="BL43" i="13"/>
  <c r="BE43" i="13"/>
  <c r="BB43" i="13"/>
  <c r="BA43" i="13"/>
  <c r="AZ43" i="13"/>
  <c r="AY43" i="13"/>
  <c r="AW43" i="13"/>
  <c r="AX43" i="13" s="1"/>
  <c r="AP43" i="13"/>
  <c r="AA43" i="13"/>
  <c r="Z43" i="13"/>
  <c r="X43" i="13"/>
  <c r="Y43" i="13" s="1"/>
  <c r="Q43" i="13"/>
  <c r="L43" i="13"/>
  <c r="K43" i="13"/>
  <c r="I43" i="13"/>
  <c r="J43" i="13" s="1"/>
  <c r="B43" i="13"/>
  <c r="NW42" i="13"/>
  <c r="NV42" i="13"/>
  <c r="NT42" i="13"/>
  <c r="NU42" i="13" s="1"/>
  <c r="NM42" i="13"/>
  <c r="NH42" i="13"/>
  <c r="NG42" i="13"/>
  <c r="NF42" i="13"/>
  <c r="NJ42" i="13" s="1"/>
  <c r="NE42" i="13"/>
  <c r="MX42" i="13"/>
  <c r="MI42" i="13"/>
  <c r="MH42" i="13"/>
  <c r="MF42" i="13"/>
  <c r="MG42" i="13" s="1"/>
  <c r="LY42" i="13"/>
  <c r="LT42" i="13"/>
  <c r="LS42" i="13"/>
  <c r="LR42" i="13"/>
  <c r="LQ42" i="13"/>
  <c r="LJ42" i="13"/>
  <c r="KU42" i="13"/>
  <c r="KT42" i="13"/>
  <c r="KR42" i="13"/>
  <c r="KS42" i="13" s="1"/>
  <c r="KW42" i="13" s="1"/>
  <c r="KK42" i="13"/>
  <c r="KF42" i="13"/>
  <c r="KE42" i="13"/>
  <c r="KC42" i="13"/>
  <c r="KD42" i="13" s="1"/>
  <c r="JV42" i="13"/>
  <c r="GE42" i="13"/>
  <c r="GD42" i="13"/>
  <c r="GC42" i="13"/>
  <c r="GB42" i="13"/>
  <c r="FU42" i="13"/>
  <c r="FQ42" i="13"/>
  <c r="FP42" i="13"/>
  <c r="FO42" i="13"/>
  <c r="FM42" i="13"/>
  <c r="FN42" i="13" s="1"/>
  <c r="FF42" i="13"/>
  <c r="EQ42" i="13"/>
  <c r="EP42" i="13"/>
  <c r="EN42" i="13"/>
  <c r="EO42" i="13" s="1"/>
  <c r="EG42" i="13"/>
  <c r="EB42" i="13"/>
  <c r="EA42" i="13"/>
  <c r="DZ42" i="13"/>
  <c r="DY42" i="13"/>
  <c r="DR42" i="13"/>
  <c r="DC42" i="13"/>
  <c r="DB42" i="13"/>
  <c r="DA42" i="13"/>
  <c r="DE42" i="13" s="1"/>
  <c r="CZ42" i="13"/>
  <c r="CS42" i="13"/>
  <c r="CN42" i="13"/>
  <c r="CM42" i="13"/>
  <c r="CK42" i="13"/>
  <c r="CL42" i="13" s="1"/>
  <c r="CD42" i="13"/>
  <c r="BO42" i="13"/>
  <c r="BN42" i="13"/>
  <c r="BL42" i="13"/>
  <c r="BM42" i="13" s="1"/>
  <c r="BQ42" i="13" s="1"/>
  <c r="BU42" i="13" s="1"/>
  <c r="BY42" i="13" s="1"/>
  <c r="BE42" i="13"/>
  <c r="AZ42" i="13"/>
  <c r="BB42" i="13" s="1"/>
  <c r="AY42" i="13"/>
  <c r="BA42" i="13" s="1"/>
  <c r="AX42" i="13"/>
  <c r="AW42" i="13"/>
  <c r="AP42" i="13"/>
  <c r="AA42" i="13"/>
  <c r="Z42" i="13"/>
  <c r="X42" i="13"/>
  <c r="Y42" i="13" s="1"/>
  <c r="Q42" i="13"/>
  <c r="M42" i="13"/>
  <c r="L42" i="13"/>
  <c r="N42" i="13" s="1"/>
  <c r="K42" i="13"/>
  <c r="J42" i="13"/>
  <c r="I42" i="13"/>
  <c r="B42" i="13"/>
  <c r="NW41" i="13"/>
  <c r="NV41" i="13"/>
  <c r="NT41" i="13"/>
  <c r="NU41" i="13" s="1"/>
  <c r="NM41" i="13"/>
  <c r="NH41" i="13"/>
  <c r="NG41" i="13"/>
  <c r="NF41" i="13"/>
  <c r="NE41" i="13"/>
  <c r="MX41" i="13"/>
  <c r="MI41" i="13"/>
  <c r="MH41" i="13"/>
  <c r="MG41" i="13"/>
  <c r="MF41" i="13"/>
  <c r="LY41" i="13"/>
  <c r="LT41" i="13"/>
  <c r="LS41" i="13"/>
  <c r="LQ41" i="13"/>
  <c r="LR41" i="13" s="1"/>
  <c r="LJ41" i="13"/>
  <c r="KU41" i="13"/>
  <c r="KT41" i="13"/>
  <c r="KR41" i="13"/>
  <c r="KS41" i="13" s="1"/>
  <c r="KK41" i="13"/>
  <c r="KH41" i="13"/>
  <c r="KF41" i="13"/>
  <c r="KE41" i="13"/>
  <c r="KC41" i="13"/>
  <c r="KD41" i="13" s="1"/>
  <c r="JV41" i="13"/>
  <c r="HS41" i="13"/>
  <c r="HR41" i="13"/>
  <c r="HP41" i="13"/>
  <c r="HQ41" i="13" s="1"/>
  <c r="HI41" i="13"/>
  <c r="HD41" i="13"/>
  <c r="HC41" i="13"/>
  <c r="HA41" i="13"/>
  <c r="HB41" i="13" s="1"/>
  <c r="HF41" i="13" s="1"/>
  <c r="GT41" i="13"/>
  <c r="GG41" i="13"/>
  <c r="GF41" i="13"/>
  <c r="GE41" i="13"/>
  <c r="GD41" i="13"/>
  <c r="GB41" i="13"/>
  <c r="GC41" i="13" s="1"/>
  <c r="FU41" i="13"/>
  <c r="FP41" i="13"/>
  <c r="FO41" i="13"/>
  <c r="FM41" i="13"/>
  <c r="FN41" i="13" s="1"/>
  <c r="FF41" i="13"/>
  <c r="EQ41" i="13"/>
  <c r="EP41" i="13"/>
  <c r="EO41" i="13"/>
  <c r="EN41" i="13"/>
  <c r="EG41" i="13"/>
  <c r="EC41" i="13"/>
  <c r="EB41" i="13"/>
  <c r="EA41" i="13"/>
  <c r="DZ41" i="13"/>
  <c r="ED41" i="13" s="1"/>
  <c r="DY41" i="13"/>
  <c r="DR41" i="13"/>
  <c r="DD41" i="13"/>
  <c r="DC41" i="13"/>
  <c r="DB41" i="13"/>
  <c r="CZ41" i="13"/>
  <c r="DA41" i="13" s="1"/>
  <c r="DE41" i="13" s="1"/>
  <c r="CS41" i="13"/>
  <c r="CN41" i="13"/>
  <c r="CM41" i="13"/>
  <c r="CL41" i="13"/>
  <c r="CK41" i="13"/>
  <c r="CD41" i="13"/>
  <c r="BO41" i="13"/>
  <c r="BN41" i="13"/>
  <c r="BL41" i="13"/>
  <c r="BM41" i="13" s="1"/>
  <c r="BQ41" i="13" s="1"/>
  <c r="BU41" i="13" s="1"/>
  <c r="BY41" i="13" s="1"/>
  <c r="BE41" i="13"/>
  <c r="BA41" i="13"/>
  <c r="AZ41" i="13"/>
  <c r="AY41" i="13"/>
  <c r="AW41" i="13"/>
  <c r="AX41" i="13" s="1"/>
  <c r="BB41" i="13" s="1"/>
  <c r="AP41" i="13"/>
  <c r="AA41" i="13"/>
  <c r="Z41" i="13"/>
  <c r="X41" i="13"/>
  <c r="Y41" i="13" s="1"/>
  <c r="Q41" i="13"/>
  <c r="L41" i="13"/>
  <c r="N41" i="13" s="1"/>
  <c r="K41" i="13"/>
  <c r="I41" i="13"/>
  <c r="J41" i="13" s="1"/>
  <c r="M41" i="13" s="1"/>
  <c r="B41" i="13"/>
  <c r="PK40" i="13"/>
  <c r="PJ40" i="13"/>
  <c r="PH40" i="13"/>
  <c r="PI40" i="13" s="1"/>
  <c r="PM40" i="13" s="1"/>
  <c r="PQ40" i="13" s="1"/>
  <c r="PU40" i="13" s="1"/>
  <c r="PA40" i="13"/>
  <c r="OX40" i="13"/>
  <c r="OV40" i="13"/>
  <c r="OU40" i="13"/>
  <c r="OT40" i="13"/>
  <c r="OW40" i="13" s="1"/>
  <c r="OS40" i="13"/>
  <c r="OL40" i="13"/>
  <c r="NW40" i="13"/>
  <c r="NV40" i="13"/>
  <c r="NU40" i="13"/>
  <c r="NT40" i="13"/>
  <c r="NM40" i="13"/>
  <c r="NH40" i="13"/>
  <c r="NG40" i="13"/>
  <c r="NE40" i="13"/>
  <c r="NF40" i="13" s="1"/>
  <c r="NJ40" i="13" s="1"/>
  <c r="MX40" i="13"/>
  <c r="MI40" i="13"/>
  <c r="MH40" i="13"/>
  <c r="MG40" i="13"/>
  <c r="MF40" i="13"/>
  <c r="LY40" i="13"/>
  <c r="LT40" i="13"/>
  <c r="LS40" i="13"/>
  <c r="LQ40" i="13"/>
  <c r="LR40" i="13" s="1"/>
  <c r="LJ40" i="13"/>
  <c r="KU40" i="13"/>
  <c r="KT40" i="13"/>
  <c r="KR40" i="13"/>
  <c r="KS40" i="13" s="1"/>
  <c r="KK40" i="13"/>
  <c r="KF40" i="13"/>
  <c r="KE40" i="13"/>
  <c r="KC40" i="13"/>
  <c r="KD40" i="13" s="1"/>
  <c r="JV40" i="13"/>
  <c r="HS40" i="13"/>
  <c r="HR40" i="13"/>
  <c r="HP40" i="13"/>
  <c r="HQ40" i="13" s="1"/>
  <c r="HI40" i="13"/>
  <c r="HF40" i="13"/>
  <c r="HD40" i="13"/>
  <c r="HC40" i="13"/>
  <c r="HE40" i="13" s="1"/>
  <c r="HA40" i="13"/>
  <c r="HB40" i="13" s="1"/>
  <c r="GT40" i="13"/>
  <c r="GE40" i="13"/>
  <c r="GD40" i="13"/>
  <c r="GB40" i="13"/>
  <c r="GC40" i="13" s="1"/>
  <c r="FU40" i="13"/>
  <c r="FP40" i="13"/>
  <c r="FO40" i="13"/>
  <c r="FM40" i="13"/>
  <c r="FN40" i="13" s="1"/>
  <c r="FQ40" i="13" s="1"/>
  <c r="FF40" i="13"/>
  <c r="EQ40" i="13"/>
  <c r="EP40" i="13"/>
  <c r="EO40" i="13"/>
  <c r="ES40" i="13" s="1"/>
  <c r="EN40" i="13"/>
  <c r="EG40" i="13"/>
  <c r="EB40" i="13"/>
  <c r="EA40" i="13"/>
  <c r="DY40" i="13"/>
  <c r="DZ40" i="13" s="1"/>
  <c r="DR40" i="13"/>
  <c r="DC40" i="13"/>
  <c r="DB40" i="13"/>
  <c r="CZ40" i="13"/>
  <c r="DA40" i="13" s="1"/>
  <c r="DE40" i="13" s="1"/>
  <c r="CS40" i="13"/>
  <c r="CN40" i="13"/>
  <c r="CM40" i="13"/>
  <c r="CL40" i="13"/>
  <c r="CK40" i="13"/>
  <c r="CD40" i="13"/>
  <c r="BO40" i="13"/>
  <c r="BN40" i="13"/>
  <c r="BL40" i="13"/>
  <c r="BM40" i="13" s="1"/>
  <c r="BE40" i="13"/>
  <c r="AZ40" i="13"/>
  <c r="AY40" i="13"/>
  <c r="AW40" i="13"/>
  <c r="AX40" i="13" s="1"/>
  <c r="BB40" i="13" s="1"/>
  <c r="AP40" i="13"/>
  <c r="AA40" i="13"/>
  <c r="Z40" i="13"/>
  <c r="X40" i="13"/>
  <c r="Y40" i="13" s="1"/>
  <c r="Q40" i="13"/>
  <c r="L40" i="13"/>
  <c r="N40" i="13" s="1"/>
  <c r="K40" i="13"/>
  <c r="M40" i="13" s="1"/>
  <c r="J40" i="13"/>
  <c r="I40" i="13"/>
  <c r="B40" i="13"/>
  <c r="PK39" i="13"/>
  <c r="PJ39" i="13"/>
  <c r="PH39" i="13"/>
  <c r="PI39" i="13" s="1"/>
  <c r="PA39" i="13"/>
  <c r="OX39" i="13"/>
  <c r="OV39" i="13"/>
  <c r="OU39" i="13"/>
  <c r="OS39" i="13"/>
  <c r="OT39" i="13" s="1"/>
  <c r="OW39" i="13" s="1"/>
  <c r="OL39" i="13"/>
  <c r="NW39" i="13"/>
  <c r="NV39" i="13"/>
  <c r="NT39" i="13"/>
  <c r="NU39" i="13" s="1"/>
  <c r="NM39" i="13"/>
  <c r="NH39" i="13"/>
  <c r="NG39" i="13"/>
  <c r="NE39" i="13"/>
  <c r="NF39" i="13" s="1"/>
  <c r="MX39" i="13"/>
  <c r="MI39" i="13"/>
  <c r="MH39" i="13"/>
  <c r="MF39" i="13"/>
  <c r="MG39" i="13" s="1"/>
  <c r="MJ39" i="13" s="1"/>
  <c r="LY39" i="13"/>
  <c r="LT39" i="13"/>
  <c r="LS39" i="13"/>
  <c r="LQ39" i="13"/>
  <c r="LR39" i="13" s="1"/>
  <c r="LV39" i="13" s="1"/>
  <c r="LJ39" i="13"/>
  <c r="KU39" i="13"/>
  <c r="KT39" i="13"/>
  <c r="KR39" i="13"/>
  <c r="KS39" i="13" s="1"/>
  <c r="KK39" i="13"/>
  <c r="KF39" i="13"/>
  <c r="KE39" i="13"/>
  <c r="KC39" i="13"/>
  <c r="KD39" i="13" s="1"/>
  <c r="JV39" i="13"/>
  <c r="HU39" i="13"/>
  <c r="HS39" i="13"/>
  <c r="HR39" i="13"/>
  <c r="HQ39" i="13"/>
  <c r="HT39" i="13" s="1"/>
  <c r="HP39" i="13"/>
  <c r="HI39" i="13"/>
  <c r="HD39" i="13"/>
  <c r="HC39" i="13"/>
  <c r="HB39" i="13"/>
  <c r="HA39" i="13"/>
  <c r="GT39" i="13"/>
  <c r="GG39" i="13"/>
  <c r="GK39" i="13" s="1"/>
  <c r="GO39" i="13" s="1"/>
  <c r="GE39" i="13"/>
  <c r="GD39" i="13"/>
  <c r="GB39" i="13"/>
  <c r="GC39" i="13" s="1"/>
  <c r="GF39" i="13" s="1"/>
  <c r="GJ39" i="13" s="1"/>
  <c r="GN39" i="13" s="1"/>
  <c r="FU39" i="13"/>
  <c r="FP39" i="13"/>
  <c r="FR39" i="13" s="1"/>
  <c r="FO39" i="13"/>
  <c r="FN39" i="13"/>
  <c r="FQ39" i="13" s="1"/>
  <c r="FM39" i="13"/>
  <c r="FF39" i="13"/>
  <c r="EQ39" i="13"/>
  <c r="EP39" i="13"/>
  <c r="EO39" i="13"/>
  <c r="ES39" i="13" s="1"/>
  <c r="EN39" i="13"/>
  <c r="EG39" i="13"/>
  <c r="EB39" i="13"/>
  <c r="EA39" i="13"/>
  <c r="DY39" i="13"/>
  <c r="DZ39" i="13" s="1"/>
  <c r="DR39" i="13"/>
  <c r="DC39" i="13"/>
  <c r="DB39" i="13"/>
  <c r="DA39" i="13"/>
  <c r="CZ39" i="13"/>
  <c r="CS39" i="13"/>
  <c r="CN39" i="13"/>
  <c r="CM39" i="13"/>
  <c r="CL39" i="13"/>
  <c r="CK39" i="13"/>
  <c r="CD39" i="13"/>
  <c r="BO39" i="13"/>
  <c r="BQ39" i="13" s="1"/>
  <c r="BU39" i="13" s="1"/>
  <c r="BY39" i="13" s="1"/>
  <c r="BN39" i="13"/>
  <c r="BL39" i="13"/>
  <c r="BM39" i="13" s="1"/>
  <c r="BP39" i="13" s="1"/>
  <c r="BE39" i="13"/>
  <c r="AZ39" i="13"/>
  <c r="AY39" i="13"/>
  <c r="AW39" i="13"/>
  <c r="AX39" i="13" s="1"/>
  <c r="BB39" i="13" s="1"/>
  <c r="AP39" i="13"/>
  <c r="AA39" i="13"/>
  <c r="Z39" i="13"/>
  <c r="Y39" i="13"/>
  <c r="AC39" i="13" s="1"/>
  <c r="AG39" i="13" s="1"/>
  <c r="AK39" i="13" s="1"/>
  <c r="X39" i="13"/>
  <c r="Q39" i="13"/>
  <c r="M39" i="13"/>
  <c r="L39" i="13"/>
  <c r="K39" i="13"/>
  <c r="I39" i="13"/>
  <c r="J39" i="13" s="1"/>
  <c r="N39" i="13" s="1"/>
  <c r="B39" i="13"/>
  <c r="PK38" i="13"/>
  <c r="PJ38" i="13"/>
  <c r="PH38" i="13"/>
  <c r="PI38" i="13" s="1"/>
  <c r="PA38" i="13"/>
  <c r="OV38" i="13"/>
  <c r="OU38" i="13"/>
  <c r="OS38" i="13"/>
  <c r="OT38" i="13" s="1"/>
  <c r="OL38" i="13"/>
  <c r="NW38" i="13"/>
  <c r="NV38" i="13"/>
  <c r="NT38" i="13"/>
  <c r="NU38" i="13" s="1"/>
  <c r="NM38" i="13"/>
  <c r="NH38" i="13"/>
  <c r="NG38" i="13"/>
  <c r="NE38" i="13"/>
  <c r="NF38" i="13" s="1"/>
  <c r="MX38" i="13"/>
  <c r="MK38" i="13"/>
  <c r="MI38" i="13"/>
  <c r="MH38" i="13"/>
  <c r="MF38" i="13"/>
  <c r="MG38" i="13" s="1"/>
  <c r="MJ38" i="13" s="1"/>
  <c r="LY38" i="13"/>
  <c r="LT38" i="13"/>
  <c r="LS38" i="13"/>
  <c r="LQ38" i="13"/>
  <c r="LR38" i="13" s="1"/>
  <c r="LJ38" i="13"/>
  <c r="KU38" i="13"/>
  <c r="KT38" i="13"/>
  <c r="KR38" i="13"/>
  <c r="KS38" i="13" s="1"/>
  <c r="KK38" i="13"/>
  <c r="KF38" i="13"/>
  <c r="KE38" i="13"/>
  <c r="KD38" i="13"/>
  <c r="KC38" i="13"/>
  <c r="JV38" i="13"/>
  <c r="HS38" i="13"/>
  <c r="HR38" i="13"/>
  <c r="HP38" i="13"/>
  <c r="HQ38" i="13" s="1"/>
  <c r="HI38" i="13"/>
  <c r="HD38" i="13"/>
  <c r="HC38" i="13"/>
  <c r="HA38" i="13"/>
  <c r="HB38" i="13" s="1"/>
  <c r="GT38" i="13"/>
  <c r="GG38" i="13"/>
  <c r="GE38" i="13"/>
  <c r="GD38" i="13"/>
  <c r="GB38" i="13"/>
  <c r="GC38" i="13" s="1"/>
  <c r="GF38" i="13" s="1"/>
  <c r="GJ38" i="13" s="1"/>
  <c r="GN38" i="13" s="1"/>
  <c r="FU38" i="13"/>
  <c r="FP38" i="13"/>
  <c r="FO38" i="13"/>
  <c r="FN38" i="13"/>
  <c r="FQ38" i="13" s="1"/>
  <c r="FM38" i="13"/>
  <c r="FF38" i="13"/>
  <c r="ER38" i="13"/>
  <c r="EQ38" i="13"/>
  <c r="ES38" i="13" s="1"/>
  <c r="EP38" i="13"/>
  <c r="EO38" i="13"/>
  <c r="EN38" i="13"/>
  <c r="EG38" i="13"/>
  <c r="EB38" i="13"/>
  <c r="EA38" i="13"/>
  <c r="DY38" i="13"/>
  <c r="DZ38" i="13" s="1"/>
  <c r="DR38" i="13"/>
  <c r="DC38" i="13"/>
  <c r="DB38" i="13"/>
  <c r="DD38" i="13" s="1"/>
  <c r="DA38" i="13"/>
  <c r="DE38" i="13" s="1"/>
  <c r="CZ38" i="13"/>
  <c r="CS38" i="13"/>
  <c r="CN38" i="13"/>
  <c r="CM38" i="13"/>
  <c r="CL38" i="13"/>
  <c r="CK38" i="13"/>
  <c r="CD38" i="13"/>
  <c r="BO38" i="13"/>
  <c r="BN38" i="13"/>
  <c r="BM38" i="13"/>
  <c r="BL38" i="13"/>
  <c r="BE38" i="13"/>
  <c r="AZ38" i="13"/>
  <c r="AY38" i="13"/>
  <c r="AW38" i="13"/>
  <c r="AX38" i="13" s="1"/>
  <c r="AP38" i="13"/>
  <c r="AC38" i="13"/>
  <c r="AA38" i="13"/>
  <c r="Z38" i="13"/>
  <c r="Y38" i="13"/>
  <c r="X38" i="13"/>
  <c r="Q38" i="13"/>
  <c r="L38" i="13"/>
  <c r="K38" i="13"/>
  <c r="I38" i="13"/>
  <c r="J38" i="13" s="1"/>
  <c r="B38" i="13"/>
  <c r="PK37" i="13"/>
  <c r="PJ37" i="13"/>
  <c r="PI37" i="13"/>
  <c r="PH37" i="13"/>
  <c r="PA37" i="13"/>
  <c r="OV37" i="13"/>
  <c r="OU37" i="13"/>
  <c r="OW37" i="13" s="1"/>
  <c r="OS37" i="13"/>
  <c r="OT37" i="13" s="1"/>
  <c r="OX37" i="13" s="1"/>
  <c r="OL37" i="13"/>
  <c r="NW37" i="13"/>
  <c r="NV37" i="13"/>
  <c r="NU37" i="13"/>
  <c r="NT37" i="13"/>
  <c r="NM37" i="13"/>
  <c r="NH37" i="13"/>
  <c r="NG37" i="13"/>
  <c r="NE37" i="13"/>
  <c r="NF37" i="13" s="1"/>
  <c r="MX37" i="13"/>
  <c r="MI37" i="13"/>
  <c r="MH37" i="13"/>
  <c r="MF37" i="13"/>
  <c r="MG37" i="13" s="1"/>
  <c r="LY37" i="13"/>
  <c r="LT37" i="13"/>
  <c r="LS37" i="13"/>
  <c r="LQ37" i="13"/>
  <c r="LR37" i="13" s="1"/>
  <c r="LJ37" i="13"/>
  <c r="KU37" i="13"/>
  <c r="KT37" i="13"/>
  <c r="KR37" i="13"/>
  <c r="KS37" i="13" s="1"/>
  <c r="KK37" i="13"/>
  <c r="KF37" i="13"/>
  <c r="KE37" i="13"/>
  <c r="KC37" i="13"/>
  <c r="KD37" i="13" s="1"/>
  <c r="JV37" i="13"/>
  <c r="HS37" i="13"/>
  <c r="HR37" i="13"/>
  <c r="HP37" i="13"/>
  <c r="HQ37" i="13" s="1"/>
  <c r="HI37" i="13"/>
  <c r="HD37" i="13"/>
  <c r="HC37" i="13"/>
  <c r="HB37" i="13"/>
  <c r="HA37" i="13"/>
  <c r="GT37" i="13"/>
  <c r="GE37" i="13"/>
  <c r="GD37" i="13"/>
  <c r="GB37" i="13"/>
  <c r="GC37" i="13" s="1"/>
  <c r="FU37" i="13"/>
  <c r="FP37" i="13"/>
  <c r="FO37" i="13"/>
  <c r="FN37" i="13"/>
  <c r="FQ37" i="13" s="1"/>
  <c r="FM37" i="13"/>
  <c r="FF37" i="13"/>
  <c r="EQ37" i="13"/>
  <c r="EP37" i="13"/>
  <c r="EO37" i="13"/>
  <c r="EN37" i="13"/>
  <c r="EG37" i="13"/>
  <c r="EB37" i="13"/>
  <c r="EA37" i="13"/>
  <c r="DY37" i="13"/>
  <c r="DZ37" i="13" s="1"/>
  <c r="ED37" i="13" s="1"/>
  <c r="DR37" i="13"/>
  <c r="DC37" i="13"/>
  <c r="DB37" i="13"/>
  <c r="DA37" i="13"/>
  <c r="CZ37" i="13"/>
  <c r="CS37" i="13"/>
  <c r="CN37" i="13"/>
  <c r="CM37" i="13"/>
  <c r="CL37" i="13"/>
  <c r="CK37" i="13"/>
  <c r="CD37" i="13"/>
  <c r="BT37" i="13"/>
  <c r="BX37" i="13" s="1"/>
  <c r="BQ37" i="13"/>
  <c r="BU37" i="13" s="1"/>
  <c r="BY37" i="13" s="1"/>
  <c r="BO37" i="13"/>
  <c r="BN37" i="13"/>
  <c r="BL37" i="13"/>
  <c r="BM37" i="13" s="1"/>
  <c r="BP37" i="13" s="1"/>
  <c r="BE37" i="13"/>
  <c r="BB37" i="13"/>
  <c r="BA37" i="13"/>
  <c r="AZ37" i="13"/>
  <c r="AY37" i="13"/>
  <c r="AW37" i="13"/>
  <c r="AX37" i="13" s="1"/>
  <c r="AP37" i="13"/>
  <c r="AA37" i="13"/>
  <c r="Z37" i="13"/>
  <c r="Y37" i="13"/>
  <c r="X37" i="13"/>
  <c r="Q37" i="13"/>
  <c r="M37" i="13"/>
  <c r="L37" i="13"/>
  <c r="K37" i="13"/>
  <c r="I37" i="13"/>
  <c r="J37" i="13" s="1"/>
  <c r="B37" i="13"/>
  <c r="PK36" i="13"/>
  <c r="PJ36" i="13"/>
  <c r="PI36" i="13"/>
  <c r="PH36" i="13"/>
  <c r="PA36" i="13"/>
  <c r="OV36" i="13"/>
  <c r="OU36" i="13"/>
  <c r="OS36" i="13"/>
  <c r="OT36" i="13" s="1"/>
  <c r="OX36" i="13" s="1"/>
  <c r="OL36" i="13"/>
  <c r="NW36" i="13"/>
  <c r="NV36" i="13"/>
  <c r="NT36" i="13"/>
  <c r="NU36" i="13" s="1"/>
  <c r="NY36" i="13" s="1"/>
  <c r="NM36" i="13"/>
  <c r="NH36" i="13"/>
  <c r="NG36" i="13"/>
  <c r="NF36" i="13"/>
  <c r="NE36" i="13"/>
  <c r="MX36" i="13"/>
  <c r="MK36" i="13"/>
  <c r="MI36" i="13"/>
  <c r="MH36" i="13"/>
  <c r="MF36" i="13"/>
  <c r="MG36" i="13" s="1"/>
  <c r="LY36" i="13"/>
  <c r="LT36" i="13"/>
  <c r="LS36" i="13"/>
  <c r="LQ36" i="13"/>
  <c r="LR36" i="13" s="1"/>
  <c r="LJ36" i="13"/>
  <c r="KU36" i="13"/>
  <c r="KT36" i="13"/>
  <c r="KR36" i="13"/>
  <c r="KS36" i="13" s="1"/>
  <c r="KK36" i="13"/>
  <c r="KF36" i="13"/>
  <c r="KE36" i="13"/>
  <c r="KC36" i="13"/>
  <c r="KD36" i="13" s="1"/>
  <c r="JV36" i="13"/>
  <c r="HS36" i="13"/>
  <c r="HR36" i="13"/>
  <c r="HP36" i="13"/>
  <c r="HQ36" i="13" s="1"/>
  <c r="HI36" i="13"/>
  <c r="HD36" i="13"/>
  <c r="HC36" i="13"/>
  <c r="HA36" i="13"/>
  <c r="HB36" i="13" s="1"/>
  <c r="GT36" i="13"/>
  <c r="GF36" i="13"/>
  <c r="GE36" i="13"/>
  <c r="GG36" i="13" s="1"/>
  <c r="GD36" i="13"/>
  <c r="GC36" i="13"/>
  <c r="GB36" i="13"/>
  <c r="FU36" i="13"/>
  <c r="FP36" i="13"/>
  <c r="FO36" i="13"/>
  <c r="FM36" i="13"/>
  <c r="FN36" i="13" s="1"/>
  <c r="FF36" i="13"/>
  <c r="EQ36" i="13"/>
  <c r="EP36" i="13"/>
  <c r="EO36" i="13"/>
  <c r="EN36" i="13"/>
  <c r="EG36" i="13"/>
  <c r="EB36" i="13"/>
  <c r="EA36" i="13"/>
  <c r="DY36" i="13"/>
  <c r="DZ36" i="13" s="1"/>
  <c r="DR36" i="13"/>
  <c r="DC36" i="13"/>
  <c r="DB36" i="13"/>
  <c r="CZ36" i="13"/>
  <c r="DA36" i="13" s="1"/>
  <c r="CS36" i="13"/>
  <c r="CN36" i="13"/>
  <c r="CM36" i="13"/>
  <c r="CL36" i="13"/>
  <c r="CK36" i="13"/>
  <c r="CD36" i="13"/>
  <c r="BU36" i="13"/>
  <c r="BY36" i="13" s="1"/>
  <c r="BP36" i="13"/>
  <c r="BT36" i="13" s="1"/>
  <c r="BX36" i="13" s="1"/>
  <c r="BO36" i="13"/>
  <c r="BN36" i="13"/>
  <c r="BM36" i="13"/>
  <c r="BQ36" i="13" s="1"/>
  <c r="BL36" i="13"/>
  <c r="BE36" i="13"/>
  <c r="BB36" i="13"/>
  <c r="BA36" i="13"/>
  <c r="AZ36" i="13"/>
  <c r="AY36" i="13"/>
  <c r="AW36" i="13"/>
  <c r="AX36" i="13" s="1"/>
  <c r="AP36" i="13"/>
  <c r="AA36" i="13"/>
  <c r="Z36" i="13"/>
  <c r="X36" i="13"/>
  <c r="Y36" i="13" s="1"/>
  <c r="Q36" i="13"/>
  <c r="N36" i="13"/>
  <c r="L36" i="13"/>
  <c r="K36" i="13"/>
  <c r="I36" i="13"/>
  <c r="J36" i="13" s="1"/>
  <c r="M36" i="13" s="1"/>
  <c r="B36" i="13"/>
  <c r="PM35" i="13"/>
  <c r="PL35" i="13"/>
  <c r="PK35" i="13"/>
  <c r="PJ35" i="13"/>
  <c r="PH35" i="13"/>
  <c r="PI35" i="13" s="1"/>
  <c r="PA35" i="13"/>
  <c r="OV35" i="13"/>
  <c r="OU35" i="13"/>
  <c r="OS35" i="13"/>
  <c r="OT35" i="13" s="1"/>
  <c r="OL35" i="13"/>
  <c r="NW35" i="13"/>
  <c r="NV35" i="13"/>
  <c r="NT35" i="13"/>
  <c r="NU35" i="13" s="1"/>
  <c r="NM35" i="13"/>
  <c r="NH35" i="13"/>
  <c r="NJ35" i="13" s="1"/>
  <c r="NG35" i="13"/>
  <c r="NI35" i="13" s="1"/>
  <c r="NF35" i="13"/>
  <c r="NE35" i="13"/>
  <c r="MX35" i="13"/>
  <c r="MI35" i="13"/>
  <c r="MH35" i="13"/>
  <c r="MF35" i="13"/>
  <c r="MG35" i="13" s="1"/>
  <c r="LY35" i="13"/>
  <c r="LT35" i="13"/>
  <c r="LS35" i="13"/>
  <c r="LQ35" i="13"/>
  <c r="LR35" i="13" s="1"/>
  <c r="LJ35" i="13"/>
  <c r="KU35" i="13"/>
  <c r="KT35" i="13"/>
  <c r="KR35" i="13"/>
  <c r="KS35" i="13" s="1"/>
  <c r="KK35" i="13"/>
  <c r="KF35" i="13"/>
  <c r="KE35" i="13"/>
  <c r="KC35" i="13"/>
  <c r="KD35" i="13" s="1"/>
  <c r="JV35" i="13"/>
  <c r="HS35" i="13"/>
  <c r="HR35" i="13"/>
  <c r="HP35" i="13"/>
  <c r="HQ35" i="13" s="1"/>
  <c r="HI35" i="13"/>
  <c r="HE35" i="13"/>
  <c r="HD35" i="13"/>
  <c r="HC35" i="13"/>
  <c r="HB35" i="13"/>
  <c r="HF35" i="13" s="1"/>
  <c r="HA35" i="13"/>
  <c r="GT35" i="13"/>
  <c r="GF35" i="13"/>
  <c r="GJ35" i="13" s="1"/>
  <c r="GN35" i="13" s="1"/>
  <c r="GE35" i="13"/>
  <c r="GG35" i="13" s="1"/>
  <c r="GD35" i="13"/>
  <c r="GC35" i="13"/>
  <c r="GB35" i="13"/>
  <c r="FU35" i="13"/>
  <c r="FP35" i="13"/>
  <c r="FO35" i="13"/>
  <c r="FN35" i="13"/>
  <c r="FQ35" i="13" s="1"/>
  <c r="FM35" i="13"/>
  <c r="FF35" i="13"/>
  <c r="EQ35" i="13"/>
  <c r="EP35" i="13"/>
  <c r="EO35" i="13"/>
  <c r="EN35" i="13"/>
  <c r="EG35" i="13"/>
  <c r="EB35" i="13"/>
  <c r="EA35" i="13"/>
  <c r="DZ35" i="13"/>
  <c r="DY35" i="13"/>
  <c r="DR35" i="13"/>
  <c r="DC35" i="13"/>
  <c r="DB35" i="13"/>
  <c r="DA35" i="13"/>
  <c r="CZ35" i="13"/>
  <c r="CS35" i="13"/>
  <c r="CN35" i="13"/>
  <c r="CM35" i="13"/>
  <c r="CL35" i="13"/>
  <c r="CK35" i="13"/>
  <c r="CD35" i="13"/>
  <c r="BQ35" i="13"/>
  <c r="BO35" i="13"/>
  <c r="BN35" i="13"/>
  <c r="BL35" i="13"/>
  <c r="BM35" i="13" s="1"/>
  <c r="BP35" i="13" s="1"/>
  <c r="BE35" i="13"/>
  <c r="AZ35" i="13"/>
  <c r="AY35" i="13"/>
  <c r="AW35" i="13"/>
  <c r="AX35" i="13" s="1"/>
  <c r="AP35" i="13"/>
  <c r="AA35" i="13"/>
  <c r="Z35" i="13"/>
  <c r="Y35" i="13"/>
  <c r="AC35" i="13" s="1"/>
  <c r="X35" i="13"/>
  <c r="Q35" i="13"/>
  <c r="L35" i="13"/>
  <c r="N35" i="13" s="1"/>
  <c r="K35" i="13"/>
  <c r="I35" i="13"/>
  <c r="J35" i="13" s="1"/>
  <c r="M35" i="13" s="1"/>
  <c r="B35" i="13"/>
  <c r="PK34" i="13"/>
  <c r="PJ34" i="13"/>
  <c r="PH34" i="13"/>
  <c r="PI34" i="13" s="1"/>
  <c r="PA34" i="13"/>
  <c r="OV34" i="13"/>
  <c r="OU34" i="13"/>
  <c r="OT34" i="13"/>
  <c r="OX34" i="13" s="1"/>
  <c r="OS34" i="13"/>
  <c r="OL34" i="13"/>
  <c r="NY34" i="13"/>
  <c r="NX34" i="13"/>
  <c r="NW34" i="13"/>
  <c r="NV34" i="13"/>
  <c r="NT34" i="13"/>
  <c r="NU34" i="13" s="1"/>
  <c r="NM34" i="13"/>
  <c r="NH34" i="13"/>
  <c r="NG34" i="13"/>
  <c r="NE34" i="13"/>
  <c r="NF34" i="13" s="1"/>
  <c r="MX34" i="13"/>
  <c r="MI34" i="13"/>
  <c r="MH34" i="13"/>
  <c r="MF34" i="13"/>
  <c r="MG34" i="13" s="1"/>
  <c r="LY34" i="13"/>
  <c r="LV34" i="13"/>
  <c r="LT34" i="13"/>
  <c r="LS34" i="13"/>
  <c r="LQ34" i="13"/>
  <c r="LR34" i="13" s="1"/>
  <c r="LU34" i="13" s="1"/>
  <c r="LJ34" i="13"/>
  <c r="KU34" i="13"/>
  <c r="KT34" i="13"/>
  <c r="KR34" i="13"/>
  <c r="KS34" i="13" s="1"/>
  <c r="KK34" i="13"/>
  <c r="KF34" i="13"/>
  <c r="KE34" i="13"/>
  <c r="KD34" i="13"/>
  <c r="KH34" i="13" s="1"/>
  <c r="KC34" i="13"/>
  <c r="JV34" i="13"/>
  <c r="HS34" i="13"/>
  <c r="HR34" i="13"/>
  <c r="HP34" i="13"/>
  <c r="HQ34" i="13" s="1"/>
  <c r="HI34" i="13"/>
  <c r="HD34" i="13"/>
  <c r="HC34" i="13"/>
  <c r="HA34" i="13"/>
  <c r="HB34" i="13" s="1"/>
  <c r="GT34" i="13"/>
  <c r="GE34" i="13"/>
  <c r="GD34" i="13"/>
  <c r="GB34" i="13"/>
  <c r="GC34" i="13" s="1"/>
  <c r="FU34" i="13"/>
  <c r="FQ34" i="13"/>
  <c r="FP34" i="13"/>
  <c r="FO34" i="13"/>
  <c r="FN34" i="13"/>
  <c r="FR34" i="13" s="1"/>
  <c r="FM34" i="13"/>
  <c r="FF34" i="13"/>
  <c r="EQ34" i="13"/>
  <c r="ES34" i="13" s="1"/>
  <c r="EP34" i="13"/>
  <c r="EN34" i="13"/>
  <c r="EO34" i="13" s="1"/>
  <c r="EG34" i="13"/>
  <c r="EB34" i="13"/>
  <c r="EA34" i="13"/>
  <c r="DY34" i="13"/>
  <c r="DZ34" i="13" s="1"/>
  <c r="DR34" i="13"/>
  <c r="DC34" i="13"/>
  <c r="DB34" i="13"/>
  <c r="CZ34" i="13"/>
  <c r="DA34" i="13" s="1"/>
  <c r="CS34" i="13"/>
  <c r="CN34" i="13"/>
  <c r="CM34" i="13"/>
  <c r="CK34" i="13"/>
  <c r="CL34" i="13" s="1"/>
  <c r="CO34" i="13" s="1"/>
  <c r="CD34" i="13"/>
  <c r="BQ34" i="13"/>
  <c r="BO34" i="13"/>
  <c r="BN34" i="13"/>
  <c r="BM34" i="13"/>
  <c r="BP34" i="13" s="1"/>
  <c r="BL34" i="13"/>
  <c r="BE34" i="13"/>
  <c r="AZ34" i="13"/>
  <c r="AY34" i="13"/>
  <c r="AW34" i="13"/>
  <c r="AX34" i="13" s="1"/>
  <c r="AP34" i="13"/>
  <c r="AA34" i="13"/>
  <c r="Z34" i="13"/>
  <c r="Y34" i="13"/>
  <c r="X34" i="13"/>
  <c r="Q34" i="13"/>
  <c r="L34" i="13"/>
  <c r="K34" i="13"/>
  <c r="I34" i="13"/>
  <c r="J34" i="13" s="1"/>
  <c r="B34" i="13"/>
  <c r="PK33" i="13"/>
  <c r="PJ33" i="13"/>
  <c r="PH33" i="13"/>
  <c r="PI33" i="13" s="1"/>
  <c r="PA33" i="13"/>
  <c r="OV33" i="13"/>
  <c r="OU33" i="13"/>
  <c r="OT33" i="13"/>
  <c r="OS33" i="13"/>
  <c r="OL33" i="13"/>
  <c r="NW33" i="13"/>
  <c r="NV33" i="13"/>
  <c r="NT33" i="13"/>
  <c r="NU33" i="13" s="1"/>
  <c r="NM33" i="13"/>
  <c r="NJ33" i="13"/>
  <c r="NI33" i="13"/>
  <c r="NH33" i="13"/>
  <c r="NG33" i="13"/>
  <c r="NE33" i="13"/>
  <c r="NF33" i="13" s="1"/>
  <c r="MX33" i="13"/>
  <c r="MI33" i="13"/>
  <c r="MH33" i="13"/>
  <c r="MF33" i="13"/>
  <c r="MG33" i="13" s="1"/>
  <c r="MK33" i="13" s="1"/>
  <c r="LY33" i="13"/>
  <c r="LT33" i="13"/>
  <c r="LS33" i="13"/>
  <c r="LQ33" i="13"/>
  <c r="LR33" i="13" s="1"/>
  <c r="LJ33" i="13"/>
  <c r="KW33" i="13"/>
  <c r="LA33" i="13" s="1"/>
  <c r="LE33" i="13" s="1"/>
  <c r="KU33" i="13"/>
  <c r="KT33" i="13"/>
  <c r="KR33" i="13"/>
  <c r="KS33" i="13" s="1"/>
  <c r="KV33" i="13" s="1"/>
  <c r="KK33" i="13"/>
  <c r="KF33" i="13"/>
  <c r="KE33" i="13"/>
  <c r="KC33" i="13"/>
  <c r="KD33" i="13" s="1"/>
  <c r="KH33" i="13" s="1"/>
  <c r="JV33" i="13"/>
  <c r="HS33" i="13"/>
  <c r="HR33" i="13"/>
  <c r="HP33" i="13"/>
  <c r="HQ33" i="13" s="1"/>
  <c r="HI33" i="13"/>
  <c r="HD33" i="13"/>
  <c r="HC33" i="13"/>
  <c r="HA33" i="13"/>
  <c r="HB33" i="13" s="1"/>
  <c r="GT33" i="13"/>
  <c r="GE33" i="13"/>
  <c r="GD33" i="13"/>
  <c r="GC33" i="13"/>
  <c r="GB33" i="13"/>
  <c r="FU33" i="13"/>
  <c r="FP33" i="13"/>
  <c r="FO33" i="13"/>
  <c r="FN33" i="13"/>
  <c r="FR33" i="13" s="1"/>
  <c r="FM33" i="13"/>
  <c r="FF33" i="13"/>
  <c r="EQ33" i="13"/>
  <c r="EP33" i="13"/>
  <c r="EN33" i="13"/>
  <c r="EO33" i="13" s="1"/>
  <c r="EG33" i="13"/>
  <c r="ED33" i="13"/>
  <c r="EC33" i="13"/>
  <c r="EB33" i="13"/>
  <c r="EA33" i="13"/>
  <c r="DZ33" i="13"/>
  <c r="DY33" i="13"/>
  <c r="DR33" i="13"/>
  <c r="DC33" i="13"/>
  <c r="DB33" i="13"/>
  <c r="CZ33" i="13"/>
  <c r="DA33" i="13" s="1"/>
  <c r="CS33" i="13"/>
  <c r="CN33" i="13"/>
  <c r="CM33" i="13"/>
  <c r="CK33" i="13"/>
  <c r="CL33" i="13" s="1"/>
  <c r="CD33" i="13"/>
  <c r="BO33" i="13"/>
  <c r="BN33" i="13"/>
  <c r="BM33" i="13"/>
  <c r="BL33" i="13"/>
  <c r="BE33" i="13"/>
  <c r="BB33" i="13"/>
  <c r="AZ33" i="13"/>
  <c r="AY33" i="13"/>
  <c r="AW33" i="13"/>
  <c r="AX33" i="13" s="1"/>
  <c r="BA33" i="13" s="1"/>
  <c r="AP33" i="13"/>
  <c r="AC33" i="13"/>
  <c r="AG33" i="13" s="1"/>
  <c r="AK33" i="13" s="1"/>
  <c r="AA33" i="13"/>
  <c r="Z33" i="13"/>
  <c r="AB33" i="13" s="1"/>
  <c r="Y33" i="13"/>
  <c r="X33" i="13"/>
  <c r="Q33" i="13"/>
  <c r="L33" i="13"/>
  <c r="K33" i="13"/>
  <c r="J33" i="13"/>
  <c r="N33" i="13" s="1"/>
  <c r="I33" i="13"/>
  <c r="B33" i="13"/>
  <c r="PK32" i="13"/>
  <c r="PJ32" i="13"/>
  <c r="PH32" i="13"/>
  <c r="PI32" i="13" s="1"/>
  <c r="PA32" i="13"/>
  <c r="OV32" i="13"/>
  <c r="OU32" i="13"/>
  <c r="OS32" i="13"/>
  <c r="OT32" i="13" s="1"/>
  <c r="OL32" i="13"/>
  <c r="NW32" i="13"/>
  <c r="NV32" i="13"/>
  <c r="NT32" i="13"/>
  <c r="NU32" i="13" s="1"/>
  <c r="NM32" i="13"/>
  <c r="NJ32" i="13"/>
  <c r="NI32" i="13"/>
  <c r="NH32" i="13"/>
  <c r="NG32" i="13"/>
  <c r="NE32" i="13"/>
  <c r="NF32" i="13" s="1"/>
  <c r="MX32" i="13"/>
  <c r="MI32" i="13"/>
  <c r="MH32" i="13"/>
  <c r="MF32" i="13"/>
  <c r="MG32" i="13" s="1"/>
  <c r="MJ32" i="13" s="1"/>
  <c r="MN32" i="13" s="1"/>
  <c r="MR32" i="13" s="1"/>
  <c r="LY32" i="13"/>
  <c r="LV32" i="13"/>
  <c r="LU32" i="13"/>
  <c r="LT32" i="13"/>
  <c r="LS32" i="13"/>
  <c r="LQ32" i="13"/>
  <c r="LR32" i="13" s="1"/>
  <c r="LJ32" i="13"/>
  <c r="KU32" i="13"/>
  <c r="KT32" i="13"/>
  <c r="KR32" i="13"/>
  <c r="KS32" i="13" s="1"/>
  <c r="KK32" i="13"/>
  <c r="KF32" i="13"/>
  <c r="KE32" i="13"/>
  <c r="KD32" i="13"/>
  <c r="KC32" i="13"/>
  <c r="JV32" i="13"/>
  <c r="HS32" i="13"/>
  <c r="HR32" i="13"/>
  <c r="HP32" i="13"/>
  <c r="HQ32" i="13" s="1"/>
  <c r="HI32" i="13"/>
  <c r="HE32" i="13"/>
  <c r="HD32" i="13"/>
  <c r="HC32" i="13"/>
  <c r="HA32" i="13"/>
  <c r="HB32" i="13" s="1"/>
  <c r="HF32" i="13" s="1"/>
  <c r="GT32" i="13"/>
  <c r="GE32" i="13"/>
  <c r="GD32" i="13"/>
  <c r="GB32" i="13"/>
  <c r="GC32" i="13" s="1"/>
  <c r="FU32" i="13"/>
  <c r="FR32" i="13"/>
  <c r="FP32" i="13"/>
  <c r="FO32" i="13"/>
  <c r="FM32" i="13"/>
  <c r="FN32" i="13" s="1"/>
  <c r="FQ32" i="13" s="1"/>
  <c r="FF32" i="13"/>
  <c r="EQ32" i="13"/>
  <c r="EP32" i="13"/>
  <c r="EO32" i="13"/>
  <c r="EN32" i="13"/>
  <c r="EG32" i="13"/>
  <c r="EB32" i="13"/>
  <c r="EA32" i="13"/>
  <c r="DZ32" i="13"/>
  <c r="DY32" i="13"/>
  <c r="DR32" i="13"/>
  <c r="DC32" i="13"/>
  <c r="DB32" i="13"/>
  <c r="DA32" i="13"/>
  <c r="DD32" i="13" s="1"/>
  <c r="CZ32" i="13"/>
  <c r="CS32" i="13"/>
  <c r="CN32" i="13"/>
  <c r="CM32" i="13"/>
  <c r="CK32" i="13"/>
  <c r="CL32" i="13" s="1"/>
  <c r="CD32" i="13"/>
  <c r="BQ32" i="13"/>
  <c r="BU32" i="13" s="1"/>
  <c r="BY32" i="13" s="1"/>
  <c r="BP32" i="13"/>
  <c r="BO32" i="13"/>
  <c r="BN32" i="13"/>
  <c r="BM32" i="13"/>
  <c r="BL32" i="13"/>
  <c r="BE32" i="13"/>
  <c r="BB32" i="13"/>
  <c r="AZ32" i="13"/>
  <c r="AY32" i="13"/>
  <c r="AX32" i="13"/>
  <c r="BA32" i="13" s="1"/>
  <c r="BT32" i="13" s="1"/>
  <c r="BX32" i="13" s="1"/>
  <c r="AW32" i="13"/>
  <c r="AP32" i="13"/>
  <c r="AA32" i="13"/>
  <c r="Z32" i="13"/>
  <c r="Y32" i="13"/>
  <c r="X32" i="13"/>
  <c r="Q32" i="13"/>
  <c r="L32" i="13"/>
  <c r="K32" i="13"/>
  <c r="I32" i="13"/>
  <c r="J32" i="13" s="1"/>
  <c r="N32" i="13" s="1"/>
  <c r="B32" i="13"/>
  <c r="PK31" i="13"/>
  <c r="PJ31" i="13"/>
  <c r="PH31" i="13"/>
  <c r="PI31" i="13" s="1"/>
  <c r="PM31" i="13" s="1"/>
  <c r="PA31" i="13"/>
  <c r="OV31" i="13"/>
  <c r="OU31" i="13"/>
  <c r="OS31" i="13"/>
  <c r="OT31" i="13" s="1"/>
  <c r="OL31" i="13"/>
  <c r="NW31" i="13"/>
  <c r="NV31" i="13"/>
  <c r="NT31" i="13"/>
  <c r="NU31" i="13" s="1"/>
  <c r="NM31" i="13"/>
  <c r="NJ31" i="13"/>
  <c r="NI31" i="13"/>
  <c r="NH31" i="13"/>
  <c r="NG31" i="13"/>
  <c r="NE31" i="13"/>
  <c r="NF31" i="13" s="1"/>
  <c r="MX31" i="13"/>
  <c r="MK31" i="13"/>
  <c r="MO31" i="13" s="1"/>
  <c r="MS31" i="13" s="1"/>
  <c r="MJ31" i="13"/>
  <c r="MI31" i="13"/>
  <c r="MH31" i="13"/>
  <c r="MF31" i="13"/>
  <c r="MG31" i="13" s="1"/>
  <c r="LY31" i="13"/>
  <c r="LT31" i="13"/>
  <c r="LS31" i="13"/>
  <c r="LQ31" i="13"/>
  <c r="LR31" i="13" s="1"/>
  <c r="LV31" i="13" s="1"/>
  <c r="LJ31" i="13"/>
  <c r="KW31" i="13"/>
  <c r="KV31" i="13"/>
  <c r="KU31" i="13"/>
  <c r="KT31" i="13"/>
  <c r="KS31" i="13"/>
  <c r="KR31" i="13"/>
  <c r="KK31" i="13"/>
  <c r="KF31" i="13"/>
  <c r="KE31" i="13"/>
  <c r="KC31" i="13"/>
  <c r="KD31" i="13" s="1"/>
  <c r="JV31" i="13"/>
  <c r="HS31" i="13"/>
  <c r="HR31" i="13"/>
  <c r="HP31" i="13"/>
  <c r="HQ31" i="13" s="1"/>
  <c r="HI31" i="13"/>
  <c r="HF31" i="13"/>
  <c r="HE31" i="13"/>
  <c r="HD31" i="13"/>
  <c r="HC31" i="13"/>
  <c r="HA31" i="13"/>
  <c r="HB31" i="13" s="1"/>
  <c r="GT31" i="13"/>
  <c r="GE31" i="13"/>
  <c r="GD31" i="13"/>
  <c r="GB31" i="13"/>
  <c r="GC31" i="13" s="1"/>
  <c r="GF31" i="13" s="1"/>
  <c r="FU31" i="13"/>
  <c r="FP31" i="13"/>
  <c r="FO31" i="13"/>
  <c r="FM31" i="13"/>
  <c r="FN31" i="13" s="1"/>
  <c r="FF31" i="13"/>
  <c r="EQ31" i="13"/>
  <c r="EP31" i="13"/>
  <c r="EN31" i="13"/>
  <c r="EO31" i="13" s="1"/>
  <c r="EG31" i="13"/>
  <c r="EB31" i="13"/>
  <c r="EA31" i="13"/>
  <c r="DY31" i="13"/>
  <c r="DZ31" i="13" s="1"/>
  <c r="EC31" i="13" s="1"/>
  <c r="DR31" i="13"/>
  <c r="DC31" i="13"/>
  <c r="DB31" i="13"/>
  <c r="CZ31" i="13"/>
  <c r="DA31" i="13" s="1"/>
  <c r="CS31" i="13"/>
  <c r="CN31" i="13"/>
  <c r="CM31" i="13"/>
  <c r="CK31" i="13"/>
  <c r="CL31" i="13" s="1"/>
  <c r="CD31" i="13"/>
  <c r="BO31" i="13"/>
  <c r="BN31" i="13"/>
  <c r="BL31" i="13"/>
  <c r="BM31" i="13" s="1"/>
  <c r="BE31" i="13"/>
  <c r="AZ31" i="13"/>
  <c r="AY31" i="13"/>
  <c r="AW31" i="13"/>
  <c r="AX31" i="13" s="1"/>
  <c r="AP31" i="13"/>
  <c r="AC31" i="13"/>
  <c r="AA31" i="13"/>
  <c r="Z31" i="13"/>
  <c r="X31" i="13"/>
  <c r="Y31" i="13" s="1"/>
  <c r="AB31" i="13" s="1"/>
  <c r="Q31" i="13"/>
  <c r="M31" i="13"/>
  <c r="L31" i="13"/>
  <c r="K31" i="13"/>
  <c r="I31" i="13"/>
  <c r="J31" i="13" s="1"/>
  <c r="B31" i="13"/>
  <c r="PK30" i="13"/>
  <c r="PM30" i="13" s="1"/>
  <c r="PJ30" i="13"/>
  <c r="PL30" i="13" s="1"/>
  <c r="PI30" i="13"/>
  <c r="PH30" i="13"/>
  <c r="PA30" i="13"/>
  <c r="OV30" i="13"/>
  <c r="OU30" i="13"/>
  <c r="OT30" i="13"/>
  <c r="OS30" i="13"/>
  <c r="OL30" i="13"/>
  <c r="NW30" i="13"/>
  <c r="NV30" i="13"/>
  <c r="NU30" i="13"/>
  <c r="NY30" i="13" s="1"/>
  <c r="NT30" i="13"/>
  <c r="NM30" i="13"/>
  <c r="NH30" i="13"/>
  <c r="NG30" i="13"/>
  <c r="NE30" i="13"/>
  <c r="NF30" i="13" s="1"/>
  <c r="MX30" i="13"/>
  <c r="MI30" i="13"/>
  <c r="MH30" i="13"/>
  <c r="MF30" i="13"/>
  <c r="MG30" i="13" s="1"/>
  <c r="LY30" i="13"/>
  <c r="LT30" i="13"/>
  <c r="LS30" i="13"/>
  <c r="LQ30" i="13"/>
  <c r="LR30" i="13" s="1"/>
  <c r="LJ30" i="13"/>
  <c r="KU30" i="13"/>
  <c r="KT30" i="13"/>
  <c r="KR30" i="13"/>
  <c r="KS30" i="13" s="1"/>
  <c r="KK30" i="13"/>
  <c r="KF30" i="13"/>
  <c r="KE30" i="13"/>
  <c r="KC30" i="13"/>
  <c r="KD30" i="13" s="1"/>
  <c r="JV30" i="13"/>
  <c r="HU30" i="13"/>
  <c r="HT30" i="13"/>
  <c r="HS30" i="13"/>
  <c r="HR30" i="13"/>
  <c r="HP30" i="13"/>
  <c r="HQ30" i="13" s="1"/>
  <c r="HI30" i="13"/>
  <c r="HD30" i="13"/>
  <c r="HC30" i="13"/>
  <c r="HA30" i="13"/>
  <c r="HB30" i="13" s="1"/>
  <c r="GT30" i="13"/>
  <c r="GF30" i="13"/>
  <c r="GE30" i="13"/>
  <c r="GG30" i="13" s="1"/>
  <c r="GD30" i="13"/>
  <c r="GC30" i="13"/>
  <c r="GB30" i="13"/>
  <c r="FU30" i="13"/>
  <c r="FP30" i="13"/>
  <c r="FO30" i="13"/>
  <c r="FM30" i="13"/>
  <c r="FN30" i="13" s="1"/>
  <c r="FF30" i="13"/>
  <c r="EQ30" i="13"/>
  <c r="EP30" i="13"/>
  <c r="EN30" i="13"/>
  <c r="EO30" i="13" s="1"/>
  <c r="ES30" i="13" s="1"/>
  <c r="EG30" i="13"/>
  <c r="EB30" i="13"/>
  <c r="EA30" i="13"/>
  <c r="DY30" i="13"/>
  <c r="DZ30" i="13" s="1"/>
  <c r="ED30" i="13" s="1"/>
  <c r="DR30" i="13"/>
  <c r="DC30" i="13"/>
  <c r="DB30" i="13"/>
  <c r="CZ30" i="13"/>
  <c r="DA30" i="13" s="1"/>
  <c r="CS30" i="13"/>
  <c r="CN30" i="13"/>
  <c r="CM30" i="13"/>
  <c r="CK30" i="13"/>
  <c r="CL30" i="13" s="1"/>
  <c r="CD30" i="13"/>
  <c r="BO30" i="13"/>
  <c r="BN30" i="13"/>
  <c r="BL30" i="13"/>
  <c r="BM30" i="13" s="1"/>
  <c r="BP30" i="13" s="1"/>
  <c r="BE30" i="13"/>
  <c r="AZ30" i="13"/>
  <c r="AY30" i="13"/>
  <c r="AW30" i="13"/>
  <c r="AX30" i="13" s="1"/>
  <c r="AP30" i="13"/>
  <c r="AA30" i="13"/>
  <c r="Z30" i="13"/>
  <c r="X30" i="13"/>
  <c r="Y30" i="13" s="1"/>
  <c r="Q30" i="13"/>
  <c r="L30" i="13"/>
  <c r="K30" i="13"/>
  <c r="J30" i="13"/>
  <c r="I30" i="13"/>
  <c r="B30" i="13"/>
  <c r="PM29" i="13"/>
  <c r="PL29" i="13"/>
  <c r="PK29" i="13"/>
  <c r="PJ29" i="13"/>
  <c r="PI29" i="13"/>
  <c r="PH29" i="13"/>
  <c r="PA29" i="13"/>
  <c r="OV29" i="13"/>
  <c r="OU29" i="13"/>
  <c r="OS29" i="13"/>
  <c r="OT29" i="13" s="1"/>
  <c r="OL29" i="13"/>
  <c r="NW29" i="13"/>
  <c r="NV29" i="13"/>
  <c r="NT29" i="13"/>
  <c r="NU29" i="13" s="1"/>
  <c r="NM29" i="13"/>
  <c r="NH29" i="13"/>
  <c r="NG29" i="13"/>
  <c r="NF29" i="13"/>
  <c r="NE29" i="13"/>
  <c r="MX29" i="13"/>
  <c r="MR29" i="13"/>
  <c r="MI29" i="13"/>
  <c r="MH29" i="13"/>
  <c r="MF29" i="13"/>
  <c r="MG29" i="13" s="1"/>
  <c r="MJ29" i="13" s="1"/>
  <c r="MN29" i="13" s="1"/>
  <c r="LY29" i="13"/>
  <c r="LV29" i="13"/>
  <c r="LT29" i="13"/>
  <c r="LS29" i="13"/>
  <c r="LQ29" i="13"/>
  <c r="LR29" i="13" s="1"/>
  <c r="LU29" i="13" s="1"/>
  <c r="LJ29" i="13"/>
  <c r="KU29" i="13"/>
  <c r="KW29" i="13" s="1"/>
  <c r="LA29" i="13" s="1"/>
  <c r="LE29" i="13" s="1"/>
  <c r="KT29" i="13"/>
  <c r="KV29" i="13" s="1"/>
  <c r="KZ29" i="13" s="1"/>
  <c r="LD29" i="13" s="1"/>
  <c r="KS29" i="13"/>
  <c r="KR29" i="13"/>
  <c r="KK29" i="13"/>
  <c r="KG29" i="13"/>
  <c r="KF29" i="13"/>
  <c r="KH29" i="13" s="1"/>
  <c r="KE29" i="13"/>
  <c r="KC29" i="13"/>
  <c r="KD29" i="13" s="1"/>
  <c r="JV29" i="13"/>
  <c r="HS29" i="13"/>
  <c r="HR29" i="13"/>
  <c r="HP29" i="13"/>
  <c r="HQ29" i="13" s="1"/>
  <c r="HI29" i="13"/>
  <c r="HF29" i="13"/>
  <c r="HE29" i="13"/>
  <c r="HD29" i="13"/>
  <c r="HC29" i="13"/>
  <c r="HA29" i="13"/>
  <c r="HB29" i="13" s="1"/>
  <c r="GT29" i="13"/>
  <c r="GF29" i="13"/>
  <c r="GE29" i="13"/>
  <c r="GD29" i="13"/>
  <c r="GC29" i="13"/>
  <c r="GG29" i="13" s="1"/>
  <c r="GB29" i="13"/>
  <c r="FU29" i="13"/>
  <c r="FP29" i="13"/>
  <c r="FO29" i="13"/>
  <c r="FM29" i="13"/>
  <c r="FN29" i="13" s="1"/>
  <c r="FF29" i="13"/>
  <c r="EQ29" i="13"/>
  <c r="EP29" i="13"/>
  <c r="EN29" i="13"/>
  <c r="EO29" i="13" s="1"/>
  <c r="EG29" i="13"/>
  <c r="EB29" i="13"/>
  <c r="EA29" i="13"/>
  <c r="DY29" i="13"/>
  <c r="DZ29" i="13" s="1"/>
  <c r="DR29" i="13"/>
  <c r="DC29" i="13"/>
  <c r="DB29" i="13"/>
  <c r="CZ29" i="13"/>
  <c r="DA29" i="13" s="1"/>
  <c r="DE29" i="13" s="1"/>
  <c r="CS29" i="13"/>
  <c r="CN29" i="13"/>
  <c r="CM29" i="13"/>
  <c r="CK29" i="13"/>
  <c r="CL29" i="13" s="1"/>
  <c r="CD29" i="13"/>
  <c r="BO29" i="13"/>
  <c r="BN29" i="13"/>
  <c r="BM29" i="13"/>
  <c r="BL29" i="13"/>
  <c r="BE29" i="13"/>
  <c r="AZ29" i="13"/>
  <c r="AY29" i="13"/>
  <c r="AX29" i="13"/>
  <c r="AW29" i="13"/>
  <c r="AP29" i="13"/>
  <c r="AB29" i="13"/>
  <c r="AA29" i="13"/>
  <c r="AC29" i="13" s="1"/>
  <c r="AG29" i="13" s="1"/>
  <c r="AK29" i="13" s="1"/>
  <c r="Z29" i="13"/>
  <c r="X29" i="13"/>
  <c r="Y29" i="13" s="1"/>
  <c r="Q29" i="13"/>
  <c r="L29" i="13"/>
  <c r="N29" i="13" s="1"/>
  <c r="K29" i="13"/>
  <c r="I29" i="13"/>
  <c r="J29" i="13" s="1"/>
  <c r="M29" i="13" s="1"/>
  <c r="B29" i="13"/>
  <c r="PK28" i="13"/>
  <c r="PJ28" i="13"/>
  <c r="PI28" i="13"/>
  <c r="PH28" i="13"/>
  <c r="PA28" i="13"/>
  <c r="OW28" i="13"/>
  <c r="OV28" i="13"/>
  <c r="OX28" i="13" s="1"/>
  <c r="OU28" i="13"/>
  <c r="OT28" i="13"/>
  <c r="OS28" i="13"/>
  <c r="OL28" i="13"/>
  <c r="NW28" i="13"/>
  <c r="NV28" i="13"/>
  <c r="NT28" i="13"/>
  <c r="NU28" i="13" s="1"/>
  <c r="NM28" i="13"/>
  <c r="NH28" i="13"/>
  <c r="NG28" i="13"/>
  <c r="NE28" i="13"/>
  <c r="NF28" i="13" s="1"/>
  <c r="MX28" i="13"/>
  <c r="MI28" i="13"/>
  <c r="MH28" i="13"/>
  <c r="MG28" i="13"/>
  <c r="MF28" i="13"/>
  <c r="LY28" i="13"/>
  <c r="LV28" i="13"/>
  <c r="LT28" i="13"/>
  <c r="LS28" i="13"/>
  <c r="LQ28" i="13"/>
  <c r="LR28" i="13" s="1"/>
  <c r="LU28" i="13" s="1"/>
  <c r="LJ28" i="13"/>
  <c r="KU28" i="13"/>
  <c r="KT28" i="13"/>
  <c r="KS28" i="13"/>
  <c r="KR28" i="13"/>
  <c r="KK28" i="13"/>
  <c r="KF28" i="13"/>
  <c r="KH28" i="13" s="1"/>
  <c r="KE28" i="13"/>
  <c r="KC28" i="13"/>
  <c r="KD28" i="13" s="1"/>
  <c r="KG28" i="13" s="1"/>
  <c r="JV28" i="13"/>
  <c r="JG28" i="13"/>
  <c r="JF28" i="13"/>
  <c r="JD28" i="13"/>
  <c r="JE28" i="13" s="1"/>
  <c r="IW28" i="13"/>
  <c r="IR28" i="13"/>
  <c r="IQ28" i="13"/>
  <c r="IO28" i="13"/>
  <c r="IP28" i="13" s="1"/>
  <c r="IH28" i="13"/>
  <c r="HU28" i="13"/>
  <c r="HS28" i="13"/>
  <c r="HR28" i="13"/>
  <c r="HP28" i="13"/>
  <c r="HQ28" i="13" s="1"/>
  <c r="HT28" i="13" s="1"/>
  <c r="HI28" i="13"/>
  <c r="HD28" i="13"/>
  <c r="HC28" i="13"/>
  <c r="HA28" i="13"/>
  <c r="HB28" i="13" s="1"/>
  <c r="GT28" i="13"/>
  <c r="GE28" i="13"/>
  <c r="GD28" i="13"/>
  <c r="GB28" i="13"/>
  <c r="GC28" i="13" s="1"/>
  <c r="FU28" i="13"/>
  <c r="FP28" i="13"/>
  <c r="FO28" i="13"/>
  <c r="FM28" i="13"/>
  <c r="FN28" i="13" s="1"/>
  <c r="FR28" i="13" s="1"/>
  <c r="FF28" i="13"/>
  <c r="EQ28" i="13"/>
  <c r="EP28" i="13"/>
  <c r="EO28" i="13"/>
  <c r="ES28" i="13" s="1"/>
  <c r="EW28" i="13" s="1"/>
  <c r="FA28" i="13" s="1"/>
  <c r="EN28" i="13"/>
  <c r="EG28" i="13"/>
  <c r="ED28" i="13"/>
  <c r="EB28" i="13"/>
  <c r="EA28" i="13"/>
  <c r="DZ28" i="13"/>
  <c r="EC28" i="13" s="1"/>
  <c r="DY28" i="13"/>
  <c r="DR28" i="13"/>
  <c r="DC28" i="13"/>
  <c r="DB28" i="13"/>
  <c r="CZ28" i="13"/>
  <c r="DA28" i="13" s="1"/>
  <c r="CS28" i="13"/>
  <c r="CN28" i="13"/>
  <c r="CM28" i="13"/>
  <c r="CK28" i="13"/>
  <c r="CL28" i="13" s="1"/>
  <c r="CO28" i="13" s="1"/>
  <c r="CD28" i="13"/>
  <c r="BO28" i="13"/>
  <c r="BN28" i="13"/>
  <c r="BL28" i="13"/>
  <c r="BM28" i="13" s="1"/>
  <c r="BE28" i="13"/>
  <c r="AZ28" i="13"/>
  <c r="AY28" i="13"/>
  <c r="AX28" i="13"/>
  <c r="AW28" i="13"/>
  <c r="AP28" i="13"/>
  <c r="AC28" i="13"/>
  <c r="AA28" i="13"/>
  <c r="Z28" i="13"/>
  <c r="Y28" i="13"/>
  <c r="AB28" i="13" s="1"/>
  <c r="X28" i="13"/>
  <c r="Q28" i="13"/>
  <c r="L28" i="13"/>
  <c r="K28" i="13"/>
  <c r="I28" i="13"/>
  <c r="J28" i="13" s="1"/>
  <c r="B28" i="13"/>
  <c r="PU27" i="13"/>
  <c r="PL27" i="13"/>
  <c r="PK27" i="13"/>
  <c r="PM27" i="13" s="1"/>
  <c r="PQ27" i="13" s="1"/>
  <c r="PJ27" i="13"/>
  <c r="PH27" i="13"/>
  <c r="PI27" i="13" s="1"/>
  <c r="PA27" i="13"/>
  <c r="OV27" i="13"/>
  <c r="OU27" i="13"/>
  <c r="OS27" i="13"/>
  <c r="OT27" i="13" s="1"/>
  <c r="OX27" i="13" s="1"/>
  <c r="OL27" i="13"/>
  <c r="NW27" i="13"/>
  <c r="NV27" i="13"/>
  <c r="NT27" i="13"/>
  <c r="NU27" i="13" s="1"/>
  <c r="NM27" i="13"/>
  <c r="NH27" i="13"/>
  <c r="NG27" i="13"/>
  <c r="NE27" i="13"/>
  <c r="NF27" i="13" s="1"/>
  <c r="MX27" i="13"/>
  <c r="MI27" i="13"/>
  <c r="MH27" i="13"/>
  <c r="MF27" i="13"/>
  <c r="MG27" i="13" s="1"/>
  <c r="LY27" i="13"/>
  <c r="LV27" i="13"/>
  <c r="LT27" i="13"/>
  <c r="LS27" i="13"/>
  <c r="LQ27" i="13"/>
  <c r="LR27" i="13" s="1"/>
  <c r="LU27" i="13" s="1"/>
  <c r="LJ27" i="13"/>
  <c r="KW27" i="13"/>
  <c r="KU27" i="13"/>
  <c r="KT27" i="13"/>
  <c r="KR27" i="13"/>
  <c r="KS27" i="13" s="1"/>
  <c r="KV27" i="13" s="1"/>
  <c r="KK27" i="13"/>
  <c r="KF27" i="13"/>
  <c r="KE27" i="13"/>
  <c r="KC27" i="13"/>
  <c r="KD27" i="13" s="1"/>
  <c r="JV27" i="13"/>
  <c r="JG27" i="13"/>
  <c r="JF27" i="13"/>
  <c r="JE27" i="13"/>
  <c r="JD27" i="13"/>
  <c r="IW27" i="13"/>
  <c r="IR27" i="13"/>
  <c r="IQ27" i="13"/>
  <c r="IO27" i="13"/>
  <c r="IP27" i="13" s="1"/>
  <c r="IH27" i="13"/>
  <c r="HS27" i="13"/>
  <c r="HR27" i="13"/>
  <c r="HQ27" i="13"/>
  <c r="HU27" i="13" s="1"/>
  <c r="HP27" i="13"/>
  <c r="HI27" i="13"/>
  <c r="HD27" i="13"/>
  <c r="HC27" i="13"/>
  <c r="HA27" i="13"/>
  <c r="HB27" i="13" s="1"/>
  <c r="GT27" i="13"/>
  <c r="GE27" i="13"/>
  <c r="GD27" i="13"/>
  <c r="GB27" i="13"/>
  <c r="GC27" i="13" s="1"/>
  <c r="FU27" i="13"/>
  <c r="FR27" i="13"/>
  <c r="FP27" i="13"/>
  <c r="FO27" i="13"/>
  <c r="FM27" i="13"/>
  <c r="FN27" i="13" s="1"/>
  <c r="FQ27" i="13" s="1"/>
  <c r="FF27" i="13"/>
  <c r="EQ27" i="13"/>
  <c r="EP27" i="13"/>
  <c r="EN27" i="13"/>
  <c r="EO27" i="13" s="1"/>
  <c r="ER27" i="13" s="1"/>
  <c r="EG27" i="13"/>
  <c r="EB27" i="13"/>
  <c r="EA27" i="13"/>
  <c r="DY27" i="13"/>
  <c r="DZ27" i="13" s="1"/>
  <c r="DR27" i="13"/>
  <c r="DE27" i="13"/>
  <c r="DD27" i="13"/>
  <c r="DC27" i="13"/>
  <c r="DB27" i="13"/>
  <c r="CZ27" i="13"/>
  <c r="DA27" i="13" s="1"/>
  <c r="CS27" i="13"/>
  <c r="CN27" i="13"/>
  <c r="CM27" i="13"/>
  <c r="CL27" i="13"/>
  <c r="CK27" i="13"/>
  <c r="CD27" i="13"/>
  <c r="BO27" i="13"/>
  <c r="BN27" i="13"/>
  <c r="BL27" i="13"/>
  <c r="BM27" i="13" s="1"/>
  <c r="BP27" i="13" s="1"/>
  <c r="BE27" i="13"/>
  <c r="AZ27" i="13"/>
  <c r="AY27" i="13"/>
  <c r="AW27" i="13"/>
  <c r="AX27" i="13" s="1"/>
  <c r="AP27" i="13"/>
  <c r="AA27" i="13"/>
  <c r="Z27" i="13"/>
  <c r="Y27" i="13"/>
  <c r="X27" i="13"/>
  <c r="Q27" i="13"/>
  <c r="L27" i="13"/>
  <c r="N27" i="13" s="1"/>
  <c r="K27" i="13"/>
  <c r="I27" i="13"/>
  <c r="J27" i="13" s="1"/>
  <c r="M27" i="13" s="1"/>
  <c r="B27" i="13"/>
  <c r="PK26" i="13"/>
  <c r="PJ26" i="13"/>
  <c r="PI26" i="13"/>
  <c r="PM26" i="13" s="1"/>
  <c r="PH26" i="13"/>
  <c r="PA26" i="13"/>
  <c r="OV26" i="13"/>
  <c r="OU26" i="13"/>
  <c r="OT26" i="13"/>
  <c r="OX26" i="13" s="1"/>
  <c r="OS26" i="13"/>
  <c r="OL26" i="13"/>
  <c r="NW26" i="13"/>
  <c r="NV26" i="13"/>
  <c r="NT26" i="13"/>
  <c r="NU26" i="13" s="1"/>
  <c r="NM26" i="13"/>
  <c r="NH26" i="13"/>
  <c r="NG26" i="13"/>
  <c r="NI26" i="13" s="1"/>
  <c r="NF26" i="13"/>
  <c r="NE26" i="13"/>
  <c r="MX26" i="13"/>
  <c r="MI26" i="13"/>
  <c r="MH26" i="13"/>
  <c r="MF26" i="13"/>
  <c r="MG26" i="13" s="1"/>
  <c r="LY26" i="13"/>
  <c r="LT26" i="13"/>
  <c r="LS26" i="13"/>
  <c r="LQ26" i="13"/>
  <c r="LR26" i="13" s="1"/>
  <c r="LU26" i="13" s="1"/>
  <c r="LJ26" i="13"/>
  <c r="KU26" i="13"/>
  <c r="KT26" i="13"/>
  <c r="KS26" i="13"/>
  <c r="KW26" i="13" s="1"/>
  <c r="KR26" i="13"/>
  <c r="KK26" i="13"/>
  <c r="KF26" i="13"/>
  <c r="KE26" i="13"/>
  <c r="KD26" i="13"/>
  <c r="KC26" i="13"/>
  <c r="JV26" i="13"/>
  <c r="JG26" i="13"/>
  <c r="JF26" i="13"/>
  <c r="JE26" i="13"/>
  <c r="JD26" i="13"/>
  <c r="IW26" i="13"/>
  <c r="IR26" i="13"/>
  <c r="IQ26" i="13"/>
  <c r="IO26" i="13"/>
  <c r="IP26" i="13" s="1"/>
  <c r="IT26" i="13" s="1"/>
  <c r="IH26" i="13"/>
  <c r="HT26" i="13"/>
  <c r="HS26" i="13"/>
  <c r="HR26" i="13"/>
  <c r="HQ26" i="13"/>
  <c r="HU26" i="13" s="1"/>
  <c r="HP26" i="13"/>
  <c r="HI26" i="13"/>
  <c r="HD26" i="13"/>
  <c r="HC26" i="13"/>
  <c r="HA26" i="13"/>
  <c r="HB26" i="13" s="1"/>
  <c r="GT26" i="13"/>
  <c r="GE26" i="13"/>
  <c r="GD26" i="13"/>
  <c r="GB26" i="13"/>
  <c r="GC26" i="13" s="1"/>
  <c r="FU26" i="13"/>
  <c r="FP26" i="13"/>
  <c r="FO26" i="13"/>
  <c r="FN26" i="13"/>
  <c r="FQ26" i="13" s="1"/>
  <c r="FM26" i="13"/>
  <c r="FF26" i="13"/>
  <c r="EQ26" i="13"/>
  <c r="EP26" i="13"/>
  <c r="EN26" i="13"/>
  <c r="EO26" i="13" s="1"/>
  <c r="EG26" i="13"/>
  <c r="EB26" i="13"/>
  <c r="EA26" i="13"/>
  <c r="DY26" i="13"/>
  <c r="DZ26" i="13" s="1"/>
  <c r="DR26" i="13"/>
  <c r="DE26" i="13"/>
  <c r="DD26" i="13"/>
  <c r="DH26" i="13" s="1"/>
  <c r="DL26" i="13" s="1"/>
  <c r="DC26" i="13"/>
  <c r="DB26" i="13"/>
  <c r="CZ26" i="13"/>
  <c r="DA26" i="13" s="1"/>
  <c r="CS26" i="13"/>
  <c r="CP26" i="13"/>
  <c r="CN26" i="13"/>
  <c r="CM26" i="13"/>
  <c r="CK26" i="13"/>
  <c r="CL26" i="13" s="1"/>
  <c r="CO26" i="13" s="1"/>
  <c r="CD26" i="13"/>
  <c r="BO26" i="13"/>
  <c r="BN26" i="13"/>
  <c r="BM26" i="13"/>
  <c r="BQ26" i="13" s="1"/>
  <c r="BL26" i="13"/>
  <c r="BE26" i="13"/>
  <c r="AZ26" i="13"/>
  <c r="AY26" i="13"/>
  <c r="AW26" i="13"/>
  <c r="AX26" i="13" s="1"/>
  <c r="AP26" i="13"/>
  <c r="AA26" i="13"/>
  <c r="Z26" i="13"/>
  <c r="X26" i="13"/>
  <c r="Y26" i="13" s="1"/>
  <c r="Q26" i="13"/>
  <c r="N26" i="13"/>
  <c r="M26" i="13"/>
  <c r="L26" i="13"/>
  <c r="K26" i="13"/>
  <c r="J26" i="13"/>
  <c r="I26" i="13"/>
  <c r="B26" i="13"/>
  <c r="PK25" i="13"/>
  <c r="PJ25" i="13"/>
  <c r="PH25" i="13"/>
  <c r="PI25" i="13" s="1"/>
  <c r="PA25" i="13"/>
  <c r="OV25" i="13"/>
  <c r="OX25" i="13" s="1"/>
  <c r="OU25" i="13"/>
  <c r="OW25" i="13" s="1"/>
  <c r="OT25" i="13"/>
  <c r="OS25" i="13"/>
  <c r="OL25" i="13"/>
  <c r="NW25" i="13"/>
  <c r="NV25" i="13"/>
  <c r="NU25" i="13"/>
  <c r="NT25" i="13"/>
  <c r="NM25" i="13"/>
  <c r="NJ25" i="13"/>
  <c r="NI25" i="13"/>
  <c r="NH25" i="13"/>
  <c r="NG25" i="13"/>
  <c r="NF25" i="13"/>
  <c r="NE25" i="13"/>
  <c r="MX25" i="13"/>
  <c r="MI25" i="13"/>
  <c r="MH25" i="13"/>
  <c r="MF25" i="13"/>
  <c r="MG25" i="13" s="1"/>
  <c r="LY25" i="13"/>
  <c r="LT25" i="13"/>
  <c r="LS25" i="13"/>
  <c r="LQ25" i="13"/>
  <c r="LR25" i="13" s="1"/>
  <c r="LJ25" i="13"/>
  <c r="KU25" i="13"/>
  <c r="KT25" i="13"/>
  <c r="KS25" i="13"/>
  <c r="KR25" i="13"/>
  <c r="KK25" i="13"/>
  <c r="KF25" i="13"/>
  <c r="KE25" i="13"/>
  <c r="KD25" i="13"/>
  <c r="KC25" i="13"/>
  <c r="JV25" i="13"/>
  <c r="JG25" i="13"/>
  <c r="JF25" i="13"/>
  <c r="JE25" i="13"/>
  <c r="JI25" i="13" s="1"/>
  <c r="JD25" i="13"/>
  <c r="IW25" i="13"/>
  <c r="IT25" i="13"/>
  <c r="IR25" i="13"/>
  <c r="IQ25" i="13"/>
  <c r="IO25" i="13"/>
  <c r="IP25" i="13" s="1"/>
  <c r="IS25" i="13" s="1"/>
  <c r="IH25" i="13"/>
  <c r="HU25" i="13"/>
  <c r="HS25" i="13"/>
  <c r="HR25" i="13"/>
  <c r="HP25" i="13"/>
  <c r="HQ25" i="13" s="1"/>
  <c r="HT25" i="13" s="1"/>
  <c r="HI25" i="13"/>
  <c r="HD25" i="13"/>
  <c r="HF25" i="13" s="1"/>
  <c r="HC25" i="13"/>
  <c r="HA25" i="13"/>
  <c r="HB25" i="13" s="1"/>
  <c r="GT25" i="13"/>
  <c r="GG25" i="13"/>
  <c r="GK25" i="13" s="1"/>
  <c r="GO25" i="13" s="1"/>
  <c r="GF25" i="13"/>
  <c r="GJ25" i="13" s="1"/>
  <c r="GN25" i="13" s="1"/>
  <c r="GE25" i="13"/>
  <c r="GD25" i="13"/>
  <c r="GB25" i="13"/>
  <c r="GC25" i="13" s="1"/>
  <c r="FU25" i="13"/>
  <c r="FQ25" i="13"/>
  <c r="FP25" i="13"/>
  <c r="FO25" i="13"/>
  <c r="FN25" i="13"/>
  <c r="FR25" i="13" s="1"/>
  <c r="FM25" i="13"/>
  <c r="FF25" i="13"/>
  <c r="EQ25" i="13"/>
  <c r="EP25" i="13"/>
  <c r="EN25" i="13"/>
  <c r="EO25" i="13" s="1"/>
  <c r="EG25" i="13"/>
  <c r="EB25" i="13"/>
  <c r="EA25" i="13"/>
  <c r="DZ25" i="13"/>
  <c r="EC25" i="13" s="1"/>
  <c r="DY25" i="13"/>
  <c r="DR25" i="13"/>
  <c r="DC25" i="13"/>
  <c r="DB25" i="13"/>
  <c r="CZ25" i="13"/>
  <c r="DA25" i="13" s="1"/>
  <c r="CS25" i="13"/>
  <c r="CN25" i="13"/>
  <c r="CM25" i="13"/>
  <c r="CK25" i="13"/>
  <c r="CL25" i="13" s="1"/>
  <c r="CD25" i="13"/>
  <c r="BQ25" i="13"/>
  <c r="BO25" i="13"/>
  <c r="BN25" i="13"/>
  <c r="BL25" i="13"/>
  <c r="BM25" i="13" s="1"/>
  <c r="BP25" i="13" s="1"/>
  <c r="BE25" i="13"/>
  <c r="AZ25" i="13"/>
  <c r="AY25" i="13"/>
  <c r="AX25" i="13"/>
  <c r="AW25" i="13"/>
  <c r="AP25" i="13"/>
  <c r="AA25" i="13"/>
  <c r="Z25" i="13"/>
  <c r="X25" i="13"/>
  <c r="Y25" i="13" s="1"/>
  <c r="Q25" i="13"/>
  <c r="L25" i="13"/>
  <c r="K25" i="13"/>
  <c r="J25" i="13"/>
  <c r="I25" i="13"/>
  <c r="B25" i="13"/>
  <c r="PK24" i="13"/>
  <c r="PJ24" i="13"/>
  <c r="PI24" i="13"/>
  <c r="PM24" i="13" s="1"/>
  <c r="PH24" i="13"/>
  <c r="PA24" i="13"/>
  <c r="OV24" i="13"/>
  <c r="OU24" i="13"/>
  <c r="OS24" i="13"/>
  <c r="OT24" i="13" s="1"/>
  <c r="OX24" i="13" s="1"/>
  <c r="OL24" i="13"/>
  <c r="NW24" i="13"/>
  <c r="NV24" i="13"/>
  <c r="NT24" i="13"/>
  <c r="NU24" i="13" s="1"/>
  <c r="NY24" i="13" s="1"/>
  <c r="NM24" i="13"/>
  <c r="NH24" i="13"/>
  <c r="NG24" i="13"/>
  <c r="NE24" i="13"/>
  <c r="NF24" i="13" s="1"/>
  <c r="NJ24" i="13" s="1"/>
  <c r="MX24" i="13"/>
  <c r="MI24" i="13"/>
  <c r="MH24" i="13"/>
  <c r="MG24" i="13"/>
  <c r="MF24" i="13"/>
  <c r="LY24" i="13"/>
  <c r="LT24" i="13"/>
  <c r="LS24" i="13"/>
  <c r="LQ24" i="13"/>
  <c r="LR24" i="13" s="1"/>
  <c r="LV24" i="13" s="1"/>
  <c r="LJ24" i="13"/>
  <c r="KV24" i="13"/>
  <c r="KU24" i="13"/>
  <c r="KT24" i="13"/>
  <c r="KR24" i="13"/>
  <c r="KS24" i="13" s="1"/>
  <c r="KW24" i="13" s="1"/>
  <c r="KK24" i="13"/>
  <c r="KF24" i="13"/>
  <c r="KE24" i="13"/>
  <c r="KD24" i="13"/>
  <c r="KC24" i="13"/>
  <c r="JV24" i="13"/>
  <c r="JI24" i="13"/>
  <c r="JH24" i="13"/>
  <c r="JG24" i="13"/>
  <c r="JF24" i="13"/>
  <c r="JD24" i="13"/>
  <c r="JE24" i="13" s="1"/>
  <c r="IW24" i="13"/>
  <c r="IR24" i="13"/>
  <c r="IQ24" i="13"/>
  <c r="IP24" i="13"/>
  <c r="IO24" i="13"/>
  <c r="IH24" i="13"/>
  <c r="HU24" i="13"/>
  <c r="HT24" i="13"/>
  <c r="HX24" i="13" s="1"/>
  <c r="IB24" i="13" s="1"/>
  <c r="HS24" i="13"/>
  <c r="HR24" i="13"/>
  <c r="HP24" i="13"/>
  <c r="HQ24" i="13" s="1"/>
  <c r="HI24" i="13"/>
  <c r="HD24" i="13"/>
  <c r="HC24" i="13"/>
  <c r="HA24" i="13"/>
  <c r="HB24" i="13" s="1"/>
  <c r="HE24" i="13" s="1"/>
  <c r="GT24" i="13"/>
  <c r="GE24" i="13"/>
  <c r="GD24" i="13"/>
  <c r="GB24" i="13"/>
  <c r="GC24" i="13" s="1"/>
  <c r="FU24" i="13"/>
  <c r="FP24" i="13"/>
  <c r="FO24" i="13"/>
  <c r="FM24" i="13"/>
  <c r="FN24" i="13" s="1"/>
  <c r="FF24" i="13"/>
  <c r="ES24" i="13"/>
  <c r="ER24" i="13"/>
  <c r="EV24" i="13" s="1"/>
  <c r="EZ24" i="13" s="1"/>
  <c r="EQ24" i="13"/>
  <c r="EP24" i="13"/>
  <c r="EO24" i="13"/>
  <c r="EN24" i="13"/>
  <c r="EG24" i="13"/>
  <c r="EB24" i="13"/>
  <c r="EA24" i="13"/>
  <c r="DZ24" i="13"/>
  <c r="EC24" i="13" s="1"/>
  <c r="DY24" i="13"/>
  <c r="DR24" i="13"/>
  <c r="DC24" i="13"/>
  <c r="DB24" i="13"/>
  <c r="DA24" i="13"/>
  <c r="CZ24" i="13"/>
  <c r="CS24" i="13"/>
  <c r="CN24" i="13"/>
  <c r="CM24" i="13"/>
  <c r="CL24" i="13"/>
  <c r="CP24" i="13" s="1"/>
  <c r="CK24" i="13"/>
  <c r="CD24" i="13"/>
  <c r="BO24" i="13"/>
  <c r="BN24" i="13"/>
  <c r="BM24" i="13"/>
  <c r="BL24" i="13"/>
  <c r="BE24" i="13"/>
  <c r="AZ24" i="13"/>
  <c r="AY24" i="13"/>
  <c r="AX24" i="13"/>
  <c r="AW24" i="13"/>
  <c r="AP24" i="13"/>
  <c r="AA24" i="13"/>
  <c r="Z24" i="13"/>
  <c r="X24" i="13"/>
  <c r="Y24" i="13" s="1"/>
  <c r="AB24" i="13" s="1"/>
  <c r="AF24" i="13" s="1"/>
  <c r="AJ24" i="13" s="1"/>
  <c r="Q24" i="13"/>
  <c r="M24" i="13"/>
  <c r="L24" i="13"/>
  <c r="N24" i="13" s="1"/>
  <c r="K24" i="13"/>
  <c r="J24" i="13"/>
  <c r="I24" i="13"/>
  <c r="B24" i="13"/>
  <c r="PK23" i="13"/>
  <c r="PJ23" i="13"/>
  <c r="PI23" i="13"/>
  <c r="PH23" i="13"/>
  <c r="PA23" i="13"/>
  <c r="OV23" i="13"/>
  <c r="OU23" i="13"/>
  <c r="OT23" i="13"/>
  <c r="OS23" i="13"/>
  <c r="OL23" i="13"/>
  <c r="NW23" i="13"/>
  <c r="NV23" i="13"/>
  <c r="NT23" i="13"/>
  <c r="NU23" i="13" s="1"/>
  <c r="NY23" i="13" s="1"/>
  <c r="NM23" i="13"/>
  <c r="NH23" i="13"/>
  <c r="NG23" i="13"/>
  <c r="NE23" i="13"/>
  <c r="NF23" i="13" s="1"/>
  <c r="MX23" i="13"/>
  <c r="MI23" i="13"/>
  <c r="MH23" i="13"/>
  <c r="MF23" i="13"/>
  <c r="MG23" i="13" s="1"/>
  <c r="LY23" i="13"/>
  <c r="LT23" i="13"/>
  <c r="LS23" i="13"/>
  <c r="LR23" i="13"/>
  <c r="LQ23" i="13"/>
  <c r="LJ23" i="13"/>
  <c r="KU23" i="13"/>
  <c r="KT23" i="13"/>
  <c r="KR23" i="13"/>
  <c r="KS23" i="13" s="1"/>
  <c r="KW23" i="13" s="1"/>
  <c r="KK23" i="13"/>
  <c r="KF23" i="13"/>
  <c r="KE23" i="13"/>
  <c r="KD23" i="13"/>
  <c r="KH23" i="13" s="1"/>
  <c r="KC23" i="13"/>
  <c r="JV23" i="13"/>
  <c r="JG23" i="13"/>
  <c r="JF23" i="13"/>
  <c r="JD23" i="13"/>
  <c r="JE23" i="13" s="1"/>
  <c r="IW23" i="13"/>
  <c r="IR23" i="13"/>
  <c r="IQ23" i="13"/>
  <c r="IO23" i="13"/>
  <c r="IP23" i="13" s="1"/>
  <c r="IH23" i="13"/>
  <c r="HS23" i="13"/>
  <c r="HR23" i="13"/>
  <c r="HP23" i="13"/>
  <c r="HQ23" i="13" s="1"/>
  <c r="HI23" i="13"/>
  <c r="HF23" i="13"/>
  <c r="HD23" i="13"/>
  <c r="HC23" i="13"/>
  <c r="HB23" i="13"/>
  <c r="HA23" i="13"/>
  <c r="GT23" i="13"/>
  <c r="GE23" i="13"/>
  <c r="GG23" i="13" s="1"/>
  <c r="GD23" i="13"/>
  <c r="GB23" i="13"/>
  <c r="GC23" i="13" s="1"/>
  <c r="GF23" i="13" s="1"/>
  <c r="FU23" i="13"/>
  <c r="FP23" i="13"/>
  <c r="FO23" i="13"/>
  <c r="FM23" i="13"/>
  <c r="FN23" i="13" s="1"/>
  <c r="FF23" i="13"/>
  <c r="EQ23" i="13"/>
  <c r="EP23" i="13"/>
  <c r="EN23" i="13"/>
  <c r="EO23" i="13" s="1"/>
  <c r="EG23" i="13"/>
  <c r="EB23" i="13"/>
  <c r="EA23" i="13"/>
  <c r="DZ23" i="13"/>
  <c r="DY23" i="13"/>
  <c r="DR23" i="13"/>
  <c r="DC23" i="13"/>
  <c r="DB23" i="13"/>
  <c r="CZ23" i="13"/>
  <c r="DA23" i="13" s="1"/>
  <c r="DE23" i="13" s="1"/>
  <c r="DI23" i="13" s="1"/>
  <c r="DM23" i="13" s="1"/>
  <c r="CS23" i="13"/>
  <c r="CP23" i="13"/>
  <c r="CN23" i="13"/>
  <c r="CM23" i="13"/>
  <c r="CL23" i="13"/>
  <c r="CO23" i="13" s="1"/>
  <c r="CK23" i="13"/>
  <c r="CD23" i="13"/>
  <c r="BT23" i="13"/>
  <c r="BX23" i="13" s="1"/>
  <c r="BQ23" i="13"/>
  <c r="BO23" i="13"/>
  <c r="BN23" i="13"/>
  <c r="BM23" i="13"/>
  <c r="BP23" i="13" s="1"/>
  <c r="BL23" i="13"/>
  <c r="BE23" i="13"/>
  <c r="BA23" i="13"/>
  <c r="AZ23" i="13"/>
  <c r="AY23" i="13"/>
  <c r="AW23" i="13"/>
  <c r="AX23" i="13" s="1"/>
  <c r="AP23" i="13"/>
  <c r="AA23" i="13"/>
  <c r="Z23" i="13"/>
  <c r="Y23" i="13"/>
  <c r="X23" i="13"/>
  <c r="Q23" i="13"/>
  <c r="L23" i="13"/>
  <c r="K23" i="13"/>
  <c r="I23" i="13"/>
  <c r="J23" i="13" s="1"/>
  <c r="B23" i="13"/>
  <c r="PK22" i="13"/>
  <c r="PJ22" i="13"/>
  <c r="PH22" i="13"/>
  <c r="PI22" i="13" s="1"/>
  <c r="PA22" i="13"/>
  <c r="OV22" i="13"/>
  <c r="OU22" i="13"/>
  <c r="OS22" i="13"/>
  <c r="OT22" i="13" s="1"/>
  <c r="OL22" i="13"/>
  <c r="NX22" i="13"/>
  <c r="NW22" i="13"/>
  <c r="NV22" i="13"/>
  <c r="NT22" i="13"/>
  <c r="NU22" i="13" s="1"/>
  <c r="NY22" i="13" s="1"/>
  <c r="NM22" i="13"/>
  <c r="NI22" i="13"/>
  <c r="OB22" i="13" s="1"/>
  <c r="OF22" i="13" s="1"/>
  <c r="NH22" i="13"/>
  <c r="NJ22" i="13" s="1"/>
  <c r="NG22" i="13"/>
  <c r="NF22" i="13"/>
  <c r="NE22" i="13"/>
  <c r="MX22" i="13"/>
  <c r="MK22" i="13"/>
  <c r="MI22" i="13"/>
  <c r="MH22" i="13"/>
  <c r="MJ22" i="13" s="1"/>
  <c r="MF22" i="13"/>
  <c r="MG22" i="13" s="1"/>
  <c r="LY22" i="13"/>
  <c r="LT22" i="13"/>
  <c r="LS22" i="13"/>
  <c r="LR22" i="13"/>
  <c r="LQ22" i="13"/>
  <c r="LJ22" i="13"/>
  <c r="KU22" i="13"/>
  <c r="KT22" i="13"/>
  <c r="KR22" i="13"/>
  <c r="KS22" i="13" s="1"/>
  <c r="KW22" i="13" s="1"/>
  <c r="KK22" i="13"/>
  <c r="KF22" i="13"/>
  <c r="KE22" i="13"/>
  <c r="KC22" i="13"/>
  <c r="KD22" i="13" s="1"/>
  <c r="JV22" i="13"/>
  <c r="JG22" i="13"/>
  <c r="JF22" i="13"/>
  <c r="JH22" i="13" s="1"/>
  <c r="JL22" i="13" s="1"/>
  <c r="JP22" i="13" s="1"/>
  <c r="JE22" i="13"/>
  <c r="JD22" i="13"/>
  <c r="IW22" i="13"/>
  <c r="IR22" i="13"/>
  <c r="IQ22" i="13"/>
  <c r="IO22" i="13"/>
  <c r="IP22" i="13" s="1"/>
  <c r="IS22" i="13" s="1"/>
  <c r="IH22" i="13"/>
  <c r="HS22" i="13"/>
  <c r="HR22" i="13"/>
  <c r="HP22" i="13"/>
  <c r="HQ22" i="13" s="1"/>
  <c r="HI22" i="13"/>
  <c r="HD22" i="13"/>
  <c r="HC22" i="13"/>
  <c r="HA22" i="13"/>
  <c r="HB22" i="13" s="1"/>
  <c r="GT22" i="13"/>
  <c r="GF22" i="13"/>
  <c r="GJ22" i="13" s="1"/>
  <c r="GN22" i="13" s="1"/>
  <c r="GE22" i="13"/>
  <c r="GD22" i="13"/>
  <c r="GC22" i="13"/>
  <c r="GG22" i="13" s="1"/>
  <c r="GB22" i="13"/>
  <c r="FU22" i="13"/>
  <c r="FQ22" i="13"/>
  <c r="FP22" i="13"/>
  <c r="FR22" i="13" s="1"/>
  <c r="FO22" i="13"/>
  <c r="FN22" i="13"/>
  <c r="FM22" i="13"/>
  <c r="FF22" i="13"/>
  <c r="EQ22" i="13"/>
  <c r="EP22" i="13"/>
  <c r="EN22" i="13"/>
  <c r="EO22" i="13" s="1"/>
  <c r="EG22" i="13"/>
  <c r="ED22" i="13"/>
  <c r="EB22" i="13"/>
  <c r="EA22" i="13"/>
  <c r="EC22" i="13" s="1"/>
  <c r="DZ22" i="13"/>
  <c r="DY22" i="13"/>
  <c r="DR22" i="13"/>
  <c r="DC22" i="13"/>
  <c r="DB22" i="13"/>
  <c r="CZ22" i="13"/>
  <c r="DA22" i="13" s="1"/>
  <c r="CS22" i="13"/>
  <c r="CN22" i="13"/>
  <c r="CM22" i="13"/>
  <c r="CK22" i="13"/>
  <c r="CL22" i="13" s="1"/>
  <c r="CD22" i="13"/>
  <c r="BO22" i="13"/>
  <c r="BN22" i="13"/>
  <c r="BM22" i="13"/>
  <c r="BL22" i="13"/>
  <c r="BE22" i="13"/>
  <c r="AZ22" i="13"/>
  <c r="AY22" i="13"/>
  <c r="AW22" i="13"/>
  <c r="AX22" i="13" s="1"/>
  <c r="AP22" i="13"/>
  <c r="AA22" i="13"/>
  <c r="Z22" i="13"/>
  <c r="X22" i="13"/>
  <c r="Y22" i="13" s="1"/>
  <c r="Q22" i="13"/>
  <c r="L22" i="13"/>
  <c r="K22" i="13"/>
  <c r="I22" i="13"/>
  <c r="J22" i="13" s="1"/>
  <c r="N22" i="13" s="1"/>
  <c r="B22" i="13"/>
  <c r="PK21" i="13"/>
  <c r="PJ21" i="13"/>
  <c r="PI21" i="13"/>
  <c r="PM21" i="13" s="1"/>
  <c r="PQ21" i="13" s="1"/>
  <c r="PU21" i="13" s="1"/>
  <c r="PH21" i="13"/>
  <c r="PA21" i="13"/>
  <c r="OW21" i="13"/>
  <c r="OV21" i="13"/>
  <c r="OX21" i="13" s="1"/>
  <c r="OU21" i="13"/>
  <c r="OT21" i="13"/>
  <c r="OS21" i="13"/>
  <c r="OL21" i="13"/>
  <c r="NW21" i="13"/>
  <c r="NV21" i="13"/>
  <c r="NT21" i="13"/>
  <c r="NU21" i="13" s="1"/>
  <c r="NM21" i="13"/>
  <c r="NH21" i="13"/>
  <c r="NG21" i="13"/>
  <c r="NE21" i="13"/>
  <c r="NF21" i="13" s="1"/>
  <c r="MX21" i="13"/>
  <c r="MI21" i="13"/>
  <c r="MH21" i="13"/>
  <c r="MF21" i="13"/>
  <c r="MG21" i="13" s="1"/>
  <c r="LY21" i="13"/>
  <c r="LT21" i="13"/>
  <c r="LS21" i="13"/>
  <c r="LQ21" i="13"/>
  <c r="LR21" i="13" s="1"/>
  <c r="LJ21" i="13"/>
  <c r="KU21" i="13"/>
  <c r="KT21" i="13"/>
  <c r="KR21" i="13"/>
  <c r="KS21" i="13" s="1"/>
  <c r="KK21" i="13"/>
  <c r="KF21" i="13"/>
  <c r="KH21" i="13" s="1"/>
  <c r="KE21" i="13"/>
  <c r="KC21" i="13"/>
  <c r="KD21" i="13" s="1"/>
  <c r="KG21" i="13" s="1"/>
  <c r="JV21" i="13"/>
  <c r="JG21" i="13"/>
  <c r="JF21" i="13"/>
  <c r="JD21" i="13"/>
  <c r="JE21" i="13" s="1"/>
  <c r="IW21" i="13"/>
  <c r="IR21" i="13"/>
  <c r="IQ21" i="13"/>
  <c r="IO21" i="13"/>
  <c r="IP21" i="13" s="1"/>
  <c r="IH21" i="13"/>
  <c r="HT21" i="13"/>
  <c r="HS21" i="13"/>
  <c r="HU21" i="13" s="1"/>
  <c r="HR21" i="13"/>
  <c r="HQ21" i="13"/>
  <c r="HP21" i="13"/>
  <c r="HI21" i="13"/>
  <c r="HD21" i="13"/>
  <c r="HC21" i="13"/>
  <c r="HB21" i="13"/>
  <c r="HA21" i="13"/>
  <c r="GT21" i="13"/>
  <c r="GE21" i="13"/>
  <c r="GD21" i="13"/>
  <c r="GB21" i="13"/>
  <c r="GC21" i="13" s="1"/>
  <c r="FU21" i="13"/>
  <c r="FR21" i="13"/>
  <c r="FP21" i="13"/>
  <c r="FO21" i="13"/>
  <c r="FN21" i="13"/>
  <c r="FQ21" i="13" s="1"/>
  <c r="FM21" i="13"/>
  <c r="FF21" i="13"/>
  <c r="EQ21" i="13"/>
  <c r="EP21" i="13"/>
  <c r="EN21" i="13"/>
  <c r="EO21" i="13" s="1"/>
  <c r="ES21" i="13" s="1"/>
  <c r="EG21" i="13"/>
  <c r="EB21" i="13"/>
  <c r="EA21" i="13"/>
  <c r="DY21" i="13"/>
  <c r="DZ21" i="13" s="1"/>
  <c r="ED21" i="13" s="1"/>
  <c r="DR21" i="13"/>
  <c r="DC21" i="13"/>
  <c r="DB21" i="13"/>
  <c r="CZ21" i="13"/>
  <c r="DA21" i="13" s="1"/>
  <c r="CS21" i="13"/>
  <c r="CN21" i="13"/>
  <c r="CM21" i="13"/>
  <c r="CL21" i="13"/>
  <c r="CP21" i="13" s="1"/>
  <c r="CK21" i="13"/>
  <c r="CD21" i="13"/>
  <c r="BO21" i="13"/>
  <c r="BN21" i="13"/>
  <c r="BL21" i="13"/>
  <c r="BM21" i="13" s="1"/>
  <c r="BE21" i="13"/>
  <c r="AZ21" i="13"/>
  <c r="AY21" i="13"/>
  <c r="AW21" i="13"/>
  <c r="AX21" i="13" s="1"/>
  <c r="AP21" i="13"/>
  <c r="AA21" i="13"/>
  <c r="Z21" i="13"/>
  <c r="X21" i="13"/>
  <c r="Y21" i="13" s="1"/>
  <c r="Q21" i="13"/>
  <c r="L21" i="13"/>
  <c r="K21" i="13"/>
  <c r="I21" i="13"/>
  <c r="J21" i="13" s="1"/>
  <c r="M21" i="13" s="1"/>
  <c r="B21" i="13"/>
  <c r="PK20" i="13"/>
  <c r="PJ20" i="13"/>
  <c r="PH20" i="13"/>
  <c r="PI20" i="13" s="1"/>
  <c r="PA20" i="13"/>
  <c r="OV20" i="13"/>
  <c r="OU20" i="13"/>
  <c r="OT20" i="13"/>
  <c r="OX20" i="13" s="1"/>
  <c r="OS20" i="13"/>
  <c r="OL20" i="13"/>
  <c r="NX20" i="13"/>
  <c r="NW20" i="13"/>
  <c r="NY20" i="13" s="1"/>
  <c r="NV20" i="13"/>
  <c r="NT20" i="13"/>
  <c r="NU20" i="13" s="1"/>
  <c r="NM20" i="13"/>
  <c r="NH20" i="13"/>
  <c r="NG20" i="13"/>
  <c r="NE20" i="13"/>
  <c r="NF20" i="13" s="1"/>
  <c r="MX20" i="13"/>
  <c r="MI20" i="13"/>
  <c r="MH20" i="13"/>
  <c r="MG20" i="13"/>
  <c r="MK20" i="13" s="1"/>
  <c r="MF20" i="13"/>
  <c r="LY20" i="13"/>
  <c r="LT20" i="13"/>
  <c r="LS20" i="13"/>
  <c r="LR20" i="13"/>
  <c r="LQ20" i="13"/>
  <c r="LJ20" i="13"/>
  <c r="KU20" i="13"/>
  <c r="KT20" i="13"/>
  <c r="KR20" i="13"/>
  <c r="KS20" i="13" s="1"/>
  <c r="KK20" i="13"/>
  <c r="KF20" i="13"/>
  <c r="KE20" i="13"/>
  <c r="KC20" i="13"/>
  <c r="KD20" i="13" s="1"/>
  <c r="KG20" i="13" s="1"/>
  <c r="JV20" i="13"/>
  <c r="JG20" i="13"/>
  <c r="JF20" i="13"/>
  <c r="JE20" i="13"/>
  <c r="JD20" i="13"/>
  <c r="IW20" i="13"/>
  <c r="IR20" i="13"/>
  <c r="IQ20" i="13"/>
  <c r="IO20" i="13"/>
  <c r="IP20" i="13" s="1"/>
  <c r="IT20" i="13" s="1"/>
  <c r="IH20" i="13"/>
  <c r="HU20" i="13"/>
  <c r="HT20" i="13"/>
  <c r="HS20" i="13"/>
  <c r="HR20" i="13"/>
  <c r="HP20" i="13"/>
  <c r="HQ20" i="13" s="1"/>
  <c r="HI20" i="13"/>
  <c r="HD20" i="13"/>
  <c r="HC20" i="13"/>
  <c r="HB20" i="13"/>
  <c r="HA20" i="13"/>
  <c r="GT20" i="13"/>
  <c r="GE20" i="13"/>
  <c r="GD20" i="13"/>
  <c r="GB20" i="13"/>
  <c r="GC20" i="13" s="1"/>
  <c r="FU20" i="13"/>
  <c r="FR20" i="13"/>
  <c r="FQ20" i="13"/>
  <c r="FP20" i="13"/>
  <c r="FO20" i="13"/>
  <c r="FN20" i="13"/>
  <c r="FM20" i="13"/>
  <c r="FF20" i="13"/>
  <c r="EQ20" i="13"/>
  <c r="EP20" i="13"/>
  <c r="EO20" i="13"/>
  <c r="EN20" i="13"/>
  <c r="EG20" i="13"/>
  <c r="EB20" i="13"/>
  <c r="EA20" i="13"/>
  <c r="DY20" i="13"/>
  <c r="DZ20" i="13" s="1"/>
  <c r="DR20" i="13"/>
  <c r="DC20" i="13"/>
  <c r="DB20" i="13"/>
  <c r="CZ20" i="13"/>
  <c r="DA20" i="13" s="1"/>
  <c r="CS20" i="13"/>
  <c r="CN20" i="13"/>
  <c r="CM20" i="13"/>
  <c r="CK20" i="13"/>
  <c r="CL20" i="13" s="1"/>
  <c r="CD20" i="13"/>
  <c r="BO20" i="13"/>
  <c r="BN20" i="13"/>
  <c r="BL20" i="13"/>
  <c r="BM20" i="13" s="1"/>
  <c r="BP20" i="13" s="1"/>
  <c r="BE20" i="13"/>
  <c r="AZ20" i="13"/>
  <c r="AY20" i="13"/>
  <c r="AX20" i="13"/>
  <c r="AW20" i="13"/>
  <c r="AP20" i="13"/>
  <c r="AB20" i="13"/>
  <c r="AA20" i="13"/>
  <c r="AC20" i="13" s="1"/>
  <c r="Z20" i="13"/>
  <c r="X20" i="13"/>
  <c r="Y20" i="13" s="1"/>
  <c r="Q20" i="13"/>
  <c r="L20" i="13"/>
  <c r="K20" i="13"/>
  <c r="J20" i="13"/>
  <c r="I20" i="13"/>
  <c r="B20" i="13"/>
  <c r="PK19" i="13"/>
  <c r="PJ19" i="13"/>
  <c r="PI19" i="13"/>
  <c r="PH19" i="13"/>
  <c r="PA19" i="13"/>
  <c r="OV19" i="13"/>
  <c r="OU19" i="13"/>
  <c r="OS19" i="13"/>
  <c r="OT19" i="13" s="1"/>
  <c r="OL19" i="13"/>
  <c r="NY19" i="13"/>
  <c r="NW19" i="13"/>
  <c r="NV19" i="13"/>
  <c r="NT19" i="13"/>
  <c r="NU19" i="13" s="1"/>
  <c r="NX19" i="13" s="1"/>
  <c r="NM19" i="13"/>
  <c r="NH19" i="13"/>
  <c r="NG19" i="13"/>
  <c r="NE19" i="13"/>
  <c r="NF19" i="13" s="1"/>
  <c r="MX19" i="13"/>
  <c r="MI19" i="13"/>
  <c r="MH19" i="13"/>
  <c r="MG19" i="13"/>
  <c r="MK19" i="13" s="1"/>
  <c r="MF19" i="13"/>
  <c r="LY19" i="13"/>
  <c r="LT19" i="13"/>
  <c r="LS19" i="13"/>
  <c r="LQ19" i="13"/>
  <c r="LR19" i="13" s="1"/>
  <c r="LU19" i="13" s="1"/>
  <c r="LJ19" i="13"/>
  <c r="KU19" i="13"/>
  <c r="KT19" i="13"/>
  <c r="KS19" i="13"/>
  <c r="KW19" i="13" s="1"/>
  <c r="KR19" i="13"/>
  <c r="KK19" i="13"/>
  <c r="KG19" i="13"/>
  <c r="KF19" i="13"/>
  <c r="KH19" i="13" s="1"/>
  <c r="KE19" i="13"/>
  <c r="KC19" i="13"/>
  <c r="KD19" i="13" s="1"/>
  <c r="JV19" i="13"/>
  <c r="JG19" i="13"/>
  <c r="JF19" i="13"/>
  <c r="JE19" i="13"/>
  <c r="JI19" i="13" s="1"/>
  <c r="JD19" i="13"/>
  <c r="IW19" i="13"/>
  <c r="IR19" i="13"/>
  <c r="IQ19" i="13"/>
  <c r="IO19" i="13"/>
  <c r="IP19" i="13" s="1"/>
  <c r="IH19" i="13"/>
  <c r="HT19" i="13"/>
  <c r="HS19" i="13"/>
  <c r="HR19" i="13"/>
  <c r="HQ19" i="13"/>
  <c r="HU19" i="13" s="1"/>
  <c r="HP19" i="13"/>
  <c r="HI19" i="13"/>
  <c r="HD19" i="13"/>
  <c r="HC19" i="13"/>
  <c r="HB19" i="13"/>
  <c r="HF19" i="13" s="1"/>
  <c r="HA19" i="13"/>
  <c r="GT19" i="13"/>
  <c r="GE19" i="13"/>
  <c r="GD19" i="13"/>
  <c r="GB19" i="13"/>
  <c r="GC19" i="13" s="1"/>
  <c r="FU19" i="13"/>
  <c r="FP19" i="13"/>
  <c r="FR19" i="13" s="1"/>
  <c r="FO19" i="13"/>
  <c r="FN19" i="13"/>
  <c r="FQ19" i="13" s="1"/>
  <c r="FM19" i="13"/>
  <c r="FF19" i="13"/>
  <c r="EQ19" i="13"/>
  <c r="EP19" i="13"/>
  <c r="EO19" i="13"/>
  <c r="EN19" i="13"/>
  <c r="EG19" i="13"/>
  <c r="EB19" i="13"/>
  <c r="EA19" i="13"/>
  <c r="DY19" i="13"/>
  <c r="DZ19" i="13" s="1"/>
  <c r="DR19" i="13"/>
  <c r="DC19" i="13"/>
  <c r="DB19" i="13"/>
  <c r="CZ19" i="13"/>
  <c r="DA19" i="13" s="1"/>
  <c r="CS19" i="13"/>
  <c r="CN19" i="13"/>
  <c r="CM19" i="13"/>
  <c r="CK19" i="13"/>
  <c r="CL19" i="13" s="1"/>
  <c r="CO19" i="13" s="1"/>
  <c r="CD19" i="13"/>
  <c r="BO19" i="13"/>
  <c r="BQ19" i="13" s="1"/>
  <c r="BN19" i="13"/>
  <c r="BL19" i="13"/>
  <c r="BM19" i="13" s="1"/>
  <c r="BP19" i="13" s="1"/>
  <c r="BE19" i="13"/>
  <c r="AZ19" i="13"/>
  <c r="AY19" i="13"/>
  <c r="AX19" i="13"/>
  <c r="AW19" i="13"/>
  <c r="AP19" i="13"/>
  <c r="AA19" i="13"/>
  <c r="Z19" i="13"/>
  <c r="Y19" i="13"/>
  <c r="AC19" i="13" s="1"/>
  <c r="X19" i="13"/>
  <c r="Q19" i="13"/>
  <c r="L19" i="13"/>
  <c r="K19" i="13"/>
  <c r="J19" i="13"/>
  <c r="I19" i="13"/>
  <c r="B19" i="13"/>
  <c r="PK18" i="13"/>
  <c r="PJ18" i="13"/>
  <c r="PH18" i="13"/>
  <c r="PI18" i="13" s="1"/>
  <c r="PM18" i="13" s="1"/>
  <c r="PA18" i="13"/>
  <c r="OV18" i="13"/>
  <c r="OU18" i="13"/>
  <c r="OT18" i="13"/>
  <c r="OS18" i="13"/>
  <c r="OL18" i="13"/>
  <c r="NW18" i="13"/>
  <c r="NV18" i="13"/>
  <c r="NT18" i="13"/>
  <c r="NU18" i="13" s="1"/>
  <c r="NM18" i="13"/>
  <c r="NH18" i="13"/>
  <c r="NG18" i="13"/>
  <c r="NE18" i="13"/>
  <c r="NF18" i="13" s="1"/>
  <c r="NI18" i="13" s="1"/>
  <c r="MX18" i="13"/>
  <c r="MJ18" i="13"/>
  <c r="MI18" i="13"/>
  <c r="MH18" i="13"/>
  <c r="MG18" i="13"/>
  <c r="MK18" i="13" s="1"/>
  <c r="MF18" i="13"/>
  <c r="LY18" i="13"/>
  <c r="LT18" i="13"/>
  <c r="LV18" i="13" s="1"/>
  <c r="MO18" i="13" s="1"/>
  <c r="MS18" i="13" s="1"/>
  <c r="LS18" i="13"/>
  <c r="LU18" i="13" s="1"/>
  <c r="MN18" i="13" s="1"/>
  <c r="MR18" i="13" s="1"/>
  <c r="LQ18" i="13"/>
  <c r="LR18" i="13" s="1"/>
  <c r="LJ18" i="13"/>
  <c r="KU18" i="13"/>
  <c r="KT18" i="13"/>
  <c r="KR18" i="13"/>
  <c r="KS18" i="13" s="1"/>
  <c r="KW18" i="13" s="1"/>
  <c r="KK18" i="13"/>
  <c r="KF18" i="13"/>
  <c r="KE18" i="13"/>
  <c r="KC18" i="13"/>
  <c r="KD18" i="13" s="1"/>
  <c r="JV18" i="13"/>
  <c r="JG18" i="13"/>
  <c r="JF18" i="13"/>
  <c r="JD18" i="13"/>
  <c r="JE18" i="13" s="1"/>
  <c r="IW18" i="13"/>
  <c r="IS18" i="13"/>
  <c r="IR18" i="13"/>
  <c r="IT18" i="13" s="1"/>
  <c r="IQ18" i="13"/>
  <c r="IP18" i="13"/>
  <c r="IO18" i="13"/>
  <c r="IH18" i="13"/>
  <c r="HS18" i="13"/>
  <c r="HR18" i="13"/>
  <c r="HP18" i="13"/>
  <c r="HQ18" i="13" s="1"/>
  <c r="HI18" i="13"/>
  <c r="HD18" i="13"/>
  <c r="HC18" i="13"/>
  <c r="HA18" i="13"/>
  <c r="HB18" i="13" s="1"/>
  <c r="GT18" i="13"/>
  <c r="GE18" i="13"/>
  <c r="GD18" i="13"/>
  <c r="GC18" i="13"/>
  <c r="GB18" i="13"/>
  <c r="FU18" i="13"/>
  <c r="FP18" i="13"/>
  <c r="FO18" i="13"/>
  <c r="FM18" i="13"/>
  <c r="FN18" i="13" s="1"/>
  <c r="FF18" i="13"/>
  <c r="EQ18" i="13"/>
  <c r="EP18" i="13"/>
  <c r="EN18" i="13"/>
  <c r="EO18" i="13" s="1"/>
  <c r="EG18" i="13"/>
  <c r="ED18" i="13"/>
  <c r="EB18" i="13"/>
  <c r="EA18" i="13"/>
  <c r="DZ18" i="13"/>
  <c r="EC18" i="13" s="1"/>
  <c r="DY18" i="13"/>
  <c r="DR18" i="13"/>
  <c r="DC18" i="13"/>
  <c r="DB18" i="13"/>
  <c r="CZ18" i="13"/>
  <c r="DA18" i="13" s="1"/>
  <c r="DE18" i="13" s="1"/>
  <c r="CS18" i="13"/>
  <c r="CN18" i="13"/>
  <c r="CM18" i="13"/>
  <c r="CL18" i="13"/>
  <c r="CK18" i="13"/>
  <c r="CD18" i="13"/>
  <c r="BO18" i="13"/>
  <c r="BN18" i="13"/>
  <c r="BM18" i="13"/>
  <c r="BL18" i="13"/>
  <c r="BE18" i="13"/>
  <c r="AZ18" i="13"/>
  <c r="AY18" i="13"/>
  <c r="AW18" i="13"/>
  <c r="AX18" i="13" s="1"/>
  <c r="AP18" i="13"/>
  <c r="AC18" i="13"/>
  <c r="AA18" i="13"/>
  <c r="Z18" i="13"/>
  <c r="X18" i="13"/>
  <c r="Y18" i="13" s="1"/>
  <c r="AB18" i="13" s="1"/>
  <c r="Q18" i="13"/>
  <c r="L18" i="13"/>
  <c r="K18" i="13"/>
  <c r="I18" i="13"/>
  <c r="J18" i="13" s="1"/>
  <c r="B18" i="13"/>
  <c r="PK17" i="13"/>
  <c r="PJ17" i="13"/>
  <c r="PH17" i="13"/>
  <c r="PI17" i="13" s="1"/>
  <c r="PL17" i="13" s="1"/>
  <c r="PP17" i="13" s="1"/>
  <c r="PT17" i="13" s="1"/>
  <c r="PA17" i="13"/>
  <c r="OX17" i="13"/>
  <c r="OV17" i="13"/>
  <c r="OU17" i="13"/>
  <c r="OS17" i="13"/>
  <c r="OT17" i="13" s="1"/>
  <c r="OW17" i="13" s="1"/>
  <c r="OL17" i="13"/>
  <c r="NW17" i="13"/>
  <c r="NV17" i="13"/>
  <c r="NU17" i="13"/>
  <c r="NY17" i="13" s="1"/>
  <c r="OC17" i="13" s="1"/>
  <c r="OG17" i="13" s="1"/>
  <c r="NT17" i="13"/>
  <c r="NM17" i="13"/>
  <c r="NI17" i="13"/>
  <c r="NH17" i="13"/>
  <c r="NJ17" i="13" s="1"/>
  <c r="NG17" i="13"/>
  <c r="NE17" i="13"/>
  <c r="NF17" i="13" s="1"/>
  <c r="MX17" i="13"/>
  <c r="MI17" i="13"/>
  <c r="MH17" i="13"/>
  <c r="MF17" i="13"/>
  <c r="MG17" i="13" s="1"/>
  <c r="LY17" i="13"/>
  <c r="LV17" i="13"/>
  <c r="LU17" i="13"/>
  <c r="LT17" i="13"/>
  <c r="LS17" i="13"/>
  <c r="LR17" i="13"/>
  <c r="LQ17" i="13"/>
  <c r="LJ17" i="13"/>
  <c r="KV17" i="13"/>
  <c r="KU17" i="13"/>
  <c r="KT17" i="13"/>
  <c r="KS17" i="13"/>
  <c r="KW17" i="13" s="1"/>
  <c r="KR17" i="13"/>
  <c r="KK17" i="13"/>
  <c r="KF17" i="13"/>
  <c r="KE17" i="13"/>
  <c r="KC17" i="13"/>
  <c r="KD17" i="13" s="1"/>
  <c r="JV17" i="13"/>
  <c r="JG17" i="13"/>
  <c r="JF17" i="13"/>
  <c r="JD17" i="13"/>
  <c r="JE17" i="13" s="1"/>
  <c r="IW17" i="13"/>
  <c r="IR17" i="13"/>
  <c r="IT17" i="13" s="1"/>
  <c r="IQ17" i="13"/>
  <c r="IP17" i="13"/>
  <c r="IS17" i="13" s="1"/>
  <c r="IO17" i="13"/>
  <c r="IH17" i="13"/>
  <c r="HS17" i="13"/>
  <c r="HR17" i="13"/>
  <c r="HQ17" i="13"/>
  <c r="HP17" i="13"/>
  <c r="HI17" i="13"/>
  <c r="HD17" i="13"/>
  <c r="HC17" i="13"/>
  <c r="HA17" i="13"/>
  <c r="HB17" i="13" s="1"/>
  <c r="HE17" i="13" s="1"/>
  <c r="GT17" i="13"/>
  <c r="GE17" i="13"/>
  <c r="GD17" i="13"/>
  <c r="GB17" i="13"/>
  <c r="GC17" i="13" s="1"/>
  <c r="FU17" i="13"/>
  <c r="FP17" i="13"/>
  <c r="FO17" i="13"/>
  <c r="FM17" i="13"/>
  <c r="FN17" i="13" s="1"/>
  <c r="FF17" i="13"/>
  <c r="EQ17" i="13"/>
  <c r="ES17" i="13" s="1"/>
  <c r="EP17" i="13"/>
  <c r="EN17" i="13"/>
  <c r="EO17" i="13" s="1"/>
  <c r="ER17" i="13" s="1"/>
  <c r="EG17" i="13"/>
  <c r="EB17" i="13"/>
  <c r="EA17" i="13"/>
  <c r="DZ17" i="13"/>
  <c r="DY17" i="13"/>
  <c r="DR17" i="13"/>
  <c r="DC17" i="13"/>
  <c r="DB17" i="13"/>
  <c r="DA17" i="13"/>
  <c r="DE17" i="13" s="1"/>
  <c r="CZ17" i="13"/>
  <c r="CS17" i="13"/>
  <c r="CN17" i="13"/>
  <c r="CM17" i="13"/>
  <c r="CL17" i="13"/>
  <c r="CK17" i="13"/>
  <c r="CD17" i="13"/>
  <c r="BQ17" i="13"/>
  <c r="BO17" i="13"/>
  <c r="BN17" i="13"/>
  <c r="BL17" i="13"/>
  <c r="BM17" i="13" s="1"/>
  <c r="BP17" i="13" s="1"/>
  <c r="BE17" i="13"/>
  <c r="AZ17" i="13"/>
  <c r="AY17" i="13"/>
  <c r="AW17" i="13"/>
  <c r="AX17" i="13" s="1"/>
  <c r="AP17" i="13"/>
  <c r="AA17" i="13"/>
  <c r="Z17" i="13"/>
  <c r="X17" i="13"/>
  <c r="Y17" i="13" s="1"/>
  <c r="Q17" i="13"/>
  <c r="L17" i="13"/>
  <c r="K17" i="13"/>
  <c r="I17" i="13"/>
  <c r="J17" i="13" s="1"/>
  <c r="M17" i="13" s="1"/>
  <c r="B17" i="13"/>
  <c r="PL16" i="13"/>
  <c r="PK16" i="13"/>
  <c r="PJ16" i="13"/>
  <c r="PI16" i="13"/>
  <c r="PM16" i="13" s="1"/>
  <c r="PH16" i="13"/>
  <c r="PA16" i="13"/>
  <c r="OW16" i="13"/>
  <c r="PP16" i="13" s="1"/>
  <c r="PT16" i="13" s="1"/>
  <c r="OV16" i="13"/>
  <c r="OX16" i="13" s="1"/>
  <c r="OU16" i="13"/>
  <c r="OS16" i="13"/>
  <c r="OT16" i="13" s="1"/>
  <c r="OL16" i="13"/>
  <c r="NW16" i="13"/>
  <c r="NV16" i="13"/>
  <c r="NT16" i="13"/>
  <c r="NU16" i="13" s="1"/>
  <c r="NY16" i="13" s="1"/>
  <c r="NM16" i="13"/>
  <c r="NH16" i="13"/>
  <c r="NG16" i="13"/>
  <c r="NE16" i="13"/>
  <c r="NF16" i="13" s="1"/>
  <c r="MX16" i="13"/>
  <c r="MI16" i="13"/>
  <c r="MH16" i="13"/>
  <c r="MF16" i="13"/>
  <c r="MG16" i="13" s="1"/>
  <c r="LY16" i="13"/>
  <c r="LV16" i="13"/>
  <c r="LU16" i="13"/>
  <c r="LT16" i="13"/>
  <c r="LS16" i="13"/>
  <c r="LR16" i="13"/>
  <c r="LQ16" i="13"/>
  <c r="LJ16" i="13"/>
  <c r="KU16" i="13"/>
  <c r="KT16" i="13"/>
  <c r="KR16" i="13"/>
  <c r="KS16" i="13" s="1"/>
  <c r="KK16" i="13"/>
  <c r="KF16" i="13"/>
  <c r="KE16" i="13"/>
  <c r="KC16" i="13"/>
  <c r="KD16" i="13" s="1"/>
  <c r="JV16" i="13"/>
  <c r="JG16" i="13"/>
  <c r="JF16" i="13"/>
  <c r="JE16" i="13"/>
  <c r="JD16" i="13"/>
  <c r="IW16" i="13"/>
  <c r="IR16" i="13"/>
  <c r="IQ16" i="13"/>
  <c r="IO16" i="13"/>
  <c r="IP16" i="13" s="1"/>
  <c r="IH16" i="13"/>
  <c r="HS16" i="13"/>
  <c r="HR16" i="13"/>
  <c r="HP16" i="13"/>
  <c r="HQ16" i="13" s="1"/>
  <c r="HT16" i="13" s="1"/>
  <c r="HX16" i="13" s="1"/>
  <c r="IB16" i="13" s="1"/>
  <c r="HI16" i="13"/>
  <c r="HF16" i="13"/>
  <c r="HD16" i="13"/>
  <c r="HC16" i="13"/>
  <c r="HB16" i="13"/>
  <c r="HE16" i="13" s="1"/>
  <c r="HA16" i="13"/>
  <c r="GT16" i="13"/>
  <c r="GE16" i="13"/>
  <c r="GD16" i="13"/>
  <c r="GB16" i="13"/>
  <c r="GC16" i="13" s="1"/>
  <c r="GG16" i="13" s="1"/>
  <c r="FU16" i="13"/>
  <c r="FP16" i="13"/>
  <c r="FO16" i="13"/>
  <c r="FN16" i="13"/>
  <c r="FR16" i="13" s="1"/>
  <c r="FM16" i="13"/>
  <c r="FF16" i="13"/>
  <c r="ER16" i="13"/>
  <c r="EQ16" i="13"/>
  <c r="EP16" i="13"/>
  <c r="EO16" i="13"/>
  <c r="EN16" i="13"/>
  <c r="EG16" i="13"/>
  <c r="EB16" i="13"/>
  <c r="EA16" i="13"/>
  <c r="DY16" i="13"/>
  <c r="DZ16" i="13" s="1"/>
  <c r="DR16" i="13"/>
  <c r="DD16" i="13"/>
  <c r="DC16" i="13"/>
  <c r="DB16" i="13"/>
  <c r="DA16" i="13"/>
  <c r="DE16" i="13" s="1"/>
  <c r="CZ16" i="13"/>
  <c r="CS16" i="13"/>
  <c r="CN16" i="13"/>
  <c r="CM16" i="13"/>
  <c r="CL16" i="13"/>
  <c r="CK16" i="13"/>
  <c r="CD16" i="13"/>
  <c r="BO16" i="13"/>
  <c r="BN16" i="13"/>
  <c r="BL16" i="13"/>
  <c r="BM16" i="13" s="1"/>
  <c r="BE16" i="13"/>
  <c r="AZ16" i="13"/>
  <c r="AY16" i="13"/>
  <c r="AW16" i="13"/>
  <c r="AX16" i="13" s="1"/>
  <c r="AP16" i="13"/>
  <c r="AA16" i="13"/>
  <c r="Z16" i="13"/>
  <c r="Y16" i="13"/>
  <c r="AC16" i="13" s="1"/>
  <c r="AG16" i="13" s="1"/>
  <c r="AK16" i="13" s="1"/>
  <c r="X16" i="13"/>
  <c r="Q16" i="13"/>
  <c r="M16" i="13"/>
  <c r="L16" i="13"/>
  <c r="K16" i="13"/>
  <c r="I16" i="13"/>
  <c r="J16" i="13" s="1"/>
  <c r="N16" i="13" s="1"/>
  <c r="B16" i="13"/>
  <c r="PK15" i="13"/>
  <c r="PJ15" i="13"/>
  <c r="PI15" i="13"/>
  <c r="PM15" i="13" s="1"/>
  <c r="PQ15" i="13" s="1"/>
  <c r="PU15" i="13" s="1"/>
  <c r="PH15" i="13"/>
  <c r="PA15" i="13"/>
  <c r="OV15" i="13"/>
  <c r="OU15" i="13"/>
  <c r="OS15" i="13"/>
  <c r="OT15" i="13" s="1"/>
  <c r="OX15" i="13" s="1"/>
  <c r="OL15" i="13"/>
  <c r="NW15" i="13"/>
  <c r="NV15" i="13"/>
  <c r="NT15" i="13"/>
  <c r="NU15" i="13" s="1"/>
  <c r="NM15" i="13"/>
  <c r="NH15" i="13"/>
  <c r="NG15" i="13"/>
  <c r="NF15" i="13"/>
  <c r="NE15" i="13"/>
  <c r="MX15" i="13"/>
  <c r="MI15" i="13"/>
  <c r="MH15" i="13"/>
  <c r="MF15" i="13"/>
  <c r="MG15" i="13" s="1"/>
  <c r="LY15" i="13"/>
  <c r="LT15" i="13"/>
  <c r="LS15" i="13"/>
  <c r="LR15" i="13"/>
  <c r="LQ15" i="13"/>
  <c r="LJ15" i="13"/>
  <c r="KU15" i="13"/>
  <c r="KT15" i="13"/>
  <c r="KS15" i="13"/>
  <c r="KR15" i="13"/>
  <c r="KK15" i="13"/>
  <c r="KH15" i="13"/>
  <c r="KG15" i="13"/>
  <c r="KF15" i="13"/>
  <c r="KE15" i="13"/>
  <c r="KC15" i="13"/>
  <c r="KD15" i="13" s="1"/>
  <c r="JV15" i="13"/>
  <c r="JG15" i="13"/>
  <c r="JF15" i="13"/>
  <c r="JD15" i="13"/>
  <c r="JE15" i="13" s="1"/>
  <c r="JH15" i="13" s="1"/>
  <c r="IW15" i="13"/>
  <c r="IR15" i="13"/>
  <c r="IQ15" i="13"/>
  <c r="IO15" i="13"/>
  <c r="IP15" i="13" s="1"/>
  <c r="IH15" i="13"/>
  <c r="HS15" i="13"/>
  <c r="HR15" i="13"/>
  <c r="HP15" i="13"/>
  <c r="HQ15" i="13" s="1"/>
  <c r="HI15" i="13"/>
  <c r="HD15" i="13"/>
  <c r="HC15" i="13"/>
  <c r="HB15" i="13"/>
  <c r="HF15" i="13" s="1"/>
  <c r="HA15" i="13"/>
  <c r="GT15" i="13"/>
  <c r="GE15" i="13"/>
  <c r="GD15" i="13"/>
  <c r="GC15" i="13"/>
  <c r="GB15" i="13"/>
  <c r="FU15" i="13"/>
  <c r="FP15" i="13"/>
  <c r="FO15" i="13"/>
  <c r="FM15" i="13"/>
  <c r="FN15" i="13" s="1"/>
  <c r="FF15" i="13"/>
  <c r="EQ15" i="13"/>
  <c r="EP15" i="13"/>
  <c r="EN15" i="13"/>
  <c r="EO15" i="13" s="1"/>
  <c r="ES15" i="13" s="1"/>
  <c r="EG15" i="13"/>
  <c r="EB15" i="13"/>
  <c r="EA15" i="13"/>
  <c r="DY15" i="13"/>
  <c r="DZ15" i="13" s="1"/>
  <c r="DR15" i="13"/>
  <c r="DC15" i="13"/>
  <c r="DB15" i="13"/>
  <c r="CZ15" i="13"/>
  <c r="DA15" i="13" s="1"/>
  <c r="DE15" i="13" s="1"/>
  <c r="DI15" i="13" s="1"/>
  <c r="DM15" i="13" s="1"/>
  <c r="CS15" i="13"/>
  <c r="CP15" i="13"/>
  <c r="CN15" i="13"/>
  <c r="CM15" i="13"/>
  <c r="CK15" i="13"/>
  <c r="CL15" i="13" s="1"/>
  <c r="CO15" i="13" s="1"/>
  <c r="CD15" i="13"/>
  <c r="BQ15" i="13"/>
  <c r="BU15" i="13" s="1"/>
  <c r="BY15" i="13" s="1"/>
  <c r="BO15" i="13"/>
  <c r="BN15" i="13"/>
  <c r="BM15" i="13"/>
  <c r="BP15" i="13" s="1"/>
  <c r="BT15" i="13" s="1"/>
  <c r="BX15" i="13" s="1"/>
  <c r="BL15" i="13"/>
  <c r="BE15" i="13"/>
  <c r="BB15" i="13"/>
  <c r="AZ15" i="13"/>
  <c r="AY15" i="13"/>
  <c r="BA15" i="13" s="1"/>
  <c r="AW15" i="13"/>
  <c r="AX15" i="13" s="1"/>
  <c r="AP15" i="13"/>
  <c r="AA15" i="13"/>
  <c r="Z15" i="13"/>
  <c r="X15" i="13"/>
  <c r="Y15" i="13" s="1"/>
  <c r="Q15" i="13"/>
  <c r="L15" i="13"/>
  <c r="K15" i="13"/>
  <c r="J15" i="13"/>
  <c r="I15" i="13"/>
  <c r="B15" i="13"/>
  <c r="PL14" i="13"/>
  <c r="PK14" i="13"/>
  <c r="PJ14" i="13"/>
  <c r="PI14" i="13"/>
  <c r="PM14" i="13" s="1"/>
  <c r="PH14" i="13"/>
  <c r="PA14" i="13"/>
  <c r="OV14" i="13"/>
  <c r="OU14" i="13"/>
  <c r="OS14" i="13"/>
  <c r="OT14" i="13" s="1"/>
  <c r="OL14" i="13"/>
  <c r="NW14" i="13"/>
  <c r="NV14" i="13"/>
  <c r="NT14" i="13"/>
  <c r="NU14" i="13" s="1"/>
  <c r="NM14" i="13"/>
  <c r="NH14" i="13"/>
  <c r="NJ14" i="13" s="1"/>
  <c r="NG14" i="13"/>
  <c r="NF14" i="13"/>
  <c r="NI14" i="13" s="1"/>
  <c r="NE14" i="13"/>
  <c r="MX14" i="13"/>
  <c r="MI14" i="13"/>
  <c r="MH14" i="13"/>
  <c r="MG14" i="13"/>
  <c r="MF14" i="13"/>
  <c r="LY14" i="13"/>
  <c r="LT14" i="13"/>
  <c r="LS14" i="13"/>
  <c r="LQ14" i="13"/>
  <c r="LR14" i="13" s="1"/>
  <c r="LJ14" i="13"/>
  <c r="KU14" i="13"/>
  <c r="KT14" i="13"/>
  <c r="KR14" i="13"/>
  <c r="KS14" i="13" s="1"/>
  <c r="KK14" i="13"/>
  <c r="KF14" i="13"/>
  <c r="KE14" i="13"/>
  <c r="KC14" i="13"/>
  <c r="KD14" i="13" s="1"/>
  <c r="JV14" i="13"/>
  <c r="JI14" i="13"/>
  <c r="JM14" i="13" s="1"/>
  <c r="JQ14" i="13" s="1"/>
  <c r="JG14" i="13"/>
  <c r="JF14" i="13"/>
  <c r="JD14" i="13"/>
  <c r="JE14" i="13" s="1"/>
  <c r="JH14" i="13" s="1"/>
  <c r="IW14" i="13"/>
  <c r="IT14" i="13"/>
  <c r="IS14" i="13"/>
  <c r="IR14" i="13"/>
  <c r="IQ14" i="13"/>
  <c r="IP14" i="13"/>
  <c r="IO14" i="13"/>
  <c r="IH14" i="13"/>
  <c r="HU14" i="13"/>
  <c r="HS14" i="13"/>
  <c r="HR14" i="13"/>
  <c r="HT14" i="13" s="1"/>
  <c r="HQ14" i="13"/>
  <c r="HP14" i="13"/>
  <c r="HI14" i="13"/>
  <c r="HD14" i="13"/>
  <c r="HC14" i="13"/>
  <c r="HA14" i="13"/>
  <c r="HB14" i="13" s="1"/>
  <c r="GT14" i="13"/>
  <c r="GE14" i="13"/>
  <c r="GD14" i="13"/>
  <c r="GB14" i="13"/>
  <c r="GC14" i="13" s="1"/>
  <c r="FU14" i="13"/>
  <c r="FP14" i="13"/>
  <c r="FO14" i="13"/>
  <c r="FN14" i="13"/>
  <c r="FM14" i="13"/>
  <c r="FF14" i="13"/>
  <c r="EQ14" i="13"/>
  <c r="EP14" i="13"/>
  <c r="EN14" i="13"/>
  <c r="EO14" i="13" s="1"/>
  <c r="ES14" i="13" s="1"/>
  <c r="EW14" i="13" s="1"/>
  <c r="FA14" i="13" s="1"/>
  <c r="EG14" i="13"/>
  <c r="EB14" i="13"/>
  <c r="EA14" i="13"/>
  <c r="DY14" i="13"/>
  <c r="DZ14" i="13" s="1"/>
  <c r="ED14" i="13" s="1"/>
  <c r="DR14" i="13"/>
  <c r="DC14" i="13"/>
  <c r="DB14" i="13"/>
  <c r="DA14" i="13"/>
  <c r="DE14" i="13" s="1"/>
  <c r="CZ14" i="13"/>
  <c r="CS14" i="13"/>
  <c r="CO14" i="13"/>
  <c r="CN14" i="13"/>
  <c r="CP14" i="13" s="1"/>
  <c r="CM14" i="13"/>
  <c r="CK14" i="13"/>
  <c r="CL14" i="13" s="1"/>
  <c r="CD14" i="13"/>
  <c r="BO14" i="13"/>
  <c r="BN14" i="13"/>
  <c r="BL14" i="13"/>
  <c r="BM14" i="13" s="1"/>
  <c r="BP14" i="13" s="1"/>
  <c r="BE14" i="13"/>
  <c r="AZ14" i="13"/>
  <c r="AY14" i="13"/>
  <c r="AW14" i="13"/>
  <c r="AX14" i="13" s="1"/>
  <c r="AP14" i="13"/>
  <c r="AC14" i="13"/>
  <c r="AB14" i="13"/>
  <c r="AA14" i="13"/>
  <c r="Z14" i="13"/>
  <c r="X14" i="13"/>
  <c r="Y14" i="13" s="1"/>
  <c r="Q14" i="13"/>
  <c r="L14" i="13"/>
  <c r="K14" i="13"/>
  <c r="I14" i="13"/>
  <c r="J14" i="13" s="1"/>
  <c r="B14" i="13"/>
  <c r="PK13" i="13"/>
  <c r="PJ13" i="13"/>
  <c r="PH13" i="13"/>
  <c r="PI13" i="13" s="1"/>
  <c r="PA13" i="13"/>
  <c r="OV13" i="13"/>
  <c r="OU13" i="13"/>
  <c r="OT13" i="13"/>
  <c r="OW13" i="13" s="1"/>
  <c r="OS13" i="13"/>
  <c r="OL13" i="13"/>
  <c r="NW13" i="13"/>
  <c r="NV13" i="13"/>
  <c r="NU13" i="13"/>
  <c r="NT13" i="13"/>
  <c r="NM13" i="13"/>
  <c r="NH13" i="13"/>
  <c r="NG13" i="13"/>
  <c r="NE13" i="13"/>
  <c r="NF13" i="13" s="1"/>
  <c r="MX13" i="13"/>
  <c r="MK13" i="13"/>
  <c r="MO13" i="13" s="1"/>
  <c r="MS13" i="13" s="1"/>
  <c r="MI13" i="13"/>
  <c r="MH13" i="13"/>
  <c r="MF13" i="13"/>
  <c r="MG13" i="13" s="1"/>
  <c r="MJ13" i="13" s="1"/>
  <c r="LY13" i="13"/>
  <c r="LT13" i="13"/>
  <c r="LS13" i="13"/>
  <c r="LR13" i="13"/>
  <c r="LV13" i="13" s="1"/>
  <c r="LQ13" i="13"/>
  <c r="LJ13" i="13"/>
  <c r="KU13" i="13"/>
  <c r="KT13" i="13"/>
  <c r="KR13" i="13"/>
  <c r="KS13" i="13" s="1"/>
  <c r="KW13" i="13" s="1"/>
  <c r="KK13" i="13"/>
  <c r="KF13" i="13"/>
  <c r="KE13" i="13"/>
  <c r="KD13" i="13"/>
  <c r="KC13" i="13"/>
  <c r="JV13" i="13"/>
  <c r="JG13" i="13"/>
  <c r="JF13" i="13"/>
  <c r="JE13" i="13"/>
  <c r="JD13" i="13"/>
  <c r="IW13" i="13"/>
  <c r="IR13" i="13"/>
  <c r="IQ13" i="13"/>
  <c r="IP13" i="13"/>
  <c r="IO13" i="13"/>
  <c r="IH13" i="13"/>
  <c r="HS13" i="13"/>
  <c r="HR13" i="13"/>
  <c r="HQ13" i="13"/>
  <c r="HU13" i="13" s="1"/>
  <c r="HP13" i="13"/>
  <c r="HI13" i="13"/>
  <c r="HD13" i="13"/>
  <c r="HC13" i="13"/>
  <c r="HA13" i="13"/>
  <c r="HB13" i="13" s="1"/>
  <c r="GT13" i="13"/>
  <c r="GE13" i="13"/>
  <c r="GD13" i="13"/>
  <c r="GC13" i="13"/>
  <c r="GB13" i="13"/>
  <c r="FU13" i="13"/>
  <c r="FR13" i="13"/>
  <c r="FQ13" i="13"/>
  <c r="FP13" i="13"/>
  <c r="FO13" i="13"/>
  <c r="FM13" i="13"/>
  <c r="FN13" i="13" s="1"/>
  <c r="FF13" i="13"/>
  <c r="ES13" i="13"/>
  <c r="EQ13" i="13"/>
  <c r="EP13" i="13"/>
  <c r="EO13" i="13"/>
  <c r="ER13" i="13" s="1"/>
  <c r="EN13" i="13"/>
  <c r="EG13" i="13"/>
  <c r="EB13" i="13"/>
  <c r="ED13" i="13" s="1"/>
  <c r="EA13" i="13"/>
  <c r="EC13" i="13" s="1"/>
  <c r="DZ13" i="13"/>
  <c r="DY13" i="13"/>
  <c r="DR13" i="13"/>
  <c r="DC13" i="13"/>
  <c r="DB13" i="13"/>
  <c r="CZ13" i="13"/>
  <c r="DA13" i="13" s="1"/>
  <c r="DE13" i="13" s="1"/>
  <c r="CS13" i="13"/>
  <c r="CN13" i="13"/>
  <c r="CM13" i="13"/>
  <c r="CK13" i="13"/>
  <c r="CL13" i="13" s="1"/>
  <c r="CD13" i="13"/>
  <c r="BO13" i="13"/>
  <c r="BN13" i="13"/>
  <c r="BL13" i="13"/>
  <c r="BM13" i="13" s="1"/>
  <c r="BQ13" i="13" s="1"/>
  <c r="BU13" i="13" s="1"/>
  <c r="BY13" i="13" s="1"/>
  <c r="BE13" i="13"/>
  <c r="AZ13" i="13"/>
  <c r="BB13" i="13" s="1"/>
  <c r="AY13" i="13"/>
  <c r="AX13" i="13"/>
  <c r="BA13" i="13" s="1"/>
  <c r="AW13" i="13"/>
  <c r="AP13" i="13"/>
  <c r="AA13" i="13"/>
  <c r="Z13" i="13"/>
  <c r="Y13" i="13"/>
  <c r="X13" i="13"/>
  <c r="Q13" i="13"/>
  <c r="L13" i="13"/>
  <c r="K13" i="13"/>
  <c r="J13" i="13"/>
  <c r="N13" i="13" s="1"/>
  <c r="I13" i="13"/>
  <c r="B13" i="13"/>
  <c r="PK12" i="13"/>
  <c r="PJ12" i="13"/>
  <c r="PH12" i="13"/>
  <c r="PI12" i="13" s="1"/>
  <c r="PA12" i="13"/>
  <c r="OV12" i="13"/>
  <c r="OU12" i="13"/>
  <c r="OS12" i="13"/>
  <c r="OT12" i="13" s="1"/>
  <c r="OL12" i="13"/>
  <c r="NY12" i="13"/>
  <c r="NW12" i="13"/>
  <c r="NV12" i="13"/>
  <c r="NT12" i="13"/>
  <c r="NU12" i="13" s="1"/>
  <c r="NX12" i="13" s="1"/>
  <c r="NM12" i="13"/>
  <c r="NH12" i="13"/>
  <c r="NG12" i="13"/>
  <c r="NE12" i="13"/>
  <c r="NF12" i="13" s="1"/>
  <c r="MX12" i="13"/>
  <c r="MK12" i="13"/>
  <c r="MO12" i="13" s="1"/>
  <c r="MS12" i="13" s="1"/>
  <c r="MI12" i="13"/>
  <c r="MH12" i="13"/>
  <c r="MF12" i="13"/>
  <c r="MG12" i="13" s="1"/>
  <c r="MJ12" i="13" s="1"/>
  <c r="MN12" i="13" s="1"/>
  <c r="MR12" i="13" s="1"/>
  <c r="LY12" i="13"/>
  <c r="LV12" i="13"/>
  <c r="LU12" i="13"/>
  <c r="LT12" i="13"/>
  <c r="LS12" i="13"/>
  <c r="LQ12" i="13"/>
  <c r="LR12" i="13" s="1"/>
  <c r="LJ12" i="13"/>
  <c r="KU12" i="13"/>
  <c r="KT12" i="13"/>
  <c r="KS12" i="13"/>
  <c r="KR12" i="13"/>
  <c r="KK12" i="13"/>
  <c r="KF12" i="13"/>
  <c r="KE12" i="13"/>
  <c r="KC12" i="13"/>
  <c r="KD12" i="13" s="1"/>
  <c r="JV12" i="13"/>
  <c r="JG12" i="13"/>
  <c r="JF12" i="13"/>
  <c r="JD12" i="13"/>
  <c r="JE12" i="13" s="1"/>
  <c r="IW12" i="13"/>
  <c r="IR12" i="13"/>
  <c r="IQ12" i="13"/>
  <c r="IO12" i="13"/>
  <c r="IP12" i="13" s="1"/>
  <c r="IH12" i="13"/>
  <c r="HS12" i="13"/>
  <c r="HR12" i="13"/>
  <c r="HQ12" i="13"/>
  <c r="HT12" i="13" s="1"/>
  <c r="HP12" i="13"/>
  <c r="HI12" i="13"/>
  <c r="HD12" i="13"/>
  <c r="HC12" i="13"/>
  <c r="HA12" i="13"/>
  <c r="HB12" i="13" s="1"/>
  <c r="GT12" i="13"/>
  <c r="GE12" i="13"/>
  <c r="GD12" i="13"/>
  <c r="GB12" i="13"/>
  <c r="GC12" i="13" s="1"/>
  <c r="FU12" i="13"/>
  <c r="FQ12" i="13"/>
  <c r="FP12" i="13"/>
  <c r="FO12" i="13"/>
  <c r="FM12" i="13"/>
  <c r="FN12" i="13" s="1"/>
  <c r="FR12" i="13" s="1"/>
  <c r="FF12" i="13"/>
  <c r="EQ12" i="13"/>
  <c r="EP12" i="13"/>
  <c r="EO12" i="13"/>
  <c r="ES12" i="13" s="1"/>
  <c r="EN12" i="13"/>
  <c r="EG12" i="13"/>
  <c r="EB12" i="13"/>
  <c r="EA12" i="13"/>
  <c r="DZ12" i="13"/>
  <c r="DY12" i="13"/>
  <c r="DR12" i="13"/>
  <c r="DC12" i="13"/>
  <c r="DB12" i="13"/>
  <c r="CZ12" i="13"/>
  <c r="DA12" i="13" s="1"/>
  <c r="CS12" i="13"/>
  <c r="CN12" i="13"/>
  <c r="CM12" i="13"/>
  <c r="CK12" i="13"/>
  <c r="CL12" i="13" s="1"/>
  <c r="CO12" i="13" s="1"/>
  <c r="CD12" i="13"/>
  <c r="BO12" i="13"/>
  <c r="BN12" i="13"/>
  <c r="BL12" i="13"/>
  <c r="BM12" i="13" s="1"/>
  <c r="BQ12" i="13" s="1"/>
  <c r="BE12" i="13"/>
  <c r="AZ12" i="13"/>
  <c r="AY12" i="13"/>
  <c r="AX12" i="13"/>
  <c r="AW12" i="13"/>
  <c r="AP12" i="13"/>
  <c r="AA12" i="13"/>
  <c r="Z12" i="13"/>
  <c r="X12" i="13"/>
  <c r="Y12" i="13" s="1"/>
  <c r="Q12" i="13"/>
  <c r="L12" i="13"/>
  <c r="K12" i="13"/>
  <c r="J12" i="13"/>
  <c r="N12" i="13" s="1"/>
  <c r="I12" i="13"/>
  <c r="B12" i="13"/>
  <c r="PM11" i="13"/>
  <c r="PK11" i="13"/>
  <c r="PJ11" i="13"/>
  <c r="PH11" i="13"/>
  <c r="PI11" i="13" s="1"/>
  <c r="PL11" i="13" s="1"/>
  <c r="PA11" i="13"/>
  <c r="OV11" i="13"/>
  <c r="OU11" i="13"/>
  <c r="OS11" i="13"/>
  <c r="OT11" i="13" s="1"/>
  <c r="OL11" i="13"/>
  <c r="NW11" i="13"/>
  <c r="NV11" i="13"/>
  <c r="NT11" i="13"/>
  <c r="NU11" i="13" s="1"/>
  <c r="NM11" i="13"/>
  <c r="NH11" i="13"/>
  <c r="NG11" i="13"/>
  <c r="NE11" i="13"/>
  <c r="NF11" i="13" s="1"/>
  <c r="NJ11" i="13" s="1"/>
  <c r="MX11" i="13"/>
  <c r="MK11" i="13"/>
  <c r="MI11" i="13"/>
  <c r="MH11" i="13"/>
  <c r="MG11" i="13"/>
  <c r="MJ11" i="13" s="1"/>
  <c r="MF11" i="13"/>
  <c r="LY11" i="13"/>
  <c r="LT11" i="13"/>
  <c r="LS11" i="13"/>
  <c r="LQ11" i="13"/>
  <c r="LR11" i="13" s="1"/>
  <c r="LJ11" i="13"/>
  <c r="KU11" i="13"/>
  <c r="KT11" i="13"/>
  <c r="KR11" i="13"/>
  <c r="KS11" i="13" s="1"/>
  <c r="KK11" i="13"/>
  <c r="KF11" i="13"/>
  <c r="KE11" i="13"/>
  <c r="KC11" i="13"/>
  <c r="KD11" i="13" s="1"/>
  <c r="JV11" i="13"/>
  <c r="JG11" i="13"/>
  <c r="JF11" i="13"/>
  <c r="JD11" i="13"/>
  <c r="JE11" i="13" s="1"/>
  <c r="IW11" i="13"/>
  <c r="IR11" i="13"/>
  <c r="IQ11" i="13"/>
  <c r="IO11" i="13"/>
  <c r="IP11" i="13" s="1"/>
  <c r="IT11" i="13" s="1"/>
  <c r="IH11" i="13"/>
  <c r="HT11" i="13"/>
  <c r="HS11" i="13"/>
  <c r="HR11" i="13"/>
  <c r="HP11" i="13"/>
  <c r="HQ11" i="13" s="1"/>
  <c r="HU11" i="13" s="1"/>
  <c r="HI11" i="13"/>
  <c r="HD11" i="13"/>
  <c r="HC11" i="13"/>
  <c r="HA11" i="13"/>
  <c r="HB11" i="13" s="1"/>
  <c r="HF11" i="13" s="1"/>
  <c r="GT11" i="13"/>
  <c r="GF11" i="13"/>
  <c r="GE11" i="13"/>
  <c r="GD11" i="13"/>
  <c r="GC11" i="13"/>
  <c r="GG11" i="13" s="1"/>
  <c r="GB11" i="13"/>
  <c r="FU11" i="13"/>
  <c r="FP11" i="13"/>
  <c r="FO11" i="13"/>
  <c r="FM11" i="13"/>
  <c r="FN11" i="13" s="1"/>
  <c r="FQ11" i="13" s="1"/>
  <c r="GJ11" i="13" s="1"/>
  <c r="GN11" i="13" s="1"/>
  <c r="FF11" i="13"/>
  <c r="EQ11" i="13"/>
  <c r="EP11" i="13"/>
  <c r="EO11" i="13"/>
  <c r="EN11" i="13"/>
  <c r="EG11" i="13"/>
  <c r="EB11" i="13"/>
  <c r="EA11" i="13"/>
  <c r="DY11" i="13"/>
  <c r="DZ11" i="13" s="1"/>
  <c r="EC11" i="13" s="1"/>
  <c r="DR11" i="13"/>
  <c r="DC11" i="13"/>
  <c r="DB11" i="13"/>
  <c r="CZ11" i="13"/>
  <c r="DA11" i="13" s="1"/>
  <c r="DE11" i="13" s="1"/>
  <c r="CS11" i="13"/>
  <c r="CN11" i="13"/>
  <c r="CM11" i="13"/>
  <c r="CK11" i="13"/>
  <c r="CL11" i="13" s="1"/>
  <c r="CD11" i="13"/>
  <c r="BO11" i="13"/>
  <c r="BN11" i="13"/>
  <c r="BL11" i="13"/>
  <c r="BM11" i="13" s="1"/>
  <c r="BE11" i="13"/>
  <c r="AZ11" i="13"/>
  <c r="BB11" i="13" s="1"/>
  <c r="AY11" i="13"/>
  <c r="BA11" i="13" s="1"/>
  <c r="AX11" i="13"/>
  <c r="AW11" i="13"/>
  <c r="AP11" i="13"/>
  <c r="AC11" i="13"/>
  <c r="AA11" i="13"/>
  <c r="Z11" i="13"/>
  <c r="X11" i="13"/>
  <c r="Y11" i="13" s="1"/>
  <c r="AB11" i="13" s="1"/>
  <c r="Q11" i="13"/>
  <c r="L11" i="13"/>
  <c r="K11" i="13"/>
  <c r="I11" i="13"/>
  <c r="J11" i="13" s="1"/>
  <c r="B11" i="13"/>
  <c r="PK10" i="13"/>
  <c r="PJ10" i="13"/>
  <c r="PH10" i="13"/>
  <c r="PI10" i="13" s="1"/>
  <c r="PM10" i="13" s="1"/>
  <c r="PQ10" i="13" s="1"/>
  <c r="PU10" i="13" s="1"/>
  <c r="PA10" i="13"/>
  <c r="OW10" i="13"/>
  <c r="OV10" i="13"/>
  <c r="OU10" i="13"/>
  <c r="OS10" i="13"/>
  <c r="OT10" i="13" s="1"/>
  <c r="OX10" i="13" s="1"/>
  <c r="OL10" i="13"/>
  <c r="NW10" i="13"/>
  <c r="NY10" i="13" s="1"/>
  <c r="NV10" i="13"/>
  <c r="NX10" i="13" s="1"/>
  <c r="NU10" i="13"/>
  <c r="NT10" i="13"/>
  <c r="NM10" i="13"/>
  <c r="NH10" i="13"/>
  <c r="NG10" i="13"/>
  <c r="NF10" i="13"/>
  <c r="NE10" i="13"/>
  <c r="MX10" i="13"/>
  <c r="MI10" i="13"/>
  <c r="MH10" i="13"/>
  <c r="MF10" i="13"/>
  <c r="MG10" i="13" s="1"/>
  <c r="LY10" i="13"/>
  <c r="LT10" i="13"/>
  <c r="LS10" i="13"/>
  <c r="LQ10" i="13"/>
  <c r="LR10" i="13" s="1"/>
  <c r="LJ10" i="13"/>
  <c r="KU10" i="13"/>
  <c r="KT10" i="13"/>
  <c r="KS10" i="13"/>
  <c r="KV10" i="13" s="1"/>
  <c r="KR10" i="13"/>
  <c r="KK10" i="13"/>
  <c r="KF10" i="13"/>
  <c r="KE10" i="13"/>
  <c r="KC10" i="13"/>
  <c r="KD10" i="13" s="1"/>
  <c r="JV10" i="13"/>
  <c r="JH10" i="13"/>
  <c r="JG10" i="13"/>
  <c r="JI10" i="13" s="1"/>
  <c r="JF10" i="13"/>
  <c r="JD10" i="13"/>
  <c r="JE10" i="13" s="1"/>
  <c r="IW10" i="13"/>
  <c r="IR10" i="13"/>
  <c r="IQ10" i="13"/>
  <c r="IO10" i="13"/>
  <c r="IP10" i="13" s="1"/>
  <c r="IH10" i="13"/>
  <c r="HS10" i="13"/>
  <c r="HR10" i="13"/>
  <c r="HQ10" i="13"/>
  <c r="HU10" i="13" s="1"/>
  <c r="HY10" i="13" s="1"/>
  <c r="IC10" i="13" s="1"/>
  <c r="HP10" i="13"/>
  <c r="HI10" i="13"/>
  <c r="HF10" i="13"/>
  <c r="HD10" i="13"/>
  <c r="HC10" i="13"/>
  <c r="HB10" i="13"/>
  <c r="HE10" i="13" s="1"/>
  <c r="HA10" i="13"/>
  <c r="GT10" i="13"/>
  <c r="GE10" i="13"/>
  <c r="GD10" i="13"/>
  <c r="GB10" i="13"/>
  <c r="GC10" i="13" s="1"/>
  <c r="FU10" i="13"/>
  <c r="FP10" i="13"/>
  <c r="FO10" i="13"/>
  <c r="FM10" i="13"/>
  <c r="FN10" i="13" s="1"/>
  <c r="FF10" i="13"/>
  <c r="EQ10" i="13"/>
  <c r="EP10" i="13"/>
  <c r="EN10" i="13"/>
  <c r="EO10" i="13" s="1"/>
  <c r="ES10" i="13" s="1"/>
  <c r="EW10" i="13" s="1"/>
  <c r="FA10" i="13" s="1"/>
  <c r="EG10" i="13"/>
  <c r="EB10" i="13"/>
  <c r="EA10" i="13"/>
  <c r="DZ10" i="13"/>
  <c r="ED10" i="13" s="1"/>
  <c r="DY10" i="13"/>
  <c r="DR10" i="13"/>
  <c r="DC10" i="13"/>
  <c r="DB10" i="13"/>
  <c r="CZ10" i="13"/>
  <c r="DA10" i="13" s="1"/>
  <c r="CS10" i="13"/>
  <c r="CN10" i="13"/>
  <c r="CP10" i="13" s="1"/>
  <c r="CM10" i="13"/>
  <c r="CL10" i="13"/>
  <c r="CO10" i="13" s="1"/>
  <c r="CK10" i="13"/>
  <c r="CD10" i="13"/>
  <c r="BO10" i="13"/>
  <c r="BN10" i="13"/>
  <c r="BL10" i="13"/>
  <c r="BM10" i="13" s="1"/>
  <c r="BP10" i="13" s="1"/>
  <c r="BE10" i="13"/>
  <c r="AZ10" i="13"/>
  <c r="AY10" i="13"/>
  <c r="AW10" i="13"/>
  <c r="AX10" i="13" s="1"/>
  <c r="AP10" i="13"/>
  <c r="AA10" i="13"/>
  <c r="Z10" i="13"/>
  <c r="X10" i="13"/>
  <c r="Y10" i="13" s="1"/>
  <c r="AC10" i="13" s="1"/>
  <c r="AG10" i="13" s="1"/>
  <c r="AK10" i="13" s="1"/>
  <c r="Q10" i="13"/>
  <c r="L10" i="13"/>
  <c r="K10" i="13"/>
  <c r="I10" i="13"/>
  <c r="J10" i="13" s="1"/>
  <c r="N10" i="13" s="1"/>
  <c r="B10" i="13"/>
  <c r="PM9" i="13"/>
  <c r="PK9" i="13"/>
  <c r="PJ9" i="13"/>
  <c r="PI9" i="13"/>
  <c r="PL9" i="13" s="1"/>
  <c r="PH9" i="13"/>
  <c r="PA9" i="13"/>
  <c r="OV9" i="13"/>
  <c r="OU9" i="13"/>
  <c r="OS9" i="13"/>
  <c r="OT9" i="13" s="1"/>
  <c r="OL9" i="13"/>
  <c r="NW9" i="13"/>
  <c r="NV9" i="13"/>
  <c r="NU9" i="13"/>
  <c r="NY9" i="13" s="1"/>
  <c r="NT9" i="13"/>
  <c r="NM9" i="13"/>
  <c r="NH9" i="13"/>
  <c r="NG9" i="13"/>
  <c r="NF9" i="13"/>
  <c r="NE9" i="13"/>
  <c r="MX9" i="13"/>
  <c r="MI9" i="13"/>
  <c r="MH9" i="13"/>
  <c r="MF9" i="13"/>
  <c r="MG9" i="13" s="1"/>
  <c r="MJ9" i="13" s="1"/>
  <c r="LY9" i="13"/>
  <c r="LT9" i="13"/>
  <c r="LS9" i="13"/>
  <c r="LQ9" i="13"/>
  <c r="LR9" i="13" s="1"/>
  <c r="LV9" i="13" s="1"/>
  <c r="LJ9" i="13"/>
  <c r="KW9" i="13"/>
  <c r="LA9" i="13" s="1"/>
  <c r="LE9" i="13" s="1"/>
  <c r="KV9" i="13"/>
  <c r="KZ9" i="13" s="1"/>
  <c r="LD9" i="13" s="1"/>
  <c r="KU9" i="13"/>
  <c r="KT9" i="13"/>
  <c r="KR9" i="13"/>
  <c r="KS9" i="13" s="1"/>
  <c r="KK9" i="13"/>
  <c r="KH9" i="13"/>
  <c r="KG9" i="13"/>
  <c r="KF9" i="13"/>
  <c r="KE9" i="13"/>
  <c r="KC9" i="13"/>
  <c r="KD9" i="13" s="1"/>
  <c r="JV9" i="13"/>
  <c r="JG9" i="13"/>
  <c r="JF9" i="13"/>
  <c r="JD9" i="13"/>
  <c r="JE9" i="13" s="1"/>
  <c r="IW9" i="13"/>
  <c r="IR9" i="13"/>
  <c r="IQ9" i="13"/>
  <c r="IO9" i="13"/>
  <c r="IP9" i="13" s="1"/>
  <c r="IH9" i="13"/>
  <c r="HU9" i="13"/>
  <c r="HT9" i="13"/>
  <c r="HS9" i="13"/>
  <c r="HR9" i="13"/>
  <c r="HP9" i="13"/>
  <c r="HQ9" i="13" s="1"/>
  <c r="HI9" i="13"/>
  <c r="HD9" i="13"/>
  <c r="HC9" i="13"/>
  <c r="HA9" i="13"/>
  <c r="HB9" i="13" s="1"/>
  <c r="GT9" i="13"/>
  <c r="GE9" i="13"/>
  <c r="GD9" i="13"/>
  <c r="GB9" i="13"/>
  <c r="GC9" i="13" s="1"/>
  <c r="FU9" i="13"/>
  <c r="FP9" i="13"/>
  <c r="FR9" i="13" s="1"/>
  <c r="FO9" i="13"/>
  <c r="FQ9" i="13" s="1"/>
  <c r="FM9" i="13"/>
  <c r="FN9" i="13" s="1"/>
  <c r="FF9" i="13"/>
  <c r="EQ9" i="13"/>
  <c r="EP9" i="13"/>
  <c r="EN9" i="13"/>
  <c r="EO9" i="13" s="1"/>
  <c r="EG9" i="13"/>
  <c r="EB9" i="13"/>
  <c r="EA9" i="13"/>
  <c r="DY9" i="13"/>
  <c r="DZ9" i="13" s="1"/>
  <c r="DR9" i="13"/>
  <c r="DE9" i="13"/>
  <c r="DC9" i="13"/>
  <c r="DB9" i="13"/>
  <c r="CZ9" i="13"/>
  <c r="DA9" i="13" s="1"/>
  <c r="DD9" i="13" s="1"/>
  <c r="CS9" i="13"/>
  <c r="CN9" i="13"/>
  <c r="CM9" i="13"/>
  <c r="CK9" i="13"/>
  <c r="CL9" i="13" s="1"/>
  <c r="CD9" i="13"/>
  <c r="BP9" i="13"/>
  <c r="BO9" i="13"/>
  <c r="BQ9" i="13" s="1"/>
  <c r="BN9" i="13"/>
  <c r="BL9" i="13"/>
  <c r="BM9" i="13" s="1"/>
  <c r="BE9" i="13"/>
  <c r="AZ9" i="13"/>
  <c r="AY9" i="13"/>
  <c r="AW9" i="13"/>
  <c r="AX9" i="13" s="1"/>
  <c r="AP9" i="13"/>
  <c r="AA9" i="13"/>
  <c r="Z9" i="13"/>
  <c r="Y9" i="13"/>
  <c r="AC9" i="13" s="1"/>
  <c r="X9" i="13"/>
  <c r="Q9" i="13"/>
  <c r="L9" i="13"/>
  <c r="K9" i="13"/>
  <c r="J9" i="13"/>
  <c r="I9" i="13"/>
  <c r="B9" i="13"/>
  <c r="PK8" i="13"/>
  <c r="PM8" i="13" s="1"/>
  <c r="PJ8" i="13"/>
  <c r="PL8" i="13" s="1"/>
  <c r="PI8" i="13"/>
  <c r="PH8" i="13"/>
  <c r="PA8" i="13"/>
  <c r="OV8" i="13"/>
  <c r="OU8" i="13"/>
  <c r="OT8" i="13"/>
  <c r="OS8" i="13"/>
  <c r="OL8" i="13"/>
  <c r="NW8" i="13"/>
  <c r="NV8" i="13"/>
  <c r="NT8" i="13"/>
  <c r="NU8" i="13" s="1"/>
  <c r="NM8" i="13"/>
  <c r="NJ8" i="13"/>
  <c r="NI8" i="13"/>
  <c r="NH8" i="13"/>
  <c r="NG8" i="13"/>
  <c r="NF8" i="13"/>
  <c r="NE8" i="13"/>
  <c r="MX8" i="13"/>
  <c r="MI8" i="13"/>
  <c r="MK8" i="13" s="1"/>
  <c r="MH8" i="13"/>
  <c r="MF8" i="13"/>
  <c r="MG8" i="13" s="1"/>
  <c r="MJ8" i="13" s="1"/>
  <c r="LY8" i="13"/>
  <c r="LT8" i="13"/>
  <c r="LS8" i="13"/>
  <c r="LQ8" i="13"/>
  <c r="LR8" i="13" s="1"/>
  <c r="LV8" i="13" s="1"/>
  <c r="LJ8" i="13"/>
  <c r="KW8" i="13"/>
  <c r="KU8" i="13"/>
  <c r="KT8" i="13"/>
  <c r="KR8" i="13"/>
  <c r="KS8" i="13" s="1"/>
  <c r="KV8" i="13" s="1"/>
  <c r="KK8" i="13"/>
  <c r="KF8" i="13"/>
  <c r="KE8" i="13"/>
  <c r="KD8" i="13"/>
  <c r="KC8" i="13"/>
  <c r="JV8" i="13"/>
  <c r="JG8" i="13"/>
  <c r="JF8" i="13"/>
  <c r="JD8" i="13"/>
  <c r="JE8" i="13" s="1"/>
  <c r="IW8" i="13"/>
  <c r="IT8" i="13"/>
  <c r="IR8" i="13"/>
  <c r="IQ8" i="13"/>
  <c r="IP8" i="13"/>
  <c r="IS8" i="13" s="1"/>
  <c r="IO8" i="13"/>
  <c r="IH8" i="13"/>
  <c r="HS8" i="13"/>
  <c r="HR8" i="13"/>
  <c r="HP8" i="13"/>
  <c r="HQ8" i="13" s="1"/>
  <c r="HI8" i="13"/>
  <c r="HD8" i="13"/>
  <c r="HC8" i="13"/>
  <c r="HA8" i="13"/>
  <c r="HB8" i="13" s="1"/>
  <c r="GT8" i="13"/>
  <c r="GE8" i="13"/>
  <c r="GD8" i="13"/>
  <c r="GB8" i="13"/>
  <c r="GC8" i="13" s="1"/>
  <c r="FU8" i="13"/>
  <c r="FP8" i="13"/>
  <c r="FO8" i="13"/>
  <c r="FM8" i="13"/>
  <c r="FN8" i="13" s="1"/>
  <c r="FF8" i="13"/>
  <c r="EQ8" i="13"/>
  <c r="EP8" i="13"/>
  <c r="EN8" i="13"/>
  <c r="EO8" i="13" s="1"/>
  <c r="ER8" i="13" s="1"/>
  <c r="EG8" i="13"/>
  <c r="EB8" i="13"/>
  <c r="EA8" i="13"/>
  <c r="DY8" i="13"/>
  <c r="DZ8" i="13" s="1"/>
  <c r="DR8" i="13"/>
  <c r="DC8" i="13"/>
  <c r="DB8" i="13"/>
  <c r="CZ8" i="13"/>
  <c r="DA8" i="13" s="1"/>
  <c r="DE8" i="13" s="1"/>
  <c r="CS8" i="13"/>
  <c r="CN8" i="13"/>
  <c r="CM8" i="13"/>
  <c r="CK8" i="13"/>
  <c r="CL8" i="13" s="1"/>
  <c r="CP8" i="13" s="1"/>
  <c r="CD8" i="13"/>
  <c r="BO8" i="13"/>
  <c r="BN8" i="13"/>
  <c r="BM8" i="13"/>
  <c r="BL8" i="13"/>
  <c r="BE8" i="13"/>
  <c r="AZ8" i="13"/>
  <c r="AY8" i="13"/>
  <c r="AX8" i="13"/>
  <c r="AW8" i="13"/>
  <c r="AP8" i="13"/>
  <c r="AC8" i="13"/>
  <c r="AB8" i="13"/>
  <c r="AA8" i="13"/>
  <c r="Z8" i="13"/>
  <c r="Y8" i="13"/>
  <c r="X8" i="13"/>
  <c r="Q8" i="13"/>
  <c r="L8" i="13"/>
  <c r="K8" i="13"/>
  <c r="J8" i="13"/>
  <c r="I8" i="13"/>
  <c r="B8" i="13"/>
  <c r="PK7" i="13"/>
  <c r="PJ7" i="13"/>
  <c r="PH7" i="13"/>
  <c r="PI7" i="13" s="1"/>
  <c r="PA7" i="13"/>
  <c r="OX7" i="13"/>
  <c r="OW7" i="13"/>
  <c r="OV7" i="13"/>
  <c r="OU7" i="13"/>
  <c r="OT7" i="13"/>
  <c r="OS7" i="13"/>
  <c r="OL7" i="13"/>
  <c r="NW7" i="13"/>
  <c r="NV7" i="13"/>
  <c r="NU7" i="13"/>
  <c r="NY7" i="13" s="1"/>
  <c r="OC7" i="13" s="1"/>
  <c r="OG7" i="13" s="1"/>
  <c r="NT7" i="13"/>
  <c r="NM7" i="13"/>
  <c r="NH7" i="13"/>
  <c r="NJ7" i="13" s="1"/>
  <c r="NG7" i="13"/>
  <c r="NI7" i="13" s="1"/>
  <c r="NE7" i="13"/>
  <c r="NF7" i="13" s="1"/>
  <c r="MX7" i="13"/>
  <c r="MI7" i="13"/>
  <c r="MH7" i="13"/>
  <c r="MF7" i="13"/>
  <c r="MG7" i="13" s="1"/>
  <c r="LY7" i="13"/>
  <c r="LT7" i="13"/>
  <c r="LS7" i="13"/>
  <c r="LR7" i="13"/>
  <c r="LV7" i="13" s="1"/>
  <c r="LQ7" i="13"/>
  <c r="LJ7" i="13"/>
  <c r="KU7" i="13"/>
  <c r="KT7" i="13"/>
  <c r="KS7" i="13"/>
  <c r="KR7" i="13"/>
  <c r="KK7" i="13"/>
  <c r="KF7" i="13"/>
  <c r="KE7" i="13"/>
  <c r="KC7" i="13"/>
  <c r="KD7" i="13" s="1"/>
  <c r="KH7" i="13" s="1"/>
  <c r="JV7" i="13"/>
  <c r="JG7" i="13"/>
  <c r="JF7" i="13"/>
  <c r="JE7" i="13"/>
  <c r="JI7" i="13" s="1"/>
  <c r="JD7" i="13"/>
  <c r="IW7" i="13"/>
  <c r="IR7" i="13"/>
  <c r="IQ7" i="13"/>
  <c r="IP7" i="13"/>
  <c r="IO7" i="13"/>
  <c r="IH7" i="13"/>
  <c r="HS7" i="13"/>
  <c r="HR7" i="13"/>
  <c r="HP7" i="13"/>
  <c r="HQ7" i="13" s="1"/>
  <c r="HI7" i="13"/>
  <c r="HD7" i="13"/>
  <c r="HC7" i="13"/>
  <c r="HB7" i="13"/>
  <c r="HF7" i="13" s="1"/>
  <c r="HA7" i="13"/>
  <c r="GT7" i="13"/>
  <c r="GE7" i="13"/>
  <c r="GD7" i="13"/>
  <c r="GB7" i="13"/>
  <c r="GC7" i="13" s="1"/>
  <c r="FU7" i="13"/>
  <c r="FP7" i="13"/>
  <c r="FO7" i="13"/>
  <c r="FM7" i="13"/>
  <c r="FN7" i="13" s="1"/>
  <c r="FF7" i="13"/>
  <c r="EQ7" i="13"/>
  <c r="EP7" i="13"/>
  <c r="EN7" i="13"/>
  <c r="EO7" i="13" s="1"/>
  <c r="ES7" i="13" s="1"/>
  <c r="EG7" i="13"/>
  <c r="EB7" i="13"/>
  <c r="EA7" i="13"/>
  <c r="DY7" i="13"/>
  <c r="DZ7" i="13" s="1"/>
  <c r="DR7" i="13"/>
  <c r="DC7" i="13"/>
  <c r="DB7" i="13"/>
  <c r="DA7" i="13"/>
  <c r="DE7" i="13" s="1"/>
  <c r="CZ7" i="13"/>
  <c r="CS7" i="13"/>
  <c r="CN7" i="13"/>
  <c r="CM7" i="13"/>
  <c r="CK7" i="13"/>
  <c r="CL7" i="13" s="1"/>
  <c r="CD7" i="13"/>
  <c r="BQ7" i="13"/>
  <c r="BP7" i="13"/>
  <c r="BO7" i="13"/>
  <c r="BN7" i="13"/>
  <c r="BM7" i="13"/>
  <c r="BL7" i="13"/>
  <c r="BE7" i="13"/>
  <c r="AZ7" i="13"/>
  <c r="AY7" i="13"/>
  <c r="AX7" i="13"/>
  <c r="AW7" i="13"/>
  <c r="AP7" i="13"/>
  <c r="AA7" i="13"/>
  <c r="Z7" i="13"/>
  <c r="X7" i="13"/>
  <c r="Y7" i="13" s="1"/>
  <c r="Q7" i="13"/>
  <c r="N7" i="13"/>
  <c r="M7" i="13"/>
  <c r="L7" i="13"/>
  <c r="K7" i="13"/>
  <c r="I7" i="13"/>
  <c r="J7" i="13" s="1"/>
  <c r="B7" i="13"/>
  <c r="PK6" i="13"/>
  <c r="PJ6" i="13"/>
  <c r="PH6" i="13"/>
  <c r="PI6" i="13" s="1"/>
  <c r="PA6" i="13"/>
  <c r="OV6" i="13"/>
  <c r="OU6" i="13"/>
  <c r="OS6" i="13"/>
  <c r="OT6" i="13" s="1"/>
  <c r="OX6" i="13" s="1"/>
  <c r="OL6" i="13"/>
  <c r="NX6" i="13"/>
  <c r="NW6" i="13"/>
  <c r="NV6" i="13"/>
  <c r="NU6" i="13"/>
  <c r="NY6" i="13" s="1"/>
  <c r="NT6" i="13"/>
  <c r="NM6" i="13"/>
  <c r="NH6" i="13"/>
  <c r="NG6" i="13"/>
  <c r="NF6" i="13"/>
  <c r="NE6" i="13"/>
  <c r="MX6" i="13"/>
  <c r="MI6" i="13"/>
  <c r="MH6" i="13"/>
  <c r="MG6" i="13"/>
  <c r="MK6" i="13" s="1"/>
  <c r="MF6" i="13"/>
  <c r="LY6" i="13"/>
  <c r="LT6" i="13"/>
  <c r="LS6" i="13"/>
  <c r="LR6" i="13"/>
  <c r="LQ6" i="13"/>
  <c r="LJ6" i="13"/>
  <c r="KU6" i="13"/>
  <c r="KT6" i="13"/>
  <c r="KS6" i="13"/>
  <c r="KW6" i="13" s="1"/>
  <c r="LA6" i="13" s="1"/>
  <c r="LE6" i="13" s="1"/>
  <c r="KR6" i="13"/>
  <c r="KK6" i="13"/>
  <c r="KG6" i="13"/>
  <c r="KF6" i="13"/>
  <c r="KE6" i="13"/>
  <c r="KC6" i="13"/>
  <c r="KD6" i="13" s="1"/>
  <c r="KH6" i="13" s="1"/>
  <c r="JV6" i="13"/>
  <c r="JG6" i="13"/>
  <c r="JF6" i="13"/>
  <c r="JD6" i="13"/>
  <c r="JE6" i="13" s="1"/>
  <c r="IW6" i="13"/>
  <c r="IR6" i="13"/>
  <c r="IQ6" i="13"/>
  <c r="IO6" i="13"/>
  <c r="IP6" i="13" s="1"/>
  <c r="IH6" i="13"/>
  <c r="HS6" i="13"/>
  <c r="HR6" i="13"/>
  <c r="HP6" i="13"/>
  <c r="HQ6" i="13" s="1"/>
  <c r="HI6" i="13"/>
  <c r="HD6" i="13"/>
  <c r="HC6" i="13"/>
  <c r="HB6" i="13"/>
  <c r="HE6" i="13" s="1"/>
  <c r="HA6" i="13"/>
  <c r="GT6" i="13"/>
  <c r="GE6" i="13"/>
  <c r="GD6" i="13"/>
  <c r="GC6" i="13"/>
  <c r="GG6" i="13" s="1"/>
  <c r="GB6" i="13"/>
  <c r="FU6" i="13"/>
  <c r="FP6" i="13"/>
  <c r="FO6" i="13"/>
  <c r="FM6" i="13"/>
  <c r="FN6" i="13" s="1"/>
  <c r="FF6" i="13"/>
  <c r="EQ6" i="13"/>
  <c r="EP6" i="13"/>
  <c r="EN6" i="13"/>
  <c r="EO6" i="13" s="1"/>
  <c r="ER6" i="13" s="1"/>
  <c r="EG6" i="13"/>
  <c r="EB6" i="13"/>
  <c r="EA6" i="13"/>
  <c r="DY6" i="13"/>
  <c r="DZ6" i="13" s="1"/>
  <c r="DR6" i="13"/>
  <c r="DC6" i="13"/>
  <c r="DB6" i="13"/>
  <c r="CZ6" i="13"/>
  <c r="DA6" i="13" s="1"/>
  <c r="CS6" i="13"/>
  <c r="CN6" i="13"/>
  <c r="CM6" i="13"/>
  <c r="CK6" i="13"/>
  <c r="CL6" i="13" s="1"/>
  <c r="CP6" i="13" s="1"/>
  <c r="CD6" i="13"/>
  <c r="BO6" i="13"/>
  <c r="BN6" i="13"/>
  <c r="BM6" i="13"/>
  <c r="BL6" i="13"/>
  <c r="BE6" i="13"/>
  <c r="AZ6" i="13"/>
  <c r="AY6" i="13"/>
  <c r="AW6" i="13"/>
  <c r="AX6" i="13" s="1"/>
  <c r="AP6" i="13"/>
  <c r="AA6" i="13"/>
  <c r="Z6" i="13"/>
  <c r="Y6" i="13"/>
  <c r="X6" i="13"/>
  <c r="Q6" i="13"/>
  <c r="L6" i="13"/>
  <c r="K6" i="13"/>
  <c r="I6" i="13"/>
  <c r="J6" i="13" s="1"/>
  <c r="B6" i="13"/>
  <c r="PL5" i="13"/>
  <c r="PK5" i="13"/>
  <c r="PM5" i="13" s="1"/>
  <c r="PJ5" i="13"/>
  <c r="PI5" i="13"/>
  <c r="PH5" i="13"/>
  <c r="PA5" i="13"/>
  <c r="OV5" i="13"/>
  <c r="OU5" i="13"/>
  <c r="OS5" i="13"/>
  <c r="OT5" i="13" s="1"/>
  <c r="OL5" i="13"/>
  <c r="NX5" i="13"/>
  <c r="NW5" i="13"/>
  <c r="NY5" i="13" s="1"/>
  <c r="NV5" i="13"/>
  <c r="NT5" i="13"/>
  <c r="NU5" i="13" s="1"/>
  <c r="NM5" i="13"/>
  <c r="NH5" i="13"/>
  <c r="NG5" i="13"/>
  <c r="NE5" i="13"/>
  <c r="NF5" i="13" s="1"/>
  <c r="MX5" i="13"/>
  <c r="MI5" i="13"/>
  <c r="MH5" i="13"/>
  <c r="MF5" i="13"/>
  <c r="MG5" i="13" s="1"/>
  <c r="LY5" i="13"/>
  <c r="LT5" i="13"/>
  <c r="LS5" i="13"/>
  <c r="LQ5" i="13"/>
  <c r="LR5" i="13" s="1"/>
  <c r="LV5" i="13" s="1"/>
  <c r="LJ5" i="13"/>
  <c r="KU5" i="13"/>
  <c r="KT5" i="13"/>
  <c r="KR5" i="13"/>
  <c r="KS5" i="13" s="1"/>
  <c r="KK5" i="13"/>
  <c r="KF5" i="13"/>
  <c r="KE5" i="13"/>
  <c r="KC5" i="13"/>
  <c r="KD5" i="13" s="1"/>
  <c r="KG5" i="13" s="1"/>
  <c r="JV5" i="13"/>
  <c r="JG5" i="13"/>
  <c r="JF5" i="13"/>
  <c r="JD5" i="13"/>
  <c r="JE5" i="13" s="1"/>
  <c r="IW5" i="13"/>
  <c r="IR5" i="13"/>
  <c r="IQ5" i="13"/>
  <c r="IP5" i="13"/>
  <c r="IT5" i="13" s="1"/>
  <c r="IO5" i="13"/>
  <c r="IH5" i="13"/>
  <c r="HS5" i="13"/>
  <c r="HR5" i="13"/>
  <c r="HQ5" i="13"/>
  <c r="HP5" i="13"/>
  <c r="HI5" i="13"/>
  <c r="HD5" i="13"/>
  <c r="HC5" i="13"/>
  <c r="HA5" i="13"/>
  <c r="HB5" i="13" s="1"/>
  <c r="GT5" i="13"/>
  <c r="GE5" i="13"/>
  <c r="GD5" i="13"/>
  <c r="GB5" i="13"/>
  <c r="GC5" i="13" s="1"/>
  <c r="GF5" i="13" s="1"/>
  <c r="FU5" i="13"/>
  <c r="FP5" i="13"/>
  <c r="FO5" i="13"/>
  <c r="FM5" i="13"/>
  <c r="FN5" i="13" s="1"/>
  <c r="FF5" i="13"/>
  <c r="EQ5" i="13"/>
  <c r="EP5" i="13"/>
  <c r="EO5" i="13"/>
  <c r="ER5" i="13" s="1"/>
  <c r="EN5" i="13"/>
  <c r="EG5" i="13"/>
  <c r="EB5" i="13"/>
  <c r="EA5" i="13"/>
  <c r="DZ5" i="13"/>
  <c r="DY5" i="13"/>
  <c r="DR5" i="13"/>
  <c r="DC5" i="13"/>
  <c r="DB5" i="13"/>
  <c r="DA5" i="13"/>
  <c r="DD5" i="13" s="1"/>
  <c r="CZ5" i="13"/>
  <c r="CS5" i="13"/>
  <c r="CN5" i="13"/>
  <c r="CM5" i="13"/>
  <c r="CK5" i="13"/>
  <c r="CL5" i="13" s="1"/>
  <c r="CD5" i="13"/>
  <c r="BO5" i="13"/>
  <c r="BN5" i="13"/>
  <c r="BM5" i="13"/>
  <c r="BQ5" i="13" s="1"/>
  <c r="BU5" i="13" s="1"/>
  <c r="BY5" i="13" s="1"/>
  <c r="BL5" i="13"/>
  <c r="BE5" i="13"/>
  <c r="AZ5" i="13"/>
  <c r="AY5" i="13"/>
  <c r="AX5" i="13"/>
  <c r="BB5" i="13" s="1"/>
  <c r="AW5" i="13"/>
  <c r="AP5" i="13"/>
  <c r="AA5" i="13"/>
  <c r="Z5" i="13"/>
  <c r="X5" i="13"/>
  <c r="Y5" i="13" s="1"/>
  <c r="Q5" i="13"/>
  <c r="N5" i="13"/>
  <c r="L5" i="13"/>
  <c r="K5" i="13"/>
  <c r="I5" i="13"/>
  <c r="J5" i="13" s="1"/>
  <c r="M5" i="13" s="1"/>
  <c r="B5" i="13"/>
  <c r="PK4" i="13"/>
  <c r="PJ4" i="13"/>
  <c r="PH4" i="13"/>
  <c r="PI4" i="13" s="1"/>
  <c r="PA4" i="13"/>
  <c r="OV4" i="13"/>
  <c r="OU4" i="13"/>
  <c r="OS4" i="13"/>
  <c r="OT4" i="13" s="1"/>
  <c r="OX4" i="13" s="1"/>
  <c r="OL4" i="13"/>
  <c r="NY4" i="13"/>
  <c r="NW4" i="13"/>
  <c r="NV4" i="13"/>
  <c r="NT4" i="13"/>
  <c r="NU4" i="13" s="1"/>
  <c r="NX4" i="13" s="1"/>
  <c r="NM4" i="13"/>
  <c r="NH4" i="13"/>
  <c r="NG4" i="13"/>
  <c r="NE4" i="13"/>
  <c r="NF4" i="13" s="1"/>
  <c r="MX4" i="13"/>
  <c r="MI4" i="13"/>
  <c r="MH4" i="13"/>
  <c r="MF4" i="13"/>
  <c r="MG4" i="13" s="1"/>
  <c r="LY4" i="13"/>
  <c r="LT4" i="13"/>
  <c r="LS4" i="13"/>
  <c r="LR4" i="13"/>
  <c r="LV4" i="13" s="1"/>
  <c r="LQ4" i="13"/>
  <c r="LJ4" i="13"/>
  <c r="KU4" i="13"/>
  <c r="KT4" i="13"/>
  <c r="KR4" i="13"/>
  <c r="KS4" i="13" s="1"/>
  <c r="KK4" i="13"/>
  <c r="KF4" i="13"/>
  <c r="KE4" i="13"/>
  <c r="KC4" i="13"/>
  <c r="KD4" i="13" s="1"/>
  <c r="KH4" i="13" s="1"/>
  <c r="JV4" i="13"/>
  <c r="JG4" i="13"/>
  <c r="JF4" i="13"/>
  <c r="JD4" i="13"/>
  <c r="JE4" i="13" s="1"/>
  <c r="IW4" i="13"/>
  <c r="IR4" i="13"/>
  <c r="IQ4" i="13"/>
  <c r="IO4" i="13"/>
  <c r="IP4" i="13" s="1"/>
  <c r="IH4" i="13"/>
  <c r="HS4" i="13"/>
  <c r="HR4" i="13"/>
  <c r="HP4" i="13"/>
  <c r="HQ4" i="13" s="1"/>
  <c r="HI4" i="13"/>
  <c r="HD4" i="13"/>
  <c r="HC4" i="13"/>
  <c r="HA4" i="13"/>
  <c r="HB4" i="13" s="1"/>
  <c r="GT4" i="13"/>
  <c r="GE4" i="13"/>
  <c r="GD4" i="13"/>
  <c r="GC4" i="13"/>
  <c r="GG4" i="13" s="1"/>
  <c r="GB4" i="13"/>
  <c r="FU4" i="13"/>
  <c r="FP4" i="13"/>
  <c r="FO4" i="13"/>
  <c r="FM4" i="13"/>
  <c r="FN4" i="13" s="1"/>
  <c r="FF4" i="13"/>
  <c r="ES4" i="13"/>
  <c r="ER4" i="13"/>
  <c r="EQ4" i="13"/>
  <c r="EP4" i="13"/>
  <c r="EO4" i="13"/>
  <c r="EN4" i="13"/>
  <c r="EG4" i="13"/>
  <c r="EB4" i="13"/>
  <c r="EA4" i="13"/>
  <c r="DY4" i="13"/>
  <c r="DZ4" i="13" s="1"/>
  <c r="DR4" i="13"/>
  <c r="DC4" i="13"/>
  <c r="DB4" i="13"/>
  <c r="CZ4" i="13"/>
  <c r="DA4" i="13" s="1"/>
  <c r="CS4" i="13"/>
  <c r="CN4" i="13"/>
  <c r="CM4" i="13"/>
  <c r="CL4" i="13"/>
  <c r="CP4" i="13" s="1"/>
  <c r="CK4" i="13"/>
  <c r="CD4" i="13"/>
  <c r="BO4" i="13"/>
  <c r="BN4" i="13"/>
  <c r="BL4" i="13"/>
  <c r="BM4" i="13" s="1"/>
  <c r="BE4" i="13"/>
  <c r="BB4" i="13"/>
  <c r="BA4" i="13"/>
  <c r="AZ4" i="13"/>
  <c r="AY4" i="13"/>
  <c r="AW4" i="13"/>
  <c r="AX4" i="13" s="1"/>
  <c r="AP4" i="13"/>
  <c r="AA4" i="13"/>
  <c r="Z4" i="13"/>
  <c r="X4" i="13"/>
  <c r="S4" i="13"/>
  <c r="Y4" i="13" s="1"/>
  <c r="Q4" i="13"/>
  <c r="L4" i="13"/>
  <c r="K4" i="13"/>
  <c r="J4" i="13"/>
  <c r="N4" i="13" s="1"/>
  <c r="I4" i="13"/>
  <c r="D4" i="13"/>
  <c r="B4" i="13"/>
  <c r="PK3" i="13"/>
  <c r="PJ3" i="13"/>
  <c r="PH3" i="13"/>
  <c r="PI3" i="13" s="1"/>
  <c r="PA3" i="13"/>
  <c r="OV3" i="13"/>
  <c r="OU3" i="13"/>
  <c r="OS3" i="13"/>
  <c r="OT3" i="13" s="1"/>
  <c r="OX3" i="13" s="1"/>
  <c r="OL3" i="13"/>
  <c r="NW3" i="13"/>
  <c r="NV3" i="13"/>
  <c r="NT3" i="13"/>
  <c r="NU3" i="13" s="1"/>
  <c r="NM3" i="13"/>
  <c r="NH3" i="13"/>
  <c r="NG3" i="13"/>
  <c r="NE3" i="13"/>
  <c r="NF3" i="13" s="1"/>
  <c r="MX3" i="13"/>
  <c r="MI3" i="13"/>
  <c r="MH3" i="13"/>
  <c r="MF3" i="13"/>
  <c r="MG3" i="13" s="1"/>
  <c r="MK3" i="13" s="1"/>
  <c r="LY3" i="13"/>
  <c r="LT3" i="13"/>
  <c r="LS3" i="13"/>
  <c r="LQ3" i="13"/>
  <c r="LR3" i="13" s="1"/>
  <c r="LJ3" i="13"/>
  <c r="KU3" i="13"/>
  <c r="KT3" i="13"/>
  <c r="KR3" i="13"/>
  <c r="KS3" i="13" s="1"/>
  <c r="KK3" i="13"/>
  <c r="KF3" i="13"/>
  <c r="KE3" i="13"/>
  <c r="KD3" i="13"/>
  <c r="KH3" i="13" s="1"/>
  <c r="KC3" i="13"/>
  <c r="JV3" i="13"/>
  <c r="JG3" i="13"/>
  <c r="JF3" i="13"/>
  <c r="JD3" i="13"/>
  <c r="JE3" i="13" s="1"/>
  <c r="JH3" i="13" s="1"/>
  <c r="IW3" i="13"/>
  <c r="IR3" i="13"/>
  <c r="IT3" i="13" s="1"/>
  <c r="IQ3" i="13"/>
  <c r="IS3" i="13" s="1"/>
  <c r="IP3" i="13"/>
  <c r="IO3" i="13"/>
  <c r="IH3" i="13"/>
  <c r="HS3" i="13"/>
  <c r="HR3" i="13"/>
  <c r="HP3" i="13"/>
  <c r="HQ3" i="13" s="1"/>
  <c r="HI3" i="13"/>
  <c r="HD3" i="13"/>
  <c r="HC3" i="13"/>
  <c r="HA3" i="13"/>
  <c r="HB3" i="13" s="1"/>
  <c r="GT3" i="13"/>
  <c r="GE3" i="13"/>
  <c r="GD3" i="13"/>
  <c r="GC3" i="13"/>
  <c r="GG3" i="13" s="1"/>
  <c r="GB3" i="13"/>
  <c r="FU3" i="13"/>
  <c r="FP3" i="13"/>
  <c r="FO3" i="13"/>
  <c r="FN3" i="13"/>
  <c r="FM3" i="13"/>
  <c r="FF3" i="13"/>
  <c r="EQ3" i="13"/>
  <c r="EP3" i="13"/>
  <c r="EO3" i="13"/>
  <c r="ES3" i="13" s="1"/>
  <c r="EN3" i="13"/>
  <c r="EG3" i="13"/>
  <c r="EB3" i="13"/>
  <c r="EA3" i="13"/>
  <c r="DY3" i="13"/>
  <c r="DZ3" i="13" s="1"/>
  <c r="DR3" i="13"/>
  <c r="DE3" i="13"/>
  <c r="DI3" i="13" s="1"/>
  <c r="DM3" i="13" s="1"/>
  <c r="DC3" i="13"/>
  <c r="DB3" i="13"/>
  <c r="CZ3" i="13"/>
  <c r="DA3" i="13" s="1"/>
  <c r="DD3" i="13" s="1"/>
  <c r="CS3" i="13"/>
  <c r="CN3" i="13"/>
  <c r="CM3" i="13"/>
  <c r="CL3" i="13"/>
  <c r="CP3" i="13" s="1"/>
  <c r="CK3" i="13"/>
  <c r="CD3" i="13"/>
  <c r="BO3" i="13"/>
  <c r="BN3" i="13"/>
  <c r="BM3" i="13"/>
  <c r="BP3" i="13" s="1"/>
  <c r="BT3" i="13" s="1"/>
  <c r="BX3" i="13" s="1"/>
  <c r="BL3" i="13"/>
  <c r="BE3" i="13"/>
  <c r="BB3" i="13"/>
  <c r="BA3" i="13"/>
  <c r="AZ3" i="13"/>
  <c r="AY3" i="13"/>
  <c r="AW3" i="13"/>
  <c r="AX3" i="13" s="1"/>
  <c r="AP3" i="13"/>
  <c r="AA3" i="13"/>
  <c r="Z3" i="13"/>
  <c r="X3" i="13"/>
  <c r="S3" i="13"/>
  <c r="Y3" i="13" s="1"/>
  <c r="Q3" i="13"/>
  <c r="N3" i="13"/>
  <c r="L3" i="13"/>
  <c r="K3" i="13"/>
  <c r="J3" i="13"/>
  <c r="M3" i="13" s="1"/>
  <c r="I3" i="13"/>
  <c r="D3" i="13"/>
  <c r="B3" i="13"/>
  <c r="BS125" i="12"/>
  <c r="BR125" i="12"/>
  <c r="BO125" i="12"/>
  <c r="BS123" i="12"/>
  <c r="BR123" i="12"/>
  <c r="BO123" i="12"/>
  <c r="BK121" i="12"/>
  <c r="BJ121" i="12"/>
  <c r="BH121" i="12"/>
  <c r="BI121" i="12" s="1"/>
  <c r="BB121" i="12"/>
  <c r="AW121" i="12"/>
  <c r="AV121" i="12"/>
  <c r="AT121" i="12"/>
  <c r="AU121" i="12" s="1"/>
  <c r="AN121" i="12"/>
  <c r="Z121" i="12"/>
  <c r="Y121" i="12"/>
  <c r="AA121" i="12" s="1"/>
  <c r="X121" i="12"/>
  <c r="W121" i="12"/>
  <c r="V121" i="12"/>
  <c r="P121" i="12"/>
  <c r="K121" i="12"/>
  <c r="J121" i="12"/>
  <c r="I121" i="12"/>
  <c r="H121" i="12"/>
  <c r="B121" i="12"/>
  <c r="BK120" i="12"/>
  <c r="BJ120" i="12"/>
  <c r="BH120" i="12"/>
  <c r="BI120" i="12" s="1"/>
  <c r="BB120" i="12"/>
  <c r="AW120" i="12"/>
  <c r="AV120" i="12"/>
  <c r="AU120" i="12"/>
  <c r="AT120" i="12"/>
  <c r="AN120" i="12"/>
  <c r="Y120" i="12"/>
  <c r="X120" i="12"/>
  <c r="V120" i="12"/>
  <c r="W120" i="12" s="1"/>
  <c r="P120" i="12"/>
  <c r="M120" i="12"/>
  <c r="K120" i="12"/>
  <c r="J120" i="12"/>
  <c r="I120" i="12"/>
  <c r="L120" i="12" s="1"/>
  <c r="H120" i="12"/>
  <c r="B120" i="12"/>
  <c r="BM119" i="12"/>
  <c r="BK119" i="12"/>
  <c r="BJ119" i="12"/>
  <c r="BH119" i="12"/>
  <c r="BI119" i="12" s="1"/>
  <c r="BL119" i="12" s="1"/>
  <c r="BB119" i="12"/>
  <c r="AW119" i="12"/>
  <c r="AV119" i="12"/>
  <c r="AT119" i="12"/>
  <c r="AU119" i="12" s="1"/>
  <c r="AN119" i="12"/>
  <c r="Y119" i="12"/>
  <c r="X119" i="12"/>
  <c r="V119" i="12"/>
  <c r="W119" i="12" s="1"/>
  <c r="P119" i="12"/>
  <c r="K119" i="12"/>
  <c r="J119" i="12"/>
  <c r="I119" i="12"/>
  <c r="M119" i="12" s="1"/>
  <c r="H119" i="12"/>
  <c r="B119" i="12"/>
  <c r="BK118" i="12"/>
  <c r="BJ118" i="12"/>
  <c r="BH118" i="12"/>
  <c r="BI118" i="12" s="1"/>
  <c r="BB118" i="12"/>
  <c r="AY118" i="12"/>
  <c r="AX118" i="12"/>
  <c r="AW118" i="12"/>
  <c r="AV118" i="12"/>
  <c r="AU118" i="12"/>
  <c r="AT118" i="12"/>
  <c r="AN118" i="12"/>
  <c r="Y118" i="12"/>
  <c r="X118" i="12"/>
  <c r="V118" i="12"/>
  <c r="W118" i="12" s="1"/>
  <c r="P118" i="12"/>
  <c r="K118" i="12"/>
  <c r="J118" i="12"/>
  <c r="I118" i="12"/>
  <c r="M118" i="12" s="1"/>
  <c r="H118" i="12"/>
  <c r="B118" i="12"/>
  <c r="BK117" i="12"/>
  <c r="BJ117" i="12"/>
  <c r="BH117" i="12"/>
  <c r="BI117" i="12" s="1"/>
  <c r="BB117" i="12"/>
  <c r="AW117" i="12"/>
  <c r="AV117" i="12"/>
  <c r="AT117" i="12"/>
  <c r="AU117" i="12" s="1"/>
  <c r="AN117" i="12"/>
  <c r="Y117" i="12"/>
  <c r="X117" i="12"/>
  <c r="V117" i="12"/>
  <c r="W117" i="12" s="1"/>
  <c r="P117" i="12"/>
  <c r="K117" i="12"/>
  <c r="M117" i="12" s="1"/>
  <c r="J117" i="12"/>
  <c r="L117" i="12" s="1"/>
  <c r="I117" i="12"/>
  <c r="H117" i="12"/>
  <c r="B117" i="12"/>
  <c r="BK116" i="12"/>
  <c r="BJ116" i="12"/>
  <c r="BH116" i="12"/>
  <c r="BI116" i="12" s="1"/>
  <c r="BB116" i="12"/>
  <c r="AW116" i="12"/>
  <c r="AV116" i="12"/>
  <c r="AU116" i="12"/>
  <c r="AT116" i="12"/>
  <c r="AN116" i="12"/>
  <c r="Y116" i="12"/>
  <c r="X116" i="12"/>
  <c r="V116" i="12"/>
  <c r="W116" i="12" s="1"/>
  <c r="P116" i="12"/>
  <c r="K116" i="12"/>
  <c r="J116" i="12"/>
  <c r="I116" i="12"/>
  <c r="H116" i="12"/>
  <c r="B116" i="12"/>
  <c r="BM115" i="12"/>
  <c r="BK115" i="12"/>
  <c r="BJ115" i="12"/>
  <c r="BH115" i="12"/>
  <c r="BI115" i="12" s="1"/>
  <c r="BL115" i="12" s="1"/>
  <c r="BB115" i="12"/>
  <c r="AW115" i="12"/>
  <c r="AV115" i="12"/>
  <c r="AU115" i="12"/>
  <c r="AT115" i="12"/>
  <c r="AN115" i="12"/>
  <c r="Y115" i="12"/>
  <c r="X115" i="12"/>
  <c r="W115" i="12"/>
  <c r="V115" i="12"/>
  <c r="P115" i="12"/>
  <c r="M115" i="12"/>
  <c r="K115" i="12"/>
  <c r="J115" i="12"/>
  <c r="I115" i="12"/>
  <c r="L115" i="12" s="1"/>
  <c r="H115" i="12"/>
  <c r="B115" i="12"/>
  <c r="BK114" i="12"/>
  <c r="BJ114" i="12"/>
  <c r="BH114" i="12"/>
  <c r="BI114" i="12" s="1"/>
  <c r="BL114" i="12" s="1"/>
  <c r="BB114" i="12"/>
  <c r="AX114" i="12"/>
  <c r="BQ114" i="12" s="1"/>
  <c r="BU114" i="12" s="1"/>
  <c r="AW114" i="12"/>
  <c r="AY114" i="12" s="1"/>
  <c r="AV114" i="12"/>
  <c r="AT114" i="12"/>
  <c r="AU114" i="12" s="1"/>
  <c r="AN114" i="12"/>
  <c r="Y114" i="12"/>
  <c r="X114" i="12"/>
  <c r="V114" i="12"/>
  <c r="W114" i="12" s="1"/>
  <c r="P114" i="12"/>
  <c r="M114" i="12"/>
  <c r="L114" i="12"/>
  <c r="K114" i="12"/>
  <c r="J114" i="12"/>
  <c r="I114" i="12"/>
  <c r="H114" i="12"/>
  <c r="B114" i="12"/>
  <c r="BK113" i="12"/>
  <c r="BJ113" i="12"/>
  <c r="BH113" i="12"/>
  <c r="BI113" i="12" s="1"/>
  <c r="BB113" i="12"/>
  <c r="AW113" i="12"/>
  <c r="AV113" i="12"/>
  <c r="AT113" i="12"/>
  <c r="AU113" i="12" s="1"/>
  <c r="AY113" i="12" s="1"/>
  <c r="AN113" i="12"/>
  <c r="Y113" i="12"/>
  <c r="X113" i="12"/>
  <c r="Z113" i="12" s="1"/>
  <c r="V113" i="12"/>
  <c r="W113" i="12" s="1"/>
  <c r="AA113" i="12" s="1"/>
  <c r="P113" i="12"/>
  <c r="K113" i="12"/>
  <c r="J113" i="12"/>
  <c r="H113" i="12"/>
  <c r="I113" i="12" s="1"/>
  <c r="B113" i="12"/>
  <c r="BK112" i="12"/>
  <c r="BJ112" i="12"/>
  <c r="BH112" i="12"/>
  <c r="BI112" i="12" s="1"/>
  <c r="BB112" i="12"/>
  <c r="AW112" i="12"/>
  <c r="AV112" i="12"/>
  <c r="AT112" i="12"/>
  <c r="AU112" i="12" s="1"/>
  <c r="AN112" i="12"/>
  <c r="Y112" i="12"/>
  <c r="X112" i="12"/>
  <c r="V112" i="12"/>
  <c r="W112" i="12" s="1"/>
  <c r="P112" i="12"/>
  <c r="K112" i="12"/>
  <c r="J112" i="12"/>
  <c r="I112" i="12"/>
  <c r="H112" i="12"/>
  <c r="B112" i="12"/>
  <c r="BM111" i="12"/>
  <c r="BL111" i="12"/>
  <c r="BK111" i="12"/>
  <c r="BJ111" i="12"/>
  <c r="BH111" i="12"/>
  <c r="BI111" i="12" s="1"/>
  <c r="BB111" i="12"/>
  <c r="AW111" i="12"/>
  <c r="AV111" i="12"/>
  <c r="AT111" i="12"/>
  <c r="AU111" i="12" s="1"/>
  <c r="AN111" i="12"/>
  <c r="Y111" i="12"/>
  <c r="X111" i="12"/>
  <c r="V111" i="12"/>
  <c r="W111" i="12" s="1"/>
  <c r="AA111" i="12" s="1"/>
  <c r="P111" i="12"/>
  <c r="K111" i="12"/>
  <c r="J111" i="12"/>
  <c r="H111" i="12"/>
  <c r="I111" i="12" s="1"/>
  <c r="B111" i="12"/>
  <c r="BK110" i="12"/>
  <c r="BJ110" i="12"/>
  <c r="BH110" i="12"/>
  <c r="BI110" i="12" s="1"/>
  <c r="BB110" i="12"/>
  <c r="AW110" i="12"/>
  <c r="AV110" i="12"/>
  <c r="AU110" i="12"/>
  <c r="AT110" i="12"/>
  <c r="AN110" i="12"/>
  <c r="Y110" i="12"/>
  <c r="X110" i="12"/>
  <c r="V110" i="12"/>
  <c r="W110" i="12" s="1"/>
  <c r="P110" i="12"/>
  <c r="M110" i="12"/>
  <c r="K110" i="12"/>
  <c r="J110" i="12"/>
  <c r="I110" i="12"/>
  <c r="L110" i="12" s="1"/>
  <c r="H110" i="12"/>
  <c r="B110" i="12"/>
  <c r="BK109" i="12"/>
  <c r="BJ109" i="12"/>
  <c r="BH109" i="12"/>
  <c r="BI109" i="12" s="1"/>
  <c r="BB109" i="12"/>
  <c r="AY109" i="12"/>
  <c r="AX109" i="12"/>
  <c r="AW109" i="12"/>
  <c r="AV109" i="12"/>
  <c r="AT109" i="12"/>
  <c r="AU109" i="12" s="1"/>
  <c r="AN109" i="12"/>
  <c r="Y109" i="12"/>
  <c r="AA109" i="12" s="1"/>
  <c r="X109" i="12"/>
  <c r="Z109" i="12" s="1"/>
  <c r="W109" i="12"/>
  <c r="V109" i="12"/>
  <c r="P109" i="12"/>
  <c r="K109" i="12"/>
  <c r="J109" i="12"/>
  <c r="I109" i="12"/>
  <c r="H109" i="12"/>
  <c r="B109" i="12"/>
  <c r="BK108" i="12"/>
  <c r="BJ108" i="12"/>
  <c r="BI108" i="12"/>
  <c r="BH108" i="12"/>
  <c r="BB108" i="12"/>
  <c r="AW108" i="12"/>
  <c r="AV108" i="12"/>
  <c r="AT108" i="12"/>
  <c r="AU108" i="12" s="1"/>
  <c r="AN108" i="12"/>
  <c r="Y108" i="12"/>
  <c r="X108" i="12"/>
  <c r="W108" i="12"/>
  <c r="V108" i="12"/>
  <c r="P108" i="12"/>
  <c r="K108" i="12"/>
  <c r="J108" i="12"/>
  <c r="I108" i="12"/>
  <c r="M108" i="12" s="1"/>
  <c r="H108" i="12"/>
  <c r="B108" i="12"/>
  <c r="BK107" i="12"/>
  <c r="BJ107" i="12"/>
  <c r="BH107" i="12"/>
  <c r="BI107" i="12" s="1"/>
  <c r="BB107" i="12"/>
  <c r="AW107" i="12"/>
  <c r="AV107" i="12"/>
  <c r="AT107" i="12"/>
  <c r="AU107" i="12" s="1"/>
  <c r="AN107" i="12"/>
  <c r="Y107" i="12"/>
  <c r="X107" i="12"/>
  <c r="V107" i="12"/>
  <c r="W107" i="12" s="1"/>
  <c r="P107" i="12"/>
  <c r="M107" i="12"/>
  <c r="K107" i="12"/>
  <c r="J107" i="12"/>
  <c r="H107" i="12"/>
  <c r="I107" i="12" s="1"/>
  <c r="L107" i="12" s="1"/>
  <c r="B107" i="12"/>
  <c r="EK106" i="12"/>
  <c r="EJ106" i="12"/>
  <c r="EO106" i="12" s="1"/>
  <c r="ES106" i="12" s="1"/>
  <c r="EI106" i="12"/>
  <c r="EH106" i="12"/>
  <c r="EF106" i="12"/>
  <c r="EG106" i="12" s="1"/>
  <c r="DZ106" i="12"/>
  <c r="DU106" i="12"/>
  <c r="DT106" i="12"/>
  <c r="DR106" i="12"/>
  <c r="DS106" i="12" s="1"/>
  <c r="DV106" i="12" s="1"/>
  <c r="DL106" i="12"/>
  <c r="BK106" i="12"/>
  <c r="BJ106" i="12"/>
  <c r="BH106" i="12"/>
  <c r="BI106" i="12" s="1"/>
  <c r="BM106" i="12" s="1"/>
  <c r="BB106" i="12"/>
  <c r="AW106" i="12"/>
  <c r="AV106" i="12"/>
  <c r="AU106" i="12"/>
  <c r="AT106" i="12"/>
  <c r="AN106" i="12"/>
  <c r="Y106" i="12"/>
  <c r="X106" i="12"/>
  <c r="V106" i="12"/>
  <c r="W106" i="12" s="1"/>
  <c r="P106" i="12"/>
  <c r="K106" i="12"/>
  <c r="J106" i="12"/>
  <c r="I106" i="12"/>
  <c r="H106" i="12"/>
  <c r="B106" i="12"/>
  <c r="EK105" i="12"/>
  <c r="EN105" i="12" s="1"/>
  <c r="ER105" i="12" s="1"/>
  <c r="EJ105" i="12"/>
  <c r="EO105" i="12" s="1"/>
  <c r="ES105" i="12" s="1"/>
  <c r="EI105" i="12"/>
  <c r="EH105" i="12"/>
  <c r="EG105" i="12"/>
  <c r="EF105" i="12"/>
  <c r="DZ105" i="12"/>
  <c r="DW105" i="12"/>
  <c r="DU105" i="12"/>
  <c r="DT105" i="12"/>
  <c r="DS105" i="12"/>
  <c r="DV105" i="12" s="1"/>
  <c r="DR105" i="12"/>
  <c r="DL105" i="12"/>
  <c r="BK105" i="12"/>
  <c r="BJ105" i="12"/>
  <c r="BH105" i="12"/>
  <c r="BI105" i="12" s="1"/>
  <c r="BB105" i="12"/>
  <c r="AY105" i="12"/>
  <c r="AW105" i="12"/>
  <c r="AV105" i="12"/>
  <c r="AT105" i="12"/>
  <c r="AU105" i="12" s="1"/>
  <c r="AX105" i="12" s="1"/>
  <c r="AN105" i="12"/>
  <c r="AA105" i="12"/>
  <c r="AD105" i="12" s="1"/>
  <c r="AH105" i="12" s="1"/>
  <c r="Z105" i="12"/>
  <c r="Y105" i="12"/>
  <c r="X105" i="12"/>
  <c r="W105" i="12"/>
  <c r="V105" i="12"/>
  <c r="P105" i="12"/>
  <c r="K105" i="12"/>
  <c r="J105" i="12"/>
  <c r="I105" i="12"/>
  <c r="M105" i="12" s="1"/>
  <c r="H105" i="12"/>
  <c r="B105" i="12"/>
  <c r="EI104" i="12"/>
  <c r="EH104" i="12"/>
  <c r="EF104" i="12"/>
  <c r="EG104" i="12" s="1"/>
  <c r="DZ104" i="12"/>
  <c r="DW104" i="12"/>
  <c r="DV104" i="12"/>
  <c r="DU104" i="12"/>
  <c r="DT104" i="12"/>
  <c r="DR104" i="12"/>
  <c r="DS104" i="12" s="1"/>
  <c r="DL104" i="12"/>
  <c r="BK104" i="12"/>
  <c r="BJ104" i="12"/>
  <c r="BI104" i="12"/>
  <c r="BH104" i="12"/>
  <c r="BB104" i="12"/>
  <c r="AW104" i="12"/>
  <c r="AV104" i="12"/>
  <c r="AU104" i="12"/>
  <c r="AT104" i="12"/>
  <c r="AN104" i="12"/>
  <c r="Y104" i="12"/>
  <c r="X104" i="12"/>
  <c r="V104" i="12"/>
  <c r="W104" i="12" s="1"/>
  <c r="P104" i="12"/>
  <c r="K104" i="12"/>
  <c r="J104" i="12"/>
  <c r="H104" i="12"/>
  <c r="I104" i="12" s="1"/>
  <c r="B104" i="12"/>
  <c r="EI103" i="12"/>
  <c r="EH103" i="12"/>
  <c r="EF103" i="12"/>
  <c r="EG103" i="12" s="1"/>
  <c r="DZ103" i="12"/>
  <c r="DU103" i="12"/>
  <c r="DT103" i="12"/>
  <c r="DS103" i="12"/>
  <c r="DW103" i="12" s="1"/>
  <c r="DR103" i="12"/>
  <c r="DL103" i="12"/>
  <c r="BK103" i="12"/>
  <c r="BJ103" i="12"/>
  <c r="BH103" i="12"/>
  <c r="BI103" i="12" s="1"/>
  <c r="BM103" i="12" s="1"/>
  <c r="BB103" i="12"/>
  <c r="AW103" i="12"/>
  <c r="AV103" i="12"/>
  <c r="AU103" i="12"/>
  <c r="AT103" i="12"/>
  <c r="AN103" i="12"/>
  <c r="AA103" i="12"/>
  <c r="Y103" i="12"/>
  <c r="X103" i="12"/>
  <c r="Z103" i="12" s="1"/>
  <c r="W103" i="12"/>
  <c r="V103" i="12"/>
  <c r="P103" i="12"/>
  <c r="K103" i="12"/>
  <c r="J103" i="12"/>
  <c r="I103" i="12"/>
  <c r="H103" i="12"/>
  <c r="B103" i="12"/>
  <c r="EI102" i="12"/>
  <c r="EH102" i="12"/>
  <c r="EG102" i="12"/>
  <c r="EK102" i="12" s="1"/>
  <c r="EF102" i="12"/>
  <c r="DZ102" i="12"/>
  <c r="DU102" i="12"/>
  <c r="DT102" i="12"/>
  <c r="DS102" i="12"/>
  <c r="DR102" i="12"/>
  <c r="DL102" i="12"/>
  <c r="BK102" i="12"/>
  <c r="BM102" i="12" s="1"/>
  <c r="BP102" i="12" s="1"/>
  <c r="BT102" i="12" s="1"/>
  <c r="BJ102" i="12"/>
  <c r="BL102" i="12" s="1"/>
  <c r="BQ102" i="12" s="1"/>
  <c r="BU102" i="12" s="1"/>
  <c r="BI102" i="12"/>
  <c r="BH102" i="12"/>
  <c r="BB102" i="12"/>
  <c r="AY102" i="12"/>
  <c r="AW102" i="12"/>
  <c r="AV102" i="12"/>
  <c r="AU102" i="12"/>
  <c r="AX102" i="12" s="1"/>
  <c r="AT102" i="12"/>
  <c r="AN102" i="12"/>
  <c r="Y102" i="12"/>
  <c r="X102" i="12"/>
  <c r="V102" i="12"/>
  <c r="W102" i="12" s="1"/>
  <c r="P102" i="12"/>
  <c r="K102" i="12"/>
  <c r="J102" i="12"/>
  <c r="H102" i="12"/>
  <c r="I102" i="12" s="1"/>
  <c r="B102" i="12"/>
  <c r="EI101" i="12"/>
  <c r="EH101" i="12"/>
  <c r="EF101" i="12"/>
  <c r="EG101" i="12" s="1"/>
  <c r="EJ101" i="12" s="1"/>
  <c r="DZ101" i="12"/>
  <c r="DU101" i="12"/>
  <c r="DT101" i="12"/>
  <c r="DS101" i="12"/>
  <c r="DR101" i="12"/>
  <c r="DL101" i="12"/>
  <c r="BK101" i="12"/>
  <c r="BJ101" i="12"/>
  <c r="BH101" i="12"/>
  <c r="BI101" i="12" s="1"/>
  <c r="BB101" i="12"/>
  <c r="AW101" i="12"/>
  <c r="AV101" i="12"/>
  <c r="AT101" i="12"/>
  <c r="AU101" i="12" s="1"/>
  <c r="AN101" i="12"/>
  <c r="Y101" i="12"/>
  <c r="X101" i="12"/>
  <c r="V101" i="12"/>
  <c r="W101" i="12" s="1"/>
  <c r="P101" i="12"/>
  <c r="K101" i="12"/>
  <c r="M101" i="12" s="1"/>
  <c r="J101" i="12"/>
  <c r="L101" i="12" s="1"/>
  <c r="I101" i="12"/>
  <c r="H101" i="12"/>
  <c r="B101" i="12"/>
  <c r="EI100" i="12"/>
  <c r="EH100" i="12"/>
  <c r="EF100" i="12"/>
  <c r="EG100" i="12" s="1"/>
  <c r="DZ100" i="12"/>
  <c r="DW100" i="12"/>
  <c r="DV100" i="12"/>
  <c r="DU100" i="12"/>
  <c r="DT100" i="12"/>
  <c r="DS100" i="12"/>
  <c r="DR100" i="12"/>
  <c r="DL100" i="12"/>
  <c r="BK100" i="12"/>
  <c r="BJ100" i="12"/>
  <c r="BH100" i="12"/>
  <c r="BI100" i="12" s="1"/>
  <c r="BB100" i="12"/>
  <c r="AW100" i="12"/>
  <c r="AV100" i="12"/>
  <c r="AT100" i="12"/>
  <c r="AU100" i="12" s="1"/>
  <c r="AN100" i="12"/>
  <c r="Y100" i="12"/>
  <c r="X100" i="12"/>
  <c r="V100" i="12"/>
  <c r="W100" i="12" s="1"/>
  <c r="P100" i="12"/>
  <c r="K100" i="12"/>
  <c r="J100" i="12"/>
  <c r="H100" i="12"/>
  <c r="I100" i="12" s="1"/>
  <c r="B100" i="12"/>
  <c r="EK99" i="12"/>
  <c r="EI99" i="12"/>
  <c r="EH99" i="12"/>
  <c r="EJ99" i="12" s="1"/>
  <c r="EF99" i="12"/>
  <c r="EG99" i="12" s="1"/>
  <c r="DZ99" i="12"/>
  <c r="DU99" i="12"/>
  <c r="DT99" i="12"/>
  <c r="DR99" i="12"/>
  <c r="DS99" i="12" s="1"/>
  <c r="DL99" i="12"/>
  <c r="BK99" i="12"/>
  <c r="BJ99" i="12"/>
  <c r="BH99" i="12"/>
  <c r="BI99" i="12" s="1"/>
  <c r="BB99" i="12"/>
  <c r="AW99" i="12"/>
  <c r="AV99" i="12"/>
  <c r="AU99" i="12"/>
  <c r="AT99" i="12"/>
  <c r="AN99" i="12"/>
  <c r="Y99" i="12"/>
  <c r="X99" i="12"/>
  <c r="V99" i="12"/>
  <c r="W99" i="12" s="1"/>
  <c r="P99" i="12"/>
  <c r="M99" i="12"/>
  <c r="K99" i="12"/>
  <c r="J99" i="12"/>
  <c r="I99" i="12"/>
  <c r="L99" i="12" s="1"/>
  <c r="H99" i="12"/>
  <c r="B99" i="12"/>
  <c r="EJ98" i="12"/>
  <c r="EI98" i="12"/>
  <c r="EK98" i="12" s="1"/>
  <c r="EH98" i="12"/>
  <c r="EG98" i="12"/>
  <c r="EF98" i="12"/>
  <c r="DZ98" i="12"/>
  <c r="DU98" i="12"/>
  <c r="DT98" i="12"/>
  <c r="DR98" i="12"/>
  <c r="DS98" i="12" s="1"/>
  <c r="DL98" i="12"/>
  <c r="BK98" i="12"/>
  <c r="BJ98" i="12"/>
  <c r="BH98" i="12"/>
  <c r="BI98" i="12" s="1"/>
  <c r="BB98" i="12"/>
  <c r="AX98" i="12"/>
  <c r="AW98" i="12"/>
  <c r="AY98" i="12" s="1"/>
  <c r="AV98" i="12"/>
  <c r="AU98" i="12"/>
  <c r="AT98" i="12"/>
  <c r="AN98" i="12"/>
  <c r="Y98" i="12"/>
  <c r="X98" i="12"/>
  <c r="W98" i="12"/>
  <c r="AA98" i="12" s="1"/>
  <c r="V98" i="12"/>
  <c r="P98" i="12"/>
  <c r="K98" i="12"/>
  <c r="J98" i="12"/>
  <c r="H98" i="12"/>
  <c r="I98" i="12" s="1"/>
  <c r="B98" i="12"/>
  <c r="EJ97" i="12"/>
  <c r="EI97" i="12"/>
  <c r="EH97" i="12"/>
  <c r="EF97" i="12"/>
  <c r="EG97" i="12" s="1"/>
  <c r="EK97" i="12" s="1"/>
  <c r="DZ97" i="12"/>
  <c r="DU97" i="12"/>
  <c r="DT97" i="12"/>
  <c r="DR97" i="12"/>
  <c r="DS97" i="12" s="1"/>
  <c r="DL97" i="12"/>
  <c r="BK97" i="12"/>
  <c r="BJ97" i="12"/>
  <c r="BH97" i="12"/>
  <c r="BI97" i="12" s="1"/>
  <c r="BB97" i="12"/>
  <c r="AX97" i="12"/>
  <c r="AW97" i="12"/>
  <c r="AY97" i="12" s="1"/>
  <c r="AV97" i="12"/>
  <c r="AT97" i="12"/>
  <c r="AU97" i="12" s="1"/>
  <c r="AN97" i="12"/>
  <c r="Y97" i="12"/>
  <c r="X97" i="12"/>
  <c r="V97" i="12"/>
  <c r="W97" i="12" s="1"/>
  <c r="P97" i="12"/>
  <c r="K97" i="12"/>
  <c r="J97" i="12"/>
  <c r="L97" i="12" s="1"/>
  <c r="H97" i="12"/>
  <c r="I97" i="12" s="1"/>
  <c r="B97" i="12"/>
  <c r="EJ96" i="12"/>
  <c r="EI96" i="12"/>
  <c r="EH96" i="12"/>
  <c r="EF96" i="12"/>
  <c r="EG96" i="12" s="1"/>
  <c r="EK96" i="12" s="1"/>
  <c r="DZ96" i="12"/>
  <c r="DU96" i="12"/>
  <c r="DT96" i="12"/>
  <c r="DR96" i="12"/>
  <c r="DS96" i="12" s="1"/>
  <c r="DL96" i="12"/>
  <c r="BM96" i="12"/>
  <c r="BK96" i="12"/>
  <c r="BJ96" i="12"/>
  <c r="BH96" i="12"/>
  <c r="BI96" i="12" s="1"/>
  <c r="BL96" i="12" s="1"/>
  <c r="BB96" i="12"/>
  <c r="AW96" i="12"/>
  <c r="AV96" i="12"/>
  <c r="AT96" i="12"/>
  <c r="AU96" i="12" s="1"/>
  <c r="AN96" i="12"/>
  <c r="Y96" i="12"/>
  <c r="X96" i="12"/>
  <c r="W96" i="12"/>
  <c r="AA96" i="12" s="1"/>
  <c r="V96" i="12"/>
  <c r="P96" i="12"/>
  <c r="K96" i="12"/>
  <c r="J96" i="12"/>
  <c r="I96" i="12"/>
  <c r="H96" i="12"/>
  <c r="B96" i="12"/>
  <c r="EI95" i="12"/>
  <c r="EH95" i="12"/>
  <c r="EG95" i="12"/>
  <c r="EF95" i="12"/>
  <c r="DZ95" i="12"/>
  <c r="DW95" i="12"/>
  <c r="DU95" i="12"/>
  <c r="DT95" i="12"/>
  <c r="DS95" i="12"/>
  <c r="DV95" i="12" s="1"/>
  <c r="DR95" i="12"/>
  <c r="DL95" i="12"/>
  <c r="BK95" i="12"/>
  <c r="BJ95" i="12"/>
  <c r="BH95" i="12"/>
  <c r="BI95" i="12" s="1"/>
  <c r="BB95" i="12"/>
  <c r="AW95" i="12"/>
  <c r="AV95" i="12"/>
  <c r="AT95" i="12"/>
  <c r="AU95" i="12" s="1"/>
  <c r="AY95" i="12" s="1"/>
  <c r="AN95" i="12"/>
  <c r="Y95" i="12"/>
  <c r="X95" i="12"/>
  <c r="V95" i="12"/>
  <c r="W95" i="12" s="1"/>
  <c r="P95" i="12"/>
  <c r="L95" i="12"/>
  <c r="K95" i="12"/>
  <c r="M95" i="12" s="1"/>
  <c r="J95" i="12"/>
  <c r="I95" i="12"/>
  <c r="H95" i="12"/>
  <c r="B95" i="12"/>
  <c r="EI94" i="12"/>
  <c r="EH94" i="12"/>
  <c r="EG94" i="12"/>
  <c r="EK94" i="12" s="1"/>
  <c r="EF94" i="12"/>
  <c r="DZ94" i="12"/>
  <c r="DU94" i="12"/>
  <c r="DT94" i="12"/>
  <c r="DR94" i="12"/>
  <c r="DS94" i="12" s="1"/>
  <c r="DL94" i="12"/>
  <c r="BL94" i="12"/>
  <c r="BK94" i="12"/>
  <c r="BJ94" i="12"/>
  <c r="BI94" i="12"/>
  <c r="BM94" i="12" s="1"/>
  <c r="BH94" i="12"/>
  <c r="BB94" i="12"/>
  <c r="AW94" i="12"/>
  <c r="AV94" i="12"/>
  <c r="AU94" i="12"/>
  <c r="AT94" i="12"/>
  <c r="AN94" i="12"/>
  <c r="Y94" i="12"/>
  <c r="X94" i="12"/>
  <c r="V94" i="12"/>
  <c r="W94" i="12" s="1"/>
  <c r="P94" i="12"/>
  <c r="K94" i="12"/>
  <c r="J94" i="12"/>
  <c r="I94" i="12"/>
  <c r="H94" i="12"/>
  <c r="B94" i="12"/>
  <c r="EI93" i="12"/>
  <c r="EH93" i="12"/>
  <c r="EF93" i="12"/>
  <c r="EG93" i="12" s="1"/>
  <c r="DZ93" i="12"/>
  <c r="DU93" i="12"/>
  <c r="DT93" i="12"/>
  <c r="DR93" i="12"/>
  <c r="DS93" i="12" s="1"/>
  <c r="DW93" i="12" s="1"/>
  <c r="DL93" i="12"/>
  <c r="BM93" i="12"/>
  <c r="BL93" i="12"/>
  <c r="BK93" i="12"/>
  <c r="BJ93" i="12"/>
  <c r="BH93" i="12"/>
  <c r="BI93" i="12" s="1"/>
  <c r="BB93" i="12"/>
  <c r="AW93" i="12"/>
  <c r="AV93" i="12"/>
  <c r="AT93" i="12"/>
  <c r="AU93" i="12" s="1"/>
  <c r="AN93" i="12"/>
  <c r="Y93" i="12"/>
  <c r="AA93" i="12" s="1"/>
  <c r="X93" i="12"/>
  <c r="Z93" i="12" s="1"/>
  <c r="W93" i="12"/>
  <c r="V93" i="12"/>
  <c r="P93" i="12"/>
  <c r="K93" i="12"/>
  <c r="J93" i="12"/>
  <c r="I93" i="12"/>
  <c r="H93" i="12"/>
  <c r="B93" i="12"/>
  <c r="EI92" i="12"/>
  <c r="EH92" i="12"/>
  <c r="EG92" i="12"/>
  <c r="EK92" i="12" s="1"/>
  <c r="EF92" i="12"/>
  <c r="DZ92" i="12"/>
  <c r="DU92" i="12"/>
  <c r="DT92" i="12"/>
  <c r="DS92" i="12"/>
  <c r="DR92" i="12"/>
  <c r="DL92" i="12"/>
  <c r="BK92" i="12"/>
  <c r="BJ92" i="12"/>
  <c r="BH92" i="12"/>
  <c r="BI92" i="12" s="1"/>
  <c r="BB92" i="12"/>
  <c r="AY92" i="12"/>
  <c r="AW92" i="12"/>
  <c r="AV92" i="12"/>
  <c r="AU92" i="12"/>
  <c r="AX92" i="12" s="1"/>
  <c r="AT92" i="12"/>
  <c r="AN92" i="12"/>
  <c r="Y92" i="12"/>
  <c r="X92" i="12"/>
  <c r="V92" i="12"/>
  <c r="W92" i="12" s="1"/>
  <c r="AA92" i="12" s="1"/>
  <c r="AD92" i="12" s="1"/>
  <c r="AH92" i="12" s="1"/>
  <c r="P92" i="12"/>
  <c r="K92" i="12"/>
  <c r="J92" i="12"/>
  <c r="H92" i="12"/>
  <c r="I92" i="12" s="1"/>
  <c r="M92" i="12" s="1"/>
  <c r="B92" i="12"/>
  <c r="EI91" i="12"/>
  <c r="EH91" i="12"/>
  <c r="EF91" i="12"/>
  <c r="EG91" i="12" s="1"/>
  <c r="DZ91" i="12"/>
  <c r="DU91" i="12"/>
  <c r="DT91" i="12"/>
  <c r="DS91" i="12"/>
  <c r="DR91" i="12"/>
  <c r="DL91" i="12"/>
  <c r="BK91" i="12"/>
  <c r="BJ91" i="12"/>
  <c r="BH91" i="12"/>
  <c r="BI91" i="12" s="1"/>
  <c r="BB91" i="12"/>
  <c r="AW91" i="12"/>
  <c r="AV91" i="12"/>
  <c r="AU91" i="12"/>
  <c r="AT91" i="12"/>
  <c r="AN91" i="12"/>
  <c r="Y91" i="12"/>
  <c r="X91" i="12"/>
  <c r="W91" i="12"/>
  <c r="V91" i="12"/>
  <c r="P91" i="12"/>
  <c r="M91" i="12"/>
  <c r="K91" i="12"/>
  <c r="J91" i="12"/>
  <c r="I91" i="12"/>
  <c r="L91" i="12" s="1"/>
  <c r="H91" i="12"/>
  <c r="B91" i="12"/>
  <c r="EI90" i="12"/>
  <c r="EH90" i="12"/>
  <c r="EF90" i="12"/>
  <c r="EG90" i="12" s="1"/>
  <c r="DZ90" i="12"/>
  <c r="DU90" i="12"/>
  <c r="DT90" i="12"/>
  <c r="DS90" i="12"/>
  <c r="DR90" i="12"/>
  <c r="DL90" i="12"/>
  <c r="BK90" i="12"/>
  <c r="BJ90" i="12"/>
  <c r="BH90" i="12"/>
  <c r="BI90" i="12" s="1"/>
  <c r="BB90" i="12"/>
  <c r="AW90" i="12"/>
  <c r="AV90" i="12"/>
  <c r="AU90" i="12"/>
  <c r="AT90" i="12"/>
  <c r="AN90" i="12"/>
  <c r="Y90" i="12"/>
  <c r="X90" i="12"/>
  <c r="V90" i="12"/>
  <c r="W90" i="12" s="1"/>
  <c r="P90" i="12"/>
  <c r="K90" i="12"/>
  <c r="J90" i="12"/>
  <c r="I90" i="12"/>
  <c r="L90" i="12" s="1"/>
  <c r="H90" i="12"/>
  <c r="B90" i="12"/>
  <c r="EI89" i="12"/>
  <c r="EH89" i="12"/>
  <c r="EF89" i="12"/>
  <c r="EG89" i="12" s="1"/>
  <c r="DZ89" i="12"/>
  <c r="DU89" i="12"/>
  <c r="DT89" i="12"/>
  <c r="DR89" i="12"/>
  <c r="DS89" i="12" s="1"/>
  <c r="DL89" i="12"/>
  <c r="BK89" i="12"/>
  <c r="BJ89" i="12"/>
  <c r="BH89" i="12"/>
  <c r="BI89" i="12" s="1"/>
  <c r="BB89" i="12"/>
  <c r="AW89" i="12"/>
  <c r="AV89" i="12"/>
  <c r="AU89" i="12"/>
  <c r="AT89" i="12"/>
  <c r="AN89" i="12"/>
  <c r="AI89" i="12"/>
  <c r="AH89" i="12"/>
  <c r="Y89" i="12"/>
  <c r="X89" i="12"/>
  <c r="Z89" i="12" s="1"/>
  <c r="AE89" i="12" s="1"/>
  <c r="V89" i="12"/>
  <c r="W89" i="12" s="1"/>
  <c r="AA89" i="12" s="1"/>
  <c r="AD89" i="12" s="1"/>
  <c r="P89" i="12"/>
  <c r="M89" i="12"/>
  <c r="K89" i="12"/>
  <c r="J89" i="12"/>
  <c r="I89" i="12"/>
  <c r="L89" i="12" s="1"/>
  <c r="H89" i="12"/>
  <c r="B89" i="12"/>
  <c r="EI88" i="12"/>
  <c r="EH88" i="12"/>
  <c r="EF88" i="12"/>
  <c r="EG88" i="12" s="1"/>
  <c r="EK88" i="12" s="1"/>
  <c r="EN88" i="12" s="1"/>
  <c r="ER88" i="12" s="1"/>
  <c r="DZ88" i="12"/>
  <c r="DW88" i="12"/>
  <c r="DV88" i="12"/>
  <c r="DU88" i="12"/>
  <c r="DT88" i="12"/>
  <c r="DR88" i="12"/>
  <c r="DS88" i="12" s="1"/>
  <c r="DL88" i="12"/>
  <c r="BK88" i="12"/>
  <c r="BJ88" i="12"/>
  <c r="BI88" i="12"/>
  <c r="BM88" i="12" s="1"/>
  <c r="BH88" i="12"/>
  <c r="BB88" i="12"/>
  <c r="AW88" i="12"/>
  <c r="AV88" i="12"/>
  <c r="AU88" i="12"/>
  <c r="AT88" i="12"/>
  <c r="AN88" i="12"/>
  <c r="Y88" i="12"/>
  <c r="X88" i="12"/>
  <c r="V88" i="12"/>
  <c r="W88" i="12" s="1"/>
  <c r="AA88" i="12" s="1"/>
  <c r="P88" i="12"/>
  <c r="K88" i="12"/>
  <c r="J88" i="12"/>
  <c r="H88" i="12"/>
  <c r="I88" i="12" s="1"/>
  <c r="B88" i="12"/>
  <c r="EI87" i="12"/>
  <c r="EH87" i="12"/>
  <c r="EG87" i="12"/>
  <c r="EF87" i="12"/>
  <c r="DZ87" i="12"/>
  <c r="DW87" i="12"/>
  <c r="DV87" i="12"/>
  <c r="DU87" i="12"/>
  <c r="DT87" i="12"/>
  <c r="DR87" i="12"/>
  <c r="DS87" i="12" s="1"/>
  <c r="DL87" i="12"/>
  <c r="BK87" i="12"/>
  <c r="BJ87" i="12"/>
  <c r="BH87" i="12"/>
  <c r="BI87" i="12" s="1"/>
  <c r="BB87" i="12"/>
  <c r="AW87" i="12"/>
  <c r="AV87" i="12"/>
  <c r="AU87" i="12"/>
  <c r="AT87" i="12"/>
  <c r="AN87" i="12"/>
  <c r="Y87" i="12"/>
  <c r="X87" i="12"/>
  <c r="V87" i="12"/>
  <c r="W87" i="12" s="1"/>
  <c r="P87" i="12"/>
  <c r="K87" i="12"/>
  <c r="J87" i="12"/>
  <c r="H87" i="12"/>
  <c r="I87" i="12" s="1"/>
  <c r="B87" i="12"/>
  <c r="EK86" i="12"/>
  <c r="EJ86" i="12"/>
  <c r="EI86" i="12"/>
  <c r="EH86" i="12"/>
  <c r="EG86" i="12"/>
  <c r="EF86" i="12"/>
  <c r="DZ86" i="12"/>
  <c r="DU86" i="12"/>
  <c r="DT86" i="12"/>
  <c r="DR86" i="12"/>
  <c r="DS86" i="12" s="1"/>
  <c r="DL86" i="12"/>
  <c r="BK86" i="12"/>
  <c r="BM86" i="12" s="1"/>
  <c r="BJ86" i="12"/>
  <c r="BL86" i="12" s="1"/>
  <c r="BI86" i="12"/>
  <c r="BH86" i="12"/>
  <c r="BB86" i="12"/>
  <c r="AW86" i="12"/>
  <c r="AV86" i="12"/>
  <c r="AT86" i="12"/>
  <c r="AU86" i="12" s="1"/>
  <c r="AN86" i="12"/>
  <c r="Z86" i="12"/>
  <c r="Y86" i="12"/>
  <c r="X86" i="12"/>
  <c r="V86" i="12"/>
  <c r="W86" i="12" s="1"/>
  <c r="P86" i="12"/>
  <c r="K86" i="12"/>
  <c r="J86" i="12"/>
  <c r="I86" i="12"/>
  <c r="H86" i="12"/>
  <c r="B86" i="12"/>
  <c r="EI85" i="12"/>
  <c r="EH85" i="12"/>
  <c r="EF85" i="12"/>
  <c r="EG85" i="12" s="1"/>
  <c r="DZ85" i="12"/>
  <c r="DW85" i="12"/>
  <c r="DU85" i="12"/>
  <c r="DT85" i="12"/>
  <c r="DS85" i="12"/>
  <c r="DV85" i="12" s="1"/>
  <c r="DR85" i="12"/>
  <c r="DL85" i="12"/>
  <c r="BK85" i="12"/>
  <c r="BJ85" i="12"/>
  <c r="BI85" i="12"/>
  <c r="BH85" i="12"/>
  <c r="BB85" i="12"/>
  <c r="AY85" i="12"/>
  <c r="AW85" i="12"/>
  <c r="AV85" i="12"/>
  <c r="AT85" i="12"/>
  <c r="AU85" i="12" s="1"/>
  <c r="AX85" i="12" s="1"/>
  <c r="AN85" i="12"/>
  <c r="Y85" i="12"/>
  <c r="X85" i="12"/>
  <c r="V85" i="12"/>
  <c r="W85" i="12" s="1"/>
  <c r="AA85" i="12" s="1"/>
  <c r="P85" i="12"/>
  <c r="K85" i="12"/>
  <c r="J85" i="12"/>
  <c r="I85" i="12"/>
  <c r="H85" i="12"/>
  <c r="B85" i="12"/>
  <c r="EI84" i="12"/>
  <c r="EH84" i="12"/>
  <c r="EF84" i="12"/>
  <c r="EG84" i="12" s="1"/>
  <c r="DZ84" i="12"/>
  <c r="DV84" i="12"/>
  <c r="DU84" i="12"/>
  <c r="DT84" i="12"/>
  <c r="DR84" i="12"/>
  <c r="DS84" i="12" s="1"/>
  <c r="DW84" i="12" s="1"/>
  <c r="DL84" i="12"/>
  <c r="BK84" i="12"/>
  <c r="BJ84" i="12"/>
  <c r="BH84" i="12"/>
  <c r="BI84" i="12" s="1"/>
  <c r="BB84" i="12"/>
  <c r="AY84" i="12"/>
  <c r="AW84" i="12"/>
  <c r="AV84" i="12"/>
  <c r="AU84" i="12"/>
  <c r="AX84" i="12" s="1"/>
  <c r="AT84" i="12"/>
  <c r="AN84" i="12"/>
  <c r="Y84" i="12"/>
  <c r="X84" i="12"/>
  <c r="V84" i="12"/>
  <c r="W84" i="12" s="1"/>
  <c r="P84" i="12"/>
  <c r="K84" i="12"/>
  <c r="J84" i="12"/>
  <c r="H84" i="12"/>
  <c r="I84" i="12" s="1"/>
  <c r="B84" i="12"/>
  <c r="EI83" i="12"/>
  <c r="EH83" i="12"/>
  <c r="EF83" i="12"/>
  <c r="EG83" i="12" s="1"/>
  <c r="DZ83" i="12"/>
  <c r="DU83" i="12"/>
  <c r="DT83" i="12"/>
  <c r="DR83" i="12"/>
  <c r="DS83" i="12" s="1"/>
  <c r="DV83" i="12" s="1"/>
  <c r="DL83" i="12"/>
  <c r="BM83" i="12"/>
  <c r="BL83" i="12"/>
  <c r="BK83" i="12"/>
  <c r="BJ83" i="12"/>
  <c r="BH83" i="12"/>
  <c r="BI83" i="12" s="1"/>
  <c r="BB83" i="12"/>
  <c r="AW83" i="12"/>
  <c r="AV83" i="12"/>
  <c r="AU83" i="12"/>
  <c r="AT83" i="12"/>
  <c r="AN83" i="12"/>
  <c r="AA83" i="12"/>
  <c r="Y83" i="12"/>
  <c r="X83" i="12"/>
  <c r="Z83" i="12" s="1"/>
  <c r="W83" i="12"/>
  <c r="V83" i="12"/>
  <c r="P83" i="12"/>
  <c r="K83" i="12"/>
  <c r="J83" i="12"/>
  <c r="I83" i="12"/>
  <c r="H83" i="12"/>
  <c r="B83" i="12"/>
  <c r="EI82" i="12"/>
  <c r="EH82" i="12"/>
  <c r="EF82" i="12"/>
  <c r="EG82" i="12" s="1"/>
  <c r="DZ82" i="12"/>
  <c r="DU82" i="12"/>
  <c r="DT82" i="12"/>
  <c r="DS82" i="12"/>
  <c r="DR82" i="12"/>
  <c r="DL82" i="12"/>
  <c r="BM82" i="12"/>
  <c r="BP82" i="12" s="1"/>
  <c r="BT82" i="12" s="1"/>
  <c r="BL82" i="12"/>
  <c r="BQ82" i="12" s="1"/>
  <c r="BU82" i="12" s="1"/>
  <c r="BK82" i="12"/>
  <c r="BJ82" i="12"/>
  <c r="BH82" i="12"/>
  <c r="BI82" i="12" s="1"/>
  <c r="BB82" i="12"/>
  <c r="AY82" i="12"/>
  <c r="AW82" i="12"/>
  <c r="AV82" i="12"/>
  <c r="AU82" i="12"/>
  <c r="AX82" i="12" s="1"/>
  <c r="AT82" i="12"/>
  <c r="AN82" i="12"/>
  <c r="Y82" i="12"/>
  <c r="X82" i="12"/>
  <c r="W82" i="12"/>
  <c r="V82" i="12"/>
  <c r="P82" i="12"/>
  <c r="K82" i="12"/>
  <c r="J82" i="12"/>
  <c r="H82" i="12"/>
  <c r="I82" i="12" s="1"/>
  <c r="B82" i="12"/>
  <c r="EK81" i="12"/>
  <c r="EN81" i="12" s="1"/>
  <c r="ER81" i="12" s="1"/>
  <c r="EJ81" i="12"/>
  <c r="EO81" i="12" s="1"/>
  <c r="ES81" i="12" s="1"/>
  <c r="EI81" i="12"/>
  <c r="EH81" i="12"/>
  <c r="EG81" i="12"/>
  <c r="EF81" i="12"/>
  <c r="DZ81" i="12"/>
  <c r="DW81" i="12"/>
  <c r="DU81" i="12"/>
  <c r="DT81" i="12"/>
  <c r="DV81" i="12" s="1"/>
  <c r="DS81" i="12"/>
  <c r="DR81" i="12"/>
  <c r="DL81" i="12"/>
  <c r="BK81" i="12"/>
  <c r="BJ81" i="12"/>
  <c r="BI81" i="12"/>
  <c r="BM81" i="12" s="1"/>
  <c r="BH81" i="12"/>
  <c r="BB81" i="12"/>
  <c r="AX81" i="12"/>
  <c r="AW81" i="12"/>
  <c r="AY81" i="12" s="1"/>
  <c r="AV81" i="12"/>
  <c r="AT81" i="12"/>
  <c r="AU81" i="12" s="1"/>
  <c r="AN81" i="12"/>
  <c r="Y81" i="12"/>
  <c r="X81" i="12"/>
  <c r="Z81" i="12" s="1"/>
  <c r="W81" i="12"/>
  <c r="AA81" i="12" s="1"/>
  <c r="V81" i="12"/>
  <c r="P81" i="12"/>
  <c r="K81" i="12"/>
  <c r="J81" i="12"/>
  <c r="H81" i="12"/>
  <c r="I81" i="12" s="1"/>
  <c r="B81" i="12"/>
  <c r="EI80" i="12"/>
  <c r="EH80" i="12"/>
  <c r="EF80" i="12"/>
  <c r="EG80" i="12" s="1"/>
  <c r="DZ80" i="12"/>
  <c r="DU80" i="12"/>
  <c r="DW80" i="12" s="1"/>
  <c r="DT80" i="12"/>
  <c r="DV80" i="12" s="1"/>
  <c r="DS80" i="12"/>
  <c r="DR80" i="12"/>
  <c r="DL80" i="12"/>
  <c r="BK80" i="12"/>
  <c r="BJ80" i="12"/>
  <c r="BH80" i="12"/>
  <c r="BI80" i="12" s="1"/>
  <c r="BB80" i="12"/>
  <c r="AY80" i="12"/>
  <c r="AX80" i="12"/>
  <c r="AW80" i="12"/>
  <c r="AV80" i="12"/>
  <c r="AU80" i="12"/>
  <c r="AT80" i="12"/>
  <c r="AN80" i="12"/>
  <c r="Y80" i="12"/>
  <c r="X80" i="12"/>
  <c r="V80" i="12"/>
  <c r="W80" i="12" s="1"/>
  <c r="P80" i="12"/>
  <c r="K80" i="12"/>
  <c r="M80" i="12" s="1"/>
  <c r="J80" i="12"/>
  <c r="I80" i="12"/>
  <c r="L80" i="12" s="1"/>
  <c r="H80" i="12"/>
  <c r="B80" i="12"/>
  <c r="EK79" i="12"/>
  <c r="EJ79" i="12"/>
  <c r="EI79" i="12"/>
  <c r="EH79" i="12"/>
  <c r="EG79" i="12"/>
  <c r="EF79" i="12"/>
  <c r="DZ79" i="12"/>
  <c r="DU79" i="12"/>
  <c r="DT79" i="12"/>
  <c r="DS79" i="12"/>
  <c r="DR79" i="12"/>
  <c r="DL79" i="12"/>
  <c r="BK79" i="12"/>
  <c r="BJ79" i="12"/>
  <c r="BL79" i="12" s="1"/>
  <c r="BI79" i="12"/>
  <c r="BH79" i="12"/>
  <c r="BB79" i="12"/>
  <c r="AW79" i="12"/>
  <c r="AV79" i="12"/>
  <c r="AU79" i="12"/>
  <c r="AT79" i="12"/>
  <c r="AN79" i="12"/>
  <c r="Y79" i="12"/>
  <c r="X79" i="12"/>
  <c r="V79" i="12"/>
  <c r="W79" i="12" s="1"/>
  <c r="P79" i="12"/>
  <c r="M79" i="12"/>
  <c r="K79" i="12"/>
  <c r="J79" i="12"/>
  <c r="I79" i="12"/>
  <c r="L79" i="12" s="1"/>
  <c r="H79" i="12"/>
  <c r="B79" i="12"/>
  <c r="EI78" i="12"/>
  <c r="EH78" i="12"/>
  <c r="EG78" i="12"/>
  <c r="EF78" i="12"/>
  <c r="DZ78" i="12"/>
  <c r="DU78" i="12"/>
  <c r="DT78" i="12"/>
  <c r="DR78" i="12"/>
  <c r="DS78" i="12" s="1"/>
  <c r="DL78" i="12"/>
  <c r="BK78" i="12"/>
  <c r="BJ78" i="12"/>
  <c r="BI78" i="12"/>
  <c r="BH78" i="12"/>
  <c r="BB78" i="12"/>
  <c r="AY78" i="12"/>
  <c r="AX78" i="12"/>
  <c r="AW78" i="12"/>
  <c r="AV78" i="12"/>
  <c r="AU78" i="12"/>
  <c r="AT78" i="12"/>
  <c r="AN78" i="12"/>
  <c r="Y78" i="12"/>
  <c r="X78" i="12"/>
  <c r="W78" i="12"/>
  <c r="V78" i="12"/>
  <c r="P78" i="12"/>
  <c r="K78" i="12"/>
  <c r="J78" i="12"/>
  <c r="I78" i="12"/>
  <c r="H78" i="12"/>
  <c r="B78" i="12"/>
  <c r="EJ77" i="12"/>
  <c r="EO77" i="12" s="1"/>
  <c r="ES77" i="12" s="1"/>
  <c r="EI77" i="12"/>
  <c r="EH77" i="12"/>
  <c r="EG77" i="12"/>
  <c r="EK77" i="12" s="1"/>
  <c r="EN77" i="12" s="1"/>
  <c r="ER77" i="12" s="1"/>
  <c r="EF77" i="12"/>
  <c r="DZ77" i="12"/>
  <c r="DW77" i="12"/>
  <c r="DU77" i="12"/>
  <c r="DT77" i="12"/>
  <c r="DS77" i="12"/>
  <c r="DV77" i="12" s="1"/>
  <c r="DR77" i="12"/>
  <c r="DL77" i="12"/>
  <c r="BK77" i="12"/>
  <c r="BJ77" i="12"/>
  <c r="BH77" i="12"/>
  <c r="BI77" i="12" s="1"/>
  <c r="BB77" i="12"/>
  <c r="AW77" i="12"/>
  <c r="AV77" i="12"/>
  <c r="AT77" i="12"/>
  <c r="AU77" i="12" s="1"/>
  <c r="AN77" i="12"/>
  <c r="Y77" i="12"/>
  <c r="X77" i="12"/>
  <c r="V77" i="12"/>
  <c r="W77" i="12" s="1"/>
  <c r="P77" i="12"/>
  <c r="K77" i="12"/>
  <c r="J77" i="12"/>
  <c r="H77" i="12"/>
  <c r="I77" i="12" s="1"/>
  <c r="B77" i="12"/>
  <c r="EK76" i="12"/>
  <c r="EJ76" i="12"/>
  <c r="EI76" i="12"/>
  <c r="EH76" i="12"/>
  <c r="EF76" i="12"/>
  <c r="EG76" i="12" s="1"/>
  <c r="DZ76" i="12"/>
  <c r="DU76" i="12"/>
  <c r="DT76" i="12"/>
  <c r="DR76" i="12"/>
  <c r="DS76" i="12" s="1"/>
  <c r="DL76" i="12"/>
  <c r="BK76" i="12"/>
  <c r="BM76" i="12" s="1"/>
  <c r="BJ76" i="12"/>
  <c r="BL76" i="12" s="1"/>
  <c r="BI76" i="12"/>
  <c r="BH76" i="12"/>
  <c r="BB76" i="12"/>
  <c r="AW76" i="12"/>
  <c r="AV76" i="12"/>
  <c r="AU76" i="12"/>
  <c r="AT76" i="12"/>
  <c r="AN76" i="12"/>
  <c r="Y76" i="12"/>
  <c r="X76" i="12"/>
  <c r="W76" i="12"/>
  <c r="V76" i="12"/>
  <c r="P76" i="12"/>
  <c r="K76" i="12"/>
  <c r="J76" i="12"/>
  <c r="I76" i="12"/>
  <c r="H76" i="12"/>
  <c r="B76" i="12"/>
  <c r="EI75" i="12"/>
  <c r="EH75" i="12"/>
  <c r="EG75" i="12"/>
  <c r="EF75" i="12"/>
  <c r="DZ75" i="12"/>
  <c r="DW75" i="12"/>
  <c r="DU75" i="12"/>
  <c r="DT75" i="12"/>
  <c r="DS75" i="12"/>
  <c r="DV75" i="12" s="1"/>
  <c r="DR75" i="12"/>
  <c r="DL75" i="12"/>
  <c r="BK75" i="12"/>
  <c r="BJ75" i="12"/>
  <c r="BH75" i="12"/>
  <c r="BI75" i="12" s="1"/>
  <c r="BM75" i="12" s="1"/>
  <c r="BP75" i="12" s="1"/>
  <c r="BT75" i="12" s="1"/>
  <c r="BB75" i="12"/>
  <c r="AX75" i="12"/>
  <c r="AW75" i="12"/>
  <c r="AY75" i="12" s="1"/>
  <c r="AV75" i="12"/>
  <c r="AT75" i="12"/>
  <c r="AU75" i="12" s="1"/>
  <c r="AN75" i="12"/>
  <c r="Y75" i="12"/>
  <c r="X75" i="12"/>
  <c r="V75" i="12"/>
  <c r="W75" i="12" s="1"/>
  <c r="P75" i="12"/>
  <c r="K75" i="12"/>
  <c r="J75" i="12"/>
  <c r="I75" i="12"/>
  <c r="H75" i="12"/>
  <c r="B75" i="12"/>
  <c r="EJ74" i="12"/>
  <c r="EI74" i="12"/>
  <c r="EH74" i="12"/>
  <c r="EG74" i="12"/>
  <c r="EF74" i="12"/>
  <c r="DZ74" i="12"/>
  <c r="DU74" i="12"/>
  <c r="DT74" i="12"/>
  <c r="DR74" i="12"/>
  <c r="DS74" i="12" s="1"/>
  <c r="DL74" i="12"/>
  <c r="BK74" i="12"/>
  <c r="BJ74" i="12"/>
  <c r="BI74" i="12"/>
  <c r="BH74" i="12"/>
  <c r="BB74" i="12"/>
  <c r="AW74" i="12"/>
  <c r="AV74" i="12"/>
  <c r="AX74" i="12" s="1"/>
  <c r="AT74" i="12"/>
  <c r="AU74" i="12" s="1"/>
  <c r="AY74" i="12" s="1"/>
  <c r="AN74" i="12"/>
  <c r="Y74" i="12"/>
  <c r="X74" i="12"/>
  <c r="V74" i="12"/>
  <c r="W74" i="12" s="1"/>
  <c r="P74" i="12"/>
  <c r="K74" i="12"/>
  <c r="J74" i="12"/>
  <c r="I74" i="12"/>
  <c r="H74" i="12"/>
  <c r="B74" i="12"/>
  <c r="EI73" i="12"/>
  <c r="EH73" i="12"/>
  <c r="EF73" i="12"/>
  <c r="EG73" i="12" s="1"/>
  <c r="DZ73" i="12"/>
  <c r="DU73" i="12"/>
  <c r="DT73" i="12"/>
  <c r="DS73" i="12"/>
  <c r="DR73" i="12"/>
  <c r="DL73" i="12"/>
  <c r="BK73" i="12"/>
  <c r="BJ73" i="12"/>
  <c r="BI73" i="12"/>
  <c r="BM73" i="12" s="1"/>
  <c r="BP73" i="12" s="1"/>
  <c r="BT73" i="12" s="1"/>
  <c r="BH73" i="12"/>
  <c r="BB73" i="12"/>
  <c r="AY73" i="12"/>
  <c r="AW73" i="12"/>
  <c r="AV73" i="12"/>
  <c r="AU73" i="12"/>
  <c r="AX73" i="12" s="1"/>
  <c r="AT73" i="12"/>
  <c r="AN73" i="12"/>
  <c r="Y73" i="12"/>
  <c r="AA73" i="12" s="1"/>
  <c r="X73" i="12"/>
  <c r="Z73" i="12" s="1"/>
  <c r="W73" i="12"/>
  <c r="V73" i="12"/>
  <c r="P73" i="12"/>
  <c r="K73" i="12"/>
  <c r="J73" i="12"/>
  <c r="I73" i="12"/>
  <c r="H73" i="12"/>
  <c r="B73" i="12"/>
  <c r="EI72" i="12"/>
  <c r="EH72" i="12"/>
  <c r="EF72" i="12"/>
  <c r="EG72" i="12" s="1"/>
  <c r="EJ72" i="12" s="1"/>
  <c r="DZ72" i="12"/>
  <c r="DU72" i="12"/>
  <c r="DT72" i="12"/>
  <c r="DS72" i="12"/>
  <c r="DR72" i="12"/>
  <c r="DL72" i="12"/>
  <c r="BK72" i="12"/>
  <c r="BM72" i="12" s="1"/>
  <c r="BJ72" i="12"/>
  <c r="BL72" i="12" s="1"/>
  <c r="BI72" i="12"/>
  <c r="BH72" i="12"/>
  <c r="BB72" i="12"/>
  <c r="AW72" i="12"/>
  <c r="AV72" i="12"/>
  <c r="AU72" i="12"/>
  <c r="AT72" i="12"/>
  <c r="AN72" i="12"/>
  <c r="AE72" i="12"/>
  <c r="AI72" i="12" s="1"/>
  <c r="AD72" i="12"/>
  <c r="AH72" i="12" s="1"/>
  <c r="AA72" i="12"/>
  <c r="Z72" i="12"/>
  <c r="Y72" i="12"/>
  <c r="X72" i="12"/>
  <c r="W72" i="12"/>
  <c r="V72" i="12"/>
  <c r="P72" i="12"/>
  <c r="M72" i="12"/>
  <c r="K72" i="12"/>
  <c r="J72" i="12"/>
  <c r="H72" i="12"/>
  <c r="I72" i="12" s="1"/>
  <c r="L72" i="12" s="1"/>
  <c r="B72" i="12"/>
  <c r="HG71" i="12"/>
  <c r="HF71" i="12"/>
  <c r="HE71" i="12"/>
  <c r="HI71" i="12" s="1"/>
  <c r="HD71" i="12"/>
  <c r="GX71" i="12"/>
  <c r="GT71" i="12"/>
  <c r="GS71" i="12"/>
  <c r="GU71" i="12" s="1"/>
  <c r="GR71" i="12"/>
  <c r="GQ71" i="12"/>
  <c r="GP71" i="12"/>
  <c r="GJ71" i="12"/>
  <c r="FV71" i="12"/>
  <c r="FU71" i="12"/>
  <c r="FT71" i="12"/>
  <c r="FS71" i="12"/>
  <c r="FR71" i="12"/>
  <c r="FL71" i="12"/>
  <c r="FG71" i="12"/>
  <c r="FF71" i="12"/>
  <c r="FD71" i="12"/>
  <c r="FE71" i="12" s="1"/>
  <c r="EX71" i="12"/>
  <c r="EI71" i="12"/>
  <c r="EH71" i="12"/>
  <c r="EF71" i="12"/>
  <c r="EG71" i="12" s="1"/>
  <c r="DZ71" i="12"/>
  <c r="DW71" i="12"/>
  <c r="DV71" i="12"/>
  <c r="DU71" i="12"/>
  <c r="DT71" i="12"/>
  <c r="DR71" i="12"/>
  <c r="DS71" i="12" s="1"/>
  <c r="DL71" i="12"/>
  <c r="BK71" i="12"/>
  <c r="BJ71" i="12"/>
  <c r="BH71" i="12"/>
  <c r="BI71" i="12" s="1"/>
  <c r="BM71" i="12" s="1"/>
  <c r="BB71" i="12"/>
  <c r="AW71" i="12"/>
  <c r="AV71" i="12"/>
  <c r="AT71" i="12"/>
  <c r="AU71" i="12" s="1"/>
  <c r="AN71" i="12"/>
  <c r="Y71" i="12"/>
  <c r="X71" i="12"/>
  <c r="V71" i="12"/>
  <c r="W71" i="12" s="1"/>
  <c r="P71" i="12"/>
  <c r="M71" i="12"/>
  <c r="L71" i="12"/>
  <c r="K71" i="12"/>
  <c r="J71" i="12"/>
  <c r="I71" i="12"/>
  <c r="H71" i="12"/>
  <c r="B71" i="12"/>
  <c r="HH70" i="12"/>
  <c r="HG70" i="12"/>
  <c r="HI70" i="12" s="1"/>
  <c r="HF70" i="12"/>
  <c r="HE70" i="12"/>
  <c r="HD70" i="12"/>
  <c r="GX70" i="12"/>
  <c r="GS70" i="12"/>
  <c r="GR70" i="12"/>
  <c r="GP70" i="12"/>
  <c r="GQ70" i="12" s="1"/>
  <c r="GJ70" i="12"/>
  <c r="FU70" i="12"/>
  <c r="FT70" i="12"/>
  <c r="FS70" i="12"/>
  <c r="FW70" i="12" s="1"/>
  <c r="FR70" i="12"/>
  <c r="FL70" i="12"/>
  <c r="FG70" i="12"/>
  <c r="FF70" i="12"/>
  <c r="FD70" i="12"/>
  <c r="FE70" i="12" s="1"/>
  <c r="FH70" i="12" s="1"/>
  <c r="EX70" i="12"/>
  <c r="EI70" i="12"/>
  <c r="EH70" i="12"/>
  <c r="EF70" i="12"/>
  <c r="EG70" i="12" s="1"/>
  <c r="DZ70" i="12"/>
  <c r="DV70" i="12"/>
  <c r="DU70" i="12"/>
  <c r="DT70" i="12"/>
  <c r="DS70" i="12"/>
  <c r="DR70" i="12"/>
  <c r="DL70" i="12"/>
  <c r="BK70" i="12"/>
  <c r="BJ70" i="12"/>
  <c r="BH70" i="12"/>
  <c r="BI70" i="12" s="1"/>
  <c r="BB70" i="12"/>
  <c r="AW70" i="12"/>
  <c r="AV70" i="12"/>
  <c r="AU70" i="12"/>
  <c r="AT70" i="12"/>
  <c r="AN70" i="12"/>
  <c r="Z70" i="12"/>
  <c r="Y70" i="12"/>
  <c r="AA70" i="12" s="1"/>
  <c r="X70" i="12"/>
  <c r="W70" i="12"/>
  <c r="V70" i="12"/>
  <c r="P70" i="12"/>
  <c r="K70" i="12"/>
  <c r="J70" i="12"/>
  <c r="I70" i="12"/>
  <c r="H70" i="12"/>
  <c r="B70" i="12"/>
  <c r="HM69" i="12"/>
  <c r="HQ69" i="12" s="1"/>
  <c r="HL69" i="12"/>
  <c r="HP69" i="12" s="1"/>
  <c r="FV69" i="12"/>
  <c r="FU69" i="12"/>
  <c r="FW69" i="12" s="1"/>
  <c r="FT69" i="12"/>
  <c r="FS69" i="12"/>
  <c r="FR69" i="12"/>
  <c r="FL69" i="12"/>
  <c r="FG69" i="12"/>
  <c r="FF69" i="12"/>
  <c r="FE69" i="12"/>
  <c r="FD69" i="12"/>
  <c r="EX69" i="12"/>
  <c r="EI69" i="12"/>
  <c r="EH69" i="12"/>
  <c r="EF69" i="12"/>
  <c r="EG69" i="12" s="1"/>
  <c r="DZ69" i="12"/>
  <c r="DU69" i="12"/>
  <c r="DT69" i="12"/>
  <c r="DR69" i="12"/>
  <c r="DS69" i="12" s="1"/>
  <c r="DL69" i="12"/>
  <c r="BK69" i="12"/>
  <c r="BM69" i="12" s="1"/>
  <c r="BP69" i="12" s="1"/>
  <c r="BT69" i="12" s="1"/>
  <c r="BJ69" i="12"/>
  <c r="BL69" i="12" s="1"/>
  <c r="BQ69" i="12" s="1"/>
  <c r="BU69" i="12" s="1"/>
  <c r="BI69" i="12"/>
  <c r="BH69" i="12"/>
  <c r="BB69" i="12"/>
  <c r="AY69" i="12"/>
  <c r="AW69" i="12"/>
  <c r="AV69" i="12"/>
  <c r="AX69" i="12" s="1"/>
  <c r="AU69" i="12"/>
  <c r="AT69" i="12"/>
  <c r="AN69" i="12"/>
  <c r="Y69" i="12"/>
  <c r="X69" i="12"/>
  <c r="W69" i="12"/>
  <c r="V69" i="12"/>
  <c r="P69" i="12"/>
  <c r="M69" i="12"/>
  <c r="K69" i="12"/>
  <c r="J69" i="12"/>
  <c r="L69" i="12" s="1"/>
  <c r="I69" i="12"/>
  <c r="H69" i="12"/>
  <c r="B69" i="12"/>
  <c r="HG68" i="12"/>
  <c r="HF68" i="12"/>
  <c r="HD68" i="12"/>
  <c r="HE68" i="12" s="1"/>
  <c r="GX68" i="12"/>
  <c r="GS68" i="12"/>
  <c r="GR68" i="12"/>
  <c r="GP68" i="12"/>
  <c r="GQ68" i="12" s="1"/>
  <c r="GJ68" i="12"/>
  <c r="GD68" i="12"/>
  <c r="GA68" i="12"/>
  <c r="GE68" i="12" s="1"/>
  <c r="FZ68" i="12"/>
  <c r="EI68" i="12"/>
  <c r="EH68" i="12"/>
  <c r="EF68" i="12"/>
  <c r="EG68" i="12" s="1"/>
  <c r="EK68" i="12" s="1"/>
  <c r="DZ68" i="12"/>
  <c r="DU68" i="12"/>
  <c r="DT68" i="12"/>
  <c r="DR68" i="12"/>
  <c r="DS68" i="12" s="1"/>
  <c r="DV68" i="12" s="1"/>
  <c r="DL68" i="12"/>
  <c r="BK68" i="12"/>
  <c r="BJ68" i="12"/>
  <c r="BL68" i="12" s="1"/>
  <c r="BI68" i="12"/>
  <c r="BM68" i="12" s="1"/>
  <c r="BH68" i="12"/>
  <c r="BB68" i="12"/>
  <c r="AW68" i="12"/>
  <c r="AV68" i="12"/>
  <c r="AT68" i="12"/>
  <c r="AU68" i="12" s="1"/>
  <c r="AN68" i="12"/>
  <c r="AE68" i="12"/>
  <c r="AI68" i="12" s="1"/>
  <c r="AD68" i="12"/>
  <c r="AH68" i="12" s="1"/>
  <c r="HG67" i="12"/>
  <c r="HF67" i="12"/>
  <c r="HE67" i="12"/>
  <c r="HD67" i="12"/>
  <c r="GX67" i="12"/>
  <c r="GS67" i="12"/>
  <c r="GR67" i="12"/>
  <c r="GQ67" i="12"/>
  <c r="GP67" i="12"/>
  <c r="GJ67" i="12"/>
  <c r="FU67" i="12"/>
  <c r="FT67" i="12"/>
  <c r="FV67" i="12" s="1"/>
  <c r="GA67" i="12" s="1"/>
  <c r="GE67" i="12" s="1"/>
  <c r="FS67" i="12"/>
  <c r="FW67" i="12" s="1"/>
  <c r="FZ67" i="12" s="1"/>
  <c r="GD67" i="12" s="1"/>
  <c r="FR67" i="12"/>
  <c r="FL67" i="12"/>
  <c r="FI67" i="12"/>
  <c r="FG67" i="12"/>
  <c r="FF67" i="12"/>
  <c r="FE67" i="12"/>
  <c r="FH67" i="12" s="1"/>
  <c r="FD67" i="12"/>
  <c r="EX67" i="12"/>
  <c r="EK67" i="12"/>
  <c r="EI67" i="12"/>
  <c r="EH67" i="12"/>
  <c r="EF67" i="12"/>
  <c r="EG67" i="12" s="1"/>
  <c r="EJ67" i="12" s="1"/>
  <c r="DZ67" i="12"/>
  <c r="DU67" i="12"/>
  <c r="DT67" i="12"/>
  <c r="DS67" i="12"/>
  <c r="DR67" i="12"/>
  <c r="DL67" i="12"/>
  <c r="BK67" i="12"/>
  <c r="BJ67" i="12"/>
  <c r="BL67" i="12" s="1"/>
  <c r="BH67" i="12"/>
  <c r="BI67" i="12" s="1"/>
  <c r="BM67" i="12" s="1"/>
  <c r="BB67" i="12"/>
  <c r="AY67" i="12"/>
  <c r="AX67" i="12"/>
  <c r="AW67" i="12"/>
  <c r="AV67" i="12"/>
  <c r="AT67" i="12"/>
  <c r="AU67" i="12" s="1"/>
  <c r="AN67" i="12"/>
  <c r="Y67" i="12"/>
  <c r="X67" i="12"/>
  <c r="W67" i="12"/>
  <c r="V67" i="12"/>
  <c r="P67" i="12"/>
  <c r="K67" i="12"/>
  <c r="M67" i="12" s="1"/>
  <c r="J67" i="12"/>
  <c r="H67" i="12"/>
  <c r="I67" i="12" s="1"/>
  <c r="L67" i="12" s="1"/>
  <c r="B67" i="12"/>
  <c r="HG66" i="12"/>
  <c r="HF66" i="12"/>
  <c r="HD66" i="12"/>
  <c r="HE66" i="12" s="1"/>
  <c r="HI66" i="12" s="1"/>
  <c r="GX66" i="12"/>
  <c r="GS66" i="12"/>
  <c r="GR66" i="12"/>
  <c r="GP66" i="12"/>
  <c r="GQ66" i="12" s="1"/>
  <c r="GJ66" i="12"/>
  <c r="FW66" i="12"/>
  <c r="FU66" i="12"/>
  <c r="FT66" i="12"/>
  <c r="FS66" i="12"/>
  <c r="FV66" i="12" s="1"/>
  <c r="FR66" i="12"/>
  <c r="FL66" i="12"/>
  <c r="FG66" i="12"/>
  <c r="FF66" i="12"/>
  <c r="FE66" i="12"/>
  <c r="FD66" i="12"/>
  <c r="EX66" i="12"/>
  <c r="EI66" i="12"/>
  <c r="EH66" i="12"/>
  <c r="EF66" i="12"/>
  <c r="EG66" i="12" s="1"/>
  <c r="EJ66" i="12" s="1"/>
  <c r="EO66" i="12" s="1"/>
  <c r="ES66" i="12" s="1"/>
  <c r="DZ66" i="12"/>
  <c r="DW66" i="12"/>
  <c r="DV66" i="12"/>
  <c r="DU66" i="12"/>
  <c r="DT66" i="12"/>
  <c r="DS66" i="12"/>
  <c r="DR66" i="12"/>
  <c r="DL66" i="12"/>
  <c r="BK66" i="12"/>
  <c r="BJ66" i="12"/>
  <c r="BH66" i="12"/>
  <c r="BI66" i="12" s="1"/>
  <c r="BB66" i="12"/>
  <c r="AW66" i="12"/>
  <c r="AV66" i="12"/>
  <c r="AU66" i="12"/>
  <c r="AT66" i="12"/>
  <c r="AN66" i="12"/>
  <c r="Y66" i="12"/>
  <c r="X66" i="12"/>
  <c r="V66" i="12"/>
  <c r="W66" i="12" s="1"/>
  <c r="P66" i="12"/>
  <c r="K66" i="12"/>
  <c r="J66" i="12"/>
  <c r="I66" i="12"/>
  <c r="H66" i="12"/>
  <c r="B66" i="12"/>
  <c r="HG65" i="12"/>
  <c r="HF65" i="12"/>
  <c r="HD65" i="12"/>
  <c r="HE65" i="12" s="1"/>
  <c r="HI65" i="12" s="1"/>
  <c r="HL65" i="12" s="1"/>
  <c r="HP65" i="12" s="1"/>
  <c r="GX65" i="12"/>
  <c r="GS65" i="12"/>
  <c r="GR65" i="12"/>
  <c r="GQ65" i="12"/>
  <c r="GU65" i="12" s="1"/>
  <c r="GP65" i="12"/>
  <c r="GJ65" i="12"/>
  <c r="FU65" i="12"/>
  <c r="FT65" i="12"/>
  <c r="FS65" i="12"/>
  <c r="FW65" i="12" s="1"/>
  <c r="FR65" i="12"/>
  <c r="FL65" i="12"/>
  <c r="FG65" i="12"/>
  <c r="FF65" i="12"/>
  <c r="FE65" i="12"/>
  <c r="FD65" i="12"/>
  <c r="EX65" i="12"/>
  <c r="EI65" i="12"/>
  <c r="EH65" i="12"/>
  <c r="EF65" i="12"/>
  <c r="EG65" i="12" s="1"/>
  <c r="DZ65" i="12"/>
  <c r="DU65" i="12"/>
  <c r="DT65" i="12"/>
  <c r="DR65" i="12"/>
  <c r="DS65" i="12" s="1"/>
  <c r="DL65" i="12"/>
  <c r="BK65" i="12"/>
  <c r="BJ65" i="12"/>
  <c r="BI65" i="12"/>
  <c r="BM65" i="12" s="1"/>
  <c r="BH65" i="12"/>
  <c r="BB65" i="12"/>
  <c r="AX65" i="12"/>
  <c r="AW65" i="12"/>
  <c r="AY65" i="12" s="1"/>
  <c r="AV65" i="12"/>
  <c r="AU65" i="12"/>
  <c r="AT65" i="12"/>
  <c r="AN65" i="12"/>
  <c r="Y65" i="12"/>
  <c r="X65" i="12"/>
  <c r="V65" i="12"/>
  <c r="W65" i="12" s="1"/>
  <c r="AA65" i="12" s="1"/>
  <c r="P65" i="12"/>
  <c r="K65" i="12"/>
  <c r="J65" i="12"/>
  <c r="H65" i="12"/>
  <c r="I65" i="12" s="1"/>
  <c r="B65" i="12"/>
  <c r="HH64" i="12"/>
  <c r="HM64" i="12" s="1"/>
  <c r="HQ64" i="12" s="1"/>
  <c r="HG64" i="12"/>
  <c r="HF64" i="12"/>
  <c r="HD64" i="12"/>
  <c r="HE64" i="12" s="1"/>
  <c r="GX64" i="12"/>
  <c r="GU64" i="12"/>
  <c r="GT64" i="12"/>
  <c r="GS64" i="12"/>
  <c r="GR64" i="12"/>
  <c r="GQ64" i="12"/>
  <c r="GP64" i="12"/>
  <c r="GJ64" i="12"/>
  <c r="FU64" i="12"/>
  <c r="FT64" i="12"/>
  <c r="FR64" i="12"/>
  <c r="FS64" i="12" s="1"/>
  <c r="FL64" i="12"/>
  <c r="FG64" i="12"/>
  <c r="FI64" i="12" s="1"/>
  <c r="FF64" i="12"/>
  <c r="FH64" i="12" s="1"/>
  <c r="FE64" i="12"/>
  <c r="FD64" i="12"/>
  <c r="EX64" i="12"/>
  <c r="EI64" i="12"/>
  <c r="EH64" i="12"/>
  <c r="EG64" i="12"/>
  <c r="EF64" i="12"/>
  <c r="DZ64" i="12"/>
  <c r="DU64" i="12"/>
  <c r="DT64" i="12"/>
  <c r="DS64" i="12"/>
  <c r="DV64" i="12" s="1"/>
  <c r="DR64" i="12"/>
  <c r="DL64" i="12"/>
  <c r="BK64" i="12"/>
  <c r="BJ64" i="12"/>
  <c r="BH64" i="12"/>
  <c r="BI64" i="12" s="1"/>
  <c r="BM64" i="12" s="1"/>
  <c r="BB64" i="12"/>
  <c r="AW64" i="12"/>
  <c r="AV64" i="12"/>
  <c r="AU64" i="12"/>
  <c r="AT64" i="12"/>
  <c r="AN64" i="12"/>
  <c r="AE64" i="12"/>
  <c r="AI64" i="12" s="1"/>
  <c r="AA64" i="12"/>
  <c r="AD64" i="12" s="1"/>
  <c r="AH64" i="12" s="1"/>
  <c r="Y64" i="12"/>
  <c r="X64" i="12"/>
  <c r="V64" i="12"/>
  <c r="W64" i="12" s="1"/>
  <c r="Z64" i="12" s="1"/>
  <c r="P64" i="12"/>
  <c r="K64" i="12"/>
  <c r="M64" i="12" s="1"/>
  <c r="J64" i="12"/>
  <c r="I64" i="12"/>
  <c r="L64" i="12" s="1"/>
  <c r="H64" i="12"/>
  <c r="B64" i="12"/>
  <c r="HG63" i="12"/>
  <c r="HF63" i="12"/>
  <c r="HD63" i="12"/>
  <c r="HE63" i="12" s="1"/>
  <c r="GX63" i="12"/>
  <c r="GS63" i="12"/>
  <c r="GR63" i="12"/>
  <c r="GQ63" i="12"/>
  <c r="GT63" i="12" s="1"/>
  <c r="GP63" i="12"/>
  <c r="GJ63" i="12"/>
  <c r="FU63" i="12"/>
  <c r="FT63" i="12"/>
  <c r="FS63" i="12"/>
  <c r="FW63" i="12" s="1"/>
  <c r="FR63" i="12"/>
  <c r="FL63" i="12"/>
  <c r="FH63" i="12"/>
  <c r="FG63" i="12"/>
  <c r="FI63" i="12" s="1"/>
  <c r="FZ63" i="12" s="1"/>
  <c r="GD63" i="12" s="1"/>
  <c r="FF63" i="12"/>
  <c r="FD63" i="12"/>
  <c r="FE63" i="12" s="1"/>
  <c r="EX63" i="12"/>
  <c r="EI63" i="12"/>
  <c r="EH63" i="12"/>
  <c r="EG63" i="12"/>
  <c r="EF63" i="12"/>
  <c r="DZ63" i="12"/>
  <c r="DW63" i="12"/>
  <c r="DV63" i="12"/>
  <c r="DU63" i="12"/>
  <c r="DT63" i="12"/>
  <c r="DR63" i="12"/>
  <c r="DS63" i="12" s="1"/>
  <c r="DL63" i="12"/>
  <c r="BU63" i="12"/>
  <c r="BT63" i="12"/>
  <c r="BQ63" i="12"/>
  <c r="BP63" i="12"/>
  <c r="Y63" i="12"/>
  <c r="X63" i="12"/>
  <c r="V63" i="12"/>
  <c r="W63" i="12" s="1"/>
  <c r="P63" i="12"/>
  <c r="K63" i="12"/>
  <c r="J63" i="12"/>
  <c r="I63" i="12"/>
  <c r="H63" i="12"/>
  <c r="B63" i="12"/>
  <c r="HG62" i="12"/>
  <c r="HF62" i="12"/>
  <c r="HD62" i="12"/>
  <c r="HE62" i="12" s="1"/>
  <c r="GX62" i="12"/>
  <c r="GS62" i="12"/>
  <c r="GR62" i="12"/>
  <c r="GP62" i="12"/>
  <c r="GQ62" i="12" s="1"/>
  <c r="GJ62" i="12"/>
  <c r="FU62" i="12"/>
  <c r="FT62" i="12"/>
  <c r="FR62" i="12"/>
  <c r="FS62" i="12" s="1"/>
  <c r="FL62" i="12"/>
  <c r="FG62" i="12"/>
  <c r="FF62" i="12"/>
  <c r="FE62" i="12"/>
  <c r="FI62" i="12" s="1"/>
  <c r="FD62" i="12"/>
  <c r="EX62" i="12"/>
  <c r="EI62" i="12"/>
  <c r="EH62" i="12"/>
  <c r="EG62" i="12"/>
  <c r="EJ62" i="12" s="1"/>
  <c r="EO62" i="12" s="1"/>
  <c r="ES62" i="12" s="1"/>
  <c r="EF62" i="12"/>
  <c r="DZ62" i="12"/>
  <c r="DW62" i="12"/>
  <c r="DV62" i="12"/>
  <c r="DU62" i="12"/>
  <c r="DT62" i="12"/>
  <c r="DR62" i="12"/>
  <c r="DS62" i="12" s="1"/>
  <c r="DL62" i="12"/>
  <c r="BK62" i="12"/>
  <c r="BJ62" i="12"/>
  <c r="BH62" i="12"/>
  <c r="BI62" i="12" s="1"/>
  <c r="BB62" i="12"/>
  <c r="AW62" i="12"/>
  <c r="AV62" i="12"/>
  <c r="AT62" i="12"/>
  <c r="AU62" i="12" s="1"/>
  <c r="AN62" i="12"/>
  <c r="Y62" i="12"/>
  <c r="X62" i="12"/>
  <c r="V62" i="12"/>
  <c r="W62" i="12" s="1"/>
  <c r="P62" i="12"/>
  <c r="K62" i="12"/>
  <c r="J62" i="12"/>
  <c r="I62" i="12"/>
  <c r="L62" i="12" s="1"/>
  <c r="H62" i="12"/>
  <c r="B62" i="12"/>
  <c r="HG61" i="12"/>
  <c r="HF61" i="12"/>
  <c r="HD61" i="12"/>
  <c r="HE61" i="12" s="1"/>
  <c r="GX61" i="12"/>
  <c r="GS61" i="12"/>
  <c r="GR61" i="12"/>
  <c r="GP61" i="12"/>
  <c r="GQ61" i="12" s="1"/>
  <c r="GT61" i="12" s="1"/>
  <c r="GJ61" i="12"/>
  <c r="FU61" i="12"/>
  <c r="FT61" i="12"/>
  <c r="FR61" i="12"/>
  <c r="FS61" i="12" s="1"/>
  <c r="FL61" i="12"/>
  <c r="FG61" i="12"/>
  <c r="FF61" i="12"/>
  <c r="FD61" i="12"/>
  <c r="FE61" i="12" s="1"/>
  <c r="EX61" i="12"/>
  <c r="EI61" i="12"/>
  <c r="EH61" i="12"/>
  <c r="EG61" i="12"/>
  <c r="EF61" i="12"/>
  <c r="DZ61" i="12"/>
  <c r="DU61" i="12"/>
  <c r="DT61" i="12"/>
  <c r="DS61" i="12"/>
  <c r="DW61" i="12" s="1"/>
  <c r="DR61" i="12"/>
  <c r="DL61" i="12"/>
  <c r="BQ61" i="12"/>
  <c r="BU61" i="12" s="1"/>
  <c r="BM61" i="12"/>
  <c r="BP61" i="12" s="1"/>
  <c r="BT61" i="12" s="1"/>
  <c r="BK61" i="12"/>
  <c r="BJ61" i="12"/>
  <c r="BI61" i="12"/>
  <c r="BL61" i="12" s="1"/>
  <c r="BH61" i="12"/>
  <c r="BB61" i="12"/>
  <c r="AX61" i="12"/>
  <c r="AW61" i="12"/>
  <c r="AY61" i="12" s="1"/>
  <c r="AV61" i="12"/>
  <c r="AU61" i="12"/>
  <c r="AT61" i="12"/>
  <c r="AN61" i="12"/>
  <c r="Y61" i="12"/>
  <c r="X61" i="12"/>
  <c r="V61" i="12"/>
  <c r="W61" i="12" s="1"/>
  <c r="P61" i="12"/>
  <c r="K61" i="12"/>
  <c r="J61" i="12"/>
  <c r="H61" i="12"/>
  <c r="I61" i="12" s="1"/>
  <c r="L61" i="12" s="1"/>
  <c r="B61" i="12"/>
  <c r="HG60" i="12"/>
  <c r="HF60" i="12"/>
  <c r="HE60" i="12"/>
  <c r="HH60" i="12" s="1"/>
  <c r="HD60" i="12"/>
  <c r="GX60" i="12"/>
  <c r="GS60" i="12"/>
  <c r="GR60" i="12"/>
  <c r="GP60" i="12"/>
  <c r="GQ60" i="12" s="1"/>
  <c r="GJ60" i="12"/>
  <c r="FV60" i="12"/>
  <c r="FU60" i="12"/>
  <c r="FT60" i="12"/>
  <c r="FR60" i="12"/>
  <c r="FS60" i="12" s="1"/>
  <c r="FW60" i="12" s="1"/>
  <c r="FL60" i="12"/>
  <c r="FG60" i="12"/>
  <c r="FF60" i="12"/>
  <c r="FE60" i="12"/>
  <c r="FD60" i="12"/>
  <c r="EX60" i="12"/>
  <c r="EI60" i="12"/>
  <c r="EH60" i="12"/>
  <c r="EG60" i="12"/>
  <c r="EF60" i="12"/>
  <c r="DZ60" i="12"/>
  <c r="DU60" i="12"/>
  <c r="DT60" i="12"/>
  <c r="DS60" i="12"/>
  <c r="DV60" i="12" s="1"/>
  <c r="DR60" i="12"/>
  <c r="DL60" i="12"/>
  <c r="BK60" i="12"/>
  <c r="BJ60" i="12"/>
  <c r="BH60" i="12"/>
  <c r="BI60" i="12" s="1"/>
  <c r="BB60" i="12"/>
  <c r="AY60" i="12"/>
  <c r="AX60" i="12"/>
  <c r="AW60" i="12"/>
  <c r="AV60" i="12"/>
  <c r="AT60" i="12"/>
  <c r="AU60" i="12" s="1"/>
  <c r="AN60" i="12"/>
  <c r="Y60" i="12"/>
  <c r="X60" i="12"/>
  <c r="W60" i="12"/>
  <c r="AA60" i="12" s="1"/>
  <c r="V60" i="12"/>
  <c r="P60" i="12"/>
  <c r="K60" i="12"/>
  <c r="J60" i="12"/>
  <c r="H60" i="12"/>
  <c r="I60" i="12" s="1"/>
  <c r="B60" i="12"/>
  <c r="HG59" i="12"/>
  <c r="HF59" i="12"/>
  <c r="HE59" i="12"/>
  <c r="HD59" i="12"/>
  <c r="GX59" i="12"/>
  <c r="GS59" i="12"/>
  <c r="GR59" i="12"/>
  <c r="GQ59" i="12"/>
  <c r="GP59" i="12"/>
  <c r="GJ59" i="12"/>
  <c r="FV59" i="12"/>
  <c r="FU59" i="12"/>
  <c r="FT59" i="12"/>
  <c r="FS59" i="12"/>
  <c r="FR59" i="12"/>
  <c r="FL59" i="12"/>
  <c r="FG59" i="12"/>
  <c r="FF59" i="12"/>
  <c r="FD59" i="12"/>
  <c r="FE59" i="12" s="1"/>
  <c r="EX59" i="12"/>
  <c r="EN59" i="12"/>
  <c r="ER59" i="12" s="1"/>
  <c r="EJ59" i="12"/>
  <c r="EI59" i="12"/>
  <c r="EH59" i="12"/>
  <c r="EG59" i="12"/>
  <c r="EK59" i="12" s="1"/>
  <c r="EF59" i="12"/>
  <c r="DZ59" i="12"/>
  <c r="DU59" i="12"/>
  <c r="DT59" i="12"/>
  <c r="DS59" i="12"/>
  <c r="DW59" i="12" s="1"/>
  <c r="DR59" i="12"/>
  <c r="DL59" i="12"/>
  <c r="BK59" i="12"/>
  <c r="BJ59" i="12"/>
  <c r="BH59" i="12"/>
  <c r="BI59" i="12" s="1"/>
  <c r="BB59" i="12"/>
  <c r="AW59" i="12"/>
  <c r="AY59" i="12" s="1"/>
  <c r="AV59" i="12"/>
  <c r="AX59" i="12" s="1"/>
  <c r="AT59" i="12"/>
  <c r="AU59" i="12" s="1"/>
  <c r="AN59" i="12"/>
  <c r="Y59" i="12"/>
  <c r="X59" i="12"/>
  <c r="W59" i="12"/>
  <c r="V59" i="12"/>
  <c r="P59" i="12"/>
  <c r="K59" i="12"/>
  <c r="J59" i="12"/>
  <c r="H59" i="12"/>
  <c r="I59" i="12" s="1"/>
  <c r="B59" i="12"/>
  <c r="HG58" i="12"/>
  <c r="HF58" i="12"/>
  <c r="HD58" i="12"/>
  <c r="HE58" i="12" s="1"/>
  <c r="HI58" i="12" s="1"/>
  <c r="GX58" i="12"/>
  <c r="GS58" i="12"/>
  <c r="GR58" i="12"/>
  <c r="GQ58" i="12"/>
  <c r="GT58" i="12" s="1"/>
  <c r="GP58" i="12"/>
  <c r="GJ58" i="12"/>
  <c r="FU58" i="12"/>
  <c r="FT58" i="12"/>
  <c r="FR58" i="12"/>
  <c r="FS58" i="12" s="1"/>
  <c r="FW58" i="12" s="1"/>
  <c r="FL58" i="12"/>
  <c r="FG58" i="12"/>
  <c r="FF58" i="12"/>
  <c r="FD58" i="12"/>
  <c r="FE58" i="12" s="1"/>
  <c r="EX58" i="12"/>
  <c r="EO58" i="12"/>
  <c r="ES58" i="12" s="1"/>
  <c r="EN58" i="12"/>
  <c r="ER58" i="12" s="1"/>
  <c r="BK58" i="12"/>
  <c r="BJ58" i="12"/>
  <c r="BH58" i="12"/>
  <c r="BI58" i="12" s="1"/>
  <c r="BB58" i="12"/>
  <c r="AW58" i="12"/>
  <c r="AV58" i="12"/>
  <c r="AU58" i="12"/>
  <c r="AT58" i="12"/>
  <c r="AN58" i="12"/>
  <c r="Y58" i="12"/>
  <c r="X58" i="12"/>
  <c r="V58" i="12"/>
  <c r="W58" i="12" s="1"/>
  <c r="P58" i="12"/>
  <c r="K58" i="12"/>
  <c r="J58" i="12"/>
  <c r="H58" i="12"/>
  <c r="I58" i="12" s="1"/>
  <c r="B58" i="12"/>
  <c r="HI57" i="12"/>
  <c r="HL57" i="12" s="1"/>
  <c r="HP57" i="12" s="1"/>
  <c r="HH57" i="12"/>
  <c r="HM57" i="12" s="1"/>
  <c r="HQ57" i="12" s="1"/>
  <c r="HG57" i="12"/>
  <c r="HF57" i="12"/>
  <c r="HE57" i="12"/>
  <c r="HD57" i="12"/>
  <c r="GX57" i="12"/>
  <c r="GT57" i="12"/>
  <c r="GS57" i="12"/>
  <c r="GU57" i="12" s="1"/>
  <c r="GR57" i="12"/>
  <c r="GQ57" i="12"/>
  <c r="GP57" i="12"/>
  <c r="GJ57" i="12"/>
  <c r="FU57" i="12"/>
  <c r="FT57" i="12"/>
  <c r="FR57" i="12"/>
  <c r="FS57" i="12" s="1"/>
  <c r="FW57" i="12" s="1"/>
  <c r="FL57" i="12"/>
  <c r="FG57" i="12"/>
  <c r="FI57" i="12" s="1"/>
  <c r="FF57" i="12"/>
  <c r="FH57" i="12" s="1"/>
  <c r="FE57" i="12"/>
  <c r="FD57" i="12"/>
  <c r="EX57" i="12"/>
  <c r="EI57" i="12"/>
  <c r="EH57" i="12"/>
  <c r="EG57" i="12"/>
  <c r="EK57" i="12" s="1"/>
  <c r="EF57" i="12"/>
  <c r="DZ57" i="12"/>
  <c r="DW57" i="12"/>
  <c r="DU57" i="12"/>
  <c r="DT57" i="12"/>
  <c r="DS57" i="12"/>
  <c r="DR57" i="12"/>
  <c r="DL57" i="12"/>
  <c r="BL57" i="12"/>
  <c r="BK57" i="12"/>
  <c r="BJ57" i="12"/>
  <c r="BH57" i="12"/>
  <c r="BI57" i="12" s="1"/>
  <c r="BM57" i="12" s="1"/>
  <c r="BB57" i="12"/>
  <c r="AW57" i="12"/>
  <c r="AV57" i="12"/>
  <c r="AT57" i="12"/>
  <c r="AU57" i="12" s="1"/>
  <c r="AN57" i="12"/>
  <c r="AA57" i="12"/>
  <c r="AD57" i="12" s="1"/>
  <c r="AH57" i="12" s="1"/>
  <c r="Y57" i="12"/>
  <c r="X57" i="12"/>
  <c r="W57" i="12"/>
  <c r="Z57" i="12" s="1"/>
  <c r="V57" i="12"/>
  <c r="P57" i="12"/>
  <c r="K57" i="12"/>
  <c r="J57" i="12"/>
  <c r="I57" i="12"/>
  <c r="M57" i="12" s="1"/>
  <c r="H57" i="12"/>
  <c r="B57" i="12"/>
  <c r="HG56" i="12"/>
  <c r="HF56" i="12"/>
  <c r="HH56" i="12" s="1"/>
  <c r="HE56" i="12"/>
  <c r="HD56" i="12"/>
  <c r="GX56" i="12"/>
  <c r="GT56" i="12"/>
  <c r="GS56" i="12"/>
  <c r="GR56" i="12"/>
  <c r="GQ56" i="12"/>
  <c r="GU56" i="12" s="1"/>
  <c r="GP56" i="12"/>
  <c r="GJ56" i="12"/>
  <c r="FU56" i="12"/>
  <c r="FT56" i="12"/>
  <c r="FR56" i="12"/>
  <c r="FS56" i="12" s="1"/>
  <c r="FL56" i="12"/>
  <c r="FG56" i="12"/>
  <c r="FF56" i="12"/>
  <c r="FD56" i="12"/>
  <c r="FE56" i="12" s="1"/>
  <c r="EX56" i="12"/>
  <c r="EI56" i="12"/>
  <c r="EH56" i="12"/>
  <c r="EF56" i="12"/>
  <c r="EG56" i="12" s="1"/>
  <c r="DZ56" i="12"/>
  <c r="DU56" i="12"/>
  <c r="DT56" i="12"/>
  <c r="DS56" i="12"/>
  <c r="DW56" i="12" s="1"/>
  <c r="DR56" i="12"/>
  <c r="DL56" i="12"/>
  <c r="BK56" i="12"/>
  <c r="BJ56" i="12"/>
  <c r="BI56" i="12"/>
  <c r="BL56" i="12" s="1"/>
  <c r="BH56" i="12"/>
  <c r="BB56" i="12"/>
  <c r="AW56" i="12"/>
  <c r="AV56" i="12"/>
  <c r="AT56" i="12"/>
  <c r="AU56" i="12" s="1"/>
  <c r="AY56" i="12" s="1"/>
  <c r="AN56" i="12"/>
  <c r="Y56" i="12"/>
  <c r="X56" i="12"/>
  <c r="W56" i="12"/>
  <c r="V56" i="12"/>
  <c r="P56" i="12"/>
  <c r="K56" i="12"/>
  <c r="J56" i="12"/>
  <c r="I56" i="12"/>
  <c r="H56" i="12"/>
  <c r="B56" i="12"/>
  <c r="HP55" i="12"/>
  <c r="HL55" i="12"/>
  <c r="HG55" i="12"/>
  <c r="HF55" i="12"/>
  <c r="HH55" i="12" s="1"/>
  <c r="HM55" i="12" s="1"/>
  <c r="HQ55" i="12" s="1"/>
  <c r="HE55" i="12"/>
  <c r="HI55" i="12" s="1"/>
  <c r="HD55" i="12"/>
  <c r="GX55" i="12"/>
  <c r="GU55" i="12"/>
  <c r="GT55" i="12"/>
  <c r="GS55" i="12"/>
  <c r="GR55" i="12"/>
  <c r="GQ55" i="12"/>
  <c r="GP55" i="12"/>
  <c r="GJ55" i="12"/>
  <c r="FU55" i="12"/>
  <c r="FT55" i="12"/>
  <c r="FV55" i="12" s="1"/>
  <c r="FR55" i="12"/>
  <c r="FS55" i="12" s="1"/>
  <c r="FW55" i="12" s="1"/>
  <c r="FL55" i="12"/>
  <c r="FH55" i="12"/>
  <c r="FG55" i="12"/>
  <c r="FI55" i="12" s="1"/>
  <c r="FZ55" i="12" s="1"/>
  <c r="GD55" i="12" s="1"/>
  <c r="FF55" i="12"/>
  <c r="FE55" i="12"/>
  <c r="FD55" i="12"/>
  <c r="EX55" i="12"/>
  <c r="EI55" i="12"/>
  <c r="EH55" i="12"/>
  <c r="EG55" i="12"/>
  <c r="EF55" i="12"/>
  <c r="DZ55" i="12"/>
  <c r="DV55" i="12"/>
  <c r="DU55" i="12"/>
  <c r="DT55" i="12"/>
  <c r="DR55" i="12"/>
  <c r="DS55" i="12" s="1"/>
  <c r="DW55" i="12" s="1"/>
  <c r="DL55" i="12"/>
  <c r="BK55" i="12"/>
  <c r="BJ55" i="12"/>
  <c r="BI55" i="12"/>
  <c r="BH55" i="12"/>
  <c r="BB55" i="12"/>
  <c r="AW55" i="12"/>
  <c r="AV55" i="12"/>
  <c r="AU55" i="12"/>
  <c r="AT55" i="12"/>
  <c r="AN55" i="12"/>
  <c r="Y55" i="12"/>
  <c r="X55" i="12"/>
  <c r="V55" i="12"/>
  <c r="W55" i="12" s="1"/>
  <c r="AA55" i="12" s="1"/>
  <c r="P55" i="12"/>
  <c r="K55" i="12"/>
  <c r="J55" i="12"/>
  <c r="H55" i="12"/>
  <c r="I55" i="12" s="1"/>
  <c r="B55" i="12"/>
  <c r="HG54" i="12"/>
  <c r="HI54" i="12" s="1"/>
  <c r="HL54" i="12" s="1"/>
  <c r="HP54" i="12" s="1"/>
  <c r="HF54" i="12"/>
  <c r="HH54" i="12" s="1"/>
  <c r="HM54" i="12" s="1"/>
  <c r="HQ54" i="12" s="1"/>
  <c r="HE54" i="12"/>
  <c r="HD54" i="12"/>
  <c r="GX54" i="12"/>
  <c r="GU54" i="12"/>
  <c r="GT54" i="12"/>
  <c r="GS54" i="12"/>
  <c r="GR54" i="12"/>
  <c r="GP54" i="12"/>
  <c r="GQ54" i="12" s="1"/>
  <c r="GJ54" i="12"/>
  <c r="FU54" i="12"/>
  <c r="FT54" i="12"/>
  <c r="FR54" i="12"/>
  <c r="FS54" i="12" s="1"/>
  <c r="FL54" i="12"/>
  <c r="FI54" i="12"/>
  <c r="FG54" i="12"/>
  <c r="FF54" i="12"/>
  <c r="FD54" i="12"/>
  <c r="FE54" i="12" s="1"/>
  <c r="FH54" i="12" s="1"/>
  <c r="EX54" i="12"/>
  <c r="EK54" i="12"/>
  <c r="EI54" i="12"/>
  <c r="EH54" i="12"/>
  <c r="EG54" i="12"/>
  <c r="EJ54" i="12" s="1"/>
  <c r="EF54" i="12"/>
  <c r="DZ54" i="12"/>
  <c r="DU54" i="12"/>
  <c r="DT54" i="12"/>
  <c r="DR54" i="12"/>
  <c r="DS54" i="12" s="1"/>
  <c r="DL54" i="12"/>
  <c r="BL54" i="12"/>
  <c r="BQ54" i="12" s="1"/>
  <c r="BU54" i="12" s="1"/>
  <c r="BK54" i="12"/>
  <c r="BJ54" i="12"/>
  <c r="BI54" i="12"/>
  <c r="BM54" i="12" s="1"/>
  <c r="BP54" i="12" s="1"/>
  <c r="BT54" i="12" s="1"/>
  <c r="BH54" i="12"/>
  <c r="BB54" i="12"/>
  <c r="AY54" i="12"/>
  <c r="AW54" i="12"/>
  <c r="AV54" i="12"/>
  <c r="AU54" i="12"/>
  <c r="AX54" i="12" s="1"/>
  <c r="AT54" i="12"/>
  <c r="AN54" i="12"/>
  <c r="Y54" i="12"/>
  <c r="X54" i="12"/>
  <c r="V54" i="12"/>
  <c r="W54" i="12" s="1"/>
  <c r="P54" i="12"/>
  <c r="K54" i="12"/>
  <c r="J54" i="12"/>
  <c r="H54" i="12"/>
  <c r="I54" i="12" s="1"/>
  <c r="B54" i="12"/>
  <c r="HG53" i="12"/>
  <c r="HF53" i="12"/>
  <c r="HD53" i="12"/>
  <c r="HE53" i="12" s="1"/>
  <c r="HH53" i="12" s="1"/>
  <c r="GX53" i="12"/>
  <c r="GS53" i="12"/>
  <c r="GR53" i="12"/>
  <c r="GP53" i="12"/>
  <c r="GQ53" i="12" s="1"/>
  <c r="GJ53" i="12"/>
  <c r="FU53" i="12"/>
  <c r="FT53" i="12"/>
  <c r="FS53" i="12"/>
  <c r="FR53" i="12"/>
  <c r="FL53" i="12"/>
  <c r="FG53" i="12"/>
  <c r="FF53" i="12"/>
  <c r="FD53" i="12"/>
  <c r="FE53" i="12" s="1"/>
  <c r="FI53" i="12" s="1"/>
  <c r="EX53" i="12"/>
  <c r="EI53" i="12"/>
  <c r="EH53" i="12"/>
  <c r="EG53" i="12"/>
  <c r="EF53" i="12"/>
  <c r="DZ53" i="12"/>
  <c r="DU53" i="12"/>
  <c r="DT53" i="12"/>
  <c r="DS53" i="12"/>
  <c r="DW53" i="12" s="1"/>
  <c r="DR53" i="12"/>
  <c r="DL53" i="12"/>
  <c r="BL53" i="12"/>
  <c r="BQ53" i="12" s="1"/>
  <c r="BU53" i="12" s="1"/>
  <c r="BK53" i="12"/>
  <c r="BM53" i="12" s="1"/>
  <c r="BJ53" i="12"/>
  <c r="BI53" i="12"/>
  <c r="BH53" i="12"/>
  <c r="BB53" i="12"/>
  <c r="AX53" i="12"/>
  <c r="AW53" i="12"/>
  <c r="AV53" i="12"/>
  <c r="AU53" i="12"/>
  <c r="AT53" i="12"/>
  <c r="AN53" i="12"/>
  <c r="AD53" i="12"/>
  <c r="AH53" i="12" s="1"/>
  <c r="Y53" i="12"/>
  <c r="X53" i="12"/>
  <c r="W53" i="12"/>
  <c r="AA53" i="12" s="1"/>
  <c r="V53" i="12"/>
  <c r="P53" i="12"/>
  <c r="K53" i="12"/>
  <c r="J53" i="12"/>
  <c r="L53" i="12" s="1"/>
  <c r="I53" i="12"/>
  <c r="M53" i="12" s="1"/>
  <c r="H53" i="12"/>
  <c r="B53" i="12"/>
  <c r="HG52" i="12"/>
  <c r="HF52" i="12"/>
  <c r="HE52" i="12"/>
  <c r="HD52" i="12"/>
  <c r="GX52" i="12"/>
  <c r="GU52" i="12"/>
  <c r="GS52" i="12"/>
  <c r="GR52" i="12"/>
  <c r="GP52" i="12"/>
  <c r="GQ52" i="12" s="1"/>
  <c r="GT52" i="12" s="1"/>
  <c r="GJ52" i="12"/>
  <c r="FU52" i="12"/>
  <c r="FT52" i="12"/>
  <c r="FR52" i="12"/>
  <c r="FS52" i="12" s="1"/>
  <c r="FW52" i="12" s="1"/>
  <c r="FL52" i="12"/>
  <c r="FI52" i="12"/>
  <c r="FG52" i="12"/>
  <c r="FF52" i="12"/>
  <c r="FD52" i="12"/>
  <c r="FE52" i="12" s="1"/>
  <c r="FH52" i="12" s="1"/>
  <c r="EX52" i="12"/>
  <c r="EK52" i="12"/>
  <c r="EI52" i="12"/>
  <c r="EH52" i="12"/>
  <c r="EG52" i="12"/>
  <c r="EJ52" i="12" s="1"/>
  <c r="EF52" i="12"/>
  <c r="DZ52" i="12"/>
  <c r="DU52" i="12"/>
  <c r="DT52" i="12"/>
  <c r="DS52" i="12"/>
  <c r="DR52" i="12"/>
  <c r="DL52" i="12"/>
  <c r="BM52" i="12"/>
  <c r="BL52" i="12"/>
  <c r="BK52" i="12"/>
  <c r="BJ52" i="12"/>
  <c r="BH52" i="12"/>
  <c r="BI52" i="12" s="1"/>
  <c r="BB52" i="12"/>
  <c r="AW52" i="12"/>
  <c r="AV52" i="12"/>
  <c r="AU52" i="12"/>
  <c r="AT52" i="12"/>
  <c r="AN52" i="12"/>
  <c r="Z52" i="12"/>
  <c r="Y52" i="12"/>
  <c r="AA52" i="12" s="1"/>
  <c r="X52" i="12"/>
  <c r="W52" i="12"/>
  <c r="V52" i="12"/>
  <c r="P52" i="12"/>
  <c r="K52" i="12"/>
  <c r="J52" i="12"/>
  <c r="I52" i="12"/>
  <c r="H52" i="12"/>
  <c r="B52" i="12"/>
  <c r="HG51" i="12"/>
  <c r="HF51" i="12"/>
  <c r="HD51" i="12"/>
  <c r="HE51" i="12" s="1"/>
  <c r="GX51" i="12"/>
  <c r="GU51" i="12"/>
  <c r="GT51" i="12"/>
  <c r="GS51" i="12"/>
  <c r="GR51" i="12"/>
  <c r="GQ51" i="12"/>
  <c r="GP51" i="12"/>
  <c r="GJ51" i="12"/>
  <c r="FU51" i="12"/>
  <c r="FT51" i="12"/>
  <c r="FS51" i="12"/>
  <c r="FR51" i="12"/>
  <c r="FL51" i="12"/>
  <c r="FG51" i="12"/>
  <c r="FF51" i="12"/>
  <c r="FE51" i="12"/>
  <c r="FI51" i="12" s="1"/>
  <c r="FD51" i="12"/>
  <c r="EX51" i="12"/>
  <c r="EJ51" i="12"/>
  <c r="EI51" i="12"/>
  <c r="EH51" i="12"/>
  <c r="EG51" i="12"/>
  <c r="EK51" i="12" s="1"/>
  <c r="EF51" i="12"/>
  <c r="DZ51" i="12"/>
  <c r="DU51" i="12"/>
  <c r="DT51" i="12"/>
  <c r="DR51" i="12"/>
  <c r="DS51" i="12" s="1"/>
  <c r="DL51" i="12"/>
  <c r="BK51" i="12"/>
  <c r="BJ51" i="12"/>
  <c r="BH51" i="12"/>
  <c r="BI51" i="12" s="1"/>
  <c r="BB51" i="12"/>
  <c r="AW51" i="12"/>
  <c r="AV51" i="12"/>
  <c r="AT51" i="12"/>
  <c r="AU51" i="12" s="1"/>
  <c r="AN51" i="12"/>
  <c r="Y51" i="12"/>
  <c r="X51" i="12"/>
  <c r="W51" i="12"/>
  <c r="AA51" i="12" s="1"/>
  <c r="V51" i="12"/>
  <c r="P51" i="12"/>
  <c r="M51" i="12"/>
  <c r="K51" i="12"/>
  <c r="J51" i="12"/>
  <c r="I51" i="12"/>
  <c r="H51" i="12"/>
  <c r="B51" i="12"/>
  <c r="HG50" i="12"/>
  <c r="HF50" i="12"/>
  <c r="HD50" i="12"/>
  <c r="HE50" i="12" s="1"/>
  <c r="GX50" i="12"/>
  <c r="GS50" i="12"/>
  <c r="GR50" i="12"/>
  <c r="GP50" i="12"/>
  <c r="GQ50" i="12" s="1"/>
  <c r="GU50" i="12" s="1"/>
  <c r="GJ50" i="12"/>
  <c r="FW50" i="12"/>
  <c r="FU50" i="12"/>
  <c r="FT50" i="12"/>
  <c r="FR50" i="12"/>
  <c r="FS50" i="12" s="1"/>
  <c r="FV50" i="12" s="1"/>
  <c r="FL50" i="12"/>
  <c r="FH50" i="12"/>
  <c r="GA50" i="12" s="1"/>
  <c r="GE50" i="12" s="1"/>
  <c r="FG50" i="12"/>
  <c r="FF50" i="12"/>
  <c r="FE50" i="12"/>
  <c r="FI50" i="12" s="1"/>
  <c r="FZ50" i="12" s="1"/>
  <c r="GD50" i="12" s="1"/>
  <c r="FD50" i="12"/>
  <c r="EX50" i="12"/>
  <c r="EI50" i="12"/>
  <c r="EK50" i="12" s="1"/>
  <c r="EH50" i="12"/>
  <c r="EJ50" i="12" s="1"/>
  <c r="EG50" i="12"/>
  <c r="EF50" i="12"/>
  <c r="DZ50" i="12"/>
  <c r="DU50" i="12"/>
  <c r="DT50" i="12"/>
  <c r="DS50" i="12"/>
  <c r="DR50" i="12"/>
  <c r="DL50" i="12"/>
  <c r="BQ50" i="12"/>
  <c r="BU50" i="12" s="1"/>
  <c r="BM50" i="12"/>
  <c r="BP50" i="12" s="1"/>
  <c r="BT50" i="12" s="1"/>
  <c r="BK50" i="12"/>
  <c r="BJ50" i="12"/>
  <c r="BI50" i="12"/>
  <c r="BL50" i="12" s="1"/>
  <c r="BH50" i="12"/>
  <c r="BB50" i="12"/>
  <c r="AY50" i="12"/>
  <c r="AX50" i="12"/>
  <c r="AW50" i="12"/>
  <c r="AV50" i="12"/>
  <c r="AT50" i="12"/>
  <c r="AU50" i="12" s="1"/>
  <c r="AN50" i="12"/>
  <c r="Z50" i="12"/>
  <c r="Y50" i="12"/>
  <c r="X50" i="12"/>
  <c r="W50" i="12"/>
  <c r="AA50" i="12" s="1"/>
  <c r="V50" i="12"/>
  <c r="P50" i="12"/>
  <c r="M50" i="12"/>
  <c r="L50" i="12"/>
  <c r="K50" i="12"/>
  <c r="J50" i="12"/>
  <c r="I50" i="12"/>
  <c r="H50" i="12"/>
  <c r="B50" i="12"/>
  <c r="HG49" i="12"/>
  <c r="HF49" i="12"/>
  <c r="HE49" i="12"/>
  <c r="HD49" i="12"/>
  <c r="GX49" i="12"/>
  <c r="GS49" i="12"/>
  <c r="GR49" i="12"/>
  <c r="GP49" i="12"/>
  <c r="GQ49" i="12" s="1"/>
  <c r="GJ49" i="12"/>
  <c r="FW49" i="12"/>
  <c r="FU49" i="12"/>
  <c r="FT49" i="12"/>
  <c r="FS49" i="12"/>
  <c r="FV49" i="12" s="1"/>
  <c r="FR49" i="12"/>
  <c r="FL49" i="12"/>
  <c r="FG49" i="12"/>
  <c r="FF49" i="12"/>
  <c r="FD49" i="12"/>
  <c r="FE49" i="12" s="1"/>
  <c r="EX49" i="12"/>
  <c r="EI49" i="12"/>
  <c r="EH49" i="12"/>
  <c r="EG49" i="12"/>
  <c r="EF49" i="12"/>
  <c r="DZ49" i="12"/>
  <c r="DW49" i="12"/>
  <c r="DV49" i="12"/>
  <c r="DU49" i="12"/>
  <c r="DT49" i="12"/>
  <c r="DS49" i="12"/>
  <c r="DR49" i="12"/>
  <c r="DL49" i="12"/>
  <c r="BK49" i="12"/>
  <c r="BJ49" i="12"/>
  <c r="BH49" i="12"/>
  <c r="BI49" i="12" s="1"/>
  <c r="BB49" i="12"/>
  <c r="AW49" i="12"/>
  <c r="AV49" i="12"/>
  <c r="AT49" i="12"/>
  <c r="AU49" i="12" s="1"/>
  <c r="AN49" i="12"/>
  <c r="Z49" i="12"/>
  <c r="Y49" i="12"/>
  <c r="X49" i="12"/>
  <c r="V49" i="12"/>
  <c r="W49" i="12" s="1"/>
  <c r="AA49" i="12" s="1"/>
  <c r="P49" i="12"/>
  <c r="K49" i="12"/>
  <c r="J49" i="12"/>
  <c r="H49" i="12"/>
  <c r="I49" i="12" s="1"/>
  <c r="B49" i="12"/>
  <c r="HP48" i="12"/>
  <c r="HI48" i="12"/>
  <c r="HL48" i="12" s="1"/>
  <c r="HG48" i="12"/>
  <c r="HF48" i="12"/>
  <c r="HE48" i="12"/>
  <c r="HH48" i="12" s="1"/>
  <c r="HD48" i="12"/>
  <c r="GX48" i="12"/>
  <c r="GS48" i="12"/>
  <c r="GR48" i="12"/>
  <c r="GP48" i="12"/>
  <c r="GQ48" i="12" s="1"/>
  <c r="GU48" i="12" s="1"/>
  <c r="GJ48" i="12"/>
  <c r="FU48" i="12"/>
  <c r="FT48" i="12"/>
  <c r="FR48" i="12"/>
  <c r="FS48" i="12" s="1"/>
  <c r="FL48" i="12"/>
  <c r="FH48" i="12"/>
  <c r="FG48" i="12"/>
  <c r="FF48" i="12"/>
  <c r="FD48" i="12"/>
  <c r="FE48" i="12" s="1"/>
  <c r="FI48" i="12" s="1"/>
  <c r="EX48" i="12"/>
  <c r="EI48" i="12"/>
  <c r="EH48" i="12"/>
  <c r="EG48" i="12"/>
  <c r="EF48" i="12"/>
  <c r="DZ48" i="12"/>
  <c r="DU48" i="12"/>
  <c r="DW48" i="12" s="1"/>
  <c r="DT48" i="12"/>
  <c r="DV48" i="12" s="1"/>
  <c r="DR48" i="12"/>
  <c r="DS48" i="12" s="1"/>
  <c r="DL48" i="12"/>
  <c r="BK48" i="12"/>
  <c r="BJ48" i="12"/>
  <c r="BI48" i="12"/>
  <c r="BH48" i="12"/>
  <c r="BB48" i="12"/>
  <c r="AW48" i="12"/>
  <c r="AV48" i="12"/>
  <c r="AT48" i="12"/>
  <c r="AU48" i="12" s="1"/>
  <c r="AN48" i="12"/>
  <c r="Y48" i="12"/>
  <c r="X48" i="12"/>
  <c r="V48" i="12"/>
  <c r="W48" i="12" s="1"/>
  <c r="P48" i="12"/>
  <c r="K48" i="12"/>
  <c r="J48" i="12"/>
  <c r="H48" i="12"/>
  <c r="I48" i="12" s="1"/>
  <c r="B48" i="12"/>
  <c r="HG47" i="12"/>
  <c r="HF47" i="12"/>
  <c r="HE47" i="12"/>
  <c r="HD47" i="12"/>
  <c r="GX47" i="12"/>
  <c r="GU47" i="12"/>
  <c r="GS47" i="12"/>
  <c r="GR47" i="12"/>
  <c r="GQ47" i="12"/>
  <c r="GT47" i="12" s="1"/>
  <c r="GP47" i="12"/>
  <c r="GJ47" i="12"/>
  <c r="FW47" i="12"/>
  <c r="FV47" i="12"/>
  <c r="FU47" i="12"/>
  <c r="FT47" i="12"/>
  <c r="FR47" i="12"/>
  <c r="FS47" i="12" s="1"/>
  <c r="FL47" i="12"/>
  <c r="FG47" i="12"/>
  <c r="FF47" i="12"/>
  <c r="FD47" i="12"/>
  <c r="FE47" i="12" s="1"/>
  <c r="EX47" i="12"/>
  <c r="EJ47" i="12"/>
  <c r="EO47" i="12" s="1"/>
  <c r="ES47" i="12" s="1"/>
  <c r="EI47" i="12"/>
  <c r="EK47" i="12" s="1"/>
  <c r="EN47" i="12" s="1"/>
  <c r="ER47" i="12" s="1"/>
  <c r="EH47" i="12"/>
  <c r="EG47" i="12"/>
  <c r="EF47" i="12"/>
  <c r="DZ47" i="12"/>
  <c r="DW47" i="12"/>
  <c r="DV47" i="12"/>
  <c r="DU47" i="12"/>
  <c r="DT47" i="12"/>
  <c r="DS47" i="12"/>
  <c r="DR47" i="12"/>
  <c r="DL47" i="12"/>
  <c r="BK47" i="12"/>
  <c r="BJ47" i="12"/>
  <c r="BH47" i="12"/>
  <c r="BI47" i="12" s="1"/>
  <c r="BB47" i="12"/>
  <c r="AW47" i="12"/>
  <c r="AV47" i="12"/>
  <c r="AU47" i="12"/>
  <c r="AT47" i="12"/>
  <c r="AN47" i="12"/>
  <c r="AA47" i="12"/>
  <c r="Y47" i="12"/>
  <c r="X47" i="12"/>
  <c r="W47" i="12"/>
  <c r="Z47" i="12" s="1"/>
  <c r="V47" i="12"/>
  <c r="P47" i="12"/>
  <c r="K47" i="12"/>
  <c r="J47" i="12"/>
  <c r="H47" i="12"/>
  <c r="I47" i="12" s="1"/>
  <c r="B47" i="12"/>
  <c r="HI46" i="12"/>
  <c r="HH46" i="12"/>
  <c r="HM46" i="12" s="1"/>
  <c r="HQ46" i="12" s="1"/>
  <c r="HG46" i="12"/>
  <c r="HF46" i="12"/>
  <c r="HE46" i="12"/>
  <c r="HD46" i="12"/>
  <c r="GX46" i="12"/>
  <c r="GT46" i="12"/>
  <c r="GS46" i="12"/>
  <c r="GR46" i="12"/>
  <c r="GP46" i="12"/>
  <c r="GQ46" i="12" s="1"/>
  <c r="GJ46" i="12"/>
  <c r="FU46" i="12"/>
  <c r="FT46" i="12"/>
  <c r="FR46" i="12"/>
  <c r="FS46" i="12" s="1"/>
  <c r="FL46" i="12"/>
  <c r="FI46" i="12"/>
  <c r="FH46" i="12"/>
  <c r="FG46" i="12"/>
  <c r="FF46" i="12"/>
  <c r="FD46" i="12"/>
  <c r="FE46" i="12" s="1"/>
  <c r="EX46" i="12"/>
  <c r="EI46" i="12"/>
  <c r="EH46" i="12"/>
  <c r="EG46" i="12"/>
  <c r="EF46" i="12"/>
  <c r="DZ46" i="12"/>
  <c r="DU46" i="12"/>
  <c r="DT46" i="12"/>
  <c r="DS46" i="12"/>
  <c r="DW46" i="12" s="1"/>
  <c r="DR46" i="12"/>
  <c r="DL46" i="12"/>
  <c r="BK46" i="12"/>
  <c r="BJ46" i="12"/>
  <c r="BI46" i="12"/>
  <c r="BM46" i="12" s="1"/>
  <c r="BH46" i="12"/>
  <c r="BB46" i="12"/>
  <c r="AW46" i="12"/>
  <c r="AV46" i="12"/>
  <c r="AT46" i="12"/>
  <c r="AU46" i="12" s="1"/>
  <c r="AN46" i="12"/>
  <c r="Y46" i="12"/>
  <c r="X46" i="12"/>
  <c r="W46" i="12"/>
  <c r="AA46" i="12" s="1"/>
  <c r="V46" i="12"/>
  <c r="P46" i="12"/>
  <c r="K46" i="12"/>
  <c r="J46" i="12"/>
  <c r="H46" i="12"/>
  <c r="I46" i="12" s="1"/>
  <c r="B46" i="12"/>
  <c r="HG45" i="12"/>
  <c r="HF45" i="12"/>
  <c r="HE45" i="12"/>
  <c r="HD45" i="12"/>
  <c r="GX45" i="12"/>
  <c r="GS45" i="12"/>
  <c r="GR45" i="12"/>
  <c r="GT45" i="12" s="1"/>
  <c r="GQ45" i="12"/>
  <c r="GP45" i="12"/>
  <c r="GJ45" i="12"/>
  <c r="FV45" i="12"/>
  <c r="FU45" i="12"/>
  <c r="FW45" i="12" s="1"/>
  <c r="FT45" i="12"/>
  <c r="FS45" i="12"/>
  <c r="FR45" i="12"/>
  <c r="FL45" i="12"/>
  <c r="FG45" i="12"/>
  <c r="FF45" i="12"/>
  <c r="FD45" i="12"/>
  <c r="FE45" i="12" s="1"/>
  <c r="EX45" i="12"/>
  <c r="EI45" i="12"/>
  <c r="EH45" i="12"/>
  <c r="EG45" i="12"/>
  <c r="EF45" i="12"/>
  <c r="DZ45" i="12"/>
  <c r="DU45" i="12"/>
  <c r="DT45" i="12"/>
  <c r="DV45" i="12" s="1"/>
  <c r="DR45" i="12"/>
  <c r="DS45" i="12" s="1"/>
  <c r="DL45" i="12"/>
  <c r="BM45" i="12"/>
  <c r="BK45" i="12"/>
  <c r="BJ45" i="12"/>
  <c r="BI45" i="12"/>
  <c r="BL45" i="12" s="1"/>
  <c r="BH45" i="12"/>
  <c r="BB45" i="12"/>
  <c r="AW45" i="12"/>
  <c r="AV45" i="12"/>
  <c r="AT45" i="12"/>
  <c r="AU45" i="12" s="1"/>
  <c r="AN45" i="12"/>
  <c r="Z45" i="12"/>
  <c r="Y45" i="12"/>
  <c r="AA45" i="12" s="1"/>
  <c r="AD45" i="12" s="1"/>
  <c r="AH45" i="12" s="1"/>
  <c r="X45" i="12"/>
  <c r="W45" i="12"/>
  <c r="V45" i="12"/>
  <c r="P45" i="12"/>
  <c r="K45" i="12"/>
  <c r="J45" i="12"/>
  <c r="I45" i="12"/>
  <c r="M45" i="12" s="1"/>
  <c r="H45" i="12"/>
  <c r="B45" i="12"/>
  <c r="HG44" i="12"/>
  <c r="HF44" i="12"/>
  <c r="HD44" i="12"/>
  <c r="HE44" i="12" s="1"/>
  <c r="HI44" i="12" s="1"/>
  <c r="HL44" i="12" s="1"/>
  <c r="HP44" i="12" s="1"/>
  <c r="GX44" i="12"/>
  <c r="GT44" i="12"/>
  <c r="GS44" i="12"/>
  <c r="GU44" i="12" s="1"/>
  <c r="GR44" i="12"/>
  <c r="GP44" i="12"/>
  <c r="GQ44" i="12" s="1"/>
  <c r="GJ44" i="12"/>
  <c r="FU44" i="12"/>
  <c r="FT44" i="12"/>
  <c r="FR44" i="12"/>
  <c r="FS44" i="12" s="1"/>
  <c r="FL44" i="12"/>
  <c r="FG44" i="12"/>
  <c r="FF44" i="12"/>
  <c r="FD44" i="12"/>
  <c r="FE44" i="12" s="1"/>
  <c r="EX44" i="12"/>
  <c r="EK44" i="12"/>
  <c r="EI44" i="12"/>
  <c r="EH44" i="12"/>
  <c r="EF44" i="12"/>
  <c r="EG44" i="12" s="1"/>
  <c r="EJ44" i="12" s="1"/>
  <c r="DZ44" i="12"/>
  <c r="DU44" i="12"/>
  <c r="DT44" i="12"/>
  <c r="DS44" i="12"/>
  <c r="DR44" i="12"/>
  <c r="DL44" i="12"/>
  <c r="BQ44" i="12"/>
  <c r="BU44" i="12" s="1"/>
  <c r="BM44" i="12"/>
  <c r="BL44" i="12"/>
  <c r="BK44" i="12"/>
  <c r="BJ44" i="12"/>
  <c r="BH44" i="12"/>
  <c r="BI44" i="12" s="1"/>
  <c r="BB44" i="12"/>
  <c r="AW44" i="12"/>
  <c r="AV44" i="12"/>
  <c r="AU44" i="12"/>
  <c r="AX44" i="12" s="1"/>
  <c r="AT44" i="12"/>
  <c r="AN44" i="12"/>
  <c r="AA44" i="12"/>
  <c r="Y44" i="12"/>
  <c r="X44" i="12"/>
  <c r="W44" i="12"/>
  <c r="V44" i="12"/>
  <c r="P44" i="12"/>
  <c r="K44" i="12"/>
  <c r="J44" i="12"/>
  <c r="H44" i="12"/>
  <c r="I44" i="12" s="1"/>
  <c r="B44" i="12"/>
  <c r="HI43" i="12"/>
  <c r="HG43" i="12"/>
  <c r="HF43" i="12"/>
  <c r="HE43" i="12"/>
  <c r="HH43" i="12" s="1"/>
  <c r="HD43" i="12"/>
  <c r="GX43" i="12"/>
  <c r="GS43" i="12"/>
  <c r="GR43" i="12"/>
  <c r="GQ43" i="12"/>
  <c r="GP43" i="12"/>
  <c r="GJ43" i="12"/>
  <c r="FU43" i="12"/>
  <c r="FT43" i="12"/>
  <c r="FR43" i="12"/>
  <c r="FS43" i="12" s="1"/>
  <c r="FL43" i="12"/>
  <c r="FI43" i="12"/>
  <c r="FH43" i="12"/>
  <c r="FG43" i="12"/>
  <c r="FF43" i="12"/>
  <c r="FD43" i="12"/>
  <c r="FE43" i="12" s="1"/>
  <c r="EX43" i="12"/>
  <c r="EI43" i="12"/>
  <c r="EH43" i="12"/>
  <c r="EG43" i="12"/>
  <c r="EK43" i="12" s="1"/>
  <c r="EF43" i="12"/>
  <c r="DZ43" i="12"/>
  <c r="DU43" i="12"/>
  <c r="DW43" i="12" s="1"/>
  <c r="DT43" i="12"/>
  <c r="DV43" i="12" s="1"/>
  <c r="DS43" i="12"/>
  <c r="DR43" i="12"/>
  <c r="DL43" i="12"/>
  <c r="BM43" i="12"/>
  <c r="BK43" i="12"/>
  <c r="BJ43" i="12"/>
  <c r="BH43" i="12"/>
  <c r="BI43" i="12" s="1"/>
  <c r="BL43" i="12" s="1"/>
  <c r="BB43" i="12"/>
  <c r="AW43" i="12"/>
  <c r="AV43" i="12"/>
  <c r="AU43" i="12"/>
  <c r="AT43" i="12"/>
  <c r="AN43" i="12"/>
  <c r="Y43" i="12"/>
  <c r="X43" i="12"/>
  <c r="V43" i="12"/>
  <c r="W43" i="12" s="1"/>
  <c r="P43" i="12"/>
  <c r="K43" i="12"/>
  <c r="J43" i="12"/>
  <c r="H43" i="12"/>
  <c r="I43" i="12" s="1"/>
  <c r="B43" i="12"/>
  <c r="HG42" i="12"/>
  <c r="HF42" i="12"/>
  <c r="HD42" i="12"/>
  <c r="HE42" i="12" s="1"/>
  <c r="GX42" i="12"/>
  <c r="GU42" i="12"/>
  <c r="GT42" i="12"/>
  <c r="GS42" i="12"/>
  <c r="GR42" i="12"/>
  <c r="GQ42" i="12"/>
  <c r="GP42" i="12"/>
  <c r="GJ42" i="12"/>
  <c r="FU42" i="12"/>
  <c r="FT42" i="12"/>
  <c r="FR42" i="12"/>
  <c r="FS42" i="12" s="1"/>
  <c r="FL42" i="12"/>
  <c r="FG42" i="12"/>
  <c r="FF42" i="12"/>
  <c r="FE42" i="12"/>
  <c r="FD42" i="12"/>
  <c r="EX42" i="12"/>
  <c r="EI42" i="12"/>
  <c r="EH42" i="12"/>
  <c r="EF42" i="12"/>
  <c r="EG42" i="12" s="1"/>
  <c r="DZ42" i="12"/>
  <c r="DU42" i="12"/>
  <c r="DT42" i="12"/>
  <c r="DS42" i="12"/>
  <c r="DW42" i="12" s="1"/>
  <c r="DR42" i="12"/>
  <c r="DL42" i="12"/>
  <c r="BM42" i="12"/>
  <c r="BL42" i="12"/>
  <c r="BK42" i="12"/>
  <c r="BJ42" i="12"/>
  <c r="BH42" i="12"/>
  <c r="BI42" i="12" s="1"/>
  <c r="BB42" i="12"/>
  <c r="AW42" i="12"/>
  <c r="AV42" i="12"/>
  <c r="AT42" i="12"/>
  <c r="AU42" i="12" s="1"/>
  <c r="AN42" i="12"/>
  <c r="Y42" i="12"/>
  <c r="X42" i="12"/>
  <c r="W42" i="12"/>
  <c r="V42" i="12"/>
  <c r="P42" i="12"/>
  <c r="K42" i="12"/>
  <c r="J42" i="12"/>
  <c r="I42" i="12"/>
  <c r="H42" i="12"/>
  <c r="B42" i="12"/>
  <c r="HH41" i="12"/>
  <c r="HG41" i="12"/>
  <c r="HI41" i="12" s="1"/>
  <c r="HF41" i="12"/>
  <c r="HD41" i="12"/>
  <c r="HE41" i="12" s="1"/>
  <c r="GX41" i="12"/>
  <c r="GS41" i="12"/>
  <c r="GR41" i="12"/>
  <c r="GQ41" i="12"/>
  <c r="GP41" i="12"/>
  <c r="GJ41" i="12"/>
  <c r="FU41" i="12"/>
  <c r="FT41" i="12"/>
  <c r="FR41" i="12"/>
  <c r="FS41" i="12" s="1"/>
  <c r="FL41" i="12"/>
  <c r="FI41" i="12"/>
  <c r="FH41" i="12"/>
  <c r="FG41" i="12"/>
  <c r="FF41" i="12"/>
  <c r="FE41" i="12"/>
  <c r="FD41" i="12"/>
  <c r="EX41" i="12"/>
  <c r="EI41" i="12"/>
  <c r="EH41" i="12"/>
  <c r="EF41" i="12"/>
  <c r="EG41" i="12" s="1"/>
  <c r="DZ41" i="12"/>
  <c r="DW41" i="12"/>
  <c r="DU41" i="12"/>
  <c r="DT41" i="12"/>
  <c r="DV41" i="12" s="1"/>
  <c r="DS41" i="12"/>
  <c r="DR41" i="12"/>
  <c r="DL41" i="12"/>
  <c r="BL41" i="12"/>
  <c r="BK41" i="12"/>
  <c r="BJ41" i="12"/>
  <c r="BH41" i="12"/>
  <c r="BI41" i="12" s="1"/>
  <c r="BM41" i="12" s="1"/>
  <c r="BB41" i="12"/>
  <c r="AW41" i="12"/>
  <c r="AV41" i="12"/>
  <c r="AT41" i="12"/>
  <c r="AU41" i="12" s="1"/>
  <c r="AN41" i="12"/>
  <c r="AD41" i="12"/>
  <c r="AH41" i="12" s="1"/>
  <c r="Y41" i="12"/>
  <c r="X41" i="12"/>
  <c r="V41" i="12"/>
  <c r="W41" i="12" s="1"/>
  <c r="AA41" i="12" s="1"/>
  <c r="P41" i="12"/>
  <c r="M41" i="12"/>
  <c r="K41" i="12"/>
  <c r="J41" i="12"/>
  <c r="I41" i="12"/>
  <c r="L41" i="12" s="1"/>
  <c r="H41" i="12"/>
  <c r="B41" i="12"/>
  <c r="HG40" i="12"/>
  <c r="HF40" i="12"/>
  <c r="HD40" i="12"/>
  <c r="HE40" i="12" s="1"/>
  <c r="GX40" i="12"/>
  <c r="GS40" i="12"/>
  <c r="GR40" i="12"/>
  <c r="GQ40" i="12"/>
  <c r="GP40" i="12"/>
  <c r="GJ40" i="12"/>
  <c r="FU40" i="12"/>
  <c r="FT40" i="12"/>
  <c r="FR40" i="12"/>
  <c r="FS40" i="12" s="1"/>
  <c r="FL40" i="12"/>
  <c r="FG40" i="12"/>
  <c r="FI40" i="12" s="1"/>
  <c r="FF40" i="12"/>
  <c r="FH40" i="12" s="1"/>
  <c r="FE40" i="12"/>
  <c r="FD40" i="12"/>
  <c r="EX40" i="12"/>
  <c r="EI40" i="12"/>
  <c r="EH40" i="12"/>
  <c r="EG40" i="12"/>
  <c r="EJ40" i="12" s="1"/>
  <c r="EF40" i="12"/>
  <c r="DZ40" i="12"/>
  <c r="DU40" i="12"/>
  <c r="DT40" i="12"/>
  <c r="DR40" i="12"/>
  <c r="DS40" i="12" s="1"/>
  <c r="DL40" i="12"/>
  <c r="BK40" i="12"/>
  <c r="BJ40" i="12"/>
  <c r="BL40" i="12" s="1"/>
  <c r="BH40" i="12"/>
  <c r="BI40" i="12" s="1"/>
  <c r="BM40" i="12" s="1"/>
  <c r="BB40" i="12"/>
  <c r="AW40" i="12"/>
  <c r="AV40" i="12"/>
  <c r="AT40" i="12"/>
  <c r="AU40" i="12" s="1"/>
  <c r="AN40" i="12"/>
  <c r="Y40" i="12"/>
  <c r="X40" i="12"/>
  <c r="V40" i="12"/>
  <c r="W40" i="12" s="1"/>
  <c r="P40" i="12"/>
  <c r="L40" i="12"/>
  <c r="K40" i="12"/>
  <c r="M40" i="12" s="1"/>
  <c r="J40" i="12"/>
  <c r="I40" i="12"/>
  <c r="H40" i="12"/>
  <c r="B40" i="12"/>
  <c r="HI39" i="12"/>
  <c r="HH39" i="12"/>
  <c r="HG39" i="12"/>
  <c r="HF39" i="12"/>
  <c r="HD39" i="12"/>
  <c r="HE39" i="12" s="1"/>
  <c r="GX39" i="12"/>
  <c r="GS39" i="12"/>
  <c r="GR39" i="12"/>
  <c r="GQ39" i="12"/>
  <c r="GP39" i="12"/>
  <c r="GJ39" i="12"/>
  <c r="FV39" i="12"/>
  <c r="FU39" i="12"/>
  <c r="FW39" i="12" s="1"/>
  <c r="FT39" i="12"/>
  <c r="FS39" i="12"/>
  <c r="FR39" i="12"/>
  <c r="FL39" i="12"/>
  <c r="FG39" i="12"/>
  <c r="FF39" i="12"/>
  <c r="FD39" i="12"/>
  <c r="FE39" i="12" s="1"/>
  <c r="EX39" i="12"/>
  <c r="EJ39" i="12"/>
  <c r="EO39" i="12" s="1"/>
  <c r="ES39" i="12" s="1"/>
  <c r="EI39" i="12"/>
  <c r="EK39" i="12" s="1"/>
  <c r="EN39" i="12" s="1"/>
  <c r="ER39" i="12" s="1"/>
  <c r="EH39" i="12"/>
  <c r="EG39" i="12"/>
  <c r="EF39" i="12"/>
  <c r="DZ39" i="12"/>
  <c r="DW39" i="12"/>
  <c r="DU39" i="12"/>
  <c r="DT39" i="12"/>
  <c r="DS39" i="12"/>
  <c r="DV39" i="12" s="1"/>
  <c r="DR39" i="12"/>
  <c r="DL39" i="12"/>
  <c r="BK39" i="12"/>
  <c r="BJ39" i="12"/>
  <c r="BH39" i="12"/>
  <c r="BI39" i="12" s="1"/>
  <c r="BB39" i="12"/>
  <c r="AX39" i="12"/>
  <c r="AW39" i="12"/>
  <c r="AY39" i="12" s="1"/>
  <c r="AV39" i="12"/>
  <c r="AU39" i="12"/>
  <c r="AT39" i="12"/>
  <c r="AN39" i="12"/>
  <c r="Y39" i="12"/>
  <c r="X39" i="12"/>
  <c r="W39" i="12"/>
  <c r="V39" i="12"/>
  <c r="P39" i="12"/>
  <c r="K39" i="12"/>
  <c r="J39" i="12"/>
  <c r="H39" i="12"/>
  <c r="I39" i="12" s="1"/>
  <c r="B39" i="12"/>
  <c r="HQ38" i="12"/>
  <c r="HM38" i="12"/>
  <c r="HL38" i="12"/>
  <c r="HP38" i="12" s="1"/>
  <c r="FU38" i="12"/>
  <c r="FT38" i="12"/>
  <c r="FS38" i="12"/>
  <c r="FW38" i="12" s="1"/>
  <c r="FR38" i="12"/>
  <c r="FL38" i="12"/>
  <c r="FG38" i="12"/>
  <c r="FF38" i="12"/>
  <c r="FE38" i="12"/>
  <c r="FD38" i="12"/>
  <c r="EX38" i="12"/>
  <c r="EI38" i="12"/>
  <c r="EH38" i="12"/>
  <c r="EF38" i="12"/>
  <c r="EG38" i="12" s="1"/>
  <c r="EK38" i="12" s="1"/>
  <c r="DZ38" i="12"/>
  <c r="DW38" i="12"/>
  <c r="DU38" i="12"/>
  <c r="DT38" i="12"/>
  <c r="DS38" i="12"/>
  <c r="DV38" i="12" s="1"/>
  <c r="DR38" i="12"/>
  <c r="DL38" i="12"/>
  <c r="BK38" i="12"/>
  <c r="BJ38" i="12"/>
  <c r="BI38" i="12"/>
  <c r="BH38" i="12"/>
  <c r="BB38" i="12"/>
  <c r="AW38" i="12"/>
  <c r="AV38" i="12"/>
  <c r="AU38" i="12"/>
  <c r="AY38" i="12" s="1"/>
  <c r="AT38" i="12"/>
  <c r="AN38" i="12"/>
  <c r="Z38" i="12"/>
  <c r="Y38" i="12"/>
  <c r="X38" i="12"/>
  <c r="V38" i="12"/>
  <c r="W38" i="12" s="1"/>
  <c r="P38" i="12"/>
  <c r="K38" i="12"/>
  <c r="J38" i="12"/>
  <c r="H38" i="12"/>
  <c r="I38" i="12" s="1"/>
  <c r="M38" i="12" s="1"/>
  <c r="B38" i="12"/>
  <c r="HG37" i="12"/>
  <c r="HF37" i="12"/>
  <c r="HD37" i="12"/>
  <c r="HE37" i="12" s="1"/>
  <c r="GX37" i="12"/>
  <c r="GS37" i="12"/>
  <c r="GR37" i="12"/>
  <c r="GP37" i="12"/>
  <c r="GQ37" i="12" s="1"/>
  <c r="GJ37" i="12"/>
  <c r="FU37" i="12"/>
  <c r="FT37" i="12"/>
  <c r="FR37" i="12"/>
  <c r="FS37" i="12" s="1"/>
  <c r="FL37" i="12"/>
  <c r="FG37" i="12"/>
  <c r="FI37" i="12" s="1"/>
  <c r="FF37" i="12"/>
  <c r="FE37" i="12"/>
  <c r="FD37" i="12"/>
  <c r="EX37" i="12"/>
  <c r="EK37" i="12"/>
  <c r="EN37" i="12" s="1"/>
  <c r="ER37" i="12" s="1"/>
  <c r="EJ37" i="12"/>
  <c r="EO37" i="12" s="1"/>
  <c r="ES37" i="12" s="1"/>
  <c r="EI37" i="12"/>
  <c r="EH37" i="12"/>
  <c r="EF37" i="12"/>
  <c r="EG37" i="12" s="1"/>
  <c r="DZ37" i="12"/>
  <c r="DV37" i="12"/>
  <c r="DU37" i="12"/>
  <c r="DW37" i="12" s="1"/>
  <c r="DT37" i="12"/>
  <c r="DS37" i="12"/>
  <c r="DR37" i="12"/>
  <c r="DL37" i="12"/>
  <c r="CW37" i="12"/>
  <c r="CV37" i="12"/>
  <c r="CT37" i="12"/>
  <c r="CU37" i="12" s="1"/>
  <c r="CN37" i="12"/>
  <c r="CI37" i="12"/>
  <c r="CK37" i="12" s="1"/>
  <c r="CH37" i="12"/>
  <c r="CG37" i="12"/>
  <c r="CF37" i="12"/>
  <c r="BZ37" i="12"/>
  <c r="BM37" i="12"/>
  <c r="BK37" i="12"/>
  <c r="BJ37" i="12"/>
  <c r="BH37" i="12"/>
  <c r="BI37" i="12" s="1"/>
  <c r="BL37" i="12" s="1"/>
  <c r="BB37" i="12"/>
  <c r="AW37" i="12"/>
  <c r="AV37" i="12"/>
  <c r="AT37" i="12"/>
  <c r="AU37" i="12" s="1"/>
  <c r="AN37" i="12"/>
  <c r="AE37" i="12"/>
  <c r="AI37" i="12" s="1"/>
  <c r="Y37" i="12"/>
  <c r="X37" i="12"/>
  <c r="W37" i="12"/>
  <c r="Z37" i="12" s="1"/>
  <c r="V37" i="12"/>
  <c r="P37" i="12"/>
  <c r="K37" i="12"/>
  <c r="J37" i="12"/>
  <c r="L37" i="12" s="1"/>
  <c r="I37" i="12"/>
  <c r="H37" i="12"/>
  <c r="B37" i="12"/>
  <c r="HG36" i="12"/>
  <c r="HI36" i="12" s="1"/>
  <c r="HL36" i="12" s="1"/>
  <c r="HP36" i="12" s="1"/>
  <c r="HF36" i="12"/>
  <c r="HH36" i="12" s="1"/>
  <c r="HM36" i="12" s="1"/>
  <c r="HQ36" i="12" s="1"/>
  <c r="HE36" i="12"/>
  <c r="HD36" i="12"/>
  <c r="GX36" i="12"/>
  <c r="GU36" i="12"/>
  <c r="GS36" i="12"/>
  <c r="GR36" i="12"/>
  <c r="GQ36" i="12"/>
  <c r="GT36" i="12" s="1"/>
  <c r="GP36" i="12"/>
  <c r="GJ36" i="12"/>
  <c r="FU36" i="12"/>
  <c r="FT36" i="12"/>
  <c r="FR36" i="12"/>
  <c r="FS36" i="12" s="1"/>
  <c r="FL36" i="12"/>
  <c r="FG36" i="12"/>
  <c r="FF36" i="12"/>
  <c r="FE36" i="12"/>
  <c r="FD36" i="12"/>
  <c r="EX36" i="12"/>
  <c r="EI36" i="12"/>
  <c r="EH36" i="12"/>
  <c r="EF36" i="12"/>
  <c r="EG36" i="12" s="1"/>
  <c r="DZ36" i="12"/>
  <c r="DU36" i="12"/>
  <c r="DW36" i="12" s="1"/>
  <c r="DT36" i="12"/>
  <c r="DV36" i="12" s="1"/>
  <c r="DS36" i="12"/>
  <c r="DR36" i="12"/>
  <c r="DL36" i="12"/>
  <c r="CW36" i="12"/>
  <c r="CV36" i="12"/>
  <c r="CT36" i="12"/>
  <c r="CU36" i="12" s="1"/>
  <c r="CY36" i="12" s="1"/>
  <c r="CN36" i="12"/>
  <c r="CI36" i="12"/>
  <c r="CH36" i="12"/>
  <c r="CG36" i="12"/>
  <c r="CF36" i="12"/>
  <c r="BZ36" i="12"/>
  <c r="BK36" i="12"/>
  <c r="BJ36" i="12"/>
  <c r="BH36" i="12"/>
  <c r="BI36" i="12" s="1"/>
  <c r="BB36" i="12"/>
  <c r="AY36" i="12"/>
  <c r="AX36" i="12"/>
  <c r="AW36" i="12"/>
  <c r="AV36" i="12"/>
  <c r="AT36" i="12"/>
  <c r="AU36" i="12" s="1"/>
  <c r="AN36" i="12"/>
  <c r="Z36" i="12"/>
  <c r="Y36" i="12"/>
  <c r="X36" i="12"/>
  <c r="V36" i="12"/>
  <c r="W36" i="12" s="1"/>
  <c r="AA36" i="12" s="1"/>
  <c r="P36" i="12"/>
  <c r="K36" i="12"/>
  <c r="J36" i="12"/>
  <c r="H36" i="12"/>
  <c r="I36" i="12" s="1"/>
  <c r="B36" i="12"/>
  <c r="HG35" i="12"/>
  <c r="HF35" i="12"/>
  <c r="HD35" i="12"/>
  <c r="HE35" i="12" s="1"/>
  <c r="GX35" i="12"/>
  <c r="GT35" i="12"/>
  <c r="GS35" i="12"/>
  <c r="GR35" i="12"/>
  <c r="GQ35" i="12"/>
  <c r="GU35" i="12" s="1"/>
  <c r="GP35" i="12"/>
  <c r="GJ35" i="12"/>
  <c r="FW35" i="12"/>
  <c r="FU35" i="12"/>
  <c r="FT35" i="12"/>
  <c r="FS35" i="12"/>
  <c r="FV35" i="12" s="1"/>
  <c r="FR35" i="12"/>
  <c r="FL35" i="12"/>
  <c r="FG35" i="12"/>
  <c r="FF35" i="12"/>
  <c r="FE35" i="12"/>
  <c r="FD35" i="12"/>
  <c r="EX35" i="12"/>
  <c r="EJ35" i="12"/>
  <c r="EI35" i="12"/>
  <c r="EK35" i="12" s="1"/>
  <c r="EH35" i="12"/>
  <c r="EG35" i="12"/>
  <c r="EF35" i="12"/>
  <c r="DZ35" i="12"/>
  <c r="DU35" i="12"/>
  <c r="DT35" i="12"/>
  <c r="DS35" i="12"/>
  <c r="DR35" i="12"/>
  <c r="DL35" i="12"/>
  <c r="CY35" i="12"/>
  <c r="DB35" i="12" s="1"/>
  <c r="DF35" i="12" s="1"/>
  <c r="CW35" i="12"/>
  <c r="CV35" i="12"/>
  <c r="CX35" i="12" s="1"/>
  <c r="DC35" i="12" s="1"/>
  <c r="DG35" i="12" s="1"/>
  <c r="CU35" i="12"/>
  <c r="CT35" i="12"/>
  <c r="CN35" i="12"/>
  <c r="CK35" i="12"/>
  <c r="CI35" i="12"/>
  <c r="CH35" i="12"/>
  <c r="CG35" i="12"/>
  <c r="CJ35" i="12" s="1"/>
  <c r="CF35" i="12"/>
  <c r="BZ35" i="12"/>
  <c r="BK35" i="12"/>
  <c r="BJ35" i="12"/>
  <c r="BH35" i="12"/>
  <c r="BI35" i="12" s="1"/>
  <c r="BB35" i="12"/>
  <c r="AY35" i="12"/>
  <c r="AX35" i="12"/>
  <c r="AW35" i="12"/>
  <c r="AV35" i="12"/>
  <c r="AU35" i="12"/>
  <c r="AT35" i="12"/>
  <c r="AN35" i="12"/>
  <c r="Y35" i="12"/>
  <c r="X35" i="12"/>
  <c r="Z35" i="12" s="1"/>
  <c r="V35" i="12"/>
  <c r="W35" i="12" s="1"/>
  <c r="AA35" i="12" s="1"/>
  <c r="P35" i="12"/>
  <c r="K35" i="12"/>
  <c r="J35" i="12"/>
  <c r="H35" i="12"/>
  <c r="I35" i="12" s="1"/>
  <c r="B35" i="12"/>
  <c r="HI34" i="12"/>
  <c r="HH34" i="12"/>
  <c r="HG34" i="12"/>
  <c r="HF34" i="12"/>
  <c r="HE34" i="12"/>
  <c r="HD34" i="12"/>
  <c r="GX34" i="12"/>
  <c r="GS34" i="12"/>
  <c r="GR34" i="12"/>
  <c r="GP34" i="12"/>
  <c r="GQ34" i="12" s="1"/>
  <c r="GJ34" i="12"/>
  <c r="FU34" i="12"/>
  <c r="FT34" i="12"/>
  <c r="FR34" i="12"/>
  <c r="FS34" i="12" s="1"/>
  <c r="FW34" i="12" s="1"/>
  <c r="FZ34" i="12" s="1"/>
  <c r="GD34" i="12" s="1"/>
  <c r="FL34" i="12"/>
  <c r="FI34" i="12"/>
  <c r="FG34" i="12"/>
  <c r="FF34" i="12"/>
  <c r="FH34" i="12" s="1"/>
  <c r="FD34" i="12"/>
  <c r="FE34" i="12" s="1"/>
  <c r="EX34" i="12"/>
  <c r="EJ34" i="12"/>
  <c r="EO34" i="12" s="1"/>
  <c r="ES34" i="12" s="1"/>
  <c r="EI34" i="12"/>
  <c r="EH34" i="12"/>
  <c r="EF34" i="12"/>
  <c r="EG34" i="12" s="1"/>
  <c r="EK34" i="12" s="1"/>
  <c r="EN34" i="12" s="1"/>
  <c r="ER34" i="12" s="1"/>
  <c r="DZ34" i="12"/>
  <c r="DV34" i="12"/>
  <c r="DU34" i="12"/>
  <c r="DW34" i="12" s="1"/>
  <c r="DT34" i="12"/>
  <c r="DR34" i="12"/>
  <c r="DS34" i="12" s="1"/>
  <c r="DL34" i="12"/>
  <c r="CW34" i="12"/>
  <c r="CV34" i="12"/>
  <c r="CT34" i="12"/>
  <c r="CU34" i="12" s="1"/>
  <c r="CY34" i="12" s="1"/>
  <c r="CN34" i="12"/>
  <c r="CI34" i="12"/>
  <c r="CH34" i="12"/>
  <c r="CF34" i="12"/>
  <c r="CG34" i="12" s="1"/>
  <c r="BZ34" i="12"/>
  <c r="BK34" i="12"/>
  <c r="BJ34" i="12"/>
  <c r="BI34" i="12"/>
  <c r="BH34" i="12"/>
  <c r="BB34" i="12"/>
  <c r="AY34" i="12"/>
  <c r="AW34" i="12"/>
  <c r="AV34" i="12"/>
  <c r="AU34" i="12"/>
  <c r="AX34" i="12" s="1"/>
  <c r="AT34" i="12"/>
  <c r="AN34" i="12"/>
  <c r="Y34" i="12"/>
  <c r="X34" i="12"/>
  <c r="V34" i="12"/>
  <c r="W34" i="12" s="1"/>
  <c r="Z34" i="12" s="1"/>
  <c r="P34" i="12"/>
  <c r="K34" i="12"/>
  <c r="J34" i="12"/>
  <c r="I34" i="12"/>
  <c r="H34" i="12"/>
  <c r="B34" i="12"/>
  <c r="HG33" i="12"/>
  <c r="HF33" i="12"/>
  <c r="HD33" i="12"/>
  <c r="HE33" i="12" s="1"/>
  <c r="HI33" i="12" s="1"/>
  <c r="GX33" i="12"/>
  <c r="GS33" i="12"/>
  <c r="GR33" i="12"/>
  <c r="GP33" i="12"/>
  <c r="GQ33" i="12" s="1"/>
  <c r="GJ33" i="12"/>
  <c r="FU33" i="12"/>
  <c r="FW33" i="12" s="1"/>
  <c r="FT33" i="12"/>
  <c r="FV33" i="12" s="1"/>
  <c r="GA33" i="12" s="1"/>
  <c r="GE33" i="12" s="1"/>
  <c r="FS33" i="12"/>
  <c r="FR33" i="12"/>
  <c r="FL33" i="12"/>
  <c r="FH33" i="12"/>
  <c r="FG33" i="12"/>
  <c r="FF33" i="12"/>
  <c r="FE33" i="12"/>
  <c r="FD33" i="12"/>
  <c r="EX33" i="12"/>
  <c r="EI33" i="12"/>
  <c r="EH33" i="12"/>
  <c r="EF33" i="12"/>
  <c r="EG33" i="12" s="1"/>
  <c r="DZ33" i="12"/>
  <c r="DU33" i="12"/>
  <c r="DT33" i="12"/>
  <c r="DS33" i="12"/>
  <c r="DV33" i="12" s="1"/>
  <c r="DR33" i="12"/>
  <c r="DL33" i="12"/>
  <c r="DF33" i="12"/>
  <c r="DC33" i="12"/>
  <c r="DG33" i="12" s="1"/>
  <c r="DB33" i="12"/>
  <c r="BK33" i="12"/>
  <c r="BJ33" i="12"/>
  <c r="BH33" i="12"/>
  <c r="BI33" i="12" s="1"/>
  <c r="BB33" i="12"/>
  <c r="AW33" i="12"/>
  <c r="AV33" i="12"/>
  <c r="AT33" i="12"/>
  <c r="AU33" i="12" s="1"/>
  <c r="AN33" i="12"/>
  <c r="Y33" i="12"/>
  <c r="X33" i="12"/>
  <c r="W33" i="12"/>
  <c r="V33" i="12"/>
  <c r="P33" i="12"/>
  <c r="K33" i="12"/>
  <c r="J33" i="12"/>
  <c r="H33" i="12"/>
  <c r="I33" i="12" s="1"/>
  <c r="B33" i="12"/>
  <c r="HM32" i="12"/>
  <c r="HQ32" i="12" s="1"/>
  <c r="HL32" i="12"/>
  <c r="HP32" i="12" s="1"/>
  <c r="GA32" i="12"/>
  <c r="GE32" i="12" s="1"/>
  <c r="FZ32" i="12"/>
  <c r="GD32" i="12" s="1"/>
  <c r="EK32" i="12"/>
  <c r="EJ32" i="12"/>
  <c r="EI32" i="12"/>
  <c r="EH32" i="12"/>
  <c r="EG32" i="12"/>
  <c r="EF32" i="12"/>
  <c r="DZ32" i="12"/>
  <c r="DU32" i="12"/>
  <c r="DT32" i="12"/>
  <c r="DS32" i="12"/>
  <c r="DR32" i="12"/>
  <c r="DL32" i="12"/>
  <c r="CW32" i="12"/>
  <c r="CV32" i="12"/>
  <c r="CU32" i="12"/>
  <c r="CT32" i="12"/>
  <c r="CN32" i="12"/>
  <c r="CJ32" i="12"/>
  <c r="CI32" i="12"/>
  <c r="CH32" i="12"/>
  <c r="CF32" i="12"/>
  <c r="CG32" i="12" s="1"/>
  <c r="CK32" i="12" s="1"/>
  <c r="BZ32" i="12"/>
  <c r="BK32" i="12"/>
  <c r="BJ32" i="12"/>
  <c r="BI32" i="12"/>
  <c r="BH32" i="12"/>
  <c r="BB32" i="12"/>
  <c r="AW32" i="12"/>
  <c r="AV32" i="12"/>
  <c r="AU32" i="12"/>
  <c r="AY32" i="12" s="1"/>
  <c r="AT32" i="12"/>
  <c r="AN32" i="12"/>
  <c r="AH32" i="12"/>
  <c r="AE32" i="12"/>
  <c r="AI32" i="12" s="1"/>
  <c r="AD32" i="12"/>
  <c r="HG31" i="12"/>
  <c r="HF31" i="12"/>
  <c r="HH31" i="12" s="1"/>
  <c r="HE31" i="12"/>
  <c r="HI31" i="12" s="1"/>
  <c r="HD31" i="12"/>
  <c r="GX31" i="12"/>
  <c r="GS31" i="12"/>
  <c r="GR31" i="12"/>
  <c r="GQ31" i="12"/>
  <c r="GP31" i="12"/>
  <c r="GJ31" i="12"/>
  <c r="FU31" i="12"/>
  <c r="FT31" i="12"/>
  <c r="FS31" i="12"/>
  <c r="FR31" i="12"/>
  <c r="FL31" i="12"/>
  <c r="FG31" i="12"/>
  <c r="FF31" i="12"/>
  <c r="FD31" i="12"/>
  <c r="FE31" i="12" s="1"/>
  <c r="EX31" i="12"/>
  <c r="ER31" i="12"/>
  <c r="EO31" i="12"/>
  <c r="ES31" i="12" s="1"/>
  <c r="EN31" i="12"/>
  <c r="CY31" i="12"/>
  <c r="DB31" i="12" s="1"/>
  <c r="DF31" i="12" s="1"/>
  <c r="CW31" i="12"/>
  <c r="CV31" i="12"/>
  <c r="CX31" i="12" s="1"/>
  <c r="CU31" i="12"/>
  <c r="CT31" i="12"/>
  <c r="CN31" i="12"/>
  <c r="CI31" i="12"/>
  <c r="CH31" i="12"/>
  <c r="CF31" i="12"/>
  <c r="CG31" i="12" s="1"/>
  <c r="CK31" i="12" s="1"/>
  <c r="BZ31" i="12"/>
  <c r="BM31" i="12"/>
  <c r="BK31" i="12"/>
  <c r="BJ31" i="12"/>
  <c r="BI31" i="12"/>
  <c r="BL31" i="12" s="1"/>
  <c r="BH31" i="12"/>
  <c r="BB31" i="12"/>
  <c r="AW31" i="12"/>
  <c r="AV31" i="12"/>
  <c r="AU31" i="12"/>
  <c r="AT31" i="12"/>
  <c r="AN31" i="12"/>
  <c r="Y31" i="12"/>
  <c r="AA31" i="12" s="1"/>
  <c r="X31" i="12"/>
  <c r="Z31" i="12" s="1"/>
  <c r="W31" i="12"/>
  <c r="V31" i="12"/>
  <c r="P31" i="12"/>
  <c r="K31" i="12"/>
  <c r="J31" i="12"/>
  <c r="H31" i="12"/>
  <c r="I31" i="12" s="1"/>
  <c r="B31" i="12"/>
  <c r="HM30" i="12"/>
  <c r="HQ30" i="12" s="1"/>
  <c r="HI30" i="12"/>
  <c r="HL30" i="12" s="1"/>
  <c r="HP30" i="12" s="1"/>
  <c r="HG30" i="12"/>
  <c r="HF30" i="12"/>
  <c r="HE30" i="12"/>
  <c r="HH30" i="12" s="1"/>
  <c r="HD30" i="12"/>
  <c r="GX30" i="12"/>
  <c r="GS30" i="12"/>
  <c r="GU30" i="12" s="1"/>
  <c r="GR30" i="12"/>
  <c r="GT30" i="12" s="1"/>
  <c r="GP30" i="12"/>
  <c r="GQ30" i="12" s="1"/>
  <c r="GJ30" i="12"/>
  <c r="FU30" i="12"/>
  <c r="FT30" i="12"/>
  <c r="FR30" i="12"/>
  <c r="FS30" i="12" s="1"/>
  <c r="FL30" i="12"/>
  <c r="FI30" i="12"/>
  <c r="FH30" i="12"/>
  <c r="FG30" i="12"/>
  <c r="FF30" i="12"/>
  <c r="FD30" i="12"/>
  <c r="FE30" i="12" s="1"/>
  <c r="EX30" i="12"/>
  <c r="EI30" i="12"/>
  <c r="EH30" i="12"/>
  <c r="EF30" i="12"/>
  <c r="EG30" i="12" s="1"/>
  <c r="DZ30" i="12"/>
  <c r="DU30" i="12"/>
  <c r="DT30" i="12"/>
  <c r="DR30" i="12"/>
  <c r="DS30" i="12" s="1"/>
  <c r="DL30" i="12"/>
  <c r="CW30" i="12"/>
  <c r="CV30" i="12"/>
  <c r="CU30" i="12"/>
  <c r="CT30" i="12"/>
  <c r="CN30" i="12"/>
  <c r="CI30" i="12"/>
  <c r="CH30" i="12"/>
  <c r="CF30" i="12"/>
  <c r="CG30" i="12" s="1"/>
  <c r="BZ30" i="12"/>
  <c r="BM30" i="12"/>
  <c r="BK30" i="12"/>
  <c r="BJ30" i="12"/>
  <c r="BI30" i="12"/>
  <c r="BH30" i="12"/>
  <c r="BB30" i="12"/>
  <c r="AW30" i="12"/>
  <c r="AV30" i="12"/>
  <c r="AT30" i="12"/>
  <c r="AU30" i="12" s="1"/>
  <c r="AN30" i="12"/>
  <c r="Y30" i="12"/>
  <c r="AA30" i="12" s="1"/>
  <c r="X30" i="12"/>
  <c r="W30" i="12"/>
  <c r="Z30" i="12" s="1"/>
  <c r="V30" i="12"/>
  <c r="P30" i="12"/>
  <c r="K30" i="12"/>
  <c r="J30" i="12"/>
  <c r="I30" i="12"/>
  <c r="H30" i="12"/>
  <c r="B30" i="12"/>
  <c r="HH29" i="12"/>
  <c r="HG29" i="12"/>
  <c r="HF29" i="12"/>
  <c r="HE29" i="12"/>
  <c r="HI29" i="12" s="1"/>
  <c r="HD29" i="12"/>
  <c r="GX29" i="12"/>
  <c r="GS29" i="12"/>
  <c r="GR29" i="12"/>
  <c r="GQ29" i="12"/>
  <c r="GP29" i="12"/>
  <c r="GJ29" i="12"/>
  <c r="FU29" i="12"/>
  <c r="FT29" i="12"/>
  <c r="FS29" i="12"/>
  <c r="FW29" i="12" s="1"/>
  <c r="FZ29" i="12" s="1"/>
  <c r="GD29" i="12" s="1"/>
  <c r="FR29" i="12"/>
  <c r="FL29" i="12"/>
  <c r="FH29" i="12"/>
  <c r="FG29" i="12"/>
  <c r="FF29" i="12"/>
  <c r="FE29" i="12"/>
  <c r="FI29" i="12" s="1"/>
  <c r="FD29" i="12"/>
  <c r="EX29" i="12"/>
  <c r="EK29" i="12"/>
  <c r="EI29" i="12"/>
  <c r="EH29" i="12"/>
  <c r="EG29" i="12"/>
  <c r="EJ29" i="12" s="1"/>
  <c r="EF29" i="12"/>
  <c r="DZ29" i="12"/>
  <c r="DU29" i="12"/>
  <c r="DT29" i="12"/>
  <c r="DS29" i="12"/>
  <c r="DR29" i="12"/>
  <c r="DL29" i="12"/>
  <c r="CX29" i="12"/>
  <c r="DC29" i="12" s="1"/>
  <c r="DG29" i="12" s="1"/>
  <c r="CW29" i="12"/>
  <c r="CV29" i="12"/>
  <c r="CU29" i="12"/>
  <c r="CT29" i="12"/>
  <c r="CN29" i="12"/>
  <c r="CK29" i="12"/>
  <c r="CI29" i="12"/>
  <c r="CH29" i="12"/>
  <c r="CF29" i="12"/>
  <c r="CG29" i="12" s="1"/>
  <c r="CJ29" i="12" s="1"/>
  <c r="BZ29" i="12"/>
  <c r="BK29" i="12"/>
  <c r="BJ29" i="12"/>
  <c r="BI29" i="12"/>
  <c r="BH29" i="12"/>
  <c r="BB29" i="12"/>
  <c r="AW29" i="12"/>
  <c r="AV29" i="12"/>
  <c r="AT29" i="12"/>
  <c r="AU29" i="12" s="1"/>
  <c r="AN29" i="12"/>
  <c r="Y29" i="12"/>
  <c r="X29" i="12"/>
  <c r="V29" i="12"/>
  <c r="W29" i="12" s="1"/>
  <c r="P29" i="12"/>
  <c r="K29" i="12"/>
  <c r="J29" i="12"/>
  <c r="H29" i="12"/>
  <c r="I29" i="12" s="1"/>
  <c r="B29" i="12"/>
  <c r="HG28" i="12"/>
  <c r="HF28" i="12"/>
  <c r="HD28" i="12"/>
  <c r="HE28" i="12" s="1"/>
  <c r="GX28" i="12"/>
  <c r="GS28" i="12"/>
  <c r="GR28" i="12"/>
  <c r="GP28" i="12"/>
  <c r="GQ28" i="12" s="1"/>
  <c r="GJ28" i="12"/>
  <c r="FW28" i="12"/>
  <c r="FV28" i="12"/>
  <c r="FU28" i="12"/>
  <c r="FT28" i="12"/>
  <c r="FR28" i="12"/>
  <c r="FS28" i="12" s="1"/>
  <c r="FL28" i="12"/>
  <c r="FG28" i="12"/>
  <c r="FF28" i="12"/>
  <c r="FD28" i="12"/>
  <c r="FE28" i="12" s="1"/>
  <c r="EX28" i="12"/>
  <c r="EI28" i="12"/>
  <c r="EH28" i="12"/>
  <c r="EF28" i="12"/>
  <c r="EG28" i="12" s="1"/>
  <c r="DZ28" i="12"/>
  <c r="DU28" i="12"/>
  <c r="DW28" i="12" s="1"/>
  <c r="DT28" i="12"/>
  <c r="DV28" i="12" s="1"/>
  <c r="DS28" i="12"/>
  <c r="DR28" i="12"/>
  <c r="DL28" i="12"/>
  <c r="CW28" i="12"/>
  <c r="CY28" i="12" s="1"/>
  <c r="CV28" i="12"/>
  <c r="CU28" i="12"/>
  <c r="CX28" i="12" s="1"/>
  <c r="CT28" i="12"/>
  <c r="CN28" i="12"/>
  <c r="CI28" i="12"/>
  <c r="CH28" i="12"/>
  <c r="CF28" i="12"/>
  <c r="CG28" i="12" s="1"/>
  <c r="BZ28" i="12"/>
  <c r="BK28" i="12"/>
  <c r="BJ28" i="12"/>
  <c r="BI28" i="12"/>
  <c r="BM28" i="12" s="1"/>
  <c r="BH28" i="12"/>
  <c r="BB28" i="12"/>
  <c r="AX28" i="12"/>
  <c r="AW28" i="12"/>
  <c r="AY28" i="12" s="1"/>
  <c r="AV28" i="12"/>
  <c r="AU28" i="12"/>
  <c r="AT28" i="12"/>
  <c r="AN28" i="12"/>
  <c r="AA28" i="12"/>
  <c r="Y28" i="12"/>
  <c r="X28" i="12"/>
  <c r="Z28" i="12" s="1"/>
  <c r="W28" i="12"/>
  <c r="V28" i="12"/>
  <c r="P28" i="12"/>
  <c r="K28" i="12"/>
  <c r="J28" i="12"/>
  <c r="H28" i="12"/>
  <c r="I28" i="12" s="1"/>
  <c r="B28" i="12"/>
  <c r="HI27" i="12"/>
  <c r="HG27" i="12"/>
  <c r="HF27" i="12"/>
  <c r="HH27" i="12" s="1"/>
  <c r="HE27" i="12"/>
  <c r="HD27" i="12"/>
  <c r="GX27" i="12"/>
  <c r="GS27" i="12"/>
  <c r="GR27" i="12"/>
  <c r="GP27" i="12"/>
  <c r="GQ27" i="12" s="1"/>
  <c r="GJ27" i="12"/>
  <c r="FU27" i="12"/>
  <c r="FW27" i="12" s="1"/>
  <c r="FT27" i="12"/>
  <c r="FV27" i="12" s="1"/>
  <c r="FS27" i="12"/>
  <c r="FR27" i="12"/>
  <c r="FL27" i="12"/>
  <c r="FG27" i="12"/>
  <c r="FF27" i="12"/>
  <c r="FD27" i="12"/>
  <c r="FE27" i="12" s="1"/>
  <c r="EX27" i="12"/>
  <c r="EI27" i="12"/>
  <c r="EH27" i="12"/>
  <c r="EF27" i="12"/>
  <c r="EG27" i="12" s="1"/>
  <c r="DZ27" i="12"/>
  <c r="DU27" i="12"/>
  <c r="DW27" i="12" s="1"/>
  <c r="DT27" i="12"/>
  <c r="DV27" i="12" s="1"/>
  <c r="DR27" i="12"/>
  <c r="DS27" i="12" s="1"/>
  <c r="DL27" i="12"/>
  <c r="CW27" i="12"/>
  <c r="CV27" i="12"/>
  <c r="CT27" i="12"/>
  <c r="CU27" i="12" s="1"/>
  <c r="CN27" i="12"/>
  <c r="CI27" i="12"/>
  <c r="CH27" i="12"/>
  <c r="CF27" i="12"/>
  <c r="CG27" i="12" s="1"/>
  <c r="CK27" i="12" s="1"/>
  <c r="BZ27" i="12"/>
  <c r="BM27" i="12"/>
  <c r="BK27" i="12"/>
  <c r="BJ27" i="12"/>
  <c r="BI27" i="12"/>
  <c r="BL27" i="12" s="1"/>
  <c r="BH27" i="12"/>
  <c r="BB27" i="12"/>
  <c r="AW27" i="12"/>
  <c r="AV27" i="12"/>
  <c r="AU27" i="12"/>
  <c r="AT27" i="12"/>
  <c r="AN27" i="12"/>
  <c r="Y27" i="12"/>
  <c r="X27" i="12"/>
  <c r="V27" i="12"/>
  <c r="W27" i="12" s="1"/>
  <c r="P27" i="12"/>
  <c r="K27" i="12"/>
  <c r="J27" i="12"/>
  <c r="H27" i="12"/>
  <c r="I27" i="12" s="1"/>
  <c r="B27" i="12"/>
  <c r="HG26" i="12"/>
  <c r="HF26" i="12"/>
  <c r="HD26" i="12"/>
  <c r="HE26" i="12" s="1"/>
  <c r="GX26" i="12"/>
  <c r="GS26" i="12"/>
  <c r="GR26" i="12"/>
  <c r="GP26" i="12"/>
  <c r="GQ26" i="12" s="1"/>
  <c r="GU26" i="12" s="1"/>
  <c r="GJ26" i="12"/>
  <c r="FW26" i="12"/>
  <c r="FV26" i="12"/>
  <c r="FU26" i="12"/>
  <c r="FT26" i="12"/>
  <c r="FS26" i="12"/>
  <c r="FR26" i="12"/>
  <c r="FL26" i="12"/>
  <c r="FG26" i="12"/>
  <c r="FF26" i="12"/>
  <c r="FE26" i="12"/>
  <c r="FH26" i="12" s="1"/>
  <c r="GA26" i="12" s="1"/>
  <c r="GE26" i="12" s="1"/>
  <c r="FD26" i="12"/>
  <c r="EX26" i="12"/>
  <c r="EK26" i="12"/>
  <c r="EI26" i="12"/>
  <c r="EH26" i="12"/>
  <c r="EJ26" i="12" s="1"/>
  <c r="EG26" i="12"/>
  <c r="EF26" i="12"/>
  <c r="DZ26" i="12"/>
  <c r="DU26" i="12"/>
  <c r="DT26" i="12"/>
  <c r="DR26" i="12"/>
  <c r="DS26" i="12" s="1"/>
  <c r="DL26" i="12"/>
  <c r="CY26" i="12"/>
  <c r="CX26" i="12"/>
  <c r="CW26" i="12"/>
  <c r="CV26" i="12"/>
  <c r="CU26" i="12"/>
  <c r="CT26" i="12"/>
  <c r="CN26" i="12"/>
  <c r="CI26" i="12"/>
  <c r="CH26" i="12"/>
  <c r="CG26" i="12"/>
  <c r="CF26" i="12"/>
  <c r="BZ26" i="12"/>
  <c r="BK26" i="12"/>
  <c r="BJ26" i="12"/>
  <c r="BI26" i="12"/>
  <c r="BM26" i="12" s="1"/>
  <c r="BP26" i="12" s="1"/>
  <c r="BT26" i="12" s="1"/>
  <c r="BH26" i="12"/>
  <c r="BB26" i="12"/>
  <c r="AY26" i="12"/>
  <c r="AW26" i="12"/>
  <c r="AV26" i="12"/>
  <c r="AX26" i="12" s="1"/>
  <c r="AU26" i="12"/>
  <c r="AT26" i="12"/>
  <c r="AN26" i="12"/>
  <c r="Y26" i="12"/>
  <c r="X26" i="12"/>
  <c r="V26" i="12"/>
  <c r="W26" i="12" s="1"/>
  <c r="P26" i="12"/>
  <c r="K26" i="12"/>
  <c r="J26" i="12"/>
  <c r="H26" i="12"/>
  <c r="I26" i="12" s="1"/>
  <c r="B26" i="12"/>
  <c r="HG25" i="12"/>
  <c r="HF25" i="12"/>
  <c r="HD25" i="12"/>
  <c r="HE25" i="12" s="1"/>
  <c r="GX25" i="12"/>
  <c r="GS25" i="12"/>
  <c r="GR25" i="12"/>
  <c r="GQ25" i="12"/>
  <c r="GU25" i="12" s="1"/>
  <c r="GP25" i="12"/>
  <c r="GJ25" i="12"/>
  <c r="FV25" i="12"/>
  <c r="FU25" i="12"/>
  <c r="FT25" i="12"/>
  <c r="FS25" i="12"/>
  <c r="FR25" i="12"/>
  <c r="FL25" i="12"/>
  <c r="FG25" i="12"/>
  <c r="FF25" i="12"/>
  <c r="FE25" i="12"/>
  <c r="FD25" i="12"/>
  <c r="EX25" i="12"/>
  <c r="EI25" i="12"/>
  <c r="EH25" i="12"/>
  <c r="EG25" i="12"/>
  <c r="EK25" i="12" s="1"/>
  <c r="EF25" i="12"/>
  <c r="DZ25" i="12"/>
  <c r="DV25" i="12"/>
  <c r="DU25" i="12"/>
  <c r="DW25" i="12" s="1"/>
  <c r="DT25" i="12"/>
  <c r="DS25" i="12"/>
  <c r="DR25" i="12"/>
  <c r="DL25" i="12"/>
  <c r="CW25" i="12"/>
  <c r="CV25" i="12"/>
  <c r="CT25" i="12"/>
  <c r="CU25" i="12" s="1"/>
  <c r="CN25" i="12"/>
  <c r="CK25" i="12"/>
  <c r="CI25" i="12"/>
  <c r="CH25" i="12"/>
  <c r="CG25" i="12"/>
  <c r="CJ25" i="12" s="1"/>
  <c r="CF25" i="12"/>
  <c r="BZ25" i="12"/>
  <c r="BK25" i="12"/>
  <c r="BJ25" i="12"/>
  <c r="BH25" i="12"/>
  <c r="BI25" i="12" s="1"/>
  <c r="BB25" i="12"/>
  <c r="AW25" i="12"/>
  <c r="AV25" i="12"/>
  <c r="AT25" i="12"/>
  <c r="AU25" i="12" s="1"/>
  <c r="AN25" i="12"/>
  <c r="AA25" i="12"/>
  <c r="Z25" i="12"/>
  <c r="Y25" i="12"/>
  <c r="X25" i="12"/>
  <c r="W25" i="12"/>
  <c r="V25" i="12"/>
  <c r="P25" i="12"/>
  <c r="K25" i="12"/>
  <c r="J25" i="12"/>
  <c r="H25" i="12"/>
  <c r="I25" i="12" s="1"/>
  <c r="B25" i="12"/>
  <c r="HH24" i="12"/>
  <c r="HG24" i="12"/>
  <c r="HI24" i="12" s="1"/>
  <c r="HF24" i="12"/>
  <c r="HE24" i="12"/>
  <c r="HD24" i="12"/>
  <c r="GX24" i="12"/>
  <c r="GS24" i="12"/>
  <c r="GR24" i="12"/>
  <c r="GP24" i="12"/>
  <c r="GQ24" i="12" s="1"/>
  <c r="GJ24" i="12"/>
  <c r="FU24" i="12"/>
  <c r="FT24" i="12"/>
  <c r="FR24" i="12"/>
  <c r="FS24" i="12" s="1"/>
  <c r="FW24" i="12" s="1"/>
  <c r="FL24" i="12"/>
  <c r="FG24" i="12"/>
  <c r="FF24" i="12"/>
  <c r="FE24" i="12"/>
  <c r="FD24" i="12"/>
  <c r="EX24" i="12"/>
  <c r="EI24" i="12"/>
  <c r="EH24" i="12"/>
  <c r="EG24" i="12"/>
  <c r="EF24" i="12"/>
  <c r="DZ24" i="12"/>
  <c r="DW24" i="12"/>
  <c r="DU24" i="12"/>
  <c r="DT24" i="12"/>
  <c r="DV24" i="12" s="1"/>
  <c r="DS24" i="12"/>
  <c r="DR24" i="12"/>
  <c r="DL24" i="12"/>
  <c r="CW24" i="12"/>
  <c r="CV24" i="12"/>
  <c r="CT24" i="12"/>
  <c r="CU24" i="12" s="1"/>
  <c r="CN24" i="12"/>
  <c r="CK24" i="12"/>
  <c r="CJ24" i="12"/>
  <c r="CI24" i="12"/>
  <c r="CH24" i="12"/>
  <c r="CF24" i="12"/>
  <c r="CG24" i="12" s="1"/>
  <c r="BZ24" i="12"/>
  <c r="BK24" i="12"/>
  <c r="BM24" i="12" s="1"/>
  <c r="BP24" i="12" s="1"/>
  <c r="BT24" i="12" s="1"/>
  <c r="BJ24" i="12"/>
  <c r="BL24" i="12" s="1"/>
  <c r="BI24" i="12"/>
  <c r="BH24" i="12"/>
  <c r="BB24" i="12"/>
  <c r="AW24" i="12"/>
  <c r="AV24" i="12"/>
  <c r="AU24" i="12"/>
  <c r="AY24" i="12" s="1"/>
  <c r="AT24" i="12"/>
  <c r="AN24" i="12"/>
  <c r="Y24" i="12"/>
  <c r="X24" i="12"/>
  <c r="V24" i="12"/>
  <c r="W24" i="12" s="1"/>
  <c r="AA24" i="12" s="1"/>
  <c r="AD24" i="12" s="1"/>
  <c r="AH24" i="12" s="1"/>
  <c r="P24" i="12"/>
  <c r="L24" i="12"/>
  <c r="K24" i="12"/>
  <c r="M24" i="12" s="1"/>
  <c r="J24" i="12"/>
  <c r="I24" i="12"/>
  <c r="H24" i="12"/>
  <c r="B24" i="12"/>
  <c r="HG23" i="12"/>
  <c r="HF23" i="12"/>
  <c r="HD23" i="12"/>
  <c r="HE23" i="12" s="1"/>
  <c r="GX23" i="12"/>
  <c r="GU23" i="12"/>
  <c r="GT23" i="12"/>
  <c r="GS23" i="12"/>
  <c r="GR23" i="12"/>
  <c r="GQ23" i="12"/>
  <c r="GP23" i="12"/>
  <c r="GJ23" i="12"/>
  <c r="FU23" i="12"/>
  <c r="FT23" i="12"/>
  <c r="FR23" i="12"/>
  <c r="FS23" i="12" s="1"/>
  <c r="FL23" i="12"/>
  <c r="FG23" i="12"/>
  <c r="FF23" i="12"/>
  <c r="FD23" i="12"/>
  <c r="FE23" i="12" s="1"/>
  <c r="EX23" i="12"/>
  <c r="EI23" i="12"/>
  <c r="EH23" i="12"/>
  <c r="EF23" i="12"/>
  <c r="EG23" i="12" s="1"/>
  <c r="DZ23" i="12"/>
  <c r="DU23" i="12"/>
  <c r="DT23" i="12"/>
  <c r="DR23" i="12"/>
  <c r="DS23" i="12" s="1"/>
  <c r="DW23" i="12" s="1"/>
  <c r="DL23" i="12"/>
  <c r="CY23" i="12"/>
  <c r="CX23" i="12"/>
  <c r="CW23" i="12"/>
  <c r="CV23" i="12"/>
  <c r="CU23" i="12"/>
  <c r="CT23" i="12"/>
  <c r="CN23" i="12"/>
  <c r="CI23" i="12"/>
  <c r="CH23" i="12"/>
  <c r="CG23" i="12"/>
  <c r="CF23" i="12"/>
  <c r="BZ23" i="12"/>
  <c r="BK23" i="12"/>
  <c r="BM23" i="12" s="1"/>
  <c r="BJ23" i="12"/>
  <c r="BL23" i="12" s="1"/>
  <c r="BI23" i="12"/>
  <c r="BH23" i="12"/>
  <c r="BB23" i="12"/>
  <c r="AW23" i="12"/>
  <c r="AV23" i="12"/>
  <c r="AT23" i="12"/>
  <c r="AU23" i="12" s="1"/>
  <c r="AN23" i="12"/>
  <c r="Y23" i="12"/>
  <c r="X23" i="12"/>
  <c r="V23" i="12"/>
  <c r="W23" i="12" s="1"/>
  <c r="P23" i="12"/>
  <c r="K23" i="12"/>
  <c r="J23" i="12"/>
  <c r="I23" i="12"/>
  <c r="H23" i="12"/>
  <c r="B23" i="12"/>
  <c r="HG22" i="12"/>
  <c r="HF22" i="12"/>
  <c r="HD22" i="12"/>
  <c r="HE22" i="12" s="1"/>
  <c r="GX22" i="12"/>
  <c r="GU22" i="12"/>
  <c r="GS22" i="12"/>
  <c r="GR22" i="12"/>
  <c r="GT22" i="12" s="1"/>
  <c r="GQ22" i="12"/>
  <c r="GP22" i="12"/>
  <c r="GJ22" i="12"/>
  <c r="FU22" i="12"/>
  <c r="FT22" i="12"/>
  <c r="FS22" i="12"/>
  <c r="FW22" i="12" s="1"/>
  <c r="FZ22" i="12" s="1"/>
  <c r="GD22" i="12" s="1"/>
  <c r="FR22" i="12"/>
  <c r="FL22" i="12"/>
  <c r="FG22" i="12"/>
  <c r="FI22" i="12" s="1"/>
  <c r="FF22" i="12"/>
  <c r="FD22" i="12"/>
  <c r="FE22" i="12" s="1"/>
  <c r="FH22" i="12" s="1"/>
  <c r="EX22" i="12"/>
  <c r="EI22" i="12"/>
  <c r="EH22" i="12"/>
  <c r="EF22" i="12"/>
  <c r="EG22" i="12" s="1"/>
  <c r="DZ22" i="12"/>
  <c r="DW22" i="12"/>
  <c r="DU22" i="12"/>
  <c r="DT22" i="12"/>
  <c r="DV22" i="12" s="1"/>
  <c r="DS22" i="12"/>
  <c r="DR22" i="12"/>
  <c r="DL22" i="12"/>
  <c r="CW22" i="12"/>
  <c r="CV22" i="12"/>
  <c r="CT22" i="12"/>
  <c r="CU22" i="12" s="1"/>
  <c r="CN22" i="12"/>
  <c r="CK22" i="12"/>
  <c r="CI22" i="12"/>
  <c r="CH22" i="12"/>
  <c r="CF22" i="12"/>
  <c r="CG22" i="12" s="1"/>
  <c r="CJ22" i="12" s="1"/>
  <c r="BZ22" i="12"/>
  <c r="BL22" i="12"/>
  <c r="BK22" i="12"/>
  <c r="BJ22" i="12"/>
  <c r="BI22" i="12"/>
  <c r="BM22" i="12" s="1"/>
  <c r="BH22" i="12"/>
  <c r="BB22" i="12"/>
  <c r="AW22" i="12"/>
  <c r="AV22" i="12"/>
  <c r="AT22" i="12"/>
  <c r="AU22" i="12" s="1"/>
  <c r="AN22" i="12"/>
  <c r="Y22" i="12"/>
  <c r="X22" i="12"/>
  <c r="V22" i="12"/>
  <c r="W22" i="12" s="1"/>
  <c r="P22" i="12"/>
  <c r="M22" i="12"/>
  <c r="L22" i="12"/>
  <c r="K22" i="12"/>
  <c r="J22" i="12"/>
  <c r="I22" i="12"/>
  <c r="H22" i="12"/>
  <c r="B22" i="12"/>
  <c r="HG21" i="12"/>
  <c r="HF21" i="12"/>
  <c r="HD21" i="12"/>
  <c r="HE21" i="12" s="1"/>
  <c r="GX21" i="12"/>
  <c r="GS21" i="12"/>
  <c r="GR21" i="12"/>
  <c r="GP21" i="12"/>
  <c r="GQ21" i="12" s="1"/>
  <c r="GJ21" i="12"/>
  <c r="FW21" i="12"/>
  <c r="FV21" i="12"/>
  <c r="FU21" i="12"/>
  <c r="FT21" i="12"/>
  <c r="FS21" i="12"/>
  <c r="FR21" i="12"/>
  <c r="FL21" i="12"/>
  <c r="FG21" i="12"/>
  <c r="FF21" i="12"/>
  <c r="FD21" i="12"/>
  <c r="FE21" i="12" s="1"/>
  <c r="EX21" i="12"/>
  <c r="EK21" i="12"/>
  <c r="EJ21" i="12"/>
  <c r="EI21" i="12"/>
  <c r="EH21" i="12"/>
  <c r="EG21" i="12"/>
  <c r="EF21" i="12"/>
  <c r="DZ21" i="12"/>
  <c r="DU21" i="12"/>
  <c r="DT21" i="12"/>
  <c r="DS21" i="12"/>
  <c r="DR21" i="12"/>
  <c r="DL21" i="12"/>
  <c r="CW21" i="12"/>
  <c r="CV21" i="12"/>
  <c r="CU21" i="12"/>
  <c r="CT21" i="12"/>
  <c r="CN21" i="12"/>
  <c r="CI21" i="12"/>
  <c r="CH21" i="12"/>
  <c r="CG21" i="12"/>
  <c r="CF21" i="12"/>
  <c r="BZ21" i="12"/>
  <c r="BK21" i="12"/>
  <c r="BJ21" i="12"/>
  <c r="BH21" i="12"/>
  <c r="BI21" i="12" s="1"/>
  <c r="BB21" i="12"/>
  <c r="AY21" i="12"/>
  <c r="AW21" i="12"/>
  <c r="AV21" i="12"/>
  <c r="AX21" i="12" s="1"/>
  <c r="AU21" i="12"/>
  <c r="AT21" i="12"/>
  <c r="AN21" i="12"/>
  <c r="Y21" i="12"/>
  <c r="X21" i="12"/>
  <c r="V21" i="12"/>
  <c r="W21" i="12" s="1"/>
  <c r="P21" i="12"/>
  <c r="K21" i="12"/>
  <c r="J21" i="12"/>
  <c r="H21" i="12"/>
  <c r="I21" i="12" s="1"/>
  <c r="M21" i="12" s="1"/>
  <c r="B21" i="12"/>
  <c r="HG20" i="12"/>
  <c r="HF20" i="12"/>
  <c r="HD20" i="12"/>
  <c r="HE20" i="12" s="1"/>
  <c r="GX20" i="12"/>
  <c r="GU20" i="12"/>
  <c r="GT20" i="12"/>
  <c r="GS20" i="12"/>
  <c r="GR20" i="12"/>
  <c r="GQ20" i="12"/>
  <c r="GP20" i="12"/>
  <c r="GJ20" i="12"/>
  <c r="FV20" i="12"/>
  <c r="FU20" i="12"/>
  <c r="FT20" i="12"/>
  <c r="FS20" i="12"/>
  <c r="FR20" i="12"/>
  <c r="FL20" i="12"/>
  <c r="FG20" i="12"/>
  <c r="FF20" i="12"/>
  <c r="FD20" i="12"/>
  <c r="FE20" i="12" s="1"/>
  <c r="EX20" i="12"/>
  <c r="EI20" i="12"/>
  <c r="EH20" i="12"/>
  <c r="EG20" i="12"/>
  <c r="EK20" i="12" s="1"/>
  <c r="EF20" i="12"/>
  <c r="DZ20" i="12"/>
  <c r="DU20" i="12"/>
  <c r="DW20" i="12" s="1"/>
  <c r="DT20" i="12"/>
  <c r="DV20" i="12" s="1"/>
  <c r="DS20" i="12"/>
  <c r="DR20" i="12"/>
  <c r="DL20" i="12"/>
  <c r="CW20" i="12"/>
  <c r="CV20" i="12"/>
  <c r="CT20" i="12"/>
  <c r="CU20" i="12" s="1"/>
  <c r="CN20" i="12"/>
  <c r="CI20" i="12"/>
  <c r="CH20" i="12"/>
  <c r="CF20" i="12"/>
  <c r="CG20" i="12" s="1"/>
  <c r="BZ20" i="12"/>
  <c r="BK20" i="12"/>
  <c r="BJ20" i="12"/>
  <c r="BH20" i="12"/>
  <c r="BI20" i="12" s="1"/>
  <c r="BB20" i="12"/>
  <c r="AW20" i="12"/>
  <c r="AV20" i="12"/>
  <c r="AU20" i="12"/>
  <c r="AT20" i="12"/>
  <c r="AN20" i="12"/>
  <c r="AA20" i="12"/>
  <c r="Z20" i="12"/>
  <c r="Y20" i="12"/>
  <c r="X20" i="12"/>
  <c r="W20" i="12"/>
  <c r="V20" i="12"/>
  <c r="P20" i="12"/>
  <c r="K20" i="12"/>
  <c r="J20" i="12"/>
  <c r="H20" i="12"/>
  <c r="I20" i="12" s="1"/>
  <c r="B20" i="12"/>
  <c r="HG19" i="12"/>
  <c r="HI19" i="12" s="1"/>
  <c r="HF19" i="12"/>
  <c r="HH19" i="12" s="1"/>
  <c r="HE19" i="12"/>
  <c r="HD19" i="12"/>
  <c r="GX19" i="12"/>
  <c r="GS19" i="12"/>
  <c r="GR19" i="12"/>
  <c r="GQ19" i="12"/>
  <c r="GP19" i="12"/>
  <c r="GJ19" i="12"/>
  <c r="FU19" i="12"/>
  <c r="FT19" i="12"/>
  <c r="FR19" i="12"/>
  <c r="FS19" i="12" s="1"/>
  <c r="FL19" i="12"/>
  <c r="FG19" i="12"/>
  <c r="FF19" i="12"/>
  <c r="FE19" i="12"/>
  <c r="FD19" i="12"/>
  <c r="EX19" i="12"/>
  <c r="EI19" i="12"/>
  <c r="EH19" i="12"/>
  <c r="EF19" i="12"/>
  <c r="EG19" i="12" s="1"/>
  <c r="DZ19" i="12"/>
  <c r="DW19" i="12"/>
  <c r="DU19" i="12"/>
  <c r="DT19" i="12"/>
  <c r="DV19" i="12" s="1"/>
  <c r="DS19" i="12"/>
  <c r="DR19" i="12"/>
  <c r="DL19" i="12"/>
  <c r="CW19" i="12"/>
  <c r="CV19" i="12"/>
  <c r="CT19" i="12"/>
  <c r="CU19" i="12" s="1"/>
  <c r="CN19" i="12"/>
  <c r="CI19" i="12"/>
  <c r="CH19" i="12"/>
  <c r="CF19" i="12"/>
  <c r="CG19" i="12" s="1"/>
  <c r="BZ19" i="12"/>
  <c r="BK19" i="12"/>
  <c r="BJ19" i="12"/>
  <c r="BI19" i="12"/>
  <c r="BM19" i="12" s="1"/>
  <c r="BP19" i="12" s="1"/>
  <c r="BT19" i="12" s="1"/>
  <c r="BH19" i="12"/>
  <c r="BB19" i="12"/>
  <c r="AW19" i="12"/>
  <c r="AV19" i="12"/>
  <c r="AU19" i="12"/>
  <c r="AY19" i="12" s="1"/>
  <c r="AT19" i="12"/>
  <c r="AN19" i="12"/>
  <c r="Y19" i="12"/>
  <c r="X19" i="12"/>
  <c r="W19" i="12"/>
  <c r="V19" i="12"/>
  <c r="P19" i="12"/>
  <c r="K19" i="12"/>
  <c r="M19" i="12" s="1"/>
  <c r="J19" i="12"/>
  <c r="L19" i="12" s="1"/>
  <c r="I19" i="12"/>
  <c r="H19" i="12"/>
  <c r="B19" i="12"/>
  <c r="HG18" i="12"/>
  <c r="HF18" i="12"/>
  <c r="HD18" i="12"/>
  <c r="HE18" i="12" s="1"/>
  <c r="GX18" i="12"/>
  <c r="GS18" i="12"/>
  <c r="GR18" i="12"/>
  <c r="GP18" i="12"/>
  <c r="GQ18" i="12" s="1"/>
  <c r="GJ18" i="12"/>
  <c r="FU18" i="12"/>
  <c r="FT18" i="12"/>
  <c r="FR18" i="12"/>
  <c r="FS18" i="12" s="1"/>
  <c r="FL18" i="12"/>
  <c r="FG18" i="12"/>
  <c r="FF18" i="12"/>
  <c r="FD18" i="12"/>
  <c r="FE18" i="12" s="1"/>
  <c r="EX18" i="12"/>
  <c r="EI18" i="12"/>
  <c r="EH18" i="12"/>
  <c r="EF18" i="12"/>
  <c r="EG18" i="12" s="1"/>
  <c r="DZ18" i="12"/>
  <c r="DV18" i="12"/>
  <c r="DU18" i="12"/>
  <c r="DW18" i="12" s="1"/>
  <c r="DT18" i="12"/>
  <c r="DS18" i="12"/>
  <c r="DR18" i="12"/>
  <c r="DL18" i="12"/>
  <c r="CY18" i="12"/>
  <c r="CX18" i="12"/>
  <c r="CW18" i="12"/>
  <c r="CV18" i="12"/>
  <c r="CU18" i="12"/>
  <c r="CT18" i="12"/>
  <c r="CN18" i="12"/>
  <c r="CI18" i="12"/>
  <c r="CH18" i="12"/>
  <c r="CF18" i="12"/>
  <c r="CG18" i="12" s="1"/>
  <c r="BZ18" i="12"/>
  <c r="BK18" i="12"/>
  <c r="BM18" i="12" s="1"/>
  <c r="BJ18" i="12"/>
  <c r="BL18" i="12" s="1"/>
  <c r="BI18" i="12"/>
  <c r="BH18" i="12"/>
  <c r="BB18" i="12"/>
  <c r="AW18" i="12"/>
  <c r="AV18" i="12"/>
  <c r="AT18" i="12"/>
  <c r="AU18" i="12" s="1"/>
  <c r="AN18" i="12"/>
  <c r="Y18" i="12"/>
  <c r="X18" i="12"/>
  <c r="V18" i="12"/>
  <c r="W18" i="12" s="1"/>
  <c r="P18" i="12"/>
  <c r="K18" i="12"/>
  <c r="J18" i="12"/>
  <c r="I18" i="12"/>
  <c r="H18" i="12"/>
  <c r="B18" i="12"/>
  <c r="HH17" i="12"/>
  <c r="HM17" i="12" s="1"/>
  <c r="HQ17" i="12" s="1"/>
  <c r="HG17" i="12"/>
  <c r="HI17" i="12" s="1"/>
  <c r="HL17" i="12" s="1"/>
  <c r="HP17" i="12" s="1"/>
  <c r="HF17" i="12"/>
  <c r="HE17" i="12"/>
  <c r="HD17" i="12"/>
  <c r="GX17" i="12"/>
  <c r="GU17" i="12"/>
  <c r="GS17" i="12"/>
  <c r="GR17" i="12"/>
  <c r="GT17" i="12" s="1"/>
  <c r="GQ17" i="12"/>
  <c r="GP17" i="12"/>
  <c r="GJ17" i="12"/>
  <c r="FU17" i="12"/>
  <c r="FT17" i="12"/>
  <c r="FR17" i="12"/>
  <c r="FS17" i="12" s="1"/>
  <c r="FL17" i="12"/>
  <c r="FI17" i="12"/>
  <c r="FH17" i="12"/>
  <c r="FG17" i="12"/>
  <c r="FF17" i="12"/>
  <c r="FD17" i="12"/>
  <c r="FE17" i="12" s="1"/>
  <c r="EX17" i="12"/>
  <c r="EI17" i="12"/>
  <c r="EH17" i="12"/>
  <c r="EF17" i="12"/>
  <c r="EG17" i="12" s="1"/>
  <c r="DZ17" i="12"/>
  <c r="DU17" i="12"/>
  <c r="DT17" i="12"/>
  <c r="DS17" i="12"/>
  <c r="DW17" i="12" s="1"/>
  <c r="DR17" i="12"/>
  <c r="DL17" i="12"/>
  <c r="CW17" i="12"/>
  <c r="CV17" i="12"/>
  <c r="CT17" i="12"/>
  <c r="CU17" i="12" s="1"/>
  <c r="CN17" i="12"/>
  <c r="CI17" i="12"/>
  <c r="CH17" i="12"/>
  <c r="CF17" i="12"/>
  <c r="CG17" i="12" s="1"/>
  <c r="BZ17" i="12"/>
  <c r="BK17" i="12"/>
  <c r="BJ17" i="12"/>
  <c r="BI17" i="12"/>
  <c r="BM17" i="12" s="1"/>
  <c r="BH17" i="12"/>
  <c r="BB17" i="12"/>
  <c r="AW17" i="12"/>
  <c r="AV17" i="12"/>
  <c r="AT17" i="12"/>
  <c r="AU17" i="12" s="1"/>
  <c r="AN17" i="12"/>
  <c r="Y17" i="12"/>
  <c r="X17" i="12"/>
  <c r="V17" i="12"/>
  <c r="W17" i="12" s="1"/>
  <c r="P17" i="12"/>
  <c r="K17" i="12"/>
  <c r="J17" i="12"/>
  <c r="I17" i="12"/>
  <c r="H17" i="12"/>
  <c r="B17" i="12"/>
  <c r="HG16" i="12"/>
  <c r="HF16" i="12"/>
  <c r="HD16" i="12"/>
  <c r="HE16" i="12" s="1"/>
  <c r="GX16" i="12"/>
  <c r="GS16" i="12"/>
  <c r="GU16" i="12" s="1"/>
  <c r="GR16" i="12"/>
  <c r="GT16" i="12" s="1"/>
  <c r="GQ16" i="12"/>
  <c r="GP16" i="12"/>
  <c r="GJ16" i="12"/>
  <c r="FW16" i="12"/>
  <c r="FV16" i="12"/>
  <c r="FU16" i="12"/>
  <c r="FT16" i="12"/>
  <c r="FS16" i="12"/>
  <c r="FR16" i="12"/>
  <c r="FL16" i="12"/>
  <c r="FG16" i="12"/>
  <c r="FI16" i="12" s="1"/>
  <c r="FZ16" i="12" s="1"/>
  <c r="GD16" i="12" s="1"/>
  <c r="FF16" i="12"/>
  <c r="FE16" i="12"/>
  <c r="FH16" i="12" s="1"/>
  <c r="GA16" i="12" s="1"/>
  <c r="GE16" i="12" s="1"/>
  <c r="FD16" i="12"/>
  <c r="EX16" i="12"/>
  <c r="EK16" i="12"/>
  <c r="EJ16" i="12"/>
  <c r="EI16" i="12"/>
  <c r="EH16" i="12"/>
  <c r="EG16" i="12"/>
  <c r="EF16" i="12"/>
  <c r="DZ16" i="12"/>
  <c r="DU16" i="12"/>
  <c r="DT16" i="12"/>
  <c r="DR16" i="12"/>
  <c r="DS16" i="12" s="1"/>
  <c r="DL16" i="12"/>
  <c r="DC16" i="12"/>
  <c r="DG16" i="12" s="1"/>
  <c r="DB16" i="12"/>
  <c r="DF16" i="12" s="1"/>
  <c r="CY16" i="12"/>
  <c r="CX16" i="12"/>
  <c r="CW16" i="12"/>
  <c r="CV16" i="12"/>
  <c r="CT16" i="12"/>
  <c r="CU16" i="12" s="1"/>
  <c r="CN16" i="12"/>
  <c r="CJ16" i="12"/>
  <c r="CI16" i="12"/>
  <c r="CH16" i="12"/>
  <c r="CG16" i="12"/>
  <c r="CK16" i="12" s="1"/>
  <c r="CF16" i="12"/>
  <c r="BZ16" i="12"/>
  <c r="BK16" i="12"/>
  <c r="BJ16" i="12"/>
  <c r="BI16" i="12"/>
  <c r="BM16" i="12" s="1"/>
  <c r="BP16" i="12" s="1"/>
  <c r="BT16" i="12" s="1"/>
  <c r="BH16" i="12"/>
  <c r="BB16" i="12"/>
  <c r="AY16" i="12"/>
  <c r="AW16" i="12"/>
  <c r="AV16" i="12"/>
  <c r="AX16" i="12" s="1"/>
  <c r="AU16" i="12"/>
  <c r="AT16" i="12"/>
  <c r="AN16" i="12"/>
  <c r="Y16" i="12"/>
  <c r="X16" i="12"/>
  <c r="V16" i="12"/>
  <c r="W16" i="12" s="1"/>
  <c r="P16" i="12"/>
  <c r="K16" i="12"/>
  <c r="J16" i="12"/>
  <c r="H16" i="12"/>
  <c r="I16" i="12" s="1"/>
  <c r="B16" i="12"/>
  <c r="HG15" i="12"/>
  <c r="HF15" i="12"/>
  <c r="HD15" i="12"/>
  <c r="HE15" i="12" s="1"/>
  <c r="GX15" i="12"/>
  <c r="GS15" i="12"/>
  <c r="GR15" i="12"/>
  <c r="GQ15" i="12"/>
  <c r="GU15" i="12" s="1"/>
  <c r="GP15" i="12"/>
  <c r="GJ15" i="12"/>
  <c r="FV15" i="12"/>
  <c r="FU15" i="12"/>
  <c r="FT15" i="12"/>
  <c r="FS15" i="12"/>
  <c r="FR15" i="12"/>
  <c r="FL15" i="12"/>
  <c r="FG15" i="12"/>
  <c r="FF15" i="12"/>
  <c r="FE15" i="12"/>
  <c r="FD15" i="12"/>
  <c r="EX15" i="12"/>
  <c r="EI15" i="12"/>
  <c r="EH15" i="12"/>
  <c r="EF15" i="12"/>
  <c r="EG15" i="12" s="1"/>
  <c r="DZ15" i="12"/>
  <c r="DU15" i="12"/>
  <c r="DT15" i="12"/>
  <c r="DR15" i="12"/>
  <c r="DS15" i="12" s="1"/>
  <c r="DW15" i="12" s="1"/>
  <c r="DL15" i="12"/>
  <c r="CW15" i="12"/>
  <c r="CV15" i="12"/>
  <c r="CT15" i="12"/>
  <c r="CU15" i="12" s="1"/>
  <c r="CN15" i="12"/>
  <c r="CI15" i="12"/>
  <c r="CH15" i="12"/>
  <c r="CF15" i="12"/>
  <c r="CG15" i="12" s="1"/>
  <c r="BZ15" i="12"/>
  <c r="BK15" i="12"/>
  <c r="BJ15" i="12"/>
  <c r="BH15" i="12"/>
  <c r="BI15" i="12" s="1"/>
  <c r="BB15" i="12"/>
  <c r="AW15" i="12"/>
  <c r="AV15" i="12"/>
  <c r="AT15" i="12"/>
  <c r="AU15" i="12" s="1"/>
  <c r="AN15" i="12"/>
  <c r="AA15" i="12"/>
  <c r="Z15" i="12"/>
  <c r="Y15" i="12"/>
  <c r="X15" i="12"/>
  <c r="W15" i="12"/>
  <c r="V15" i="12"/>
  <c r="P15" i="12"/>
  <c r="K15" i="12"/>
  <c r="J15" i="12"/>
  <c r="H15" i="12"/>
  <c r="I15" i="12" s="1"/>
  <c r="B15" i="12"/>
  <c r="HI14" i="12"/>
  <c r="HH14" i="12"/>
  <c r="HG14" i="12"/>
  <c r="HF14" i="12"/>
  <c r="HE14" i="12"/>
  <c r="HD14" i="12"/>
  <c r="GX14" i="12"/>
  <c r="GS14" i="12"/>
  <c r="GR14" i="12"/>
  <c r="GP14" i="12"/>
  <c r="GQ14" i="12" s="1"/>
  <c r="GJ14" i="12"/>
  <c r="FU14" i="12"/>
  <c r="FT14" i="12"/>
  <c r="FR14" i="12"/>
  <c r="FS14" i="12" s="1"/>
  <c r="FL14" i="12"/>
  <c r="FH14" i="12"/>
  <c r="FG14" i="12"/>
  <c r="FF14" i="12"/>
  <c r="FE14" i="12"/>
  <c r="FI14" i="12" s="1"/>
  <c r="FD14" i="12"/>
  <c r="EX14" i="12"/>
  <c r="EI14" i="12"/>
  <c r="EH14" i="12"/>
  <c r="EF14" i="12"/>
  <c r="EG14" i="12" s="1"/>
  <c r="DZ14" i="12"/>
  <c r="DW14" i="12"/>
  <c r="DU14" i="12"/>
  <c r="DT14" i="12"/>
  <c r="DV14" i="12" s="1"/>
  <c r="DS14" i="12"/>
  <c r="DR14" i="12"/>
  <c r="DL14" i="12"/>
  <c r="CW14" i="12"/>
  <c r="CV14" i="12"/>
  <c r="CU14" i="12"/>
  <c r="CT14" i="12"/>
  <c r="CN14" i="12"/>
  <c r="CI14" i="12"/>
  <c r="CH14" i="12"/>
  <c r="CF14" i="12"/>
  <c r="CG14" i="12" s="1"/>
  <c r="CK14" i="12" s="1"/>
  <c r="BZ14" i="12"/>
  <c r="BM14" i="12"/>
  <c r="BK14" i="12"/>
  <c r="BJ14" i="12"/>
  <c r="BI14" i="12"/>
  <c r="BL14" i="12" s="1"/>
  <c r="BH14" i="12"/>
  <c r="BB14" i="12"/>
  <c r="AW14" i="12"/>
  <c r="AV14" i="12"/>
  <c r="AU14" i="12"/>
  <c r="AT14" i="12"/>
  <c r="AN14" i="12"/>
  <c r="Y14" i="12"/>
  <c r="X14" i="12"/>
  <c r="V14" i="12"/>
  <c r="W14" i="12" s="1"/>
  <c r="P14" i="12"/>
  <c r="K14" i="12"/>
  <c r="J14" i="12"/>
  <c r="H14" i="12"/>
  <c r="I14" i="12" s="1"/>
  <c r="B14" i="12"/>
  <c r="HG13" i="12"/>
  <c r="HF13" i="12"/>
  <c r="HH13" i="12" s="1"/>
  <c r="HM13" i="12" s="1"/>
  <c r="HQ13" i="12" s="1"/>
  <c r="HE13" i="12"/>
  <c r="HI13" i="12" s="1"/>
  <c r="HL13" i="12" s="1"/>
  <c r="HP13" i="12" s="1"/>
  <c r="HD13" i="12"/>
  <c r="GX13" i="12"/>
  <c r="GU13" i="12"/>
  <c r="GT13" i="12"/>
  <c r="GS13" i="12"/>
  <c r="GR13" i="12"/>
  <c r="GQ13" i="12"/>
  <c r="GP13" i="12"/>
  <c r="GJ13" i="12"/>
  <c r="FU13" i="12"/>
  <c r="FT13" i="12"/>
  <c r="FR13" i="12"/>
  <c r="FS13" i="12" s="1"/>
  <c r="FL13" i="12"/>
  <c r="FG13" i="12"/>
  <c r="FF13" i="12"/>
  <c r="FD13" i="12"/>
  <c r="FE13" i="12" s="1"/>
  <c r="EX13" i="12"/>
  <c r="EI13" i="12"/>
  <c r="EH13" i="12"/>
  <c r="EF13" i="12"/>
  <c r="EG13" i="12" s="1"/>
  <c r="EJ13" i="12" s="1"/>
  <c r="DZ13" i="12"/>
  <c r="DU13" i="12"/>
  <c r="DT13" i="12"/>
  <c r="DR13" i="12"/>
  <c r="DS13" i="12" s="1"/>
  <c r="DL13" i="12"/>
  <c r="CY13" i="12"/>
  <c r="CX13" i="12"/>
  <c r="CW13" i="12"/>
  <c r="CV13" i="12"/>
  <c r="CU13" i="12"/>
  <c r="CT13" i="12"/>
  <c r="CN13" i="12"/>
  <c r="CI13" i="12"/>
  <c r="CH13" i="12"/>
  <c r="CG13" i="12"/>
  <c r="CF13" i="12"/>
  <c r="BZ13" i="12"/>
  <c r="BK13" i="12"/>
  <c r="BJ13" i="12"/>
  <c r="BI13" i="12"/>
  <c r="BM13" i="12" s="1"/>
  <c r="BH13" i="12"/>
  <c r="BB13" i="12"/>
  <c r="AW13" i="12"/>
  <c r="AV13" i="12"/>
  <c r="AT13" i="12"/>
  <c r="AU13" i="12" s="1"/>
  <c r="AN13" i="12"/>
  <c r="Y13" i="12"/>
  <c r="X13" i="12"/>
  <c r="V13" i="12"/>
  <c r="W13" i="12" s="1"/>
  <c r="P13" i="12"/>
  <c r="L13" i="12"/>
  <c r="K13" i="12"/>
  <c r="J13" i="12"/>
  <c r="I13" i="12"/>
  <c r="M13" i="12" s="1"/>
  <c r="H13" i="12"/>
  <c r="B13" i="12"/>
  <c r="HI12" i="12"/>
  <c r="HL12" i="12" s="1"/>
  <c r="HP12" i="12" s="1"/>
  <c r="HG12" i="12"/>
  <c r="HF12" i="12"/>
  <c r="HE12" i="12"/>
  <c r="HH12" i="12" s="1"/>
  <c r="HD12" i="12"/>
  <c r="GX12" i="12"/>
  <c r="GU12" i="12"/>
  <c r="GS12" i="12"/>
  <c r="GR12" i="12"/>
  <c r="GT12" i="12" s="1"/>
  <c r="GQ12" i="12"/>
  <c r="GP12" i="12"/>
  <c r="GJ12" i="12"/>
  <c r="FU12" i="12"/>
  <c r="FT12" i="12"/>
  <c r="FR12" i="12"/>
  <c r="FS12" i="12" s="1"/>
  <c r="FL12" i="12"/>
  <c r="FI12" i="12"/>
  <c r="FH12" i="12"/>
  <c r="FG12" i="12"/>
  <c r="FF12" i="12"/>
  <c r="FD12" i="12"/>
  <c r="FE12" i="12" s="1"/>
  <c r="EX12" i="12"/>
  <c r="EI12" i="12"/>
  <c r="EH12" i="12"/>
  <c r="EF12" i="12"/>
  <c r="EG12" i="12" s="1"/>
  <c r="DZ12" i="12"/>
  <c r="DV12" i="12"/>
  <c r="DU12" i="12"/>
  <c r="DT12" i="12"/>
  <c r="DS12" i="12"/>
  <c r="DR12" i="12"/>
  <c r="DL12" i="12"/>
  <c r="CX12" i="12"/>
  <c r="CW12" i="12"/>
  <c r="CV12" i="12"/>
  <c r="CU12" i="12"/>
  <c r="CT12" i="12"/>
  <c r="CN12" i="12"/>
  <c r="CI12" i="12"/>
  <c r="CH12" i="12"/>
  <c r="CF12" i="12"/>
  <c r="CG12" i="12" s="1"/>
  <c r="BZ12" i="12"/>
  <c r="BP12" i="12"/>
  <c r="BT12" i="12" s="1"/>
  <c r="BL12" i="12"/>
  <c r="BQ12" i="12" s="1"/>
  <c r="BU12" i="12" s="1"/>
  <c r="BK12" i="12"/>
  <c r="BJ12" i="12"/>
  <c r="BI12" i="12"/>
  <c r="BM12" i="12" s="1"/>
  <c r="BH12" i="12"/>
  <c r="BB12" i="12"/>
  <c r="AY12" i="12"/>
  <c r="AX12" i="12"/>
  <c r="AW12" i="12"/>
  <c r="AV12" i="12"/>
  <c r="AT12" i="12"/>
  <c r="AU12" i="12" s="1"/>
  <c r="AN12" i="12"/>
  <c r="Y12" i="12"/>
  <c r="X12" i="12"/>
  <c r="V12" i="12"/>
  <c r="W12" i="12" s="1"/>
  <c r="AA12" i="12" s="1"/>
  <c r="P12" i="12"/>
  <c r="K12" i="12"/>
  <c r="J12" i="12"/>
  <c r="H12" i="12"/>
  <c r="I12" i="12" s="1"/>
  <c r="B12" i="12"/>
  <c r="HG11" i="12"/>
  <c r="HF11" i="12"/>
  <c r="HD11" i="12"/>
  <c r="HE11" i="12" s="1"/>
  <c r="GX11" i="12"/>
  <c r="GS11" i="12"/>
  <c r="GR11" i="12"/>
  <c r="GP11" i="12"/>
  <c r="GQ11" i="12" s="1"/>
  <c r="GJ11" i="12"/>
  <c r="FU11" i="12"/>
  <c r="FT11" i="12"/>
  <c r="FR11" i="12"/>
  <c r="FS11" i="12" s="1"/>
  <c r="FL11" i="12"/>
  <c r="FG11" i="12"/>
  <c r="FF11" i="12"/>
  <c r="FD11" i="12"/>
  <c r="FE11" i="12" s="1"/>
  <c r="EX11" i="12"/>
  <c r="EK11" i="12"/>
  <c r="EJ11" i="12"/>
  <c r="EI11" i="12"/>
  <c r="EH11" i="12"/>
  <c r="EG11" i="12"/>
  <c r="EF11" i="12"/>
  <c r="DZ11" i="12"/>
  <c r="DU11" i="12"/>
  <c r="DT11" i="12"/>
  <c r="DR11" i="12"/>
  <c r="DS11" i="12" s="1"/>
  <c r="DL11" i="12"/>
  <c r="CY11" i="12"/>
  <c r="CW11" i="12"/>
  <c r="CV11" i="12"/>
  <c r="CX11" i="12" s="1"/>
  <c r="CU11" i="12"/>
  <c r="CT11" i="12"/>
  <c r="CN11" i="12"/>
  <c r="CI11" i="12"/>
  <c r="CH11" i="12"/>
  <c r="CG11" i="12"/>
  <c r="CF11" i="12"/>
  <c r="BZ11" i="12"/>
  <c r="BK11" i="12"/>
  <c r="BM11" i="12" s="1"/>
  <c r="BP11" i="12" s="1"/>
  <c r="BT11" i="12" s="1"/>
  <c r="BJ11" i="12"/>
  <c r="BL11" i="12" s="1"/>
  <c r="BQ11" i="12" s="1"/>
  <c r="BU11" i="12" s="1"/>
  <c r="BI11" i="12"/>
  <c r="BH11" i="12"/>
  <c r="BB11" i="12"/>
  <c r="AY11" i="12"/>
  <c r="AW11" i="12"/>
  <c r="AV11" i="12"/>
  <c r="AU11" i="12"/>
  <c r="AX11" i="12" s="1"/>
  <c r="AT11" i="12"/>
  <c r="AN11" i="12"/>
  <c r="Y11" i="12"/>
  <c r="X11" i="12"/>
  <c r="V11" i="12"/>
  <c r="W11" i="12" s="1"/>
  <c r="P11" i="12"/>
  <c r="L11" i="12"/>
  <c r="K11" i="12"/>
  <c r="M11" i="12" s="1"/>
  <c r="J11" i="12"/>
  <c r="I11" i="12"/>
  <c r="H11" i="12"/>
  <c r="B11" i="12"/>
  <c r="HG10" i="12"/>
  <c r="HF10" i="12"/>
  <c r="HD10" i="12"/>
  <c r="HE10" i="12" s="1"/>
  <c r="GX10" i="12"/>
  <c r="GS10" i="12"/>
  <c r="GR10" i="12"/>
  <c r="GP10" i="12"/>
  <c r="GQ10" i="12" s="1"/>
  <c r="GJ10" i="12"/>
  <c r="FU10" i="12"/>
  <c r="FT10" i="12"/>
  <c r="FR10" i="12"/>
  <c r="FS10" i="12" s="1"/>
  <c r="FL10" i="12"/>
  <c r="FG10" i="12"/>
  <c r="FF10" i="12"/>
  <c r="FE10" i="12"/>
  <c r="FI10" i="12" s="1"/>
  <c r="FD10" i="12"/>
  <c r="EX10" i="12"/>
  <c r="EI10" i="12"/>
  <c r="EH10" i="12"/>
  <c r="EF10" i="12"/>
  <c r="EG10" i="12" s="1"/>
  <c r="EK10" i="12" s="1"/>
  <c r="DZ10" i="12"/>
  <c r="DU10" i="12"/>
  <c r="DT10" i="12"/>
  <c r="DS10" i="12"/>
  <c r="DR10" i="12"/>
  <c r="DL10" i="12"/>
  <c r="CW10" i="12"/>
  <c r="CY10" i="12" s="1"/>
  <c r="CV10" i="12"/>
  <c r="CX10" i="12" s="1"/>
  <c r="CU10" i="12"/>
  <c r="CT10" i="12"/>
  <c r="CN10" i="12"/>
  <c r="CI10" i="12"/>
  <c r="CH10" i="12"/>
  <c r="CF10" i="12"/>
  <c r="CG10" i="12" s="1"/>
  <c r="BZ10" i="12"/>
  <c r="BK10" i="12"/>
  <c r="BJ10" i="12"/>
  <c r="BI10" i="12"/>
  <c r="BM10" i="12" s="1"/>
  <c r="BH10" i="12"/>
  <c r="BB10" i="12"/>
  <c r="AW10" i="12"/>
  <c r="AV10" i="12"/>
  <c r="AT10" i="12"/>
  <c r="AU10" i="12" s="1"/>
  <c r="AN10" i="12"/>
  <c r="AE10" i="12"/>
  <c r="AI10" i="12" s="1"/>
  <c r="AD10" i="12"/>
  <c r="AH10" i="12" s="1"/>
  <c r="AA10" i="12"/>
  <c r="Z10" i="12"/>
  <c r="Y10" i="12"/>
  <c r="X10" i="12"/>
  <c r="W10" i="12"/>
  <c r="V10" i="12"/>
  <c r="P10" i="12"/>
  <c r="M10" i="12"/>
  <c r="K10" i="12"/>
  <c r="J10" i="12"/>
  <c r="I10" i="12"/>
  <c r="L10" i="12" s="1"/>
  <c r="H10" i="12"/>
  <c r="B10" i="12"/>
  <c r="HG9" i="12"/>
  <c r="HF9" i="12"/>
  <c r="HD9" i="12"/>
  <c r="HE9" i="12" s="1"/>
  <c r="GX9" i="12"/>
  <c r="GU9" i="12"/>
  <c r="GT9" i="12"/>
  <c r="GS9" i="12"/>
  <c r="GR9" i="12"/>
  <c r="GQ9" i="12"/>
  <c r="GP9" i="12"/>
  <c r="GJ9" i="12"/>
  <c r="FU9" i="12"/>
  <c r="FT9" i="12"/>
  <c r="FR9" i="12"/>
  <c r="FS9" i="12" s="1"/>
  <c r="FL9" i="12"/>
  <c r="FG9" i="12"/>
  <c r="FF9" i="12"/>
  <c r="FE9" i="12"/>
  <c r="FD9" i="12"/>
  <c r="EX9" i="12"/>
  <c r="EI9" i="12"/>
  <c r="EH9" i="12"/>
  <c r="EF9" i="12"/>
  <c r="EG9" i="12" s="1"/>
  <c r="DZ9" i="12"/>
  <c r="DU9" i="12"/>
  <c r="DT9" i="12"/>
  <c r="DR9" i="12"/>
  <c r="DS9" i="12" s="1"/>
  <c r="DL9" i="12"/>
  <c r="CW9" i="12"/>
  <c r="CV9" i="12"/>
  <c r="CT9" i="12"/>
  <c r="CU9" i="12" s="1"/>
  <c r="CN9" i="12"/>
  <c r="CI9" i="12"/>
  <c r="CK9" i="12" s="1"/>
  <c r="CH9" i="12"/>
  <c r="CJ9" i="12" s="1"/>
  <c r="CG9" i="12"/>
  <c r="CF9" i="12"/>
  <c r="BZ9" i="12"/>
  <c r="BK9" i="12"/>
  <c r="BJ9" i="12"/>
  <c r="BH9" i="12"/>
  <c r="BI9" i="12" s="1"/>
  <c r="BB9" i="12"/>
  <c r="AW9" i="12"/>
  <c r="AV9" i="12"/>
  <c r="AT9" i="12"/>
  <c r="AU9" i="12" s="1"/>
  <c r="AN9" i="12"/>
  <c r="Y9" i="12"/>
  <c r="X9" i="12"/>
  <c r="V9" i="12"/>
  <c r="W9" i="12" s="1"/>
  <c r="P9" i="12"/>
  <c r="K9" i="12"/>
  <c r="J9" i="12"/>
  <c r="H9" i="12"/>
  <c r="I9" i="12" s="1"/>
  <c r="B9" i="12"/>
  <c r="HG8" i="12"/>
  <c r="HF8" i="12"/>
  <c r="HD8" i="12"/>
  <c r="HE8" i="12" s="1"/>
  <c r="HH8" i="12" s="1"/>
  <c r="GX8" i="12"/>
  <c r="GS8" i="12"/>
  <c r="GR8" i="12"/>
  <c r="GP8" i="12"/>
  <c r="GQ8" i="12" s="1"/>
  <c r="GJ8" i="12"/>
  <c r="FU8" i="12"/>
  <c r="FW8" i="12" s="1"/>
  <c r="FT8" i="12"/>
  <c r="FV8" i="12" s="1"/>
  <c r="FS8" i="12"/>
  <c r="FR8" i="12"/>
  <c r="FL8" i="12"/>
  <c r="FG8" i="12"/>
  <c r="FF8" i="12"/>
  <c r="FD8" i="12"/>
  <c r="FE8" i="12" s="1"/>
  <c r="EX8" i="12"/>
  <c r="EI8" i="12"/>
  <c r="EH8" i="12"/>
  <c r="EF8" i="12"/>
  <c r="EG8" i="12" s="1"/>
  <c r="DZ8" i="12"/>
  <c r="DU8" i="12"/>
  <c r="DT8" i="12"/>
  <c r="DR8" i="12"/>
  <c r="DS8" i="12" s="1"/>
  <c r="DL8" i="12"/>
  <c r="DC8" i="12"/>
  <c r="DG8" i="12" s="1"/>
  <c r="CY8" i="12"/>
  <c r="DB8" i="12" s="1"/>
  <c r="DF8" i="12" s="1"/>
  <c r="CW8" i="12"/>
  <c r="CV8" i="12"/>
  <c r="CU8" i="12"/>
  <c r="CX8" i="12" s="1"/>
  <c r="CT8" i="12"/>
  <c r="CN8" i="12"/>
  <c r="CK8" i="12"/>
  <c r="CI8" i="12"/>
  <c r="CH8" i="12"/>
  <c r="CG8" i="12"/>
  <c r="CJ8" i="12" s="1"/>
  <c r="CF8" i="12"/>
  <c r="BZ8" i="12"/>
  <c r="BK8" i="12"/>
  <c r="BJ8" i="12"/>
  <c r="BH8" i="12"/>
  <c r="BI8" i="12" s="1"/>
  <c r="BB8" i="12"/>
  <c r="AX8" i="12"/>
  <c r="AW8" i="12"/>
  <c r="AY8" i="12" s="1"/>
  <c r="AV8" i="12"/>
  <c r="AU8" i="12"/>
  <c r="AT8" i="12"/>
  <c r="AN8" i="12"/>
  <c r="Y8" i="12"/>
  <c r="X8" i="12"/>
  <c r="V8" i="12"/>
  <c r="W8" i="12" s="1"/>
  <c r="P8" i="12"/>
  <c r="K8" i="12"/>
  <c r="J8" i="12"/>
  <c r="I8" i="12"/>
  <c r="H8" i="12"/>
  <c r="B8" i="12"/>
  <c r="HG7" i="12"/>
  <c r="HF7" i="12"/>
  <c r="HD7" i="12"/>
  <c r="HE7" i="12" s="1"/>
  <c r="GX7" i="12"/>
  <c r="GS7" i="12"/>
  <c r="GR7" i="12"/>
  <c r="GP7" i="12"/>
  <c r="GQ7" i="12" s="1"/>
  <c r="GJ7" i="12"/>
  <c r="FU7" i="12"/>
  <c r="FT7" i="12"/>
  <c r="FR7" i="12"/>
  <c r="FS7" i="12" s="1"/>
  <c r="FL7" i="12"/>
  <c r="FI7" i="12"/>
  <c r="FG7" i="12"/>
  <c r="FF7" i="12"/>
  <c r="FE7" i="12"/>
  <c r="FH7" i="12" s="1"/>
  <c r="FD7" i="12"/>
  <c r="EX7" i="12"/>
  <c r="EI7" i="12"/>
  <c r="EH7" i="12"/>
  <c r="EF7" i="12"/>
  <c r="EG7" i="12" s="1"/>
  <c r="DZ7" i="12"/>
  <c r="DU7" i="12"/>
  <c r="DT7" i="12"/>
  <c r="DR7" i="12"/>
  <c r="DS7" i="12" s="1"/>
  <c r="DL7" i="12"/>
  <c r="CW7" i="12"/>
  <c r="CV7" i="12"/>
  <c r="CT7" i="12"/>
  <c r="CU7" i="12" s="1"/>
  <c r="CN7" i="12"/>
  <c r="CI7" i="12"/>
  <c r="CH7" i="12"/>
  <c r="CF7" i="12"/>
  <c r="CG7" i="12" s="1"/>
  <c r="BZ7" i="12"/>
  <c r="BM7" i="12"/>
  <c r="BL7" i="12"/>
  <c r="BK7" i="12"/>
  <c r="BJ7" i="12"/>
  <c r="BH7" i="12"/>
  <c r="BI7" i="12" s="1"/>
  <c r="BB7" i="12"/>
  <c r="AW7" i="12"/>
  <c r="AV7" i="12"/>
  <c r="AT7" i="12"/>
  <c r="AU7" i="12" s="1"/>
  <c r="AN7" i="12"/>
  <c r="AA7" i="12"/>
  <c r="Z7" i="12"/>
  <c r="Y7" i="12"/>
  <c r="X7" i="12"/>
  <c r="W7" i="12"/>
  <c r="V7" i="12"/>
  <c r="P7" i="12"/>
  <c r="K7" i="12"/>
  <c r="J7" i="12"/>
  <c r="H7" i="12"/>
  <c r="I7" i="12" s="1"/>
  <c r="B7" i="12"/>
  <c r="HG6" i="12"/>
  <c r="HF6" i="12"/>
  <c r="HD6" i="12"/>
  <c r="HE6" i="12" s="1"/>
  <c r="GX6" i="12"/>
  <c r="GS6" i="12"/>
  <c r="GR6" i="12"/>
  <c r="GP6" i="12"/>
  <c r="GQ6" i="12" s="1"/>
  <c r="GJ6" i="12"/>
  <c r="FU6" i="12"/>
  <c r="FT6" i="12"/>
  <c r="FR6" i="12"/>
  <c r="FS6" i="12" s="1"/>
  <c r="FL6" i="12"/>
  <c r="FI6" i="12"/>
  <c r="FG6" i="12"/>
  <c r="FF6" i="12"/>
  <c r="FE6" i="12"/>
  <c r="FH6" i="12" s="1"/>
  <c r="FD6" i="12"/>
  <c r="EX6" i="12"/>
  <c r="EI6" i="12"/>
  <c r="EH6" i="12"/>
  <c r="EF6" i="12"/>
  <c r="EG6" i="12" s="1"/>
  <c r="DZ6" i="12"/>
  <c r="DV6" i="12"/>
  <c r="DU6" i="12"/>
  <c r="DW6" i="12" s="1"/>
  <c r="DT6" i="12"/>
  <c r="DS6" i="12"/>
  <c r="DR6" i="12"/>
  <c r="DL6" i="12"/>
  <c r="CW6" i="12"/>
  <c r="CV6" i="12"/>
  <c r="CU6" i="12"/>
  <c r="CY6" i="12" s="1"/>
  <c r="DB6" i="12" s="1"/>
  <c r="DF6" i="12" s="1"/>
  <c r="CT6" i="12"/>
  <c r="CN6" i="12"/>
  <c r="CK6" i="12"/>
  <c r="CJ6" i="12"/>
  <c r="CI6" i="12"/>
  <c r="CH6" i="12"/>
  <c r="CG6" i="12"/>
  <c r="CF6" i="12"/>
  <c r="BZ6" i="12"/>
  <c r="BL6" i="12"/>
  <c r="BK6" i="12"/>
  <c r="BJ6" i="12"/>
  <c r="BI6" i="12"/>
  <c r="BH6" i="12"/>
  <c r="BB6" i="12"/>
  <c r="AW6" i="12"/>
  <c r="AV6" i="12"/>
  <c r="AU6" i="12"/>
  <c r="AY6" i="12" s="1"/>
  <c r="AT6" i="12"/>
  <c r="AN6" i="12"/>
  <c r="Y6" i="12"/>
  <c r="X6" i="12"/>
  <c r="V6" i="12"/>
  <c r="W6" i="12" s="1"/>
  <c r="P6" i="12"/>
  <c r="K6" i="12"/>
  <c r="J6" i="12"/>
  <c r="H6" i="12"/>
  <c r="I6" i="12" s="1"/>
  <c r="B6" i="12"/>
  <c r="HG5" i="12"/>
  <c r="HF5" i="12"/>
  <c r="HD5" i="12"/>
  <c r="HE5" i="12" s="1"/>
  <c r="GX5" i="12"/>
  <c r="GS5" i="12"/>
  <c r="GR5" i="12"/>
  <c r="GP5" i="12"/>
  <c r="GQ5" i="12" s="1"/>
  <c r="GJ5" i="12"/>
  <c r="FU5" i="12"/>
  <c r="FT5" i="12"/>
  <c r="FR5" i="12"/>
  <c r="FS5" i="12" s="1"/>
  <c r="FL5" i="12"/>
  <c r="FG5" i="12"/>
  <c r="FI5" i="12" s="1"/>
  <c r="FF5" i="12"/>
  <c r="FH5" i="12" s="1"/>
  <c r="FE5" i="12"/>
  <c r="FD5" i="12"/>
  <c r="EX5" i="12"/>
  <c r="EI5" i="12"/>
  <c r="EH5" i="12"/>
  <c r="EF5" i="12"/>
  <c r="EG5" i="12" s="1"/>
  <c r="DZ5" i="12"/>
  <c r="DU5" i="12"/>
  <c r="DT5" i="12"/>
  <c r="DR5" i="12"/>
  <c r="DS5" i="12" s="1"/>
  <c r="DL5" i="12"/>
  <c r="CX5" i="12"/>
  <c r="CW5" i="12"/>
  <c r="CY5" i="12" s="1"/>
  <c r="CV5" i="12"/>
  <c r="CU5" i="12"/>
  <c r="CT5" i="12"/>
  <c r="CN5" i="12"/>
  <c r="CI5" i="12"/>
  <c r="CH5" i="12"/>
  <c r="CG5" i="12"/>
  <c r="CF5" i="12"/>
  <c r="BZ5" i="12"/>
  <c r="BK5" i="12"/>
  <c r="BJ5" i="12"/>
  <c r="BH5" i="12"/>
  <c r="BI5" i="12" s="1"/>
  <c r="BL5" i="12" s="1"/>
  <c r="BB5" i="12"/>
  <c r="AW5" i="12"/>
  <c r="AV5" i="12"/>
  <c r="AT5" i="12"/>
  <c r="AU5" i="12" s="1"/>
  <c r="AN5" i="12"/>
  <c r="Y5" i="12"/>
  <c r="X5" i="12"/>
  <c r="V5" i="12"/>
  <c r="W5" i="12" s="1"/>
  <c r="P5" i="12"/>
  <c r="M5" i="12"/>
  <c r="K5" i="12"/>
  <c r="J5" i="12"/>
  <c r="I5" i="12"/>
  <c r="L5" i="12" s="1"/>
  <c r="H5" i="12"/>
  <c r="B5" i="12"/>
  <c r="HG4" i="12"/>
  <c r="HF4" i="12"/>
  <c r="HE4" i="12"/>
  <c r="HI4" i="12" s="1"/>
  <c r="HD4" i="12"/>
  <c r="GX4" i="12"/>
  <c r="GT4" i="12"/>
  <c r="GS4" i="12"/>
  <c r="GU4" i="12" s="1"/>
  <c r="GR4" i="12"/>
  <c r="GQ4" i="12"/>
  <c r="GP4" i="12"/>
  <c r="GJ4" i="12"/>
  <c r="FU4" i="12"/>
  <c r="FT4" i="12"/>
  <c r="FR4" i="12"/>
  <c r="FS4" i="12" s="1"/>
  <c r="FL4" i="12"/>
  <c r="FG4" i="12"/>
  <c r="FF4" i="12"/>
  <c r="FE4" i="12"/>
  <c r="FD4" i="12"/>
  <c r="EX4" i="12"/>
  <c r="EJ4" i="12"/>
  <c r="EI4" i="12"/>
  <c r="EH4" i="12"/>
  <c r="EG4" i="12"/>
  <c r="EF4" i="12"/>
  <c r="DZ4" i="12"/>
  <c r="DU4" i="12"/>
  <c r="DT4" i="12"/>
  <c r="DR4" i="12"/>
  <c r="DS4" i="12" s="1"/>
  <c r="DL4" i="12"/>
  <c r="Y4" i="12"/>
  <c r="X4" i="12"/>
  <c r="V4" i="12"/>
  <c r="W4" i="12" s="1"/>
  <c r="P4" i="12"/>
  <c r="L4" i="12"/>
  <c r="K4" i="12"/>
  <c r="J4" i="12"/>
  <c r="I4" i="12"/>
  <c r="M4" i="12" s="1"/>
  <c r="H4" i="12"/>
  <c r="B4" i="12"/>
  <c r="J45" i="11"/>
  <c r="BN21" i="7"/>
  <c r="P5" i="7"/>
  <c r="CX5" i="2"/>
  <c r="CY5" i="2"/>
  <c r="CZ5" i="2"/>
  <c r="DC5" i="2"/>
  <c r="DE5" i="2"/>
  <c r="DF5" i="2"/>
  <c r="DG5" i="2"/>
  <c r="CX6" i="2"/>
  <c r="CY6" i="2"/>
  <c r="CZ6" i="2"/>
  <c r="DC6" i="2"/>
  <c r="DE6" i="2"/>
  <c r="DF6" i="2"/>
  <c r="DG6" i="2"/>
  <c r="CX7" i="2"/>
  <c r="CY7" i="2"/>
  <c r="CZ7" i="2"/>
  <c r="DC7" i="2"/>
  <c r="DC18" i="2" s="1"/>
  <c r="DE7" i="2"/>
  <c r="DF7" i="2"/>
  <c r="DG7" i="2"/>
  <c r="CX8" i="2"/>
  <c r="CZ8" i="2" s="1"/>
  <c r="CY8" i="2"/>
  <c r="DC8" i="2"/>
  <c r="DE8" i="2"/>
  <c r="DF8" i="2"/>
  <c r="DG8" i="2"/>
  <c r="CX9" i="2"/>
  <c r="CY9" i="2"/>
  <c r="CZ9" i="2"/>
  <c r="DC9" i="2"/>
  <c r="DE9" i="2"/>
  <c r="DF9" i="2"/>
  <c r="DG9" i="2"/>
  <c r="CX10" i="2"/>
  <c r="CY10" i="2"/>
  <c r="CZ10" i="2"/>
  <c r="DC10" i="2"/>
  <c r="DE10" i="2"/>
  <c r="DF10" i="2"/>
  <c r="DG10" i="2"/>
  <c r="CX11" i="2"/>
  <c r="CZ11" i="2" s="1"/>
  <c r="CY11" i="2"/>
  <c r="DC11" i="2"/>
  <c r="DE11" i="2"/>
  <c r="DF11" i="2"/>
  <c r="DG11" i="2"/>
  <c r="CX12" i="2"/>
  <c r="CY12" i="2"/>
  <c r="CZ12" i="2"/>
  <c r="DC12" i="2"/>
  <c r="DE12" i="2"/>
  <c r="DF12" i="2"/>
  <c r="DG12" i="2"/>
  <c r="CX13" i="2"/>
  <c r="CY13" i="2"/>
  <c r="CZ13" i="2"/>
  <c r="DC13" i="2"/>
  <c r="DF13" i="2"/>
  <c r="CX14" i="2"/>
  <c r="CY14" i="2"/>
  <c r="CZ14" i="2"/>
  <c r="DC14" i="2"/>
  <c r="DF14" i="2"/>
  <c r="CX15" i="2"/>
  <c r="CY15" i="2"/>
  <c r="CZ15" i="2"/>
  <c r="DC15" i="2"/>
  <c r="DF15" i="2"/>
  <c r="CX16" i="2"/>
  <c r="CY16" i="2"/>
  <c r="CZ16" i="2"/>
  <c r="DC16" i="2"/>
  <c r="DF16" i="2"/>
  <c r="CX17" i="2"/>
  <c r="CY17" i="2"/>
  <c r="CZ17" i="2"/>
  <c r="DC17" i="2"/>
  <c r="DF17" i="2"/>
  <c r="CX18" i="2"/>
  <c r="CY18" i="2"/>
  <c r="CZ18" i="2"/>
  <c r="CW20" i="2"/>
  <c r="CX20" i="2"/>
  <c r="CY20" i="2"/>
  <c r="CZ20" i="2"/>
  <c r="CX24" i="2"/>
  <c r="CZ24" i="2" s="1"/>
  <c r="CY24" i="2"/>
  <c r="CX25" i="2"/>
  <c r="CZ25" i="2" s="1"/>
  <c r="CY25" i="2"/>
  <c r="CX26" i="2"/>
  <c r="CZ26" i="2" s="1"/>
  <c r="CY26" i="2"/>
  <c r="CX27" i="2"/>
  <c r="CY27" i="2"/>
  <c r="CZ27" i="2"/>
  <c r="CX28" i="2"/>
  <c r="CY28" i="2"/>
  <c r="CZ28" i="2"/>
  <c r="CX29" i="2"/>
  <c r="CY29" i="2"/>
  <c r="CZ29" i="2"/>
  <c r="CX30" i="2"/>
  <c r="CY30" i="2"/>
  <c r="CZ30" i="2"/>
  <c r="CX31" i="2"/>
  <c r="CY31" i="2"/>
  <c r="CZ31" i="2"/>
  <c r="CX32" i="2"/>
  <c r="CZ32" i="2" s="1"/>
  <c r="CY32" i="2"/>
  <c r="CX33" i="2"/>
  <c r="CY33" i="2"/>
  <c r="CZ33" i="2"/>
  <c r="CX34" i="2"/>
  <c r="CY34" i="2"/>
  <c r="CZ34" i="2"/>
  <c r="CX35" i="2"/>
  <c r="CY35" i="2"/>
  <c r="CZ35" i="2"/>
  <c r="CX36" i="2"/>
  <c r="CY36" i="2"/>
  <c r="CZ36" i="2"/>
  <c r="CX40" i="2"/>
  <c r="CZ40" i="2" s="1"/>
  <c r="CY40" i="2"/>
  <c r="CX41" i="2"/>
  <c r="CY41" i="2"/>
  <c r="CZ41" i="2"/>
  <c r="CX42" i="2"/>
  <c r="CY42" i="2"/>
  <c r="CZ42" i="2"/>
  <c r="CX43" i="2"/>
  <c r="CY43" i="2"/>
  <c r="CZ43" i="2"/>
  <c r="CX44" i="2"/>
  <c r="CY44" i="2"/>
  <c r="CZ44" i="2"/>
  <c r="CX45" i="2"/>
  <c r="CY45" i="2"/>
  <c r="CZ45" i="2"/>
  <c r="CX46" i="2"/>
  <c r="CY46" i="2"/>
  <c r="CZ46" i="2"/>
  <c r="CX47" i="2"/>
  <c r="CZ47" i="2" s="1"/>
  <c r="CY47" i="2"/>
  <c r="CX48" i="2"/>
  <c r="CZ48" i="2" s="1"/>
  <c r="CY48" i="2"/>
  <c r="CX49" i="2"/>
  <c r="CZ49" i="2" s="1"/>
  <c r="CY49" i="2"/>
  <c r="CX50" i="2"/>
  <c r="CY50" i="2"/>
  <c r="CZ50" i="2"/>
  <c r="CX51" i="2"/>
  <c r="CY51" i="2"/>
  <c r="CZ51" i="2"/>
  <c r="CX52" i="2"/>
  <c r="CY52" i="2"/>
  <c r="CZ52" i="2"/>
  <c r="BI114" i="2"/>
  <c r="BD114" i="2"/>
  <c r="BI113" i="2"/>
  <c r="BD113" i="2"/>
  <c r="BI112" i="2"/>
  <c r="BD112" i="2"/>
  <c r="BI111" i="2"/>
  <c r="BD111" i="2"/>
  <c r="BI110" i="2"/>
  <c r="BD110" i="2"/>
  <c r="BI109" i="2"/>
  <c r="BD109" i="2"/>
  <c r="BI108" i="2"/>
  <c r="BD108" i="2"/>
  <c r="BI107" i="2"/>
  <c r="BD107" i="2"/>
  <c r="BI106" i="2"/>
  <c r="BD106" i="2"/>
  <c r="BI105" i="2"/>
  <c r="BD105" i="2"/>
  <c r="BI104" i="2"/>
  <c r="BD104" i="2"/>
  <c r="BI103" i="2"/>
  <c r="BD103" i="2"/>
  <c r="BI102" i="2"/>
  <c r="BD102" i="2"/>
  <c r="BI101" i="2"/>
  <c r="BD101" i="2"/>
  <c r="BI100" i="2"/>
  <c r="BD100" i="2"/>
  <c r="BI99" i="2"/>
  <c r="BD99" i="2"/>
  <c r="BI98" i="2"/>
  <c r="BD98" i="2"/>
  <c r="BI97" i="2"/>
  <c r="BD97" i="2"/>
  <c r="BI96" i="2"/>
  <c r="BD96" i="2"/>
  <c r="BI95" i="2"/>
  <c r="BD95" i="2"/>
  <c r="BI94" i="2"/>
  <c r="BD94" i="2"/>
  <c r="BI93" i="2"/>
  <c r="BD93" i="2"/>
  <c r="BI92" i="2"/>
  <c r="BD92" i="2"/>
  <c r="BI91" i="2"/>
  <c r="BD91" i="2"/>
  <c r="BI90" i="2"/>
  <c r="BD90" i="2"/>
  <c r="BI89" i="2"/>
  <c r="BD89" i="2"/>
  <c r="BR88" i="2"/>
  <c r="BQ88" i="2"/>
  <c r="BC88" i="2"/>
  <c r="BD88" i="2" s="1"/>
  <c r="BI87" i="2"/>
  <c r="BD87" i="2"/>
  <c r="BI86" i="2"/>
  <c r="BD86" i="2"/>
  <c r="BI85" i="2"/>
  <c r="BD85" i="2"/>
  <c r="BI84" i="2"/>
  <c r="BD84" i="2"/>
  <c r="BI83" i="2"/>
  <c r="BD83" i="2"/>
  <c r="BI82" i="2"/>
  <c r="BD82" i="2"/>
  <c r="BI81" i="2"/>
  <c r="BD81" i="2"/>
  <c r="BI80" i="2"/>
  <c r="BD80" i="2"/>
  <c r="BI79" i="2"/>
  <c r="BD79" i="2"/>
  <c r="BI78" i="2"/>
  <c r="BD78" i="2"/>
  <c r="BI77" i="2"/>
  <c r="BD77" i="2"/>
  <c r="BI76" i="2"/>
  <c r="BD76" i="2"/>
  <c r="BI75" i="2"/>
  <c r="BD75" i="2"/>
  <c r="BI74" i="2"/>
  <c r="BD74" i="2"/>
  <c r="BI73" i="2"/>
  <c r="BD73" i="2"/>
  <c r="BI72" i="2"/>
  <c r="BD72" i="2"/>
  <c r="BI71" i="2"/>
  <c r="BD71" i="2"/>
  <c r="BI70" i="2"/>
  <c r="BD70" i="2"/>
  <c r="BI69" i="2"/>
  <c r="BD69" i="2"/>
  <c r="BI68" i="2"/>
  <c r="BD68" i="2"/>
  <c r="BI67" i="2"/>
  <c r="BD67" i="2"/>
  <c r="BI66" i="2"/>
  <c r="BD66" i="2"/>
  <c r="BI65" i="2"/>
  <c r="BD65" i="2"/>
  <c r="BI64" i="2"/>
  <c r="BD64" i="2"/>
  <c r="BI63" i="2"/>
  <c r="BD63" i="2"/>
  <c r="BI62" i="2"/>
  <c r="BD62" i="2"/>
  <c r="BI61" i="2"/>
  <c r="BD61" i="2"/>
  <c r="BI60" i="2"/>
  <c r="BD60" i="2"/>
  <c r="BI59" i="2"/>
  <c r="BD59" i="2"/>
  <c r="BI58" i="2"/>
  <c r="BD58" i="2"/>
  <c r="BI57" i="2"/>
  <c r="BD57" i="2"/>
  <c r="BI56" i="2"/>
  <c r="BD56" i="2"/>
  <c r="BI55" i="2"/>
  <c r="BD55" i="2"/>
  <c r="BI54" i="2"/>
  <c r="BD54" i="2"/>
  <c r="BI53" i="2"/>
  <c r="BD53" i="2"/>
  <c r="BI52" i="2"/>
  <c r="BD52" i="2"/>
  <c r="BI51" i="2"/>
  <c r="BD51" i="2"/>
  <c r="BI50" i="2"/>
  <c r="BD50" i="2"/>
  <c r="BI49" i="2"/>
  <c r="BD49" i="2"/>
  <c r="BR48" i="2"/>
  <c r="BQ48" i="2"/>
  <c r="BC48" i="2"/>
  <c r="BD48" i="2" s="1"/>
  <c r="BI47" i="2"/>
  <c r="BD47" i="2"/>
  <c r="BI46" i="2"/>
  <c r="BD46" i="2"/>
  <c r="BI45" i="2"/>
  <c r="BD45" i="2"/>
  <c r="BI44" i="2"/>
  <c r="BD44" i="2"/>
  <c r="BI43" i="2"/>
  <c r="BD43" i="2"/>
  <c r="BI42" i="2"/>
  <c r="BD42" i="2"/>
  <c r="BI41" i="2"/>
  <c r="BD41" i="2"/>
  <c r="BI40" i="2"/>
  <c r="BD40" i="2"/>
  <c r="BI39" i="2"/>
  <c r="BD39" i="2"/>
  <c r="BI38" i="2"/>
  <c r="BD38" i="2"/>
  <c r="BI37" i="2"/>
  <c r="BD37" i="2"/>
  <c r="BI36" i="2"/>
  <c r="BD36" i="2"/>
  <c r="BI35" i="2"/>
  <c r="BD35" i="2"/>
  <c r="BI34" i="2"/>
  <c r="BD34" i="2"/>
  <c r="BI33" i="2"/>
  <c r="BD33" i="2"/>
  <c r="BI32" i="2"/>
  <c r="BD32" i="2"/>
  <c r="BI31" i="2"/>
  <c r="BD31" i="2"/>
  <c r="BI30" i="2"/>
  <c r="BD30" i="2"/>
  <c r="BI29" i="2"/>
  <c r="BD29" i="2"/>
  <c r="BI28" i="2"/>
  <c r="BD28" i="2"/>
  <c r="BI27" i="2"/>
  <c r="BD27" i="2"/>
  <c r="BI26" i="2"/>
  <c r="BD26" i="2"/>
  <c r="BI25" i="2"/>
  <c r="BD25" i="2"/>
  <c r="BI24" i="2"/>
  <c r="BD24" i="2"/>
  <c r="BI23" i="2"/>
  <c r="BD23" i="2"/>
  <c r="BI22" i="2"/>
  <c r="BD22" i="2"/>
  <c r="BI21" i="2"/>
  <c r="BD21" i="2"/>
  <c r="BI20" i="2"/>
  <c r="BD20" i="2"/>
  <c r="BI19" i="2"/>
  <c r="BD19" i="2"/>
  <c r="BI18" i="2"/>
  <c r="BD18" i="2"/>
  <c r="BI17" i="2"/>
  <c r="BD17" i="2"/>
  <c r="BI16" i="2"/>
  <c r="BD16" i="2"/>
  <c r="BI15" i="2"/>
  <c r="BD15" i="2"/>
  <c r="BI14" i="2"/>
  <c r="BD14" i="2"/>
  <c r="BI13" i="2"/>
  <c r="BD13" i="2"/>
  <c r="BI12" i="2"/>
  <c r="BD12" i="2"/>
  <c r="BI11" i="2"/>
  <c r="BD11" i="2"/>
  <c r="BI10" i="2"/>
  <c r="BD10" i="2"/>
  <c r="BI9" i="2"/>
  <c r="BD9" i="2"/>
  <c r="BI8" i="2"/>
  <c r="BD8" i="2"/>
  <c r="BI7" i="2"/>
  <c r="BD7" i="2"/>
  <c r="BI6" i="2"/>
  <c r="BD6" i="2"/>
  <c r="BR5" i="2"/>
  <c r="BQ5" i="2"/>
  <c r="BC5" i="2"/>
  <c r="BD5" i="2" s="1"/>
  <c r="AP218" i="2"/>
  <c r="AK218" i="2"/>
  <c r="AP217" i="2"/>
  <c r="AK217" i="2"/>
  <c r="AP216" i="2"/>
  <c r="AK216" i="2"/>
  <c r="AP215" i="2"/>
  <c r="AK215" i="2"/>
  <c r="AP214" i="2"/>
  <c r="AK214" i="2"/>
  <c r="AP213" i="2"/>
  <c r="AK213" i="2"/>
  <c r="AP212" i="2"/>
  <c r="AK212" i="2"/>
  <c r="AP211" i="2"/>
  <c r="AK211" i="2"/>
  <c r="AP210" i="2"/>
  <c r="AK210" i="2"/>
  <c r="AP209" i="2"/>
  <c r="AK209" i="2"/>
  <c r="AP208" i="2"/>
  <c r="AK208" i="2"/>
  <c r="AP207" i="2"/>
  <c r="AK207" i="2"/>
  <c r="AP206" i="2"/>
  <c r="AK206" i="2"/>
  <c r="AP205" i="2"/>
  <c r="AK205" i="2"/>
  <c r="AP204" i="2"/>
  <c r="AK204" i="2"/>
  <c r="AP203" i="2"/>
  <c r="AK203" i="2"/>
  <c r="AP202" i="2"/>
  <c r="AK202" i="2"/>
  <c r="AP201" i="2"/>
  <c r="AK201" i="2"/>
  <c r="AP200" i="2"/>
  <c r="AK200" i="2"/>
  <c r="AP199" i="2"/>
  <c r="AK199" i="2"/>
  <c r="AP198" i="2"/>
  <c r="AK198" i="2"/>
  <c r="AP197" i="2"/>
  <c r="AK197" i="2"/>
  <c r="AP196" i="2"/>
  <c r="AK196" i="2"/>
  <c r="AP195" i="2"/>
  <c r="AK195" i="2"/>
  <c r="AP194" i="2"/>
  <c r="AK194" i="2"/>
  <c r="AP193" i="2"/>
  <c r="AK193" i="2"/>
  <c r="AP192" i="2"/>
  <c r="AK192" i="2"/>
  <c r="AP191" i="2"/>
  <c r="AK191" i="2"/>
  <c r="AP190" i="2"/>
  <c r="AK190" i="2"/>
  <c r="AP189" i="2"/>
  <c r="AK189" i="2"/>
  <c r="AP188" i="2"/>
  <c r="AK188" i="2"/>
  <c r="AP187" i="2"/>
  <c r="AK187" i="2"/>
  <c r="AP186" i="2"/>
  <c r="AK186" i="2"/>
  <c r="AP185" i="2"/>
  <c r="AK185" i="2"/>
  <c r="AP184" i="2"/>
  <c r="AK184" i="2"/>
  <c r="AP183" i="2"/>
  <c r="AK183" i="2"/>
  <c r="AP182" i="2"/>
  <c r="AK182" i="2"/>
  <c r="AP181" i="2"/>
  <c r="AK181" i="2"/>
  <c r="AP180" i="2"/>
  <c r="AK180" i="2"/>
  <c r="AP179" i="2"/>
  <c r="AK179" i="2"/>
  <c r="AP178" i="2"/>
  <c r="AK178" i="2"/>
  <c r="AP177" i="2"/>
  <c r="AK177" i="2"/>
  <c r="AP176" i="2"/>
  <c r="AK176" i="2"/>
  <c r="AP175" i="2"/>
  <c r="AK175" i="2"/>
  <c r="AY174" i="2"/>
  <c r="AX174" i="2"/>
  <c r="AJ174" i="2"/>
  <c r="AK174" i="2" s="1"/>
  <c r="AP173" i="2"/>
  <c r="AK173" i="2"/>
  <c r="AP172" i="2"/>
  <c r="AK172" i="2"/>
  <c r="AP171" i="2"/>
  <c r="AK171" i="2"/>
  <c r="AP170" i="2"/>
  <c r="AK170" i="2"/>
  <c r="AP169" i="2"/>
  <c r="AK169" i="2"/>
  <c r="AP168" i="2"/>
  <c r="AK168" i="2"/>
  <c r="AP167" i="2"/>
  <c r="AK167" i="2"/>
  <c r="AP166" i="2"/>
  <c r="AK166" i="2"/>
  <c r="AP165" i="2"/>
  <c r="AK165" i="2"/>
  <c r="AP164" i="2"/>
  <c r="AK164" i="2"/>
  <c r="AP163" i="2"/>
  <c r="AK163" i="2"/>
  <c r="AP162" i="2"/>
  <c r="AK162" i="2"/>
  <c r="AP161" i="2"/>
  <c r="AK161" i="2"/>
  <c r="AP160" i="2"/>
  <c r="AK160" i="2"/>
  <c r="AP159" i="2"/>
  <c r="AK159" i="2"/>
  <c r="AP158" i="2"/>
  <c r="AK158" i="2"/>
  <c r="AP157" i="2"/>
  <c r="AK157" i="2"/>
  <c r="AP156" i="2"/>
  <c r="AK156" i="2"/>
  <c r="AP155" i="2"/>
  <c r="AK155" i="2"/>
  <c r="AP154" i="2"/>
  <c r="AK154" i="2"/>
  <c r="AP153" i="2"/>
  <c r="AK153" i="2"/>
  <c r="AP152" i="2"/>
  <c r="AK152" i="2"/>
  <c r="AP151" i="2"/>
  <c r="AK151" i="2"/>
  <c r="AP150" i="2"/>
  <c r="AK150" i="2"/>
  <c r="AP149" i="2"/>
  <c r="AK149" i="2"/>
  <c r="AP148" i="2"/>
  <c r="AK148" i="2"/>
  <c r="AP147" i="2"/>
  <c r="AK147" i="2"/>
  <c r="AP146" i="2"/>
  <c r="AK146" i="2"/>
  <c r="AP145" i="2"/>
  <c r="AK145" i="2"/>
  <c r="AP144" i="2"/>
  <c r="AK144" i="2"/>
  <c r="AP143" i="2"/>
  <c r="AK143" i="2"/>
  <c r="AP142" i="2"/>
  <c r="AK142" i="2"/>
  <c r="AP141" i="2"/>
  <c r="AK141" i="2"/>
  <c r="AP140" i="2"/>
  <c r="AK140" i="2"/>
  <c r="AP139" i="2"/>
  <c r="AK139" i="2"/>
  <c r="AP138" i="2"/>
  <c r="AK138" i="2"/>
  <c r="AP137" i="2"/>
  <c r="AK137" i="2"/>
  <c r="AP136" i="2"/>
  <c r="AK136" i="2"/>
  <c r="AP135" i="2"/>
  <c r="AK135" i="2"/>
  <c r="AP134" i="2"/>
  <c r="AK134" i="2"/>
  <c r="AP133" i="2"/>
  <c r="AK133" i="2"/>
  <c r="AP132" i="2"/>
  <c r="AK132" i="2"/>
  <c r="AP131" i="2"/>
  <c r="AK131" i="2"/>
  <c r="AP130" i="2"/>
  <c r="AK130" i="2"/>
  <c r="AP129" i="2"/>
  <c r="AK129" i="2"/>
  <c r="AP128" i="2"/>
  <c r="AK128" i="2"/>
  <c r="AP127" i="2"/>
  <c r="AK127" i="2"/>
  <c r="AP126" i="2"/>
  <c r="AK126" i="2"/>
  <c r="AP125" i="2"/>
  <c r="AK125" i="2"/>
  <c r="AY124" i="2"/>
  <c r="AX124" i="2"/>
  <c r="AJ124" i="2"/>
  <c r="AK124" i="2" s="1"/>
  <c r="AP123" i="2"/>
  <c r="AK123" i="2"/>
  <c r="AP122" i="2"/>
  <c r="AK122" i="2"/>
  <c r="AP121" i="2"/>
  <c r="AK121" i="2"/>
  <c r="AP120" i="2"/>
  <c r="AK120" i="2"/>
  <c r="AP119" i="2"/>
  <c r="AK119" i="2"/>
  <c r="AP118" i="2"/>
  <c r="AK118" i="2"/>
  <c r="AP117" i="2"/>
  <c r="AK117" i="2"/>
  <c r="AP116" i="2"/>
  <c r="AK116" i="2"/>
  <c r="AP115" i="2"/>
  <c r="AK115" i="2"/>
  <c r="AP114" i="2"/>
  <c r="AK114" i="2"/>
  <c r="AP113" i="2"/>
  <c r="AK113" i="2"/>
  <c r="AP112" i="2"/>
  <c r="AK112" i="2"/>
  <c r="AP111" i="2"/>
  <c r="AK111" i="2"/>
  <c r="AP110" i="2"/>
  <c r="AK110" i="2"/>
  <c r="AP109" i="2"/>
  <c r="AK109" i="2"/>
  <c r="AP108" i="2"/>
  <c r="AK108" i="2"/>
  <c r="AP107" i="2"/>
  <c r="AK107" i="2"/>
  <c r="AP106" i="2"/>
  <c r="AK106" i="2"/>
  <c r="AP105" i="2"/>
  <c r="AK105" i="2"/>
  <c r="AP104" i="2"/>
  <c r="AK104" i="2"/>
  <c r="AP103" i="2"/>
  <c r="AK103" i="2"/>
  <c r="AP102" i="2"/>
  <c r="AK102" i="2"/>
  <c r="AP101" i="2"/>
  <c r="AK101" i="2"/>
  <c r="AP100" i="2"/>
  <c r="AK100" i="2"/>
  <c r="AP99" i="2"/>
  <c r="AK99" i="2"/>
  <c r="AP98" i="2"/>
  <c r="AK98" i="2"/>
  <c r="AP97" i="2"/>
  <c r="AK97" i="2"/>
  <c r="AP96" i="2"/>
  <c r="AK96" i="2"/>
  <c r="AP95" i="2"/>
  <c r="AK95" i="2"/>
  <c r="AP94" i="2"/>
  <c r="AK94" i="2"/>
  <c r="AP93" i="2"/>
  <c r="AK93" i="2"/>
  <c r="AP92" i="2"/>
  <c r="AK92" i="2"/>
  <c r="AP91" i="2"/>
  <c r="AK91" i="2"/>
  <c r="AP90" i="2"/>
  <c r="AK90" i="2"/>
  <c r="AP89" i="2"/>
  <c r="AK89" i="2"/>
  <c r="AP88" i="2"/>
  <c r="AK88" i="2"/>
  <c r="AP87" i="2"/>
  <c r="AK87" i="2"/>
  <c r="AP86" i="2"/>
  <c r="AK86" i="2"/>
  <c r="AP85" i="2"/>
  <c r="AK85" i="2"/>
  <c r="AP84" i="2"/>
  <c r="AK84" i="2"/>
  <c r="AP83" i="2"/>
  <c r="AK83" i="2"/>
  <c r="AP82" i="2"/>
  <c r="AK82" i="2"/>
  <c r="AP81" i="2"/>
  <c r="AK81" i="2"/>
  <c r="AP80" i="2"/>
  <c r="AK80" i="2"/>
  <c r="AP79" i="2"/>
  <c r="AK79" i="2"/>
  <c r="AP78" i="2"/>
  <c r="AK78" i="2"/>
  <c r="AP77" i="2"/>
  <c r="AK77" i="2"/>
  <c r="AP76" i="2"/>
  <c r="AK76" i="2"/>
  <c r="AP75" i="2"/>
  <c r="AK75" i="2"/>
  <c r="AP74" i="2"/>
  <c r="AK74" i="2"/>
  <c r="AP73" i="2"/>
  <c r="AK73" i="2"/>
  <c r="AP72" i="2"/>
  <c r="AK72" i="2"/>
  <c r="AP71" i="2"/>
  <c r="AK71" i="2"/>
  <c r="AP70" i="2"/>
  <c r="AK70" i="2"/>
  <c r="AP69" i="2"/>
  <c r="AK69" i="2"/>
  <c r="AP68" i="2"/>
  <c r="AK68" i="2"/>
  <c r="AP67" i="2"/>
  <c r="AK67" i="2"/>
  <c r="AJ66" i="2"/>
  <c r="AK66" i="2" s="1"/>
  <c r="AK65" i="2"/>
  <c r="AK64" i="2"/>
  <c r="AK63" i="2"/>
  <c r="AK62" i="2"/>
  <c r="AK61" i="2"/>
  <c r="AK60" i="2"/>
  <c r="AK59" i="2"/>
  <c r="AK58" i="2"/>
  <c r="AK57" i="2"/>
  <c r="AK56" i="2"/>
  <c r="AK55" i="2"/>
  <c r="AK54" i="2"/>
  <c r="AK53" i="2"/>
  <c r="AK52" i="2"/>
  <c r="AK51" i="2"/>
  <c r="AK50" i="2"/>
  <c r="AK49" i="2"/>
  <c r="AK48" i="2"/>
  <c r="AK47" i="2"/>
  <c r="AK46" i="2"/>
  <c r="AK45" i="2"/>
  <c r="AK44" i="2"/>
  <c r="AK43" i="2"/>
  <c r="AK42" i="2"/>
  <c r="AK41" i="2"/>
  <c r="AK40" i="2"/>
  <c r="AK39" i="2"/>
  <c r="AK38" i="2"/>
  <c r="AK37" i="2"/>
  <c r="AK36" i="2"/>
  <c r="AK35" i="2"/>
  <c r="AK34" i="2"/>
  <c r="AK33" i="2"/>
  <c r="AK32" i="2"/>
  <c r="AK31" i="2"/>
  <c r="AK30" i="2"/>
  <c r="AK29" i="2"/>
  <c r="AK28" i="2"/>
  <c r="AK27" i="2"/>
  <c r="AK26" i="2"/>
  <c r="AK25" i="2"/>
  <c r="AK24" i="2"/>
  <c r="AK23" i="2"/>
  <c r="AK22" i="2"/>
  <c r="AK21" i="2"/>
  <c r="AK20" i="2"/>
  <c r="AK19" i="2"/>
  <c r="AK18" i="2"/>
  <c r="AK17" i="2"/>
  <c r="AK16" i="2"/>
  <c r="AK15" i="2"/>
  <c r="AK14" i="2"/>
  <c r="AK13" i="2"/>
  <c r="AK12" i="2"/>
  <c r="AK11" i="2"/>
  <c r="AK10" i="2"/>
  <c r="AK9" i="2"/>
  <c r="AK8" i="2"/>
  <c r="AK7" i="2"/>
  <c r="AM6" i="2"/>
  <c r="AK6" i="2"/>
  <c r="AM5" i="2"/>
  <c r="AK5" i="2"/>
  <c r="AE18" i="2"/>
  <c r="AD18" i="2"/>
  <c r="AF18" i="2" s="1"/>
  <c r="AE17" i="2"/>
  <c r="AD17" i="2"/>
  <c r="AF17" i="2" s="1"/>
  <c r="AE16" i="2"/>
  <c r="AD16" i="2"/>
  <c r="AF16" i="2" s="1"/>
  <c r="AE15" i="2"/>
  <c r="AD15" i="2"/>
  <c r="AF15" i="2" s="1"/>
  <c r="AE14" i="2"/>
  <c r="AD14" i="2"/>
  <c r="AF14" i="2" s="1"/>
  <c r="AE13" i="2"/>
  <c r="AD13" i="2"/>
  <c r="AF13" i="2" s="1"/>
  <c r="AE12" i="2"/>
  <c r="AD12" i="2"/>
  <c r="AF12" i="2" s="1"/>
  <c r="AE11" i="2"/>
  <c r="AD11" i="2"/>
  <c r="AF11" i="2" s="1"/>
  <c r="AE10" i="2"/>
  <c r="AD10" i="2"/>
  <c r="AF10" i="2" s="1"/>
  <c r="AE9" i="2"/>
  <c r="AD9" i="2"/>
  <c r="AF9" i="2" s="1"/>
  <c r="AE8" i="2"/>
  <c r="AD8" i="2"/>
  <c r="AF8" i="2" s="1"/>
  <c r="AE7" i="2"/>
  <c r="AD7" i="2"/>
  <c r="AF7" i="2" s="1"/>
  <c r="AE6" i="2"/>
  <c r="AD6" i="2"/>
  <c r="AF6" i="2" s="1"/>
  <c r="AE5" i="2"/>
  <c r="AD5" i="2"/>
  <c r="AF5" i="2" s="1"/>
  <c r="AK29" i="15" l="1"/>
  <c r="AN29" i="15" s="1"/>
  <c r="AR29" i="15" s="1"/>
  <c r="AJ29" i="15"/>
  <c r="AO29" i="15" s="1"/>
  <c r="AS29" i="15" s="1"/>
  <c r="EG13" i="15"/>
  <c r="EF13" i="15"/>
  <c r="CU16" i="15"/>
  <c r="CT16" i="15"/>
  <c r="BI31" i="15"/>
  <c r="BH31" i="15"/>
  <c r="AK12" i="15"/>
  <c r="AN12" i="15" s="1"/>
  <c r="AR12" i="15" s="1"/>
  <c r="AJ12" i="15"/>
  <c r="AO12" i="15" s="1"/>
  <c r="AS12" i="15" s="1"/>
  <c r="BI9" i="15"/>
  <c r="BZ9" i="15" s="1"/>
  <c r="CD9" i="15" s="1"/>
  <c r="BH9" i="15"/>
  <c r="CA9" i="15" s="1"/>
  <c r="CE9" i="15" s="1"/>
  <c r="EU18" i="15"/>
  <c r="EX18" i="15" s="1"/>
  <c r="FB18" i="15" s="1"/>
  <c r="ET18" i="15"/>
  <c r="EY18" i="15" s="1"/>
  <c r="FC18" i="15" s="1"/>
  <c r="EF29" i="15"/>
  <c r="EY29" i="15" s="1"/>
  <c r="FC29" i="15" s="1"/>
  <c r="EG29" i="15"/>
  <c r="EX29" i="15" s="1"/>
  <c r="FB29" i="15" s="1"/>
  <c r="DI4" i="15"/>
  <c r="DL4" i="15" s="1"/>
  <c r="DP4" i="15" s="1"/>
  <c r="DH4" i="15"/>
  <c r="DM4" i="15" s="1"/>
  <c r="DQ4" i="15" s="1"/>
  <c r="CU60" i="15"/>
  <c r="DL60" i="15" s="1"/>
  <c r="DP60" i="15" s="1"/>
  <c r="CT60" i="15"/>
  <c r="DM76" i="15"/>
  <c r="DQ76" i="15" s="1"/>
  <c r="DI3" i="15"/>
  <c r="DL3" i="15" s="1"/>
  <c r="DP3" i="15" s="1"/>
  <c r="DH3" i="15"/>
  <c r="DM3" i="15" s="1"/>
  <c r="DQ3" i="15" s="1"/>
  <c r="AN5" i="15"/>
  <c r="AR5" i="15" s="1"/>
  <c r="DL20" i="15"/>
  <c r="DP20" i="15" s="1"/>
  <c r="AK11" i="15"/>
  <c r="AN11" i="15" s="1"/>
  <c r="AR11" i="15" s="1"/>
  <c r="AJ11" i="15"/>
  <c r="AO11" i="15" s="1"/>
  <c r="AS11" i="15" s="1"/>
  <c r="EX14" i="15"/>
  <c r="FB14" i="15" s="1"/>
  <c r="DH48" i="15"/>
  <c r="DM48" i="15" s="1"/>
  <c r="DQ48" i="15" s="1"/>
  <c r="DI48" i="15"/>
  <c r="DL48" i="15" s="1"/>
  <c r="DP48" i="15" s="1"/>
  <c r="EX12" i="15"/>
  <c r="FB12" i="15" s="1"/>
  <c r="AK16" i="15"/>
  <c r="AN16" i="15" s="1"/>
  <c r="AR16" i="15" s="1"/>
  <c r="AJ16" i="15"/>
  <c r="EU22" i="15"/>
  <c r="EX22" i="15" s="1"/>
  <c r="FB22" i="15" s="1"/>
  <c r="ET22" i="15"/>
  <c r="EU4" i="15"/>
  <c r="EX4" i="15" s="1"/>
  <c r="FB4" i="15" s="1"/>
  <c r="ET4" i="15"/>
  <c r="CT71" i="15"/>
  <c r="CU71" i="15"/>
  <c r="CU9" i="15"/>
  <c r="CT9" i="15"/>
  <c r="AN55" i="15"/>
  <c r="AR55" i="15" s="1"/>
  <c r="CA11" i="15"/>
  <c r="CE11" i="15" s="1"/>
  <c r="AK14" i="15"/>
  <c r="AN14" i="15" s="1"/>
  <c r="AR14" i="15" s="1"/>
  <c r="AJ14" i="15"/>
  <c r="AO14" i="15" s="1"/>
  <c r="AS14" i="15" s="1"/>
  <c r="EU5" i="15"/>
  <c r="ET5" i="15"/>
  <c r="W7" i="15"/>
  <c r="V7" i="15"/>
  <c r="CT12" i="15"/>
  <c r="CU12" i="15"/>
  <c r="BI39" i="15"/>
  <c r="BH39" i="15"/>
  <c r="W3" i="15"/>
  <c r="V3" i="15"/>
  <c r="EU3" i="15"/>
  <c r="EX3" i="15" s="1"/>
  <c r="FB3" i="15" s="1"/>
  <c r="BH4" i="15"/>
  <c r="EU13" i="15"/>
  <c r="EX13" i="15" s="1"/>
  <c r="FB13" i="15" s="1"/>
  <c r="ET13" i="15"/>
  <c r="EY13" i="15" s="1"/>
  <c r="FC13" i="15" s="1"/>
  <c r="EG15" i="15"/>
  <c r="EX15" i="15" s="1"/>
  <c r="FB15" i="15" s="1"/>
  <c r="EF15" i="15"/>
  <c r="BW19" i="15"/>
  <c r="BV19" i="15"/>
  <c r="EY21" i="15"/>
  <c r="FC21" i="15" s="1"/>
  <c r="BV22" i="15"/>
  <c r="CA22" i="15" s="1"/>
  <c r="CE22" i="15" s="1"/>
  <c r="BW22" i="15"/>
  <c r="BZ22" i="15" s="1"/>
  <c r="CD22" i="15" s="1"/>
  <c r="BH26" i="15"/>
  <c r="BI26" i="15"/>
  <c r="BZ26" i="15" s="1"/>
  <c r="CD26" i="15" s="1"/>
  <c r="BI36" i="15"/>
  <c r="BH36" i="15"/>
  <c r="V45" i="15"/>
  <c r="CU11" i="15"/>
  <c r="CT11" i="15"/>
  <c r="ET12" i="15"/>
  <c r="EY12" i="15" s="1"/>
  <c r="FC12" i="15" s="1"/>
  <c r="BH17" i="15"/>
  <c r="EF32" i="15"/>
  <c r="EG32" i="15"/>
  <c r="EX32" i="15" s="1"/>
  <c r="FB32" i="15" s="1"/>
  <c r="BH41" i="15"/>
  <c r="CA41" i="15" s="1"/>
  <c r="CE41" i="15" s="1"/>
  <c r="BI41" i="15"/>
  <c r="CU44" i="15"/>
  <c r="DL44" i="15" s="1"/>
  <c r="DP44" i="15" s="1"/>
  <c r="DI54" i="15"/>
  <c r="DL54" i="15" s="1"/>
  <c r="DP54" i="15" s="1"/>
  <c r="DH55" i="15"/>
  <c r="DM55" i="15" s="1"/>
  <c r="DQ55" i="15" s="1"/>
  <c r="DI55" i="15"/>
  <c r="BI132" i="15"/>
  <c r="BH132" i="15"/>
  <c r="CT3" i="15"/>
  <c r="CU7" i="15"/>
  <c r="CT7" i="15"/>
  <c r="EU19" i="15"/>
  <c r="EX19" i="15" s="1"/>
  <c r="FB19" i="15" s="1"/>
  <c r="ET19" i="15"/>
  <c r="EY19" i="15" s="1"/>
  <c r="FC19" i="15" s="1"/>
  <c r="W21" i="15"/>
  <c r="BW24" i="15"/>
  <c r="BV24" i="15"/>
  <c r="BI40" i="15"/>
  <c r="BH40" i="15"/>
  <c r="AJ53" i="15"/>
  <c r="AO53" i="15" s="1"/>
  <c r="AS53" i="15" s="1"/>
  <c r="AK53" i="15"/>
  <c r="AN53" i="15" s="1"/>
  <c r="AR53" i="15" s="1"/>
  <c r="AO57" i="15"/>
  <c r="AS57" i="15" s="1"/>
  <c r="DH112" i="15"/>
  <c r="DM112" i="15" s="1"/>
  <c r="DQ112" i="15" s="1"/>
  <c r="DI112" i="15"/>
  <c r="DL112" i="15" s="1"/>
  <c r="DP112" i="15" s="1"/>
  <c r="BZ140" i="15"/>
  <c r="CD140" i="15" s="1"/>
  <c r="BZ4" i="15"/>
  <c r="CD4" i="15" s="1"/>
  <c r="EU16" i="15"/>
  <c r="EX16" i="15" s="1"/>
  <c r="FB16" i="15" s="1"/>
  <c r="ET16" i="15"/>
  <c r="EY16" i="15" s="1"/>
  <c r="FC16" i="15" s="1"/>
  <c r="EU17" i="15"/>
  <c r="ET17" i="15"/>
  <c r="EU25" i="15"/>
  <c r="EX25" i="15" s="1"/>
  <c r="FB25" i="15" s="1"/>
  <c r="ET25" i="15"/>
  <c r="EY25" i="15" s="1"/>
  <c r="FC25" i="15" s="1"/>
  <c r="EG27" i="15"/>
  <c r="EF27" i="15"/>
  <c r="EG38" i="15"/>
  <c r="EX38" i="15" s="1"/>
  <c r="FB38" i="15" s="1"/>
  <c r="EF38" i="15"/>
  <c r="EY38" i="15" s="1"/>
  <c r="FC38" i="15" s="1"/>
  <c r="BW63" i="15"/>
  <c r="BZ63" i="15" s="1"/>
  <c r="CD63" i="15" s="1"/>
  <c r="BV63" i="15"/>
  <c r="CA63" i="15" s="1"/>
  <c r="CE63" i="15" s="1"/>
  <c r="AN6" i="15"/>
  <c r="AR6" i="15" s="1"/>
  <c r="EG9" i="15"/>
  <c r="EF9" i="15"/>
  <c r="DI10" i="15"/>
  <c r="DL10" i="15" s="1"/>
  <c r="DP10" i="15" s="1"/>
  <c r="DH10" i="15"/>
  <c r="DM10" i="15" s="1"/>
  <c r="DQ10" i="15" s="1"/>
  <c r="EU24" i="15"/>
  <c r="EX24" i="15" s="1"/>
  <c r="FB24" i="15" s="1"/>
  <c r="ET24" i="15"/>
  <c r="EY24" i="15" s="1"/>
  <c r="FC24" i="15" s="1"/>
  <c r="BW32" i="15"/>
  <c r="BZ32" i="15" s="1"/>
  <c r="CD32" i="15" s="1"/>
  <c r="BV32" i="15"/>
  <c r="CA32" i="15" s="1"/>
  <c r="CE32" i="15" s="1"/>
  <c r="AK44" i="15"/>
  <c r="AN44" i="15" s="1"/>
  <c r="AR44" i="15" s="1"/>
  <c r="AJ44" i="15"/>
  <c r="AO44" i="15" s="1"/>
  <c r="AS44" i="15" s="1"/>
  <c r="DI47" i="15"/>
  <c r="DH47" i="15"/>
  <c r="DM47" i="15" s="1"/>
  <c r="DQ47" i="15" s="1"/>
  <c r="AK49" i="15"/>
  <c r="AN49" i="15" s="1"/>
  <c r="AR49" i="15" s="1"/>
  <c r="AJ49" i="15"/>
  <c r="AO49" i="15" s="1"/>
  <c r="AS49" i="15" s="1"/>
  <c r="EG54" i="15"/>
  <c r="EF54" i="15"/>
  <c r="W62" i="15"/>
  <c r="AN62" i="15" s="1"/>
  <c r="AR62" i="15" s="1"/>
  <c r="V62" i="15"/>
  <c r="AO62" i="15" s="1"/>
  <c r="AS62" i="15" s="1"/>
  <c r="BV77" i="15"/>
  <c r="CA77" i="15" s="1"/>
  <c r="CE77" i="15" s="1"/>
  <c r="BW77" i="15"/>
  <c r="BZ77" i="15" s="1"/>
  <c r="CD77" i="15" s="1"/>
  <c r="CT101" i="15"/>
  <c r="CU101" i="15"/>
  <c r="DL101" i="15" s="1"/>
  <c r="DP101" i="15" s="1"/>
  <c r="AK7" i="15"/>
  <c r="AN7" i="15" s="1"/>
  <c r="AR7" i="15" s="1"/>
  <c r="AJ7" i="15"/>
  <c r="AO7" i="15" s="1"/>
  <c r="AS7" i="15" s="1"/>
  <c r="CU13" i="15"/>
  <c r="CT13" i="15"/>
  <c r="BW35" i="15"/>
  <c r="BV35" i="15"/>
  <c r="CA35" i="15" s="1"/>
  <c r="CE35" i="15" s="1"/>
  <c r="AJ46" i="15"/>
  <c r="AO46" i="15" s="1"/>
  <c r="AS46" i="15" s="1"/>
  <c r="AK46" i="15"/>
  <c r="AN46" i="15" s="1"/>
  <c r="AR46" i="15" s="1"/>
  <c r="AK48" i="15"/>
  <c r="AN48" i="15" s="1"/>
  <c r="AR48" i="15" s="1"/>
  <c r="AJ48" i="15"/>
  <c r="AO48" i="15" s="1"/>
  <c r="AS48" i="15" s="1"/>
  <c r="DL7" i="15"/>
  <c r="DP7" i="15" s="1"/>
  <c r="V20" i="15"/>
  <c r="W20" i="15"/>
  <c r="BZ37" i="15"/>
  <c r="CD37" i="15" s="1"/>
  <c r="DL43" i="15"/>
  <c r="DP43" i="15" s="1"/>
  <c r="BH54" i="15"/>
  <c r="DI66" i="15"/>
  <c r="DL66" i="15" s="1"/>
  <c r="DP66" i="15" s="1"/>
  <c r="DH66" i="15"/>
  <c r="DM66" i="15" s="1"/>
  <c r="DQ66" i="15" s="1"/>
  <c r="CA73" i="15"/>
  <c r="CE73" i="15" s="1"/>
  <c r="ET14" i="15"/>
  <c r="EY14" i="15" s="1"/>
  <c r="FC14" i="15" s="1"/>
  <c r="CU18" i="15"/>
  <c r="CT18" i="15"/>
  <c r="ET33" i="15"/>
  <c r="EU33" i="15"/>
  <c r="CU61" i="15"/>
  <c r="CT61" i="15"/>
  <c r="BW133" i="15"/>
  <c r="BZ133" i="15" s="1"/>
  <c r="CD133" i="15" s="1"/>
  <c r="BV133" i="15"/>
  <c r="CA133" i="15" s="1"/>
  <c r="CE133" i="15" s="1"/>
  <c r="BZ127" i="15"/>
  <c r="CD127" i="15" s="1"/>
  <c r="BI10" i="15"/>
  <c r="BH10" i="15"/>
  <c r="CA10" i="15" s="1"/>
  <c r="CE10" i="15" s="1"/>
  <c r="EF10" i="15"/>
  <c r="EG10" i="15"/>
  <c r="BH11" i="15"/>
  <c r="BI11" i="15"/>
  <c r="BZ11" i="15" s="1"/>
  <c r="CD11" i="15" s="1"/>
  <c r="CU24" i="15"/>
  <c r="CT24" i="15"/>
  <c r="BW27" i="15"/>
  <c r="BZ27" i="15" s="1"/>
  <c r="CD27" i="15" s="1"/>
  <c r="BV27" i="15"/>
  <c r="CA27" i="15" s="1"/>
  <c r="CE27" i="15" s="1"/>
  <c r="BV28" i="15"/>
  <c r="CA28" i="15" s="1"/>
  <c r="CE28" i="15" s="1"/>
  <c r="BW28" i="15"/>
  <c r="BZ28" i="15" s="1"/>
  <c r="CD28" i="15" s="1"/>
  <c r="BW38" i="15"/>
  <c r="BZ38" i="15" s="1"/>
  <c r="CD38" i="15" s="1"/>
  <c r="BV38" i="15"/>
  <c r="CA38" i="15" s="1"/>
  <c r="CE38" i="15" s="1"/>
  <c r="DH74" i="15"/>
  <c r="DM74" i="15" s="1"/>
  <c r="DQ74" i="15" s="1"/>
  <c r="BI93" i="15"/>
  <c r="BH93" i="15"/>
  <c r="ET95" i="15"/>
  <c r="EY95" i="15" s="1"/>
  <c r="FC95" i="15" s="1"/>
  <c r="EU95" i="15"/>
  <c r="EX95" i="15" s="1"/>
  <c r="FB95" i="15" s="1"/>
  <c r="EG98" i="15"/>
  <c r="EF98" i="15"/>
  <c r="ET10" i="15"/>
  <c r="EY10" i="15" s="1"/>
  <c r="FC10" i="15" s="1"/>
  <c r="EU10" i="15"/>
  <c r="EX10" i="15" s="1"/>
  <c r="FB10" i="15" s="1"/>
  <c r="CU26" i="15"/>
  <c r="DL26" i="15" s="1"/>
  <c r="DP26" i="15" s="1"/>
  <c r="CT26" i="15"/>
  <c r="DM26" i="15" s="1"/>
  <c r="DQ26" i="15" s="1"/>
  <c r="CU33" i="15"/>
  <c r="CT33" i="15"/>
  <c r="V35" i="15"/>
  <c r="AO35" i="15" s="1"/>
  <c r="AS35" i="15" s="1"/>
  <c r="W35" i="15"/>
  <c r="DI59" i="15"/>
  <c r="DL59" i="15" s="1"/>
  <c r="DP59" i="15" s="1"/>
  <c r="DH59" i="15"/>
  <c r="EU98" i="15"/>
  <c r="ET98" i="15"/>
  <c r="DL17" i="15"/>
  <c r="DP17" i="15" s="1"/>
  <c r="AK42" i="15"/>
  <c r="AN42" i="15" s="1"/>
  <c r="AR42" i="15" s="1"/>
  <c r="AJ42" i="15"/>
  <c r="AO42" i="15" s="1"/>
  <c r="AS42" i="15" s="1"/>
  <c r="DI70" i="15"/>
  <c r="DL70" i="15" s="1"/>
  <c r="DP70" i="15" s="1"/>
  <c r="DH70" i="15"/>
  <c r="DM70" i="15" s="1"/>
  <c r="DQ70" i="15" s="1"/>
  <c r="BW3" i="15"/>
  <c r="BV3" i="15"/>
  <c r="AO4" i="15"/>
  <c r="AS4" i="15" s="1"/>
  <c r="DI14" i="15"/>
  <c r="DL14" i="15" s="1"/>
  <c r="DP14" i="15" s="1"/>
  <c r="DH14" i="15"/>
  <c r="DM14" i="15" s="1"/>
  <c r="DQ14" i="15" s="1"/>
  <c r="BI19" i="15"/>
  <c r="BH19" i="15"/>
  <c r="DI37" i="15"/>
  <c r="DL37" i="15" s="1"/>
  <c r="DP37" i="15" s="1"/>
  <c r="DH37" i="15"/>
  <c r="EU7" i="15"/>
  <c r="EX7" i="15" s="1"/>
  <c r="FB7" i="15" s="1"/>
  <c r="ET7" i="15"/>
  <c r="EY7" i="15" s="1"/>
  <c r="FC7" i="15" s="1"/>
  <c r="EU11" i="15"/>
  <c r="EX11" i="15" s="1"/>
  <c r="FB11" i="15" s="1"/>
  <c r="ET11" i="15"/>
  <c r="EY11" i="15" s="1"/>
  <c r="FC11" i="15" s="1"/>
  <c r="BI18" i="15"/>
  <c r="BZ18" i="15" s="1"/>
  <c r="CD18" i="15" s="1"/>
  <c r="BH18" i="15"/>
  <c r="EF21" i="15"/>
  <c r="AJ34" i="15"/>
  <c r="AK34" i="15"/>
  <c r="AN34" i="15" s="1"/>
  <c r="AR34" i="15" s="1"/>
  <c r="DM36" i="15"/>
  <c r="DQ36" i="15" s="1"/>
  <c r="EG63" i="15"/>
  <c r="EX63" i="15" s="1"/>
  <c r="FB63" i="15" s="1"/>
  <c r="EF63" i="15"/>
  <c r="EY63" i="15" s="1"/>
  <c r="FC63" i="15" s="1"/>
  <c r="BI65" i="15"/>
  <c r="BH65" i="15"/>
  <c r="BW8" i="15"/>
  <c r="BZ8" i="15" s="1"/>
  <c r="CD8" i="15" s="1"/>
  <c r="BV8" i="15"/>
  <c r="CA8" i="15" s="1"/>
  <c r="CE8" i="15" s="1"/>
  <c r="AJ28" i="15"/>
  <c r="AO28" i="15" s="1"/>
  <c r="AS28" i="15" s="1"/>
  <c r="AK28" i="15"/>
  <c r="AN28" i="15" s="1"/>
  <c r="AR28" i="15" s="1"/>
  <c r="BW31" i="15"/>
  <c r="BV31" i="15"/>
  <c r="AJ37" i="15"/>
  <c r="AO37" i="15" s="1"/>
  <c r="AS37" i="15" s="1"/>
  <c r="AK37" i="15"/>
  <c r="AN37" i="15" s="1"/>
  <c r="AR37" i="15" s="1"/>
  <c r="BW50" i="15"/>
  <c r="BZ50" i="15" s="1"/>
  <c r="CD50" i="15" s="1"/>
  <c r="EF64" i="15"/>
  <c r="EY64" i="15" s="1"/>
  <c r="FC64" i="15" s="1"/>
  <c r="EG64" i="15"/>
  <c r="BH136" i="15"/>
  <c r="BI136" i="15"/>
  <c r="BI134" i="15"/>
  <c r="BH134" i="15"/>
  <c r="CA134" i="15" s="1"/>
  <c r="CE134" i="15" s="1"/>
  <c r="ET9" i="15"/>
  <c r="EU9" i="15"/>
  <c r="DI30" i="15"/>
  <c r="DL30" i="15" s="1"/>
  <c r="DP30" i="15" s="1"/>
  <c r="DH30" i="15"/>
  <c r="DM30" i="15" s="1"/>
  <c r="DQ30" i="15" s="1"/>
  <c r="EX40" i="15"/>
  <c r="FB40" i="15" s="1"/>
  <c r="DL45" i="15"/>
  <c r="DP45" i="15" s="1"/>
  <c r="EG47" i="15"/>
  <c r="EX47" i="15" s="1"/>
  <c r="FB47" i="15" s="1"/>
  <c r="EF47" i="15"/>
  <c r="EY47" i="15" s="1"/>
  <c r="FC47" i="15" s="1"/>
  <c r="EG48" i="15"/>
  <c r="EF48" i="15"/>
  <c r="BI72" i="15"/>
  <c r="BH72" i="15"/>
  <c r="BW100" i="15"/>
  <c r="BZ100" i="15" s="1"/>
  <c r="CD100" i="15" s="1"/>
  <c r="BV100" i="15"/>
  <c r="CA100" i="15" s="1"/>
  <c r="CE100" i="15" s="1"/>
  <c r="BI8" i="15"/>
  <c r="BH8" i="15"/>
  <c r="AN18" i="15"/>
  <c r="AR18" i="15" s="1"/>
  <c r="BW6" i="15"/>
  <c r="BZ6" i="15" s="1"/>
  <c r="CD6" i="15" s="1"/>
  <c r="BV6" i="15"/>
  <c r="CA6" i="15" s="1"/>
  <c r="CE6" i="15" s="1"/>
  <c r="AK17" i="15"/>
  <c r="AN17" i="15" s="1"/>
  <c r="AR17" i="15" s="1"/>
  <c r="AJ17" i="15"/>
  <c r="AO17" i="15" s="1"/>
  <c r="AS17" i="15" s="1"/>
  <c r="AO18" i="15"/>
  <c r="AS18" i="15" s="1"/>
  <c r="BI20" i="15"/>
  <c r="BH20" i="15"/>
  <c r="W27" i="15"/>
  <c r="V27" i="15"/>
  <c r="DH41" i="15"/>
  <c r="DI41" i="15"/>
  <c r="BI23" i="15"/>
  <c r="BH23" i="15"/>
  <c r="BI30" i="15"/>
  <c r="BH30" i="15"/>
  <c r="DH17" i="15"/>
  <c r="DM17" i="15" s="1"/>
  <c r="DQ17" i="15" s="1"/>
  <c r="BH22" i="15"/>
  <c r="BI22" i="15"/>
  <c r="DI40" i="15"/>
  <c r="DL40" i="15" s="1"/>
  <c r="DP40" i="15" s="1"/>
  <c r="DH40" i="15"/>
  <c r="DM40" i="15" s="1"/>
  <c r="DQ40" i="15" s="1"/>
  <c r="EY49" i="15"/>
  <c r="FC49" i="15" s="1"/>
  <c r="BW20" i="15"/>
  <c r="BZ20" i="15" s="1"/>
  <c r="CD20" i="15" s="1"/>
  <c r="BV20" i="15"/>
  <c r="CA20" i="15" s="1"/>
  <c r="CE20" i="15" s="1"/>
  <c r="BW21" i="15"/>
  <c r="BZ21" i="15" s="1"/>
  <c r="CD21" i="15" s="1"/>
  <c r="BV21" i="15"/>
  <c r="CA21" i="15" s="1"/>
  <c r="CE21" i="15" s="1"/>
  <c r="CT51" i="15"/>
  <c r="CU51" i="15"/>
  <c r="AJ56" i="15"/>
  <c r="AO56" i="15" s="1"/>
  <c r="AS56" i="15" s="1"/>
  <c r="AK56" i="15"/>
  <c r="AN56" i="15" s="1"/>
  <c r="AR56" i="15" s="1"/>
  <c r="DL92" i="15"/>
  <c r="DP92" i="15" s="1"/>
  <c r="BI121" i="15"/>
  <c r="BH121" i="15"/>
  <c r="V6" i="15"/>
  <c r="W6" i="15"/>
  <c r="W50" i="15"/>
  <c r="V50" i="15"/>
  <c r="BI3" i="15"/>
  <c r="BH3" i="15"/>
  <c r="EG6" i="15"/>
  <c r="EF6" i="15"/>
  <c r="DH8" i="15"/>
  <c r="DI12" i="15"/>
  <c r="DL12" i="15" s="1"/>
  <c r="DP12" i="15" s="1"/>
  <c r="DH12" i="15"/>
  <c r="DM12" i="15" s="1"/>
  <c r="DQ12" i="15" s="1"/>
  <c r="CU14" i="15"/>
  <c r="CT14" i="15"/>
  <c r="AK20" i="15"/>
  <c r="AJ20" i="15"/>
  <c r="DH20" i="15"/>
  <c r="DM20" i="15" s="1"/>
  <c r="DQ20" i="15" s="1"/>
  <c r="DI22" i="15"/>
  <c r="DL22" i="15" s="1"/>
  <c r="DP22" i="15" s="1"/>
  <c r="DH22" i="15"/>
  <c r="DM22" i="15" s="1"/>
  <c r="DQ22" i="15" s="1"/>
  <c r="DM23" i="15"/>
  <c r="DQ23" i="15" s="1"/>
  <c r="DI31" i="15"/>
  <c r="DL31" i="15" s="1"/>
  <c r="DP31" i="15" s="1"/>
  <c r="DH31" i="15"/>
  <c r="DM31" i="15" s="1"/>
  <c r="DQ31" i="15" s="1"/>
  <c r="BH48" i="15"/>
  <c r="BI48" i="15"/>
  <c r="W61" i="15"/>
  <c r="V61" i="15"/>
  <c r="EG96" i="15"/>
  <c r="EF96" i="15"/>
  <c r="EY96" i="15" s="1"/>
  <c r="FC96" i="15" s="1"/>
  <c r="BV7" i="15"/>
  <c r="CA7" i="15" s="1"/>
  <c r="CE7" i="15" s="1"/>
  <c r="AK3" i="15"/>
  <c r="AJ3" i="15"/>
  <c r="CU15" i="15"/>
  <c r="CT15" i="15"/>
  <c r="DL23" i="15"/>
  <c r="DP23" i="15" s="1"/>
  <c r="CU34" i="15"/>
  <c r="DL34" i="15" s="1"/>
  <c r="DP34" i="15" s="1"/>
  <c r="CT34" i="15"/>
  <c r="W38" i="15"/>
  <c r="V38" i="15"/>
  <c r="EF45" i="15"/>
  <c r="EY45" i="15" s="1"/>
  <c r="FC45" i="15" s="1"/>
  <c r="EG45" i="15"/>
  <c r="EX45" i="15" s="1"/>
  <c r="FB45" i="15" s="1"/>
  <c r="EU53" i="15"/>
  <c r="EX53" i="15" s="1"/>
  <c r="FB53" i="15" s="1"/>
  <c r="ET53" i="15"/>
  <c r="EY53" i="15" s="1"/>
  <c r="FC53" i="15" s="1"/>
  <c r="EX68" i="15"/>
  <c r="FB68" i="15" s="1"/>
  <c r="DI99" i="15"/>
  <c r="DL99" i="15" s="1"/>
  <c r="DP99" i="15" s="1"/>
  <c r="DH99" i="15"/>
  <c r="DM99" i="15" s="1"/>
  <c r="DQ99" i="15" s="1"/>
  <c r="V15" i="15"/>
  <c r="AO15" i="15" s="1"/>
  <c r="AS15" i="15" s="1"/>
  <c r="W15" i="15"/>
  <c r="AN15" i="15" s="1"/>
  <c r="AR15" i="15" s="1"/>
  <c r="BW15" i="15"/>
  <c r="BZ15" i="15" s="1"/>
  <c r="CD15" i="15" s="1"/>
  <c r="BV15" i="15"/>
  <c r="CA15" i="15" s="1"/>
  <c r="CE15" i="15" s="1"/>
  <c r="BW17" i="15"/>
  <c r="BZ17" i="15" s="1"/>
  <c r="CD17" i="15" s="1"/>
  <c r="BV17" i="15"/>
  <c r="CU21" i="15"/>
  <c r="CT21" i="15"/>
  <c r="W24" i="15"/>
  <c r="V24" i="15"/>
  <c r="AN41" i="15"/>
  <c r="AR41" i="15" s="1"/>
  <c r="EU42" i="15"/>
  <c r="EX42" i="15" s="1"/>
  <c r="FB42" i="15" s="1"/>
  <c r="ET42" i="15"/>
  <c r="EY42" i="15" s="1"/>
  <c r="FC42" i="15" s="1"/>
  <c r="W52" i="15"/>
  <c r="AN52" i="15" s="1"/>
  <c r="AR52" i="15" s="1"/>
  <c r="V52" i="15"/>
  <c r="EF55" i="15"/>
  <c r="EG55" i="15"/>
  <c r="EG87" i="15"/>
  <c r="EF87" i="15"/>
  <c r="EY91" i="15"/>
  <c r="FC91" i="15" s="1"/>
  <c r="BH116" i="15"/>
  <c r="CA116" i="15" s="1"/>
  <c r="CE116" i="15" s="1"/>
  <c r="BI116" i="15"/>
  <c r="BZ116" i="15" s="1"/>
  <c r="CD116" i="15" s="1"/>
  <c r="CU29" i="15"/>
  <c r="CT29" i="15"/>
  <c r="EU35" i="15"/>
  <c r="EX35" i="15" s="1"/>
  <c r="FB35" i="15" s="1"/>
  <c r="ET35" i="15"/>
  <c r="EY35" i="15" s="1"/>
  <c r="FC35" i="15" s="1"/>
  <c r="DH88" i="15"/>
  <c r="DI88" i="15"/>
  <c r="DL88" i="15" s="1"/>
  <c r="DP88" i="15" s="1"/>
  <c r="DM92" i="15"/>
  <c r="DQ92" i="15" s="1"/>
  <c r="BH115" i="15"/>
  <c r="BI115" i="15"/>
  <c r="BI128" i="15"/>
  <c r="BZ128" i="15" s="1"/>
  <c r="CD128" i="15" s="1"/>
  <c r="BH128" i="15"/>
  <c r="CA128" i="15" s="1"/>
  <c r="CE128" i="15" s="1"/>
  <c r="BZ138" i="15"/>
  <c r="CD138" i="15" s="1"/>
  <c r="DI5" i="15"/>
  <c r="DL5" i="15" s="1"/>
  <c r="DP5" i="15" s="1"/>
  <c r="DH5" i="15"/>
  <c r="DM5" i="15" s="1"/>
  <c r="DQ5" i="15" s="1"/>
  <c r="W9" i="15"/>
  <c r="AN9" i="15" s="1"/>
  <c r="AR9" i="15" s="1"/>
  <c r="V9" i="15"/>
  <c r="AO9" i="15" s="1"/>
  <c r="AS9" i="15" s="1"/>
  <c r="V19" i="15"/>
  <c r="AO19" i="15" s="1"/>
  <c r="AS19" i="15" s="1"/>
  <c r="W19" i="15"/>
  <c r="AK21" i="15"/>
  <c r="AJ21" i="15"/>
  <c r="AO21" i="15" s="1"/>
  <c r="AS21" i="15" s="1"/>
  <c r="EG43" i="15"/>
  <c r="EF43" i="15"/>
  <c r="DM44" i="15"/>
  <c r="DQ44" i="15" s="1"/>
  <c r="BW96" i="15"/>
  <c r="BZ96" i="15" s="1"/>
  <c r="CD96" i="15" s="1"/>
  <c r="BV96" i="15"/>
  <c r="BZ98" i="15"/>
  <c r="CD98" i="15" s="1"/>
  <c r="BI12" i="15"/>
  <c r="BH12" i="15"/>
  <c r="BI14" i="15"/>
  <c r="BZ14" i="15" s="1"/>
  <c r="CD14" i="15" s="1"/>
  <c r="BH14" i="15"/>
  <c r="CA14" i="15" s="1"/>
  <c r="CE14" i="15" s="1"/>
  <c r="V25" i="15"/>
  <c r="AO25" i="15" s="1"/>
  <c r="AS25" i="15" s="1"/>
  <c r="EG33" i="15"/>
  <c r="EF33" i="15"/>
  <c r="BW40" i="15"/>
  <c r="BZ40" i="15" s="1"/>
  <c r="CD40" i="15" s="1"/>
  <c r="BV40" i="15"/>
  <c r="CA40" i="15" s="1"/>
  <c r="CE40" i="15" s="1"/>
  <c r="CT42" i="15"/>
  <c r="CU42" i="15"/>
  <c r="W46" i="15"/>
  <c r="V46" i="15"/>
  <c r="EU54" i="15"/>
  <c r="ET54" i="15"/>
  <c r="AK67" i="15"/>
  <c r="AJ67" i="15"/>
  <c r="DL68" i="15"/>
  <c r="DP68" i="15" s="1"/>
  <c r="AK71" i="15"/>
  <c r="EU91" i="15"/>
  <c r="EX91" i="15" s="1"/>
  <c r="FB91" i="15" s="1"/>
  <c r="CT95" i="15"/>
  <c r="EX104" i="15"/>
  <c r="FB104" i="15" s="1"/>
  <c r="DI24" i="15"/>
  <c r="DL24" i="15" s="1"/>
  <c r="DP24" i="15" s="1"/>
  <c r="DH24" i="15"/>
  <c r="DM24" i="15" s="1"/>
  <c r="DQ24" i="15" s="1"/>
  <c r="DL27" i="15"/>
  <c r="DP27" i="15" s="1"/>
  <c r="EY32" i="15"/>
  <c r="FC32" i="15" s="1"/>
  <c r="EU36" i="15"/>
  <c r="EX36" i="15" s="1"/>
  <c r="FB36" i="15" s="1"/>
  <c r="ET36" i="15"/>
  <c r="EY36" i="15" s="1"/>
  <c r="FC36" i="15" s="1"/>
  <c r="BV47" i="15"/>
  <c r="CA47" i="15" s="1"/>
  <c r="CE47" i="15" s="1"/>
  <c r="BW47" i="15"/>
  <c r="BZ47" i="15" s="1"/>
  <c r="CD47" i="15" s="1"/>
  <c r="AJ51" i="15"/>
  <c r="AO51" i="15" s="1"/>
  <c r="AS51" i="15" s="1"/>
  <c r="AK51" i="15"/>
  <c r="AN51" i="15" s="1"/>
  <c r="AR51" i="15" s="1"/>
  <c r="BH81" i="15"/>
  <c r="BI81" i="15"/>
  <c r="BW91" i="15"/>
  <c r="BZ91" i="15" s="1"/>
  <c r="CD91" i="15" s="1"/>
  <c r="BV91" i="15"/>
  <c r="CA91" i="15" s="1"/>
  <c r="CE91" i="15" s="1"/>
  <c r="BI112" i="15"/>
  <c r="BH112" i="15"/>
  <c r="EF8" i="15"/>
  <c r="EY8" i="15" s="1"/>
  <c r="FC8" i="15" s="1"/>
  <c r="EG8" i="15"/>
  <c r="EX8" i="15" s="1"/>
  <c r="FB8" i="15" s="1"/>
  <c r="EY30" i="15"/>
  <c r="FC30" i="15" s="1"/>
  <c r="BW33" i="15"/>
  <c r="BZ33" i="15" s="1"/>
  <c r="CD33" i="15" s="1"/>
  <c r="BV33" i="15"/>
  <c r="CA33" i="15" s="1"/>
  <c r="CE33" i="15" s="1"/>
  <c r="BI137" i="15"/>
  <c r="BZ137" i="15" s="1"/>
  <c r="CD137" i="15" s="1"/>
  <c r="BH137" i="15"/>
  <c r="V4" i="15"/>
  <c r="BV4" i="15"/>
  <c r="W5" i="15"/>
  <c r="V5" i="15"/>
  <c r="AO5" i="15" s="1"/>
  <c r="AS5" i="15" s="1"/>
  <c r="DH7" i="15"/>
  <c r="DM7" i="15" s="1"/>
  <c r="DQ7" i="15" s="1"/>
  <c r="AN10" i="15"/>
  <c r="AR10" i="15" s="1"/>
  <c r="BW12" i="15"/>
  <c r="EG12" i="15"/>
  <c r="BH16" i="15"/>
  <c r="BI16" i="15"/>
  <c r="BV23" i="15"/>
  <c r="CA23" i="15" s="1"/>
  <c r="CE23" i="15" s="1"/>
  <c r="BW23" i="15"/>
  <c r="BZ23" i="15" s="1"/>
  <c r="CD23" i="15" s="1"/>
  <c r="DH27" i="15"/>
  <c r="DM27" i="15" s="1"/>
  <c r="DQ27" i="15" s="1"/>
  <c r="CU28" i="15"/>
  <c r="DL28" i="15" s="1"/>
  <c r="DP28" i="15" s="1"/>
  <c r="CT28" i="15"/>
  <c r="DM28" i="15" s="1"/>
  <c r="DQ28" i="15" s="1"/>
  <c r="EU28" i="15"/>
  <c r="EX28" i="15" s="1"/>
  <c r="FB28" i="15" s="1"/>
  <c r="ET28" i="15"/>
  <c r="EY28" i="15" s="1"/>
  <c r="FC28" i="15" s="1"/>
  <c r="DL35" i="15"/>
  <c r="DP35" i="15" s="1"/>
  <c r="CU36" i="15"/>
  <c r="CT36" i="15"/>
  <c r="AK38" i="15"/>
  <c r="AJ38" i="15"/>
  <c r="CT38" i="15"/>
  <c r="CU38" i="15"/>
  <c r="DM51" i="15"/>
  <c r="DQ51" i="15" s="1"/>
  <c r="BH68" i="15"/>
  <c r="ET85" i="15"/>
  <c r="EY85" i="15" s="1"/>
  <c r="FC85" i="15" s="1"/>
  <c r="BW109" i="15"/>
  <c r="BV109" i="15"/>
  <c r="CA109" i="15" s="1"/>
  <c r="CE109" i="15" s="1"/>
  <c r="CA138" i="15"/>
  <c r="CE138" i="15" s="1"/>
  <c r="EB20" i="15"/>
  <c r="EC20" i="15" s="1"/>
  <c r="ED20" i="15"/>
  <c r="EE20" i="15"/>
  <c r="DM34" i="15"/>
  <c r="DQ34" i="15" s="1"/>
  <c r="EF69" i="15"/>
  <c r="EG69" i="15"/>
  <c r="BH92" i="15"/>
  <c r="BI92" i="15"/>
  <c r="BZ92" i="15" s="1"/>
  <c r="CD92" i="15" s="1"/>
  <c r="DI18" i="15"/>
  <c r="DH18" i="15"/>
  <c r="DM18" i="15" s="1"/>
  <c r="DQ18" i="15" s="1"/>
  <c r="DI29" i="15"/>
  <c r="DL29" i="15" s="1"/>
  <c r="DP29" i="15" s="1"/>
  <c r="DH29" i="15"/>
  <c r="DM29" i="15" s="1"/>
  <c r="DQ29" i="15" s="1"/>
  <c r="CU53" i="15"/>
  <c r="CT53" i="15"/>
  <c r="EU56" i="15"/>
  <c r="EX56" i="15" s="1"/>
  <c r="FB56" i="15" s="1"/>
  <c r="ET56" i="15"/>
  <c r="EY56" i="15" s="1"/>
  <c r="FC56" i="15" s="1"/>
  <c r="DH63" i="15"/>
  <c r="DI63" i="15"/>
  <c r="EF68" i="15"/>
  <c r="EY68" i="15" s="1"/>
  <c r="FC68" i="15" s="1"/>
  <c r="EG68" i="15"/>
  <c r="EG79" i="15"/>
  <c r="EF79" i="15"/>
  <c r="ET81" i="15"/>
  <c r="EY81" i="15" s="1"/>
  <c r="FC81" i="15" s="1"/>
  <c r="EU81" i="15"/>
  <c r="EX81" i="15" s="1"/>
  <c r="FB81" i="15" s="1"/>
  <c r="BW87" i="15"/>
  <c r="BZ87" i="15" s="1"/>
  <c r="CD87" i="15" s="1"/>
  <c r="BV87" i="15"/>
  <c r="CA87" i="15" s="1"/>
  <c r="CE87" i="15" s="1"/>
  <c r="ET15" i="15"/>
  <c r="CU17" i="15"/>
  <c r="AK25" i="15"/>
  <c r="AN25" i="15" s="1"/>
  <c r="AR25" i="15" s="1"/>
  <c r="BI27" i="15"/>
  <c r="BH27" i="15"/>
  <c r="V30" i="15"/>
  <c r="AO30" i="15" s="1"/>
  <c r="AS30" i="15" s="1"/>
  <c r="EU41" i="15"/>
  <c r="EX41" i="15" s="1"/>
  <c r="FB41" i="15" s="1"/>
  <c r="ET41" i="15"/>
  <c r="EY41" i="15" s="1"/>
  <c r="FC41" i="15" s="1"/>
  <c r="CU46" i="15"/>
  <c r="CT46" i="15"/>
  <c r="EF50" i="15"/>
  <c r="EY50" i="15" s="1"/>
  <c r="FC50" i="15" s="1"/>
  <c r="EG50" i="15"/>
  <c r="EX50" i="15" s="1"/>
  <c r="FB50" i="15" s="1"/>
  <c r="EG61" i="15"/>
  <c r="EF61" i="15"/>
  <c r="AK65" i="15"/>
  <c r="AN65" i="15" s="1"/>
  <c r="AR65" i="15" s="1"/>
  <c r="AJ65" i="15"/>
  <c r="AO65" i="15" s="1"/>
  <c r="AS65" i="15" s="1"/>
  <c r="CT78" i="15"/>
  <c r="CU78" i="15"/>
  <c r="DH93" i="15"/>
  <c r="DM93" i="15" s="1"/>
  <c r="DQ93" i="15" s="1"/>
  <c r="DI93" i="15"/>
  <c r="EF3" i="15"/>
  <c r="EY3" i="15" s="1"/>
  <c r="FC3" i="15" s="1"/>
  <c r="AJ6" i="15"/>
  <c r="CU6" i="15"/>
  <c r="DL6" i="15" s="1"/>
  <c r="DP6" i="15" s="1"/>
  <c r="CT6" i="15"/>
  <c r="DM6" i="15" s="1"/>
  <c r="DQ6" i="15" s="1"/>
  <c r="CT10" i="15"/>
  <c r="EG14" i="15"/>
  <c r="EF14" i="15"/>
  <c r="AK19" i="15"/>
  <c r="AN19" i="15" s="1"/>
  <c r="AR19" i="15" s="1"/>
  <c r="AK22" i="15"/>
  <c r="AN22" i="15" s="1"/>
  <c r="AR22" i="15" s="1"/>
  <c r="AJ22" i="15"/>
  <c r="AO22" i="15" s="1"/>
  <c r="AS22" i="15" s="1"/>
  <c r="BI24" i="15"/>
  <c r="BH24" i="15"/>
  <c r="DH25" i="15"/>
  <c r="DM25" i="15" s="1"/>
  <c r="DQ25" i="15" s="1"/>
  <c r="DI25" i="15"/>
  <c r="DL25" i="15" s="1"/>
  <c r="DP25" i="15" s="1"/>
  <c r="CA26" i="15"/>
  <c r="CE26" i="15" s="1"/>
  <c r="W31" i="15"/>
  <c r="V31" i="15"/>
  <c r="BH34" i="15"/>
  <c r="V36" i="15"/>
  <c r="BV37" i="15"/>
  <c r="CA37" i="15" s="1"/>
  <c r="CE37" i="15" s="1"/>
  <c r="EG37" i="15"/>
  <c r="EF37" i="15"/>
  <c r="EU44" i="15"/>
  <c r="ET44" i="15"/>
  <c r="DL52" i="15"/>
  <c r="DP52" i="15" s="1"/>
  <c r="BZ55" i="15"/>
  <c r="CD55" i="15" s="1"/>
  <c r="BI59" i="15"/>
  <c r="EU59" i="15"/>
  <c r="ET59" i="15"/>
  <c r="EF77" i="15"/>
  <c r="DL106" i="15"/>
  <c r="DP106" i="15" s="1"/>
  <c r="BW108" i="15"/>
  <c r="BZ108" i="15" s="1"/>
  <c r="CD108" i="15" s="1"/>
  <c r="BV108" i="15"/>
  <c r="CA108" i="15" s="1"/>
  <c r="CE108" i="15" s="1"/>
  <c r="DI16" i="15"/>
  <c r="DL16" i="15" s="1"/>
  <c r="DP16" i="15" s="1"/>
  <c r="DH16" i="15"/>
  <c r="DM16" i="15" s="1"/>
  <c r="DQ16" i="15" s="1"/>
  <c r="EG5" i="15"/>
  <c r="EF5" i="15"/>
  <c r="AJ10" i="15"/>
  <c r="AO10" i="15" s="1"/>
  <c r="AS10" i="15" s="1"/>
  <c r="BV12" i="15"/>
  <c r="AN30" i="15"/>
  <c r="AR30" i="15" s="1"/>
  <c r="CU30" i="15"/>
  <c r="EX43" i="15"/>
  <c r="FB43" i="15" s="1"/>
  <c r="V47" i="15"/>
  <c r="AO47" i="15" s="1"/>
  <c r="AS47" i="15" s="1"/>
  <c r="CU48" i="15"/>
  <c r="CT48" i="15"/>
  <c r="EX49" i="15"/>
  <c r="FB49" i="15" s="1"/>
  <c r="EX58" i="15"/>
  <c r="FB58" i="15" s="1"/>
  <c r="DI72" i="15"/>
  <c r="DL72" i="15" s="1"/>
  <c r="DP72" i="15" s="1"/>
  <c r="DH72" i="15"/>
  <c r="BI82" i="15"/>
  <c r="BH82" i="15"/>
  <c r="CA82" i="15" s="1"/>
  <c r="CE82" i="15" s="1"/>
  <c r="CU85" i="15"/>
  <c r="CT85" i="15"/>
  <c r="CU115" i="15"/>
  <c r="CT115" i="15"/>
  <c r="DI21" i="15"/>
  <c r="DL21" i="15" s="1"/>
  <c r="DP21" i="15" s="1"/>
  <c r="DH21" i="15"/>
  <c r="BW16" i="15"/>
  <c r="BV16" i="15"/>
  <c r="CA16" i="15" s="1"/>
  <c r="CE16" i="15" s="1"/>
  <c r="CT23" i="15"/>
  <c r="DI36" i="15"/>
  <c r="CU43" i="15"/>
  <c r="CT43" i="15"/>
  <c r="BV49" i="15"/>
  <c r="CA49" i="15" s="1"/>
  <c r="CE49" i="15" s="1"/>
  <c r="CT55" i="15"/>
  <c r="CU55" i="15"/>
  <c r="CU56" i="15"/>
  <c r="DL56" i="15" s="1"/>
  <c r="DP56" i="15" s="1"/>
  <c r="CT56" i="15"/>
  <c r="DM56" i="15" s="1"/>
  <c r="DQ56" i="15" s="1"/>
  <c r="V58" i="15"/>
  <c r="W58" i="15"/>
  <c r="BW75" i="15"/>
  <c r="BZ75" i="15" s="1"/>
  <c r="CD75" i="15" s="1"/>
  <c r="BV75" i="15"/>
  <c r="CA75" i="15" s="1"/>
  <c r="CE75" i="15" s="1"/>
  <c r="AK8" i="15"/>
  <c r="AN8" i="15" s="1"/>
  <c r="AR8" i="15" s="1"/>
  <c r="AJ8" i="15"/>
  <c r="AO8" i="15" s="1"/>
  <c r="AS8" i="15" s="1"/>
  <c r="BI13" i="15"/>
  <c r="BZ13" i="15" s="1"/>
  <c r="CD13" i="15" s="1"/>
  <c r="BH13" i="15"/>
  <c r="CA13" i="15" s="1"/>
  <c r="CE13" i="15" s="1"/>
  <c r="W18" i="15"/>
  <c r="V18" i="15"/>
  <c r="CA18" i="15"/>
  <c r="CE18" i="15" s="1"/>
  <c r="ET31" i="15"/>
  <c r="EY31" i="15" s="1"/>
  <c r="FC31" i="15" s="1"/>
  <c r="V33" i="15"/>
  <c r="BI35" i="15"/>
  <c r="AK36" i="15"/>
  <c r="AN36" i="15" s="1"/>
  <c r="AR36" i="15" s="1"/>
  <c r="AJ36" i="15"/>
  <c r="DL39" i="15"/>
  <c r="DP39" i="15" s="1"/>
  <c r="V40" i="15"/>
  <c r="DI46" i="15"/>
  <c r="DL46" i="15" s="1"/>
  <c r="DP46" i="15" s="1"/>
  <c r="DH46" i="15"/>
  <c r="DM46" i="15" s="1"/>
  <c r="DQ46" i="15" s="1"/>
  <c r="CU58" i="15"/>
  <c r="DL58" i="15" s="1"/>
  <c r="DP58" i="15" s="1"/>
  <c r="CT58" i="15"/>
  <c r="EU61" i="15"/>
  <c r="EX61" i="15" s="1"/>
  <c r="FB61" i="15" s="1"/>
  <c r="ET61" i="15"/>
  <c r="BH63" i="15"/>
  <c r="EG65" i="15"/>
  <c r="EF65" i="15"/>
  <c r="EU103" i="15"/>
  <c r="ET103" i="15"/>
  <c r="W54" i="15"/>
  <c r="V54" i="15"/>
  <c r="EF60" i="15"/>
  <c r="EY60" i="15" s="1"/>
  <c r="FC60" i="15" s="1"/>
  <c r="EG60" i="15"/>
  <c r="BW72" i="15"/>
  <c r="BZ72" i="15" s="1"/>
  <c r="CD72" i="15" s="1"/>
  <c r="BV72" i="15"/>
  <c r="CA72" i="15" s="1"/>
  <c r="CE72" i="15" s="1"/>
  <c r="BZ88" i="15"/>
  <c r="CD88" i="15" s="1"/>
  <c r="BI119" i="15"/>
  <c r="BH119" i="15"/>
  <c r="BI122" i="15"/>
  <c r="BH122" i="15"/>
  <c r="BI141" i="15"/>
  <c r="BH141" i="15"/>
  <c r="DI9" i="15"/>
  <c r="DH9" i="15"/>
  <c r="AK24" i="15"/>
  <c r="AJ24" i="15"/>
  <c r="BI52" i="15"/>
  <c r="BH52" i="15"/>
  <c r="V55" i="15"/>
  <c r="AO55" i="15" s="1"/>
  <c r="AS55" i="15" s="1"/>
  <c r="W55" i="15"/>
  <c r="DH71" i="15"/>
  <c r="DI71" i="15"/>
  <c r="BW118" i="15"/>
  <c r="BZ118" i="15" s="1"/>
  <c r="CD118" i="15" s="1"/>
  <c r="BV118" i="15"/>
  <c r="CA118" i="15" s="1"/>
  <c r="CE118" i="15" s="1"/>
  <c r="BZ134" i="15"/>
  <c r="CD134" i="15" s="1"/>
  <c r="DI11" i="15"/>
  <c r="DL11" i="15" s="1"/>
  <c r="DP11" i="15" s="1"/>
  <c r="DH11" i="15"/>
  <c r="DM11" i="15" s="1"/>
  <c r="DQ11" i="15" s="1"/>
  <c r="DH15" i="15"/>
  <c r="DM15" i="15" s="1"/>
  <c r="DQ15" i="15" s="1"/>
  <c r="CU32" i="15"/>
  <c r="DL32" i="15" s="1"/>
  <c r="DP32" i="15" s="1"/>
  <c r="CT32" i="15"/>
  <c r="DM32" i="15" s="1"/>
  <c r="DQ32" i="15" s="1"/>
  <c r="BV34" i="15"/>
  <c r="CA34" i="15" s="1"/>
  <c r="CE34" i="15" s="1"/>
  <c r="ET39" i="15"/>
  <c r="EY39" i="15" s="1"/>
  <c r="FC39" i="15" s="1"/>
  <c r="BI44" i="15"/>
  <c r="BH44" i="15"/>
  <c r="AK45" i="15"/>
  <c r="AN45" i="15" s="1"/>
  <c r="AR45" i="15" s="1"/>
  <c r="AJ45" i="15"/>
  <c r="AO45" i="15" s="1"/>
  <c r="AS45" i="15" s="1"/>
  <c r="BV51" i="15"/>
  <c r="CA51" i="15" s="1"/>
  <c r="CE51" i="15" s="1"/>
  <c r="BW51" i="15"/>
  <c r="BZ51" i="15" s="1"/>
  <c r="CD51" i="15" s="1"/>
  <c r="EU55" i="15"/>
  <c r="ET55" i="15"/>
  <c r="DI83" i="15"/>
  <c r="DH83" i="15"/>
  <c r="DM83" i="15" s="1"/>
  <c r="DQ83" i="15" s="1"/>
  <c r="CU98" i="15"/>
  <c r="CT98" i="15"/>
  <c r="BV130" i="15"/>
  <c r="CA130" i="15" s="1"/>
  <c r="CE130" i="15" s="1"/>
  <c r="BW130" i="15"/>
  <c r="BZ130" i="15" s="1"/>
  <c r="CD130" i="15" s="1"/>
  <c r="DI13" i="15"/>
  <c r="DL13" i="15" s="1"/>
  <c r="DP13" i="15" s="1"/>
  <c r="DH13" i="15"/>
  <c r="DM13" i="15" s="1"/>
  <c r="DQ13" i="15" s="1"/>
  <c r="BH25" i="15"/>
  <c r="AK27" i="15"/>
  <c r="AN27" i="15" s="1"/>
  <c r="AR27" i="15" s="1"/>
  <c r="AJ27" i="15"/>
  <c r="AO27" i="15" s="1"/>
  <c r="AS27" i="15" s="1"/>
  <c r="AK32" i="15"/>
  <c r="AN32" i="15" s="1"/>
  <c r="AR32" i="15" s="1"/>
  <c r="AJ32" i="15"/>
  <c r="AO32" i="15" s="1"/>
  <c r="AS32" i="15" s="1"/>
  <c r="AK35" i="15"/>
  <c r="DM38" i="15"/>
  <c r="DQ38" i="15" s="1"/>
  <c r="V41" i="15"/>
  <c r="W41" i="15"/>
  <c r="BI49" i="15"/>
  <c r="BZ49" i="15" s="1"/>
  <c r="CD49" i="15" s="1"/>
  <c r="BH49" i="15"/>
  <c r="AJ58" i="15"/>
  <c r="AK58" i="15"/>
  <c r="V63" i="15"/>
  <c r="W64" i="15"/>
  <c r="AN64" i="15" s="1"/>
  <c r="AR64" i="15" s="1"/>
  <c r="V64" i="15"/>
  <c r="EU67" i="15"/>
  <c r="BW68" i="15"/>
  <c r="BZ68" i="15" s="1"/>
  <c r="CD68" i="15" s="1"/>
  <c r="BV68" i="15"/>
  <c r="CA68" i="15" s="1"/>
  <c r="CE68" i="15" s="1"/>
  <c r="BI69" i="15"/>
  <c r="EU78" i="15"/>
  <c r="EX78" i="15" s="1"/>
  <c r="FB78" i="15" s="1"/>
  <c r="ET78" i="15"/>
  <c r="EY78" i="15" s="1"/>
  <c r="FC78" i="15" s="1"/>
  <c r="EU82" i="15"/>
  <c r="EX82" i="15" s="1"/>
  <c r="FB82" i="15" s="1"/>
  <c r="ET82" i="15"/>
  <c r="EY82" i="15" s="1"/>
  <c r="FC82" i="15" s="1"/>
  <c r="CU96" i="15"/>
  <c r="BW106" i="15"/>
  <c r="BV106" i="15"/>
  <c r="CA106" i="15" s="1"/>
  <c r="CE106" i="15" s="1"/>
  <c r="EU6" i="15"/>
  <c r="ET6" i="15"/>
  <c r="CT20" i="15"/>
  <c r="CU20" i="15"/>
  <c r="V34" i="15"/>
  <c r="W34" i="15"/>
  <c r="EG34" i="15"/>
  <c r="CU41" i="15"/>
  <c r="CT41" i="15"/>
  <c r="DL42" i="15"/>
  <c r="DP42" i="15" s="1"/>
  <c r="EF46" i="15"/>
  <c r="BW48" i="15"/>
  <c r="BZ48" i="15" s="1"/>
  <c r="CD48" i="15" s="1"/>
  <c r="BV48" i="15"/>
  <c r="CA48" i="15" s="1"/>
  <c r="CE48" i="15" s="1"/>
  <c r="BI61" i="15"/>
  <c r="CT63" i="15"/>
  <c r="CU63" i="15"/>
  <c r="ET80" i="15"/>
  <c r="EU80" i="15"/>
  <c r="EG91" i="15"/>
  <c r="EF91" i="15"/>
  <c r="BI70" i="15"/>
  <c r="BH70" i="15"/>
  <c r="DI15" i="15"/>
  <c r="DL15" i="15" s="1"/>
  <c r="DP15" i="15" s="1"/>
  <c r="V16" i="15"/>
  <c r="V17" i="15"/>
  <c r="EF19" i="15"/>
  <c r="W23" i="15"/>
  <c r="AN23" i="15" s="1"/>
  <c r="AR23" i="15" s="1"/>
  <c r="EG26" i="15"/>
  <c r="EX26" i="15" s="1"/>
  <c r="FB26" i="15" s="1"/>
  <c r="DI33" i="15"/>
  <c r="DH33" i="15"/>
  <c r="BW34" i="15"/>
  <c r="BZ34" i="15" s="1"/>
  <c r="CD34" i="15" s="1"/>
  <c r="EU39" i="15"/>
  <c r="EX39" i="15" s="1"/>
  <c r="FB39" i="15" s="1"/>
  <c r="EY43" i="15"/>
  <c r="FC43" i="15" s="1"/>
  <c r="W48" i="15"/>
  <c r="EF49" i="15"/>
  <c r="DH50" i="15"/>
  <c r="EU51" i="15"/>
  <c r="EX51" i="15" s="1"/>
  <c r="FB51" i="15" s="1"/>
  <c r="ET51" i="15"/>
  <c r="EY51" i="15" s="1"/>
  <c r="FC51" i="15" s="1"/>
  <c r="EF52" i="15"/>
  <c r="BV69" i="15"/>
  <c r="CA69" i="15" s="1"/>
  <c r="CE69" i="15" s="1"/>
  <c r="BW69" i="15"/>
  <c r="BW80" i="15"/>
  <c r="BZ80" i="15" s="1"/>
  <c r="CD80" i="15" s="1"/>
  <c r="BV80" i="15"/>
  <c r="CA80" i="15" s="1"/>
  <c r="CE80" i="15" s="1"/>
  <c r="BH89" i="15"/>
  <c r="BI89" i="15"/>
  <c r="BW97" i="15"/>
  <c r="BZ97" i="15" s="1"/>
  <c r="CD97" i="15" s="1"/>
  <c r="BV97" i="15"/>
  <c r="CA97" i="15" s="1"/>
  <c r="CE97" i="15" s="1"/>
  <c r="CT102" i="15"/>
  <c r="DL113" i="15"/>
  <c r="DP113" i="15" s="1"/>
  <c r="DL116" i="15"/>
  <c r="DP116" i="15" s="1"/>
  <c r="EF4" i="15"/>
  <c r="CU8" i="15"/>
  <c r="DL8" i="15" s="1"/>
  <c r="DP8" i="15" s="1"/>
  <c r="CT8" i="15"/>
  <c r="BZ10" i="15"/>
  <c r="CD10" i="15" s="1"/>
  <c r="W11" i="15"/>
  <c r="V11" i="15"/>
  <c r="W13" i="15"/>
  <c r="AN13" i="15" s="1"/>
  <c r="AR13" i="15" s="1"/>
  <c r="V13" i="15"/>
  <c r="AO13" i="15" s="1"/>
  <c r="AS13" i="15" s="1"/>
  <c r="BI15" i="15"/>
  <c r="BW25" i="15"/>
  <c r="BZ25" i="15" s="1"/>
  <c r="CD25" i="15" s="1"/>
  <c r="BV25" i="15"/>
  <c r="CU27" i="15"/>
  <c r="CT27" i="15"/>
  <c r="BW30" i="15"/>
  <c r="BZ30" i="15" s="1"/>
  <c r="CD30" i="15" s="1"/>
  <c r="BV30" i="15"/>
  <c r="CA30" i="15" s="1"/>
  <c r="CE30" i="15" s="1"/>
  <c r="BI33" i="15"/>
  <c r="EU34" i="15"/>
  <c r="EX34" i="15" s="1"/>
  <c r="FB34" i="15" s="1"/>
  <c r="ET34" i="15"/>
  <c r="EY34" i="15" s="1"/>
  <c r="FC34" i="15" s="1"/>
  <c r="DH35" i="15"/>
  <c r="DM35" i="15" s="1"/>
  <c r="DQ35" i="15" s="1"/>
  <c r="BW36" i="15"/>
  <c r="BZ36" i="15" s="1"/>
  <c r="CD36" i="15" s="1"/>
  <c r="BV36" i="15"/>
  <c r="CA36" i="15" s="1"/>
  <c r="CE36" i="15" s="1"/>
  <c r="DI38" i="15"/>
  <c r="DL38" i="15" s="1"/>
  <c r="DP38" i="15" s="1"/>
  <c r="BW52" i="15"/>
  <c r="BV52" i="15"/>
  <c r="BZ56" i="15"/>
  <c r="CD56" i="15" s="1"/>
  <c r="CT59" i="15"/>
  <c r="BW61" i="15"/>
  <c r="BV61" i="15"/>
  <c r="CA61" i="15" s="1"/>
  <c r="CE61" i="15" s="1"/>
  <c r="BW62" i="15"/>
  <c r="BZ62" i="15" s="1"/>
  <c r="CD62" i="15" s="1"/>
  <c r="BV62" i="15"/>
  <c r="W65" i="15"/>
  <c r="V65" i="15"/>
  <c r="CT66" i="15"/>
  <c r="CU66" i="15"/>
  <c r="CU67" i="15"/>
  <c r="CT67" i="15"/>
  <c r="BZ70" i="15"/>
  <c r="CD70" i="15" s="1"/>
  <c r="CU84" i="15"/>
  <c r="DL84" i="15" s="1"/>
  <c r="DP84" i="15" s="1"/>
  <c r="CT84" i="15"/>
  <c r="DM84" i="15" s="1"/>
  <c r="DQ84" i="15" s="1"/>
  <c r="BH131" i="15"/>
  <c r="BI131" i="15"/>
  <c r="CU19" i="15"/>
  <c r="DL19" i="15" s="1"/>
  <c r="DP19" i="15" s="1"/>
  <c r="EG30" i="15"/>
  <c r="EX30" i="15" s="1"/>
  <c r="FB30" i="15" s="1"/>
  <c r="EF30" i="15"/>
  <c r="AK31" i="15"/>
  <c r="AJ31" i="15"/>
  <c r="AO41" i="15"/>
  <c r="AS41" i="15" s="1"/>
  <c r="BW44" i="15"/>
  <c r="BZ44" i="15" s="1"/>
  <c r="CD44" i="15" s="1"/>
  <c r="BV44" i="15"/>
  <c r="CA44" i="15" s="1"/>
  <c r="CE44" i="15" s="1"/>
  <c r="EG44" i="15"/>
  <c r="EF44" i="15"/>
  <c r="BI45" i="15"/>
  <c r="BZ45" i="15" s="1"/>
  <c r="CD45" i="15" s="1"/>
  <c r="BH45" i="15"/>
  <c r="CA45" i="15" s="1"/>
  <c r="CE45" i="15" s="1"/>
  <c r="EU46" i="15"/>
  <c r="EX46" i="15" s="1"/>
  <c r="FB46" i="15" s="1"/>
  <c r="ET46" i="15"/>
  <c r="EY46" i="15" s="1"/>
  <c r="FC46" i="15" s="1"/>
  <c r="EX48" i="15"/>
  <c r="FB48" i="15" s="1"/>
  <c r="W51" i="15"/>
  <c r="EU52" i="15"/>
  <c r="EX52" i="15" s="1"/>
  <c r="FB52" i="15" s="1"/>
  <c r="ET52" i="15"/>
  <c r="AJ64" i="15"/>
  <c r="V66" i="15"/>
  <c r="W66" i="15"/>
  <c r="DI100" i="15"/>
  <c r="DH100" i="15"/>
  <c r="DM100" i="15" s="1"/>
  <c r="DQ100" i="15" s="1"/>
  <c r="EU27" i="15"/>
  <c r="EX27" i="15" s="1"/>
  <c r="FB27" i="15" s="1"/>
  <c r="ET27" i="15"/>
  <c r="EY27" i="15" s="1"/>
  <c r="FC27" i="15" s="1"/>
  <c r="DM49" i="15"/>
  <c r="DQ49" i="15" s="1"/>
  <c r="EG57" i="15"/>
  <c r="EF57" i="15"/>
  <c r="CU69" i="15"/>
  <c r="CT69" i="15"/>
  <c r="EX69" i="15"/>
  <c r="FB69" i="15" s="1"/>
  <c r="CA70" i="15"/>
  <c r="CE70" i="15" s="1"/>
  <c r="EU70" i="15"/>
  <c r="EX70" i="15" s="1"/>
  <c r="FB70" i="15" s="1"/>
  <c r="EG99" i="15"/>
  <c r="EF99" i="15"/>
  <c r="BH104" i="15"/>
  <c r="BI104" i="15"/>
  <c r="BH139" i="15"/>
  <c r="BI139" i="15"/>
  <c r="CU45" i="15"/>
  <c r="CT45" i="15"/>
  <c r="DM45" i="15" s="1"/>
  <c r="DQ45" i="15" s="1"/>
  <c r="ET48" i="15"/>
  <c r="EY48" i="15" s="1"/>
  <c r="FC48" i="15" s="1"/>
  <c r="BW57" i="15"/>
  <c r="BZ57" i="15" s="1"/>
  <c r="CD57" i="15" s="1"/>
  <c r="BV57" i="15"/>
  <c r="CA57" i="15" s="1"/>
  <c r="CE57" i="15" s="1"/>
  <c r="DI67" i="15"/>
  <c r="DH67" i="15"/>
  <c r="EU74" i="15"/>
  <c r="EX74" i="15" s="1"/>
  <c r="FB74" i="15" s="1"/>
  <c r="ET74" i="15"/>
  <c r="EY74" i="15" s="1"/>
  <c r="FC74" i="15" s="1"/>
  <c r="ET77" i="15"/>
  <c r="EY77" i="15" s="1"/>
  <c r="FC77" i="15" s="1"/>
  <c r="EU77" i="15"/>
  <c r="EX77" i="15" s="1"/>
  <c r="FB77" i="15" s="1"/>
  <c r="ET84" i="15"/>
  <c r="EY84" i="15" s="1"/>
  <c r="FC84" i="15" s="1"/>
  <c r="EU84" i="15"/>
  <c r="EX84" i="15" s="1"/>
  <c r="FB84" i="15" s="1"/>
  <c r="BW86" i="15"/>
  <c r="BZ86" i="15" s="1"/>
  <c r="CD86" i="15" s="1"/>
  <c r="BV86" i="15"/>
  <c r="CA86" i="15" s="1"/>
  <c r="CE86" i="15" s="1"/>
  <c r="BH99" i="15"/>
  <c r="BI99" i="15"/>
  <c r="EF106" i="15"/>
  <c r="EG106" i="15"/>
  <c r="BI127" i="15"/>
  <c r="BH127" i="15"/>
  <c r="CA127" i="15" s="1"/>
  <c r="CE127" i="15" s="1"/>
  <c r="DI53" i="15"/>
  <c r="DL53" i="15" s="1"/>
  <c r="DP53" i="15" s="1"/>
  <c r="DH53" i="15"/>
  <c r="DM53" i="15" s="1"/>
  <c r="DQ53" i="15" s="1"/>
  <c r="AO54" i="15"/>
  <c r="AS54" i="15" s="1"/>
  <c r="BH66" i="15"/>
  <c r="BI66" i="15"/>
  <c r="BI71" i="15"/>
  <c r="BH71" i="15"/>
  <c r="DI78" i="15"/>
  <c r="DH78" i="15"/>
  <c r="DM78" i="15" s="1"/>
  <c r="DQ78" i="15" s="1"/>
  <c r="BW79" i="15"/>
  <c r="BZ79" i="15" s="1"/>
  <c r="CD79" i="15" s="1"/>
  <c r="BV79" i="15"/>
  <c r="CA79" i="15" s="1"/>
  <c r="CE79" i="15" s="1"/>
  <c r="BH83" i="15"/>
  <c r="BI83" i="15"/>
  <c r="BW113" i="15"/>
  <c r="BZ113" i="15" s="1"/>
  <c r="CD113" i="15" s="1"/>
  <c r="BV113" i="15"/>
  <c r="CA113" i="15" s="1"/>
  <c r="CE113" i="15" s="1"/>
  <c r="BH135" i="15"/>
  <c r="BI135" i="15"/>
  <c r="W26" i="15"/>
  <c r="AN26" i="15" s="1"/>
  <c r="AR26" i="15" s="1"/>
  <c r="V26" i="15"/>
  <c r="AO26" i="15" s="1"/>
  <c r="AS26" i="15" s="1"/>
  <c r="EF31" i="15"/>
  <c r="CT37" i="15"/>
  <c r="CU37" i="15"/>
  <c r="BV39" i="15"/>
  <c r="CA39" i="15" s="1"/>
  <c r="CE39" i="15" s="1"/>
  <c r="BI43" i="15"/>
  <c r="DI49" i="15"/>
  <c r="DL49" i="15" s="1"/>
  <c r="DP49" i="15" s="1"/>
  <c r="CU50" i="15"/>
  <c r="DL50" i="15" s="1"/>
  <c r="DP50" i="15" s="1"/>
  <c r="CT50" i="15"/>
  <c r="BH53" i="15"/>
  <c r="CA53" i="15" s="1"/>
  <c r="CE53" i="15" s="1"/>
  <c r="BI53" i="15"/>
  <c r="BV65" i="15"/>
  <c r="BW65" i="15"/>
  <c r="ET70" i="15"/>
  <c r="EY70" i="15" s="1"/>
  <c r="FC70" i="15" s="1"/>
  <c r="EG76" i="15"/>
  <c r="DI80" i="15"/>
  <c r="DL80" i="15" s="1"/>
  <c r="DP80" i="15" s="1"/>
  <c r="DH80" i="15"/>
  <c r="DM80" i="15" s="1"/>
  <c r="DQ80" i="15" s="1"/>
  <c r="BW81" i="15"/>
  <c r="BV88" i="15"/>
  <c r="CA88" i="15" s="1"/>
  <c r="CE88" i="15" s="1"/>
  <c r="EG92" i="15"/>
  <c r="CT109" i="15"/>
  <c r="CU109" i="15"/>
  <c r="DL109" i="15" s="1"/>
  <c r="DP109" i="15" s="1"/>
  <c r="BZ111" i="15"/>
  <c r="CD111" i="15" s="1"/>
  <c r="BW112" i="15"/>
  <c r="BZ112" i="15" s="1"/>
  <c r="CD112" i="15" s="1"/>
  <c r="BV112" i="15"/>
  <c r="CA112" i="15" s="1"/>
  <c r="CE112" i="15" s="1"/>
  <c r="EG17" i="15"/>
  <c r="EF17" i="15"/>
  <c r="BI29" i="15"/>
  <c r="BZ29" i="15" s="1"/>
  <c r="CD29" i="15" s="1"/>
  <c r="BH29" i="15"/>
  <c r="CA29" i="15" s="1"/>
  <c r="CE29" i="15" s="1"/>
  <c r="EX37" i="15"/>
  <c r="FB37" i="15" s="1"/>
  <c r="DM42" i="15"/>
  <c r="DQ42" i="15" s="1"/>
  <c r="AK50" i="15"/>
  <c r="AJ50" i="15"/>
  <c r="DL51" i="15"/>
  <c r="DP51" i="15" s="1"/>
  <c r="EU57" i="15"/>
  <c r="ET57" i="15"/>
  <c r="BH58" i="15"/>
  <c r="BI58" i="15"/>
  <c r="AJ61" i="15"/>
  <c r="AK61" i="15"/>
  <c r="ET65" i="15"/>
  <c r="EY65" i="15" s="1"/>
  <c r="FC65" i="15" s="1"/>
  <c r="EU65" i="15"/>
  <c r="EX65" i="15" s="1"/>
  <c r="FB65" i="15" s="1"/>
  <c r="EG71" i="15"/>
  <c r="EF71" i="15"/>
  <c r="AK40" i="15"/>
  <c r="AN40" i="15" s="1"/>
  <c r="AR40" i="15" s="1"/>
  <c r="AJ40" i="15"/>
  <c r="AO40" i="15" s="1"/>
  <c r="AS40" i="15" s="1"/>
  <c r="W43" i="15"/>
  <c r="AN43" i="15" s="1"/>
  <c r="AR43" i="15" s="1"/>
  <c r="AK47" i="15"/>
  <c r="AN47" i="15" s="1"/>
  <c r="AR47" i="15" s="1"/>
  <c r="AK54" i="15"/>
  <c r="AN54" i="15" s="1"/>
  <c r="AR54" i="15" s="1"/>
  <c r="CU54" i="15"/>
  <c r="V57" i="15"/>
  <c r="W57" i="15"/>
  <c r="EF66" i="15"/>
  <c r="EY66" i="15" s="1"/>
  <c r="FC66" i="15" s="1"/>
  <c r="BZ74" i="15"/>
  <c r="CD74" i="15" s="1"/>
  <c r="CU86" i="15"/>
  <c r="DL86" i="15" s="1"/>
  <c r="DP86" i="15" s="1"/>
  <c r="CT86" i="15"/>
  <c r="DM86" i="15" s="1"/>
  <c r="DQ86" i="15" s="1"/>
  <c r="BV90" i="15"/>
  <c r="CA90" i="15" s="1"/>
  <c r="CE90" i="15" s="1"/>
  <c r="BW90" i="15"/>
  <c r="BI106" i="15"/>
  <c r="ET106" i="15"/>
  <c r="EY106" i="15" s="1"/>
  <c r="FC106" i="15" s="1"/>
  <c r="EU106" i="15"/>
  <c r="EX106" i="15" s="1"/>
  <c r="FB106" i="15" s="1"/>
  <c r="DL118" i="15"/>
  <c r="DP118" i="15" s="1"/>
  <c r="DI119" i="15"/>
  <c r="DL119" i="15" s="1"/>
  <c r="DP119" i="15" s="1"/>
  <c r="EU21" i="15"/>
  <c r="EX21" i="15" s="1"/>
  <c r="FB21" i="15" s="1"/>
  <c r="AK33" i="15"/>
  <c r="AN33" i="15" s="1"/>
  <c r="AR33" i="15" s="1"/>
  <c r="AJ33" i="15"/>
  <c r="AO33" i="15" s="1"/>
  <c r="AS33" i="15" s="1"/>
  <c r="BW39" i="15"/>
  <c r="BZ39" i="15" s="1"/>
  <c r="CD39" i="15" s="1"/>
  <c r="BW43" i="15"/>
  <c r="BZ43" i="15" s="1"/>
  <c r="CD43" i="15" s="1"/>
  <c r="BV43" i="15"/>
  <c r="CA43" i="15" s="1"/>
  <c r="CE43" i="15" s="1"/>
  <c r="AJ52" i="15"/>
  <c r="EG73" i="15"/>
  <c r="EF73" i="15"/>
  <c r="EF76" i="15"/>
  <c r="EY76" i="15" s="1"/>
  <c r="FC76" i="15" s="1"/>
  <c r="EF94" i="15"/>
  <c r="EG94" i="15"/>
  <c r="EU97" i="15"/>
  <c r="ET97" i="15"/>
  <c r="EY97" i="15" s="1"/>
  <c r="FC97" i="15" s="1"/>
  <c r="CT114" i="15"/>
  <c r="DM114" i="15" s="1"/>
  <c r="DQ114" i="15" s="1"/>
  <c r="CU114" i="15"/>
  <c r="BW129" i="15"/>
  <c r="BZ129" i="15" s="1"/>
  <c r="CD129" i="15" s="1"/>
  <c r="BV129" i="15"/>
  <c r="CA129" i="15" s="1"/>
  <c r="CE129" i="15" s="1"/>
  <c r="CA137" i="15"/>
  <c r="CE137" i="15" s="1"/>
  <c r="AK70" i="15"/>
  <c r="AN70" i="15" s="1"/>
  <c r="AR70" i="15" s="1"/>
  <c r="AJ70" i="15"/>
  <c r="AO70" i="15" s="1"/>
  <c r="AS70" i="15" s="1"/>
  <c r="CU73" i="15"/>
  <c r="EG75" i="15"/>
  <c r="EX75" i="15" s="1"/>
  <c r="FB75" i="15" s="1"/>
  <c r="BW76" i="15"/>
  <c r="BZ76" i="15" s="1"/>
  <c r="CD76" i="15" s="1"/>
  <c r="BV76" i="15"/>
  <c r="CA76" i="15" s="1"/>
  <c r="CE76" i="15" s="1"/>
  <c r="CT81" i="15"/>
  <c r="CU81" i="15"/>
  <c r="DI89" i="15"/>
  <c r="DL89" i="15" s="1"/>
  <c r="DP89" i="15" s="1"/>
  <c r="DH89" i="15"/>
  <c r="DM89" i="15" s="1"/>
  <c r="DQ89" i="15" s="1"/>
  <c r="CT91" i="15"/>
  <c r="DM91" i="15" s="1"/>
  <c r="DQ91" i="15" s="1"/>
  <c r="CU91" i="15"/>
  <c r="BV94" i="15"/>
  <c r="BW94" i="15"/>
  <c r="CU108" i="15"/>
  <c r="CT108" i="15"/>
  <c r="CA111" i="15"/>
  <c r="CE111" i="15" s="1"/>
  <c r="BI120" i="15"/>
  <c r="BH120" i="15"/>
  <c r="DM61" i="15"/>
  <c r="DQ61" i="15" s="1"/>
  <c r="CT65" i="15"/>
  <c r="DM65" i="15" s="1"/>
  <c r="DQ65" i="15" s="1"/>
  <c r="CU65" i="15"/>
  <c r="DL65" i="15" s="1"/>
  <c r="DP65" i="15" s="1"/>
  <c r="CA66" i="15"/>
  <c r="CE66" i="15" s="1"/>
  <c r="DM73" i="15"/>
  <c r="DQ73" i="15" s="1"/>
  <c r="DL81" i="15"/>
  <c r="DP81" i="15" s="1"/>
  <c r="BW114" i="15"/>
  <c r="BZ114" i="15" s="1"/>
  <c r="CD114" i="15" s="1"/>
  <c r="BV114" i="15"/>
  <c r="CA114" i="15" s="1"/>
  <c r="CE114" i="15" s="1"/>
  <c r="EF53" i="15"/>
  <c r="AO68" i="15"/>
  <c r="AS68" i="15" s="1"/>
  <c r="CA93" i="15"/>
  <c r="CE93" i="15" s="1"/>
  <c r="EF93" i="15"/>
  <c r="EG93" i="15"/>
  <c r="BI101" i="15"/>
  <c r="BZ101" i="15" s="1"/>
  <c r="CD101" i="15" s="1"/>
  <c r="BH101" i="15"/>
  <c r="CA101" i="15" s="1"/>
  <c r="CE101" i="15" s="1"/>
  <c r="DH107" i="15"/>
  <c r="DM107" i="15" s="1"/>
  <c r="DQ107" i="15" s="1"/>
  <c r="DI107" i="15"/>
  <c r="DL107" i="15" s="1"/>
  <c r="DP107" i="15" s="1"/>
  <c r="CT87" i="15"/>
  <c r="DM87" i="15" s="1"/>
  <c r="DQ87" i="15" s="1"/>
  <c r="CU87" i="15"/>
  <c r="DL87" i="15" s="1"/>
  <c r="DP87" i="15" s="1"/>
  <c r="BW89" i="15"/>
  <c r="BZ89" i="15" s="1"/>
  <c r="CD89" i="15" s="1"/>
  <c r="BV89" i="15"/>
  <c r="CA89" i="15" s="1"/>
  <c r="CE89" i="15" s="1"/>
  <c r="EY99" i="15"/>
  <c r="FC99" i="15" s="1"/>
  <c r="CU103" i="15"/>
  <c r="CT103" i="15"/>
  <c r="BW139" i="15"/>
  <c r="BV139" i="15"/>
  <c r="BI37" i="15"/>
  <c r="ET37" i="15"/>
  <c r="EY37" i="15" s="1"/>
  <c r="FC37" i="15" s="1"/>
  <c r="EG40" i="15"/>
  <c r="BW41" i="15"/>
  <c r="CU47" i="15"/>
  <c r="CT47" i="15"/>
  <c r="DM52" i="15"/>
  <c r="DQ52" i="15" s="1"/>
  <c r="DI61" i="15"/>
  <c r="DL61" i="15" s="1"/>
  <c r="DP61" i="15" s="1"/>
  <c r="EU66" i="15"/>
  <c r="EX66" i="15" s="1"/>
  <c r="FB66" i="15" s="1"/>
  <c r="CT72" i="15"/>
  <c r="DI73" i="15"/>
  <c r="DH81" i="15"/>
  <c r="DM81" i="15" s="1"/>
  <c r="DQ81" i="15" s="1"/>
  <c r="EG89" i="15"/>
  <c r="DI91" i="15"/>
  <c r="DL91" i="15" s="1"/>
  <c r="DP91" i="15" s="1"/>
  <c r="BI95" i="15"/>
  <c r="BH95" i="15"/>
  <c r="CT110" i="15"/>
  <c r="BW122" i="15"/>
  <c r="BV122" i="15"/>
  <c r="BI126" i="15"/>
  <c r="ED22" i="15"/>
  <c r="EF22" i="15" s="1"/>
  <c r="CU40" i="15"/>
  <c r="DM43" i="15"/>
  <c r="DQ43" i="15" s="1"/>
  <c r="EG53" i="15"/>
  <c r="AK57" i="15"/>
  <c r="AN57" i="15" s="1"/>
  <c r="AR57" i="15" s="1"/>
  <c r="DH58" i="15"/>
  <c r="W59" i="15"/>
  <c r="AN59" i="15" s="1"/>
  <c r="AR59" i="15" s="1"/>
  <c r="V59" i="15"/>
  <c r="AO59" i="15" s="1"/>
  <c r="AS59" i="15" s="1"/>
  <c r="BW59" i="15"/>
  <c r="BZ59" i="15" s="1"/>
  <c r="CD59" i="15" s="1"/>
  <c r="BV59" i="15"/>
  <c r="CA59" i="15" s="1"/>
  <c r="CE59" i="15" s="1"/>
  <c r="EG67" i="15"/>
  <c r="EF67" i="15"/>
  <c r="EY67" i="15" s="1"/>
  <c r="FC67" i="15" s="1"/>
  <c r="AK68" i="15"/>
  <c r="AN68" i="15" s="1"/>
  <c r="AR68" i="15" s="1"/>
  <c r="DM68" i="15"/>
  <c r="DQ68" i="15" s="1"/>
  <c r="EU71" i="15"/>
  <c r="EX71" i="15" s="1"/>
  <c r="FB71" i="15" s="1"/>
  <c r="ET71" i="15"/>
  <c r="BI73" i="15"/>
  <c r="BZ73" i="15" s="1"/>
  <c r="CD73" i="15" s="1"/>
  <c r="BH73" i="15"/>
  <c r="DI77" i="15"/>
  <c r="ET83" i="15"/>
  <c r="EY83" i="15" s="1"/>
  <c r="FC83" i="15" s="1"/>
  <c r="BH88" i="15"/>
  <c r="BI88" i="15"/>
  <c r="BV92" i="15"/>
  <c r="BW93" i="15"/>
  <c r="BZ93" i="15" s="1"/>
  <c r="CD93" i="15" s="1"/>
  <c r="DM109" i="15"/>
  <c r="DQ109" i="15" s="1"/>
  <c r="BH55" i="15"/>
  <c r="CA55" i="15" s="1"/>
  <c r="CE55" i="15" s="1"/>
  <c r="EX60" i="15"/>
  <c r="FB60" i="15" s="1"/>
  <c r="BW67" i="15"/>
  <c r="BZ67" i="15" s="1"/>
  <c r="CD67" i="15" s="1"/>
  <c r="EG74" i="15"/>
  <c r="EU79" i="15"/>
  <c r="EX79" i="15" s="1"/>
  <c r="FB79" i="15" s="1"/>
  <c r="ET79" i="15"/>
  <c r="EY79" i="15" s="1"/>
  <c r="FC79" i="15" s="1"/>
  <c r="DM85" i="15"/>
  <c r="DQ85" i="15" s="1"/>
  <c r="EU96" i="15"/>
  <c r="EX96" i="15" s="1"/>
  <c r="FB96" i="15" s="1"/>
  <c r="EU99" i="15"/>
  <c r="EX99" i="15" s="1"/>
  <c r="FB99" i="15" s="1"/>
  <c r="EU102" i="15"/>
  <c r="EX102" i="15" s="1"/>
  <c r="FB102" i="15" s="1"/>
  <c r="ET102" i="15"/>
  <c r="EY102" i="15" s="1"/>
  <c r="FC102" i="15" s="1"/>
  <c r="CU113" i="15"/>
  <c r="CT113" i="15"/>
  <c r="BI57" i="15"/>
  <c r="BH57" i="15"/>
  <c r="BI60" i="15"/>
  <c r="BZ60" i="15" s="1"/>
  <c r="CD60" i="15" s="1"/>
  <c r="BH60" i="15"/>
  <c r="CA60" i="15" s="1"/>
  <c r="CE60" i="15" s="1"/>
  <c r="DI103" i="15"/>
  <c r="DL103" i="15" s="1"/>
  <c r="DP103" i="15" s="1"/>
  <c r="DH103" i="15"/>
  <c r="DM103" i="15" s="1"/>
  <c r="DQ103" i="15" s="1"/>
  <c r="EF105" i="15"/>
  <c r="EG105" i="15"/>
  <c r="CU106" i="15"/>
  <c r="CT106" i="15"/>
  <c r="BW121" i="15"/>
  <c r="BZ121" i="15" s="1"/>
  <c r="CD121" i="15" s="1"/>
  <c r="BV121" i="15"/>
  <c r="CA121" i="15" s="1"/>
  <c r="CE121" i="15" s="1"/>
  <c r="BW135" i="15"/>
  <c r="BZ135" i="15" s="1"/>
  <c r="CD135" i="15" s="1"/>
  <c r="BV135" i="15"/>
  <c r="CA135" i="15" s="1"/>
  <c r="CE135" i="15" s="1"/>
  <c r="CU79" i="15"/>
  <c r="CT79" i="15"/>
  <c r="DM79" i="15" s="1"/>
  <c r="DQ79" i="15" s="1"/>
  <c r="BH84" i="15"/>
  <c r="BI84" i="15"/>
  <c r="EG85" i="15"/>
  <c r="EX85" i="15" s="1"/>
  <c r="FB85" i="15" s="1"/>
  <c r="EF85" i="15"/>
  <c r="BI90" i="15"/>
  <c r="BH90" i="15"/>
  <c r="EU93" i="15"/>
  <c r="EX93" i="15" s="1"/>
  <c r="FB93" i="15" s="1"/>
  <c r="ET93" i="15"/>
  <c r="BW99" i="15"/>
  <c r="BZ99" i="15" s="1"/>
  <c r="CD99" i="15" s="1"/>
  <c r="BV99" i="15"/>
  <c r="CA99" i="15" s="1"/>
  <c r="CE99" i="15" s="1"/>
  <c r="BI103" i="15"/>
  <c r="BH103" i="15"/>
  <c r="EG104" i="15"/>
  <c r="EF104" i="15"/>
  <c r="EY104" i="15" s="1"/>
  <c r="FC104" i="15" s="1"/>
  <c r="ET105" i="15"/>
  <c r="EY105" i="15" s="1"/>
  <c r="FC105" i="15" s="1"/>
  <c r="EU105" i="15"/>
  <c r="EX105" i="15" s="1"/>
  <c r="FB105" i="15" s="1"/>
  <c r="DI108" i="15"/>
  <c r="DL108" i="15" s="1"/>
  <c r="DP108" i="15" s="1"/>
  <c r="DH108" i="15"/>
  <c r="DM108" i="15" s="1"/>
  <c r="DQ108" i="15" s="1"/>
  <c r="CA115" i="15"/>
  <c r="CE115" i="15" s="1"/>
  <c r="CA125" i="15"/>
  <c r="CE125" i="15" s="1"/>
  <c r="AN69" i="15"/>
  <c r="AR69" i="15" s="1"/>
  <c r="EU73" i="15"/>
  <c r="EX73" i="15" s="1"/>
  <c r="FB73" i="15" s="1"/>
  <c r="ET73" i="15"/>
  <c r="CU76" i="15"/>
  <c r="DL76" i="15" s="1"/>
  <c r="DP76" i="15" s="1"/>
  <c r="BW85" i="15"/>
  <c r="BZ85" i="15" s="1"/>
  <c r="CD85" i="15" s="1"/>
  <c r="BV85" i="15"/>
  <c r="CA85" i="15" s="1"/>
  <c r="CE85" i="15" s="1"/>
  <c r="CT93" i="15"/>
  <c r="CU93" i="15"/>
  <c r="CU100" i="15"/>
  <c r="BW104" i="15"/>
  <c r="BZ104" i="15" s="1"/>
  <c r="CD104" i="15" s="1"/>
  <c r="BV104" i="15"/>
  <c r="CA104" i="15" s="1"/>
  <c r="CE104" i="15" s="1"/>
  <c r="CU105" i="15"/>
  <c r="DL105" i="15" s="1"/>
  <c r="DP105" i="15" s="1"/>
  <c r="CT105" i="15"/>
  <c r="DM105" i="15" s="1"/>
  <c r="DQ105" i="15" s="1"/>
  <c r="CA120" i="15"/>
  <c r="CE120" i="15" s="1"/>
  <c r="BW54" i="15"/>
  <c r="BZ54" i="15" s="1"/>
  <c r="CD54" i="15" s="1"/>
  <c r="BV54" i="15"/>
  <c r="CA54" i="15" s="1"/>
  <c r="CE54" i="15" s="1"/>
  <c r="CA71" i="15"/>
  <c r="CE71" i="15" s="1"/>
  <c r="CT77" i="15"/>
  <c r="DM77" i="15" s="1"/>
  <c r="DQ77" i="15" s="1"/>
  <c r="CU77" i="15"/>
  <c r="EG97" i="15"/>
  <c r="EF97" i="15"/>
  <c r="DI102" i="15"/>
  <c r="DL102" i="15" s="1"/>
  <c r="DP102" i="15" s="1"/>
  <c r="DH102" i="15"/>
  <c r="EF103" i="15"/>
  <c r="EG103" i="15"/>
  <c r="DH106" i="15"/>
  <c r="BW115" i="15"/>
  <c r="BW125" i="15"/>
  <c r="BZ125" i="15" s="1"/>
  <c r="CD125" i="15" s="1"/>
  <c r="BH129" i="15"/>
  <c r="BI138" i="15"/>
  <c r="BH138" i="15"/>
  <c r="BW53" i="15"/>
  <c r="BW58" i="15"/>
  <c r="BZ58" i="15" s="1"/>
  <c r="CD58" i="15" s="1"/>
  <c r="BV58" i="15"/>
  <c r="CA58" i="15" s="1"/>
  <c r="CE58" i="15" s="1"/>
  <c r="EG62" i="15"/>
  <c r="EX62" i="15" s="1"/>
  <c r="FB62" i="15" s="1"/>
  <c r="EF62" i="15"/>
  <c r="EY62" i="15" s="1"/>
  <c r="FC62" i="15" s="1"/>
  <c r="AO63" i="15"/>
  <c r="AS63" i="15" s="1"/>
  <c r="DI69" i="15"/>
  <c r="DL69" i="15" s="1"/>
  <c r="DP69" i="15" s="1"/>
  <c r="DH69" i="15"/>
  <c r="DM69" i="15" s="1"/>
  <c r="DQ69" i="15" s="1"/>
  <c r="BZ71" i="15"/>
  <c r="CD71" i="15" s="1"/>
  <c r="BW83" i="15"/>
  <c r="BZ83" i="15" s="1"/>
  <c r="CD83" i="15" s="1"/>
  <c r="BV83" i="15"/>
  <c r="CA83" i="15" s="1"/>
  <c r="CE83" i="15" s="1"/>
  <c r="BV84" i="15"/>
  <c r="CA84" i="15" s="1"/>
  <c r="CE84" i="15" s="1"/>
  <c r="BW84" i="15"/>
  <c r="BZ84" i="15" s="1"/>
  <c r="CD84" i="15" s="1"/>
  <c r="CT92" i="15"/>
  <c r="CU92" i="15"/>
  <c r="BH102" i="15"/>
  <c r="CA102" i="15" s="1"/>
  <c r="CE102" i="15" s="1"/>
  <c r="BI102" i="15"/>
  <c r="BZ102" i="15" s="1"/>
  <c r="CD102" i="15" s="1"/>
  <c r="BW103" i="15"/>
  <c r="BZ103" i="15" s="1"/>
  <c r="CD103" i="15" s="1"/>
  <c r="BV103" i="15"/>
  <c r="DM113" i="15"/>
  <c r="DQ113" i="15" s="1"/>
  <c r="BI124" i="15"/>
  <c r="BZ124" i="15" s="1"/>
  <c r="CD124" i="15" s="1"/>
  <c r="BH124" i="15"/>
  <c r="CA124" i="15" s="1"/>
  <c r="CE124" i="15" s="1"/>
  <c r="BW132" i="15"/>
  <c r="BZ132" i="15" s="1"/>
  <c r="CD132" i="15" s="1"/>
  <c r="BV132" i="15"/>
  <c r="CA132" i="15" s="1"/>
  <c r="CE132" i="15" s="1"/>
  <c r="EG59" i="15"/>
  <c r="EF59" i="15"/>
  <c r="AK66" i="15"/>
  <c r="AN66" i="15" s="1"/>
  <c r="AR66" i="15" s="1"/>
  <c r="AJ66" i="15"/>
  <c r="AO66" i="15" s="1"/>
  <c r="AS66" i="15" s="1"/>
  <c r="EU72" i="15"/>
  <c r="EX72" i="15" s="1"/>
  <c r="FB72" i="15" s="1"/>
  <c r="ET72" i="15"/>
  <c r="EY72" i="15" s="1"/>
  <c r="FC72" i="15" s="1"/>
  <c r="CU75" i="15"/>
  <c r="CT75" i="15"/>
  <c r="EY75" i="15"/>
  <c r="FC75" i="15" s="1"/>
  <c r="CT76" i="15"/>
  <c r="EU76" i="15"/>
  <c r="EX76" i="15" s="1"/>
  <c r="FB76" i="15" s="1"/>
  <c r="DI79" i="15"/>
  <c r="BW95" i="15"/>
  <c r="BV95" i="15"/>
  <c r="CT100" i="15"/>
  <c r="DH101" i="15"/>
  <c r="BI109" i="15"/>
  <c r="BW120" i="15"/>
  <c r="BZ120" i="15" s="1"/>
  <c r="CD120" i="15" s="1"/>
  <c r="BW136" i="15"/>
  <c r="BZ136" i="15" s="1"/>
  <c r="CD136" i="15" s="1"/>
  <c r="BV136" i="15"/>
  <c r="CA136" i="15" s="1"/>
  <c r="CE136" i="15" s="1"/>
  <c r="W67" i="15"/>
  <c r="EY69" i="15"/>
  <c r="FC69" i="15" s="1"/>
  <c r="BH74" i="15"/>
  <c r="CA74" i="15" s="1"/>
  <c r="CE74" i="15" s="1"/>
  <c r="BI74" i="15"/>
  <c r="EU94" i="15"/>
  <c r="BW126" i="15"/>
  <c r="BZ126" i="15" s="1"/>
  <c r="CD126" i="15" s="1"/>
  <c r="BV126" i="15"/>
  <c r="CA126" i="15" s="1"/>
  <c r="CE126" i="15" s="1"/>
  <c r="DH60" i="15"/>
  <c r="BI62" i="15"/>
  <c r="BH62" i="15"/>
  <c r="EX64" i="15"/>
  <c r="FB64" i="15" s="1"/>
  <c r="DM75" i="15"/>
  <c r="DQ75" i="15" s="1"/>
  <c r="CU88" i="15"/>
  <c r="CT88" i="15"/>
  <c r="EU90" i="15"/>
  <c r="EX90" i="15" s="1"/>
  <c r="FB90" i="15" s="1"/>
  <c r="ET90" i="15"/>
  <c r="EY90" i="15" s="1"/>
  <c r="FC90" i="15" s="1"/>
  <c r="EU92" i="15"/>
  <c r="EX92" i="15" s="1"/>
  <c r="FB92" i="15" s="1"/>
  <c r="ET92" i="15"/>
  <c r="EY92" i="15" s="1"/>
  <c r="FC92" i="15" s="1"/>
  <c r="ET94" i="15"/>
  <c r="EY94" i="15" s="1"/>
  <c r="FC94" i="15" s="1"/>
  <c r="BZ119" i="15"/>
  <c r="CD119" i="15" s="1"/>
  <c r="CU83" i="15"/>
  <c r="EU89" i="15"/>
  <c r="EX89" i="15" s="1"/>
  <c r="FB89" i="15" s="1"/>
  <c r="BI96" i="15"/>
  <c r="BH96" i="15"/>
  <c r="DH96" i="15"/>
  <c r="DM96" i="15" s="1"/>
  <c r="DQ96" i="15" s="1"/>
  <c r="DI96" i="15"/>
  <c r="DL96" i="15" s="1"/>
  <c r="DP96" i="15" s="1"/>
  <c r="DI110" i="15"/>
  <c r="DL110" i="15" s="1"/>
  <c r="DP110" i="15" s="1"/>
  <c r="DH110" i="15"/>
  <c r="DM110" i="15" s="1"/>
  <c r="DQ110" i="15" s="1"/>
  <c r="DI114" i="15"/>
  <c r="BI117" i="15"/>
  <c r="BZ117" i="15" s="1"/>
  <c r="CD117" i="15" s="1"/>
  <c r="BH117" i="15"/>
  <c r="CA117" i="15" s="1"/>
  <c r="CE117" i="15" s="1"/>
  <c r="DL117" i="15"/>
  <c r="DP117" i="15" s="1"/>
  <c r="CU118" i="15"/>
  <c r="CT118" i="15"/>
  <c r="DM118" i="15" s="1"/>
  <c r="DQ118" i="15" s="1"/>
  <c r="BW131" i="15"/>
  <c r="BZ131" i="15" s="1"/>
  <c r="CD131" i="15" s="1"/>
  <c r="BV131" i="15"/>
  <c r="CA131" i="15" s="1"/>
  <c r="CE131" i="15" s="1"/>
  <c r="BW66" i="15"/>
  <c r="BZ66" i="15" s="1"/>
  <c r="CD66" i="15" s="1"/>
  <c r="V71" i="15"/>
  <c r="AO71" i="15" s="1"/>
  <c r="AS71" i="15" s="1"/>
  <c r="W71" i="15"/>
  <c r="ET87" i="15"/>
  <c r="EY87" i="15" s="1"/>
  <c r="FC87" i="15" s="1"/>
  <c r="EU87" i="15"/>
  <c r="EX87" i="15" s="1"/>
  <c r="FB87" i="15" s="1"/>
  <c r="DI98" i="15"/>
  <c r="DL98" i="15" s="1"/>
  <c r="DP98" i="15" s="1"/>
  <c r="DH98" i="15"/>
  <c r="BI110" i="15"/>
  <c r="BZ110" i="15" s="1"/>
  <c r="CD110" i="15" s="1"/>
  <c r="BH110" i="15"/>
  <c r="BH125" i="15"/>
  <c r="BI125" i="15"/>
  <c r="BI140" i="15"/>
  <c r="BH140" i="15"/>
  <c r="DI95" i="15"/>
  <c r="DL95" i="15" s="1"/>
  <c r="DP95" i="15" s="1"/>
  <c r="DH95" i="15"/>
  <c r="DI75" i="15"/>
  <c r="DL75" i="15" s="1"/>
  <c r="DP75" i="15" s="1"/>
  <c r="DI85" i="15"/>
  <c r="CT68" i="15"/>
  <c r="EF80" i="15"/>
  <c r="EG101" i="15"/>
  <c r="EX101" i="15" s="1"/>
  <c r="FB101" i="15" s="1"/>
  <c r="EF101" i="15"/>
  <c r="EY101" i="15" s="1"/>
  <c r="FC101" i="15" s="1"/>
  <c r="CA110" i="15"/>
  <c r="CE110" i="15" s="1"/>
  <c r="BW141" i="15"/>
  <c r="BV141" i="15"/>
  <c r="V67" i="15"/>
  <c r="CU68" i="15"/>
  <c r="CT73" i="15"/>
  <c r="EG80" i="15"/>
  <c r="BV81" i="15"/>
  <c r="DH82" i="15"/>
  <c r="DM82" i="15" s="1"/>
  <c r="DQ82" i="15" s="1"/>
  <c r="DI115" i="15"/>
  <c r="DH115" i="15"/>
  <c r="BV119" i="15"/>
  <c r="BW82" i="15"/>
  <c r="EF84" i="15"/>
  <c r="EU100" i="15"/>
  <c r="EX100" i="15" s="1"/>
  <c r="FB100" i="15" s="1"/>
  <c r="CT107" i="15"/>
  <c r="CT112" i="15"/>
  <c r="BH94" i="15"/>
  <c r="BI94" i="15"/>
  <c r="CT97" i="15"/>
  <c r="DM97" i="15" s="1"/>
  <c r="DQ97" i="15" s="1"/>
  <c r="CA140" i="15"/>
  <c r="CE140" i="15" s="1"/>
  <c r="CV16" i="14"/>
  <c r="CU16" i="14"/>
  <c r="HE20" i="14"/>
  <c r="HF20" i="14"/>
  <c r="BI15" i="14"/>
  <c r="BJ15" i="14"/>
  <c r="X31" i="14"/>
  <c r="W31" i="14"/>
  <c r="AP31" i="14" s="1"/>
  <c r="AT31" i="14" s="1"/>
  <c r="HE3" i="14"/>
  <c r="HF3" i="14"/>
  <c r="HX15" i="14"/>
  <c r="IB15" i="14" s="1"/>
  <c r="AP19" i="14"/>
  <c r="AT19" i="14" s="1"/>
  <c r="HF9" i="14"/>
  <c r="HE9" i="14"/>
  <c r="KR11" i="14"/>
  <c r="KU11" i="14" s="1"/>
  <c r="KY11" i="14" s="1"/>
  <c r="KQ11" i="14"/>
  <c r="KV11" i="14" s="1"/>
  <c r="KZ11" i="14" s="1"/>
  <c r="GL14" i="14"/>
  <c r="GP14" i="14" s="1"/>
  <c r="NB14" i="14"/>
  <c r="NA14" i="14"/>
  <c r="NT14" i="14" s="1"/>
  <c r="NX14" i="14" s="1"/>
  <c r="EV17" i="14"/>
  <c r="EY17" i="14" s="1"/>
  <c r="FC17" i="14" s="1"/>
  <c r="EU17" i="14"/>
  <c r="GH8" i="14"/>
  <c r="GK8" i="14" s="1"/>
  <c r="GO8" i="14" s="1"/>
  <c r="GG8" i="14"/>
  <c r="HT10" i="14"/>
  <c r="HW10" i="14" s="1"/>
  <c r="IA10" i="14" s="1"/>
  <c r="HS10" i="14"/>
  <c r="HX10" i="14" s="1"/>
  <c r="IB10" i="14" s="1"/>
  <c r="X18" i="14"/>
  <c r="W18" i="14"/>
  <c r="LO12" i="14"/>
  <c r="LP12" i="14"/>
  <c r="AO19" i="14"/>
  <c r="AS19" i="14" s="1"/>
  <c r="NS3" i="14"/>
  <c r="NW3" i="14" s="1"/>
  <c r="JI13" i="14"/>
  <c r="JM13" i="14" s="1"/>
  <c r="FS21" i="14"/>
  <c r="FT21" i="14"/>
  <c r="GK21" i="14" s="1"/>
  <c r="GO21" i="14" s="1"/>
  <c r="EY24" i="14"/>
  <c r="FC24" i="14" s="1"/>
  <c r="JE27" i="14"/>
  <c r="JF27" i="14"/>
  <c r="JI27" i="14" s="1"/>
  <c r="JM27" i="14" s="1"/>
  <c r="KC5" i="14"/>
  <c r="KD5" i="14"/>
  <c r="EY10" i="14"/>
  <c r="FC10" i="14" s="1"/>
  <c r="MG36" i="14"/>
  <c r="MK36" i="14" s="1"/>
  <c r="BW6" i="14"/>
  <c r="CB6" i="14" s="1"/>
  <c r="CF6" i="14" s="1"/>
  <c r="BX6" i="14"/>
  <c r="CA6" i="14" s="1"/>
  <c r="CE6" i="14" s="1"/>
  <c r="DJ8" i="14"/>
  <c r="DM8" i="14" s="1"/>
  <c r="DQ8" i="14" s="1"/>
  <c r="DI8" i="14"/>
  <c r="DN8" i="14" s="1"/>
  <c r="DR8" i="14" s="1"/>
  <c r="EV3" i="14"/>
  <c r="EY3" i="14" s="1"/>
  <c r="FC3" i="14" s="1"/>
  <c r="EU3" i="14"/>
  <c r="EZ3" i="14" s="1"/>
  <c r="FD3" i="14" s="1"/>
  <c r="MD4" i="14"/>
  <c r="MG4" i="14" s="1"/>
  <c r="MK4" i="14" s="1"/>
  <c r="MC4" i="14"/>
  <c r="MH4" i="14" s="1"/>
  <c r="ML4" i="14" s="1"/>
  <c r="KD13" i="14"/>
  <c r="KU13" i="14" s="1"/>
  <c r="KY13" i="14" s="1"/>
  <c r="KC13" i="14"/>
  <c r="KV13" i="14" s="1"/>
  <c r="KZ13" i="14" s="1"/>
  <c r="CV17" i="14"/>
  <c r="CU17" i="14"/>
  <c r="IQ11" i="14"/>
  <c r="IR11" i="14"/>
  <c r="HF22" i="14"/>
  <c r="HE22" i="14"/>
  <c r="JF25" i="14"/>
  <c r="JI25" i="14" s="1"/>
  <c r="JM25" i="14" s="1"/>
  <c r="JE25" i="14"/>
  <c r="JJ25" i="14" s="1"/>
  <c r="JN25" i="14" s="1"/>
  <c r="JE26" i="14"/>
  <c r="JJ26" i="14" s="1"/>
  <c r="JN26" i="14" s="1"/>
  <c r="JF26" i="14"/>
  <c r="JI26" i="14" s="1"/>
  <c r="JM26" i="14" s="1"/>
  <c r="JF30" i="14"/>
  <c r="JI30" i="14" s="1"/>
  <c r="JM30" i="14" s="1"/>
  <c r="JE30" i="14"/>
  <c r="JJ30" i="14" s="1"/>
  <c r="JN30" i="14" s="1"/>
  <c r="X6" i="14"/>
  <c r="W6" i="14"/>
  <c r="DJ15" i="14"/>
  <c r="DM15" i="14" s="1"/>
  <c r="DQ15" i="14" s="1"/>
  <c r="DI15" i="14"/>
  <c r="KV14" i="14"/>
  <c r="KZ14" i="14" s="1"/>
  <c r="EY16" i="14"/>
  <c r="FC16" i="14" s="1"/>
  <c r="BX31" i="14"/>
  <c r="CA31" i="14" s="1"/>
  <c r="CE31" i="14" s="1"/>
  <c r="BW31" i="14"/>
  <c r="CB31" i="14" s="1"/>
  <c r="CF31" i="14" s="1"/>
  <c r="MG15" i="14"/>
  <c r="MK15" i="14" s="1"/>
  <c r="HW5" i="14"/>
  <c r="IA5" i="14" s="1"/>
  <c r="X9" i="14"/>
  <c r="W9" i="14"/>
  <c r="HF24" i="14"/>
  <c r="HE24" i="14"/>
  <c r="KC37" i="14"/>
  <c r="KD37" i="14"/>
  <c r="KU37" i="14" s="1"/>
  <c r="KY37" i="14" s="1"/>
  <c r="KU14" i="14"/>
  <c r="KY14" i="14" s="1"/>
  <c r="DN34" i="14"/>
  <c r="DR34" i="14" s="1"/>
  <c r="DJ41" i="14"/>
  <c r="DI41" i="14"/>
  <c r="DJ7" i="14"/>
  <c r="DM7" i="14" s="1"/>
  <c r="DQ7" i="14" s="1"/>
  <c r="DI7" i="14"/>
  <c r="DN7" i="14" s="1"/>
  <c r="DR7" i="14" s="1"/>
  <c r="BJ8" i="14"/>
  <c r="BI8" i="14"/>
  <c r="JF20" i="14"/>
  <c r="JI20" i="14" s="1"/>
  <c r="JM20" i="14" s="1"/>
  <c r="JE20" i="14"/>
  <c r="JJ20" i="14" s="1"/>
  <c r="JN20" i="14" s="1"/>
  <c r="CA23" i="14"/>
  <c r="CE23" i="14" s="1"/>
  <c r="HF4" i="14"/>
  <c r="HE4" i="14"/>
  <c r="JF9" i="14"/>
  <c r="JI9" i="14" s="1"/>
  <c r="JM9" i="14" s="1"/>
  <c r="JE9" i="14"/>
  <c r="JJ9" i="14" s="1"/>
  <c r="JN9" i="14" s="1"/>
  <c r="HF12" i="14"/>
  <c r="HE12" i="14"/>
  <c r="BX18" i="14"/>
  <c r="CA18" i="14" s="1"/>
  <c r="CE18" i="14" s="1"/>
  <c r="BW18" i="14"/>
  <c r="BX27" i="14"/>
  <c r="CA27" i="14" s="1"/>
  <c r="CE27" i="14" s="1"/>
  <c r="BW27" i="14"/>
  <c r="CB27" i="14" s="1"/>
  <c r="CF27" i="14" s="1"/>
  <c r="BJ34" i="14"/>
  <c r="BI34" i="14"/>
  <c r="EH12" i="14"/>
  <c r="EY12" i="14" s="1"/>
  <c r="FC12" i="14" s="1"/>
  <c r="EG12" i="14"/>
  <c r="EZ12" i="14" s="1"/>
  <c r="FD12" i="14" s="1"/>
  <c r="NO12" i="14"/>
  <c r="NT12" i="14" s="1"/>
  <c r="NX12" i="14" s="1"/>
  <c r="NP12" i="14"/>
  <c r="NS12" i="14" s="1"/>
  <c r="NW12" i="14" s="1"/>
  <c r="EY22" i="14"/>
  <c r="FC22" i="14" s="1"/>
  <c r="NS28" i="14"/>
  <c r="NW28" i="14" s="1"/>
  <c r="IR6" i="14"/>
  <c r="IQ6" i="14"/>
  <c r="MC5" i="14"/>
  <c r="MH5" i="14" s="1"/>
  <c r="ML5" i="14" s="1"/>
  <c r="MD5" i="14"/>
  <c r="MG5" i="14" s="1"/>
  <c r="MK5" i="14" s="1"/>
  <c r="NB6" i="14"/>
  <c r="NA6" i="14"/>
  <c r="HT7" i="14"/>
  <c r="HS7" i="14"/>
  <c r="HX7" i="14" s="1"/>
  <c r="IB7" i="14" s="1"/>
  <c r="AK12" i="14"/>
  <c r="AP12" i="14" s="1"/>
  <c r="AT12" i="14" s="1"/>
  <c r="AL12" i="14"/>
  <c r="AO12" i="14" s="1"/>
  <c r="AS12" i="14" s="1"/>
  <c r="GG15" i="14"/>
  <c r="GL15" i="14" s="1"/>
  <c r="GP15" i="14" s="1"/>
  <c r="GH15" i="14"/>
  <c r="GK15" i="14" s="1"/>
  <c r="GO15" i="14" s="1"/>
  <c r="HT21" i="14"/>
  <c r="HW21" i="14" s="1"/>
  <c r="IA21" i="14" s="1"/>
  <c r="HS21" i="14"/>
  <c r="HX21" i="14" s="1"/>
  <c r="IB21" i="14" s="1"/>
  <c r="KR21" i="14"/>
  <c r="KU21" i="14" s="1"/>
  <c r="KY21" i="14" s="1"/>
  <c r="KQ21" i="14"/>
  <c r="KV21" i="14" s="1"/>
  <c r="KZ21" i="14" s="1"/>
  <c r="EV40" i="14"/>
  <c r="EY40" i="14" s="1"/>
  <c r="FC40" i="14" s="1"/>
  <c r="EU40" i="14"/>
  <c r="EZ40" i="14" s="1"/>
  <c r="FD40" i="14" s="1"/>
  <c r="BX5" i="14"/>
  <c r="CA5" i="14" s="1"/>
  <c r="CE5" i="14" s="1"/>
  <c r="BW5" i="14"/>
  <c r="CB5" i="14" s="1"/>
  <c r="CF5" i="14" s="1"/>
  <c r="EV5" i="14"/>
  <c r="EY5" i="14" s="1"/>
  <c r="FC5" i="14" s="1"/>
  <c r="EU5" i="14"/>
  <c r="EZ5" i="14" s="1"/>
  <c r="FD5" i="14" s="1"/>
  <c r="KV8" i="14"/>
  <c r="KZ8" i="14" s="1"/>
  <c r="JF10" i="14"/>
  <c r="JI10" i="14" s="1"/>
  <c r="JM10" i="14" s="1"/>
  <c r="NP11" i="14"/>
  <c r="NS11" i="14" s="1"/>
  <c r="NW11" i="14" s="1"/>
  <c r="NO11" i="14"/>
  <c r="JF12" i="14"/>
  <c r="BJ14" i="14"/>
  <c r="BI14" i="14"/>
  <c r="EH14" i="14"/>
  <c r="BX17" i="14"/>
  <c r="CA17" i="14" s="1"/>
  <c r="CE17" i="14" s="1"/>
  <c r="BW17" i="14"/>
  <c r="CB17" i="14" s="1"/>
  <c r="CF17" i="14" s="1"/>
  <c r="CV21" i="14"/>
  <c r="CU21" i="14"/>
  <c r="LP22" i="14"/>
  <c r="LO22" i="14"/>
  <c r="CV24" i="14"/>
  <c r="DM24" i="14" s="1"/>
  <c r="DQ24" i="14" s="1"/>
  <c r="CU24" i="14"/>
  <c r="GH27" i="14"/>
  <c r="GK27" i="14" s="1"/>
  <c r="GO27" i="14" s="1"/>
  <c r="GG27" i="14"/>
  <c r="GL27" i="14" s="1"/>
  <c r="GP27" i="14" s="1"/>
  <c r="LO28" i="14"/>
  <c r="LP28" i="14"/>
  <c r="NA43" i="14"/>
  <c r="CU3" i="14"/>
  <c r="CV3" i="14"/>
  <c r="EH11" i="14"/>
  <c r="EG11" i="14"/>
  <c r="EV13" i="14"/>
  <c r="EY13" i="14" s="1"/>
  <c r="FC13" i="14" s="1"/>
  <c r="EU13" i="14"/>
  <c r="JF14" i="14"/>
  <c r="JI14" i="14" s="1"/>
  <c r="JM14" i="14" s="1"/>
  <c r="JE14" i="14"/>
  <c r="HT23" i="14"/>
  <c r="HW23" i="14" s="1"/>
  <c r="IA23" i="14" s="1"/>
  <c r="HS23" i="14"/>
  <c r="HX23" i="14" s="1"/>
  <c r="IB23" i="14" s="1"/>
  <c r="NB5" i="14"/>
  <c r="NA5" i="14"/>
  <c r="GL6" i="14"/>
  <c r="GP6" i="14" s="1"/>
  <c r="DN10" i="14"/>
  <c r="DR10" i="14" s="1"/>
  <c r="BX13" i="14"/>
  <c r="CA13" i="14" s="1"/>
  <c r="CE13" i="14" s="1"/>
  <c r="BW13" i="14"/>
  <c r="NB16" i="14"/>
  <c r="NA16" i="14"/>
  <c r="CU19" i="14"/>
  <c r="CV19" i="14"/>
  <c r="EU23" i="14"/>
  <c r="EZ23" i="14" s="1"/>
  <c r="FD23" i="14" s="1"/>
  <c r="EV23" i="14"/>
  <c r="EY23" i="14" s="1"/>
  <c r="FC23" i="14" s="1"/>
  <c r="HF25" i="14"/>
  <c r="HE25" i="14"/>
  <c r="KR28" i="14"/>
  <c r="KU28" i="14" s="1"/>
  <c r="KY28" i="14" s="1"/>
  <c r="KQ28" i="14"/>
  <c r="KV28" i="14" s="1"/>
  <c r="KZ28" i="14" s="1"/>
  <c r="BW11" i="14"/>
  <c r="CB11" i="14" s="1"/>
  <c r="CF11" i="14" s="1"/>
  <c r="FS20" i="14"/>
  <c r="FT20" i="14"/>
  <c r="KR22" i="14"/>
  <c r="KU22" i="14" s="1"/>
  <c r="KY22" i="14" s="1"/>
  <c r="KQ22" i="14"/>
  <c r="KV22" i="14" s="1"/>
  <c r="KZ22" i="14" s="1"/>
  <c r="KU23" i="14"/>
  <c r="KY23" i="14" s="1"/>
  <c r="JI29" i="14"/>
  <c r="JM29" i="14" s="1"/>
  <c r="NP39" i="14"/>
  <c r="NS39" i="14" s="1"/>
  <c r="NW39" i="14" s="1"/>
  <c r="NO39" i="14"/>
  <c r="NT39" i="14" s="1"/>
  <c r="NX39" i="14" s="1"/>
  <c r="KD44" i="14"/>
  <c r="KC44" i="14"/>
  <c r="IR54" i="14"/>
  <c r="W3" i="14"/>
  <c r="IQ3" i="14"/>
  <c r="BJ5" i="14"/>
  <c r="X8" i="14"/>
  <c r="W8" i="14"/>
  <c r="GH12" i="14"/>
  <c r="GG12" i="14"/>
  <c r="EG15" i="14"/>
  <c r="EH15" i="14"/>
  <c r="JJ15" i="14"/>
  <c r="JN15" i="14" s="1"/>
  <c r="X20" i="14"/>
  <c r="W20" i="14"/>
  <c r="AP20" i="14" s="1"/>
  <c r="AT20" i="14" s="1"/>
  <c r="LO20" i="14"/>
  <c r="GG54" i="14"/>
  <c r="GL54" i="14" s="1"/>
  <c r="GP54" i="14" s="1"/>
  <c r="GH54" i="14"/>
  <c r="GK54" i="14" s="1"/>
  <c r="GO54" i="14" s="1"/>
  <c r="DM3" i="14"/>
  <c r="DQ3" i="14" s="1"/>
  <c r="NS5" i="14"/>
  <c r="NW5" i="14" s="1"/>
  <c r="MD10" i="14"/>
  <c r="MG10" i="14" s="1"/>
  <c r="MK10" i="14" s="1"/>
  <c r="MC10" i="14"/>
  <c r="MH10" i="14" s="1"/>
  <c r="ML10" i="14" s="1"/>
  <c r="BJ16" i="14"/>
  <c r="BI16" i="14"/>
  <c r="IR21" i="14"/>
  <c r="IQ21" i="14"/>
  <c r="FT24" i="14"/>
  <c r="FS24" i="14"/>
  <c r="BX32" i="14"/>
  <c r="CA32" i="14" s="1"/>
  <c r="CE32" i="14" s="1"/>
  <c r="BW32" i="14"/>
  <c r="CB32" i="14" s="1"/>
  <c r="CF32" i="14" s="1"/>
  <c r="KU8" i="14"/>
  <c r="KY8" i="14" s="1"/>
  <c r="NP9" i="14"/>
  <c r="NO9" i="14"/>
  <c r="W11" i="14"/>
  <c r="EZ11" i="14"/>
  <c r="FD11" i="14" s="1"/>
  <c r="HT11" i="14"/>
  <c r="HW11" i="14" s="1"/>
  <c r="IA11" i="14" s="1"/>
  <c r="HS11" i="14"/>
  <c r="HX11" i="14" s="1"/>
  <c r="IB11" i="14" s="1"/>
  <c r="FT13" i="14"/>
  <c r="BI18" i="14"/>
  <c r="MD20" i="14"/>
  <c r="MG20" i="14" s="1"/>
  <c r="MK20" i="14" s="1"/>
  <c r="MC20" i="14"/>
  <c r="BX25" i="14"/>
  <c r="CA25" i="14" s="1"/>
  <c r="CE25" i="14" s="1"/>
  <c r="BW25" i="14"/>
  <c r="CB25" i="14" s="1"/>
  <c r="CF25" i="14" s="1"/>
  <c r="NO31" i="14"/>
  <c r="NT31" i="14" s="1"/>
  <c r="NX31" i="14" s="1"/>
  <c r="NP31" i="14"/>
  <c r="NS31" i="14" s="1"/>
  <c r="NW31" i="14" s="1"/>
  <c r="KC35" i="14"/>
  <c r="KV35" i="14" s="1"/>
  <c r="KZ35" i="14" s="1"/>
  <c r="KD35" i="14"/>
  <c r="KU35" i="14" s="1"/>
  <c r="KY35" i="14" s="1"/>
  <c r="IR38" i="14"/>
  <c r="IQ38" i="14"/>
  <c r="JJ38" i="14" s="1"/>
  <c r="JN38" i="14" s="1"/>
  <c r="IQ39" i="14"/>
  <c r="IR39" i="14"/>
  <c r="KD57" i="14"/>
  <c r="KC57" i="14"/>
  <c r="DJ84" i="14"/>
  <c r="DM84" i="14" s="1"/>
  <c r="DQ84" i="14" s="1"/>
  <c r="DI84" i="14"/>
  <c r="DN84" i="14" s="1"/>
  <c r="DR84" i="14" s="1"/>
  <c r="JF3" i="14"/>
  <c r="JI3" i="14" s="1"/>
  <c r="JM3" i="14" s="1"/>
  <c r="JE3" i="14"/>
  <c r="CV4" i="14"/>
  <c r="CU4" i="14"/>
  <c r="FS8" i="14"/>
  <c r="EY11" i="14"/>
  <c r="FC11" i="14" s="1"/>
  <c r="EV14" i="14"/>
  <c r="EY14" i="14" s="1"/>
  <c r="FC14" i="14" s="1"/>
  <c r="EU14" i="14"/>
  <c r="EZ14" i="14" s="1"/>
  <c r="FD14" i="14" s="1"/>
  <c r="KD15" i="14"/>
  <c r="KU15" i="14" s="1"/>
  <c r="KY15" i="14" s="1"/>
  <c r="KC15" i="14"/>
  <c r="NB15" i="14"/>
  <c r="NA15" i="14"/>
  <c r="HT16" i="14"/>
  <c r="HW16" i="14" s="1"/>
  <c r="IA16" i="14" s="1"/>
  <c r="KV16" i="14"/>
  <c r="KZ16" i="14" s="1"/>
  <c r="KU17" i="14"/>
  <c r="KY17" i="14" s="1"/>
  <c r="DN20" i="14"/>
  <c r="DR20" i="14" s="1"/>
  <c r="DJ22" i="14"/>
  <c r="DM22" i="14" s="1"/>
  <c r="DQ22" i="14" s="1"/>
  <c r="DI22" i="14"/>
  <c r="DN22" i="14" s="1"/>
  <c r="DR22" i="14" s="1"/>
  <c r="CU39" i="14"/>
  <c r="LP42" i="14"/>
  <c r="LO42" i="14"/>
  <c r="BJ4" i="14"/>
  <c r="BI4" i="14"/>
  <c r="KD4" i="14"/>
  <c r="KC4" i="14"/>
  <c r="HE5" i="14"/>
  <c r="HX5" i="14" s="1"/>
  <c r="IB5" i="14" s="1"/>
  <c r="HF5" i="14"/>
  <c r="DJ6" i="14"/>
  <c r="DM6" i="14" s="1"/>
  <c r="DQ6" i="14" s="1"/>
  <c r="DI6" i="14"/>
  <c r="DN6" i="14" s="1"/>
  <c r="DR6" i="14" s="1"/>
  <c r="NB8" i="14"/>
  <c r="NA8" i="14"/>
  <c r="BI9" i="14"/>
  <c r="CB9" i="14" s="1"/>
  <c r="CF9" i="14" s="1"/>
  <c r="BJ9" i="14"/>
  <c r="CA9" i="14" s="1"/>
  <c r="CE9" i="14" s="1"/>
  <c r="MH17" i="14"/>
  <c r="ML17" i="14" s="1"/>
  <c r="NS19" i="14"/>
  <c r="NW19" i="14" s="1"/>
  <c r="BX22" i="14"/>
  <c r="CA22" i="14" s="1"/>
  <c r="CE22" i="14" s="1"/>
  <c r="BW22" i="14"/>
  <c r="CB22" i="14" s="1"/>
  <c r="CF22" i="14" s="1"/>
  <c r="GK26" i="14"/>
  <c r="GO26" i="14" s="1"/>
  <c r="AP29" i="14"/>
  <c r="AT29" i="14" s="1"/>
  <c r="LO7" i="14"/>
  <c r="MH7" i="14" s="1"/>
  <c r="ML7" i="14" s="1"/>
  <c r="LP7" i="14"/>
  <c r="AK10" i="14"/>
  <c r="AL10" i="14"/>
  <c r="DJ16" i="14"/>
  <c r="DM16" i="14" s="1"/>
  <c r="DQ16" i="14" s="1"/>
  <c r="DI16" i="14"/>
  <c r="DN16" i="14" s="1"/>
  <c r="DR16" i="14" s="1"/>
  <c r="JF19" i="14"/>
  <c r="JE19" i="14"/>
  <c r="JJ19" i="14" s="1"/>
  <c r="JN19" i="14" s="1"/>
  <c r="NP23" i="14"/>
  <c r="NO23" i="14"/>
  <c r="HT24" i="14"/>
  <c r="HW24" i="14" s="1"/>
  <c r="IA24" i="14" s="1"/>
  <c r="HS24" i="14"/>
  <c r="HX24" i="14" s="1"/>
  <c r="IB24" i="14" s="1"/>
  <c r="BJ33" i="14"/>
  <c r="BI33" i="14"/>
  <c r="BJ55" i="14"/>
  <c r="BI55" i="14"/>
  <c r="AO16" i="14"/>
  <c r="AS16" i="14" s="1"/>
  <c r="DJ18" i="14"/>
  <c r="DM18" i="14" s="1"/>
  <c r="DQ18" i="14" s="1"/>
  <c r="DI18" i="14"/>
  <c r="DN18" i="14" s="1"/>
  <c r="DR18" i="14" s="1"/>
  <c r="HS13" i="14"/>
  <c r="GH19" i="14"/>
  <c r="GK19" i="14" s="1"/>
  <c r="GO19" i="14" s="1"/>
  <c r="GG19" i="14"/>
  <c r="GL19" i="14" s="1"/>
  <c r="GP19" i="14" s="1"/>
  <c r="KQ4" i="14"/>
  <c r="KV4" i="14" s="1"/>
  <c r="KZ4" i="14" s="1"/>
  <c r="KR4" i="14"/>
  <c r="HS8" i="14"/>
  <c r="HX8" i="14" s="1"/>
  <c r="IB8" i="14" s="1"/>
  <c r="NB9" i="14"/>
  <c r="NA9" i="14"/>
  <c r="JJ12" i="14"/>
  <c r="JN12" i="14" s="1"/>
  <c r="HE17" i="14"/>
  <c r="HX17" i="14" s="1"/>
  <c r="IB17" i="14" s="1"/>
  <c r="HF17" i="14"/>
  <c r="HW17" i="14" s="1"/>
  <c r="IA17" i="14" s="1"/>
  <c r="GG18" i="14"/>
  <c r="GL18" i="14" s="1"/>
  <c r="GP18" i="14" s="1"/>
  <c r="NS24" i="14"/>
  <c r="NW24" i="14" s="1"/>
  <c r="FT27" i="14"/>
  <c r="BJ29" i="14"/>
  <c r="BI29" i="14"/>
  <c r="MC30" i="14"/>
  <c r="MH30" i="14" s="1"/>
  <c r="ML30" i="14" s="1"/>
  <c r="MD30" i="14"/>
  <c r="EV32" i="14"/>
  <c r="EY32" i="14" s="1"/>
  <c r="FC32" i="14" s="1"/>
  <c r="EU32" i="14"/>
  <c r="EZ32" i="14" s="1"/>
  <c r="FD32" i="14" s="1"/>
  <c r="KD33" i="14"/>
  <c r="KU33" i="14" s="1"/>
  <c r="KY33" i="14" s="1"/>
  <c r="KC33" i="14"/>
  <c r="HT39" i="14"/>
  <c r="HW39" i="14" s="1"/>
  <c r="IA39" i="14" s="1"/>
  <c r="HS39" i="14"/>
  <c r="HX39" i="14" s="1"/>
  <c r="IB39" i="14" s="1"/>
  <c r="HT44" i="14"/>
  <c r="HW44" i="14" s="1"/>
  <c r="IA44" i="14" s="1"/>
  <c r="HS44" i="14"/>
  <c r="HX44" i="14" s="1"/>
  <c r="IB44" i="14" s="1"/>
  <c r="EV51" i="14"/>
  <c r="EU51" i="14"/>
  <c r="HT9" i="14"/>
  <c r="HS9" i="14"/>
  <c r="NA11" i="14"/>
  <c r="DN31" i="14"/>
  <c r="DR31" i="14" s="1"/>
  <c r="JF61" i="14"/>
  <c r="JI61" i="14" s="1"/>
  <c r="JM61" i="14" s="1"/>
  <c r="JE61" i="14"/>
  <c r="JJ61" i="14" s="1"/>
  <c r="JN61" i="14" s="1"/>
  <c r="MC3" i="14"/>
  <c r="MH3" i="14" s="1"/>
  <c r="ML3" i="14" s="1"/>
  <c r="MD3" i="14"/>
  <c r="MG3" i="14" s="1"/>
  <c r="MK3" i="14" s="1"/>
  <c r="MG7" i="14"/>
  <c r="MK7" i="14" s="1"/>
  <c r="AL11" i="14"/>
  <c r="AO11" i="14" s="1"/>
  <c r="AS11" i="14" s="1"/>
  <c r="AK11" i="14"/>
  <c r="GH13" i="14"/>
  <c r="GG13" i="14"/>
  <c r="GL13" i="14" s="1"/>
  <c r="GP13" i="14" s="1"/>
  <c r="KU16" i="14"/>
  <c r="KY16" i="14" s="1"/>
  <c r="EG18" i="14"/>
  <c r="NT18" i="14"/>
  <c r="NX18" i="14" s="1"/>
  <c r="EG19" i="14"/>
  <c r="EH19" i="14"/>
  <c r="AL23" i="14"/>
  <c r="AO23" i="14" s="1"/>
  <c r="AS23" i="14" s="1"/>
  <c r="AK23" i="14"/>
  <c r="JF23" i="14"/>
  <c r="JI23" i="14" s="1"/>
  <c r="JM23" i="14" s="1"/>
  <c r="JE23" i="14"/>
  <c r="HF30" i="14"/>
  <c r="HE30" i="14"/>
  <c r="CV32" i="14"/>
  <c r="DM32" i="14" s="1"/>
  <c r="DQ32" i="14" s="1"/>
  <c r="CU32" i="14"/>
  <c r="DJ40" i="14"/>
  <c r="DM40" i="14" s="1"/>
  <c r="DQ40" i="14" s="1"/>
  <c r="DI40" i="14"/>
  <c r="HS47" i="14"/>
  <c r="HX47" i="14" s="1"/>
  <c r="IB47" i="14" s="1"/>
  <c r="HT47" i="14"/>
  <c r="HW47" i="14" s="1"/>
  <c r="IA47" i="14" s="1"/>
  <c r="IQ67" i="14"/>
  <c r="IR67" i="14"/>
  <c r="JF4" i="14"/>
  <c r="JI4" i="14" s="1"/>
  <c r="JM4" i="14" s="1"/>
  <c r="JE4" i="14"/>
  <c r="JJ4" i="14" s="1"/>
  <c r="JN4" i="14" s="1"/>
  <c r="AL4" i="14"/>
  <c r="AO4" i="14" s="1"/>
  <c r="AS4" i="14" s="1"/>
  <c r="GL5" i="14"/>
  <c r="GP5" i="14" s="1"/>
  <c r="KV7" i="14"/>
  <c r="KZ7" i="14" s="1"/>
  <c r="FT10" i="14"/>
  <c r="FS10" i="14"/>
  <c r="X12" i="14"/>
  <c r="IR14" i="14"/>
  <c r="IQ14" i="14"/>
  <c r="LP18" i="14"/>
  <c r="LO18" i="14"/>
  <c r="IQ19" i="14"/>
  <c r="IR19" i="14"/>
  <c r="HT20" i="14"/>
  <c r="HW20" i="14" s="1"/>
  <c r="IA20" i="14" s="1"/>
  <c r="HS20" i="14"/>
  <c r="HX20" i="14" s="1"/>
  <c r="IB20" i="14" s="1"/>
  <c r="KD21" i="14"/>
  <c r="NB23" i="14"/>
  <c r="NA23" i="14"/>
  <c r="LP26" i="14"/>
  <c r="MG26" i="14" s="1"/>
  <c r="MK26" i="14" s="1"/>
  <c r="LO26" i="14"/>
  <c r="W27" i="14"/>
  <c r="X27" i="14"/>
  <c r="MC32" i="14"/>
  <c r="MD32" i="14"/>
  <c r="MG32" i="14" s="1"/>
  <c r="MK32" i="14" s="1"/>
  <c r="NB7" i="14"/>
  <c r="DI5" i="14"/>
  <c r="DN5" i="14" s="1"/>
  <c r="DR5" i="14" s="1"/>
  <c r="GK5" i="14"/>
  <c r="GO5" i="14" s="1"/>
  <c r="EH8" i="14"/>
  <c r="EG8" i="14"/>
  <c r="NP10" i="14"/>
  <c r="NS10" i="14" s="1"/>
  <c r="NW10" i="14" s="1"/>
  <c r="NO10" i="14"/>
  <c r="NT10" i="14" s="1"/>
  <c r="NX10" i="14" s="1"/>
  <c r="MD13" i="14"/>
  <c r="MG13" i="14" s="1"/>
  <c r="MK13" i="14" s="1"/>
  <c r="MC13" i="14"/>
  <c r="LO29" i="14"/>
  <c r="MH29" i="14" s="1"/>
  <c r="ML29" i="14" s="1"/>
  <c r="LP29" i="14"/>
  <c r="JF32" i="14"/>
  <c r="JE32" i="14"/>
  <c r="EY37" i="14"/>
  <c r="FC37" i="14" s="1"/>
  <c r="EV38" i="14"/>
  <c r="EY38" i="14" s="1"/>
  <c r="FC38" i="14" s="1"/>
  <c r="EU38" i="14"/>
  <c r="EZ38" i="14" s="1"/>
  <c r="FD38" i="14" s="1"/>
  <c r="MC44" i="14"/>
  <c r="MH44" i="14" s="1"/>
  <c r="ML44" i="14" s="1"/>
  <c r="MD44" i="14"/>
  <c r="MG44" i="14" s="1"/>
  <c r="MK44" i="14" s="1"/>
  <c r="FT5" i="14"/>
  <c r="FS5" i="14"/>
  <c r="EU6" i="14"/>
  <c r="EZ6" i="14" s="1"/>
  <c r="FD6" i="14" s="1"/>
  <c r="EV6" i="14"/>
  <c r="EY6" i="14" s="1"/>
  <c r="FC6" i="14" s="1"/>
  <c r="NP6" i="14"/>
  <c r="NS6" i="14" s="1"/>
  <c r="NW6" i="14" s="1"/>
  <c r="NO6" i="14"/>
  <c r="NT6" i="14" s="1"/>
  <c r="NX6" i="14" s="1"/>
  <c r="KD10" i="14"/>
  <c r="KU10" i="14" s="1"/>
  <c r="KY10" i="14" s="1"/>
  <c r="KC10" i="14"/>
  <c r="LP11" i="14"/>
  <c r="LO11" i="14"/>
  <c r="BX14" i="14"/>
  <c r="CA14" i="14" s="1"/>
  <c r="CE14" i="14" s="1"/>
  <c r="BW14" i="14"/>
  <c r="CB14" i="14" s="1"/>
  <c r="CF14" i="14" s="1"/>
  <c r="BX15" i="14"/>
  <c r="CA15" i="14" s="1"/>
  <c r="CE15" i="14" s="1"/>
  <c r="BW15" i="14"/>
  <c r="CB15" i="14" s="1"/>
  <c r="CF15" i="14" s="1"/>
  <c r="HS18" i="14"/>
  <c r="HX18" i="14" s="1"/>
  <c r="IB18" i="14" s="1"/>
  <c r="HT18" i="14"/>
  <c r="HW18" i="14" s="1"/>
  <c r="IA18" i="14" s="1"/>
  <c r="MD22" i="14"/>
  <c r="MG22" i="14" s="1"/>
  <c r="MK22" i="14" s="1"/>
  <c r="MC22" i="14"/>
  <c r="MH22" i="14" s="1"/>
  <c r="ML22" i="14" s="1"/>
  <c r="GH23" i="14"/>
  <c r="GK23" i="14" s="1"/>
  <c r="GO23" i="14" s="1"/>
  <c r="GG23" i="14"/>
  <c r="CU63" i="14"/>
  <c r="CV63" i="14"/>
  <c r="FT63" i="14"/>
  <c r="GK63" i="14" s="1"/>
  <c r="GO63" i="14" s="1"/>
  <c r="FS63" i="14"/>
  <c r="IR5" i="14"/>
  <c r="IQ5" i="14"/>
  <c r="CA7" i="14"/>
  <c r="CE7" i="14" s="1"/>
  <c r="LP16" i="14"/>
  <c r="MG16" i="14" s="1"/>
  <c r="MK16" i="14" s="1"/>
  <c r="LO16" i="14"/>
  <c r="AL21" i="14"/>
  <c r="AO21" i="14" s="1"/>
  <c r="AS21" i="14" s="1"/>
  <c r="AK21" i="14"/>
  <c r="AP21" i="14" s="1"/>
  <c r="AT21" i="14" s="1"/>
  <c r="AL24" i="14"/>
  <c r="AO24" i="14" s="1"/>
  <c r="AS24" i="14" s="1"/>
  <c r="AK24" i="14"/>
  <c r="AP24" i="14" s="1"/>
  <c r="AT24" i="14" s="1"/>
  <c r="CV25" i="14"/>
  <c r="CU25" i="14"/>
  <c r="BJ28" i="14"/>
  <c r="BI28" i="14"/>
  <c r="X32" i="14"/>
  <c r="W32" i="14"/>
  <c r="X46" i="14"/>
  <c r="W46" i="14"/>
  <c r="NT15" i="14"/>
  <c r="NX15" i="14" s="1"/>
  <c r="NB19" i="14"/>
  <c r="NA19" i="14"/>
  <c r="NT19" i="14" s="1"/>
  <c r="NX19" i="14" s="1"/>
  <c r="DN21" i="14"/>
  <c r="DR21" i="14" s="1"/>
  <c r="HT29" i="14"/>
  <c r="HW29" i="14" s="1"/>
  <c r="IA29" i="14" s="1"/>
  <c r="HS29" i="14"/>
  <c r="HX29" i="14" s="1"/>
  <c r="IB29" i="14" s="1"/>
  <c r="EY30" i="14"/>
  <c r="FC30" i="14" s="1"/>
  <c r="KU31" i="14"/>
  <c r="KY31" i="14" s="1"/>
  <c r="CU36" i="14"/>
  <c r="DN36" i="14" s="1"/>
  <c r="DR36" i="14" s="1"/>
  <c r="CV36" i="14"/>
  <c r="DM36" i="14" s="1"/>
  <c r="DQ36" i="14" s="1"/>
  <c r="CV45" i="14"/>
  <c r="CU45" i="14"/>
  <c r="FT46" i="14"/>
  <c r="FS46" i="14"/>
  <c r="FT11" i="14"/>
  <c r="GK11" i="14" s="1"/>
  <c r="GO11" i="14" s="1"/>
  <c r="AK13" i="14"/>
  <c r="AP13" i="14" s="1"/>
  <c r="AT13" i="14" s="1"/>
  <c r="LO13" i="14"/>
  <c r="EV19" i="14"/>
  <c r="EU19" i="14"/>
  <c r="KQ19" i="14"/>
  <c r="KV19" i="14" s="1"/>
  <c r="KZ19" i="14" s="1"/>
  <c r="JE24" i="14"/>
  <c r="JJ24" i="14" s="1"/>
  <c r="JN24" i="14" s="1"/>
  <c r="MC24" i="14"/>
  <c r="MH24" i="14" s="1"/>
  <c r="ML24" i="14" s="1"/>
  <c r="MD24" i="14"/>
  <c r="MG24" i="14" s="1"/>
  <c r="MK24" i="14" s="1"/>
  <c r="DJ33" i="14"/>
  <c r="DM33" i="14" s="1"/>
  <c r="DQ33" i="14" s="1"/>
  <c r="DI33" i="14"/>
  <c r="DN33" i="14" s="1"/>
  <c r="DR33" i="14" s="1"/>
  <c r="FT41" i="14"/>
  <c r="FS41" i="14"/>
  <c r="JF8" i="14"/>
  <c r="JI8" i="14" s="1"/>
  <c r="JM8" i="14" s="1"/>
  <c r="JE8" i="14"/>
  <c r="JJ8" i="14" s="1"/>
  <c r="JN8" i="14" s="1"/>
  <c r="NA12" i="14"/>
  <c r="DM13" i="14"/>
  <c r="DQ13" i="14" s="1"/>
  <c r="CV14" i="14"/>
  <c r="CU14" i="14"/>
  <c r="BJ20" i="14"/>
  <c r="BI20" i="14"/>
  <c r="CB20" i="14" s="1"/>
  <c r="CF20" i="14" s="1"/>
  <c r="DM21" i="14"/>
  <c r="DQ21" i="14" s="1"/>
  <c r="NB21" i="14"/>
  <c r="NA21" i="14"/>
  <c r="NB22" i="14"/>
  <c r="NA22" i="14"/>
  <c r="CB26" i="14"/>
  <c r="CF26" i="14" s="1"/>
  <c r="DJ58" i="14"/>
  <c r="DM58" i="14" s="1"/>
  <c r="DQ58" i="14" s="1"/>
  <c r="DI58" i="14"/>
  <c r="DN58" i="14" s="1"/>
  <c r="DR58" i="14" s="1"/>
  <c r="BW3" i="14"/>
  <c r="CB3" i="14" s="1"/>
  <c r="CF3" i="14" s="1"/>
  <c r="BX3" i="14"/>
  <c r="CA3" i="14" s="1"/>
  <c r="CE3" i="14" s="1"/>
  <c r="GK9" i="14"/>
  <c r="GO9" i="14" s="1"/>
  <c r="FT16" i="14"/>
  <c r="FS16" i="14"/>
  <c r="DI25" i="14"/>
  <c r="DN25" i="14" s="1"/>
  <c r="DR25" i="14" s="1"/>
  <c r="DJ25" i="14"/>
  <c r="DM25" i="14" s="1"/>
  <c r="DQ25" i="14" s="1"/>
  <c r="FT26" i="14"/>
  <c r="FS26" i="14"/>
  <c r="EV28" i="14"/>
  <c r="EY28" i="14" s="1"/>
  <c r="FC28" i="14" s="1"/>
  <c r="EU28" i="14"/>
  <c r="EZ28" i="14" s="1"/>
  <c r="FD28" i="14" s="1"/>
  <c r="FS35" i="14"/>
  <c r="DM46" i="14"/>
  <c r="DQ46" i="14" s="1"/>
  <c r="GK6" i="14"/>
  <c r="GO6" i="14" s="1"/>
  <c r="FS7" i="14"/>
  <c r="FT7" i="14"/>
  <c r="DJ10" i="14"/>
  <c r="DM10" i="14" s="1"/>
  <c r="DQ10" i="14" s="1"/>
  <c r="JF16" i="14"/>
  <c r="JI16" i="14" s="1"/>
  <c r="JM16" i="14" s="1"/>
  <c r="JE16" i="14"/>
  <c r="JJ16" i="14" s="1"/>
  <c r="JN16" i="14" s="1"/>
  <c r="JF17" i="14"/>
  <c r="JI17" i="14" s="1"/>
  <c r="JM17" i="14" s="1"/>
  <c r="JE17" i="14"/>
  <c r="BX20" i="14"/>
  <c r="NO21" i="14"/>
  <c r="NP21" i="14"/>
  <c r="KD22" i="14"/>
  <c r="KC22" i="14"/>
  <c r="MD25" i="14"/>
  <c r="MG25" i="14" s="1"/>
  <c r="MK25" i="14" s="1"/>
  <c r="MC25" i="14"/>
  <c r="MH25" i="14" s="1"/>
  <c r="ML25" i="14" s="1"/>
  <c r="LO27" i="14"/>
  <c r="HT37" i="14"/>
  <c r="HW37" i="14" s="1"/>
  <c r="IA37" i="14" s="1"/>
  <c r="HS37" i="14"/>
  <c r="HX37" i="14" s="1"/>
  <c r="IB37" i="14" s="1"/>
  <c r="LO55" i="14"/>
  <c r="LP55" i="14"/>
  <c r="CV87" i="14"/>
  <c r="DM87" i="14" s="1"/>
  <c r="DQ87" i="14" s="1"/>
  <c r="CU87" i="14"/>
  <c r="FT3" i="14"/>
  <c r="GK3" i="14" s="1"/>
  <c r="GO3" i="14" s="1"/>
  <c r="FS3" i="14"/>
  <c r="HF6" i="14"/>
  <c r="HW6" i="14" s="1"/>
  <c r="IA6" i="14" s="1"/>
  <c r="HE6" i="14"/>
  <c r="BX10" i="14"/>
  <c r="EH10" i="14"/>
  <c r="EG10" i="14"/>
  <c r="EZ10" i="14" s="1"/>
  <c r="FD10" i="14" s="1"/>
  <c r="MC14" i="14"/>
  <c r="EH16" i="14"/>
  <c r="EG16" i="14"/>
  <c r="EZ16" i="14" s="1"/>
  <c r="FD16" i="14" s="1"/>
  <c r="FS18" i="14"/>
  <c r="BJ22" i="14"/>
  <c r="NO22" i="14"/>
  <c r="NP22" i="14"/>
  <c r="DI24" i="14"/>
  <c r="DN24" i="14" s="1"/>
  <c r="DR24" i="14" s="1"/>
  <c r="NB24" i="14"/>
  <c r="AL28" i="14"/>
  <c r="HX28" i="14"/>
  <c r="IB28" i="14" s="1"/>
  <c r="MG29" i="14"/>
  <c r="MK29" i="14" s="1"/>
  <c r="AL30" i="14"/>
  <c r="AO30" i="14" s="1"/>
  <c r="AS30" i="14" s="1"/>
  <c r="AK30" i="14"/>
  <c r="AP30" i="14" s="1"/>
  <c r="AT30" i="14" s="1"/>
  <c r="CA35" i="14"/>
  <c r="CE35" i="14" s="1"/>
  <c r="LO35" i="14"/>
  <c r="X36" i="14"/>
  <c r="W36" i="14"/>
  <c r="BI42" i="14"/>
  <c r="BI43" i="14"/>
  <c r="JF43" i="14"/>
  <c r="JI43" i="14" s="1"/>
  <c r="JM43" i="14" s="1"/>
  <c r="JE43" i="14"/>
  <c r="JJ43" i="14" s="1"/>
  <c r="JN43" i="14" s="1"/>
  <c r="GH49" i="14"/>
  <c r="GK49" i="14" s="1"/>
  <c r="GO49" i="14" s="1"/>
  <c r="GG49" i="14"/>
  <c r="GL49" i="14" s="1"/>
  <c r="GP49" i="14" s="1"/>
  <c r="BJ50" i="14"/>
  <c r="BI50" i="14"/>
  <c r="CB50" i="14" s="1"/>
  <c r="CF50" i="14" s="1"/>
  <c r="GH51" i="14"/>
  <c r="GK51" i="14" s="1"/>
  <c r="GO51" i="14" s="1"/>
  <c r="GG51" i="14"/>
  <c r="GL51" i="14" s="1"/>
  <c r="GP51" i="14" s="1"/>
  <c r="EY57" i="14"/>
  <c r="FC57" i="14" s="1"/>
  <c r="BX75" i="14"/>
  <c r="CA75" i="14" s="1"/>
  <c r="CE75" i="14" s="1"/>
  <c r="JF75" i="14"/>
  <c r="JE75" i="14"/>
  <c r="JJ75" i="14" s="1"/>
  <c r="JN75" i="14" s="1"/>
  <c r="DJ76" i="14"/>
  <c r="DM76" i="14" s="1"/>
  <c r="DQ76" i="14" s="1"/>
  <c r="DI76" i="14"/>
  <c r="DN76" i="14" s="1"/>
  <c r="DR76" i="14" s="1"/>
  <c r="CV83" i="14"/>
  <c r="CU83" i="14"/>
  <c r="DI3" i="14"/>
  <c r="DN3" i="14" s="1"/>
  <c r="DR3" i="14" s="1"/>
  <c r="GH4" i="14"/>
  <c r="CV5" i="14"/>
  <c r="DM5" i="14" s="1"/>
  <c r="DQ5" i="14" s="1"/>
  <c r="MD6" i="14"/>
  <c r="MG6" i="14" s="1"/>
  <c r="MK6" i="14" s="1"/>
  <c r="MC6" i="14"/>
  <c r="MH6" i="14" s="1"/>
  <c r="ML6" i="14" s="1"/>
  <c r="EG7" i="14"/>
  <c r="EZ7" i="14" s="1"/>
  <c r="FD7" i="14" s="1"/>
  <c r="EH7" i="14"/>
  <c r="EY7" i="14" s="1"/>
  <c r="FC7" i="14" s="1"/>
  <c r="DJ9" i="14"/>
  <c r="DI9" i="14"/>
  <c r="DN9" i="14" s="1"/>
  <c r="DR9" i="14" s="1"/>
  <c r="MG9" i="14"/>
  <c r="MK9" i="14" s="1"/>
  <c r="DI12" i="14"/>
  <c r="DN12" i="14" s="1"/>
  <c r="DR12" i="14" s="1"/>
  <c r="EG13" i="14"/>
  <c r="NA13" i="14"/>
  <c r="LP15" i="14"/>
  <c r="LO15" i="14"/>
  <c r="MH15" i="14" s="1"/>
  <c r="ML15" i="14" s="1"/>
  <c r="NO16" i="14"/>
  <c r="NP16" i="14"/>
  <c r="NS16" i="14" s="1"/>
  <c r="NW16" i="14" s="1"/>
  <c r="KQ17" i="14"/>
  <c r="KD18" i="14"/>
  <c r="KC18" i="14"/>
  <c r="EH21" i="14"/>
  <c r="EG21" i="14"/>
  <c r="HS25" i="14"/>
  <c r="HT25" i="14"/>
  <c r="HW25" i="14" s="1"/>
  <c r="IA25" i="14" s="1"/>
  <c r="HW27" i="14"/>
  <c r="IA27" i="14" s="1"/>
  <c r="DJ28" i="14"/>
  <c r="DM28" i="14" s="1"/>
  <c r="DQ28" i="14" s="1"/>
  <c r="DI28" i="14"/>
  <c r="MD31" i="14"/>
  <c r="MG31" i="14" s="1"/>
  <c r="MK31" i="14" s="1"/>
  <c r="GH33" i="14"/>
  <c r="GK33" i="14" s="1"/>
  <c r="GO33" i="14" s="1"/>
  <c r="GG33" i="14"/>
  <c r="GL33" i="14" s="1"/>
  <c r="GP33" i="14" s="1"/>
  <c r="IR36" i="14"/>
  <c r="IQ36" i="14"/>
  <c r="LO37" i="14"/>
  <c r="DN49" i="14"/>
  <c r="DR49" i="14" s="1"/>
  <c r="JI49" i="14"/>
  <c r="JM49" i="14" s="1"/>
  <c r="NO5" i="14"/>
  <c r="NT5" i="14" s="1"/>
  <c r="NX5" i="14" s="1"/>
  <c r="EV8" i="14"/>
  <c r="X10" i="14"/>
  <c r="W10" i="14"/>
  <c r="HS12" i="14"/>
  <c r="HX12" i="14" s="1"/>
  <c r="IB12" i="14" s="1"/>
  <c r="W13" i="14"/>
  <c r="HW14" i="14"/>
  <c r="IA14" i="14" s="1"/>
  <c r="EV15" i="14"/>
  <c r="EY15" i="14" s="1"/>
  <c r="FC15" i="14" s="1"/>
  <c r="EU15" i="14"/>
  <c r="EZ15" i="14" s="1"/>
  <c r="FD15" i="14" s="1"/>
  <c r="HE19" i="14"/>
  <c r="DJ20" i="14"/>
  <c r="HW28" i="14"/>
  <c r="IA28" i="14" s="1"/>
  <c r="KD29" i="14"/>
  <c r="KU29" i="14" s="1"/>
  <c r="KY29" i="14" s="1"/>
  <c r="KC29" i="14"/>
  <c r="KV29" i="14" s="1"/>
  <c r="KZ29" i="14" s="1"/>
  <c r="NO30" i="14"/>
  <c r="NT30" i="14" s="1"/>
  <c r="NX30" i="14" s="1"/>
  <c r="NP30" i="14"/>
  <c r="NS30" i="14" s="1"/>
  <c r="NW30" i="14" s="1"/>
  <c r="JF31" i="14"/>
  <c r="JI31" i="14" s="1"/>
  <c r="JM31" i="14" s="1"/>
  <c r="JE31" i="14"/>
  <c r="JJ31" i="14" s="1"/>
  <c r="JN31" i="14" s="1"/>
  <c r="HW32" i="14"/>
  <c r="IA32" i="14" s="1"/>
  <c r="AL34" i="14"/>
  <c r="AO34" i="14" s="1"/>
  <c r="AS34" i="14" s="1"/>
  <c r="AK34" i="14"/>
  <c r="AP34" i="14" s="1"/>
  <c r="AT34" i="14" s="1"/>
  <c r="CU34" i="14"/>
  <c r="KR41" i="14"/>
  <c r="KQ41" i="14"/>
  <c r="KD51" i="14"/>
  <c r="KC51" i="14"/>
  <c r="KR60" i="14"/>
  <c r="KU60" i="14" s="1"/>
  <c r="KY60" i="14" s="1"/>
  <c r="KQ60" i="14"/>
  <c r="KV60" i="14" s="1"/>
  <c r="KZ60" i="14" s="1"/>
  <c r="JF73" i="14"/>
  <c r="JE73" i="14"/>
  <c r="JJ73" i="14" s="1"/>
  <c r="JN73" i="14" s="1"/>
  <c r="DJ80" i="14"/>
  <c r="DM80" i="14" s="1"/>
  <c r="DQ80" i="14" s="1"/>
  <c r="DI80" i="14"/>
  <c r="DN80" i="14" s="1"/>
  <c r="DR80" i="14" s="1"/>
  <c r="CU85" i="14"/>
  <c r="CV85" i="14"/>
  <c r="BX4" i="14"/>
  <c r="CA4" i="14" s="1"/>
  <c r="CE4" i="14" s="1"/>
  <c r="BW4" i="14"/>
  <c r="CB4" i="14" s="1"/>
  <c r="CF4" i="14" s="1"/>
  <c r="FT12" i="14"/>
  <c r="FS12" i="14"/>
  <c r="GL31" i="14"/>
  <c r="GP31" i="14" s="1"/>
  <c r="EV42" i="14"/>
  <c r="EU42" i="14"/>
  <c r="LO48" i="14"/>
  <c r="MD59" i="14"/>
  <c r="MC59" i="14"/>
  <c r="MH59" i="14" s="1"/>
  <c r="ML59" i="14" s="1"/>
  <c r="AO17" i="14"/>
  <c r="AS17" i="14" s="1"/>
  <c r="KD17" i="14"/>
  <c r="KC17" i="14"/>
  <c r="BX44" i="14"/>
  <c r="CA44" i="14" s="1"/>
  <c r="CE44" i="14" s="1"/>
  <c r="BW44" i="14"/>
  <c r="CB44" i="14" s="1"/>
  <c r="CF44" i="14" s="1"/>
  <c r="DM4" i="14"/>
  <c r="DQ4" i="14" s="1"/>
  <c r="FT4" i="14"/>
  <c r="FS4" i="14"/>
  <c r="GL4" i="14" s="1"/>
  <c r="GP4" i="14" s="1"/>
  <c r="EV9" i="14"/>
  <c r="EY9" i="14" s="1"/>
  <c r="FC9" i="14" s="1"/>
  <c r="EU9" i="14"/>
  <c r="EZ9" i="14" s="1"/>
  <c r="FD9" i="14" s="1"/>
  <c r="EY20" i="14"/>
  <c r="FC20" i="14" s="1"/>
  <c r="FT22" i="14"/>
  <c r="GK22" i="14" s="1"/>
  <c r="GO22" i="14" s="1"/>
  <c r="FS22" i="14"/>
  <c r="GL22" i="14" s="1"/>
  <c r="GP22" i="14" s="1"/>
  <c r="HX22" i="14"/>
  <c r="IB22" i="14" s="1"/>
  <c r="EH27" i="14"/>
  <c r="EG27" i="14"/>
  <c r="HE27" i="14"/>
  <c r="HF27" i="14"/>
  <c r="HF28" i="14"/>
  <c r="HE28" i="14"/>
  <c r="BX29" i="14"/>
  <c r="CA29" i="14" s="1"/>
  <c r="CE29" i="14" s="1"/>
  <c r="BW29" i="14"/>
  <c r="CB29" i="14" s="1"/>
  <c r="CF29" i="14" s="1"/>
  <c r="NO33" i="14"/>
  <c r="NT33" i="14" s="1"/>
  <c r="NX33" i="14" s="1"/>
  <c r="NP33" i="14"/>
  <c r="NS33" i="14" s="1"/>
  <c r="NW33" i="14" s="1"/>
  <c r="DM35" i="14"/>
  <c r="DQ35" i="14" s="1"/>
  <c r="AP37" i="14"/>
  <c r="AT37" i="14" s="1"/>
  <c r="MC38" i="14"/>
  <c r="MH38" i="14" s="1"/>
  <c r="ML38" i="14" s="1"/>
  <c r="MD38" i="14"/>
  <c r="MG38" i="14" s="1"/>
  <c r="MK38" i="14" s="1"/>
  <c r="BJ41" i="14"/>
  <c r="BI41" i="14"/>
  <c r="JE45" i="14"/>
  <c r="JF45" i="14"/>
  <c r="JI45" i="14" s="1"/>
  <c r="JM45" i="14" s="1"/>
  <c r="IQ4" i="14"/>
  <c r="BI6" i="14"/>
  <c r="BW7" i="14"/>
  <c r="CB7" i="14" s="1"/>
  <c r="CF7" i="14" s="1"/>
  <c r="JE7" i="14"/>
  <c r="AK8" i="14"/>
  <c r="AL8" i="14"/>
  <c r="AO8" i="14" s="1"/>
  <c r="AS8" i="14" s="1"/>
  <c r="NP8" i="14"/>
  <c r="NS8" i="14" s="1"/>
  <c r="NW8" i="14" s="1"/>
  <c r="NO8" i="14"/>
  <c r="NT8" i="14" s="1"/>
  <c r="NX8" i="14" s="1"/>
  <c r="FS9" i="14"/>
  <c r="DI11" i="14"/>
  <c r="MG11" i="14"/>
  <c r="MK11" i="14" s="1"/>
  <c r="NP13" i="14"/>
  <c r="NS13" i="14" s="1"/>
  <c r="NW13" i="14" s="1"/>
  <c r="NO13" i="14"/>
  <c r="DJ14" i="14"/>
  <c r="DM14" i="14" s="1"/>
  <c r="DQ14" i="14" s="1"/>
  <c r="DI14" i="14"/>
  <c r="DN14" i="14" s="1"/>
  <c r="DR14" i="14" s="1"/>
  <c r="W15" i="14"/>
  <c r="HE16" i="14"/>
  <c r="HX16" i="14" s="1"/>
  <c r="IB16" i="14" s="1"/>
  <c r="GG17" i="14"/>
  <c r="GL17" i="14" s="1"/>
  <c r="GP17" i="14" s="1"/>
  <c r="LP17" i="14"/>
  <c r="MG17" i="14" s="1"/>
  <c r="MK17" i="14" s="1"/>
  <c r="LO17" i="14"/>
  <c r="HE21" i="14"/>
  <c r="MC21" i="14"/>
  <c r="MH21" i="14" s="1"/>
  <c r="ML21" i="14" s="1"/>
  <c r="IQ22" i="14"/>
  <c r="BJ24" i="14"/>
  <c r="CA24" i="14" s="1"/>
  <c r="CE24" i="14" s="1"/>
  <c r="NB29" i="14"/>
  <c r="NA29" i="14"/>
  <c r="BI31" i="14"/>
  <c r="MC31" i="14"/>
  <c r="MH31" i="14" s="1"/>
  <c r="ML31" i="14" s="1"/>
  <c r="NP32" i="14"/>
  <c r="NS32" i="14" s="1"/>
  <c r="NW32" i="14" s="1"/>
  <c r="BX33" i="14"/>
  <c r="BW33" i="14"/>
  <c r="MD35" i="14"/>
  <c r="MG35" i="14" s="1"/>
  <c r="MK35" i="14" s="1"/>
  <c r="MC35" i="14"/>
  <c r="MH35" i="14" s="1"/>
  <c r="ML35" i="14" s="1"/>
  <c r="AL36" i="14"/>
  <c r="AO36" i="14" s="1"/>
  <c r="AS36" i="14" s="1"/>
  <c r="AK36" i="14"/>
  <c r="AP36" i="14" s="1"/>
  <c r="AT36" i="14" s="1"/>
  <c r="KV39" i="14"/>
  <c r="KZ39" i="14" s="1"/>
  <c r="JE49" i="14"/>
  <c r="JJ49" i="14" s="1"/>
  <c r="JN49" i="14" s="1"/>
  <c r="BX66" i="14"/>
  <c r="CA66" i="14" s="1"/>
  <c r="CE66" i="14" s="1"/>
  <c r="BW66" i="14"/>
  <c r="CB66" i="14" s="1"/>
  <c r="CF66" i="14" s="1"/>
  <c r="EV68" i="14"/>
  <c r="EY68" i="14" s="1"/>
  <c r="FC68" i="14" s="1"/>
  <c r="EU68" i="14"/>
  <c r="EZ68" i="14" s="1"/>
  <c r="FD68" i="14" s="1"/>
  <c r="BX71" i="14"/>
  <c r="CA71" i="14" s="1"/>
  <c r="CE71" i="14" s="1"/>
  <c r="BW71" i="14"/>
  <c r="CB71" i="14" s="1"/>
  <c r="CF71" i="14" s="1"/>
  <c r="EY18" i="14"/>
  <c r="FC18" i="14" s="1"/>
  <c r="BJ19" i="14"/>
  <c r="CA19" i="14" s="1"/>
  <c r="CE19" i="14" s="1"/>
  <c r="BI19" i="14"/>
  <c r="HX33" i="14"/>
  <c r="IB33" i="14" s="1"/>
  <c r="AK39" i="14"/>
  <c r="AP39" i="14" s="1"/>
  <c r="AT39" i="14" s="1"/>
  <c r="AL39" i="14"/>
  <c r="AO39" i="14" s="1"/>
  <c r="AS39" i="14" s="1"/>
  <c r="KV49" i="14"/>
  <c r="KZ49" i="14" s="1"/>
  <c r="KR52" i="14"/>
  <c r="KU52" i="14" s="1"/>
  <c r="KY52" i="14" s="1"/>
  <c r="KQ52" i="14"/>
  <c r="KV33" i="14"/>
  <c r="KZ33" i="14" s="1"/>
  <c r="KC34" i="14"/>
  <c r="KV34" i="14" s="1"/>
  <c r="KZ34" i="14" s="1"/>
  <c r="KD34" i="14"/>
  <c r="KU34" i="14" s="1"/>
  <c r="KY34" i="14" s="1"/>
  <c r="NA34" i="14"/>
  <c r="NT34" i="14" s="1"/>
  <c r="NX34" i="14" s="1"/>
  <c r="NB34" i="14"/>
  <c r="NS34" i="14" s="1"/>
  <c r="NW34" i="14" s="1"/>
  <c r="EV36" i="14"/>
  <c r="EY36" i="14" s="1"/>
  <c r="FC36" i="14" s="1"/>
  <c r="EU36" i="14"/>
  <c r="MH42" i="14"/>
  <c r="ML42" i="14" s="1"/>
  <c r="DJ50" i="14"/>
  <c r="DM50" i="14" s="1"/>
  <c r="DQ50" i="14" s="1"/>
  <c r="DI50" i="14"/>
  <c r="DN50" i="14" s="1"/>
  <c r="DR50" i="14" s="1"/>
  <c r="DJ54" i="14"/>
  <c r="DI54" i="14"/>
  <c r="DM86" i="14"/>
  <c r="DQ86" i="14" s="1"/>
  <c r="MC26" i="14"/>
  <c r="HE34" i="14"/>
  <c r="HT36" i="14"/>
  <c r="HW36" i="14" s="1"/>
  <c r="IA36" i="14" s="1"/>
  <c r="HS36" i="14"/>
  <c r="HX36" i="14" s="1"/>
  <c r="IB36" i="14" s="1"/>
  <c r="JI38" i="14"/>
  <c r="JM38" i="14" s="1"/>
  <c r="IR40" i="14"/>
  <c r="JI40" i="14" s="1"/>
  <c r="JM40" i="14" s="1"/>
  <c r="IQ40" i="14"/>
  <c r="EU44" i="14"/>
  <c r="EZ44" i="14" s="1"/>
  <c r="FD44" i="14" s="1"/>
  <c r="EV44" i="14"/>
  <c r="EY44" i="14" s="1"/>
  <c r="FC44" i="14" s="1"/>
  <c r="KD46" i="14"/>
  <c r="KC46" i="14"/>
  <c r="HT52" i="14"/>
  <c r="HS52" i="14"/>
  <c r="IR71" i="14"/>
  <c r="IQ71" i="14"/>
  <c r="JF77" i="14"/>
  <c r="JI77" i="14" s="1"/>
  <c r="JM77" i="14" s="1"/>
  <c r="JE77" i="14"/>
  <c r="AL9" i="14"/>
  <c r="AK9" i="14"/>
  <c r="AP9" i="14" s="1"/>
  <c r="AT9" i="14" s="1"/>
  <c r="HW22" i="14"/>
  <c r="IA22" i="14" s="1"/>
  <c r="EV26" i="14"/>
  <c r="EY26" i="14" s="1"/>
  <c r="FC26" i="14" s="1"/>
  <c r="EU26" i="14"/>
  <c r="EZ26" i="14" s="1"/>
  <c r="FD26" i="14" s="1"/>
  <c r="HE26" i="14"/>
  <c r="CU28" i="14"/>
  <c r="EV29" i="14"/>
  <c r="EY29" i="14" s="1"/>
  <c r="FC29" i="14" s="1"/>
  <c r="EU29" i="14"/>
  <c r="EZ29" i="14" s="1"/>
  <c r="FD29" i="14" s="1"/>
  <c r="EU30" i="14"/>
  <c r="EZ30" i="14" s="1"/>
  <c r="FD30" i="14" s="1"/>
  <c r="JI65" i="14"/>
  <c r="JM65" i="14" s="1"/>
  <c r="CB75" i="14"/>
  <c r="CF75" i="14" s="1"/>
  <c r="BX77" i="14"/>
  <c r="BW77" i="14"/>
  <c r="KR5" i="14"/>
  <c r="KU5" i="14" s="1"/>
  <c r="KY5" i="14" s="1"/>
  <c r="KQ5" i="14"/>
  <c r="KV5" i="14" s="1"/>
  <c r="KZ5" i="14" s="1"/>
  <c r="BJ7" i="14"/>
  <c r="CV9" i="14"/>
  <c r="LP9" i="14"/>
  <c r="KQ10" i="14"/>
  <c r="KV10" i="14" s="1"/>
  <c r="KZ10" i="14" s="1"/>
  <c r="IR13" i="14"/>
  <c r="IQ13" i="14"/>
  <c r="JJ13" i="14" s="1"/>
  <c r="JN13" i="14" s="1"/>
  <c r="HE14" i="14"/>
  <c r="NB17" i="14"/>
  <c r="NS17" i="14" s="1"/>
  <c r="NW17" i="14" s="1"/>
  <c r="NA17" i="14"/>
  <c r="NT17" i="14" s="1"/>
  <c r="NX17" i="14" s="1"/>
  <c r="MC18" i="14"/>
  <c r="MH18" i="14" s="1"/>
  <c r="ML18" i="14" s="1"/>
  <c r="MD18" i="14"/>
  <c r="MG18" i="14" s="1"/>
  <c r="MK18" i="14" s="1"/>
  <c r="AO20" i="14"/>
  <c r="AS20" i="14" s="1"/>
  <c r="BW21" i="14"/>
  <c r="CB21" i="14" s="1"/>
  <c r="CF21" i="14" s="1"/>
  <c r="JF21" i="14"/>
  <c r="JI21" i="14" s="1"/>
  <c r="JM21" i="14" s="1"/>
  <c r="JE21" i="14"/>
  <c r="JJ21" i="14" s="1"/>
  <c r="JN21" i="14" s="1"/>
  <c r="AO25" i="14"/>
  <c r="AS25" i="14" s="1"/>
  <c r="KD26" i="14"/>
  <c r="KU26" i="14" s="1"/>
  <c r="KY26" i="14" s="1"/>
  <c r="KC26" i="14"/>
  <c r="KC27" i="14"/>
  <c r="IR31" i="14"/>
  <c r="IQ31" i="14"/>
  <c r="LO33" i="14"/>
  <c r="LP33" i="14"/>
  <c r="EU34" i="14"/>
  <c r="EZ34" i="14" s="1"/>
  <c r="FD34" i="14" s="1"/>
  <c r="HT34" i="14"/>
  <c r="HW34" i="14" s="1"/>
  <c r="IA34" i="14" s="1"/>
  <c r="HS34" i="14"/>
  <c r="EH66" i="14"/>
  <c r="EG66" i="14"/>
  <c r="HW3" i="14"/>
  <c r="IA3" i="14" s="1"/>
  <c r="NA4" i="14"/>
  <c r="NT4" i="14" s="1"/>
  <c r="NX4" i="14" s="1"/>
  <c r="NB4" i="14"/>
  <c r="GH7" i="14"/>
  <c r="GG7" i="14"/>
  <c r="GL7" i="14" s="1"/>
  <c r="GP7" i="14" s="1"/>
  <c r="EZ8" i="14"/>
  <c r="FD8" i="14" s="1"/>
  <c r="JF11" i="14"/>
  <c r="JI11" i="14" s="1"/>
  <c r="JM11" i="14" s="1"/>
  <c r="JE11" i="14"/>
  <c r="JJ11" i="14" s="1"/>
  <c r="JN11" i="14" s="1"/>
  <c r="HW12" i="14"/>
  <c r="IA12" i="14" s="1"/>
  <c r="AO14" i="14"/>
  <c r="AS14" i="14" s="1"/>
  <c r="KD14" i="14"/>
  <c r="KC14" i="14"/>
  <c r="NP15" i="14"/>
  <c r="X19" i="14"/>
  <c r="W19" i="14"/>
  <c r="AL27" i="14"/>
  <c r="AK27" i="14"/>
  <c r="HX32" i="14"/>
  <c r="IB32" i="14" s="1"/>
  <c r="GL43" i="14"/>
  <c r="GP43" i="14" s="1"/>
  <c r="HX48" i="14"/>
  <c r="IB48" i="14" s="1"/>
  <c r="AP49" i="14"/>
  <c r="AT49" i="14" s="1"/>
  <c r="EU53" i="14"/>
  <c r="EV53" i="14"/>
  <c r="EY53" i="14" s="1"/>
  <c r="FC53" i="14" s="1"/>
  <c r="DI74" i="14"/>
  <c r="DN74" i="14" s="1"/>
  <c r="DR74" i="14" s="1"/>
  <c r="DJ74" i="14"/>
  <c r="DM74" i="14" s="1"/>
  <c r="DQ74" i="14" s="1"/>
  <c r="BI3" i="14"/>
  <c r="NA3" i="14"/>
  <c r="NT3" i="14" s="1"/>
  <c r="NX3" i="14" s="1"/>
  <c r="NB3" i="14"/>
  <c r="LP5" i="14"/>
  <c r="KC6" i="14"/>
  <c r="KV6" i="14" s="1"/>
  <c r="KZ6" i="14" s="1"/>
  <c r="LP8" i="14"/>
  <c r="MG8" i="14" s="1"/>
  <c r="MK8" i="14" s="1"/>
  <c r="LO8" i="14"/>
  <c r="HE11" i="14"/>
  <c r="BW12" i="14"/>
  <c r="CB12" i="14" s="1"/>
  <c r="CF12" i="14" s="1"/>
  <c r="KR12" i="14"/>
  <c r="KU12" i="14" s="1"/>
  <c r="KY12" i="14" s="1"/>
  <c r="KQ12" i="14"/>
  <c r="X16" i="14"/>
  <c r="W16" i="14"/>
  <c r="EG17" i="14"/>
  <c r="EV21" i="14"/>
  <c r="EY21" i="14" s="1"/>
  <c r="FC21" i="14" s="1"/>
  <c r="EU21" i="14"/>
  <c r="EZ21" i="14" s="1"/>
  <c r="FD21" i="14" s="1"/>
  <c r="CU26" i="14"/>
  <c r="MH33" i="14"/>
  <c r="ML33" i="14" s="1"/>
  <c r="AL38" i="14"/>
  <c r="AO38" i="14" s="1"/>
  <c r="AS38" i="14" s="1"/>
  <c r="AK38" i="14"/>
  <c r="AP38" i="14" s="1"/>
  <c r="AT38" i="14" s="1"/>
  <c r="HF49" i="14"/>
  <c r="HE49" i="14"/>
  <c r="CV57" i="14"/>
  <c r="CU57" i="14"/>
  <c r="AL3" i="14"/>
  <c r="AO3" i="14" s="1"/>
  <c r="AS3" i="14" s="1"/>
  <c r="AK3" i="14"/>
  <c r="AP3" i="14" s="1"/>
  <c r="AT3" i="14" s="1"/>
  <c r="KD32" i="14"/>
  <c r="KC32" i="14"/>
  <c r="BX8" i="14"/>
  <c r="BW8" i="14"/>
  <c r="DJ82" i="14"/>
  <c r="DM82" i="14" s="1"/>
  <c r="DQ82" i="14" s="1"/>
  <c r="DI82" i="14"/>
  <c r="DI4" i="14"/>
  <c r="DN4" i="14" s="1"/>
  <c r="DR4" i="14" s="1"/>
  <c r="W5" i="14"/>
  <c r="JE6" i="14"/>
  <c r="JF6" i="14"/>
  <c r="JI6" i="14" s="1"/>
  <c r="JM6" i="14" s="1"/>
  <c r="GH16" i="14"/>
  <c r="GK16" i="14" s="1"/>
  <c r="GO16" i="14" s="1"/>
  <c r="GG16" i="14"/>
  <c r="GL16" i="14" s="1"/>
  <c r="GP16" i="14" s="1"/>
  <c r="NB30" i="14"/>
  <c r="NA30" i="14"/>
  <c r="NP4" i="14"/>
  <c r="FT6" i="14"/>
  <c r="FS6" i="14"/>
  <c r="HF7" i="14"/>
  <c r="CU13" i="14"/>
  <c r="DN13" i="14" s="1"/>
  <c r="DR13" i="14" s="1"/>
  <c r="CV13" i="14"/>
  <c r="KU18" i="14"/>
  <c r="KY18" i="14" s="1"/>
  <c r="NA18" i="14"/>
  <c r="HW19" i="14"/>
  <c r="IA19" i="14" s="1"/>
  <c r="KD31" i="14"/>
  <c r="KC31" i="14"/>
  <c r="KV31" i="14" s="1"/>
  <c r="KZ31" i="14" s="1"/>
  <c r="DJ34" i="14"/>
  <c r="DM34" i="14" s="1"/>
  <c r="DQ34" i="14" s="1"/>
  <c r="JI36" i="14"/>
  <c r="JM36" i="14" s="1"/>
  <c r="MH37" i="14"/>
  <c r="ML37" i="14" s="1"/>
  <c r="KD40" i="14"/>
  <c r="KU40" i="14" s="1"/>
  <c r="KY40" i="14" s="1"/>
  <c r="KC40" i="14"/>
  <c r="KV40" i="14" s="1"/>
  <c r="KZ40" i="14" s="1"/>
  <c r="GG48" i="14"/>
  <c r="GL48" i="14" s="1"/>
  <c r="GP48" i="14" s="1"/>
  <c r="GH48" i="14"/>
  <c r="GG58" i="14"/>
  <c r="GH58" i="14"/>
  <c r="AL7" i="14"/>
  <c r="AO7" i="14" s="1"/>
  <c r="AS7" i="14" s="1"/>
  <c r="AK7" i="14"/>
  <c r="AP7" i="14" s="1"/>
  <c r="AT7" i="14" s="1"/>
  <c r="AO15" i="14"/>
  <c r="AS15" i="14" s="1"/>
  <c r="DJ23" i="14"/>
  <c r="DM23" i="14" s="1"/>
  <c r="DQ23" i="14" s="1"/>
  <c r="DI23" i="14"/>
  <c r="CV37" i="14"/>
  <c r="CU37" i="14"/>
  <c r="FS37" i="14"/>
  <c r="FT37" i="14"/>
  <c r="GK37" i="14" s="1"/>
  <c r="GO37" i="14" s="1"/>
  <c r="MH45" i="14"/>
  <c r="ML45" i="14" s="1"/>
  <c r="MH46" i="14"/>
  <c r="ML46" i="14" s="1"/>
  <c r="KU53" i="14"/>
  <c r="KY53" i="14" s="1"/>
  <c r="MD55" i="14"/>
  <c r="MG55" i="14" s="1"/>
  <c r="MK55" i="14" s="1"/>
  <c r="MC55" i="14"/>
  <c r="MH55" i="14" s="1"/>
  <c r="ML55" i="14" s="1"/>
  <c r="JF5" i="14"/>
  <c r="JI5" i="14" s="1"/>
  <c r="JM5" i="14" s="1"/>
  <c r="JE5" i="14"/>
  <c r="JJ5" i="14" s="1"/>
  <c r="JN5" i="14" s="1"/>
  <c r="KD7" i="14"/>
  <c r="KU7" i="14" s="1"/>
  <c r="KY7" i="14" s="1"/>
  <c r="NP7" i="14"/>
  <c r="NO7" i="14"/>
  <c r="NT7" i="14" s="1"/>
  <c r="NX7" i="14" s="1"/>
  <c r="KD8" i="14"/>
  <c r="KC8" i="14"/>
  <c r="GH10" i="14"/>
  <c r="GG10" i="14"/>
  <c r="KD16" i="14"/>
  <c r="KC16" i="14"/>
  <c r="BW28" i="14"/>
  <c r="CB28" i="14" s="1"/>
  <c r="CF28" i="14" s="1"/>
  <c r="BX28" i="14"/>
  <c r="CA28" i="14" s="1"/>
  <c r="CE28" i="14" s="1"/>
  <c r="MD28" i="14"/>
  <c r="MC28" i="14"/>
  <c r="DJ30" i="14"/>
  <c r="DM30" i="14" s="1"/>
  <c r="DQ30" i="14" s="1"/>
  <c r="DI30" i="14"/>
  <c r="DN30" i="14" s="1"/>
  <c r="DR30" i="14" s="1"/>
  <c r="CV31" i="14"/>
  <c r="CU31" i="14"/>
  <c r="HT31" i="14"/>
  <c r="HW31" i="14" s="1"/>
  <c r="IA31" i="14" s="1"/>
  <c r="HS31" i="14"/>
  <c r="HX31" i="14" s="1"/>
  <c r="IB31" i="14" s="1"/>
  <c r="JF33" i="14"/>
  <c r="JI33" i="14" s="1"/>
  <c r="JM33" i="14" s="1"/>
  <c r="JE33" i="14"/>
  <c r="GG35" i="14"/>
  <c r="GH35" i="14"/>
  <c r="GK35" i="14" s="1"/>
  <c r="GO35" i="14" s="1"/>
  <c r="IR35" i="14"/>
  <c r="JI35" i="14" s="1"/>
  <c r="JM35" i="14" s="1"/>
  <c r="IQ35" i="14"/>
  <c r="JJ35" i="14" s="1"/>
  <c r="JN35" i="14" s="1"/>
  <c r="NB36" i="14"/>
  <c r="NS36" i="14" s="1"/>
  <c r="NW36" i="14" s="1"/>
  <c r="NA36" i="14"/>
  <c r="NT36" i="14" s="1"/>
  <c r="NX36" i="14" s="1"/>
  <c r="KD38" i="14"/>
  <c r="KC38" i="14"/>
  <c r="GH39" i="14"/>
  <c r="GK39" i="14" s="1"/>
  <c r="GO39" i="14" s="1"/>
  <c r="GG39" i="14"/>
  <c r="GL39" i="14" s="1"/>
  <c r="GP39" i="14" s="1"/>
  <c r="JF41" i="14"/>
  <c r="JI41" i="14" s="1"/>
  <c r="JM41" i="14" s="1"/>
  <c r="JE41" i="14"/>
  <c r="JJ41" i="14" s="1"/>
  <c r="JN41" i="14" s="1"/>
  <c r="GL46" i="14"/>
  <c r="GP46" i="14" s="1"/>
  <c r="JJ46" i="14"/>
  <c r="JN46" i="14" s="1"/>
  <c r="CA60" i="14"/>
  <c r="CE60" i="14" s="1"/>
  <c r="EZ62" i="14"/>
  <c r="FD62" i="14" s="1"/>
  <c r="AP6" i="14"/>
  <c r="AT6" i="14" s="1"/>
  <c r="HS6" i="14"/>
  <c r="HX6" i="14" s="1"/>
  <c r="IB6" i="14" s="1"/>
  <c r="KC9" i="14"/>
  <c r="KV9" i="14" s="1"/>
  <c r="KZ9" i="14" s="1"/>
  <c r="FS14" i="14"/>
  <c r="KQ15" i="14"/>
  <c r="KV15" i="14" s="1"/>
  <c r="KZ15" i="14" s="1"/>
  <c r="BX16" i="14"/>
  <c r="CA16" i="14" s="1"/>
  <c r="CE16" i="14" s="1"/>
  <c r="BW16" i="14"/>
  <c r="CB16" i="14" s="1"/>
  <c r="CF16" i="14" s="1"/>
  <c r="DJ17" i="14"/>
  <c r="DI17" i="14"/>
  <c r="AO18" i="14"/>
  <c r="AS18" i="14" s="1"/>
  <c r="DJ19" i="14"/>
  <c r="DM19" i="14" s="1"/>
  <c r="DQ19" i="14" s="1"/>
  <c r="DI19" i="14"/>
  <c r="DN19" i="14" s="1"/>
  <c r="DR19" i="14" s="1"/>
  <c r="BJ23" i="14"/>
  <c r="KD23" i="14"/>
  <c r="KC23" i="14"/>
  <c r="KV23" i="14" s="1"/>
  <c r="KZ23" i="14" s="1"/>
  <c r="BI26" i="14"/>
  <c r="BJ26" i="14"/>
  <c r="CA26" i="14" s="1"/>
  <c r="CE26" i="14" s="1"/>
  <c r="NA26" i="14"/>
  <c r="EZ27" i="14"/>
  <c r="FD27" i="14" s="1"/>
  <c r="BJ30" i="14"/>
  <c r="CA30" i="14" s="1"/>
  <c r="CE30" i="14" s="1"/>
  <c r="BI30" i="14"/>
  <c r="CB30" i="14" s="1"/>
  <c r="CF30" i="14" s="1"/>
  <c r="GH34" i="14"/>
  <c r="GK34" i="14" s="1"/>
  <c r="GO34" i="14" s="1"/>
  <c r="BW35" i="14"/>
  <c r="CB35" i="14" s="1"/>
  <c r="CF35" i="14" s="1"/>
  <c r="GG36" i="14"/>
  <c r="BJ38" i="14"/>
  <c r="JE42" i="14"/>
  <c r="JJ42" i="14" s="1"/>
  <c r="JN42" i="14" s="1"/>
  <c r="KD45" i="14"/>
  <c r="KC45" i="14"/>
  <c r="JI46" i="14"/>
  <c r="JM46" i="14" s="1"/>
  <c r="MG46" i="14"/>
  <c r="MK46" i="14" s="1"/>
  <c r="BW53" i="14"/>
  <c r="GG59" i="14"/>
  <c r="GL59" i="14" s="1"/>
  <c r="GP59" i="14" s="1"/>
  <c r="GH59" i="14"/>
  <c r="GK59" i="14" s="1"/>
  <c r="GO59" i="14" s="1"/>
  <c r="CB60" i="14"/>
  <c r="CF60" i="14" s="1"/>
  <c r="CV11" i="14"/>
  <c r="DM11" i="14" s="1"/>
  <c r="DQ11" i="14" s="1"/>
  <c r="CU11" i="14"/>
  <c r="MG12" i="14"/>
  <c r="MK12" i="14" s="1"/>
  <c r="LP14" i="14"/>
  <c r="MG14" i="14" s="1"/>
  <c r="MK14" i="14" s="1"/>
  <c r="LO14" i="14"/>
  <c r="GH20" i="14"/>
  <c r="GK20" i="14" s="1"/>
  <c r="GO20" i="14" s="1"/>
  <c r="GG20" i="14"/>
  <c r="GL20" i="14" s="1"/>
  <c r="GP20" i="14" s="1"/>
  <c r="GH24" i="14"/>
  <c r="GG24" i="14"/>
  <c r="EY27" i="14"/>
  <c r="FC27" i="14" s="1"/>
  <c r="MD27" i="14"/>
  <c r="MG27" i="14" s="1"/>
  <c r="MK27" i="14" s="1"/>
  <c r="MC27" i="14"/>
  <c r="X29" i="14"/>
  <c r="W29" i="14"/>
  <c r="X33" i="14"/>
  <c r="W33" i="14"/>
  <c r="JF34" i="14"/>
  <c r="JE34" i="14"/>
  <c r="JJ34" i="14" s="1"/>
  <c r="JN34" i="14" s="1"/>
  <c r="EH39" i="14"/>
  <c r="EY39" i="14" s="1"/>
  <c r="FC39" i="14" s="1"/>
  <c r="EG39" i="14"/>
  <c r="EZ39" i="14" s="1"/>
  <c r="FD39" i="14" s="1"/>
  <c r="EY43" i="14"/>
  <c r="FC43" i="14" s="1"/>
  <c r="MH43" i="14"/>
  <c r="ML43" i="14" s="1"/>
  <c r="MG50" i="14"/>
  <c r="MK50" i="14" s="1"/>
  <c r="IR53" i="14"/>
  <c r="IQ53" i="14"/>
  <c r="EH54" i="14"/>
  <c r="EG54" i="14"/>
  <c r="BX64" i="14"/>
  <c r="BW64" i="14"/>
  <c r="JE64" i="14"/>
  <c r="JJ64" i="14" s="1"/>
  <c r="JN64" i="14" s="1"/>
  <c r="JF64" i="14"/>
  <c r="JI64" i="14" s="1"/>
  <c r="JM64" i="14" s="1"/>
  <c r="HS3" i="14"/>
  <c r="HX3" i="14" s="1"/>
  <c r="IB3" i="14" s="1"/>
  <c r="LO3" i="14"/>
  <c r="LO4" i="14"/>
  <c r="EH5" i="14"/>
  <c r="EG5" i="14"/>
  <c r="CU7" i="14"/>
  <c r="KC7" i="14"/>
  <c r="MC8" i="14"/>
  <c r="MH8" i="14" s="1"/>
  <c r="ML8" i="14" s="1"/>
  <c r="EG9" i="14"/>
  <c r="GG9" i="14"/>
  <c r="GL9" i="14" s="1"/>
  <c r="GP9" i="14" s="1"/>
  <c r="MC9" i="14"/>
  <c r="MH9" i="14" s="1"/>
  <c r="ML9" i="14" s="1"/>
  <c r="KC11" i="14"/>
  <c r="KC12" i="14"/>
  <c r="BI13" i="14"/>
  <c r="HS14" i="14"/>
  <c r="HX14" i="14" s="1"/>
  <c r="IB14" i="14" s="1"/>
  <c r="CU15" i="14"/>
  <c r="HE15" i="14"/>
  <c r="MC16" i="14"/>
  <c r="KQ18" i="14"/>
  <c r="KV18" i="14" s="1"/>
  <c r="KZ18" i="14" s="1"/>
  <c r="FS19" i="14"/>
  <c r="HS19" i="14"/>
  <c r="EG20" i="14"/>
  <c r="IQ20" i="14"/>
  <c r="EH22" i="14"/>
  <c r="EG22" i="14"/>
  <c r="EZ22" i="14" s="1"/>
  <c r="FD22" i="14" s="1"/>
  <c r="FS23" i="14"/>
  <c r="X24" i="14"/>
  <c r="W24" i="14"/>
  <c r="BW24" i="14"/>
  <c r="CB24" i="14" s="1"/>
  <c r="CF24" i="14" s="1"/>
  <c r="EH24" i="14"/>
  <c r="EG24" i="14"/>
  <c r="GK25" i="14"/>
  <c r="GO25" i="14" s="1"/>
  <c r="GG26" i="14"/>
  <c r="GL26" i="14" s="1"/>
  <c r="GP26" i="14" s="1"/>
  <c r="X28" i="14"/>
  <c r="W28" i="14"/>
  <c r="AP28" i="14" s="1"/>
  <c r="AT28" i="14" s="1"/>
  <c r="GG28" i="14"/>
  <c r="GL28" i="14" s="1"/>
  <c r="GP28" i="14" s="1"/>
  <c r="FT31" i="14"/>
  <c r="GK31" i="14" s="1"/>
  <c r="GO31" i="14" s="1"/>
  <c r="FS31" i="14"/>
  <c r="BX36" i="14"/>
  <c r="CA36" i="14" s="1"/>
  <c r="CE36" i="14" s="1"/>
  <c r="BW36" i="14"/>
  <c r="CB36" i="14" s="1"/>
  <c r="CF36" i="14" s="1"/>
  <c r="JE36" i="14"/>
  <c r="DJ37" i="14"/>
  <c r="DM37" i="14" s="1"/>
  <c r="DQ37" i="14" s="1"/>
  <c r="DI37" i="14"/>
  <c r="DN37" i="14" s="1"/>
  <c r="DR37" i="14" s="1"/>
  <c r="GL37" i="14"/>
  <c r="GP37" i="14" s="1"/>
  <c r="KV37" i="14"/>
  <c r="KZ37" i="14" s="1"/>
  <c r="NB38" i="14"/>
  <c r="NS38" i="14" s="1"/>
  <c r="NW38" i="14" s="1"/>
  <c r="MG39" i="14"/>
  <c r="MK39" i="14" s="1"/>
  <c r="JE40" i="14"/>
  <c r="EU45" i="14"/>
  <c r="EZ45" i="14" s="1"/>
  <c r="FD45" i="14" s="1"/>
  <c r="EV45" i="14"/>
  <c r="EY45" i="14" s="1"/>
  <c r="FC45" i="14" s="1"/>
  <c r="GH46" i="14"/>
  <c r="GK46" i="14" s="1"/>
  <c r="GO46" i="14" s="1"/>
  <c r="CV62" i="14"/>
  <c r="CU62" i="14"/>
  <c r="GL63" i="14"/>
  <c r="GP63" i="14" s="1"/>
  <c r="CA72" i="14"/>
  <c r="CE72" i="14" s="1"/>
  <c r="EH43" i="14"/>
  <c r="EG43" i="14"/>
  <c r="DJ26" i="14"/>
  <c r="DM26" i="14" s="1"/>
  <c r="DQ26" i="14" s="1"/>
  <c r="DI26" i="14"/>
  <c r="EV31" i="14"/>
  <c r="EY31" i="14" s="1"/>
  <c r="FC31" i="14" s="1"/>
  <c r="EU31" i="14"/>
  <c r="EZ31" i="14" s="1"/>
  <c r="FD31" i="14" s="1"/>
  <c r="NA35" i="14"/>
  <c r="NB35" i="14"/>
  <c r="NS35" i="14" s="1"/>
  <c r="NW35" i="14" s="1"/>
  <c r="GK36" i="14"/>
  <c r="GO36" i="14" s="1"/>
  <c r="NB37" i="14"/>
  <c r="NA37" i="14"/>
  <c r="BI45" i="14"/>
  <c r="CB45" i="14" s="1"/>
  <c r="CF45" i="14" s="1"/>
  <c r="BJ45" i="14"/>
  <c r="CA45" i="14" s="1"/>
  <c r="CE45" i="14" s="1"/>
  <c r="DI48" i="14"/>
  <c r="DN48" i="14" s="1"/>
  <c r="DR48" i="14" s="1"/>
  <c r="DJ48" i="14"/>
  <c r="DM48" i="14" s="1"/>
  <c r="DQ48" i="14" s="1"/>
  <c r="EV60" i="14"/>
  <c r="EY60" i="14" s="1"/>
  <c r="FC60" i="14" s="1"/>
  <c r="EU60" i="14"/>
  <c r="EZ60" i="14" s="1"/>
  <c r="FD60" i="14" s="1"/>
  <c r="BJ64" i="14"/>
  <c r="BI64" i="14"/>
  <c r="CU65" i="14"/>
  <c r="CV65" i="14"/>
  <c r="IR65" i="14"/>
  <c r="IQ65" i="14"/>
  <c r="BX73" i="14"/>
  <c r="BW73" i="14"/>
  <c r="CB73" i="14" s="1"/>
  <c r="CF73" i="14" s="1"/>
  <c r="HT4" i="14"/>
  <c r="HS4" i="14"/>
  <c r="AK5" i="14"/>
  <c r="AL6" i="14"/>
  <c r="AO6" i="14" s="1"/>
  <c r="AS6" i="14" s="1"/>
  <c r="LO6" i="14"/>
  <c r="IR7" i="14"/>
  <c r="JI7" i="14" s="1"/>
  <c r="JM7" i="14" s="1"/>
  <c r="IQ7" i="14"/>
  <c r="CU10" i="14"/>
  <c r="MC11" i="14"/>
  <c r="MH11" i="14" s="1"/>
  <c r="ML11" i="14" s="1"/>
  <c r="BI17" i="14"/>
  <c r="EU18" i="14"/>
  <c r="EZ18" i="14" s="1"/>
  <c r="FD18" i="14" s="1"/>
  <c r="KQ20" i="14"/>
  <c r="KV20" i="14" s="1"/>
  <c r="KZ20" i="14" s="1"/>
  <c r="KQ25" i="14"/>
  <c r="KV25" i="14" s="1"/>
  <c r="KZ25" i="14" s="1"/>
  <c r="HX27" i="14"/>
  <c r="IB27" i="14" s="1"/>
  <c r="CV29" i="14"/>
  <c r="DM29" i="14" s="1"/>
  <c r="DQ29" i="14" s="1"/>
  <c r="JE29" i="14"/>
  <c r="IR30" i="14"/>
  <c r="IQ30" i="14"/>
  <c r="KQ30" i="14"/>
  <c r="KV30" i="14" s="1"/>
  <c r="KZ30" i="14" s="1"/>
  <c r="NB31" i="14"/>
  <c r="NA31" i="14"/>
  <c r="DI32" i="14"/>
  <c r="DN32" i="14" s="1"/>
  <c r="DR32" i="14" s="1"/>
  <c r="HE33" i="14"/>
  <c r="MD33" i="14"/>
  <c r="MG33" i="14" s="1"/>
  <c r="MK33" i="14" s="1"/>
  <c r="X34" i="14"/>
  <c r="W34" i="14"/>
  <c r="EG35" i="14"/>
  <c r="BX38" i="14"/>
  <c r="CA38" i="14" s="1"/>
  <c r="CE38" i="14" s="1"/>
  <c r="GG38" i="14"/>
  <c r="GL38" i="14" s="1"/>
  <c r="GP38" i="14" s="1"/>
  <c r="CU40" i="14"/>
  <c r="KD41" i="14"/>
  <c r="KC41" i="14"/>
  <c r="NB41" i="14"/>
  <c r="NS41" i="14" s="1"/>
  <c r="NW41" i="14" s="1"/>
  <c r="NA41" i="14"/>
  <c r="NT41" i="14" s="1"/>
  <c r="NX41" i="14" s="1"/>
  <c r="JF42" i="14"/>
  <c r="JI42" i="14" s="1"/>
  <c r="JM42" i="14" s="1"/>
  <c r="MG42" i="14"/>
  <c r="MK42" i="14" s="1"/>
  <c r="NO44" i="14"/>
  <c r="NT44" i="14" s="1"/>
  <c r="NX44" i="14" s="1"/>
  <c r="BX51" i="14"/>
  <c r="EH61" i="14"/>
  <c r="EG61" i="14"/>
  <c r="DJ70" i="14"/>
  <c r="DI70" i="14"/>
  <c r="DN70" i="14" s="1"/>
  <c r="DR70" i="14" s="1"/>
  <c r="X44" i="14"/>
  <c r="W44" i="14"/>
  <c r="EV47" i="14"/>
  <c r="EY47" i="14" s="1"/>
  <c r="FC47" i="14" s="1"/>
  <c r="EU47" i="14"/>
  <c r="EZ47" i="14" s="1"/>
  <c r="FD47" i="14" s="1"/>
  <c r="HT53" i="14"/>
  <c r="HW53" i="14" s="1"/>
  <c r="IA53" i="14" s="1"/>
  <c r="HS53" i="14"/>
  <c r="HX53" i="14" s="1"/>
  <c r="IB53" i="14" s="1"/>
  <c r="AL54" i="14"/>
  <c r="AO54" i="14" s="1"/>
  <c r="AS54" i="14" s="1"/>
  <c r="AK54" i="14"/>
  <c r="AP54" i="14" s="1"/>
  <c r="AT54" i="14" s="1"/>
  <c r="IR57" i="14"/>
  <c r="IQ57" i="14"/>
  <c r="GG3" i="14"/>
  <c r="GL3" i="14" s="1"/>
  <c r="GP3" i="14" s="1"/>
  <c r="BJ10" i="14"/>
  <c r="BI10" i="14"/>
  <c r="CB10" i="14" s="1"/>
  <c r="CF10" i="14" s="1"/>
  <c r="IR12" i="14"/>
  <c r="MC12" i="14"/>
  <c r="NP14" i="14"/>
  <c r="CV20" i="14"/>
  <c r="X23" i="14"/>
  <c r="W23" i="14"/>
  <c r="NP26" i="14"/>
  <c r="NS26" i="14" s="1"/>
  <c r="NW26" i="14" s="1"/>
  <c r="NO26" i="14"/>
  <c r="KC28" i="14"/>
  <c r="NB28" i="14"/>
  <c r="NA28" i="14"/>
  <c r="NT28" i="14" s="1"/>
  <c r="NX28" i="14" s="1"/>
  <c r="EH30" i="14"/>
  <c r="EG30" i="14"/>
  <c r="KR32" i="14"/>
  <c r="KU32" i="14" s="1"/>
  <c r="KY32" i="14" s="1"/>
  <c r="KQ32" i="14"/>
  <c r="KV32" i="14" s="1"/>
  <c r="KZ32" i="14" s="1"/>
  <c r="EV33" i="14"/>
  <c r="EY33" i="14" s="1"/>
  <c r="FC33" i="14" s="1"/>
  <c r="MD34" i="14"/>
  <c r="MG34" i="14" s="1"/>
  <c r="MK34" i="14" s="1"/>
  <c r="MC34" i="14"/>
  <c r="MH34" i="14" s="1"/>
  <c r="ML34" i="14" s="1"/>
  <c r="W35" i="14"/>
  <c r="NO35" i="14"/>
  <c r="EG36" i="14"/>
  <c r="HF36" i="14"/>
  <c r="LP36" i="14"/>
  <c r="LO36" i="14"/>
  <c r="MH36" i="14" s="1"/>
  <c r="ML36" i="14" s="1"/>
  <c r="KD39" i="14"/>
  <c r="KU39" i="14" s="1"/>
  <c r="KY39" i="14" s="1"/>
  <c r="KC39" i="14"/>
  <c r="MD40" i="14"/>
  <c r="MG40" i="14" s="1"/>
  <c r="MK40" i="14" s="1"/>
  <c r="MC40" i="14"/>
  <c r="MH40" i="14" s="1"/>
  <c r="ML40" i="14" s="1"/>
  <c r="EU43" i="14"/>
  <c r="EZ43" i="14" s="1"/>
  <c r="FD43" i="14" s="1"/>
  <c r="HT26" i="14"/>
  <c r="HW26" i="14" s="1"/>
  <c r="IA26" i="14" s="1"/>
  <c r="HS26" i="14"/>
  <c r="HX26" i="14" s="1"/>
  <c r="IB26" i="14" s="1"/>
  <c r="IR32" i="14"/>
  <c r="IQ32" i="14"/>
  <c r="KD42" i="14"/>
  <c r="KU42" i="14" s="1"/>
  <c r="KY42" i="14" s="1"/>
  <c r="KC42" i="14"/>
  <c r="HS43" i="14"/>
  <c r="HX43" i="14" s="1"/>
  <c r="IB43" i="14" s="1"/>
  <c r="HT43" i="14"/>
  <c r="HW43" i="14" s="1"/>
  <c r="IA43" i="14" s="1"/>
  <c r="AK44" i="14"/>
  <c r="CV44" i="14"/>
  <c r="CU44" i="14"/>
  <c r="AK45" i="14"/>
  <c r="AL45" i="14"/>
  <c r="BX46" i="14"/>
  <c r="CA46" i="14" s="1"/>
  <c r="CE46" i="14" s="1"/>
  <c r="AP48" i="14"/>
  <c r="AT48" i="14" s="1"/>
  <c r="BJ54" i="14"/>
  <c r="BI54" i="14"/>
  <c r="EV56" i="14"/>
  <c r="EU56" i="14"/>
  <c r="BJ67" i="14"/>
  <c r="CA67" i="14" s="1"/>
  <c r="CE67" i="14" s="1"/>
  <c r="BI67" i="14"/>
  <c r="NB25" i="14"/>
  <c r="NS25" i="14" s="1"/>
  <c r="NW25" i="14" s="1"/>
  <c r="NA25" i="14"/>
  <c r="NT25" i="14" s="1"/>
  <c r="NX25" i="14" s="1"/>
  <c r="CU38" i="14"/>
  <c r="CV38" i="14"/>
  <c r="JF39" i="14"/>
  <c r="JI39" i="14" s="1"/>
  <c r="JM39" i="14" s="1"/>
  <c r="JE39" i="14"/>
  <c r="JJ39" i="14" s="1"/>
  <c r="JN39" i="14" s="1"/>
  <c r="MG41" i="14"/>
  <c r="MK41" i="14" s="1"/>
  <c r="GG45" i="14"/>
  <c r="GH45" i="14"/>
  <c r="LP47" i="14"/>
  <c r="LO47" i="14"/>
  <c r="X53" i="14"/>
  <c r="W53" i="14"/>
  <c r="KR58" i="14"/>
  <c r="KU58" i="14" s="1"/>
  <c r="KY58" i="14" s="1"/>
  <c r="KQ58" i="14"/>
  <c r="KV58" i="14" s="1"/>
  <c r="KZ58" i="14" s="1"/>
  <c r="IR60" i="14"/>
  <c r="IQ60" i="14"/>
  <c r="JI70" i="14"/>
  <c r="JM70" i="14" s="1"/>
  <c r="IQ76" i="14"/>
  <c r="IR76" i="14"/>
  <c r="KU27" i="14"/>
  <c r="KY27" i="14" s="1"/>
  <c r="GK29" i="14"/>
  <c r="GO29" i="14" s="1"/>
  <c r="BX34" i="14"/>
  <c r="CA34" i="14" s="1"/>
  <c r="CE34" i="14" s="1"/>
  <c r="BW34" i="14"/>
  <c r="CB34" i="14" s="1"/>
  <c r="CF34" i="14" s="1"/>
  <c r="AP35" i="14"/>
  <c r="AT35" i="14" s="1"/>
  <c r="CV35" i="14"/>
  <c r="CU35" i="14"/>
  <c r="DN35" i="14" s="1"/>
  <c r="DR35" i="14" s="1"/>
  <c r="HX40" i="14"/>
  <c r="IB40" i="14" s="1"/>
  <c r="FS43" i="14"/>
  <c r="FT43" i="14"/>
  <c r="GK43" i="14" s="1"/>
  <c r="GO43" i="14" s="1"/>
  <c r="DM45" i="14"/>
  <c r="DQ45" i="14" s="1"/>
  <c r="BX52" i="14"/>
  <c r="CA52" i="14" s="1"/>
  <c r="CE52" i="14" s="1"/>
  <c r="BW52" i="14"/>
  <c r="CB52" i="14" s="1"/>
  <c r="CF52" i="14" s="1"/>
  <c r="CV59" i="14"/>
  <c r="DM59" i="14" s="1"/>
  <c r="DQ59" i="14" s="1"/>
  <c r="CU59" i="14"/>
  <c r="BJ74" i="14"/>
  <c r="BI74" i="14"/>
  <c r="LO38" i="14"/>
  <c r="CU41" i="14"/>
  <c r="CV41" i="14"/>
  <c r="HS42" i="14"/>
  <c r="HX42" i="14" s="1"/>
  <c r="IB42" i="14" s="1"/>
  <c r="HT42" i="14"/>
  <c r="HW42" i="14" s="1"/>
  <c r="IA42" i="14" s="1"/>
  <c r="AL44" i="14"/>
  <c r="AO44" i="14" s="1"/>
  <c r="AS44" i="14" s="1"/>
  <c r="FS44" i="14"/>
  <c r="DN45" i="14"/>
  <c r="DR45" i="14" s="1"/>
  <c r="BW46" i="14"/>
  <c r="CB46" i="14" s="1"/>
  <c r="CF46" i="14" s="1"/>
  <c r="HT46" i="14"/>
  <c r="HW46" i="14" s="1"/>
  <c r="IA46" i="14" s="1"/>
  <c r="HS46" i="14"/>
  <c r="EH60" i="14"/>
  <c r="EG60" i="14"/>
  <c r="HE13" i="14"/>
  <c r="AK14" i="14"/>
  <c r="AP14" i="14" s="1"/>
  <c r="AT14" i="14" s="1"/>
  <c r="AK15" i="14"/>
  <c r="AK16" i="14"/>
  <c r="AK17" i="14"/>
  <c r="AP17" i="14" s="1"/>
  <c r="AT17" i="14" s="1"/>
  <c r="AK18" i="14"/>
  <c r="LO19" i="14"/>
  <c r="MH19" i="14" s="1"/>
  <c r="ML19" i="14" s="1"/>
  <c r="EU20" i="14"/>
  <c r="EZ20" i="14" s="1"/>
  <c r="FD20" i="14" s="1"/>
  <c r="BI21" i="14"/>
  <c r="JE22" i="14"/>
  <c r="JJ22" i="14" s="1"/>
  <c r="JN22" i="14" s="1"/>
  <c r="CU23" i="14"/>
  <c r="IQ23" i="14"/>
  <c r="MC23" i="14"/>
  <c r="MH23" i="14" s="1"/>
  <c r="ML23" i="14" s="1"/>
  <c r="KC24" i="14"/>
  <c r="KV24" i="14" s="1"/>
  <c r="KZ24" i="14" s="1"/>
  <c r="AK25" i="14"/>
  <c r="AP25" i="14" s="1"/>
  <c r="AT25" i="14" s="1"/>
  <c r="EG29" i="14"/>
  <c r="CU33" i="14"/>
  <c r="EG34" i="14"/>
  <c r="FT36" i="14"/>
  <c r="FS36" i="14"/>
  <c r="LO39" i="14"/>
  <c r="BI40" i="14"/>
  <c r="EV41" i="14"/>
  <c r="EY41" i="14" s="1"/>
  <c r="FC41" i="14" s="1"/>
  <c r="MC41" i="14"/>
  <c r="MH41" i="14" s="1"/>
  <c r="ML41" i="14" s="1"/>
  <c r="JE47" i="14"/>
  <c r="JJ47" i="14" s="1"/>
  <c r="JN47" i="14" s="1"/>
  <c r="DJ53" i="14"/>
  <c r="DI53" i="14"/>
  <c r="KR54" i="14"/>
  <c r="KU54" i="14" s="1"/>
  <c r="KY54" i="14" s="1"/>
  <c r="KQ54" i="14"/>
  <c r="KV54" i="14" s="1"/>
  <c r="KZ54" i="14" s="1"/>
  <c r="EG58" i="14"/>
  <c r="EH58" i="14"/>
  <c r="KC59" i="14"/>
  <c r="KD59" i="14"/>
  <c r="EY65" i="14"/>
  <c r="FC65" i="14" s="1"/>
  <c r="BW72" i="14"/>
  <c r="CB72" i="14" s="1"/>
  <c r="CF72" i="14" s="1"/>
  <c r="CU73" i="14"/>
  <c r="CV73" i="14"/>
  <c r="IQ15" i="14"/>
  <c r="IQ16" i="14"/>
  <c r="IQ17" i="14"/>
  <c r="IQ18" i="14"/>
  <c r="JJ18" i="14" s="1"/>
  <c r="JN18" i="14" s="1"/>
  <c r="BW19" i="14"/>
  <c r="CB19" i="14" s="1"/>
  <c r="CF19" i="14" s="1"/>
  <c r="NA20" i="14"/>
  <c r="NT20" i="14" s="1"/>
  <c r="NX20" i="14" s="1"/>
  <c r="GG21" i="14"/>
  <c r="CU22" i="14"/>
  <c r="NO24" i="14"/>
  <c r="NT24" i="14" s="1"/>
  <c r="NX24" i="14" s="1"/>
  <c r="FS25" i="14"/>
  <c r="GL25" i="14" s="1"/>
  <c r="GP25" i="14" s="1"/>
  <c r="IQ27" i="14"/>
  <c r="KQ27" i="14"/>
  <c r="KV27" i="14" s="1"/>
  <c r="KZ27" i="14" s="1"/>
  <c r="FT28" i="14"/>
  <c r="GK28" i="14" s="1"/>
  <c r="GO28" i="14" s="1"/>
  <c r="AL29" i="14"/>
  <c r="AO29" i="14" s="1"/>
  <c r="AS29" i="14" s="1"/>
  <c r="GG29" i="14"/>
  <c r="GL29" i="14" s="1"/>
  <c r="GP29" i="14" s="1"/>
  <c r="LP30" i="14"/>
  <c r="LO32" i="14"/>
  <c r="AL35" i="14"/>
  <c r="AO35" i="14" s="1"/>
  <c r="AS35" i="14" s="1"/>
  <c r="CU42" i="14"/>
  <c r="DJ44" i="14"/>
  <c r="DM44" i="14" s="1"/>
  <c r="DQ44" i="14" s="1"/>
  <c r="DI44" i="14"/>
  <c r="DN44" i="14" s="1"/>
  <c r="DR44" i="14" s="1"/>
  <c r="EH45" i="14"/>
  <c r="EG45" i="14"/>
  <c r="BJ48" i="14"/>
  <c r="BI48" i="14"/>
  <c r="EG48" i="14"/>
  <c r="EH48" i="14"/>
  <c r="LP50" i="14"/>
  <c r="LO50" i="14"/>
  <c r="EV52" i="14"/>
  <c r="EY52" i="14" s="1"/>
  <c r="FC52" i="14" s="1"/>
  <c r="FT56" i="14"/>
  <c r="FS56" i="14"/>
  <c r="MC57" i="14"/>
  <c r="MH57" i="14" s="1"/>
  <c r="ML57" i="14" s="1"/>
  <c r="EU24" i="14"/>
  <c r="EZ24" i="14" s="1"/>
  <c r="FD24" i="14" s="1"/>
  <c r="EH25" i="14"/>
  <c r="EY25" i="14" s="1"/>
  <c r="FC25" i="14" s="1"/>
  <c r="EG25" i="14"/>
  <c r="EZ25" i="14" s="1"/>
  <c r="FD25" i="14" s="1"/>
  <c r="NB27" i="14"/>
  <c r="NA27" i="14"/>
  <c r="NT27" i="14" s="1"/>
  <c r="NX27" i="14" s="1"/>
  <c r="HT30" i="14"/>
  <c r="HW30" i="14" s="1"/>
  <c r="IA30" i="14" s="1"/>
  <c r="HS30" i="14"/>
  <c r="HX30" i="14" s="1"/>
  <c r="IB30" i="14" s="1"/>
  <c r="DJ31" i="14"/>
  <c r="LP31" i="14"/>
  <c r="IR33" i="14"/>
  <c r="IQ33" i="14"/>
  <c r="IR34" i="14"/>
  <c r="CA37" i="14"/>
  <c r="CE37" i="14" s="1"/>
  <c r="EH37" i="14"/>
  <c r="AK42" i="14"/>
  <c r="AL42" i="14"/>
  <c r="AO42" i="14" s="1"/>
  <c r="AS42" i="14" s="1"/>
  <c r="MC47" i="14"/>
  <c r="MH47" i="14" s="1"/>
  <c r="ML47" i="14" s="1"/>
  <c r="MD47" i="14"/>
  <c r="MG47" i="14" s="1"/>
  <c r="MK47" i="14" s="1"/>
  <c r="FT50" i="14"/>
  <c r="X52" i="14"/>
  <c r="AO52" i="14" s="1"/>
  <c r="AS52" i="14" s="1"/>
  <c r="W52" i="14"/>
  <c r="AP52" i="14" s="1"/>
  <c r="AT52" i="14" s="1"/>
  <c r="HX54" i="14"/>
  <c r="IB54" i="14" s="1"/>
  <c r="EH64" i="14"/>
  <c r="EY64" i="14" s="1"/>
  <c r="FC64" i="14" s="1"/>
  <c r="EG64" i="14"/>
  <c r="BX61" i="14"/>
  <c r="CA61" i="14" s="1"/>
  <c r="CE61" i="14" s="1"/>
  <c r="BW61" i="14"/>
  <c r="CB61" i="14" s="1"/>
  <c r="CF61" i="14" s="1"/>
  <c r="EU70" i="14"/>
  <c r="EZ70" i="14" s="1"/>
  <c r="FD70" i="14" s="1"/>
  <c r="EV70" i="14"/>
  <c r="FS52" i="14"/>
  <c r="FT52" i="14"/>
  <c r="EY55" i="14"/>
  <c r="FC55" i="14" s="1"/>
  <c r="BJ56" i="14"/>
  <c r="BI56" i="14"/>
  <c r="CB56" i="14" s="1"/>
  <c r="CF56" i="14" s="1"/>
  <c r="CU68" i="14"/>
  <c r="DN68" i="14" s="1"/>
  <c r="DR68" i="14" s="1"/>
  <c r="CV68" i="14"/>
  <c r="DM68" i="14" s="1"/>
  <c r="DQ68" i="14" s="1"/>
  <c r="JE37" i="14"/>
  <c r="JJ37" i="14" s="1"/>
  <c r="JN37" i="14" s="1"/>
  <c r="AK43" i="14"/>
  <c r="AP43" i="14" s="1"/>
  <c r="AT43" i="14" s="1"/>
  <c r="GH44" i="14"/>
  <c r="GK44" i="14" s="1"/>
  <c r="GO44" i="14" s="1"/>
  <c r="GG44" i="14"/>
  <c r="HX45" i="14"/>
  <c r="IB45" i="14" s="1"/>
  <c r="HW54" i="14"/>
  <c r="IA54" i="14" s="1"/>
  <c r="NO29" i="14"/>
  <c r="DI39" i="14"/>
  <c r="BX41" i="14"/>
  <c r="BW41" i="14"/>
  <c r="GG41" i="14"/>
  <c r="GH41" i="14"/>
  <c r="DM42" i="14"/>
  <c r="DQ42" i="14" s="1"/>
  <c r="NS43" i="14"/>
  <c r="NW43" i="14" s="1"/>
  <c r="FT45" i="14"/>
  <c r="FS45" i="14"/>
  <c r="HW45" i="14"/>
  <c r="IA45" i="14" s="1"/>
  <c r="KR45" i="14"/>
  <c r="KU45" i="14" s="1"/>
  <c r="KY45" i="14" s="1"/>
  <c r="KQ45" i="14"/>
  <c r="KV45" i="14" s="1"/>
  <c r="KZ45" i="14" s="1"/>
  <c r="DI46" i="14"/>
  <c r="DN46" i="14" s="1"/>
  <c r="DR46" i="14" s="1"/>
  <c r="KR46" i="14"/>
  <c r="KQ46" i="14"/>
  <c r="KV46" i="14" s="1"/>
  <c r="KZ46" i="14" s="1"/>
  <c r="IR52" i="14"/>
  <c r="IQ52" i="14"/>
  <c r="JE55" i="14"/>
  <c r="JJ55" i="14" s="1"/>
  <c r="JN55" i="14" s="1"/>
  <c r="JF55" i="14"/>
  <c r="JI55" i="14" s="1"/>
  <c r="JM55" i="14" s="1"/>
  <c r="DM57" i="14"/>
  <c r="DQ57" i="14" s="1"/>
  <c r="EV63" i="14"/>
  <c r="EY63" i="14" s="1"/>
  <c r="FC63" i="14" s="1"/>
  <c r="EU63" i="14"/>
  <c r="EZ63" i="14" s="1"/>
  <c r="FD63" i="14" s="1"/>
  <c r="JF78" i="14"/>
  <c r="JI78" i="14" s="1"/>
  <c r="JM78" i="14" s="1"/>
  <c r="JE78" i="14"/>
  <c r="JJ78" i="14" s="1"/>
  <c r="JN78" i="14" s="1"/>
  <c r="AO31" i="14"/>
  <c r="AS31" i="14" s="1"/>
  <c r="EV35" i="14"/>
  <c r="EY35" i="14" s="1"/>
  <c r="FC35" i="14" s="1"/>
  <c r="EU35" i="14"/>
  <c r="BI44" i="14"/>
  <c r="EU49" i="14"/>
  <c r="EZ49" i="14" s="1"/>
  <c r="FD49" i="14" s="1"/>
  <c r="EV49" i="14"/>
  <c r="EY49" i="14" s="1"/>
  <c r="FC49" i="14" s="1"/>
  <c r="IQ56" i="14"/>
  <c r="JJ56" i="14" s="1"/>
  <c r="JN56" i="14" s="1"/>
  <c r="JF60" i="14"/>
  <c r="JI60" i="14" s="1"/>
  <c r="JM60" i="14" s="1"/>
  <c r="JE60" i="14"/>
  <c r="JJ60" i="14" s="1"/>
  <c r="JN60" i="14" s="1"/>
  <c r="JI66" i="14"/>
  <c r="JM66" i="14" s="1"/>
  <c r="JF67" i="14"/>
  <c r="JI67" i="14" s="1"/>
  <c r="JM67" i="14" s="1"/>
  <c r="JE67" i="14"/>
  <c r="JJ67" i="14" s="1"/>
  <c r="JN67" i="14" s="1"/>
  <c r="AL32" i="14"/>
  <c r="AO32" i="14" s="1"/>
  <c r="AS32" i="14" s="1"/>
  <c r="AK32" i="14"/>
  <c r="JF37" i="14"/>
  <c r="JI37" i="14" s="1"/>
  <c r="JM37" i="14" s="1"/>
  <c r="BJ39" i="14"/>
  <c r="MC39" i="14"/>
  <c r="AL43" i="14"/>
  <c r="AO43" i="14" s="1"/>
  <c r="AS43" i="14" s="1"/>
  <c r="CU47" i="14"/>
  <c r="FT47" i="14"/>
  <c r="FS47" i="14"/>
  <c r="FT48" i="14"/>
  <c r="DI52" i="14"/>
  <c r="DN52" i="14" s="1"/>
  <c r="DR52" i="14" s="1"/>
  <c r="DJ52" i="14"/>
  <c r="DM52" i="14" s="1"/>
  <c r="DQ52" i="14" s="1"/>
  <c r="FT54" i="14"/>
  <c r="W55" i="14"/>
  <c r="AP55" i="14" s="1"/>
  <c r="AT55" i="14" s="1"/>
  <c r="X55" i="14"/>
  <c r="AO55" i="14" s="1"/>
  <c r="AS55" i="14" s="1"/>
  <c r="CU61" i="14"/>
  <c r="CV61" i="14"/>
  <c r="JF63" i="14"/>
  <c r="JI63" i="14" s="1"/>
  <c r="JM63" i="14" s="1"/>
  <c r="JE63" i="14"/>
  <c r="JJ63" i="14" s="1"/>
  <c r="JN63" i="14" s="1"/>
  <c r="IR75" i="14"/>
  <c r="CV78" i="14"/>
  <c r="CU78" i="14"/>
  <c r="KQ26" i="14"/>
  <c r="KV26" i="14" s="1"/>
  <c r="KZ26" i="14" s="1"/>
  <c r="NP27" i="14"/>
  <c r="IR29" i="14"/>
  <c r="IQ29" i="14"/>
  <c r="NP29" i="14"/>
  <c r="NS29" i="14" s="1"/>
  <c r="NW29" i="14" s="1"/>
  <c r="AL33" i="14"/>
  <c r="AO33" i="14" s="1"/>
  <c r="AS33" i="14" s="1"/>
  <c r="AK33" i="14"/>
  <c r="AP33" i="14" s="1"/>
  <c r="AT33" i="14" s="1"/>
  <c r="LP34" i="14"/>
  <c r="NO37" i="14"/>
  <c r="NT37" i="14" s="1"/>
  <c r="NX37" i="14" s="1"/>
  <c r="NP37" i="14"/>
  <c r="NS37" i="14" s="1"/>
  <c r="NW37" i="14" s="1"/>
  <c r="DJ38" i="14"/>
  <c r="DI38" i="14"/>
  <c r="NO38" i="14"/>
  <c r="NT38" i="14" s="1"/>
  <c r="NX38" i="14" s="1"/>
  <c r="DJ39" i="14"/>
  <c r="DM39" i="14" s="1"/>
  <c r="DQ39" i="14" s="1"/>
  <c r="X40" i="14"/>
  <c r="AO40" i="14" s="1"/>
  <c r="AS40" i="14" s="1"/>
  <c r="DI42" i="14"/>
  <c r="DN42" i="14" s="1"/>
  <c r="DR42" i="14" s="1"/>
  <c r="FS42" i="14"/>
  <c r="NA42" i="14"/>
  <c r="NT42" i="14" s="1"/>
  <c r="NX42" i="14" s="1"/>
  <c r="NO43" i="14"/>
  <c r="NT43" i="14" s="1"/>
  <c r="NX43" i="14" s="1"/>
  <c r="JF68" i="14"/>
  <c r="JE68" i="14"/>
  <c r="IR73" i="14"/>
  <c r="IQ73" i="14"/>
  <c r="EH50" i="14"/>
  <c r="EG50" i="14"/>
  <c r="JF54" i="14"/>
  <c r="JI54" i="14" s="1"/>
  <c r="JM54" i="14" s="1"/>
  <c r="JE54" i="14"/>
  <c r="JJ54" i="14" s="1"/>
  <c r="JN54" i="14" s="1"/>
  <c r="MD58" i="14"/>
  <c r="MC58" i="14"/>
  <c r="MH58" i="14" s="1"/>
  <c r="ML58" i="14" s="1"/>
  <c r="EZ64" i="14"/>
  <c r="FD64" i="14" s="1"/>
  <c r="DI81" i="14"/>
  <c r="DN81" i="14" s="1"/>
  <c r="DR81" i="14" s="1"/>
  <c r="DJ81" i="14"/>
  <c r="DM81" i="14" s="1"/>
  <c r="DQ81" i="14" s="1"/>
  <c r="KR38" i="14"/>
  <c r="KU38" i="14" s="1"/>
  <c r="KY38" i="14" s="1"/>
  <c r="KQ38" i="14"/>
  <c r="KV38" i="14" s="1"/>
  <c r="KZ38" i="14" s="1"/>
  <c r="BX42" i="14"/>
  <c r="CA42" i="14" s="1"/>
  <c r="CE42" i="14" s="1"/>
  <c r="EG42" i="14"/>
  <c r="GG42" i="14"/>
  <c r="X45" i="14"/>
  <c r="W45" i="14"/>
  <c r="CV46" i="14"/>
  <c r="CU46" i="14"/>
  <c r="LP46" i="14"/>
  <c r="LO46" i="14"/>
  <c r="JF52" i="14"/>
  <c r="GH53" i="14"/>
  <c r="GK53" i="14" s="1"/>
  <c r="GO53" i="14" s="1"/>
  <c r="GG53" i="14"/>
  <c r="GL53" i="14" s="1"/>
  <c r="GP53" i="14" s="1"/>
  <c r="JF53" i="14"/>
  <c r="DN69" i="14"/>
  <c r="DR69" i="14" s="1"/>
  <c r="DI79" i="14"/>
  <c r="DN79" i="14" s="1"/>
  <c r="DR79" i="14" s="1"/>
  <c r="DJ79" i="14"/>
  <c r="DM79" i="14" s="1"/>
  <c r="DQ79" i="14" s="1"/>
  <c r="DJ85" i="14"/>
  <c r="DM85" i="14" s="1"/>
  <c r="DQ85" i="14" s="1"/>
  <c r="DI85" i="14"/>
  <c r="DN85" i="14" s="1"/>
  <c r="DR85" i="14" s="1"/>
  <c r="CA43" i="14"/>
  <c r="CE43" i="14" s="1"/>
  <c r="KD43" i="14"/>
  <c r="KU43" i="14" s="1"/>
  <c r="KY43" i="14" s="1"/>
  <c r="KC43" i="14"/>
  <c r="KV43" i="14" s="1"/>
  <c r="KZ43" i="14" s="1"/>
  <c r="DJ47" i="14"/>
  <c r="DM47" i="14" s="1"/>
  <c r="DQ47" i="14" s="1"/>
  <c r="DI47" i="14"/>
  <c r="MD52" i="14"/>
  <c r="MC52" i="14"/>
  <c r="BX62" i="14"/>
  <c r="BW62" i="14"/>
  <c r="DM83" i="14"/>
  <c r="DQ83" i="14" s="1"/>
  <c r="AK46" i="14"/>
  <c r="AP46" i="14" s="1"/>
  <c r="AT46" i="14" s="1"/>
  <c r="AL46" i="14"/>
  <c r="EV48" i="14"/>
  <c r="EY48" i="14" s="1"/>
  <c r="FC48" i="14" s="1"/>
  <c r="EU48" i="14"/>
  <c r="MH48" i="14"/>
  <c r="ML48" i="14" s="1"/>
  <c r="CU49" i="14"/>
  <c r="MC50" i="14"/>
  <c r="MH50" i="14" s="1"/>
  <c r="ML50" i="14" s="1"/>
  <c r="EG51" i="14"/>
  <c r="EH51" i="14"/>
  <c r="GL52" i="14"/>
  <c r="GP52" i="14" s="1"/>
  <c r="BI53" i="14"/>
  <c r="MD53" i="14"/>
  <c r="MG53" i="14" s="1"/>
  <c r="MK53" i="14" s="1"/>
  <c r="MC53" i="14"/>
  <c r="GL55" i="14"/>
  <c r="GP55" i="14" s="1"/>
  <c r="AO57" i="14"/>
  <c r="AS57" i="14" s="1"/>
  <c r="GH57" i="14"/>
  <c r="GK57" i="14" s="1"/>
  <c r="GO57" i="14" s="1"/>
  <c r="GG57" i="14"/>
  <c r="GL57" i="14" s="1"/>
  <c r="GP57" i="14" s="1"/>
  <c r="DJ61" i="14"/>
  <c r="DI61" i="14"/>
  <c r="BX63" i="14"/>
  <c r="BW63" i="14"/>
  <c r="CB63" i="14" s="1"/>
  <c r="CF63" i="14" s="1"/>
  <c r="JF74" i="14"/>
  <c r="JE74" i="14"/>
  <c r="JJ74" i="14" s="1"/>
  <c r="JN74" i="14" s="1"/>
  <c r="BW42" i="14"/>
  <c r="CB42" i="14" s="1"/>
  <c r="CF42" i="14" s="1"/>
  <c r="EH42" i="14"/>
  <c r="GH42" i="14"/>
  <c r="GK42" i="14" s="1"/>
  <c r="GO42" i="14" s="1"/>
  <c r="KQ42" i="14"/>
  <c r="IR44" i="14"/>
  <c r="JI44" i="14" s="1"/>
  <c r="JM44" i="14" s="1"/>
  <c r="IQ44" i="14"/>
  <c r="JJ44" i="14" s="1"/>
  <c r="JN44" i="14" s="1"/>
  <c r="IQ45" i="14"/>
  <c r="EU50" i="14"/>
  <c r="EZ50" i="14" s="1"/>
  <c r="FD50" i="14" s="1"/>
  <c r="EV50" i="14"/>
  <c r="EV54" i="14"/>
  <c r="EU54" i="14"/>
  <c r="GH61" i="14"/>
  <c r="GK61" i="14" s="1"/>
  <c r="GO61" i="14" s="1"/>
  <c r="GG61" i="14"/>
  <c r="CU77" i="14"/>
  <c r="DN77" i="14" s="1"/>
  <c r="DR77" i="14" s="1"/>
  <c r="BJ79" i="14"/>
  <c r="CA79" i="14" s="1"/>
  <c r="CE79" i="14" s="1"/>
  <c r="BI79" i="14"/>
  <c r="CB79" i="14" s="1"/>
  <c r="CF79" i="14" s="1"/>
  <c r="FS40" i="14"/>
  <c r="GL40" i="14" s="1"/>
  <c r="GP40" i="14" s="1"/>
  <c r="IQ41" i="14"/>
  <c r="W42" i="14"/>
  <c r="W43" i="14"/>
  <c r="BW43" i="14"/>
  <c r="CB43" i="14" s="1"/>
  <c r="CF43" i="14" s="1"/>
  <c r="NB45" i="14"/>
  <c r="NA45" i="14"/>
  <c r="HE46" i="14"/>
  <c r="GH47" i="14"/>
  <c r="GK47" i="14" s="1"/>
  <c r="GO47" i="14" s="1"/>
  <c r="GG47" i="14"/>
  <c r="KR47" i="14"/>
  <c r="KU47" i="14" s="1"/>
  <c r="KY47" i="14" s="1"/>
  <c r="W48" i="14"/>
  <c r="BJ49" i="14"/>
  <c r="CA49" i="14" s="1"/>
  <c r="CE49" i="14" s="1"/>
  <c r="BI49" i="14"/>
  <c r="CB49" i="14" s="1"/>
  <c r="CF49" i="14" s="1"/>
  <c r="BX50" i="14"/>
  <c r="CA50" i="14" s="1"/>
  <c r="CE50" i="14" s="1"/>
  <c r="FT58" i="14"/>
  <c r="FS58" i="14"/>
  <c r="BX40" i="14"/>
  <c r="CA40" i="14" s="1"/>
  <c r="CE40" i="14" s="1"/>
  <c r="BW40" i="14"/>
  <c r="BJ47" i="14"/>
  <c r="CA47" i="14" s="1"/>
  <c r="CE47" i="14" s="1"/>
  <c r="BI47" i="14"/>
  <c r="CB47" i="14" s="1"/>
  <c r="CF47" i="14" s="1"/>
  <c r="KC48" i="14"/>
  <c r="MD48" i="14"/>
  <c r="MG48" i="14" s="1"/>
  <c r="MK48" i="14" s="1"/>
  <c r="HW49" i="14"/>
  <c r="IA49" i="14" s="1"/>
  <c r="KD50" i="14"/>
  <c r="KC50" i="14"/>
  <c r="HF52" i="14"/>
  <c r="HE52" i="14"/>
  <c r="EG53" i="14"/>
  <c r="EH53" i="14"/>
  <c r="HE53" i="14"/>
  <c r="HF53" i="14"/>
  <c r="JI56" i="14"/>
  <c r="JM56" i="14" s="1"/>
  <c r="BI57" i="14"/>
  <c r="BJ57" i="14"/>
  <c r="BW76" i="14"/>
  <c r="CB76" i="14" s="1"/>
  <c r="CF76" i="14" s="1"/>
  <c r="JF76" i="14"/>
  <c r="JE76" i="14"/>
  <c r="MD49" i="14"/>
  <c r="MG49" i="14" s="1"/>
  <c r="MK49" i="14" s="1"/>
  <c r="JF51" i="14"/>
  <c r="JI51" i="14" s="1"/>
  <c r="JM51" i="14" s="1"/>
  <c r="JE51" i="14"/>
  <c r="LP51" i="14"/>
  <c r="CV53" i="14"/>
  <c r="CU53" i="14"/>
  <c r="BX54" i="14"/>
  <c r="CA54" i="14" s="1"/>
  <c r="CE54" i="14" s="1"/>
  <c r="BW54" i="14"/>
  <c r="CB54" i="14" s="1"/>
  <c r="CF54" i="14" s="1"/>
  <c r="IR58" i="14"/>
  <c r="JI58" i="14" s="1"/>
  <c r="JM58" i="14" s="1"/>
  <c r="IQ58" i="14"/>
  <c r="JJ58" i="14" s="1"/>
  <c r="JN58" i="14" s="1"/>
  <c r="LP58" i="14"/>
  <c r="LO58" i="14"/>
  <c r="FT60" i="14"/>
  <c r="FS60" i="14"/>
  <c r="DJ64" i="14"/>
  <c r="DI64" i="14"/>
  <c r="DN64" i="14" s="1"/>
  <c r="DR64" i="14" s="1"/>
  <c r="JE72" i="14"/>
  <c r="JJ72" i="14" s="1"/>
  <c r="JN72" i="14" s="1"/>
  <c r="JF72" i="14"/>
  <c r="JI72" i="14" s="1"/>
  <c r="JM72" i="14" s="1"/>
  <c r="DJ73" i="14"/>
  <c r="DM73" i="14" s="1"/>
  <c r="DQ73" i="14" s="1"/>
  <c r="DI73" i="14"/>
  <c r="DN73" i="14" s="1"/>
  <c r="DR73" i="14" s="1"/>
  <c r="DM77" i="14"/>
  <c r="DQ77" i="14" s="1"/>
  <c r="BW58" i="14"/>
  <c r="CB58" i="14" s="1"/>
  <c r="CF58" i="14" s="1"/>
  <c r="BX58" i="14"/>
  <c r="CA58" i="14" s="1"/>
  <c r="CE58" i="14" s="1"/>
  <c r="JE62" i="14"/>
  <c r="JJ62" i="14" s="1"/>
  <c r="JN62" i="14" s="1"/>
  <c r="JF62" i="14"/>
  <c r="JI62" i="14" s="1"/>
  <c r="JM62" i="14" s="1"/>
  <c r="IR68" i="14"/>
  <c r="IQ68" i="14"/>
  <c r="JE71" i="14"/>
  <c r="JJ71" i="14" s="1"/>
  <c r="JN71" i="14" s="1"/>
  <c r="JF71" i="14"/>
  <c r="JI71" i="14" s="1"/>
  <c r="JM71" i="14" s="1"/>
  <c r="IR74" i="14"/>
  <c r="IQ74" i="14"/>
  <c r="CV76" i="14"/>
  <c r="CU76" i="14"/>
  <c r="KR44" i="14"/>
  <c r="KQ44" i="14"/>
  <c r="KV44" i="14" s="1"/>
  <c r="KZ44" i="14" s="1"/>
  <c r="LO45" i="14"/>
  <c r="X49" i="14"/>
  <c r="AO49" i="14" s="1"/>
  <c r="AS49" i="14" s="1"/>
  <c r="W49" i="14"/>
  <c r="KC49" i="14"/>
  <c r="MC49" i="14"/>
  <c r="MH49" i="14" s="1"/>
  <c r="ML49" i="14" s="1"/>
  <c r="FS50" i="14"/>
  <c r="LO51" i="14"/>
  <c r="W58" i="14"/>
  <c r="DJ62" i="14"/>
  <c r="DI62" i="14"/>
  <c r="FS64" i="14"/>
  <c r="BX74" i="14"/>
  <c r="CA74" i="14" s="1"/>
  <c r="CE74" i="14" s="1"/>
  <c r="BW74" i="14"/>
  <c r="CB74" i="14" s="1"/>
  <c r="CF74" i="14" s="1"/>
  <c r="BJ77" i="14"/>
  <c r="BI77" i="14"/>
  <c r="EH47" i="14"/>
  <c r="EG47" i="14"/>
  <c r="KD53" i="14"/>
  <c r="X54" i="14"/>
  <c r="W54" i="14"/>
  <c r="DJ55" i="14"/>
  <c r="DM55" i="14" s="1"/>
  <c r="DQ55" i="14" s="1"/>
  <c r="DI55" i="14"/>
  <c r="DN55" i="14" s="1"/>
  <c r="DR55" i="14" s="1"/>
  <c r="EH57" i="14"/>
  <c r="KR57" i="14"/>
  <c r="KQ57" i="14"/>
  <c r="KR59" i="14"/>
  <c r="KQ59" i="14"/>
  <c r="FS61" i="14"/>
  <c r="CV66" i="14"/>
  <c r="CU66" i="14"/>
  <c r="NB39" i="14"/>
  <c r="NA39" i="14"/>
  <c r="HT41" i="14"/>
  <c r="HW41" i="14" s="1"/>
  <c r="IA41" i="14" s="1"/>
  <c r="NP42" i="14"/>
  <c r="NS42" i="14" s="1"/>
  <c r="NW42" i="14" s="1"/>
  <c r="NP45" i="14"/>
  <c r="NO45" i="14"/>
  <c r="IR50" i="14"/>
  <c r="IQ50" i="14"/>
  <c r="MD51" i="14"/>
  <c r="MC51" i="14"/>
  <c r="CV54" i="14"/>
  <c r="CU54" i="14"/>
  <c r="GH55" i="14"/>
  <c r="GK55" i="14" s="1"/>
  <c r="GO55" i="14" s="1"/>
  <c r="BX57" i="14"/>
  <c r="BW57" i="14"/>
  <c r="CB57" i="14" s="1"/>
  <c r="CF57" i="14" s="1"/>
  <c r="MD60" i="14"/>
  <c r="MG60" i="14" s="1"/>
  <c r="MK60" i="14" s="1"/>
  <c r="BW67" i="14"/>
  <c r="EH67" i="14"/>
  <c r="EG67" i="14"/>
  <c r="EU69" i="14"/>
  <c r="EZ69" i="14" s="1"/>
  <c r="FD69" i="14" s="1"/>
  <c r="EH70" i="14"/>
  <c r="BJ73" i="14"/>
  <c r="BX39" i="14"/>
  <c r="CA39" i="14" s="1"/>
  <c r="CE39" i="14" s="1"/>
  <c r="AK40" i="14"/>
  <c r="AP40" i="14" s="1"/>
  <c r="AT40" i="14" s="1"/>
  <c r="AK41" i="14"/>
  <c r="AP41" i="14" s="1"/>
  <c r="AT41" i="14" s="1"/>
  <c r="W47" i="14"/>
  <c r="AP47" i="14" s="1"/>
  <c r="AT47" i="14" s="1"/>
  <c r="BX48" i="14"/>
  <c r="BW48" i="14"/>
  <c r="KU48" i="14"/>
  <c r="KY48" i="14" s="1"/>
  <c r="GH50" i="14"/>
  <c r="GG50" i="14"/>
  <c r="GL50" i="14" s="1"/>
  <c r="GP50" i="14" s="1"/>
  <c r="AL51" i="14"/>
  <c r="AO51" i="14" s="1"/>
  <c r="AS51" i="14" s="1"/>
  <c r="AK51" i="14"/>
  <c r="AP51" i="14" s="1"/>
  <c r="AT51" i="14" s="1"/>
  <c r="KV53" i="14"/>
  <c r="KZ53" i="14" s="1"/>
  <c r="KR56" i="14"/>
  <c r="KU56" i="14" s="1"/>
  <c r="KY56" i="14" s="1"/>
  <c r="IR59" i="14"/>
  <c r="JI59" i="14" s="1"/>
  <c r="JM59" i="14" s="1"/>
  <c r="IQ59" i="14"/>
  <c r="JJ59" i="14" s="1"/>
  <c r="JN59" i="14" s="1"/>
  <c r="BJ62" i="14"/>
  <c r="BI62" i="14"/>
  <c r="BJ63" i="14"/>
  <c r="JJ65" i="14"/>
  <c r="JN65" i="14" s="1"/>
  <c r="KV48" i="14"/>
  <c r="KZ48" i="14" s="1"/>
  <c r="IQ51" i="14"/>
  <c r="IR51" i="14"/>
  <c r="KR51" i="14"/>
  <c r="KQ51" i="14"/>
  <c r="CV71" i="14"/>
  <c r="CU71" i="14"/>
  <c r="BJ60" i="14"/>
  <c r="BI60" i="14"/>
  <c r="GH64" i="14"/>
  <c r="GK64" i="14" s="1"/>
  <c r="GO64" i="14" s="1"/>
  <c r="GG64" i="14"/>
  <c r="BX69" i="14"/>
  <c r="CA69" i="14" s="1"/>
  <c r="CE69" i="14" s="1"/>
  <c r="BW69" i="14"/>
  <c r="CB69" i="14" s="1"/>
  <c r="CF69" i="14" s="1"/>
  <c r="DN75" i="14"/>
  <c r="DR75" i="14" s="1"/>
  <c r="HF54" i="14"/>
  <c r="HE54" i="14"/>
  <c r="X56" i="14"/>
  <c r="AO56" i="14" s="1"/>
  <c r="AS56" i="14" s="1"/>
  <c r="W56" i="14"/>
  <c r="AP56" i="14" s="1"/>
  <c r="AT56" i="14" s="1"/>
  <c r="EH56" i="14"/>
  <c r="EG56" i="14"/>
  <c r="EV58" i="14"/>
  <c r="EY58" i="14" s="1"/>
  <c r="FC58" i="14" s="1"/>
  <c r="EU58" i="14"/>
  <c r="EZ58" i="14" s="1"/>
  <c r="FD58" i="14" s="1"/>
  <c r="JE69" i="14"/>
  <c r="JJ69" i="14" s="1"/>
  <c r="JN69" i="14" s="1"/>
  <c r="BI78" i="14"/>
  <c r="BJ78" i="14"/>
  <c r="MH56" i="14"/>
  <c r="ML56" i="14" s="1"/>
  <c r="LP57" i="14"/>
  <c r="MG57" i="14" s="1"/>
  <c r="MK57" i="14" s="1"/>
  <c r="LO57" i="14"/>
  <c r="BJ68" i="14"/>
  <c r="CA68" i="14" s="1"/>
  <c r="CE68" i="14" s="1"/>
  <c r="BI68" i="14"/>
  <c r="CB68" i="14" s="1"/>
  <c r="CF68" i="14" s="1"/>
  <c r="BJ75" i="14"/>
  <c r="BI75" i="14"/>
  <c r="HE50" i="14"/>
  <c r="HX50" i="14" s="1"/>
  <c r="IB50" i="14" s="1"/>
  <c r="HF50" i="14"/>
  <c r="HW50" i="14" s="1"/>
  <c r="IA50" i="14" s="1"/>
  <c r="JF50" i="14"/>
  <c r="JI50" i="14" s="1"/>
  <c r="JM50" i="14" s="1"/>
  <c r="JE50" i="14"/>
  <c r="JJ50" i="14" s="1"/>
  <c r="JN50" i="14" s="1"/>
  <c r="JE52" i="14"/>
  <c r="AL53" i="14"/>
  <c r="AO53" i="14" s="1"/>
  <c r="AS53" i="14" s="1"/>
  <c r="AK53" i="14"/>
  <c r="AP53" i="14" s="1"/>
  <c r="AT53" i="14" s="1"/>
  <c r="JE53" i="14"/>
  <c r="JJ53" i="14" s="1"/>
  <c r="JN53" i="14" s="1"/>
  <c r="EU55" i="14"/>
  <c r="EZ55" i="14" s="1"/>
  <c r="FD55" i="14" s="1"/>
  <c r="CA56" i="14"/>
  <c r="CE56" i="14" s="1"/>
  <c r="AK58" i="14"/>
  <c r="DI59" i="14"/>
  <c r="DN59" i="14" s="1"/>
  <c r="DR59" i="14" s="1"/>
  <c r="JE66" i="14"/>
  <c r="JJ66" i="14" s="1"/>
  <c r="JN66" i="14" s="1"/>
  <c r="EG69" i="14"/>
  <c r="DJ71" i="14"/>
  <c r="DM71" i="14" s="1"/>
  <c r="DQ71" i="14" s="1"/>
  <c r="DI71" i="14"/>
  <c r="DN71" i="14" s="1"/>
  <c r="DR71" i="14" s="1"/>
  <c r="DM75" i="14"/>
  <c r="DQ75" i="14" s="1"/>
  <c r="DM78" i="14"/>
  <c r="DQ78" i="14" s="1"/>
  <c r="HE48" i="14"/>
  <c r="JE48" i="14"/>
  <c r="JJ48" i="14" s="1"/>
  <c r="JN48" i="14" s="1"/>
  <c r="LP52" i="14"/>
  <c r="LO52" i="14"/>
  <c r="LO53" i="14"/>
  <c r="LP53" i="14"/>
  <c r="KQ55" i="14"/>
  <c r="KV55" i="14" s="1"/>
  <c r="KZ55" i="14" s="1"/>
  <c r="DI57" i="14"/>
  <c r="DN57" i="14" s="1"/>
  <c r="DR57" i="14" s="1"/>
  <c r="JF57" i="14"/>
  <c r="JI57" i="14" s="1"/>
  <c r="JM57" i="14" s="1"/>
  <c r="JE57" i="14"/>
  <c r="JJ57" i="14" s="1"/>
  <c r="JN57" i="14" s="1"/>
  <c r="BI59" i="14"/>
  <c r="EV61" i="14"/>
  <c r="EY61" i="14" s="1"/>
  <c r="FC61" i="14" s="1"/>
  <c r="EU61" i="14"/>
  <c r="EG62" i="14"/>
  <c r="EV67" i="14"/>
  <c r="JF69" i="14"/>
  <c r="JI69" i="14" s="1"/>
  <c r="JM69" i="14" s="1"/>
  <c r="CV86" i="14"/>
  <c r="CU86" i="14"/>
  <c r="DN86" i="14" s="1"/>
  <c r="DR86" i="14" s="1"/>
  <c r="HS49" i="14"/>
  <c r="HX49" i="14" s="1"/>
  <c r="IB49" i="14" s="1"/>
  <c r="AK50" i="14"/>
  <c r="AP50" i="14" s="1"/>
  <c r="AT50" i="14" s="1"/>
  <c r="HF51" i="14"/>
  <c r="HW51" i="14" s="1"/>
  <c r="IA51" i="14" s="1"/>
  <c r="HE51" i="14"/>
  <c r="HX51" i="14" s="1"/>
  <c r="IB51" i="14" s="1"/>
  <c r="KD54" i="14"/>
  <c r="MD56" i="14"/>
  <c r="MG56" i="14" s="1"/>
  <c r="MK56" i="14" s="1"/>
  <c r="GH60" i="14"/>
  <c r="GK60" i="14" s="1"/>
  <c r="GO60" i="14" s="1"/>
  <c r="GG60" i="14"/>
  <c r="GL60" i="14" s="1"/>
  <c r="GP60" i="14" s="1"/>
  <c r="GG62" i="14"/>
  <c r="GL62" i="14" s="1"/>
  <c r="GP62" i="14" s="1"/>
  <c r="DJ63" i="14"/>
  <c r="DM63" i="14" s="1"/>
  <c r="DQ63" i="14" s="1"/>
  <c r="DI63" i="14"/>
  <c r="DN63" i="14" s="1"/>
  <c r="DR63" i="14" s="1"/>
  <c r="EH65" i="14"/>
  <c r="EZ67" i="14"/>
  <c r="FD67" i="14" s="1"/>
  <c r="CV70" i="14"/>
  <c r="DI72" i="14"/>
  <c r="BX78" i="14"/>
  <c r="CA78" i="14" s="1"/>
  <c r="CE78" i="14" s="1"/>
  <c r="BW78" i="14"/>
  <c r="CB78" i="14" s="1"/>
  <c r="CF78" i="14" s="1"/>
  <c r="CV80" i="14"/>
  <c r="CU80" i="14"/>
  <c r="EV66" i="14"/>
  <c r="EU66" i="14"/>
  <c r="DN78" i="14"/>
  <c r="DR78" i="14" s="1"/>
  <c r="BX55" i="14"/>
  <c r="BW55" i="14"/>
  <c r="BX59" i="14"/>
  <c r="CA59" i="14" s="1"/>
  <c r="CE59" i="14" s="1"/>
  <c r="BW59" i="14"/>
  <c r="CU72" i="14"/>
  <c r="CU82" i="14"/>
  <c r="DI83" i="14"/>
  <c r="DN83" i="14" s="1"/>
  <c r="DR83" i="14" s="1"/>
  <c r="KR50" i="14"/>
  <c r="KU50" i="14" s="1"/>
  <c r="KY50" i="14" s="1"/>
  <c r="KQ50" i="14"/>
  <c r="KV50" i="14" s="1"/>
  <c r="KZ50" i="14" s="1"/>
  <c r="FT51" i="14"/>
  <c r="KC52" i="14"/>
  <c r="KD52" i="14"/>
  <c r="BJ51" i="14"/>
  <c r="GH52" i="14"/>
  <c r="GH56" i="14"/>
  <c r="GG56" i="14"/>
  <c r="LP59" i="14"/>
  <c r="CV64" i="14"/>
  <c r="DJ65" i="14"/>
  <c r="DM65" i="14" s="1"/>
  <c r="DQ65" i="14" s="1"/>
  <c r="DI65" i="14"/>
  <c r="DJ66" i="14"/>
  <c r="DI66" i="14"/>
  <c r="DI67" i="14"/>
  <c r="DN67" i="14" s="1"/>
  <c r="DR67" i="14" s="1"/>
  <c r="CU81" i="14"/>
  <c r="DI87" i="14"/>
  <c r="IQ77" i="14"/>
  <c r="CU84" i="14"/>
  <c r="NJ4" i="13"/>
  <c r="NI4" i="13"/>
  <c r="OB4" i="13" s="1"/>
  <c r="OF4" i="13" s="1"/>
  <c r="FR10" i="13"/>
  <c r="FQ10" i="13"/>
  <c r="PQ30" i="13"/>
  <c r="PU30" i="13" s="1"/>
  <c r="AB3" i="13"/>
  <c r="AF3" i="13" s="1"/>
  <c r="AJ3" i="13" s="1"/>
  <c r="AC3" i="13"/>
  <c r="AG3" i="13" s="1"/>
  <c r="AK3" i="13" s="1"/>
  <c r="JH8" i="13"/>
  <c r="JL8" i="13" s="1"/>
  <c r="JP8" i="13" s="1"/>
  <c r="JI8" i="13"/>
  <c r="JM8" i="13" s="1"/>
  <c r="JQ8" i="13" s="1"/>
  <c r="MK10" i="13"/>
  <c r="MO10" i="13" s="1"/>
  <c r="MS10" i="13" s="1"/>
  <c r="MJ10" i="13"/>
  <c r="MN10" i="13" s="1"/>
  <c r="MR10" i="13" s="1"/>
  <c r="CO13" i="13"/>
  <c r="CP13" i="13"/>
  <c r="DI13" i="13" s="1"/>
  <c r="DM13" i="13" s="1"/>
  <c r="GF21" i="13"/>
  <c r="GJ21" i="13" s="1"/>
  <c r="GN21" i="13" s="1"/>
  <c r="GG21" i="13"/>
  <c r="GK21" i="13" s="1"/>
  <c r="GO21" i="13" s="1"/>
  <c r="OB34" i="13"/>
  <c r="OF34" i="13" s="1"/>
  <c r="LV54" i="13"/>
  <c r="LU54" i="13"/>
  <c r="PM13" i="13"/>
  <c r="PL13" i="13"/>
  <c r="PP13" i="13" s="1"/>
  <c r="PT13" i="13" s="1"/>
  <c r="DE21" i="13"/>
  <c r="DI21" i="13" s="1"/>
  <c r="DM21" i="13" s="1"/>
  <c r="DD21" i="13"/>
  <c r="N9" i="13"/>
  <c r="AG9" i="13" s="1"/>
  <c r="AK9" i="13" s="1"/>
  <c r="M9" i="13"/>
  <c r="KH12" i="13"/>
  <c r="KG12" i="13"/>
  <c r="IT15" i="13"/>
  <c r="IS15" i="13"/>
  <c r="KH36" i="13"/>
  <c r="KG36" i="13"/>
  <c r="OB6" i="13"/>
  <c r="OF6" i="13" s="1"/>
  <c r="LV25" i="13"/>
  <c r="LU25" i="13"/>
  <c r="EW3" i="13"/>
  <c r="FA3" i="13" s="1"/>
  <c r="LV3" i="13"/>
  <c r="MO3" i="13" s="1"/>
  <c r="MS3" i="13" s="1"/>
  <c r="LU3" i="13"/>
  <c r="HF14" i="13"/>
  <c r="HE14" i="13"/>
  <c r="ER31" i="13"/>
  <c r="EV31" i="13" s="1"/>
  <c r="EZ31" i="13" s="1"/>
  <c r="ES31" i="13"/>
  <c r="NY38" i="13"/>
  <c r="NX38" i="13"/>
  <c r="BU9" i="13"/>
  <c r="BY9" i="13" s="1"/>
  <c r="AC17" i="13"/>
  <c r="AB17" i="13"/>
  <c r="AF17" i="13" s="1"/>
  <c r="AJ17" i="13" s="1"/>
  <c r="MO20" i="13"/>
  <c r="MS20" i="13" s="1"/>
  <c r="M23" i="13"/>
  <c r="N23" i="13"/>
  <c r="MK23" i="13"/>
  <c r="MO23" i="13" s="1"/>
  <c r="MS23" i="13" s="1"/>
  <c r="MJ23" i="13"/>
  <c r="MN23" i="13" s="1"/>
  <c r="MR23" i="13" s="1"/>
  <c r="GG27" i="13"/>
  <c r="GK27" i="13" s="1"/>
  <c r="GO27" i="13" s="1"/>
  <c r="GF27" i="13"/>
  <c r="GJ27" i="13" s="1"/>
  <c r="GN27" i="13" s="1"/>
  <c r="NI3" i="13"/>
  <c r="NJ3" i="13"/>
  <c r="ES25" i="13"/>
  <c r="ER25" i="13"/>
  <c r="EV25" i="13" s="1"/>
  <c r="EZ25" i="13" s="1"/>
  <c r="AB5" i="13"/>
  <c r="AF5" i="13" s="1"/>
  <c r="AJ5" i="13" s="1"/>
  <c r="AC5" i="13"/>
  <c r="AG5" i="13" s="1"/>
  <c r="AK5" i="13" s="1"/>
  <c r="AC7" i="13"/>
  <c r="AG7" i="13" s="1"/>
  <c r="AK7" i="13" s="1"/>
  <c r="AB7" i="13"/>
  <c r="AF7" i="13" s="1"/>
  <c r="AJ7" i="13" s="1"/>
  <c r="MN9" i="13"/>
  <c r="MR9" i="13" s="1"/>
  <c r="LU14" i="13"/>
  <c r="LV14" i="13"/>
  <c r="EW24" i="13"/>
  <c r="FA24" i="13" s="1"/>
  <c r="OC34" i="13"/>
  <c r="OG34" i="13" s="1"/>
  <c r="KH39" i="13"/>
  <c r="KG39" i="13"/>
  <c r="NY39" i="13"/>
  <c r="NX39" i="13"/>
  <c r="OB39" i="13" s="1"/>
  <c r="OF39" i="13" s="1"/>
  <c r="DD4" i="13"/>
  <c r="DE4" i="13"/>
  <c r="DI4" i="13" s="1"/>
  <c r="DM4" i="13" s="1"/>
  <c r="HF5" i="13"/>
  <c r="HE5" i="13"/>
  <c r="HU6" i="13"/>
  <c r="HT6" i="13"/>
  <c r="HX6" i="13" s="1"/>
  <c r="IB6" i="13" s="1"/>
  <c r="M11" i="13"/>
  <c r="AF11" i="13" s="1"/>
  <c r="AJ11" i="13" s="1"/>
  <c r="N11" i="13"/>
  <c r="GK11" i="13"/>
  <c r="GO11" i="13" s="1"/>
  <c r="DE12" i="13"/>
  <c r="DD12" i="13"/>
  <c r="DH12" i="13" s="1"/>
  <c r="DL12" i="13" s="1"/>
  <c r="PM32" i="13"/>
  <c r="PQ32" i="13" s="1"/>
  <c r="PU32" i="13" s="1"/>
  <c r="PL32" i="13"/>
  <c r="PP32" i="13" s="1"/>
  <c r="PT32" i="13" s="1"/>
  <c r="HF3" i="13"/>
  <c r="HE3" i="13"/>
  <c r="KW5" i="13"/>
  <c r="LA5" i="13" s="1"/>
  <c r="LE5" i="13" s="1"/>
  <c r="KV5" i="13"/>
  <c r="KZ5" i="13" s="1"/>
  <c r="LD5" i="13" s="1"/>
  <c r="BB6" i="13"/>
  <c r="BA6" i="13"/>
  <c r="ED3" i="13"/>
  <c r="EC3" i="13"/>
  <c r="HF4" i="13"/>
  <c r="HE4" i="13"/>
  <c r="KW4" i="13"/>
  <c r="LA4" i="13" s="1"/>
  <c r="LE4" i="13" s="1"/>
  <c r="KV4" i="13"/>
  <c r="OC4" i="13"/>
  <c r="OG4" i="13" s="1"/>
  <c r="ED7" i="13"/>
  <c r="EC7" i="13"/>
  <c r="HF8" i="13"/>
  <c r="HE8" i="13"/>
  <c r="FR15" i="13"/>
  <c r="FQ15" i="13"/>
  <c r="AF20" i="13"/>
  <c r="AJ20" i="13" s="1"/>
  <c r="BB22" i="13"/>
  <c r="BA22" i="13"/>
  <c r="KW3" i="13"/>
  <c r="LA3" i="13" s="1"/>
  <c r="LE3" i="13" s="1"/>
  <c r="KV3" i="13"/>
  <c r="BQ49" i="13"/>
  <c r="BU49" i="13" s="1"/>
  <c r="BY49" i="13" s="1"/>
  <c r="BP49" i="13"/>
  <c r="BT49" i="13" s="1"/>
  <c r="BX49" i="13" s="1"/>
  <c r="IS6" i="13"/>
  <c r="IT6" i="13"/>
  <c r="HU7" i="13"/>
  <c r="HY7" i="13" s="1"/>
  <c r="IC7" i="13" s="1"/>
  <c r="HT7" i="13"/>
  <c r="HX7" i="13" s="1"/>
  <c r="IB7" i="13" s="1"/>
  <c r="NI13" i="13"/>
  <c r="NJ13" i="13"/>
  <c r="HT3" i="13"/>
  <c r="HU3" i="13"/>
  <c r="HY3" i="13" s="1"/>
  <c r="IC3" i="13" s="1"/>
  <c r="AF8" i="13"/>
  <c r="AJ8" i="13" s="1"/>
  <c r="DI9" i="13"/>
  <c r="DM9" i="13" s="1"/>
  <c r="EW17" i="13"/>
  <c r="FA17" i="13" s="1"/>
  <c r="OX19" i="13"/>
  <c r="OW19" i="13"/>
  <c r="KW20" i="13"/>
  <c r="KV20" i="13"/>
  <c r="KZ20" i="13" s="1"/>
  <c r="LD20" i="13" s="1"/>
  <c r="BB21" i="13"/>
  <c r="BA21" i="13"/>
  <c r="HU31" i="13"/>
  <c r="HY31" i="13" s="1"/>
  <c r="IC31" i="13" s="1"/>
  <c r="HT31" i="13"/>
  <c r="HX31" i="13" s="1"/>
  <c r="IB31" i="13" s="1"/>
  <c r="EV5" i="13"/>
  <c r="EZ5" i="13" s="1"/>
  <c r="BP6" i="13"/>
  <c r="BT6" i="13" s="1"/>
  <c r="BX6" i="13" s="1"/>
  <c r="BQ6" i="13"/>
  <c r="BU6" i="13" s="1"/>
  <c r="BY6" i="13" s="1"/>
  <c r="FR6" i="13"/>
  <c r="FQ6" i="13"/>
  <c r="KV11" i="13"/>
  <c r="KW11" i="13"/>
  <c r="HF13" i="13"/>
  <c r="HY13" i="13" s="1"/>
  <c r="IC13" i="13" s="1"/>
  <c r="HE13" i="13"/>
  <c r="N15" i="13"/>
  <c r="M15" i="13"/>
  <c r="HX26" i="13"/>
  <c r="IB26" i="13" s="1"/>
  <c r="CO30" i="13"/>
  <c r="CP30" i="13"/>
  <c r="PM3" i="13"/>
  <c r="PQ3" i="13" s="1"/>
  <c r="PU3" i="13" s="1"/>
  <c r="PL3" i="13"/>
  <c r="JI6" i="13"/>
  <c r="JH6" i="13"/>
  <c r="MO6" i="13"/>
  <c r="MS6" i="13" s="1"/>
  <c r="LA8" i="13"/>
  <c r="LE8" i="13" s="1"/>
  <c r="HX12" i="13"/>
  <c r="IB12" i="13" s="1"/>
  <c r="MK16" i="13"/>
  <c r="MO16" i="13" s="1"/>
  <c r="MS16" i="13" s="1"/>
  <c r="MJ16" i="13"/>
  <c r="MN16" i="13" s="1"/>
  <c r="MR16" i="13" s="1"/>
  <c r="IT19" i="13"/>
  <c r="JM19" i="13" s="1"/>
  <c r="JQ19" i="13" s="1"/>
  <c r="IS19" i="13"/>
  <c r="HY21" i="13"/>
  <c r="IC21" i="13" s="1"/>
  <c r="IT27" i="13"/>
  <c r="IS27" i="13"/>
  <c r="AC4" i="13"/>
  <c r="AG4" i="13" s="1"/>
  <c r="AK4" i="13" s="1"/>
  <c r="AB4" i="13"/>
  <c r="GG9" i="13"/>
  <c r="GK9" i="13" s="1"/>
  <c r="GO9" i="13" s="1"/>
  <c r="GF9" i="13"/>
  <c r="GJ9" i="13" s="1"/>
  <c r="GN9" i="13" s="1"/>
  <c r="NY27" i="13"/>
  <c r="NX27" i="13"/>
  <c r="BQ4" i="13"/>
  <c r="BU4" i="13" s="1"/>
  <c r="BY4" i="13" s="1"/>
  <c r="BP4" i="13"/>
  <c r="BT4" i="13" s="1"/>
  <c r="BX4" i="13" s="1"/>
  <c r="MK5" i="13"/>
  <c r="MO5" i="13" s="1"/>
  <c r="MS5" i="13" s="1"/>
  <c r="MJ5" i="13"/>
  <c r="MN5" i="13" s="1"/>
  <c r="MR5" i="13" s="1"/>
  <c r="BA10" i="13"/>
  <c r="BT10" i="13" s="1"/>
  <c r="BX10" i="13" s="1"/>
  <c r="BB10" i="13"/>
  <c r="OX12" i="13"/>
  <c r="OW12" i="13"/>
  <c r="AF14" i="13"/>
  <c r="AJ14" i="13" s="1"/>
  <c r="NI15" i="13"/>
  <c r="NJ15" i="13"/>
  <c r="JI17" i="13"/>
  <c r="JM17" i="13" s="1"/>
  <c r="JQ17" i="13" s="1"/>
  <c r="JH17" i="13"/>
  <c r="JL17" i="13" s="1"/>
  <c r="JP17" i="13" s="1"/>
  <c r="HX20" i="13"/>
  <c r="IB20" i="13" s="1"/>
  <c r="HX21" i="13"/>
  <c r="IB21" i="13" s="1"/>
  <c r="AC25" i="13"/>
  <c r="AB25" i="13"/>
  <c r="BQ11" i="13"/>
  <c r="BU11" i="13" s="1"/>
  <c r="BY11" i="13" s="1"/>
  <c r="BP11" i="13"/>
  <c r="BT11" i="13" s="1"/>
  <c r="BX11" i="13" s="1"/>
  <c r="IT4" i="13"/>
  <c r="IS4" i="13"/>
  <c r="BT7" i="13"/>
  <c r="BX7" i="13" s="1"/>
  <c r="FR7" i="13"/>
  <c r="FQ7" i="13"/>
  <c r="EW12" i="13"/>
  <c r="FA12" i="13" s="1"/>
  <c r="LA13" i="13"/>
  <c r="LE13" i="13" s="1"/>
  <c r="MK17" i="13"/>
  <c r="MO17" i="13" s="1"/>
  <c r="MS17" i="13" s="1"/>
  <c r="MJ17" i="13"/>
  <c r="MN17" i="13" s="1"/>
  <c r="MR17" i="13" s="1"/>
  <c r="HY20" i="13"/>
  <c r="IC20" i="13" s="1"/>
  <c r="NJ21" i="13"/>
  <c r="NI21" i="13"/>
  <c r="PP8" i="13"/>
  <c r="PT8" i="13" s="1"/>
  <c r="MK4" i="13"/>
  <c r="MO4" i="13" s="1"/>
  <c r="MS4" i="13" s="1"/>
  <c r="MJ4" i="13"/>
  <c r="CP5" i="13"/>
  <c r="CO5" i="13"/>
  <c r="DH5" i="13" s="1"/>
  <c r="DL5" i="13" s="1"/>
  <c r="BU7" i="13"/>
  <c r="BY7" i="13" s="1"/>
  <c r="OX9" i="13"/>
  <c r="OW9" i="13"/>
  <c r="PP9" i="13" s="1"/>
  <c r="PT9" i="13" s="1"/>
  <c r="ER11" i="13"/>
  <c r="EV11" i="13" s="1"/>
  <c r="EZ11" i="13" s="1"/>
  <c r="ES11" i="13"/>
  <c r="EW11" i="13" s="1"/>
  <c r="FA11" i="13" s="1"/>
  <c r="NY14" i="13"/>
  <c r="OC14" i="13" s="1"/>
  <c r="OG14" i="13" s="1"/>
  <c r="NX14" i="13"/>
  <c r="OB14" i="13" s="1"/>
  <c r="OF14" i="13" s="1"/>
  <c r="FQ3" i="13"/>
  <c r="FR3" i="13"/>
  <c r="GK3" i="13" s="1"/>
  <c r="GO3" i="13" s="1"/>
  <c r="M6" i="13"/>
  <c r="N6" i="13"/>
  <c r="MK7" i="13"/>
  <c r="MO7" i="13" s="1"/>
  <c r="MS7" i="13" s="1"/>
  <c r="MJ7" i="13"/>
  <c r="MN7" i="13" s="1"/>
  <c r="MR7" i="13" s="1"/>
  <c r="LV10" i="13"/>
  <c r="LU10" i="13"/>
  <c r="BB14" i="13"/>
  <c r="BA14" i="13"/>
  <c r="FQ4" i="13"/>
  <c r="FR4" i="13"/>
  <c r="GK4" i="13" s="1"/>
  <c r="GO4" i="13" s="1"/>
  <c r="JI5" i="13"/>
  <c r="JM5" i="13" s="1"/>
  <c r="JQ5" i="13" s="1"/>
  <c r="JH5" i="13"/>
  <c r="CP7" i="13"/>
  <c r="DI7" i="13" s="1"/>
  <c r="DM7" i="13" s="1"/>
  <c r="CO7" i="13"/>
  <c r="IS9" i="13"/>
  <c r="IT9" i="13"/>
  <c r="HX14" i="13"/>
  <c r="IB14" i="13" s="1"/>
  <c r="KH16" i="13"/>
  <c r="KG16" i="13"/>
  <c r="KG17" i="13"/>
  <c r="KZ17" i="13" s="1"/>
  <c r="LD17" i="13" s="1"/>
  <c r="KH17" i="13"/>
  <c r="LA17" i="13" s="1"/>
  <c r="LE17" i="13" s="1"/>
  <c r="N18" i="13"/>
  <c r="AG18" i="13" s="1"/>
  <c r="AK18" i="13" s="1"/>
  <c r="M18" i="13"/>
  <c r="AF18" i="13" s="1"/>
  <c r="AJ18" i="13" s="1"/>
  <c r="JI18" i="13"/>
  <c r="JM18" i="13" s="1"/>
  <c r="JQ18" i="13" s="1"/>
  <c r="JH18" i="13"/>
  <c r="JL18" i="13" s="1"/>
  <c r="JP18" i="13" s="1"/>
  <c r="GG19" i="13"/>
  <c r="GK19" i="13" s="1"/>
  <c r="GO19" i="13" s="1"/>
  <c r="GF19" i="13"/>
  <c r="GJ19" i="13" s="1"/>
  <c r="GN19" i="13" s="1"/>
  <c r="CP20" i="13"/>
  <c r="CO20" i="13"/>
  <c r="BU23" i="13"/>
  <c r="BY23" i="13" s="1"/>
  <c r="AG35" i="13"/>
  <c r="AK35" i="13" s="1"/>
  <c r="GG44" i="13"/>
  <c r="GK44" i="13" s="1"/>
  <c r="GO44" i="13" s="1"/>
  <c r="GF44" i="13"/>
  <c r="GJ44" i="13" s="1"/>
  <c r="GN44" i="13" s="1"/>
  <c r="DI8" i="13"/>
  <c r="DM8" i="13" s="1"/>
  <c r="JH13" i="13"/>
  <c r="JL13" i="13" s="1"/>
  <c r="JP13" i="13" s="1"/>
  <c r="JI13" i="13"/>
  <c r="JM13" i="13" s="1"/>
  <c r="JQ13" i="13" s="1"/>
  <c r="BQ16" i="13"/>
  <c r="BU16" i="13" s="1"/>
  <c r="BY16" i="13" s="1"/>
  <c r="BP16" i="13"/>
  <c r="BT16" i="13" s="1"/>
  <c r="BX16" i="13" s="1"/>
  <c r="BB17" i="13"/>
  <c r="BU17" i="13" s="1"/>
  <c r="BY17" i="13" s="1"/>
  <c r="BA17" i="13"/>
  <c r="HX19" i="13"/>
  <c r="IB19" i="13" s="1"/>
  <c r="MK30" i="13"/>
  <c r="MO30" i="13" s="1"/>
  <c r="MS30" i="13" s="1"/>
  <c r="MJ30" i="13"/>
  <c r="DI14" i="13"/>
  <c r="DM14" i="13" s="1"/>
  <c r="GG18" i="13"/>
  <c r="GF18" i="13"/>
  <c r="DE10" i="13"/>
  <c r="DI10" i="13" s="1"/>
  <c r="DM10" i="13" s="1"/>
  <c r="DD10" i="13"/>
  <c r="DH10" i="13" s="1"/>
  <c r="DL10" i="13" s="1"/>
  <c r="ED46" i="13"/>
  <c r="EC46" i="13"/>
  <c r="BQ3" i="13"/>
  <c r="BU3" i="13" s="1"/>
  <c r="BY3" i="13" s="1"/>
  <c r="ES5" i="13"/>
  <c r="EW5" i="13" s="1"/>
  <c r="FA5" i="13" s="1"/>
  <c r="CP11" i="13"/>
  <c r="DI11" i="13" s="1"/>
  <c r="DM11" i="13" s="1"/>
  <c r="CO11" i="13"/>
  <c r="DD14" i="13"/>
  <c r="DH14" i="13" s="1"/>
  <c r="DL14" i="13" s="1"/>
  <c r="KW15" i="13"/>
  <c r="LA15" i="13" s="1"/>
  <c r="LE15" i="13" s="1"/>
  <c r="KV15" i="13"/>
  <c r="KZ15" i="13" s="1"/>
  <c r="LD15" i="13" s="1"/>
  <c r="BT17" i="13"/>
  <c r="BX17" i="13" s="1"/>
  <c r="HU12" i="13"/>
  <c r="BP13" i="13"/>
  <c r="BT13" i="13" s="1"/>
  <c r="BX13" i="13" s="1"/>
  <c r="OX13" i="13"/>
  <c r="AC15" i="13"/>
  <c r="AB15" i="13"/>
  <c r="FR26" i="13"/>
  <c r="HT4" i="13"/>
  <c r="HU4" i="13"/>
  <c r="CO6" i="13"/>
  <c r="JI9" i="13"/>
  <c r="JH9" i="13"/>
  <c r="FR11" i="13"/>
  <c r="HU16" i="13"/>
  <c r="HY16" i="13" s="1"/>
  <c r="IC16" i="13" s="1"/>
  <c r="NJ16" i="13"/>
  <c r="OC16" i="13" s="1"/>
  <c r="OG16" i="13" s="1"/>
  <c r="NI16" i="13"/>
  <c r="HF17" i="13"/>
  <c r="BB18" i="13"/>
  <c r="BA18" i="13"/>
  <c r="IT28" i="13"/>
  <c r="IS28" i="13"/>
  <c r="NJ39" i="13"/>
  <c r="NI39" i="13"/>
  <c r="AC6" i="13"/>
  <c r="AB6" i="13"/>
  <c r="MJ6" i="13"/>
  <c r="GG26" i="13"/>
  <c r="GK26" i="13" s="1"/>
  <c r="GO26" i="13" s="1"/>
  <c r="GF26" i="13"/>
  <c r="GJ26" i="13" s="1"/>
  <c r="GN26" i="13" s="1"/>
  <c r="ES46" i="13"/>
  <c r="ER46" i="13"/>
  <c r="KW57" i="13"/>
  <c r="LA57" i="13" s="1"/>
  <c r="LE57" i="13" s="1"/>
  <c r="KV57" i="13"/>
  <c r="KZ57" i="13" s="1"/>
  <c r="LD57" i="13" s="1"/>
  <c r="OX5" i="13"/>
  <c r="OW5" i="13"/>
  <c r="DE5" i="13"/>
  <c r="DI5" i="13" s="1"/>
  <c r="DM5" i="13" s="1"/>
  <c r="KH5" i="13"/>
  <c r="DD6" i="13"/>
  <c r="DH6" i="13" s="1"/>
  <c r="DL6" i="13" s="1"/>
  <c r="DE6" i="13"/>
  <c r="DI6" i="13" s="1"/>
  <c r="DM6" i="13" s="1"/>
  <c r="HF9" i="13"/>
  <c r="HY9" i="13" s="1"/>
  <c r="IC9" i="13" s="1"/>
  <c r="HE9" i="13"/>
  <c r="HX9" i="13" s="1"/>
  <c r="IB9" i="13" s="1"/>
  <c r="CP12" i="13"/>
  <c r="M13" i="13"/>
  <c r="EW13" i="13"/>
  <c r="FA13" i="13" s="1"/>
  <c r="ES22" i="13"/>
  <c r="EW22" i="13" s="1"/>
  <c r="FA22" i="13" s="1"/>
  <c r="ER22" i="13"/>
  <c r="EV22" i="13" s="1"/>
  <c r="EZ22" i="13" s="1"/>
  <c r="NX24" i="13"/>
  <c r="OB24" i="13" s="1"/>
  <c r="OF24" i="13" s="1"/>
  <c r="DI26" i="13"/>
  <c r="DM26" i="13" s="1"/>
  <c r="GG34" i="13"/>
  <c r="GK34" i="13" s="1"/>
  <c r="GO34" i="13" s="1"/>
  <c r="GF34" i="13"/>
  <c r="GJ34" i="13" s="1"/>
  <c r="GN34" i="13" s="1"/>
  <c r="DE35" i="13"/>
  <c r="DD35" i="13"/>
  <c r="LV36" i="13"/>
  <c r="LU36" i="13"/>
  <c r="AB40" i="13"/>
  <c r="AF40" i="13" s="1"/>
  <c r="AJ40" i="13" s="1"/>
  <c r="AC40" i="13"/>
  <c r="AG40" i="13" s="1"/>
  <c r="AK40" i="13" s="1"/>
  <c r="DD40" i="13"/>
  <c r="DH40" i="13" s="1"/>
  <c r="DL40" i="13" s="1"/>
  <c r="BU46" i="13"/>
  <c r="BY46" i="13" s="1"/>
  <c r="MN51" i="13"/>
  <c r="MR51" i="13" s="1"/>
  <c r="AC57" i="13"/>
  <c r="AB57" i="13"/>
  <c r="M4" i="13"/>
  <c r="ED4" i="13"/>
  <c r="EW4" i="13" s="1"/>
  <c r="FA4" i="13" s="1"/>
  <c r="EC4" i="13"/>
  <c r="EV4" i="13" s="1"/>
  <c r="EZ4" i="13" s="1"/>
  <c r="PM4" i="13"/>
  <c r="PQ4" i="13" s="1"/>
  <c r="PU4" i="13" s="1"/>
  <c r="PL4" i="13"/>
  <c r="BA5" i="13"/>
  <c r="FR5" i="13"/>
  <c r="FQ5" i="13"/>
  <c r="OW6" i="13"/>
  <c r="MN8" i="13"/>
  <c r="MR8" i="13" s="1"/>
  <c r="ED9" i="13"/>
  <c r="EC9" i="13"/>
  <c r="MK9" i="13"/>
  <c r="MO9" i="13" s="1"/>
  <c r="MS9" i="13" s="1"/>
  <c r="AG11" i="13"/>
  <c r="AK11" i="13" s="1"/>
  <c r="IS11" i="13"/>
  <c r="LV11" i="13"/>
  <c r="MO11" i="13" s="1"/>
  <c r="MS11" i="13" s="1"/>
  <c r="LU11" i="13"/>
  <c r="MN11" i="13" s="1"/>
  <c r="MR11" i="13" s="1"/>
  <c r="IT12" i="13"/>
  <c r="IS12" i="13"/>
  <c r="FQ16" i="13"/>
  <c r="PM17" i="13"/>
  <c r="PQ17" i="13" s="1"/>
  <c r="PU17" i="13" s="1"/>
  <c r="EC19" i="13"/>
  <c r="ED19" i="13"/>
  <c r="EC21" i="13"/>
  <c r="PL21" i="13"/>
  <c r="PP21" i="13" s="1"/>
  <c r="PT21" i="13" s="1"/>
  <c r="IT23" i="13"/>
  <c r="IS23" i="13"/>
  <c r="IT24" i="13"/>
  <c r="JM24" i="13" s="1"/>
  <c r="JQ24" i="13" s="1"/>
  <c r="IS24" i="13"/>
  <c r="JL24" i="13" s="1"/>
  <c r="JP24" i="13" s="1"/>
  <c r="DD28" i="13"/>
  <c r="DH28" i="13" s="1"/>
  <c r="DL28" i="13" s="1"/>
  <c r="DE28" i="13"/>
  <c r="DI28" i="13" s="1"/>
  <c r="DM28" i="13" s="1"/>
  <c r="GG28" i="13"/>
  <c r="GK28" i="13" s="1"/>
  <c r="GO28" i="13" s="1"/>
  <c r="GF28" i="13"/>
  <c r="GJ28" i="13" s="1"/>
  <c r="GN28" i="13" s="1"/>
  <c r="PQ29" i="13"/>
  <c r="PU29" i="13" s="1"/>
  <c r="DD34" i="13"/>
  <c r="DH34" i="13" s="1"/>
  <c r="DL34" i="13" s="1"/>
  <c r="DE34" i="13"/>
  <c r="DI34" i="13" s="1"/>
  <c r="DM34" i="13" s="1"/>
  <c r="LV44" i="13"/>
  <c r="MO44" i="13" s="1"/>
  <c r="MS44" i="13" s="1"/>
  <c r="LU44" i="13"/>
  <c r="NJ45" i="13"/>
  <c r="KW56" i="13"/>
  <c r="KV56" i="13"/>
  <c r="N63" i="13"/>
  <c r="M63" i="13"/>
  <c r="JI3" i="13"/>
  <c r="JM3" i="13" s="1"/>
  <c r="JQ3" i="13" s="1"/>
  <c r="KV7" i="13"/>
  <c r="KW7" i="13"/>
  <c r="LA7" i="13" s="1"/>
  <c r="LE7" i="13" s="1"/>
  <c r="N8" i="13"/>
  <c r="M8" i="13"/>
  <c r="ES8" i="13"/>
  <c r="DD11" i="13"/>
  <c r="DD15" i="13"/>
  <c r="DH15" i="13" s="1"/>
  <c r="DL15" i="13" s="1"/>
  <c r="BQ18" i="13"/>
  <c r="BU18" i="13" s="1"/>
  <c r="BY18" i="13" s="1"/>
  <c r="BP18" i="13"/>
  <c r="BT18" i="13" s="1"/>
  <c r="BX18" i="13" s="1"/>
  <c r="BB19" i="13"/>
  <c r="BU19" i="13" s="1"/>
  <c r="BY19" i="13" s="1"/>
  <c r="BA19" i="13"/>
  <c r="BT19" i="13" s="1"/>
  <c r="BX19" i="13" s="1"/>
  <c r="CO24" i="13"/>
  <c r="FQ24" i="13"/>
  <c r="FR24" i="13"/>
  <c r="FR29" i="13"/>
  <c r="FQ29" i="13"/>
  <c r="KV6" i="13"/>
  <c r="KZ6" i="13" s="1"/>
  <c r="LD6" i="13" s="1"/>
  <c r="MO8" i="13"/>
  <c r="MS8" i="13" s="1"/>
  <c r="KV13" i="13"/>
  <c r="N14" i="13"/>
  <c r="M14" i="13"/>
  <c r="GG15" i="13"/>
  <c r="GF15" i="13"/>
  <c r="N17" i="13"/>
  <c r="ER18" i="13"/>
  <c r="EV18" i="13" s="1"/>
  <c r="EZ18" i="13" s="1"/>
  <c r="ES18" i="13"/>
  <c r="EW18" i="13" s="1"/>
  <c r="FA18" i="13" s="1"/>
  <c r="PL18" i="13"/>
  <c r="MJ19" i="13"/>
  <c r="MN19" i="13" s="1"/>
  <c r="MR19" i="13" s="1"/>
  <c r="ED20" i="13"/>
  <c r="EC20" i="13"/>
  <c r="OW20" i="13"/>
  <c r="EW21" i="13"/>
  <c r="FA21" i="13" s="1"/>
  <c r="OC22" i="13"/>
  <c r="OG22" i="13" s="1"/>
  <c r="FQ23" i="13"/>
  <c r="FR23" i="13"/>
  <c r="AC24" i="13"/>
  <c r="AG24" i="13" s="1"/>
  <c r="AK24" i="13" s="1"/>
  <c r="CP29" i="13"/>
  <c r="DI29" i="13" s="1"/>
  <c r="DM29" i="13" s="1"/>
  <c r="CO29" i="13"/>
  <c r="KW32" i="13"/>
  <c r="LA32" i="13" s="1"/>
  <c r="LE32" i="13" s="1"/>
  <c r="KV32" i="13"/>
  <c r="KZ32" i="13" s="1"/>
  <c r="LD32" i="13" s="1"/>
  <c r="AC34" i="13"/>
  <c r="AG34" i="13" s="1"/>
  <c r="AK34" i="13" s="1"/>
  <c r="AB34" i="13"/>
  <c r="AF34" i="13" s="1"/>
  <c r="AJ34" i="13" s="1"/>
  <c r="NY45" i="13"/>
  <c r="OC45" i="13" s="1"/>
  <c r="OG45" i="13" s="1"/>
  <c r="NX45" i="13"/>
  <c r="OB45" i="13" s="1"/>
  <c r="OF45" i="13" s="1"/>
  <c r="BP46" i="13"/>
  <c r="BT46" i="13" s="1"/>
  <c r="BX46" i="13" s="1"/>
  <c r="KW49" i="13"/>
  <c r="LA49" i="13" s="1"/>
  <c r="LE49" i="13" s="1"/>
  <c r="KV49" i="13"/>
  <c r="KZ49" i="13" s="1"/>
  <c r="LD49" i="13" s="1"/>
  <c r="KH52" i="13"/>
  <c r="KG52" i="13"/>
  <c r="BA59" i="13"/>
  <c r="BB59" i="13"/>
  <c r="PL6" i="13"/>
  <c r="PM6" i="13"/>
  <c r="PQ6" i="13" s="1"/>
  <c r="PU6" i="13" s="1"/>
  <c r="KH10" i="13"/>
  <c r="KG10" i="13"/>
  <c r="KZ10" i="13" s="1"/>
  <c r="LD10" i="13" s="1"/>
  <c r="JH11" i="13"/>
  <c r="JI11" i="13"/>
  <c r="JM11" i="13" s="1"/>
  <c r="JQ11" i="13" s="1"/>
  <c r="OW11" i="13"/>
  <c r="PP11" i="13" s="1"/>
  <c r="PT11" i="13" s="1"/>
  <c r="GG12" i="13"/>
  <c r="GK12" i="13" s="1"/>
  <c r="GO12" i="13" s="1"/>
  <c r="GF12" i="13"/>
  <c r="GJ12" i="13" s="1"/>
  <c r="GN12" i="13" s="1"/>
  <c r="AC13" i="13"/>
  <c r="AG13" i="13" s="1"/>
  <c r="AK13" i="13" s="1"/>
  <c r="AB13" i="13"/>
  <c r="JL15" i="13"/>
  <c r="JP15" i="13" s="1"/>
  <c r="GK16" i="13"/>
  <c r="GO16" i="13" s="1"/>
  <c r="FR17" i="13"/>
  <c r="FQ17" i="13"/>
  <c r="MJ20" i="13"/>
  <c r="MN20" i="13" s="1"/>
  <c r="MR20" i="13" s="1"/>
  <c r="BQ21" i="13"/>
  <c r="BU21" i="13" s="1"/>
  <c r="BY21" i="13" s="1"/>
  <c r="BP21" i="13"/>
  <c r="BT21" i="13" s="1"/>
  <c r="BX21" i="13" s="1"/>
  <c r="CP22" i="13"/>
  <c r="CO22" i="13"/>
  <c r="NJ29" i="13"/>
  <c r="NI29" i="13"/>
  <c r="N30" i="13"/>
  <c r="M30" i="13"/>
  <c r="NY31" i="13"/>
  <c r="OC31" i="13" s="1"/>
  <c r="OG31" i="13" s="1"/>
  <c r="NX31" i="13"/>
  <c r="OB31" i="13" s="1"/>
  <c r="OF31" i="13" s="1"/>
  <c r="KH38" i="13"/>
  <c r="KG38" i="13"/>
  <c r="N43" i="13"/>
  <c r="M43" i="13"/>
  <c r="AC45" i="13"/>
  <c r="AB45" i="13"/>
  <c r="BB57" i="13"/>
  <c r="BA57" i="13"/>
  <c r="GJ5" i="13"/>
  <c r="GN5" i="13" s="1"/>
  <c r="NI5" i="13"/>
  <c r="OB5" i="13" s="1"/>
  <c r="OF5" i="13" s="1"/>
  <c r="NJ5" i="13"/>
  <c r="OC5" i="13" s="1"/>
  <c r="OG5" i="13" s="1"/>
  <c r="GK6" i="13"/>
  <c r="GO6" i="13" s="1"/>
  <c r="NJ6" i="13"/>
  <c r="OC6" i="13" s="1"/>
  <c r="OG6" i="13" s="1"/>
  <c r="NI6" i="13"/>
  <c r="ER10" i="13"/>
  <c r="JI12" i="13"/>
  <c r="JH12" i="13"/>
  <c r="JL12" i="13" s="1"/>
  <c r="JP12" i="13" s="1"/>
  <c r="ER14" i="13"/>
  <c r="EV14" i="13" s="1"/>
  <c r="EZ14" i="13" s="1"/>
  <c r="PL20" i="13"/>
  <c r="PP20" i="13" s="1"/>
  <c r="PT20" i="13" s="1"/>
  <c r="PM20" i="13"/>
  <c r="PQ20" i="13" s="1"/>
  <c r="PU20" i="13" s="1"/>
  <c r="KW21" i="13"/>
  <c r="LA21" i="13" s="1"/>
  <c r="LE21" i="13" s="1"/>
  <c r="KV21" i="13"/>
  <c r="KZ21" i="13" s="1"/>
  <c r="LD21" i="13" s="1"/>
  <c r="AC23" i="13"/>
  <c r="AB23" i="13"/>
  <c r="OX23" i="13"/>
  <c r="OW23" i="13"/>
  <c r="DE24" i="13"/>
  <c r="DI24" i="13" s="1"/>
  <c r="DM24" i="13" s="1"/>
  <c r="DD24" i="13"/>
  <c r="JM25" i="13"/>
  <c r="JQ25" i="13" s="1"/>
  <c r="MK25" i="13"/>
  <c r="MO25" i="13" s="1"/>
  <c r="MS25" i="13" s="1"/>
  <c r="MJ25" i="13"/>
  <c r="MN25" i="13" s="1"/>
  <c r="MR25" i="13" s="1"/>
  <c r="NJ28" i="13"/>
  <c r="NI28" i="13"/>
  <c r="GG32" i="13"/>
  <c r="GK32" i="13" s="1"/>
  <c r="GO32" i="13" s="1"/>
  <c r="GF32" i="13"/>
  <c r="GJ32" i="13" s="1"/>
  <c r="GN32" i="13" s="1"/>
  <c r="HF34" i="13"/>
  <c r="HE34" i="13"/>
  <c r="BB35" i="13"/>
  <c r="BU35" i="13" s="1"/>
  <c r="BY35" i="13" s="1"/>
  <c r="BA35" i="13"/>
  <c r="ED35" i="13"/>
  <c r="EC35" i="13"/>
  <c r="ES37" i="13"/>
  <c r="EW37" i="13" s="1"/>
  <c r="FA37" i="13" s="1"/>
  <c r="ER37" i="13"/>
  <c r="PQ5" i="13"/>
  <c r="PU5" i="13" s="1"/>
  <c r="IS7" i="13"/>
  <c r="IT7" i="13"/>
  <c r="JM7" i="13" s="1"/>
  <c r="JQ7" i="13" s="1"/>
  <c r="BT9" i="13"/>
  <c r="BX9" i="13" s="1"/>
  <c r="PQ9" i="13"/>
  <c r="PU9" i="13" s="1"/>
  <c r="KH14" i="13"/>
  <c r="KG14" i="13"/>
  <c r="KV18" i="13"/>
  <c r="PM19" i="13"/>
  <c r="PQ19" i="13" s="1"/>
  <c r="PU19" i="13" s="1"/>
  <c r="PL19" i="13"/>
  <c r="PP19" i="13" s="1"/>
  <c r="PT19" i="13" s="1"/>
  <c r="GG24" i="13"/>
  <c r="GK24" i="13" s="1"/>
  <c r="GO24" i="13" s="1"/>
  <c r="GF24" i="13"/>
  <c r="GJ24" i="13" s="1"/>
  <c r="GN24" i="13" s="1"/>
  <c r="PM25" i="13"/>
  <c r="PQ25" i="13" s="1"/>
  <c r="PU25" i="13" s="1"/>
  <c r="PL25" i="13"/>
  <c r="PP25" i="13" s="1"/>
  <c r="PT25" i="13" s="1"/>
  <c r="GG33" i="13"/>
  <c r="GK33" i="13" s="1"/>
  <c r="GO33" i="13" s="1"/>
  <c r="GF33" i="13"/>
  <c r="EC34" i="13"/>
  <c r="ED34" i="13"/>
  <c r="EW34" i="13" s="1"/>
  <c r="FA34" i="13" s="1"/>
  <c r="BQ58" i="13"/>
  <c r="BU58" i="13" s="1"/>
  <c r="BY58" i="13" s="1"/>
  <c r="BP58" i="13"/>
  <c r="BT58" i="13" s="1"/>
  <c r="BX58" i="13" s="1"/>
  <c r="LA19" i="13"/>
  <c r="LE19" i="13" s="1"/>
  <c r="NJ19" i="13"/>
  <c r="OC19" i="13" s="1"/>
  <c r="OG19" i="13" s="1"/>
  <c r="NI19" i="13"/>
  <c r="OB19" i="13" s="1"/>
  <c r="OF19" i="13" s="1"/>
  <c r="AC22" i="13"/>
  <c r="AG22" i="13" s="1"/>
  <c r="AK22" i="13" s="1"/>
  <c r="AB22" i="13"/>
  <c r="IS21" i="13"/>
  <c r="IT21" i="13"/>
  <c r="N25" i="13"/>
  <c r="M25" i="13"/>
  <c r="LV41" i="13"/>
  <c r="LU41" i="13"/>
  <c r="HU15" i="13"/>
  <c r="HY15" i="13" s="1"/>
  <c r="IC15" i="13" s="1"/>
  <c r="HT15" i="13"/>
  <c r="AC21" i="13"/>
  <c r="AB21" i="13"/>
  <c r="AF21" i="13" s="1"/>
  <c r="AJ21" i="13" s="1"/>
  <c r="HF6" i="13"/>
  <c r="M61" i="13"/>
  <c r="N61" i="13"/>
  <c r="BP5" i="13"/>
  <c r="BT5" i="13" s="1"/>
  <c r="BX5" i="13" s="1"/>
  <c r="PP5" i="13"/>
  <c r="PT5" i="13" s="1"/>
  <c r="ED6" i="13"/>
  <c r="EC6" i="13"/>
  <c r="EV6" i="13" s="1"/>
  <c r="EZ6" i="13" s="1"/>
  <c r="GF7" i="13"/>
  <c r="GJ7" i="13" s="1"/>
  <c r="GN7" i="13" s="1"/>
  <c r="GG7" i="13"/>
  <c r="GK7" i="13" s="1"/>
  <c r="GO7" i="13" s="1"/>
  <c r="HT10" i="13"/>
  <c r="HX10" i="13" s="1"/>
  <c r="IB10" i="13" s="1"/>
  <c r="ED11" i="13"/>
  <c r="OX11" i="13"/>
  <c r="PQ11" i="13" s="1"/>
  <c r="PU11" i="13" s="1"/>
  <c r="BB16" i="13"/>
  <c r="BA16" i="13"/>
  <c r="ED16" i="13"/>
  <c r="EC16" i="13"/>
  <c r="EV16" i="13" s="1"/>
  <c r="EZ16" i="13" s="1"/>
  <c r="NX17" i="13"/>
  <c r="OB17" i="13" s="1"/>
  <c r="OF17" i="13" s="1"/>
  <c r="CO18" i="13"/>
  <c r="CP18" i="13"/>
  <c r="DI18" i="13" s="1"/>
  <c r="DM18" i="13" s="1"/>
  <c r="NX21" i="13"/>
  <c r="NY21" i="13"/>
  <c r="LV22" i="13"/>
  <c r="LU22" i="13"/>
  <c r="GJ23" i="13"/>
  <c r="GN23" i="13" s="1"/>
  <c r="BU26" i="13"/>
  <c r="BY26" i="13" s="1"/>
  <c r="JI27" i="13"/>
  <c r="JH27" i="13"/>
  <c r="GK29" i="13"/>
  <c r="GO29" i="13" s="1"/>
  <c r="GJ30" i="13"/>
  <c r="GN30" i="13" s="1"/>
  <c r="LV30" i="13"/>
  <c r="LU30" i="13"/>
  <c r="BB31" i="13"/>
  <c r="BA31" i="13"/>
  <c r="AB39" i="13"/>
  <c r="AF39" i="13" s="1"/>
  <c r="AJ39" i="13" s="1"/>
  <c r="LV42" i="13"/>
  <c r="LU42" i="13"/>
  <c r="LV49" i="13"/>
  <c r="LU49" i="13"/>
  <c r="PM23" i="13"/>
  <c r="PL23" i="13"/>
  <c r="AC27" i="13"/>
  <c r="AG27" i="13" s="1"/>
  <c r="AK27" i="13" s="1"/>
  <c r="AB27" i="13"/>
  <c r="AF27" i="13" s="1"/>
  <c r="AJ27" i="13" s="1"/>
  <c r="AG8" i="13"/>
  <c r="AK8" i="13" s="1"/>
  <c r="AG14" i="13"/>
  <c r="AK14" i="13" s="1"/>
  <c r="NY26" i="13"/>
  <c r="NX26" i="13"/>
  <c r="OB26" i="13" s="1"/>
  <c r="OF26" i="13" s="1"/>
  <c r="BP31" i="13"/>
  <c r="BT31" i="13" s="1"/>
  <c r="BX31" i="13" s="1"/>
  <c r="BQ31" i="13"/>
  <c r="BU31" i="13" s="1"/>
  <c r="BY31" i="13" s="1"/>
  <c r="HT35" i="13"/>
  <c r="HX35" i="13" s="1"/>
  <c r="IB35" i="13" s="1"/>
  <c r="HU35" i="13"/>
  <c r="HY35" i="13" s="1"/>
  <c r="IC35" i="13" s="1"/>
  <c r="NY40" i="13"/>
  <c r="OC40" i="13" s="1"/>
  <c r="OG40" i="13" s="1"/>
  <c r="NX40" i="13"/>
  <c r="MJ42" i="13"/>
  <c r="MK42" i="13"/>
  <c r="MO42" i="13" s="1"/>
  <c r="MS42" i="13" s="1"/>
  <c r="BP47" i="13"/>
  <c r="BQ47" i="13"/>
  <c r="ES6" i="13"/>
  <c r="CP19" i="13"/>
  <c r="PM22" i="13"/>
  <c r="PL22" i="13"/>
  <c r="ED23" i="13"/>
  <c r="EC23" i="13"/>
  <c r="KG23" i="13"/>
  <c r="KV26" i="13"/>
  <c r="KZ26" i="13" s="1"/>
  <c r="LD26" i="13" s="1"/>
  <c r="HU33" i="13"/>
  <c r="HY33" i="13" s="1"/>
  <c r="IC33" i="13" s="1"/>
  <c r="HT33" i="13"/>
  <c r="HX33" i="13" s="1"/>
  <c r="IB33" i="13" s="1"/>
  <c r="AG62" i="13"/>
  <c r="AK62" i="13" s="1"/>
  <c r="AB10" i="13"/>
  <c r="AF10" i="13" s="1"/>
  <c r="AJ10" i="13" s="1"/>
  <c r="NI24" i="13"/>
  <c r="BA27" i="13"/>
  <c r="BT27" i="13" s="1"/>
  <c r="BX27" i="13" s="1"/>
  <c r="BB27" i="13"/>
  <c r="CP31" i="13"/>
  <c r="CO31" i="13"/>
  <c r="KH35" i="13"/>
  <c r="KG35" i="13"/>
  <c r="GF40" i="13"/>
  <c r="GJ40" i="13" s="1"/>
  <c r="GN40" i="13" s="1"/>
  <c r="GG40" i="13"/>
  <c r="GK40" i="13" s="1"/>
  <c r="GO40" i="13" s="1"/>
  <c r="CP47" i="13"/>
  <c r="CO47" i="13"/>
  <c r="MJ52" i="13"/>
  <c r="MK52" i="13"/>
  <c r="MO52" i="13" s="1"/>
  <c r="MS52" i="13" s="1"/>
  <c r="KG4" i="13"/>
  <c r="KW12" i="13"/>
  <c r="LA12" i="13" s="1"/>
  <c r="LE12" i="13" s="1"/>
  <c r="KV12" i="13"/>
  <c r="KZ12" i="13" s="1"/>
  <c r="LD12" i="13" s="1"/>
  <c r="NY15" i="13"/>
  <c r="OC15" i="13" s="1"/>
  <c r="OG15" i="13" s="1"/>
  <c r="NX15" i="13"/>
  <c r="OB15" i="13" s="1"/>
  <c r="OF15" i="13" s="1"/>
  <c r="DD19" i="13"/>
  <c r="DH19" i="13" s="1"/>
  <c r="DL19" i="13" s="1"/>
  <c r="DE19" i="13"/>
  <c r="DI19" i="13" s="1"/>
  <c r="DM19" i="13" s="1"/>
  <c r="HE22" i="13"/>
  <c r="HF22" i="13"/>
  <c r="ER33" i="13"/>
  <c r="EV33" i="13" s="1"/>
  <c r="EZ33" i="13" s="1"/>
  <c r="ES33" i="13"/>
  <c r="EW33" i="13" s="1"/>
  <c r="FA33" i="13" s="1"/>
  <c r="AB62" i="13"/>
  <c r="AF62" i="13" s="1"/>
  <c r="AJ62" i="13" s="1"/>
  <c r="OW4" i="13"/>
  <c r="KG7" i="13"/>
  <c r="JL14" i="13"/>
  <c r="JP14" i="13" s="1"/>
  <c r="ES23" i="13"/>
  <c r="EW23" i="13" s="1"/>
  <c r="FA23" i="13" s="1"/>
  <c r="ER23" i="13"/>
  <c r="EV23" i="13" s="1"/>
  <c r="EZ23" i="13" s="1"/>
  <c r="IS26" i="13"/>
  <c r="KV34" i="13"/>
  <c r="KZ34" i="13" s="1"/>
  <c r="LD34" i="13" s="1"/>
  <c r="KW34" i="13"/>
  <c r="LA34" i="13" s="1"/>
  <c r="LE34" i="13" s="1"/>
  <c r="DE51" i="13"/>
  <c r="DI51" i="13" s="1"/>
  <c r="DM51" i="13" s="1"/>
  <c r="DD51" i="13"/>
  <c r="DH51" i="13" s="1"/>
  <c r="DL51" i="13" s="1"/>
  <c r="JL3" i="13"/>
  <c r="JP3" i="13" s="1"/>
  <c r="HF18" i="13"/>
  <c r="HE18" i="13"/>
  <c r="GG20" i="13"/>
  <c r="GK20" i="13" s="1"/>
  <c r="GO20" i="13" s="1"/>
  <c r="GF20" i="13"/>
  <c r="GJ20" i="13" s="1"/>
  <c r="GN20" i="13" s="1"/>
  <c r="KH32" i="13"/>
  <c r="KG32" i="13"/>
  <c r="KW35" i="13"/>
  <c r="LA35" i="13" s="1"/>
  <c r="LE35" i="13" s="1"/>
  <c r="KV35" i="13"/>
  <c r="KZ35" i="13" s="1"/>
  <c r="LD35" i="13" s="1"/>
  <c r="CP45" i="13"/>
  <c r="DI45" i="13" s="1"/>
  <c r="DM45" i="13" s="1"/>
  <c r="CO45" i="13"/>
  <c r="DH45" i="13" s="1"/>
  <c r="DL45" i="13" s="1"/>
  <c r="KH45" i="13"/>
  <c r="KG45" i="13"/>
  <c r="MJ3" i="13"/>
  <c r="MN3" i="13" s="1"/>
  <c r="MR3" i="13" s="1"/>
  <c r="OW3" i="13"/>
  <c r="GG5" i="13"/>
  <c r="GK5" i="13" s="1"/>
  <c r="GO5" i="13" s="1"/>
  <c r="IS5" i="13"/>
  <c r="CO8" i="13"/>
  <c r="FR8" i="13"/>
  <c r="FQ8" i="13"/>
  <c r="EC12" i="13"/>
  <c r="ED12" i="13"/>
  <c r="PL15" i="13"/>
  <c r="DI17" i="13"/>
  <c r="DM17" i="13" s="1"/>
  <c r="ES20" i="13"/>
  <c r="ER20" i="13"/>
  <c r="KH20" i="13"/>
  <c r="ED25" i="13"/>
  <c r="JH25" i="13"/>
  <c r="JL25" i="13" s="1"/>
  <c r="JP25" i="13" s="1"/>
  <c r="FR38" i="13"/>
  <c r="GK38" i="13" s="1"/>
  <c r="GO38" i="13" s="1"/>
  <c r="ED39" i="13"/>
  <c r="EW39" i="13" s="1"/>
  <c r="FA39" i="13" s="1"/>
  <c r="EC39" i="13"/>
  <c r="KW47" i="13"/>
  <c r="LA47" i="13" s="1"/>
  <c r="LE47" i="13" s="1"/>
  <c r="KV47" i="13"/>
  <c r="KZ47" i="13" s="1"/>
  <c r="LD47" i="13" s="1"/>
  <c r="KW28" i="13"/>
  <c r="LA28" i="13" s="1"/>
  <c r="LE28" i="13" s="1"/>
  <c r="KV28" i="13"/>
  <c r="KZ28" i="13" s="1"/>
  <c r="LD28" i="13" s="1"/>
  <c r="GJ29" i="13"/>
  <c r="GN29" i="13" s="1"/>
  <c r="NJ36" i="13"/>
  <c r="NI36" i="13"/>
  <c r="FR14" i="13"/>
  <c r="FQ14" i="13"/>
  <c r="NY18" i="13"/>
  <c r="NX18" i="13"/>
  <c r="OB18" i="13" s="1"/>
  <c r="OF18" i="13" s="1"/>
  <c r="NX8" i="13"/>
  <c r="OB8" i="13" s="1"/>
  <c r="OF8" i="13" s="1"/>
  <c r="NY8" i="13"/>
  <c r="OC8" i="13" s="1"/>
  <c r="OG8" i="13" s="1"/>
  <c r="GG10" i="13"/>
  <c r="GK10" i="13" s="1"/>
  <c r="GO10" i="13" s="1"/>
  <c r="GF10" i="13"/>
  <c r="GJ10" i="13" s="1"/>
  <c r="GN10" i="13" s="1"/>
  <c r="ED17" i="13"/>
  <c r="EC17" i="13"/>
  <c r="EV17" i="13" s="1"/>
  <c r="EZ17" i="13" s="1"/>
  <c r="KV19" i="13"/>
  <c r="KZ19" i="13" s="1"/>
  <c r="LD19" i="13" s="1"/>
  <c r="FR31" i="13"/>
  <c r="FQ31" i="13"/>
  <c r="ED27" i="13"/>
  <c r="EC27" i="13"/>
  <c r="EV27" i="13" s="1"/>
  <c r="EZ27" i="13" s="1"/>
  <c r="EW30" i="13"/>
  <c r="FA30" i="13" s="1"/>
  <c r="GG14" i="13"/>
  <c r="GK14" i="13" s="1"/>
  <c r="GO14" i="13" s="1"/>
  <c r="GF14" i="13"/>
  <c r="PQ16" i="13"/>
  <c r="PU16" i="13" s="1"/>
  <c r="N28" i="13"/>
  <c r="AG28" i="13" s="1"/>
  <c r="AK28" i="13" s="1"/>
  <c r="M28" i="13"/>
  <c r="AF28" i="13" s="1"/>
  <c r="AJ28" i="13" s="1"/>
  <c r="NJ30" i="13"/>
  <c r="OC30" i="13" s="1"/>
  <c r="OG30" i="13" s="1"/>
  <c r="NI30" i="13"/>
  <c r="CP16" i="13"/>
  <c r="DI16" i="13" s="1"/>
  <c r="DM16" i="13" s="1"/>
  <c r="CO16" i="13"/>
  <c r="DH16" i="13" s="1"/>
  <c r="DL16" i="13" s="1"/>
  <c r="EW7" i="13"/>
  <c r="FA7" i="13" s="1"/>
  <c r="PM7" i="13"/>
  <c r="PQ7" i="13" s="1"/>
  <c r="PU7" i="13" s="1"/>
  <c r="PL7" i="13"/>
  <c r="PP7" i="13" s="1"/>
  <c r="PT7" i="13" s="1"/>
  <c r="EV13" i="13"/>
  <c r="EZ13" i="13" s="1"/>
  <c r="OC24" i="13"/>
  <c r="OG24" i="13" s="1"/>
  <c r="AC26" i="13"/>
  <c r="AG26" i="13" s="1"/>
  <c r="AK26" i="13" s="1"/>
  <c r="AB26" i="13"/>
  <c r="AF26" i="13" s="1"/>
  <c r="AJ26" i="13" s="1"/>
  <c r="ER30" i="13"/>
  <c r="NI11" i="13"/>
  <c r="OX14" i="13"/>
  <c r="OW14" i="13"/>
  <c r="PP14" i="13" s="1"/>
  <c r="PT14" i="13" s="1"/>
  <c r="LU8" i="13"/>
  <c r="BB9" i="13"/>
  <c r="BA9" i="13"/>
  <c r="KH18" i="13"/>
  <c r="LA18" i="13" s="1"/>
  <c r="LE18" i="13" s="1"/>
  <c r="KG18" i="13"/>
  <c r="CP28" i="13"/>
  <c r="BQ30" i="13"/>
  <c r="BU30" i="13" s="1"/>
  <c r="BY30" i="13" s="1"/>
  <c r="KG30" i="13"/>
  <c r="KH30" i="13"/>
  <c r="MO51" i="13"/>
  <c r="MS51" i="13" s="1"/>
  <c r="NY3" i="13"/>
  <c r="OC3" i="13" s="1"/>
  <c r="OG3" i="13" s="1"/>
  <c r="NX3" i="13"/>
  <c r="HU22" i="13"/>
  <c r="HY22" i="13" s="1"/>
  <c r="IC22" i="13" s="1"/>
  <c r="HT22" i="13"/>
  <c r="HX22" i="13" s="1"/>
  <c r="IB22" i="13" s="1"/>
  <c r="LU58" i="13"/>
  <c r="LV58" i="13"/>
  <c r="JH4" i="13"/>
  <c r="JI4" i="13"/>
  <c r="JM4" i="13" s="1"/>
  <c r="JQ4" i="13" s="1"/>
  <c r="CO9" i="13"/>
  <c r="DH9" i="13" s="1"/>
  <c r="DL9" i="13" s="1"/>
  <c r="CP9" i="13"/>
  <c r="BB12" i="13"/>
  <c r="BA12" i="13"/>
  <c r="GG13" i="13"/>
  <c r="GK13" i="13" s="1"/>
  <c r="GO13" i="13" s="1"/>
  <c r="GF13" i="13"/>
  <c r="GJ13" i="13" s="1"/>
  <c r="GN13" i="13" s="1"/>
  <c r="HY14" i="13"/>
  <c r="IC14" i="13" s="1"/>
  <c r="ED15" i="13"/>
  <c r="EW15" i="13" s="1"/>
  <c r="FA15" i="13" s="1"/>
  <c r="EC15" i="13"/>
  <c r="NJ18" i="13"/>
  <c r="BT20" i="13"/>
  <c r="BX20" i="13" s="1"/>
  <c r="JI22" i="13"/>
  <c r="JM22" i="13" s="1"/>
  <c r="JQ22" i="13" s="1"/>
  <c r="GK23" i="13"/>
  <c r="GO23" i="13" s="1"/>
  <c r="HE25" i="13"/>
  <c r="NX28" i="13"/>
  <c r="OB28" i="13" s="1"/>
  <c r="OF28" i="13" s="1"/>
  <c r="NY28" i="13"/>
  <c r="OC28" i="13" s="1"/>
  <c r="OG28" i="13" s="1"/>
  <c r="HF30" i="13"/>
  <c r="HY30" i="13" s="1"/>
  <c r="IC30" i="13" s="1"/>
  <c r="HE30" i="13"/>
  <c r="OX31" i="13"/>
  <c r="OW31" i="13"/>
  <c r="OX32" i="13"/>
  <c r="OW32" i="13"/>
  <c r="NY37" i="13"/>
  <c r="NX37" i="13"/>
  <c r="AG44" i="13"/>
  <c r="AK44" i="13" s="1"/>
  <c r="KZ46" i="13"/>
  <c r="LD46" i="13" s="1"/>
  <c r="HU8" i="13"/>
  <c r="HT8" i="13"/>
  <c r="BU12" i="13"/>
  <c r="BY12" i="13" s="1"/>
  <c r="NJ20" i="13"/>
  <c r="OC20" i="13" s="1"/>
  <c r="OG20" i="13" s="1"/>
  <c r="NI20" i="13"/>
  <c r="OB20" i="13" s="1"/>
  <c r="OF20" i="13" s="1"/>
  <c r="CO25" i="13"/>
  <c r="CP25" i="13"/>
  <c r="HX25" i="13"/>
  <c r="IB25" i="13" s="1"/>
  <c r="BB29" i="13"/>
  <c r="BA29" i="13"/>
  <c r="PQ31" i="13"/>
  <c r="PU31" i="13" s="1"/>
  <c r="LV33" i="13"/>
  <c r="LU33" i="13"/>
  <c r="BA34" i="13"/>
  <c r="BB34" i="13"/>
  <c r="BU34" i="13" s="1"/>
  <c r="BY34" i="13" s="1"/>
  <c r="DE37" i="13"/>
  <c r="DD37" i="13"/>
  <c r="HT40" i="13"/>
  <c r="HX40" i="13" s="1"/>
  <c r="IB40" i="13" s="1"/>
  <c r="HU40" i="13"/>
  <c r="HY40" i="13" s="1"/>
  <c r="IC40" i="13" s="1"/>
  <c r="MO43" i="13"/>
  <c r="MS43" i="13" s="1"/>
  <c r="MK14" i="13"/>
  <c r="MO14" i="13" s="1"/>
  <c r="MS14" i="13" s="1"/>
  <c r="MJ14" i="13"/>
  <c r="MN14" i="13" s="1"/>
  <c r="MR14" i="13" s="1"/>
  <c r="HU17" i="13"/>
  <c r="HY17" i="13" s="1"/>
  <c r="IC17" i="13" s="1"/>
  <c r="HT17" i="13"/>
  <c r="HX17" i="13" s="1"/>
  <c r="IB17" i="13" s="1"/>
  <c r="OX22" i="13"/>
  <c r="OW22" i="13"/>
  <c r="MK28" i="13"/>
  <c r="MO28" i="13" s="1"/>
  <c r="MS28" i="13" s="1"/>
  <c r="MJ28" i="13"/>
  <c r="MN28" i="13" s="1"/>
  <c r="MR28" i="13" s="1"/>
  <c r="BB38" i="13"/>
  <c r="BA38" i="13"/>
  <c r="BP51" i="13"/>
  <c r="BT51" i="13" s="1"/>
  <c r="BX51" i="13" s="1"/>
  <c r="BQ51" i="13"/>
  <c r="BU51" i="13" s="1"/>
  <c r="BY51" i="13" s="1"/>
  <c r="LU9" i="13"/>
  <c r="BP12" i="13"/>
  <c r="BT12" i="13" s="1"/>
  <c r="BX12" i="13" s="1"/>
  <c r="NI12" i="13"/>
  <c r="OB12" i="13" s="1"/>
  <c r="OF12" i="13" s="1"/>
  <c r="NJ12" i="13"/>
  <c r="OC12" i="13" s="1"/>
  <c r="OG12" i="13" s="1"/>
  <c r="GF16" i="13"/>
  <c r="GJ16" i="13" s="1"/>
  <c r="GN16" i="13" s="1"/>
  <c r="IT16" i="13"/>
  <c r="IS16" i="13"/>
  <c r="DD17" i="13"/>
  <c r="DH17" i="13" s="1"/>
  <c r="DL17" i="13" s="1"/>
  <c r="N20" i="13"/>
  <c r="AG20" i="13" s="1"/>
  <c r="AK20" i="13" s="1"/>
  <c r="MN22" i="13"/>
  <c r="MR22" i="13" s="1"/>
  <c r="LU24" i="13"/>
  <c r="HY25" i="13"/>
  <c r="IC25" i="13" s="1"/>
  <c r="HF27" i="13"/>
  <c r="HY27" i="13" s="1"/>
  <c r="IC27" i="13" s="1"/>
  <c r="HF28" i="13"/>
  <c r="HY28" i="13" s="1"/>
  <c r="IC28" i="13" s="1"/>
  <c r="HE28" i="13"/>
  <c r="HX28" i="13" s="1"/>
  <c r="IB28" i="13" s="1"/>
  <c r="BB30" i="13"/>
  <c r="BA30" i="13"/>
  <c r="BT30" i="13" s="1"/>
  <c r="BX30" i="13" s="1"/>
  <c r="CP33" i="13"/>
  <c r="CO33" i="13"/>
  <c r="OX33" i="13"/>
  <c r="OW33" i="13"/>
  <c r="HU34" i="13"/>
  <c r="HY34" i="13" s="1"/>
  <c r="IC34" i="13" s="1"/>
  <c r="HT34" i="13"/>
  <c r="HX34" i="13" s="1"/>
  <c r="IB34" i="13" s="1"/>
  <c r="ED36" i="13"/>
  <c r="PM39" i="13"/>
  <c r="PQ39" i="13" s="1"/>
  <c r="PU39" i="13" s="1"/>
  <c r="PL39" i="13"/>
  <c r="PP39" i="13" s="1"/>
  <c r="PT39" i="13" s="1"/>
  <c r="PL40" i="13"/>
  <c r="PP40" i="13" s="1"/>
  <c r="PT40" i="13" s="1"/>
  <c r="MK41" i="13"/>
  <c r="MO41" i="13" s="1"/>
  <c r="MS41" i="13" s="1"/>
  <c r="MJ41" i="13"/>
  <c r="MN41" i="13" s="1"/>
  <c r="MR41" i="13" s="1"/>
  <c r="AB42" i="13"/>
  <c r="AF42" i="13" s="1"/>
  <c r="AJ42" i="13" s="1"/>
  <c r="AC42" i="13"/>
  <c r="AG42" i="13" s="1"/>
  <c r="AK42" i="13" s="1"/>
  <c r="DI42" i="13"/>
  <c r="DM42" i="13" s="1"/>
  <c r="BB53" i="13"/>
  <c r="CO3" i="13"/>
  <c r="DH3" i="13" s="1"/>
  <c r="DL3" i="13" s="1"/>
  <c r="GF3" i="13"/>
  <c r="EC5" i="13"/>
  <c r="HU5" i="13"/>
  <c r="HY5" i="13" s="1"/>
  <c r="IC5" i="13" s="1"/>
  <c r="LU6" i="13"/>
  <c r="BB8" i="13"/>
  <c r="BA8" i="13"/>
  <c r="DD8" i="13"/>
  <c r="OX8" i="13"/>
  <c r="PQ8" i="13" s="1"/>
  <c r="PU8" i="13" s="1"/>
  <c r="OW8" i="13"/>
  <c r="AB9" i="13"/>
  <c r="AF9" i="13" s="1"/>
  <c r="AJ9" i="13" s="1"/>
  <c r="IT10" i="13"/>
  <c r="JM10" i="13" s="1"/>
  <c r="JQ10" i="13" s="1"/>
  <c r="IS10" i="13"/>
  <c r="JL10" i="13" s="1"/>
  <c r="JP10" i="13" s="1"/>
  <c r="NJ10" i="13"/>
  <c r="OC10" i="13" s="1"/>
  <c r="OG10" i="13" s="1"/>
  <c r="NI10" i="13"/>
  <c r="OB10" i="13" s="1"/>
  <c r="OF10" i="13" s="1"/>
  <c r="HE11" i="13"/>
  <c r="HX11" i="13" s="1"/>
  <c r="IB11" i="13" s="1"/>
  <c r="DD13" i="13"/>
  <c r="DH13" i="13" s="1"/>
  <c r="DL13" i="13" s="1"/>
  <c r="BQ14" i="13"/>
  <c r="BU14" i="13" s="1"/>
  <c r="BY14" i="13" s="1"/>
  <c r="EC14" i="13"/>
  <c r="LV15" i="13"/>
  <c r="LU15" i="13"/>
  <c r="IS20" i="13"/>
  <c r="DD23" i="13"/>
  <c r="DH23" i="13" s="1"/>
  <c r="DL23" i="13" s="1"/>
  <c r="KW25" i="13"/>
  <c r="KV25" i="13"/>
  <c r="ED26" i="13"/>
  <c r="EC26" i="13"/>
  <c r="PQ26" i="13"/>
  <c r="PU26" i="13" s="1"/>
  <c r="PM28" i="13"/>
  <c r="PQ28" i="13" s="1"/>
  <c r="PU28" i="13" s="1"/>
  <c r="PL28" i="13"/>
  <c r="PP28" i="13" s="1"/>
  <c r="PT28" i="13" s="1"/>
  <c r="MO33" i="13"/>
  <c r="MS33" i="13" s="1"/>
  <c r="HE37" i="13"/>
  <c r="HF37" i="13"/>
  <c r="HE38" i="13"/>
  <c r="HF38" i="13"/>
  <c r="BB7" i="13"/>
  <c r="BA7" i="13"/>
  <c r="ER7" i="13"/>
  <c r="NX9" i="13"/>
  <c r="BQ10" i="13"/>
  <c r="M12" i="13"/>
  <c r="ER15" i="13"/>
  <c r="JI15" i="13"/>
  <c r="BQ20" i="13"/>
  <c r="N21" i="13"/>
  <c r="ER21" i="13"/>
  <c r="EV21" i="13" s="1"/>
  <c r="EZ21" i="13" s="1"/>
  <c r="JI21" i="13"/>
  <c r="JM21" i="13" s="1"/>
  <c r="JQ21" i="13" s="1"/>
  <c r="JH21" i="13"/>
  <c r="JL21" i="13" s="1"/>
  <c r="JP21" i="13" s="1"/>
  <c r="KG22" i="13"/>
  <c r="KH22" i="13"/>
  <c r="LA22" i="13" s="1"/>
  <c r="LE22" i="13" s="1"/>
  <c r="MO22" i="13"/>
  <c r="MS22" i="13" s="1"/>
  <c r="KV23" i="13"/>
  <c r="KZ23" i="13" s="1"/>
  <c r="LD23" i="13" s="1"/>
  <c r="OW24" i="13"/>
  <c r="BP26" i="13"/>
  <c r="MK27" i="13"/>
  <c r="MO27" i="13" s="1"/>
  <c r="MS27" i="13" s="1"/>
  <c r="MJ27" i="13"/>
  <c r="MN27" i="13" s="1"/>
  <c r="MR27" i="13" s="1"/>
  <c r="BP29" i="13"/>
  <c r="BT29" i="13" s="1"/>
  <c r="BX29" i="13" s="1"/>
  <c r="BQ29" i="13"/>
  <c r="BU29" i="13" s="1"/>
  <c r="BY29" i="13" s="1"/>
  <c r="EC30" i="13"/>
  <c r="KW30" i="13"/>
  <c r="KV30" i="13"/>
  <c r="BT34" i="13"/>
  <c r="BX34" i="13" s="1"/>
  <c r="PM37" i="13"/>
  <c r="PQ37" i="13" s="1"/>
  <c r="PU37" i="13" s="1"/>
  <c r="PL37" i="13"/>
  <c r="PP37" i="13" s="1"/>
  <c r="PT37" i="13" s="1"/>
  <c r="BP41" i="13"/>
  <c r="BT41" i="13" s="1"/>
  <c r="BX41" i="13" s="1"/>
  <c r="ES41" i="13"/>
  <c r="EW41" i="13" s="1"/>
  <c r="FA41" i="13" s="1"/>
  <c r="ER41" i="13"/>
  <c r="EV41" i="13" s="1"/>
  <c r="EZ41" i="13" s="1"/>
  <c r="BU54" i="13"/>
  <c r="BY54" i="13" s="1"/>
  <c r="ES9" i="13"/>
  <c r="EW9" i="13" s="1"/>
  <c r="FA9" i="13" s="1"/>
  <c r="ER9" i="13"/>
  <c r="EV9" i="13" s="1"/>
  <c r="EZ9" i="13" s="1"/>
  <c r="NY13" i="13"/>
  <c r="OC13" i="13" s="1"/>
  <c r="OG13" i="13" s="1"/>
  <c r="NX13" i="13"/>
  <c r="OB13" i="13" s="1"/>
  <c r="OF13" i="13" s="1"/>
  <c r="ES19" i="13"/>
  <c r="ER19" i="13"/>
  <c r="EV19" i="13" s="1"/>
  <c r="EZ19" i="13" s="1"/>
  <c r="M20" i="13"/>
  <c r="BQ27" i="13"/>
  <c r="BU27" i="13" s="1"/>
  <c r="BY27" i="13" s="1"/>
  <c r="HE27" i="13"/>
  <c r="HU29" i="13"/>
  <c r="HY29" i="13" s="1"/>
  <c r="IC29" i="13" s="1"/>
  <c r="HT29" i="13"/>
  <c r="HX29" i="13" s="1"/>
  <c r="IB29" i="13" s="1"/>
  <c r="AF31" i="13"/>
  <c r="AJ31" i="13" s="1"/>
  <c r="EC36" i="13"/>
  <c r="NI40" i="13"/>
  <c r="KG42" i="13"/>
  <c r="KH42" i="13"/>
  <c r="LA42" i="13" s="1"/>
  <c r="LE42" i="13" s="1"/>
  <c r="BB47" i="13"/>
  <c r="BA47" i="13"/>
  <c r="NI49" i="13"/>
  <c r="OB49" i="13" s="1"/>
  <c r="OF49" i="13" s="1"/>
  <c r="BA53" i="13"/>
  <c r="ER3" i="13"/>
  <c r="EV3" i="13" s="1"/>
  <c r="EZ3" i="13" s="1"/>
  <c r="KG3" i="13"/>
  <c r="LU4" i="13"/>
  <c r="ED5" i="13"/>
  <c r="HT5" i="13"/>
  <c r="HX5" i="13" s="1"/>
  <c r="IB5" i="13" s="1"/>
  <c r="LU5" i="13"/>
  <c r="GF6" i="13"/>
  <c r="LV6" i="13"/>
  <c r="HE7" i="13"/>
  <c r="NX7" i="13"/>
  <c r="OB7" i="13" s="1"/>
  <c r="OF7" i="13" s="1"/>
  <c r="M10" i="13"/>
  <c r="PL10" i="13"/>
  <c r="PP10" i="13" s="1"/>
  <c r="PT10" i="13" s="1"/>
  <c r="HY11" i="13"/>
  <c r="IC11" i="13" s="1"/>
  <c r="ER12" i="13"/>
  <c r="EV12" i="13" s="1"/>
  <c r="EZ12" i="13" s="1"/>
  <c r="HT13" i="13"/>
  <c r="LU13" i="13"/>
  <c r="MN13" i="13" s="1"/>
  <c r="MR13" i="13" s="1"/>
  <c r="PQ14" i="13"/>
  <c r="PU14" i="13" s="1"/>
  <c r="HE15" i="13"/>
  <c r="OW15" i="13"/>
  <c r="HU18" i="13"/>
  <c r="HY18" i="13" s="1"/>
  <c r="IC18" i="13" s="1"/>
  <c r="HT18" i="13"/>
  <c r="HX18" i="13" s="1"/>
  <c r="IB18" i="13" s="1"/>
  <c r="OX18" i="13"/>
  <c r="PQ18" i="13" s="1"/>
  <c r="PU18" i="13" s="1"/>
  <c r="OW18" i="13"/>
  <c r="HE19" i="13"/>
  <c r="JH19" i="13"/>
  <c r="JH20" i="13"/>
  <c r="JI20" i="13"/>
  <c r="JM20" i="13" s="1"/>
  <c r="JQ20" i="13" s="1"/>
  <c r="MK24" i="13"/>
  <c r="MO24" i="13" s="1"/>
  <c r="MS24" i="13" s="1"/>
  <c r="MJ24" i="13"/>
  <c r="KH26" i="13"/>
  <c r="LA26" i="13" s="1"/>
  <c r="LE26" i="13" s="1"/>
  <c r="KG26" i="13"/>
  <c r="PL26" i="13"/>
  <c r="PP26" i="13" s="1"/>
  <c r="PT26" i="13" s="1"/>
  <c r="MK32" i="13"/>
  <c r="MO32" i="13" s="1"/>
  <c r="MS32" i="13" s="1"/>
  <c r="DD33" i="13"/>
  <c r="DH33" i="13" s="1"/>
  <c r="DL33" i="13" s="1"/>
  <c r="DE33" i="13"/>
  <c r="DI33" i="13" s="1"/>
  <c r="DM33" i="13" s="1"/>
  <c r="FQ33" i="13"/>
  <c r="MJ33" i="13"/>
  <c r="MN33" i="13" s="1"/>
  <c r="MR33" i="13" s="1"/>
  <c r="PM33" i="13"/>
  <c r="PQ33" i="13" s="1"/>
  <c r="PU33" i="13" s="1"/>
  <c r="PL33" i="13"/>
  <c r="PP33" i="13" s="1"/>
  <c r="PT33" i="13" s="1"/>
  <c r="PQ35" i="13"/>
  <c r="PU35" i="13" s="1"/>
  <c r="EC37" i="13"/>
  <c r="BA48" i="13"/>
  <c r="MJ53" i="13"/>
  <c r="NI23" i="13"/>
  <c r="NJ23" i="13"/>
  <c r="MK58" i="13"/>
  <c r="MO58" i="13" s="1"/>
  <c r="MS58" i="13" s="1"/>
  <c r="MJ58" i="13"/>
  <c r="MN58" i="13" s="1"/>
  <c r="MR58" i="13" s="1"/>
  <c r="CO4" i="13"/>
  <c r="GF4" i="13"/>
  <c r="GJ4" i="13" s="1"/>
  <c r="GN4" i="13" s="1"/>
  <c r="DD7" i="13"/>
  <c r="JH7" i="13"/>
  <c r="LU7" i="13"/>
  <c r="ED8" i="13"/>
  <c r="EC8" i="13"/>
  <c r="EV8" i="13" s="1"/>
  <c r="EZ8" i="13" s="1"/>
  <c r="EC10" i="13"/>
  <c r="KH11" i="13"/>
  <c r="KG11" i="13"/>
  <c r="AC12" i="13"/>
  <c r="AG12" i="13" s="1"/>
  <c r="AK12" i="13" s="1"/>
  <c r="AB12" i="13"/>
  <c r="AF12" i="13" s="1"/>
  <c r="AJ12" i="13" s="1"/>
  <c r="HF12" i="13"/>
  <c r="HE12" i="13"/>
  <c r="KV14" i="13"/>
  <c r="KZ14" i="13" s="1"/>
  <c r="LD14" i="13" s="1"/>
  <c r="KW14" i="13"/>
  <c r="MK15" i="13"/>
  <c r="MO15" i="13" s="1"/>
  <c r="MS15" i="13" s="1"/>
  <c r="MJ15" i="13"/>
  <c r="MN15" i="13" s="1"/>
  <c r="MR15" i="13" s="1"/>
  <c r="AB16" i="13"/>
  <c r="AF16" i="13" s="1"/>
  <c r="AJ16" i="13" s="1"/>
  <c r="ES16" i="13"/>
  <c r="EW16" i="13" s="1"/>
  <c r="FA16" i="13" s="1"/>
  <c r="JI16" i="13"/>
  <c r="JH16" i="13"/>
  <c r="NX16" i="13"/>
  <c r="DD18" i="13"/>
  <c r="DH18" i="13" s="1"/>
  <c r="DL18" i="13" s="1"/>
  <c r="FR18" i="13"/>
  <c r="FQ18" i="13"/>
  <c r="AB19" i="13"/>
  <c r="AF19" i="13" s="1"/>
  <c r="AJ19" i="13" s="1"/>
  <c r="CO21" i="13"/>
  <c r="DD22" i="13"/>
  <c r="DH22" i="13" s="1"/>
  <c r="DL22" i="13" s="1"/>
  <c r="DE22" i="13"/>
  <c r="DI22" i="13" s="1"/>
  <c r="DM22" i="13" s="1"/>
  <c r="HF24" i="13"/>
  <c r="HY24" i="13" s="1"/>
  <c r="IC24" i="13" s="1"/>
  <c r="NY25" i="13"/>
  <c r="OC25" i="13" s="1"/>
  <c r="OG25" i="13" s="1"/>
  <c r="NX25" i="13"/>
  <c r="OB25" i="13" s="1"/>
  <c r="OF25" i="13" s="1"/>
  <c r="BQ28" i="13"/>
  <c r="BP28" i="13"/>
  <c r="BT28" i="13" s="1"/>
  <c r="BX28" i="13" s="1"/>
  <c r="CP39" i="13"/>
  <c r="CO39" i="13"/>
  <c r="ED42" i="13"/>
  <c r="EC42" i="13"/>
  <c r="BQ53" i="13"/>
  <c r="BU53" i="13" s="1"/>
  <c r="BY53" i="13" s="1"/>
  <c r="BP53" i="13"/>
  <c r="BT14" i="13"/>
  <c r="BX14" i="13" s="1"/>
  <c r="ED29" i="13"/>
  <c r="EC29" i="13"/>
  <c r="MK34" i="13"/>
  <c r="MO34" i="13" s="1"/>
  <c r="MS34" i="13" s="1"/>
  <c r="MJ34" i="13"/>
  <c r="MN34" i="13" s="1"/>
  <c r="MR34" i="13" s="1"/>
  <c r="DH44" i="13"/>
  <c r="DL44" i="13" s="1"/>
  <c r="AF52" i="13"/>
  <c r="AJ52" i="13" s="1"/>
  <c r="NY11" i="13"/>
  <c r="OC11" i="13" s="1"/>
  <c r="OG11" i="13" s="1"/>
  <c r="NX11" i="13"/>
  <c r="KW16" i="13"/>
  <c r="KV16" i="13"/>
  <c r="LV21" i="13"/>
  <c r="LU21" i="13"/>
  <c r="LA23" i="13"/>
  <c r="LE23" i="13" s="1"/>
  <c r="BQ8" i="13"/>
  <c r="BU8" i="13" s="1"/>
  <c r="BY8" i="13" s="1"/>
  <c r="BP8" i="13"/>
  <c r="BT8" i="13" s="1"/>
  <c r="BX8" i="13" s="1"/>
  <c r="KH13" i="13"/>
  <c r="KG13" i="13"/>
  <c r="GF17" i="13"/>
  <c r="GG17" i="13"/>
  <c r="HF20" i="13"/>
  <c r="HE20" i="13"/>
  <c r="KH24" i="13"/>
  <c r="LA24" i="13" s="1"/>
  <c r="LE24" i="13" s="1"/>
  <c r="KG24" i="13"/>
  <c r="KZ24" i="13" s="1"/>
  <c r="LD24" i="13" s="1"/>
  <c r="NJ26" i="13"/>
  <c r="NJ27" i="13"/>
  <c r="NI27" i="13"/>
  <c r="AC32" i="13"/>
  <c r="AG32" i="13" s="1"/>
  <c r="AK32" i="13" s="1"/>
  <c r="AB32" i="13"/>
  <c r="FR40" i="13"/>
  <c r="CP41" i="13"/>
  <c r="CO41" i="13"/>
  <c r="OB47" i="13"/>
  <c r="OF47" i="13" s="1"/>
  <c r="HF21" i="13"/>
  <c r="HE21" i="13"/>
  <c r="BB24" i="13"/>
  <c r="BA24" i="13"/>
  <c r="FR30" i="13"/>
  <c r="GK30" i="13" s="1"/>
  <c r="GO30" i="13" s="1"/>
  <c r="FQ30" i="13"/>
  <c r="LV35" i="13"/>
  <c r="LU35" i="13"/>
  <c r="KZ45" i="13"/>
  <c r="LD45" i="13" s="1"/>
  <c r="N49" i="13"/>
  <c r="AG49" i="13" s="1"/>
  <c r="AK49" i="13" s="1"/>
  <c r="M49" i="13"/>
  <c r="AF49" i="13" s="1"/>
  <c r="AJ49" i="13" s="1"/>
  <c r="KH27" i="13"/>
  <c r="LA27" i="13" s="1"/>
  <c r="LE27" i="13" s="1"/>
  <c r="KG27" i="13"/>
  <c r="KZ27" i="13" s="1"/>
  <c r="LD27" i="13" s="1"/>
  <c r="NY29" i="13"/>
  <c r="OC29" i="13" s="1"/>
  <c r="OG29" i="13" s="1"/>
  <c r="NX29" i="13"/>
  <c r="OX30" i="13"/>
  <c r="OW30" i="13"/>
  <c r="PP30" i="13" s="1"/>
  <c r="PT30" i="13" s="1"/>
  <c r="DE31" i="13"/>
  <c r="DI31" i="13" s="1"/>
  <c r="DM31" i="13" s="1"/>
  <c r="N34" i="13"/>
  <c r="BA44" i="13"/>
  <c r="BB44" i="13"/>
  <c r="ED44" i="13"/>
  <c r="EC44" i="13"/>
  <c r="KH51" i="13"/>
  <c r="KG51" i="13"/>
  <c r="BP55" i="13"/>
  <c r="BT55" i="13" s="1"/>
  <c r="BX55" i="13" s="1"/>
  <c r="BQ55" i="13"/>
  <c r="BU55" i="13" s="1"/>
  <c r="BY55" i="13" s="1"/>
  <c r="MK55" i="13"/>
  <c r="MO55" i="13" s="1"/>
  <c r="MS55" i="13" s="1"/>
  <c r="MJ55" i="13"/>
  <c r="MN55" i="13" s="1"/>
  <c r="MR55" i="13" s="1"/>
  <c r="NJ9" i="13"/>
  <c r="OC9" i="13" s="1"/>
  <c r="OG9" i="13" s="1"/>
  <c r="NI9" i="13"/>
  <c r="PM12" i="13"/>
  <c r="PL12" i="13"/>
  <c r="CP17" i="13"/>
  <c r="CO17" i="13"/>
  <c r="N19" i="13"/>
  <c r="AG19" i="13" s="1"/>
  <c r="AK19" i="13" s="1"/>
  <c r="M19" i="13"/>
  <c r="HY19" i="13"/>
  <c r="IC19" i="13" s="1"/>
  <c r="BA20" i="13"/>
  <c r="LV20" i="13"/>
  <c r="LU20" i="13"/>
  <c r="BQ22" i="13"/>
  <c r="BU22" i="13" s="1"/>
  <c r="BY22" i="13" s="1"/>
  <c r="BP22" i="13"/>
  <c r="BT22" i="13" s="1"/>
  <c r="BX22" i="13" s="1"/>
  <c r="KH25" i="13"/>
  <c r="KG25" i="13"/>
  <c r="HX30" i="13"/>
  <c r="IB30" i="13" s="1"/>
  <c r="BQ43" i="13"/>
  <c r="BU43" i="13" s="1"/>
  <c r="BY43" i="13" s="1"/>
  <c r="BP43" i="13"/>
  <c r="BT43" i="13" s="1"/>
  <c r="BX43" i="13" s="1"/>
  <c r="BA45" i="13"/>
  <c r="BT45" i="13" s="1"/>
  <c r="BX45" i="13" s="1"/>
  <c r="BB45" i="13"/>
  <c r="BU45" i="13" s="1"/>
  <c r="BY45" i="13" s="1"/>
  <c r="KH8" i="13"/>
  <c r="KG8" i="13"/>
  <c r="KZ8" i="13" s="1"/>
  <c r="LD8" i="13" s="1"/>
  <c r="IT13" i="13"/>
  <c r="IS13" i="13"/>
  <c r="DE20" i="13"/>
  <c r="DI20" i="13" s="1"/>
  <c r="DM20" i="13" s="1"/>
  <c r="DD20" i="13"/>
  <c r="DH20" i="13" s="1"/>
  <c r="DL20" i="13" s="1"/>
  <c r="OC23" i="13"/>
  <c r="OG23" i="13" s="1"/>
  <c r="PQ24" i="13"/>
  <c r="PU24" i="13" s="1"/>
  <c r="HF26" i="13"/>
  <c r="HY26" i="13" s="1"/>
  <c r="IC26" i="13" s="1"/>
  <c r="HE26" i="13"/>
  <c r="JI26" i="13"/>
  <c r="JM26" i="13" s="1"/>
  <c r="JQ26" i="13" s="1"/>
  <c r="JH26" i="13"/>
  <c r="LV26" i="13"/>
  <c r="CP27" i="13"/>
  <c r="DI27" i="13" s="1"/>
  <c r="DM27" i="13" s="1"/>
  <c r="CO27" i="13"/>
  <c r="DH27" i="13" s="1"/>
  <c r="DL27" i="13" s="1"/>
  <c r="BB28" i="13"/>
  <c r="BA28" i="13"/>
  <c r="PL31" i="13"/>
  <c r="PP31" i="13" s="1"/>
  <c r="PT31" i="13" s="1"/>
  <c r="ED32" i="13"/>
  <c r="EC32" i="13"/>
  <c r="BQ33" i="13"/>
  <c r="BU33" i="13" s="1"/>
  <c r="BY33" i="13" s="1"/>
  <c r="BP33" i="13"/>
  <c r="BT33" i="13" s="1"/>
  <c r="BX33" i="13" s="1"/>
  <c r="HF33" i="13"/>
  <c r="HE33" i="13"/>
  <c r="OC36" i="13"/>
  <c r="OG36" i="13" s="1"/>
  <c r="NJ37" i="13"/>
  <c r="NI37" i="13"/>
  <c r="EW38" i="13"/>
  <c r="FA38" i="13" s="1"/>
  <c r="DH41" i="13"/>
  <c r="DL41" i="13" s="1"/>
  <c r="NJ43" i="13"/>
  <c r="N54" i="13"/>
  <c r="M54" i="13"/>
  <c r="GK22" i="13"/>
  <c r="GO22" i="13" s="1"/>
  <c r="HE23" i="13"/>
  <c r="JI23" i="13"/>
  <c r="JM23" i="13" s="1"/>
  <c r="JQ23" i="13" s="1"/>
  <c r="JH23" i="13"/>
  <c r="LV23" i="13"/>
  <c r="LU23" i="13"/>
  <c r="DD31" i="13"/>
  <c r="DH31" i="13" s="1"/>
  <c r="DL31" i="13" s="1"/>
  <c r="M34" i="13"/>
  <c r="NJ34" i="13"/>
  <c r="NI34" i="13"/>
  <c r="AC37" i="13"/>
  <c r="AG37" i="13" s="1"/>
  <c r="AK37" i="13" s="1"/>
  <c r="AB37" i="13"/>
  <c r="AF37" i="13" s="1"/>
  <c r="AJ37" i="13" s="1"/>
  <c r="NJ38" i="13"/>
  <c r="NI38" i="13"/>
  <c r="HE39" i="13"/>
  <c r="HX39" i="13" s="1"/>
  <c r="IB39" i="13" s="1"/>
  <c r="HF39" i="13"/>
  <c r="HY39" i="13" s="1"/>
  <c r="IC39" i="13" s="1"/>
  <c r="CO50" i="13"/>
  <c r="N58" i="13"/>
  <c r="M58" i="13"/>
  <c r="LV19" i="13"/>
  <c r="MO19" i="13" s="1"/>
  <c r="MS19" i="13" s="1"/>
  <c r="BB20" i="13"/>
  <c r="M22" i="13"/>
  <c r="KV22" i="13"/>
  <c r="BB23" i="13"/>
  <c r="BQ24" i="13"/>
  <c r="BP24" i="13"/>
  <c r="MK26" i="13"/>
  <c r="MJ26" i="13"/>
  <c r="MN26" i="13" s="1"/>
  <c r="MR26" i="13" s="1"/>
  <c r="OW26" i="13"/>
  <c r="JI28" i="13"/>
  <c r="JH28" i="13"/>
  <c r="AF29" i="13"/>
  <c r="AJ29" i="13" s="1"/>
  <c r="OX29" i="13"/>
  <c r="OW29" i="13"/>
  <c r="PP29" i="13" s="1"/>
  <c r="PT29" i="13" s="1"/>
  <c r="NY33" i="13"/>
  <c r="OC33" i="13" s="1"/>
  <c r="OG33" i="13" s="1"/>
  <c r="NX33" i="13"/>
  <c r="OB33" i="13" s="1"/>
  <c r="OF33" i="13" s="1"/>
  <c r="ER39" i="13"/>
  <c r="EV39" i="13" s="1"/>
  <c r="EZ39" i="13" s="1"/>
  <c r="BP42" i="13"/>
  <c r="BT42" i="13" s="1"/>
  <c r="BX42" i="13" s="1"/>
  <c r="DE49" i="13"/>
  <c r="DI49" i="13" s="1"/>
  <c r="DM49" i="13" s="1"/>
  <c r="DD49" i="13"/>
  <c r="DH49" i="13" s="1"/>
  <c r="DL49" i="13" s="1"/>
  <c r="KW51" i="13"/>
  <c r="LA51" i="13" s="1"/>
  <c r="LE51" i="13" s="1"/>
  <c r="KV51" i="13"/>
  <c r="KZ51" i="13" s="1"/>
  <c r="LD51" i="13" s="1"/>
  <c r="GG8" i="13"/>
  <c r="GF8" i="13"/>
  <c r="GJ8" i="13" s="1"/>
  <c r="GN8" i="13" s="1"/>
  <c r="KW10" i="13"/>
  <c r="LA10" i="13" s="1"/>
  <c r="LE10" i="13" s="1"/>
  <c r="IT22" i="13"/>
  <c r="NX23" i="13"/>
  <c r="OB23" i="13" s="1"/>
  <c r="OF23" i="13" s="1"/>
  <c r="ED24" i="13"/>
  <c r="PL24" i="13"/>
  <c r="PP24" i="13" s="1"/>
  <c r="PT24" i="13" s="1"/>
  <c r="DD29" i="13"/>
  <c r="DH29" i="13" s="1"/>
  <c r="DL29" i="13" s="1"/>
  <c r="NX36" i="13"/>
  <c r="OB36" i="13" s="1"/>
  <c r="OF36" i="13" s="1"/>
  <c r="MK40" i="13"/>
  <c r="MO40" i="13" s="1"/>
  <c r="MS40" i="13" s="1"/>
  <c r="MJ40" i="13"/>
  <c r="MN40" i="13" s="1"/>
  <c r="MR40" i="13" s="1"/>
  <c r="FR43" i="13"/>
  <c r="GK43" i="13" s="1"/>
  <c r="GO43" i="13" s="1"/>
  <c r="FQ43" i="13"/>
  <c r="GJ43" i="13" s="1"/>
  <c r="GN43" i="13" s="1"/>
  <c r="KV43" i="13"/>
  <c r="NY44" i="13"/>
  <c r="OC44" i="13" s="1"/>
  <c r="OG44" i="13" s="1"/>
  <c r="NX44" i="13"/>
  <c r="OB44" i="13" s="1"/>
  <c r="OF44" i="13" s="1"/>
  <c r="MK48" i="13"/>
  <c r="MJ48" i="13"/>
  <c r="MN48" i="13" s="1"/>
  <c r="MR48" i="13" s="1"/>
  <c r="KG53" i="13"/>
  <c r="BT56" i="13"/>
  <c r="BX56" i="13" s="1"/>
  <c r="ES26" i="13"/>
  <c r="ER26" i="13"/>
  <c r="AC30" i="13"/>
  <c r="AG30" i="13" s="1"/>
  <c r="AK30" i="13" s="1"/>
  <c r="AB30" i="13"/>
  <c r="AF30" i="13" s="1"/>
  <c r="AJ30" i="13" s="1"/>
  <c r="GK35" i="13"/>
  <c r="GO35" i="13" s="1"/>
  <c r="ES36" i="13"/>
  <c r="ER36" i="13"/>
  <c r="GG37" i="13"/>
  <c r="GK37" i="13" s="1"/>
  <c r="GO37" i="13" s="1"/>
  <c r="KH37" i="13"/>
  <c r="KG37" i="13"/>
  <c r="FQ41" i="13"/>
  <c r="GJ41" i="13" s="1"/>
  <c r="GN41" i="13" s="1"/>
  <c r="FR41" i="13"/>
  <c r="GK41" i="13" s="1"/>
  <c r="GO41" i="13" s="1"/>
  <c r="NJ41" i="13"/>
  <c r="NI41" i="13"/>
  <c r="KH55" i="13"/>
  <c r="LA55" i="13" s="1"/>
  <c r="LE55" i="13" s="1"/>
  <c r="KG55" i="13"/>
  <c r="KZ55" i="13" s="1"/>
  <c r="LD55" i="13" s="1"/>
  <c r="MN56" i="13"/>
  <c r="MR56" i="13" s="1"/>
  <c r="GJ31" i="13"/>
  <c r="GN31" i="13" s="1"/>
  <c r="ER32" i="13"/>
  <c r="EV32" i="13" s="1"/>
  <c r="EZ32" i="13" s="1"/>
  <c r="ES32" i="13"/>
  <c r="PL34" i="13"/>
  <c r="PP34" i="13" s="1"/>
  <c r="PT34" i="13" s="1"/>
  <c r="PM34" i="13"/>
  <c r="PQ34" i="13" s="1"/>
  <c r="PU34" i="13" s="1"/>
  <c r="NY35" i="13"/>
  <c r="OC35" i="13" s="1"/>
  <c r="OG35" i="13" s="1"/>
  <c r="NX35" i="13"/>
  <c r="OB35" i="13" s="1"/>
  <c r="OF35" i="13" s="1"/>
  <c r="ED38" i="13"/>
  <c r="EC38" i="13"/>
  <c r="OX38" i="13"/>
  <c r="OW38" i="13"/>
  <c r="GF42" i="13"/>
  <c r="GJ42" i="13" s="1"/>
  <c r="GN42" i="13" s="1"/>
  <c r="N46" i="13"/>
  <c r="M46" i="13"/>
  <c r="KH50" i="13"/>
  <c r="KG50" i="13"/>
  <c r="LV51" i="13"/>
  <c r="LU51" i="13"/>
  <c r="BQ59" i="13"/>
  <c r="BU59" i="13" s="1"/>
  <c r="BY59" i="13" s="1"/>
  <c r="BP59" i="13"/>
  <c r="MN39" i="13"/>
  <c r="MR39" i="13" s="1"/>
  <c r="ED40" i="13"/>
  <c r="EW40" i="13" s="1"/>
  <c r="FA40" i="13" s="1"/>
  <c r="EC40" i="13"/>
  <c r="N44" i="13"/>
  <c r="M44" i="13"/>
  <c r="AF44" i="13" s="1"/>
  <c r="AJ44" i="13" s="1"/>
  <c r="LV45" i="13"/>
  <c r="LU45" i="13"/>
  <c r="MN45" i="13" s="1"/>
  <c r="MR45" i="13" s="1"/>
  <c r="BA50" i="13"/>
  <c r="BB50" i="13"/>
  <c r="DE25" i="13"/>
  <c r="DD25" i="13"/>
  <c r="BA26" i="13"/>
  <c r="BB26" i="13"/>
  <c r="AC36" i="13"/>
  <c r="AG36" i="13" s="1"/>
  <c r="AK36" i="13" s="1"/>
  <c r="AB36" i="13"/>
  <c r="AF36" i="13" s="1"/>
  <c r="AJ36" i="13" s="1"/>
  <c r="HT36" i="13"/>
  <c r="HX36" i="13" s="1"/>
  <c r="IB36" i="13" s="1"/>
  <c r="HU36" i="13"/>
  <c r="HY36" i="13" s="1"/>
  <c r="IC36" i="13" s="1"/>
  <c r="GF37" i="13"/>
  <c r="GJ37" i="13" s="1"/>
  <c r="GN37" i="13" s="1"/>
  <c r="LU38" i="13"/>
  <c r="MN38" i="13" s="1"/>
  <c r="MR38" i="13" s="1"/>
  <c r="LV38" i="13"/>
  <c r="MO38" i="13" s="1"/>
  <c r="MS38" i="13" s="1"/>
  <c r="BA40" i="13"/>
  <c r="LV40" i="13"/>
  <c r="LU40" i="13"/>
  <c r="CP44" i="13"/>
  <c r="CO44" i="13"/>
  <c r="LU48" i="13"/>
  <c r="BB25" i="13"/>
  <c r="BU25" i="13" s="1"/>
  <c r="BY25" i="13" s="1"/>
  <c r="BA25" i="13"/>
  <c r="BT25" i="13" s="1"/>
  <c r="BX25" i="13" s="1"/>
  <c r="HT27" i="13"/>
  <c r="HX27" i="13" s="1"/>
  <c r="IB27" i="13" s="1"/>
  <c r="OW27" i="13"/>
  <c r="PP27" i="13" s="1"/>
  <c r="PT27" i="13" s="1"/>
  <c r="ER28" i="13"/>
  <c r="EV28" i="13" s="1"/>
  <c r="EZ28" i="13" s="1"/>
  <c r="MK29" i="13"/>
  <c r="MO29" i="13" s="1"/>
  <c r="MS29" i="13" s="1"/>
  <c r="DE30" i="13"/>
  <c r="DI30" i="13" s="1"/>
  <c r="DM30" i="13" s="1"/>
  <c r="DD30" i="13"/>
  <c r="DH30" i="13" s="1"/>
  <c r="DL30" i="13" s="1"/>
  <c r="NX30" i="13"/>
  <c r="OB30" i="13" s="1"/>
  <c r="OF30" i="13" s="1"/>
  <c r="GG31" i="13"/>
  <c r="CP32" i="13"/>
  <c r="CO32" i="13"/>
  <c r="DH32" i="13" s="1"/>
  <c r="DL32" i="13" s="1"/>
  <c r="NY32" i="13"/>
  <c r="OC32" i="13" s="1"/>
  <c r="OG32" i="13" s="1"/>
  <c r="NX32" i="13"/>
  <c r="OB32" i="13" s="1"/>
  <c r="OF32" i="13" s="1"/>
  <c r="M33" i="13"/>
  <c r="AF33" i="13" s="1"/>
  <c r="AJ33" i="13" s="1"/>
  <c r="KG33" i="13"/>
  <c r="KZ33" i="13" s="1"/>
  <c r="LD33" i="13" s="1"/>
  <c r="KG34" i="13"/>
  <c r="PM36" i="13"/>
  <c r="PQ36" i="13" s="1"/>
  <c r="PU36" i="13" s="1"/>
  <c r="PL36" i="13"/>
  <c r="BP38" i="13"/>
  <c r="BT38" i="13" s="1"/>
  <c r="BX38" i="13" s="1"/>
  <c r="BQ38" i="13"/>
  <c r="BU38" i="13" s="1"/>
  <c r="BY38" i="13" s="1"/>
  <c r="GG42" i="13"/>
  <c r="GK42" i="13" s="1"/>
  <c r="GO42" i="13" s="1"/>
  <c r="AB43" i="13"/>
  <c r="AC43" i="13"/>
  <c r="EC45" i="13"/>
  <c r="MK21" i="13"/>
  <c r="MO21" i="13" s="1"/>
  <c r="MS21" i="13" s="1"/>
  <c r="MJ21" i="13"/>
  <c r="MN21" i="13" s="1"/>
  <c r="MR21" i="13" s="1"/>
  <c r="N31" i="13"/>
  <c r="AG31" i="13" s="1"/>
  <c r="AK31" i="13" s="1"/>
  <c r="HU32" i="13"/>
  <c r="HY32" i="13" s="1"/>
  <c r="IC32" i="13" s="1"/>
  <c r="HT32" i="13"/>
  <c r="HX32" i="13" s="1"/>
  <c r="IB32" i="13" s="1"/>
  <c r="N38" i="13"/>
  <c r="AG38" i="13" s="1"/>
  <c r="AK38" i="13" s="1"/>
  <c r="M38" i="13"/>
  <c r="PM38" i="13"/>
  <c r="PQ38" i="13" s="1"/>
  <c r="PU38" i="13" s="1"/>
  <c r="PL38" i="13"/>
  <c r="PP38" i="13" s="1"/>
  <c r="PT38" i="13" s="1"/>
  <c r="MK39" i="13"/>
  <c r="MO39" i="13" s="1"/>
  <c r="MS39" i="13" s="1"/>
  <c r="BQ40" i="13"/>
  <c r="BU40" i="13" s="1"/>
  <c r="BY40" i="13" s="1"/>
  <c r="BP40" i="13"/>
  <c r="MJ47" i="13"/>
  <c r="MN47" i="13" s="1"/>
  <c r="MR47" i="13" s="1"/>
  <c r="LU53" i="13"/>
  <c r="LV53" i="13"/>
  <c r="MO53" i="13" s="1"/>
  <c r="MS53" i="13" s="1"/>
  <c r="HU23" i="13"/>
  <c r="HY23" i="13" s="1"/>
  <c r="IC23" i="13" s="1"/>
  <c r="HT23" i="13"/>
  <c r="ES29" i="13"/>
  <c r="ER29" i="13"/>
  <c r="ED31" i="13"/>
  <c r="OW35" i="13"/>
  <c r="PP35" i="13" s="1"/>
  <c r="PT35" i="13" s="1"/>
  <c r="OX35" i="13"/>
  <c r="MO36" i="13"/>
  <c r="MS36" i="13" s="1"/>
  <c r="KW41" i="13"/>
  <c r="LA41" i="13" s="1"/>
  <c r="LE41" i="13" s="1"/>
  <c r="KV41" i="13"/>
  <c r="KZ41" i="13" s="1"/>
  <c r="LD41" i="13" s="1"/>
  <c r="LV48" i="13"/>
  <c r="AC55" i="13"/>
  <c r="AG55" i="13" s="1"/>
  <c r="AK55" i="13" s="1"/>
  <c r="AB55" i="13"/>
  <c r="AF55" i="13" s="1"/>
  <c r="AJ55" i="13" s="1"/>
  <c r="N59" i="13"/>
  <c r="AG59" i="13" s="1"/>
  <c r="AK59" i="13" s="1"/>
  <c r="M59" i="13"/>
  <c r="AF59" i="13" s="1"/>
  <c r="AJ59" i="13" s="1"/>
  <c r="HT41" i="13"/>
  <c r="HU41" i="13"/>
  <c r="HY41" i="13" s="1"/>
  <c r="IC41" i="13" s="1"/>
  <c r="CO46" i="13"/>
  <c r="CP46" i="13"/>
  <c r="KG46" i="13"/>
  <c r="KH46" i="13"/>
  <c r="LA46" i="13" s="1"/>
  <c r="LE46" i="13" s="1"/>
  <c r="KV50" i="13"/>
  <c r="KW50" i="13"/>
  <c r="AC61" i="13"/>
  <c r="AB61" i="13"/>
  <c r="CP37" i="13"/>
  <c r="CO37" i="13"/>
  <c r="LV37" i="13"/>
  <c r="LU37" i="13"/>
  <c r="CP38" i="13"/>
  <c r="DI38" i="13" s="1"/>
  <c r="DM38" i="13" s="1"/>
  <c r="CO38" i="13"/>
  <c r="DH38" i="13" s="1"/>
  <c r="DL38" i="13" s="1"/>
  <c r="EV38" i="13"/>
  <c r="EZ38" i="13" s="1"/>
  <c r="NY43" i="13"/>
  <c r="OC43" i="13" s="1"/>
  <c r="OG43" i="13" s="1"/>
  <c r="NX43" i="13"/>
  <c r="OB43" i="13" s="1"/>
  <c r="OF43" i="13" s="1"/>
  <c r="AC51" i="13"/>
  <c r="AB51" i="13"/>
  <c r="KW53" i="13"/>
  <c r="LA53" i="13" s="1"/>
  <c r="LE53" i="13" s="1"/>
  <c r="KV53" i="13"/>
  <c r="AC54" i="13"/>
  <c r="AB54" i="13"/>
  <c r="BA56" i="13"/>
  <c r="BB56" i="13"/>
  <c r="BU56" i="13" s="1"/>
  <c r="BY56" i="13" s="1"/>
  <c r="CO42" i="13"/>
  <c r="CP42" i="13"/>
  <c r="AG47" i="13"/>
  <c r="AK47" i="13" s="1"/>
  <c r="KH48" i="13"/>
  <c r="KG48" i="13"/>
  <c r="AC53" i="13"/>
  <c r="AG53" i="13" s="1"/>
  <c r="AK53" i="13" s="1"/>
  <c r="AB53" i="13"/>
  <c r="AF53" i="13" s="1"/>
  <c r="AJ53" i="13" s="1"/>
  <c r="LV56" i="13"/>
  <c r="MO56" i="13" s="1"/>
  <c r="MS56" i="13" s="1"/>
  <c r="LU56" i="13"/>
  <c r="LU31" i="13"/>
  <c r="MN31" i="13" s="1"/>
  <c r="MR31" i="13" s="1"/>
  <c r="DE32" i="13"/>
  <c r="DI32" i="13" s="1"/>
  <c r="DM32" i="13" s="1"/>
  <c r="BT35" i="13"/>
  <c r="BX35" i="13" s="1"/>
  <c r="FR35" i="13"/>
  <c r="HT37" i="13"/>
  <c r="HU37" i="13"/>
  <c r="HT38" i="13"/>
  <c r="HU38" i="13"/>
  <c r="AC41" i="13"/>
  <c r="AG41" i="13" s="1"/>
  <c r="AK41" i="13" s="1"/>
  <c r="AB41" i="13"/>
  <c r="AF41" i="13" s="1"/>
  <c r="AJ41" i="13" s="1"/>
  <c r="DI41" i="13"/>
  <c r="DM41" i="13" s="1"/>
  <c r="DD43" i="13"/>
  <c r="DH43" i="13" s="1"/>
  <c r="DL43" i="13" s="1"/>
  <c r="BQ44" i="13"/>
  <c r="BU44" i="13" s="1"/>
  <c r="BY44" i="13" s="1"/>
  <c r="BP44" i="13"/>
  <c r="BT44" i="13" s="1"/>
  <c r="BX44" i="13" s="1"/>
  <c r="ES45" i="13"/>
  <c r="EW45" i="13" s="1"/>
  <c r="FA45" i="13" s="1"/>
  <c r="ER45" i="13"/>
  <c r="EV45" i="13" s="1"/>
  <c r="EZ45" i="13" s="1"/>
  <c r="NI48" i="13"/>
  <c r="OB48" i="13" s="1"/>
  <c r="OF48" i="13" s="1"/>
  <c r="BB52" i="13"/>
  <c r="BA52" i="13"/>
  <c r="AC58" i="13"/>
  <c r="AG58" i="13" s="1"/>
  <c r="AK58" i="13" s="1"/>
  <c r="AB58" i="13"/>
  <c r="AF58" i="13" s="1"/>
  <c r="AJ58" i="13" s="1"/>
  <c r="ES27" i="13"/>
  <c r="EW27" i="13" s="1"/>
  <c r="FA27" i="13" s="1"/>
  <c r="FQ28" i="13"/>
  <c r="CP34" i="13"/>
  <c r="MK35" i="13"/>
  <c r="MJ35" i="13"/>
  <c r="DD36" i="13"/>
  <c r="DH36" i="13" s="1"/>
  <c r="DL36" i="13" s="1"/>
  <c r="DE36" i="13"/>
  <c r="DI36" i="13" s="1"/>
  <c r="DM36" i="13" s="1"/>
  <c r="OW36" i="13"/>
  <c r="LU39" i="13"/>
  <c r="NI42" i="13"/>
  <c r="LV43" i="13"/>
  <c r="LU43" i="13"/>
  <c r="ES44" i="13"/>
  <c r="EW44" i="13" s="1"/>
  <c r="FA44" i="13" s="1"/>
  <c r="ER44" i="13"/>
  <c r="EV44" i="13" s="1"/>
  <c r="EZ44" i="13" s="1"/>
  <c r="AB46" i="13"/>
  <c r="AF46" i="13" s="1"/>
  <c r="AJ46" i="13" s="1"/>
  <c r="AC46" i="13"/>
  <c r="AG46" i="13" s="1"/>
  <c r="AK46" i="13" s="1"/>
  <c r="BP48" i="13"/>
  <c r="KH31" i="13"/>
  <c r="LA31" i="13" s="1"/>
  <c r="LE31" i="13" s="1"/>
  <c r="KG31" i="13"/>
  <c r="KZ31" i="13" s="1"/>
  <c r="LD31" i="13" s="1"/>
  <c r="M32" i="13"/>
  <c r="MJ36" i="13"/>
  <c r="MJ37" i="13"/>
  <c r="MK37" i="13"/>
  <c r="KG41" i="13"/>
  <c r="FR42" i="13"/>
  <c r="NJ44" i="13"/>
  <c r="NI44" i="13"/>
  <c r="MK45" i="13"/>
  <c r="MO45" i="13" s="1"/>
  <c r="MS45" i="13" s="1"/>
  <c r="AB47" i="13"/>
  <c r="AF47" i="13" s="1"/>
  <c r="AJ47" i="13" s="1"/>
  <c r="N48" i="13"/>
  <c r="M48" i="13"/>
  <c r="LV50" i="13"/>
  <c r="MO50" i="13" s="1"/>
  <c r="MS50" i="13" s="1"/>
  <c r="LU50" i="13"/>
  <c r="MN50" i="13" s="1"/>
  <c r="MR50" i="13" s="1"/>
  <c r="KW58" i="13"/>
  <c r="LA58" i="13" s="1"/>
  <c r="LE58" i="13" s="1"/>
  <c r="KV58" i="13"/>
  <c r="KZ58" i="13" s="1"/>
  <c r="LD58" i="13" s="1"/>
  <c r="CP48" i="13"/>
  <c r="DI48" i="13" s="1"/>
  <c r="DM48" i="13" s="1"/>
  <c r="CO48" i="13"/>
  <c r="DH48" i="13" s="1"/>
  <c r="DL48" i="13" s="1"/>
  <c r="KG40" i="13"/>
  <c r="KH40" i="13"/>
  <c r="MN43" i="13"/>
  <c r="MR43" i="13" s="1"/>
  <c r="KH54" i="13"/>
  <c r="LA54" i="13" s="1"/>
  <c r="LE54" i="13" s="1"/>
  <c r="KG54" i="13"/>
  <c r="KZ54" i="13" s="1"/>
  <c r="LD54" i="13" s="1"/>
  <c r="HE36" i="13"/>
  <c r="HF36" i="13"/>
  <c r="DE39" i="13"/>
  <c r="DI39" i="13" s="1"/>
  <c r="DM39" i="13" s="1"/>
  <c r="DD39" i="13"/>
  <c r="DH39" i="13" s="1"/>
  <c r="DL39" i="13" s="1"/>
  <c r="NY41" i="13"/>
  <c r="NX41" i="13"/>
  <c r="DE46" i="13"/>
  <c r="DI46" i="13" s="1"/>
  <c r="DM46" i="13" s="1"/>
  <c r="DD46" i="13"/>
  <c r="DH46" i="13" s="1"/>
  <c r="DL46" i="13" s="1"/>
  <c r="AC48" i="13"/>
  <c r="AG48" i="13" s="1"/>
  <c r="AK48" i="13" s="1"/>
  <c r="AB48" i="13"/>
  <c r="AF48" i="13" s="1"/>
  <c r="AJ48" i="13" s="1"/>
  <c r="N60" i="13"/>
  <c r="AG60" i="13" s="1"/>
  <c r="AK60" i="13" s="1"/>
  <c r="M60" i="13"/>
  <c r="CP35" i="13"/>
  <c r="CO35" i="13"/>
  <c r="ES35" i="13"/>
  <c r="EW35" i="13" s="1"/>
  <c r="FA35" i="13" s="1"/>
  <c r="ER35" i="13"/>
  <c r="CP36" i="13"/>
  <c r="CO36" i="13"/>
  <c r="M47" i="13"/>
  <c r="NI47" i="13"/>
  <c r="NJ47" i="13"/>
  <c r="OC47" i="13" s="1"/>
  <c r="OG47" i="13" s="1"/>
  <c r="MK49" i="13"/>
  <c r="MO49" i="13" s="1"/>
  <c r="MS49" i="13" s="1"/>
  <c r="MJ49" i="13"/>
  <c r="MN49" i="13" s="1"/>
  <c r="MR49" i="13" s="1"/>
  <c r="N51" i="13"/>
  <c r="M51" i="13"/>
  <c r="LU52" i="13"/>
  <c r="AB35" i="13"/>
  <c r="AF35" i="13" s="1"/>
  <c r="AJ35" i="13" s="1"/>
  <c r="HE41" i="13"/>
  <c r="DD42" i="13"/>
  <c r="DH42" i="13" s="1"/>
  <c r="DL42" i="13" s="1"/>
  <c r="KV42" i="13"/>
  <c r="KZ42" i="13" s="1"/>
  <c r="LD42" i="13" s="1"/>
  <c r="ES43" i="13"/>
  <c r="EW43" i="13" s="1"/>
  <c r="FA43" i="13" s="1"/>
  <c r="ER43" i="13"/>
  <c r="EV43" i="13" s="1"/>
  <c r="EZ43" i="13" s="1"/>
  <c r="KW45" i="13"/>
  <c r="LA45" i="13" s="1"/>
  <c r="LE45" i="13" s="1"/>
  <c r="OW34" i="13"/>
  <c r="N37" i="13"/>
  <c r="FR37" i="13"/>
  <c r="AB38" i="13"/>
  <c r="BA39" i="13"/>
  <c r="BT39" i="13" s="1"/>
  <c r="BX39" i="13" s="1"/>
  <c r="KW40" i="13"/>
  <c r="KV40" i="13"/>
  <c r="BB46" i="13"/>
  <c r="BA46" i="13"/>
  <c r="KG49" i="13"/>
  <c r="KH49" i="13"/>
  <c r="N57" i="13"/>
  <c r="M57" i="13"/>
  <c r="KW52" i="13"/>
  <c r="KV52" i="13"/>
  <c r="LV57" i="13"/>
  <c r="MO57" i="13" s="1"/>
  <c r="MS57" i="13" s="1"/>
  <c r="LU57" i="13"/>
  <c r="LV46" i="13"/>
  <c r="MO46" i="13" s="1"/>
  <c r="MS46" i="13" s="1"/>
  <c r="LU46" i="13"/>
  <c r="MN46" i="13" s="1"/>
  <c r="MR46" i="13" s="1"/>
  <c r="NY46" i="13"/>
  <c r="OC46" i="13" s="1"/>
  <c r="OG46" i="13" s="1"/>
  <c r="NX46" i="13"/>
  <c r="OB46" i="13" s="1"/>
  <c r="OF46" i="13" s="1"/>
  <c r="DE47" i="13"/>
  <c r="DD47" i="13"/>
  <c r="OC49" i="13"/>
  <c r="OG49" i="13" s="1"/>
  <c r="FQ36" i="13"/>
  <c r="GJ36" i="13" s="1"/>
  <c r="GN36" i="13" s="1"/>
  <c r="CP40" i="13"/>
  <c r="DI40" i="13" s="1"/>
  <c r="DM40" i="13" s="1"/>
  <c r="CO40" i="13"/>
  <c r="ER42" i="13"/>
  <c r="EV42" i="13" s="1"/>
  <c r="EZ42" i="13" s="1"/>
  <c r="NY42" i="13"/>
  <c r="OC42" i="13" s="1"/>
  <c r="OG42" i="13" s="1"/>
  <c r="NX42" i="13"/>
  <c r="OB42" i="13" s="1"/>
  <c r="OF42" i="13" s="1"/>
  <c r="AB60" i="13"/>
  <c r="AF63" i="13"/>
  <c r="AJ63" i="13" s="1"/>
  <c r="KH43" i="13"/>
  <c r="LA43" i="13" s="1"/>
  <c r="LE43" i="13" s="1"/>
  <c r="KG43" i="13"/>
  <c r="DI44" i="13"/>
  <c r="DM44" i="13" s="1"/>
  <c r="MJ44" i="13"/>
  <c r="MN44" i="13" s="1"/>
  <c r="MR44" i="13" s="1"/>
  <c r="N45" i="13"/>
  <c r="M45" i="13"/>
  <c r="KW48" i="13"/>
  <c r="LA48" i="13" s="1"/>
  <c r="LE48" i="13" s="1"/>
  <c r="KV48" i="13"/>
  <c r="BQ57" i="13"/>
  <c r="BP57" i="13"/>
  <c r="N50" i="13"/>
  <c r="AG50" i="13" s="1"/>
  <c r="AK50" i="13" s="1"/>
  <c r="M50" i="13"/>
  <c r="AF50" i="13" s="1"/>
  <c r="AJ50" i="13" s="1"/>
  <c r="BQ50" i="13"/>
  <c r="BP50" i="13"/>
  <c r="BT50" i="13" s="1"/>
  <c r="BX50" i="13" s="1"/>
  <c r="CP51" i="13"/>
  <c r="N52" i="13"/>
  <c r="AG52" i="13" s="1"/>
  <c r="AK52" i="13" s="1"/>
  <c r="M52" i="13"/>
  <c r="BQ52" i="13"/>
  <c r="BP52" i="13"/>
  <c r="ER34" i="13"/>
  <c r="EV34" i="13" s="1"/>
  <c r="EZ34" i="13" s="1"/>
  <c r="FR36" i="13"/>
  <c r="GK36" i="13" s="1"/>
  <c r="GO36" i="13" s="1"/>
  <c r="ER40" i="13"/>
  <c r="EV40" i="13" s="1"/>
  <c r="EZ40" i="13" s="1"/>
  <c r="ES42" i="13"/>
  <c r="EW42" i="13" s="1"/>
  <c r="FA42" i="13" s="1"/>
  <c r="MJ57" i="13"/>
  <c r="N62" i="13"/>
  <c r="AG63" i="13"/>
  <c r="AK63" i="13" s="1"/>
  <c r="MK54" i="13"/>
  <c r="MO54" i="13" s="1"/>
  <c r="MS54" i="13" s="1"/>
  <c r="MJ54" i="13"/>
  <c r="KH56" i="13"/>
  <c r="KG56" i="13"/>
  <c r="DE50" i="13"/>
  <c r="DI50" i="13" s="1"/>
  <c r="DM50" i="13" s="1"/>
  <c r="KW36" i="13"/>
  <c r="KV36" i="13"/>
  <c r="KW37" i="13"/>
  <c r="KV37" i="13"/>
  <c r="KW38" i="13"/>
  <c r="LA38" i="13" s="1"/>
  <c r="LE38" i="13" s="1"/>
  <c r="KV38" i="13"/>
  <c r="KZ38" i="13" s="1"/>
  <c r="LD38" i="13" s="1"/>
  <c r="KW39" i="13"/>
  <c r="KV39" i="13"/>
  <c r="DD50" i="13"/>
  <c r="FH11" i="12"/>
  <c r="FI11" i="12"/>
  <c r="HI42" i="12"/>
  <c r="HL42" i="12" s="1"/>
  <c r="HP42" i="12" s="1"/>
  <c r="HH42" i="12"/>
  <c r="HM42" i="12" s="1"/>
  <c r="HQ42" i="12" s="1"/>
  <c r="BM8" i="12"/>
  <c r="BP8" i="12" s="1"/>
  <c r="BT8" i="12" s="1"/>
  <c r="BL8" i="12"/>
  <c r="BQ8" i="12" s="1"/>
  <c r="BU8" i="12" s="1"/>
  <c r="HI9" i="12"/>
  <c r="HL9" i="12" s="1"/>
  <c r="HP9" i="12" s="1"/>
  <c r="HH9" i="12"/>
  <c r="HM9" i="12" s="1"/>
  <c r="HQ9" i="12" s="1"/>
  <c r="L12" i="12"/>
  <c r="M12" i="12"/>
  <c r="BP43" i="12"/>
  <c r="BT43" i="12" s="1"/>
  <c r="AY18" i="12"/>
  <c r="BP18" i="12" s="1"/>
  <c r="BT18" i="12" s="1"/>
  <c r="AX18" i="12"/>
  <c r="BM35" i="12"/>
  <c r="BP35" i="12" s="1"/>
  <c r="BT35" i="12" s="1"/>
  <c r="BL35" i="12"/>
  <c r="BQ35" i="12" s="1"/>
  <c r="BU35" i="12" s="1"/>
  <c r="FZ24" i="12"/>
  <c r="GD24" i="12" s="1"/>
  <c r="AX42" i="12"/>
  <c r="AY42" i="12"/>
  <c r="BP42" i="12" s="1"/>
  <c r="BT42" i="12" s="1"/>
  <c r="FV48" i="12"/>
  <c r="GA48" i="12" s="1"/>
  <c r="GE48" i="12" s="1"/>
  <c r="FW48" i="12"/>
  <c r="FZ48" i="12" s="1"/>
  <c r="GD48" i="12" s="1"/>
  <c r="DB26" i="12"/>
  <c r="DF26" i="12" s="1"/>
  <c r="EK14" i="12"/>
  <c r="EN14" i="12" s="1"/>
  <c r="ER14" i="12" s="1"/>
  <c r="EJ14" i="12"/>
  <c r="EO14" i="12" s="1"/>
  <c r="ES14" i="12" s="1"/>
  <c r="M6" i="12"/>
  <c r="L6" i="12"/>
  <c r="CK7" i="12"/>
  <c r="CJ7" i="12"/>
  <c r="FH13" i="12"/>
  <c r="FI13" i="12"/>
  <c r="BQ7" i="12"/>
  <c r="BU7" i="12" s="1"/>
  <c r="HL24" i="12"/>
  <c r="HP24" i="12" s="1"/>
  <c r="BQ31" i="12"/>
  <c r="BU31" i="12" s="1"/>
  <c r="HI40" i="12"/>
  <c r="HL40" i="12" s="1"/>
  <c r="HP40" i="12" s="1"/>
  <c r="HH40" i="12"/>
  <c r="HM40" i="12" s="1"/>
  <c r="HQ40" i="12" s="1"/>
  <c r="AX62" i="12"/>
  <c r="AY62" i="12"/>
  <c r="AY9" i="12"/>
  <c r="AX9" i="12"/>
  <c r="AA4" i="12"/>
  <c r="AD4" i="12" s="1"/>
  <c r="AH4" i="12" s="1"/>
  <c r="Z4" i="12"/>
  <c r="AA22" i="12"/>
  <c r="AD22" i="12" s="1"/>
  <c r="AH22" i="12" s="1"/>
  <c r="Z22" i="12"/>
  <c r="AE22" i="12" s="1"/>
  <c r="AI22" i="12" s="1"/>
  <c r="AA5" i="12"/>
  <c r="AD5" i="12" s="1"/>
  <c r="AH5" i="12" s="1"/>
  <c r="Z5" i="12"/>
  <c r="AE5" i="12" s="1"/>
  <c r="AI5" i="12" s="1"/>
  <c r="FV24" i="12"/>
  <c r="FW36" i="12"/>
  <c r="FV36" i="12"/>
  <c r="DC18" i="12"/>
  <c r="DG18" i="12" s="1"/>
  <c r="EJ88" i="12"/>
  <c r="EO88" i="12" s="1"/>
  <c r="ES88" i="12" s="1"/>
  <c r="DW7" i="12"/>
  <c r="DV7" i="12"/>
  <c r="DB28" i="12"/>
  <c r="DF28" i="12" s="1"/>
  <c r="AY29" i="12"/>
  <c r="AX29" i="12"/>
  <c r="AY15" i="12"/>
  <c r="AX15" i="12"/>
  <c r="GA35" i="12"/>
  <c r="GE35" i="12" s="1"/>
  <c r="FW46" i="12"/>
  <c r="FZ46" i="12" s="1"/>
  <c r="GD46" i="12" s="1"/>
  <c r="FV46" i="12"/>
  <c r="GA46" i="12" s="1"/>
  <c r="GE46" i="12" s="1"/>
  <c r="BQ14" i="12"/>
  <c r="BU14" i="12" s="1"/>
  <c r="BL16" i="12"/>
  <c r="BQ16" i="12" s="1"/>
  <c r="BU16" i="12" s="1"/>
  <c r="BM21" i="12"/>
  <c r="BP21" i="12" s="1"/>
  <c r="BT21" i="12" s="1"/>
  <c r="BL21" i="12"/>
  <c r="BQ21" i="12" s="1"/>
  <c r="BU21" i="12" s="1"/>
  <c r="M85" i="12"/>
  <c r="L85" i="12"/>
  <c r="AE85" i="12" s="1"/>
  <c r="AI85" i="12" s="1"/>
  <c r="CY9" i="12"/>
  <c r="DB9" i="12" s="1"/>
  <c r="DF9" i="12" s="1"/>
  <c r="CX9" i="12"/>
  <c r="DC9" i="12" s="1"/>
  <c r="DG9" i="12" s="1"/>
  <c r="DC11" i="12"/>
  <c r="DG11" i="12" s="1"/>
  <c r="CK15" i="12"/>
  <c r="CJ15" i="12"/>
  <c r="AA16" i="12"/>
  <c r="Z16" i="12"/>
  <c r="CK20" i="12"/>
  <c r="CJ20" i="12"/>
  <c r="CJ23" i="12"/>
  <c r="CK23" i="12"/>
  <c r="HM24" i="12"/>
  <c r="HQ24" i="12" s="1"/>
  <c r="BL26" i="12"/>
  <c r="BQ26" i="12" s="1"/>
  <c r="BU26" i="12" s="1"/>
  <c r="EK27" i="12"/>
  <c r="EN27" i="12" s="1"/>
  <c r="ER27" i="12" s="1"/>
  <c r="EJ27" i="12"/>
  <c r="EO27" i="12" s="1"/>
  <c r="ES27" i="12" s="1"/>
  <c r="EK33" i="12"/>
  <c r="EJ33" i="12"/>
  <c r="EO33" i="12" s="1"/>
  <c r="ES33" i="12" s="1"/>
  <c r="EK71" i="12"/>
  <c r="EN71" i="12" s="1"/>
  <c r="ER71" i="12" s="1"/>
  <c r="EJ71" i="12"/>
  <c r="EO71" i="12" s="1"/>
  <c r="ES71" i="12" s="1"/>
  <c r="AE97" i="12"/>
  <c r="AI97" i="12" s="1"/>
  <c r="DW13" i="12"/>
  <c r="DV13" i="12"/>
  <c r="EO13" i="12" s="1"/>
  <c r="ES13" i="12" s="1"/>
  <c r="CY22" i="12"/>
  <c r="DB22" i="12" s="1"/>
  <c r="DF22" i="12" s="1"/>
  <c r="CX22" i="12"/>
  <c r="DC22" i="12" s="1"/>
  <c r="DG22" i="12" s="1"/>
  <c r="M27" i="12"/>
  <c r="L27" i="12"/>
  <c r="AX40" i="12"/>
  <c r="AY40" i="12"/>
  <c r="BP40" i="12" s="1"/>
  <c r="BT40" i="12" s="1"/>
  <c r="GU7" i="12"/>
  <c r="GT7" i="12"/>
  <c r="BQ5" i="12"/>
  <c r="FW9" i="12"/>
  <c r="FV9" i="12"/>
  <c r="DW26" i="12"/>
  <c r="EN26" i="12" s="1"/>
  <c r="ER26" i="12" s="1"/>
  <c r="DV26" i="12"/>
  <c r="EO26" i="12" s="1"/>
  <c r="ES26" i="12" s="1"/>
  <c r="FI31" i="12"/>
  <c r="FH31" i="12"/>
  <c r="HL4" i="12"/>
  <c r="HP4" i="12" s="1"/>
  <c r="M8" i="12"/>
  <c r="L8" i="12"/>
  <c r="EK22" i="12"/>
  <c r="EN22" i="12" s="1"/>
  <c r="ER22" i="12" s="1"/>
  <c r="EJ22" i="12"/>
  <c r="EO22" i="12" s="1"/>
  <c r="ES22" i="12" s="1"/>
  <c r="HM34" i="12"/>
  <c r="HQ34" i="12" s="1"/>
  <c r="M44" i="12"/>
  <c r="AD44" i="12" s="1"/>
  <c r="AH44" i="12" s="1"/>
  <c r="L44" i="12"/>
  <c r="AE44" i="12" s="1"/>
  <c r="AI44" i="12" s="1"/>
  <c r="HH4" i="12"/>
  <c r="HM4" i="12" s="1"/>
  <c r="HQ4" i="12" s="1"/>
  <c r="FW12" i="12"/>
  <c r="FZ12" i="12" s="1"/>
  <c r="GD12" i="12" s="1"/>
  <c r="FV12" i="12"/>
  <c r="GA12" i="12" s="1"/>
  <c r="GE12" i="12" s="1"/>
  <c r="L15" i="12"/>
  <c r="AE15" i="12" s="1"/>
  <c r="AI15" i="12" s="1"/>
  <c r="M15" i="12"/>
  <c r="EN29" i="12"/>
  <c r="ER29" i="12" s="1"/>
  <c r="EO40" i="12"/>
  <c r="ES40" i="12" s="1"/>
  <c r="AA8" i="12"/>
  <c r="AD8" i="12" s="1"/>
  <c r="AH8" i="12" s="1"/>
  <c r="Z8" i="12"/>
  <c r="M23" i="12"/>
  <c r="L23" i="12"/>
  <c r="M26" i="12"/>
  <c r="L26" i="12"/>
  <c r="BL36" i="12"/>
  <c r="BQ36" i="12" s="1"/>
  <c r="BU36" i="12" s="1"/>
  <c r="BM36" i="12"/>
  <c r="BP36" i="12" s="1"/>
  <c r="BT36" i="12" s="1"/>
  <c r="Z71" i="12"/>
  <c r="AE71" i="12" s="1"/>
  <c r="AI71" i="12" s="1"/>
  <c r="AA71" i="12"/>
  <c r="AD71" i="12" s="1"/>
  <c r="AH71" i="12" s="1"/>
  <c r="FI4" i="12"/>
  <c r="FH4" i="12"/>
  <c r="AA13" i="12"/>
  <c r="AD13" i="12" s="1"/>
  <c r="AH13" i="12" s="1"/>
  <c r="Z13" i="12"/>
  <c r="CK17" i="12"/>
  <c r="CJ17" i="12"/>
  <c r="AE19" i="12"/>
  <c r="AI19" i="12" s="1"/>
  <c r="FI25" i="12"/>
  <c r="FH25" i="12"/>
  <c r="GA25" i="12" s="1"/>
  <c r="GE25" i="12" s="1"/>
  <c r="M28" i="12"/>
  <c r="AD28" i="12" s="1"/>
  <c r="AH28" i="12" s="1"/>
  <c r="L28" i="12"/>
  <c r="AE28" i="12" s="1"/>
  <c r="AI28" i="12" s="1"/>
  <c r="CJ34" i="12"/>
  <c r="CK34" i="12"/>
  <c r="FW43" i="12"/>
  <c r="FZ43" i="12" s="1"/>
  <c r="GD43" i="12" s="1"/>
  <c r="FV43" i="12"/>
  <c r="GA43" i="12" s="1"/>
  <c r="GE43" i="12" s="1"/>
  <c r="BL49" i="12"/>
  <c r="BQ49" i="12" s="1"/>
  <c r="BU49" i="12" s="1"/>
  <c r="BM49" i="12"/>
  <c r="BP49" i="12" s="1"/>
  <c r="BT49" i="12" s="1"/>
  <c r="FW54" i="12"/>
  <c r="FZ54" i="12" s="1"/>
  <c r="GD54" i="12" s="1"/>
  <c r="FV54" i="12"/>
  <c r="GA54" i="12" s="1"/>
  <c r="GE54" i="12" s="1"/>
  <c r="AE4" i="12"/>
  <c r="AI4" i="12" s="1"/>
  <c r="DB13" i="12"/>
  <c r="DF13" i="12" s="1"/>
  <c r="M17" i="12"/>
  <c r="L17" i="12"/>
  <c r="FW17" i="12"/>
  <c r="FZ17" i="12" s="1"/>
  <c r="GD17" i="12" s="1"/>
  <c r="FV17" i="12"/>
  <c r="GA17" i="12" s="1"/>
  <c r="GE17" i="12" s="1"/>
  <c r="AA26" i="12"/>
  <c r="AD26" i="12" s="1"/>
  <c r="AH26" i="12" s="1"/>
  <c r="Z26" i="12"/>
  <c r="DW52" i="12"/>
  <c r="DV52" i="12"/>
  <c r="EO52" i="12" s="1"/>
  <c r="ES52" i="12" s="1"/>
  <c r="AA19" i="12"/>
  <c r="AD19" i="12" s="1"/>
  <c r="AH19" i="12" s="1"/>
  <c r="Z19" i="12"/>
  <c r="L36" i="12"/>
  <c r="AE36" i="12" s="1"/>
  <c r="AI36" i="12" s="1"/>
  <c r="M36" i="12"/>
  <c r="AD36" i="12" s="1"/>
  <c r="AH36" i="12" s="1"/>
  <c r="AY46" i="12"/>
  <c r="BP46" i="12" s="1"/>
  <c r="BT46" i="12" s="1"/>
  <c r="AX46" i="12"/>
  <c r="FZ49" i="12"/>
  <c r="GD49" i="12" s="1"/>
  <c r="GA21" i="12"/>
  <c r="GE21" i="12" s="1"/>
  <c r="FW30" i="12"/>
  <c r="FZ30" i="12" s="1"/>
  <c r="GD30" i="12" s="1"/>
  <c r="FV30" i="12"/>
  <c r="GA30" i="12" s="1"/>
  <c r="GE30" i="12" s="1"/>
  <c r="DB5" i="12"/>
  <c r="DF5" i="12" s="1"/>
  <c r="CX37" i="12"/>
  <c r="CY37" i="12"/>
  <c r="DB37" i="12" s="1"/>
  <c r="DF37" i="12" s="1"/>
  <c r="M49" i="12"/>
  <c r="AD49" i="12" s="1"/>
  <c r="AH49" i="12" s="1"/>
  <c r="L49" i="12"/>
  <c r="AE49" i="12" s="1"/>
  <c r="AI49" i="12" s="1"/>
  <c r="GU6" i="12"/>
  <c r="GT6" i="12"/>
  <c r="EN10" i="12"/>
  <c r="ER10" i="12" s="1"/>
  <c r="DB18" i="12"/>
  <c r="DF18" i="12" s="1"/>
  <c r="FI26" i="12"/>
  <c r="FH44" i="12"/>
  <c r="FI44" i="12"/>
  <c r="DW5" i="12"/>
  <c r="DV5" i="12"/>
  <c r="AY88" i="12"/>
  <c r="AX88" i="12"/>
  <c r="FI9" i="12"/>
  <c r="FH9" i="12"/>
  <c r="GU21" i="12"/>
  <c r="GT21" i="12"/>
  <c r="AY25" i="12"/>
  <c r="AX25" i="12"/>
  <c r="EN20" i="12"/>
  <c r="ER20" i="12" s="1"/>
  <c r="DW30" i="12"/>
  <c r="DV30" i="12"/>
  <c r="BM48" i="12"/>
  <c r="BP48" i="12" s="1"/>
  <c r="BT48" i="12" s="1"/>
  <c r="BL48" i="12"/>
  <c r="BQ48" i="12" s="1"/>
  <c r="BU48" i="12" s="1"/>
  <c r="EK82" i="12"/>
  <c r="EJ82" i="12"/>
  <c r="HI6" i="12"/>
  <c r="HH6" i="12"/>
  <c r="HM8" i="12"/>
  <c r="HQ8" i="12" s="1"/>
  <c r="EK19" i="12"/>
  <c r="EN19" i="12" s="1"/>
  <c r="ER19" i="12" s="1"/>
  <c r="EJ19" i="12"/>
  <c r="EO19" i="12" s="1"/>
  <c r="ES19" i="12" s="1"/>
  <c r="CY32" i="12"/>
  <c r="DB32" i="12" s="1"/>
  <c r="DF32" i="12" s="1"/>
  <c r="CX32" i="12"/>
  <c r="DC32" i="12" s="1"/>
  <c r="DG32" i="12" s="1"/>
  <c r="AX37" i="12"/>
  <c r="BQ37" i="12" s="1"/>
  <c r="BU37" i="12" s="1"/>
  <c r="AY37" i="12"/>
  <c r="BP37" i="12" s="1"/>
  <c r="BT37" i="12" s="1"/>
  <c r="AA62" i="12"/>
  <c r="Z62" i="12"/>
  <c r="M87" i="12"/>
  <c r="L87" i="12"/>
  <c r="AE87" i="12" s="1"/>
  <c r="AI87" i="12" s="1"/>
  <c r="BP14" i="12"/>
  <c r="BT14" i="12" s="1"/>
  <c r="M16" i="12"/>
  <c r="L16" i="12"/>
  <c r="AE16" i="12" s="1"/>
  <c r="AI16" i="12" s="1"/>
  <c r="HI20" i="12"/>
  <c r="HL20" i="12" s="1"/>
  <c r="HP20" i="12" s="1"/>
  <c r="HH20" i="12"/>
  <c r="HM20" i="12" s="1"/>
  <c r="HQ20" i="12" s="1"/>
  <c r="HI23" i="12"/>
  <c r="HL23" i="12" s="1"/>
  <c r="HP23" i="12" s="1"/>
  <c r="HH23" i="12"/>
  <c r="HM23" i="12" s="1"/>
  <c r="HQ23" i="12" s="1"/>
  <c r="DW35" i="12"/>
  <c r="DV35" i="12"/>
  <c r="HL43" i="12"/>
  <c r="HP43" i="12" s="1"/>
  <c r="M77" i="12"/>
  <c r="L77" i="12"/>
  <c r="EJ20" i="12"/>
  <c r="EO20" i="12" s="1"/>
  <c r="ES20" i="12" s="1"/>
  <c r="AA11" i="12"/>
  <c r="AD11" i="12" s="1"/>
  <c r="AH11" i="12" s="1"/>
  <c r="Z11" i="12"/>
  <c r="BL38" i="12"/>
  <c r="BM38" i="12"/>
  <c r="BP38" i="12" s="1"/>
  <c r="BT38" i="12" s="1"/>
  <c r="M55" i="12"/>
  <c r="AD55" i="12" s="1"/>
  <c r="AH55" i="12" s="1"/>
  <c r="L55" i="12"/>
  <c r="AE55" i="12" s="1"/>
  <c r="AI55" i="12" s="1"/>
  <c r="FI56" i="12"/>
  <c r="FH56" i="12"/>
  <c r="GU10" i="12"/>
  <c r="GT10" i="12"/>
  <c r="DV11" i="12"/>
  <c r="DW11" i="12"/>
  <c r="EN11" i="12" s="1"/>
  <c r="ER11" i="12" s="1"/>
  <c r="FW14" i="12"/>
  <c r="FZ14" i="12" s="1"/>
  <c r="GD14" i="12" s="1"/>
  <c r="FV14" i="12"/>
  <c r="GA14" i="12" s="1"/>
  <c r="GE14" i="12" s="1"/>
  <c r="FW19" i="12"/>
  <c r="FV19" i="12"/>
  <c r="AA21" i="12"/>
  <c r="AD21" i="12" s="1"/>
  <c r="AH21" i="12" s="1"/>
  <c r="Z21" i="12"/>
  <c r="AY33" i="12"/>
  <c r="AX33" i="12"/>
  <c r="GA49" i="12"/>
  <c r="GE49" i="12" s="1"/>
  <c r="AY51" i="12"/>
  <c r="AX51" i="12"/>
  <c r="FW7" i="12"/>
  <c r="FZ7" i="12" s="1"/>
  <c r="GD7" i="12" s="1"/>
  <c r="FV7" i="12"/>
  <c r="GA7" i="12" s="1"/>
  <c r="GE7" i="12" s="1"/>
  <c r="DC13" i="12"/>
  <c r="DG13" i="12" s="1"/>
  <c r="CJ30" i="12"/>
  <c r="CK30" i="12"/>
  <c r="EK53" i="12"/>
  <c r="EN53" i="12" s="1"/>
  <c r="ER53" i="12" s="1"/>
  <c r="EJ53" i="12"/>
  <c r="EO53" i="12" s="1"/>
  <c r="ES53" i="12" s="1"/>
  <c r="GT70" i="12"/>
  <c r="GU70" i="12"/>
  <c r="HI8" i="12"/>
  <c r="DV15" i="12"/>
  <c r="DV17" i="12"/>
  <c r="BL19" i="12"/>
  <c r="BQ19" i="12" s="1"/>
  <c r="BU19" i="12" s="1"/>
  <c r="GA20" i="12"/>
  <c r="GE20" i="12" s="1"/>
  <c r="AY23" i="12"/>
  <c r="BP23" i="12" s="1"/>
  <c r="BT23" i="12" s="1"/>
  <c r="AX23" i="12"/>
  <c r="DB23" i="12"/>
  <c r="DF23" i="12" s="1"/>
  <c r="CK28" i="12"/>
  <c r="CJ28" i="12"/>
  <c r="DC28" i="12" s="1"/>
  <c r="DG28" i="12" s="1"/>
  <c r="AY30" i="12"/>
  <c r="AX30" i="12"/>
  <c r="GU31" i="12"/>
  <c r="HL31" i="12" s="1"/>
  <c r="HP31" i="12" s="1"/>
  <c r="GT31" i="12"/>
  <c r="HM31" i="12" s="1"/>
  <c r="HQ31" i="12" s="1"/>
  <c r="EN38" i="12"/>
  <c r="ER38" i="12" s="1"/>
  <c r="M61" i="12"/>
  <c r="M63" i="12"/>
  <c r="L63" i="12"/>
  <c r="GT66" i="12"/>
  <c r="GU66" i="12"/>
  <c r="HL66" i="12" s="1"/>
  <c r="HP66" i="12" s="1"/>
  <c r="EN102" i="12"/>
  <c r="ER102" i="12" s="1"/>
  <c r="EK5" i="12"/>
  <c r="EN5" i="12" s="1"/>
  <c r="ER5" i="12" s="1"/>
  <c r="EJ5" i="12"/>
  <c r="EO5" i="12" s="1"/>
  <c r="ES5" i="12" s="1"/>
  <c r="AX6" i="12"/>
  <c r="BQ6" i="12" s="1"/>
  <c r="BU6" i="12" s="1"/>
  <c r="CX6" i="12"/>
  <c r="DC6" i="12" s="1"/>
  <c r="DG6" i="12" s="1"/>
  <c r="FI8" i="12"/>
  <c r="FZ8" i="12" s="1"/>
  <c r="GD8" i="12" s="1"/>
  <c r="FH8" i="12"/>
  <c r="GA8" i="12" s="1"/>
  <c r="GE8" i="12" s="1"/>
  <c r="DW9" i="12"/>
  <c r="DV9" i="12"/>
  <c r="AE13" i="12"/>
  <c r="AI13" i="12" s="1"/>
  <c r="FI18" i="12"/>
  <c r="FH18" i="12"/>
  <c r="CY21" i="12"/>
  <c r="CX21" i="12"/>
  <c r="BQ22" i="12"/>
  <c r="BU22" i="12" s="1"/>
  <c r="CY24" i="12"/>
  <c r="DB24" i="12" s="1"/>
  <c r="DF24" i="12" s="1"/>
  <c r="CX24" i="12"/>
  <c r="DC24" i="12" s="1"/>
  <c r="DG24" i="12" s="1"/>
  <c r="GU33" i="12"/>
  <c r="GT33" i="12"/>
  <c r="AA40" i="12"/>
  <c r="AD40" i="12" s="1"/>
  <c r="AH40" i="12" s="1"/>
  <c r="Z40" i="12"/>
  <c r="HL46" i="12"/>
  <c r="HP46" i="12" s="1"/>
  <c r="FW5" i="12"/>
  <c r="FZ5" i="12" s="1"/>
  <c r="GD5" i="12" s="1"/>
  <c r="FV5" i="12"/>
  <c r="GA5" i="12" s="1"/>
  <c r="GE5" i="12" s="1"/>
  <c r="GU8" i="12"/>
  <c r="GT8" i="12"/>
  <c r="M46" i="12"/>
  <c r="L46" i="12"/>
  <c r="GU49" i="12"/>
  <c r="GT49" i="12"/>
  <c r="AE69" i="12"/>
  <c r="AI69" i="12" s="1"/>
  <c r="DB10" i="12"/>
  <c r="DF10" i="12" s="1"/>
  <c r="AE11" i="12"/>
  <c r="AI11" i="12" s="1"/>
  <c r="M14" i="12"/>
  <c r="L14" i="12"/>
  <c r="CY25" i="12"/>
  <c r="DB25" i="12" s="1"/>
  <c r="DF25" i="12" s="1"/>
  <c r="CX25" i="12"/>
  <c r="DC25" i="12" s="1"/>
  <c r="DG25" i="12" s="1"/>
  <c r="AA27" i="12"/>
  <c r="Z27" i="12"/>
  <c r="EJ41" i="12"/>
  <c r="EO41" i="12" s="1"/>
  <c r="ES41" i="12" s="1"/>
  <c r="EK41" i="12"/>
  <c r="EN41" i="12" s="1"/>
  <c r="ER41" i="12" s="1"/>
  <c r="AY45" i="12"/>
  <c r="BP45" i="12" s="1"/>
  <c r="BT45" i="12" s="1"/>
  <c r="AX45" i="12"/>
  <c r="BQ45" i="12" s="1"/>
  <c r="BU45" i="12" s="1"/>
  <c r="AY10" i="12"/>
  <c r="BP10" i="12" s="1"/>
  <c r="BT10" i="12" s="1"/>
  <c r="AX10" i="12"/>
  <c r="AD12" i="12"/>
  <c r="AH12" i="12" s="1"/>
  <c r="FV13" i="12"/>
  <c r="GA13" i="12" s="1"/>
  <c r="GE13" i="12" s="1"/>
  <c r="FW13" i="12"/>
  <c r="FZ13" i="12" s="1"/>
  <c r="GD13" i="12" s="1"/>
  <c r="AA23" i="12"/>
  <c r="AD23" i="12" s="1"/>
  <c r="AH23" i="12" s="1"/>
  <c r="Z23" i="12"/>
  <c r="M31" i="12"/>
  <c r="AD31" i="12" s="1"/>
  <c r="AH31" i="12" s="1"/>
  <c r="L31" i="12"/>
  <c r="AE31" i="12" s="1"/>
  <c r="AI31" i="12" s="1"/>
  <c r="M35" i="12"/>
  <c r="AD35" i="12" s="1"/>
  <c r="AH35" i="12" s="1"/>
  <c r="L35" i="12"/>
  <c r="AE35" i="12" s="1"/>
  <c r="AI35" i="12" s="1"/>
  <c r="AY47" i="12"/>
  <c r="AX47" i="12"/>
  <c r="M70" i="12"/>
  <c r="L70" i="12"/>
  <c r="AE70" i="12" s="1"/>
  <c r="AI70" i="12" s="1"/>
  <c r="FW4" i="12"/>
  <c r="FV4" i="12"/>
  <c r="AD15" i="12"/>
  <c r="AH15" i="12" s="1"/>
  <c r="BP28" i="12"/>
  <c r="BT28" i="12" s="1"/>
  <c r="HI28" i="12"/>
  <c r="HL28" i="12" s="1"/>
  <c r="HP28" i="12" s="1"/>
  <c r="HH28" i="12"/>
  <c r="BM5" i="12"/>
  <c r="BP5" i="12" s="1"/>
  <c r="DW10" i="12"/>
  <c r="DV10" i="12"/>
  <c r="BL13" i="12"/>
  <c r="GA15" i="12"/>
  <c r="GE15" i="12" s="1"/>
  <c r="BQ18" i="12"/>
  <c r="BU18" i="12" s="1"/>
  <c r="EJ28" i="12"/>
  <c r="EO28" i="12" s="1"/>
  <c r="ES28" i="12" s="1"/>
  <c r="EK28" i="12"/>
  <c r="EN28" i="12" s="1"/>
  <c r="ER28" i="12" s="1"/>
  <c r="DB34" i="12"/>
  <c r="DF34" i="12" s="1"/>
  <c r="GU40" i="12"/>
  <c r="GT40" i="12"/>
  <c r="HM41" i="12"/>
  <c r="HQ41" i="12" s="1"/>
  <c r="HI67" i="12"/>
  <c r="HL67" i="12" s="1"/>
  <c r="HP67" i="12" s="1"/>
  <c r="HH67" i="12"/>
  <c r="HM67" i="12" s="1"/>
  <c r="HQ67" i="12" s="1"/>
  <c r="AY71" i="12"/>
  <c r="BP71" i="12" s="1"/>
  <c r="BT71" i="12" s="1"/>
  <c r="AX71" i="12"/>
  <c r="EK8" i="12"/>
  <c r="EN8" i="12" s="1"/>
  <c r="ER8" i="12" s="1"/>
  <c r="EJ8" i="12"/>
  <c r="AA14" i="12"/>
  <c r="AD14" i="12" s="1"/>
  <c r="AH14" i="12" s="1"/>
  <c r="Z14" i="12"/>
  <c r="DW33" i="12"/>
  <c r="AA34" i="12"/>
  <c r="AD34" i="12" s="1"/>
  <c r="AH34" i="12" s="1"/>
  <c r="EJ46" i="12"/>
  <c r="EO46" i="12" s="1"/>
  <c r="ES46" i="12" s="1"/>
  <c r="EK46" i="12"/>
  <c r="EN46" i="12" s="1"/>
  <c r="ER46" i="12" s="1"/>
  <c r="M48" i="12"/>
  <c r="L48" i="12"/>
  <c r="AA104" i="12"/>
  <c r="Z104" i="12"/>
  <c r="EK104" i="12"/>
  <c r="EN104" i="12" s="1"/>
  <c r="ER104" i="12" s="1"/>
  <c r="EJ104" i="12"/>
  <c r="EO104" i="12" s="1"/>
  <c r="ES104" i="12" s="1"/>
  <c r="AY17" i="12"/>
  <c r="AX17" i="12"/>
  <c r="BL120" i="12"/>
  <c r="BQ120" i="12" s="1"/>
  <c r="BU120" i="12" s="1"/>
  <c r="BM120" i="12"/>
  <c r="BP120" i="12" s="1"/>
  <c r="BT120" i="12" s="1"/>
  <c r="HI5" i="12"/>
  <c r="HL5" i="12" s="1"/>
  <c r="HP5" i="12" s="1"/>
  <c r="HH5" i="12"/>
  <c r="AX14" i="12"/>
  <c r="AY14" i="12"/>
  <c r="Z24" i="12"/>
  <c r="GT26" i="12"/>
  <c r="GU27" i="12"/>
  <c r="HL27" i="12" s="1"/>
  <c r="HP27" i="12" s="1"/>
  <c r="GT27" i="12"/>
  <c r="HM27" i="12" s="1"/>
  <c r="HQ27" i="12" s="1"/>
  <c r="HL29" i="12"/>
  <c r="HP29" i="12" s="1"/>
  <c r="FH35" i="12"/>
  <c r="FI35" i="12"/>
  <c r="EK40" i="12"/>
  <c r="AY43" i="12"/>
  <c r="AX43" i="12"/>
  <c r="AE53" i="12"/>
  <c r="AI53" i="12" s="1"/>
  <c r="GU53" i="12"/>
  <c r="GT53" i="12"/>
  <c r="EO59" i="12"/>
  <c r="ES59" i="12" s="1"/>
  <c r="AA61" i="12"/>
  <c r="AD61" i="12" s="1"/>
  <c r="AH61" i="12" s="1"/>
  <c r="Z61" i="12"/>
  <c r="AE61" i="12" s="1"/>
  <c r="AI61" i="12" s="1"/>
  <c r="CK5" i="12"/>
  <c r="CJ5" i="12"/>
  <c r="DC5" i="12" s="1"/>
  <c r="DG5" i="12" s="1"/>
  <c r="EJ10" i="12"/>
  <c r="HH11" i="12"/>
  <c r="HM11" i="12" s="1"/>
  <c r="HQ11" i="12" s="1"/>
  <c r="HI11" i="12"/>
  <c r="HL11" i="12" s="1"/>
  <c r="HP11" i="12" s="1"/>
  <c r="EK15" i="12"/>
  <c r="EN15" i="12" s="1"/>
  <c r="ER15" i="12" s="1"/>
  <c r="EJ15" i="12"/>
  <c r="EO15" i="12" s="1"/>
  <c r="ES15" i="12" s="1"/>
  <c r="BP17" i="12"/>
  <c r="BT17" i="12" s="1"/>
  <c r="EK17" i="12"/>
  <c r="EN17" i="12" s="1"/>
  <c r="ER17" i="12" s="1"/>
  <c r="EJ17" i="12"/>
  <c r="GA55" i="12"/>
  <c r="GE55" i="12" s="1"/>
  <c r="HH59" i="12"/>
  <c r="HM59" i="12" s="1"/>
  <c r="HQ59" i="12" s="1"/>
  <c r="HI59" i="12"/>
  <c r="GU61" i="12"/>
  <c r="AA90" i="12"/>
  <c r="Z90" i="12"/>
  <c r="AE90" i="12" s="1"/>
  <c r="AI90" i="12" s="1"/>
  <c r="GU28" i="12"/>
  <c r="GT28" i="12"/>
  <c r="BL51" i="12"/>
  <c r="BQ51" i="12" s="1"/>
  <c r="BU51" i="12" s="1"/>
  <c r="BM51" i="12"/>
  <c r="BP51" i="12" s="1"/>
  <c r="BT51" i="12" s="1"/>
  <c r="GU62" i="12"/>
  <c r="GT62" i="12"/>
  <c r="DC10" i="12"/>
  <c r="DG10" i="12" s="1"/>
  <c r="HM12" i="12"/>
  <c r="HQ12" i="12" s="1"/>
  <c r="DW16" i="12"/>
  <c r="EN16" i="12" s="1"/>
  <c r="ER16" i="12" s="1"/>
  <c r="DV16" i="12"/>
  <c r="EO16" i="12" s="1"/>
  <c r="ES16" i="12" s="1"/>
  <c r="BQ24" i="12"/>
  <c r="BU24" i="12" s="1"/>
  <c r="HH50" i="12"/>
  <c r="HI50" i="12"/>
  <c r="HL50" i="12" s="1"/>
  <c r="HP50" i="12" s="1"/>
  <c r="M54" i="12"/>
  <c r="L54" i="12"/>
  <c r="AA6" i="12"/>
  <c r="Z6" i="12"/>
  <c r="FW10" i="12"/>
  <c r="FZ10" i="12" s="1"/>
  <c r="GD10" i="12" s="1"/>
  <c r="FV10" i="12"/>
  <c r="GA10" i="12" s="1"/>
  <c r="GE10" i="12" s="1"/>
  <c r="CX15" i="12"/>
  <c r="CY15" i="12"/>
  <c r="DB15" i="12" s="1"/>
  <c r="DF15" i="12" s="1"/>
  <c r="CY27" i="12"/>
  <c r="DB27" i="12" s="1"/>
  <c r="DF27" i="12" s="1"/>
  <c r="CX27" i="12"/>
  <c r="AY7" i="12"/>
  <c r="BP7" i="12" s="1"/>
  <c r="BT7" i="12" s="1"/>
  <c r="AX7" i="12"/>
  <c r="FW11" i="12"/>
  <c r="FZ11" i="12" s="1"/>
  <c r="GD11" i="12" s="1"/>
  <c r="FV11" i="12"/>
  <c r="GA11" i="12" s="1"/>
  <c r="GE11" i="12" s="1"/>
  <c r="FI23" i="12"/>
  <c r="FH23" i="12"/>
  <c r="BM39" i="12"/>
  <c r="BP39" i="12" s="1"/>
  <c r="BT39" i="12" s="1"/>
  <c r="BL39" i="12"/>
  <c r="BQ39" i="12" s="1"/>
  <c r="BU39" i="12" s="1"/>
  <c r="FW61" i="12"/>
  <c r="FV61" i="12"/>
  <c r="FI47" i="12"/>
  <c r="FH47" i="12"/>
  <c r="DW4" i="12"/>
  <c r="DV4" i="12"/>
  <c r="GU5" i="12"/>
  <c r="GT5" i="12"/>
  <c r="AX27" i="12"/>
  <c r="BQ27" i="12" s="1"/>
  <c r="BU27" i="12" s="1"/>
  <c r="AY27" i="12"/>
  <c r="BL28" i="12"/>
  <c r="BQ28" i="12" s="1"/>
  <c r="BU28" i="12" s="1"/>
  <c r="BM32" i="12"/>
  <c r="BP32" i="12" s="1"/>
  <c r="BT32" i="12" s="1"/>
  <c r="BL32" i="12"/>
  <c r="BQ32" i="12" s="1"/>
  <c r="BU32" i="12" s="1"/>
  <c r="FV34" i="12"/>
  <c r="GA34" i="12" s="1"/>
  <c r="GE34" i="12" s="1"/>
  <c r="M39" i="12"/>
  <c r="L39" i="12"/>
  <c r="AE39" i="12" s="1"/>
  <c r="AI39" i="12" s="1"/>
  <c r="FZ39" i="12"/>
  <c r="GD39" i="12" s="1"/>
  <c r="AE40" i="12"/>
  <c r="AI40" i="12" s="1"/>
  <c r="AY41" i="12"/>
  <c r="AX41" i="12"/>
  <c r="HH44" i="12"/>
  <c r="HM44" i="12" s="1"/>
  <c r="HQ44" i="12" s="1"/>
  <c r="BL47" i="12"/>
  <c r="BQ47" i="12" s="1"/>
  <c r="BU47" i="12" s="1"/>
  <c r="BM47" i="12"/>
  <c r="BP47" i="12" s="1"/>
  <c r="BT47" i="12" s="1"/>
  <c r="EK62" i="12"/>
  <c r="EN62" i="12" s="1"/>
  <c r="ER62" i="12" s="1"/>
  <c r="HI63" i="12"/>
  <c r="HL63" i="12" s="1"/>
  <c r="HP63" i="12" s="1"/>
  <c r="HH63" i="12"/>
  <c r="HM63" i="12" s="1"/>
  <c r="HQ63" i="12" s="1"/>
  <c r="FV64" i="12"/>
  <c r="GA64" i="12" s="1"/>
  <c r="GE64" i="12" s="1"/>
  <c r="FW64" i="12"/>
  <c r="FZ64" i="12" s="1"/>
  <c r="GD64" i="12" s="1"/>
  <c r="AY77" i="12"/>
  <c r="AX77" i="12"/>
  <c r="AY101" i="12"/>
  <c r="AX101" i="12"/>
  <c r="BM121" i="12"/>
  <c r="BL121" i="12"/>
  <c r="BQ121" i="12" s="1"/>
  <c r="BU121" i="12" s="1"/>
  <c r="M7" i="12"/>
  <c r="AD7" i="12" s="1"/>
  <c r="AH7" i="12" s="1"/>
  <c r="L7" i="12"/>
  <c r="AE7" i="12" s="1"/>
  <c r="AI7" i="12" s="1"/>
  <c r="GU11" i="12"/>
  <c r="GT11" i="12"/>
  <c r="CJ18" i="12"/>
  <c r="CK18" i="12"/>
  <c r="FH21" i="12"/>
  <c r="FI21" i="12"/>
  <c r="FZ21" i="12" s="1"/>
  <c r="GD21" i="12" s="1"/>
  <c r="DC23" i="12"/>
  <c r="DG23" i="12" s="1"/>
  <c r="FI24" i="12"/>
  <c r="FH24" i="12"/>
  <c r="M29" i="12"/>
  <c r="L29" i="12"/>
  <c r="FW37" i="12"/>
  <c r="FZ37" i="12" s="1"/>
  <c r="GD37" i="12" s="1"/>
  <c r="FV37" i="12"/>
  <c r="GA39" i="12"/>
  <c r="GE39" i="12" s="1"/>
  <c r="EK63" i="12"/>
  <c r="EN63" i="12" s="1"/>
  <c r="ER63" i="12" s="1"/>
  <c r="EJ63" i="12"/>
  <c r="EO63" i="12" s="1"/>
  <c r="ES63" i="12" s="1"/>
  <c r="BQ93" i="12"/>
  <c r="BU93" i="12" s="1"/>
  <c r="AA102" i="12"/>
  <c r="Z102" i="12"/>
  <c r="FW6" i="12"/>
  <c r="FZ6" i="12" s="1"/>
  <c r="GD6" i="12" s="1"/>
  <c r="FV6" i="12"/>
  <c r="GA6" i="12" s="1"/>
  <c r="GE6" i="12" s="1"/>
  <c r="HI16" i="12"/>
  <c r="HL16" i="12" s="1"/>
  <c r="HP16" i="12" s="1"/>
  <c r="HH16" i="12"/>
  <c r="HM16" i="12" s="1"/>
  <c r="HQ16" i="12" s="1"/>
  <c r="EK30" i="12"/>
  <c r="EJ30" i="12"/>
  <c r="AY31" i="12"/>
  <c r="BP31" i="12" s="1"/>
  <c r="BT31" i="12" s="1"/>
  <c r="AX31" i="12"/>
  <c r="FH36" i="12"/>
  <c r="FI36" i="12"/>
  <c r="GT39" i="12"/>
  <c r="HM39" i="12" s="1"/>
  <c r="HQ39" i="12" s="1"/>
  <c r="GU39" i="12"/>
  <c r="HL39" i="12" s="1"/>
  <c r="HP39" i="12" s="1"/>
  <c r="FW41" i="12"/>
  <c r="FZ41" i="12" s="1"/>
  <c r="GD41" i="12" s="1"/>
  <c r="FV41" i="12"/>
  <c r="GA41" i="12" s="1"/>
  <c r="GE41" i="12" s="1"/>
  <c r="EJ56" i="12"/>
  <c r="EO56" i="12" s="1"/>
  <c r="ES56" i="12" s="1"/>
  <c r="EK56" i="12"/>
  <c r="EN56" i="12" s="1"/>
  <c r="ER56" i="12" s="1"/>
  <c r="HM56" i="12"/>
  <c r="HQ56" i="12" s="1"/>
  <c r="GA60" i="12"/>
  <c r="GE60" i="12" s="1"/>
  <c r="AA86" i="12"/>
  <c r="AX113" i="12"/>
  <c r="BM6" i="12"/>
  <c r="BP6" i="12" s="1"/>
  <c r="BT6" i="12" s="1"/>
  <c r="EK7" i="12"/>
  <c r="EJ7" i="12"/>
  <c r="HH7" i="12"/>
  <c r="HI7" i="12"/>
  <c r="EJ9" i="12"/>
  <c r="EO9" i="12" s="1"/>
  <c r="ES9" i="12" s="1"/>
  <c r="EK9" i="12"/>
  <c r="EN9" i="12" s="1"/>
  <c r="ER9" i="12" s="1"/>
  <c r="HI10" i="12"/>
  <c r="HH10" i="12"/>
  <c r="EO11" i="12"/>
  <c r="ES11" i="12" s="1"/>
  <c r="DW12" i="12"/>
  <c r="CK19" i="12"/>
  <c r="CJ19" i="12"/>
  <c r="L20" i="12"/>
  <c r="AE20" i="12" s="1"/>
  <c r="AI20" i="12" s="1"/>
  <c r="M20" i="12"/>
  <c r="AD20" i="12" s="1"/>
  <c r="AH20" i="12" s="1"/>
  <c r="HI22" i="12"/>
  <c r="HL22" i="12" s="1"/>
  <c r="HP22" i="12" s="1"/>
  <c r="HH22" i="12"/>
  <c r="HM22" i="12" s="1"/>
  <c r="HQ22" i="12" s="1"/>
  <c r="L25" i="12"/>
  <c r="AE25" i="12" s="1"/>
  <c r="AI25" i="12" s="1"/>
  <c r="M25" i="12"/>
  <c r="AD25" i="12" s="1"/>
  <c r="AH25" i="12" s="1"/>
  <c r="HI26" i="12"/>
  <c r="HL26" i="12" s="1"/>
  <c r="HP26" i="12" s="1"/>
  <c r="HH26" i="12"/>
  <c r="CY29" i="12"/>
  <c r="DB29" i="12" s="1"/>
  <c r="DF29" i="12" s="1"/>
  <c r="EJ42" i="12"/>
  <c r="EO42" i="12" s="1"/>
  <c r="ES42" i="12" s="1"/>
  <c r="EK42" i="12"/>
  <c r="EN42" i="12" s="1"/>
  <c r="ER42" i="12" s="1"/>
  <c r="AA95" i="12"/>
  <c r="AD95" i="12" s="1"/>
  <c r="AH95" i="12" s="1"/>
  <c r="Z95" i="12"/>
  <c r="AE95" i="12" s="1"/>
  <c r="AI95" i="12" s="1"/>
  <c r="AY112" i="12"/>
  <c r="AX112" i="12"/>
  <c r="EK6" i="12"/>
  <c r="EN6" i="12" s="1"/>
  <c r="ER6" i="12" s="1"/>
  <c r="EJ6" i="12"/>
  <c r="EO6" i="12" s="1"/>
  <c r="ES6" i="12" s="1"/>
  <c r="GU18" i="12"/>
  <c r="GT18" i="12"/>
  <c r="DW8" i="12"/>
  <c r="DV8" i="12"/>
  <c r="EO4" i="12"/>
  <c r="ES4" i="12" s="1"/>
  <c r="M9" i="12"/>
  <c r="L9" i="12"/>
  <c r="AE9" i="12" s="1"/>
  <c r="AI9" i="12" s="1"/>
  <c r="CK10" i="12"/>
  <c r="CJ10" i="12"/>
  <c r="BL17" i="12"/>
  <c r="EK23" i="12"/>
  <c r="EN23" i="12" s="1"/>
  <c r="ER23" i="12" s="1"/>
  <c r="EJ23" i="12"/>
  <c r="BP27" i="12"/>
  <c r="BT27" i="12" s="1"/>
  <c r="BM33" i="12"/>
  <c r="BL33" i="12"/>
  <c r="BQ43" i="12"/>
  <c r="BU43" i="12" s="1"/>
  <c r="AA56" i="12"/>
  <c r="AD56" i="12" s="1"/>
  <c r="AH56" i="12" s="1"/>
  <c r="Z56" i="12"/>
  <c r="BM99" i="12"/>
  <c r="BL99" i="12"/>
  <c r="BM118" i="12"/>
  <c r="BP118" i="12" s="1"/>
  <c r="BT118" i="12" s="1"/>
  <c r="BL118" i="12"/>
  <c r="BQ118" i="12" s="1"/>
  <c r="BU118" i="12" s="1"/>
  <c r="EK12" i="12"/>
  <c r="EJ12" i="12"/>
  <c r="EO12" i="12" s="1"/>
  <c r="ES12" i="12" s="1"/>
  <c r="M18" i="12"/>
  <c r="L18" i="12"/>
  <c r="AE18" i="12" s="1"/>
  <c r="AI18" i="12" s="1"/>
  <c r="FZ35" i="12"/>
  <c r="GD35" i="12" s="1"/>
  <c r="BQ41" i="12"/>
  <c r="BU41" i="12" s="1"/>
  <c r="FI42" i="12"/>
  <c r="FH42" i="12"/>
  <c r="EK69" i="12"/>
  <c r="EJ69" i="12"/>
  <c r="EO69" i="12" s="1"/>
  <c r="ES69" i="12" s="1"/>
  <c r="BM9" i="12"/>
  <c r="BP9" i="12" s="1"/>
  <c r="BT9" i="12" s="1"/>
  <c r="BL9" i="12"/>
  <c r="BQ9" i="12" s="1"/>
  <c r="BU9" i="12" s="1"/>
  <c r="GU14" i="12"/>
  <c r="HL14" i="12" s="1"/>
  <c r="HP14" i="12" s="1"/>
  <c r="GT14" i="12"/>
  <c r="HM14" i="12" s="1"/>
  <c r="HQ14" i="12" s="1"/>
  <c r="EK18" i="12"/>
  <c r="EN18" i="12" s="1"/>
  <c r="ER18" i="12" s="1"/>
  <c r="EJ18" i="12"/>
  <c r="EO18" i="12" s="1"/>
  <c r="ES18" i="12" s="1"/>
  <c r="FI20" i="12"/>
  <c r="FH20" i="12"/>
  <c r="FI28" i="12"/>
  <c r="FZ28" i="12" s="1"/>
  <c r="GD28" i="12" s="1"/>
  <c r="FH28" i="12"/>
  <c r="GA28" i="12" s="1"/>
  <c r="GE28" i="12" s="1"/>
  <c r="FW31" i="12"/>
  <c r="FZ31" i="12" s="1"/>
  <c r="GD31" i="12" s="1"/>
  <c r="FV31" i="12"/>
  <c r="GA31" i="12" s="1"/>
  <c r="GE31" i="12" s="1"/>
  <c r="FI59" i="12"/>
  <c r="FH59" i="12"/>
  <c r="AA69" i="12"/>
  <c r="AD69" i="12" s="1"/>
  <c r="AH69" i="12" s="1"/>
  <c r="Z69" i="12"/>
  <c r="FI71" i="12"/>
  <c r="FH71" i="12"/>
  <c r="AA75" i="12"/>
  <c r="AD75" i="12" s="1"/>
  <c r="AH75" i="12" s="1"/>
  <c r="Z75" i="12"/>
  <c r="BM113" i="12"/>
  <c r="BP113" i="12" s="1"/>
  <c r="BT113" i="12" s="1"/>
  <c r="BL113" i="12"/>
  <c r="BQ115" i="12"/>
  <c r="BU115" i="12" s="1"/>
  <c r="AY5" i="12"/>
  <c r="AX5" i="12"/>
  <c r="CK12" i="12"/>
  <c r="CJ12" i="12"/>
  <c r="DC12" i="12" s="1"/>
  <c r="DG12" i="12" s="1"/>
  <c r="FI19" i="12"/>
  <c r="FH19" i="12"/>
  <c r="AY22" i="12"/>
  <c r="BP22" i="12" s="1"/>
  <c r="BT22" i="12" s="1"/>
  <c r="AX22" i="12"/>
  <c r="AE24" i="12"/>
  <c r="AI24" i="12" s="1"/>
  <c r="GU24" i="12"/>
  <c r="GT24" i="12"/>
  <c r="DW29" i="12"/>
  <c r="DV29" i="12"/>
  <c r="EO29" i="12" s="1"/>
  <c r="ES29" i="12" s="1"/>
  <c r="HL33" i="12"/>
  <c r="HP33" i="12" s="1"/>
  <c r="BM78" i="12"/>
  <c r="BP78" i="12" s="1"/>
  <c r="BT78" i="12" s="1"/>
  <c r="BL78" i="12"/>
  <c r="BQ78" i="12" s="1"/>
  <c r="BU78" i="12" s="1"/>
  <c r="EK91" i="12"/>
  <c r="EN91" i="12" s="1"/>
  <c r="ER91" i="12" s="1"/>
  <c r="EJ91" i="12"/>
  <c r="EO91" i="12" s="1"/>
  <c r="ES91" i="12" s="1"/>
  <c r="EO98" i="12"/>
  <c r="ES98" i="12" s="1"/>
  <c r="AY100" i="12"/>
  <c r="AX100" i="12"/>
  <c r="CY7" i="12"/>
  <c r="DB7" i="12" s="1"/>
  <c r="DF7" i="12" s="1"/>
  <c r="CX7" i="12"/>
  <c r="DC7" i="12" s="1"/>
  <c r="DG7" i="12" s="1"/>
  <c r="CJ13" i="12"/>
  <c r="CK13" i="12"/>
  <c r="CY19" i="12"/>
  <c r="DB19" i="12" s="1"/>
  <c r="DF19" i="12" s="1"/>
  <c r="CX19" i="12"/>
  <c r="DC19" i="12" s="1"/>
  <c r="DG19" i="12" s="1"/>
  <c r="EN25" i="12"/>
  <c r="ER25" i="12" s="1"/>
  <c r="FZ26" i="12"/>
  <c r="GD26" i="12" s="1"/>
  <c r="CJ27" i="12"/>
  <c r="CJ31" i="12"/>
  <c r="CX36" i="12"/>
  <c r="GU37" i="12"/>
  <c r="GT37" i="12"/>
  <c r="BQ42" i="12"/>
  <c r="BU42" i="12" s="1"/>
  <c r="EK70" i="12"/>
  <c r="EN70" i="12" s="1"/>
  <c r="ER70" i="12" s="1"/>
  <c r="EJ70" i="12"/>
  <c r="EO70" i="12" s="1"/>
  <c r="ES70" i="12" s="1"/>
  <c r="BM112" i="12"/>
  <c r="BP112" i="12" s="1"/>
  <c r="BT112" i="12" s="1"/>
  <c r="BL112" i="12"/>
  <c r="BQ112" i="12" s="1"/>
  <c r="BU112" i="12" s="1"/>
  <c r="BM116" i="12"/>
  <c r="BL116" i="12"/>
  <c r="BQ116" i="12" s="1"/>
  <c r="BU116" i="12" s="1"/>
  <c r="Z12" i="12"/>
  <c r="CJ14" i="12"/>
  <c r="GT15" i="12"/>
  <c r="AA18" i="12"/>
  <c r="Z18" i="12"/>
  <c r="GT25" i="12"/>
  <c r="EJ38" i="12"/>
  <c r="EO38" i="12" s="1"/>
  <c r="ES38" i="12" s="1"/>
  <c r="FI39" i="12"/>
  <c r="FH39" i="12"/>
  <c r="BQ40" i="12"/>
  <c r="BU40" i="12" s="1"/>
  <c r="FW40" i="12"/>
  <c r="FZ40" i="12" s="1"/>
  <c r="GD40" i="12" s="1"/>
  <c r="FV40" i="12"/>
  <c r="GA40" i="12" s="1"/>
  <c r="GE40" i="12" s="1"/>
  <c r="AA43" i="12"/>
  <c r="AD43" i="12" s="1"/>
  <c r="AH43" i="12" s="1"/>
  <c r="Z43" i="12"/>
  <c r="EK45" i="12"/>
  <c r="EN45" i="12" s="1"/>
  <c r="ER45" i="12" s="1"/>
  <c r="EJ45" i="12"/>
  <c r="EO45" i="12" s="1"/>
  <c r="ES45" i="12" s="1"/>
  <c r="AY107" i="12"/>
  <c r="AX107" i="12"/>
  <c r="AA17" i="12"/>
  <c r="AD17" i="12" s="1"/>
  <c r="AH17" i="12" s="1"/>
  <c r="Z17" i="12"/>
  <c r="AY20" i="12"/>
  <c r="AX20" i="12"/>
  <c r="HI21" i="12"/>
  <c r="HH21" i="12"/>
  <c r="HM21" i="12" s="1"/>
  <c r="HQ21" i="12" s="1"/>
  <c r="EK24" i="12"/>
  <c r="EN24" i="12" s="1"/>
  <c r="ER24" i="12" s="1"/>
  <c r="EJ24" i="12"/>
  <c r="EO24" i="12" s="1"/>
  <c r="ES24" i="12" s="1"/>
  <c r="BM29" i="12"/>
  <c r="BL29" i="12"/>
  <c r="BQ29" i="12" s="1"/>
  <c r="BU29" i="12" s="1"/>
  <c r="M33" i="12"/>
  <c r="L33" i="12"/>
  <c r="BM34" i="12"/>
  <c r="BP34" i="12" s="1"/>
  <c r="BT34" i="12" s="1"/>
  <c r="BL34" i="12"/>
  <c r="BQ34" i="12" s="1"/>
  <c r="BU34" i="12" s="1"/>
  <c r="GU34" i="12"/>
  <c r="HL34" i="12" s="1"/>
  <c r="HP34" i="12" s="1"/>
  <c r="GT34" i="12"/>
  <c r="HH45" i="12"/>
  <c r="HM45" i="12" s="1"/>
  <c r="HQ45" i="12" s="1"/>
  <c r="HI45" i="12"/>
  <c r="HL45" i="12" s="1"/>
  <c r="HP45" i="12" s="1"/>
  <c r="M47" i="12"/>
  <c r="AD47" i="12" s="1"/>
  <c r="AH47" i="12" s="1"/>
  <c r="L47" i="12"/>
  <c r="AE47" i="12" s="1"/>
  <c r="AI47" i="12" s="1"/>
  <c r="AY49" i="12"/>
  <c r="AX49" i="12"/>
  <c r="BM58" i="12"/>
  <c r="BL58" i="12"/>
  <c r="AY68" i="12"/>
  <c r="BP68" i="12" s="1"/>
  <c r="BT68" i="12" s="1"/>
  <c r="AX68" i="12"/>
  <c r="BQ68" i="12" s="1"/>
  <c r="BU68" i="12" s="1"/>
  <c r="FI69" i="12"/>
  <c r="FH69" i="12"/>
  <c r="GA69" i="12" s="1"/>
  <c r="GE69" i="12" s="1"/>
  <c r="AA9" i="12"/>
  <c r="Z9" i="12"/>
  <c r="BL10" i="12"/>
  <c r="BQ10" i="12" s="1"/>
  <c r="BU10" i="12" s="1"/>
  <c r="FH10" i="12"/>
  <c r="HI18" i="12"/>
  <c r="HL18" i="12" s="1"/>
  <c r="HP18" i="12" s="1"/>
  <c r="HH18" i="12"/>
  <c r="HM18" i="12" s="1"/>
  <c r="HQ18" i="12" s="1"/>
  <c r="L21" i="12"/>
  <c r="AE21" i="12" s="1"/>
  <c r="AI21" i="12" s="1"/>
  <c r="FV22" i="12"/>
  <c r="GA22" i="12" s="1"/>
  <c r="GE22" i="12" s="1"/>
  <c r="BQ23" i="12"/>
  <c r="BU23" i="12" s="1"/>
  <c r="DV23" i="12"/>
  <c r="EJ25" i="12"/>
  <c r="EO25" i="12" s="1"/>
  <c r="ES25" i="12" s="1"/>
  <c r="AX32" i="12"/>
  <c r="DW32" i="12"/>
  <c r="EN32" i="12" s="1"/>
  <c r="ER32" i="12" s="1"/>
  <c r="DV32" i="12"/>
  <c r="EO32" i="12" s="1"/>
  <c r="ES32" i="12" s="1"/>
  <c r="EN35" i="12"/>
  <c r="ER35" i="12" s="1"/>
  <c r="M42" i="12"/>
  <c r="L42" i="12"/>
  <c r="GA47" i="12"/>
  <c r="GE47" i="12" s="1"/>
  <c r="FI49" i="12"/>
  <c r="FH49" i="12"/>
  <c r="EK66" i="12"/>
  <c r="EN66" i="12" s="1"/>
  <c r="ER66" i="12" s="1"/>
  <c r="DW97" i="12"/>
  <c r="DV97" i="12"/>
  <c r="BL110" i="12"/>
  <c r="BQ110" i="12" s="1"/>
  <c r="BU110" i="12" s="1"/>
  <c r="BM110" i="12"/>
  <c r="CY12" i="12"/>
  <c r="DB12" i="12" s="1"/>
  <c r="DF12" i="12" s="1"/>
  <c r="AY13" i="12"/>
  <c r="BP13" i="12" s="1"/>
  <c r="BT13" i="12" s="1"/>
  <c r="AX13" i="12"/>
  <c r="HI15" i="12"/>
  <c r="HL15" i="12" s="1"/>
  <c r="HP15" i="12" s="1"/>
  <c r="HH15" i="12"/>
  <c r="HI25" i="12"/>
  <c r="HL25" i="12" s="1"/>
  <c r="HP25" i="12" s="1"/>
  <c r="HH25" i="12"/>
  <c r="DC31" i="12"/>
  <c r="DG31" i="12" s="1"/>
  <c r="EO35" i="12"/>
  <c r="ES35" i="12" s="1"/>
  <c r="HI37" i="12"/>
  <c r="HL37" i="12" s="1"/>
  <c r="HP37" i="12" s="1"/>
  <c r="HH37" i="12"/>
  <c r="HM37" i="12" s="1"/>
  <c r="HQ37" i="12" s="1"/>
  <c r="DW40" i="12"/>
  <c r="DV40" i="12"/>
  <c r="BM108" i="12"/>
  <c r="BL108" i="12"/>
  <c r="EK4" i="12"/>
  <c r="CY14" i="12"/>
  <c r="DB14" i="12" s="1"/>
  <c r="DF14" i="12" s="1"/>
  <c r="CX14" i="12"/>
  <c r="DC14" i="12" s="1"/>
  <c r="DG14" i="12" s="1"/>
  <c r="FI15" i="12"/>
  <c r="FH15" i="12"/>
  <c r="CY17" i="12"/>
  <c r="DB17" i="12" s="1"/>
  <c r="DF17" i="12" s="1"/>
  <c r="CX17" i="12"/>
  <c r="DC17" i="12" s="1"/>
  <c r="DG17" i="12" s="1"/>
  <c r="DW21" i="12"/>
  <c r="EN21" i="12" s="1"/>
  <c r="ER21" i="12" s="1"/>
  <c r="DV21" i="12"/>
  <c r="EO21" i="12" s="1"/>
  <c r="ES21" i="12" s="1"/>
  <c r="GU29" i="12"/>
  <c r="GT29" i="12"/>
  <c r="HM29" i="12" s="1"/>
  <c r="HQ29" i="12" s="1"/>
  <c r="L34" i="12"/>
  <c r="AE34" i="12" s="1"/>
  <c r="AI34" i="12" s="1"/>
  <c r="M34" i="12"/>
  <c r="HI35" i="12"/>
  <c r="HL35" i="12" s="1"/>
  <c r="HP35" i="12" s="1"/>
  <c r="HH35" i="12"/>
  <c r="HM35" i="12" s="1"/>
  <c r="HQ35" i="12" s="1"/>
  <c r="AX38" i="12"/>
  <c r="FI38" i="12"/>
  <c r="FZ38" i="12" s="1"/>
  <c r="GD38" i="12" s="1"/>
  <c r="FH38" i="12"/>
  <c r="Z41" i="12"/>
  <c r="AE41" i="12" s="1"/>
  <c r="AI41" i="12" s="1"/>
  <c r="FI45" i="12"/>
  <c r="FH45" i="12"/>
  <c r="HH51" i="12"/>
  <c r="HM51" i="12" s="1"/>
  <c r="HQ51" i="12" s="1"/>
  <c r="HI51" i="12"/>
  <c r="HL51" i="12" s="1"/>
  <c r="HP51" i="12" s="1"/>
  <c r="AX66" i="12"/>
  <c r="AY66" i="12"/>
  <c r="AX103" i="12"/>
  <c r="AY103" i="12"/>
  <c r="BP103" i="12" s="1"/>
  <c r="BT103" i="12" s="1"/>
  <c r="AA39" i="12"/>
  <c r="Z39" i="12"/>
  <c r="BM59" i="12"/>
  <c r="BP59" i="12" s="1"/>
  <c r="BT59" i="12" s="1"/>
  <c r="BL59" i="12"/>
  <c r="BQ59" i="12" s="1"/>
  <c r="BU59" i="12" s="1"/>
  <c r="BM84" i="12"/>
  <c r="BP84" i="12" s="1"/>
  <c r="BT84" i="12" s="1"/>
  <c r="BL84" i="12"/>
  <c r="BQ84" i="12" s="1"/>
  <c r="BU84" i="12" s="1"/>
  <c r="AD85" i="12"/>
  <c r="AH85" i="12" s="1"/>
  <c r="AD98" i="12"/>
  <c r="AH98" i="12" s="1"/>
  <c r="CK11" i="12"/>
  <c r="DB11" i="12" s="1"/>
  <c r="DF11" i="12" s="1"/>
  <c r="BM15" i="12"/>
  <c r="BL15" i="12"/>
  <c r="CK26" i="12"/>
  <c r="CJ26" i="12"/>
  <c r="DC26" i="12" s="1"/>
  <c r="DG26" i="12" s="1"/>
  <c r="FI27" i="12"/>
  <c r="FZ27" i="12" s="1"/>
  <c r="GD27" i="12" s="1"/>
  <c r="FH27" i="12"/>
  <c r="GA27" i="12" s="1"/>
  <c r="GE27" i="12" s="1"/>
  <c r="AA42" i="12"/>
  <c r="AD42" i="12" s="1"/>
  <c r="AH42" i="12" s="1"/>
  <c r="Z42" i="12"/>
  <c r="AD46" i="12"/>
  <c r="AH46" i="12" s="1"/>
  <c r="AA63" i="12"/>
  <c r="Z63" i="12"/>
  <c r="CY20" i="12"/>
  <c r="DB20" i="12" s="1"/>
  <c r="DF20" i="12" s="1"/>
  <c r="CX20" i="12"/>
  <c r="DC20" i="12" s="1"/>
  <c r="DG20" i="12" s="1"/>
  <c r="FW42" i="12"/>
  <c r="FZ42" i="12" s="1"/>
  <c r="GD42" i="12" s="1"/>
  <c r="FV42" i="12"/>
  <c r="GA42" i="12" s="1"/>
  <c r="GE42" i="12" s="1"/>
  <c r="HL58" i="12"/>
  <c r="HP58" i="12" s="1"/>
  <c r="M94" i="12"/>
  <c r="L94" i="12"/>
  <c r="AE94" i="12" s="1"/>
  <c r="AI94" i="12" s="1"/>
  <c r="AY99" i="12"/>
  <c r="AX99" i="12"/>
  <c r="L100" i="12"/>
  <c r="M100" i="12"/>
  <c r="BM101" i="12"/>
  <c r="BP101" i="12" s="1"/>
  <c r="BT101" i="12" s="1"/>
  <c r="BL101" i="12"/>
  <c r="BQ101" i="12" s="1"/>
  <c r="BU101" i="12" s="1"/>
  <c r="CK21" i="12"/>
  <c r="CJ21" i="12"/>
  <c r="AX24" i="12"/>
  <c r="FV29" i="12"/>
  <c r="GA29" i="12" s="1"/>
  <c r="GE29" i="12" s="1"/>
  <c r="HH33" i="12"/>
  <c r="HM33" i="12" s="1"/>
  <c r="HQ33" i="12" s="1"/>
  <c r="L38" i="12"/>
  <c r="AE38" i="12" s="1"/>
  <c r="AI38" i="12" s="1"/>
  <c r="Z44" i="12"/>
  <c r="FZ45" i="12"/>
  <c r="GD45" i="12" s="1"/>
  <c r="AA48" i="12"/>
  <c r="AD48" i="12" s="1"/>
  <c r="AH48" i="12" s="1"/>
  <c r="Z48" i="12"/>
  <c r="AX56" i="12"/>
  <c r="BQ56" i="12" s="1"/>
  <c r="BU56" i="12" s="1"/>
  <c r="FW56" i="12"/>
  <c r="FV56" i="12"/>
  <c r="HH58" i="12"/>
  <c r="HM58" i="12" s="1"/>
  <c r="HQ58" i="12" s="1"/>
  <c r="GU60" i="12"/>
  <c r="GT60" i="12"/>
  <c r="HM60" i="12" s="1"/>
  <c r="HQ60" i="12" s="1"/>
  <c r="FW62" i="12"/>
  <c r="FZ62" i="12" s="1"/>
  <c r="GD62" i="12" s="1"/>
  <c r="FV62" i="12"/>
  <c r="GA62" i="12" s="1"/>
  <c r="GE62" i="12" s="1"/>
  <c r="Z65" i="12"/>
  <c r="HH65" i="12"/>
  <c r="BM66" i="12"/>
  <c r="BL66" i="12"/>
  <c r="AX19" i="12"/>
  <c r="BM25" i="12"/>
  <c r="BP25" i="12" s="1"/>
  <c r="BT25" i="12" s="1"/>
  <c r="BL25" i="12"/>
  <c r="BQ25" i="12" s="1"/>
  <c r="BU25" i="12" s="1"/>
  <c r="AA29" i="12"/>
  <c r="Z29" i="12"/>
  <c r="CY30" i="12"/>
  <c r="CX30" i="12"/>
  <c r="EK36" i="12"/>
  <c r="EN36" i="12" s="1"/>
  <c r="ER36" i="12" s="1"/>
  <c r="EJ36" i="12"/>
  <c r="EO36" i="12" s="1"/>
  <c r="ES36" i="12" s="1"/>
  <c r="GA45" i="12"/>
  <c r="GE45" i="12" s="1"/>
  <c r="DV46" i="12"/>
  <c r="FZ47" i="12"/>
  <c r="GD47" i="12" s="1"/>
  <c r="EN50" i="12"/>
  <c r="ER50" i="12" s="1"/>
  <c r="AX52" i="12"/>
  <c r="BQ52" i="12" s="1"/>
  <c r="BU52" i="12" s="1"/>
  <c r="AY52" i="12"/>
  <c r="BP52" i="12" s="1"/>
  <c r="BT52" i="12" s="1"/>
  <c r="EN52" i="12"/>
  <c r="ER52" i="12" s="1"/>
  <c r="FV53" i="12"/>
  <c r="FW53" i="12"/>
  <c r="FZ53" i="12" s="1"/>
  <c r="GD53" i="12" s="1"/>
  <c r="FZ57" i="12"/>
  <c r="GD57" i="12" s="1"/>
  <c r="Z98" i="12"/>
  <c r="CJ11" i="12"/>
  <c r="EK13" i="12"/>
  <c r="EN13" i="12" s="1"/>
  <c r="ER13" i="12" s="1"/>
  <c r="BM20" i="12"/>
  <c r="BP20" i="12" s="1"/>
  <c r="BT20" i="12" s="1"/>
  <c r="BL20" i="12"/>
  <c r="CX34" i="12"/>
  <c r="DC34" i="12" s="1"/>
  <c r="DG34" i="12" s="1"/>
  <c r="DV42" i="12"/>
  <c r="GU43" i="12"/>
  <c r="GT43" i="12"/>
  <c r="HM43" i="12" s="1"/>
  <c r="HQ43" i="12" s="1"/>
  <c r="Z46" i="12"/>
  <c r="FH51" i="12"/>
  <c r="M58" i="12"/>
  <c r="EK60" i="12"/>
  <c r="EN60" i="12" s="1"/>
  <c r="ER60" i="12" s="1"/>
  <c r="EJ60" i="12"/>
  <c r="EO60" i="12" s="1"/>
  <c r="ES60" i="12" s="1"/>
  <c r="FZ69" i="12"/>
  <c r="GD69" i="12" s="1"/>
  <c r="DW101" i="12"/>
  <c r="DV101" i="12"/>
  <c r="EN106" i="12"/>
  <c r="ER106" i="12" s="1"/>
  <c r="FW15" i="12"/>
  <c r="GU19" i="12"/>
  <c r="HL19" i="12" s="1"/>
  <c r="HP19" i="12" s="1"/>
  <c r="GT19" i="12"/>
  <c r="HM19" i="12" s="1"/>
  <c r="HQ19" i="12" s="1"/>
  <c r="FW23" i="12"/>
  <c r="FZ23" i="12" s="1"/>
  <c r="GD23" i="12" s="1"/>
  <c r="FV23" i="12"/>
  <c r="GA23" i="12" s="1"/>
  <c r="GE23" i="12" s="1"/>
  <c r="FW25" i="12"/>
  <c r="AA33" i="12"/>
  <c r="AD33" i="12" s="1"/>
  <c r="AH33" i="12" s="1"/>
  <c r="Z33" i="12"/>
  <c r="CK36" i="12"/>
  <c r="DB36" i="12" s="1"/>
  <c r="DF36" i="12" s="1"/>
  <c r="CJ36" i="12"/>
  <c r="CJ37" i="12"/>
  <c r="BP53" i="12"/>
  <c r="BT53" i="12" s="1"/>
  <c r="AY55" i="12"/>
  <c r="AX55" i="12"/>
  <c r="M59" i="12"/>
  <c r="L59" i="12"/>
  <c r="FI65" i="12"/>
  <c r="FZ65" i="12" s="1"/>
  <c r="GD65" i="12" s="1"/>
  <c r="FH65" i="12"/>
  <c r="DW90" i="12"/>
  <c r="DV90" i="12"/>
  <c r="AY91" i="12"/>
  <c r="AX91" i="12"/>
  <c r="FW18" i="12"/>
  <c r="FZ18" i="12" s="1"/>
  <c r="GD18" i="12" s="1"/>
  <c r="FV18" i="12"/>
  <c r="FW20" i="12"/>
  <c r="M30" i="12"/>
  <c r="AD30" i="12" s="1"/>
  <c r="AH30" i="12" s="1"/>
  <c r="L30" i="12"/>
  <c r="AE30" i="12" s="1"/>
  <c r="AI30" i="12" s="1"/>
  <c r="AA37" i="12"/>
  <c r="AD37" i="12" s="1"/>
  <c r="AH37" i="12" s="1"/>
  <c r="DW45" i="12"/>
  <c r="GU45" i="12"/>
  <c r="AY48" i="12"/>
  <c r="AX48" i="12"/>
  <c r="L51" i="12"/>
  <c r="AE51" i="12" s="1"/>
  <c r="AI51" i="12" s="1"/>
  <c r="DV57" i="12"/>
  <c r="FV57" i="12"/>
  <c r="GA57" i="12" s="1"/>
  <c r="GE57" i="12" s="1"/>
  <c r="FI58" i="12"/>
  <c r="FH58" i="12"/>
  <c r="Z60" i="12"/>
  <c r="DW64" i="12"/>
  <c r="AA74" i="12"/>
  <c r="Z74" i="12"/>
  <c r="EK80" i="12"/>
  <c r="EN80" i="12" s="1"/>
  <c r="ER80" i="12" s="1"/>
  <c r="EJ80" i="12"/>
  <c r="EO80" i="12" s="1"/>
  <c r="ES80" i="12" s="1"/>
  <c r="M97" i="12"/>
  <c r="EN43" i="12"/>
  <c r="ER43" i="12" s="1"/>
  <c r="AE50" i="12"/>
  <c r="AI50" i="12" s="1"/>
  <c r="DW51" i="12"/>
  <c r="DV51" i="12"/>
  <c r="EO51" i="12" s="1"/>
  <c r="ES51" i="12" s="1"/>
  <c r="AA58" i="12"/>
  <c r="AD58" i="12" s="1"/>
  <c r="AH58" i="12" s="1"/>
  <c r="Z58" i="12"/>
  <c r="EK61" i="12"/>
  <c r="EN61" i="12" s="1"/>
  <c r="ER61" i="12" s="1"/>
  <c r="EJ61" i="12"/>
  <c r="GU68" i="12"/>
  <c r="GT68" i="12"/>
  <c r="EK85" i="12"/>
  <c r="EN85" i="12" s="1"/>
  <c r="ER85" i="12" s="1"/>
  <c r="EJ85" i="12"/>
  <c r="EO85" i="12" s="1"/>
  <c r="ES85" i="12" s="1"/>
  <c r="BQ86" i="12"/>
  <c r="BU86" i="12" s="1"/>
  <c r="AE101" i="12"/>
  <c r="AI101" i="12" s="1"/>
  <c r="AD70" i="12"/>
  <c r="AH70" i="12" s="1"/>
  <c r="M37" i="12"/>
  <c r="DW54" i="12"/>
  <c r="EN54" i="12" s="1"/>
  <c r="ER54" i="12" s="1"/>
  <c r="DV54" i="12"/>
  <c r="EO54" i="12" s="1"/>
  <c r="ES54" i="12" s="1"/>
  <c r="HI56" i="12"/>
  <c r="HL56" i="12" s="1"/>
  <c r="HP56" i="12" s="1"/>
  <c r="FZ58" i="12"/>
  <c r="GD58" i="12" s="1"/>
  <c r="BM74" i="12"/>
  <c r="BP74" i="12" s="1"/>
  <c r="BT74" i="12" s="1"/>
  <c r="BL74" i="12"/>
  <c r="BQ74" i="12" s="1"/>
  <c r="BU74" i="12" s="1"/>
  <c r="BM92" i="12"/>
  <c r="BP92" i="12" s="1"/>
  <c r="BT92" i="12" s="1"/>
  <c r="BL92" i="12"/>
  <c r="BQ92" i="12" s="1"/>
  <c r="BU92" i="12" s="1"/>
  <c r="AA97" i="12"/>
  <c r="Z97" i="12"/>
  <c r="AE117" i="12"/>
  <c r="AI117" i="12" s="1"/>
  <c r="BL30" i="12"/>
  <c r="BQ30" i="12" s="1"/>
  <c r="BU30" i="12" s="1"/>
  <c r="DW44" i="12"/>
  <c r="EN44" i="12" s="1"/>
  <c r="ER44" i="12" s="1"/>
  <c r="DV44" i="12"/>
  <c r="EO44" i="12" s="1"/>
  <c r="ES44" i="12" s="1"/>
  <c r="FZ52" i="12"/>
  <c r="GD52" i="12" s="1"/>
  <c r="GT59" i="12"/>
  <c r="AA67" i="12"/>
  <c r="AD67" i="12" s="1"/>
  <c r="AH67" i="12" s="1"/>
  <c r="Z67" i="12"/>
  <c r="AE67" i="12" s="1"/>
  <c r="AI67" i="12" s="1"/>
  <c r="M84" i="12"/>
  <c r="L84" i="12"/>
  <c r="AE84" i="12" s="1"/>
  <c r="AI84" i="12" s="1"/>
  <c r="EK89" i="12"/>
  <c r="EJ89" i="12"/>
  <c r="AA91" i="12"/>
  <c r="AD91" i="12" s="1"/>
  <c r="AH91" i="12" s="1"/>
  <c r="Z91" i="12"/>
  <c r="AY106" i="12"/>
  <c r="AX106" i="12"/>
  <c r="BP41" i="12"/>
  <c r="BT41" i="12" s="1"/>
  <c r="EK48" i="12"/>
  <c r="EN48" i="12" s="1"/>
  <c r="ER48" i="12" s="1"/>
  <c r="EJ48" i="12"/>
  <c r="EO48" i="12" s="1"/>
  <c r="ES48" i="12" s="1"/>
  <c r="AD50" i="12"/>
  <c r="AH50" i="12" s="1"/>
  <c r="AA59" i="12"/>
  <c r="Z59" i="12"/>
  <c r="M65" i="12"/>
  <c r="AD65" i="12" s="1"/>
  <c r="AH65" i="12" s="1"/>
  <c r="L65" i="12"/>
  <c r="GU67" i="12"/>
  <c r="GT67" i="12"/>
  <c r="AA82" i="12"/>
  <c r="Z82" i="12"/>
  <c r="AX83" i="12"/>
  <c r="BQ83" i="12" s="1"/>
  <c r="BU83" i="12" s="1"/>
  <c r="AY83" i="12"/>
  <c r="BP83" i="12" s="1"/>
  <c r="BT83" i="12" s="1"/>
  <c r="BQ94" i="12"/>
  <c r="BU94" i="12" s="1"/>
  <c r="M102" i="12"/>
  <c r="L102" i="12"/>
  <c r="AD111" i="12"/>
  <c r="AH111" i="12" s="1"/>
  <c r="AA54" i="12"/>
  <c r="AD54" i="12" s="1"/>
  <c r="AH54" i="12" s="1"/>
  <c r="Z54" i="12"/>
  <c r="GA71" i="12"/>
  <c r="GE71" i="12" s="1"/>
  <c r="DW72" i="12"/>
  <c r="DV72" i="12"/>
  <c r="EO72" i="12" s="1"/>
  <c r="ES72" i="12" s="1"/>
  <c r="M81" i="12"/>
  <c r="AD81" i="12" s="1"/>
  <c r="AH81" i="12" s="1"/>
  <c r="L81" i="12"/>
  <c r="AE81" i="12" s="1"/>
  <c r="AI81" i="12" s="1"/>
  <c r="AY87" i="12"/>
  <c r="AX87" i="12"/>
  <c r="L88" i="12"/>
  <c r="M88" i="12"/>
  <c r="AD88" i="12" s="1"/>
  <c r="AH88" i="12" s="1"/>
  <c r="BP96" i="12"/>
  <c r="BT96" i="12" s="1"/>
  <c r="AD103" i="12"/>
  <c r="AH103" i="12" s="1"/>
  <c r="AA114" i="12"/>
  <c r="AD114" i="12" s="1"/>
  <c r="AH114" i="12" s="1"/>
  <c r="Z114" i="12"/>
  <c r="AE114" i="12" s="1"/>
  <c r="AI114" i="12" s="1"/>
  <c r="BP30" i="12"/>
  <c r="BT30" i="12" s="1"/>
  <c r="FI33" i="12"/>
  <c r="FZ33" i="12" s="1"/>
  <c r="GD33" i="12" s="1"/>
  <c r="FV38" i="12"/>
  <c r="M43" i="12"/>
  <c r="L43" i="12"/>
  <c r="EK49" i="12"/>
  <c r="EN49" i="12" s="1"/>
  <c r="ER49" i="12" s="1"/>
  <c r="FV52" i="12"/>
  <c r="GA52" i="12" s="1"/>
  <c r="GE52" i="12" s="1"/>
  <c r="EK55" i="12"/>
  <c r="EN55" i="12" s="1"/>
  <c r="ER55" i="12" s="1"/>
  <c r="EJ55" i="12"/>
  <c r="EO55" i="12" s="1"/>
  <c r="ES55" i="12" s="1"/>
  <c r="GU59" i="12"/>
  <c r="DW65" i="12"/>
  <c r="DV65" i="12"/>
  <c r="DW74" i="12"/>
  <c r="DV74" i="12"/>
  <c r="DW94" i="12"/>
  <c r="DV94" i="12"/>
  <c r="M104" i="12"/>
  <c r="L104" i="12"/>
  <c r="AE104" i="12" s="1"/>
  <c r="AI104" i="12" s="1"/>
  <c r="FW44" i="12"/>
  <c r="FZ44" i="12" s="1"/>
  <c r="GD44" i="12" s="1"/>
  <c r="FV44" i="12"/>
  <c r="GA44" i="12" s="1"/>
  <c r="GE44" i="12" s="1"/>
  <c r="AX57" i="12"/>
  <c r="BQ57" i="12" s="1"/>
  <c r="BU57" i="12" s="1"/>
  <c r="AY57" i="12"/>
  <c r="BP57" i="12" s="1"/>
  <c r="BT57" i="12" s="1"/>
  <c r="AX93" i="12"/>
  <c r="AY93" i="12"/>
  <c r="BP93" i="12" s="1"/>
  <c r="BT93" i="12" s="1"/>
  <c r="HH47" i="12"/>
  <c r="HM47" i="12" s="1"/>
  <c r="HQ47" i="12" s="1"/>
  <c r="HI47" i="12"/>
  <c r="HL47" i="12" s="1"/>
  <c r="HP47" i="12" s="1"/>
  <c r="AD51" i="12"/>
  <c r="AH51" i="12" s="1"/>
  <c r="FW51" i="12"/>
  <c r="FZ51" i="12" s="1"/>
  <c r="GD51" i="12" s="1"/>
  <c r="FV51" i="12"/>
  <c r="GA51" i="12" s="1"/>
  <c r="GE51" i="12" s="1"/>
  <c r="HI52" i="12"/>
  <c r="HL52" i="12" s="1"/>
  <c r="HP52" i="12" s="1"/>
  <c r="HH52" i="12"/>
  <c r="HM52" i="12" s="1"/>
  <c r="HQ52" i="12" s="1"/>
  <c r="FH60" i="12"/>
  <c r="FI60" i="12"/>
  <c r="FZ60" i="12" s="1"/>
  <c r="GD60" i="12" s="1"/>
  <c r="HI61" i="12"/>
  <c r="HH61" i="12"/>
  <c r="HM61" i="12" s="1"/>
  <c r="HQ61" i="12" s="1"/>
  <c r="BP67" i="12"/>
  <c r="BT67" i="12" s="1"/>
  <c r="AA76" i="12"/>
  <c r="Z76" i="12"/>
  <c r="AX111" i="12"/>
  <c r="BQ111" i="12" s="1"/>
  <c r="BU111" i="12" s="1"/>
  <c r="AY111" i="12"/>
  <c r="BP111" i="12" s="1"/>
  <c r="BT111" i="12" s="1"/>
  <c r="GU46" i="12"/>
  <c r="BM60" i="12"/>
  <c r="BP60" i="12" s="1"/>
  <c r="BT60" i="12" s="1"/>
  <c r="BL60" i="12"/>
  <c r="BQ60" i="12" s="1"/>
  <c r="BU60" i="12" s="1"/>
  <c r="BP65" i="12"/>
  <c r="BT65" i="12" s="1"/>
  <c r="BQ67" i="12"/>
  <c r="BU67" i="12" s="1"/>
  <c r="HL70" i="12"/>
  <c r="HP70" i="12" s="1"/>
  <c r="EO79" i="12"/>
  <c r="ES79" i="12" s="1"/>
  <c r="BM100" i="12"/>
  <c r="BL100" i="12"/>
  <c r="BQ100" i="12" s="1"/>
  <c r="BU100" i="12" s="1"/>
  <c r="BM62" i="12"/>
  <c r="BP62" i="12" s="1"/>
  <c r="BT62" i="12" s="1"/>
  <c r="BL62" i="12"/>
  <c r="BQ62" i="12" s="1"/>
  <c r="BU62" i="12" s="1"/>
  <c r="L66" i="12"/>
  <c r="M66" i="12"/>
  <c r="DW73" i="12"/>
  <c r="DV73" i="12"/>
  <c r="EK87" i="12"/>
  <c r="EN87" i="12" s="1"/>
  <c r="ER87" i="12" s="1"/>
  <c r="EJ87" i="12"/>
  <c r="EO87" i="12" s="1"/>
  <c r="ES87" i="12" s="1"/>
  <c r="DV96" i="12"/>
  <c r="EO96" i="12" s="1"/>
  <c r="ES96" i="12" s="1"/>
  <c r="DW96" i="12"/>
  <c r="EN96" i="12" s="1"/>
  <c r="ER96" i="12" s="1"/>
  <c r="M103" i="12"/>
  <c r="L103" i="12"/>
  <c r="AE103" i="12" s="1"/>
  <c r="AI103" i="12" s="1"/>
  <c r="AA115" i="12"/>
  <c r="AD115" i="12" s="1"/>
  <c r="AH115" i="12" s="1"/>
  <c r="Z115" i="12"/>
  <c r="AE115" i="12" s="1"/>
  <c r="AI115" i="12" s="1"/>
  <c r="AA118" i="12"/>
  <c r="AD118" i="12" s="1"/>
  <c r="AH118" i="12" s="1"/>
  <c r="Z118" i="12"/>
  <c r="Z119" i="12"/>
  <c r="AA119" i="12"/>
  <c r="AD119" i="12" s="1"/>
  <c r="AH119" i="12" s="1"/>
  <c r="AA120" i="12"/>
  <c r="AD120" i="12" s="1"/>
  <c r="AH120" i="12" s="1"/>
  <c r="Z120" i="12"/>
  <c r="EJ43" i="12"/>
  <c r="EO43" i="12" s="1"/>
  <c r="ES43" i="12" s="1"/>
  <c r="AY44" i="12"/>
  <c r="BP44" i="12" s="1"/>
  <c r="BT44" i="12" s="1"/>
  <c r="L45" i="12"/>
  <c r="AE45" i="12" s="1"/>
  <c r="AI45" i="12" s="1"/>
  <c r="Z55" i="12"/>
  <c r="BM56" i="12"/>
  <c r="BP56" i="12" s="1"/>
  <c r="BT56" i="12" s="1"/>
  <c r="AX58" i="12"/>
  <c r="AY58" i="12"/>
  <c r="FV58" i="12"/>
  <c r="GA58" i="12" s="1"/>
  <c r="GE58" i="12" s="1"/>
  <c r="M60" i="12"/>
  <c r="AD60" i="12" s="1"/>
  <c r="AH60" i="12" s="1"/>
  <c r="L60" i="12"/>
  <c r="EJ68" i="12"/>
  <c r="EO68" i="12" s="1"/>
  <c r="ES68" i="12" s="1"/>
  <c r="M83" i="12"/>
  <c r="AD83" i="12" s="1"/>
  <c r="AH83" i="12" s="1"/>
  <c r="L83" i="12"/>
  <c r="AE83" i="12" s="1"/>
  <c r="AI83" i="12" s="1"/>
  <c r="DV86" i="12"/>
  <c r="EO86" i="12" s="1"/>
  <c r="ES86" i="12" s="1"/>
  <c r="DW86" i="12"/>
  <c r="EN86" i="12" s="1"/>
  <c r="ER86" i="12" s="1"/>
  <c r="BP88" i="12"/>
  <c r="BT88" i="12" s="1"/>
  <c r="EJ92" i="12"/>
  <c r="EO92" i="12" s="1"/>
  <c r="ES92" i="12" s="1"/>
  <c r="AY110" i="12"/>
  <c r="AX110" i="12"/>
  <c r="GU41" i="12"/>
  <c r="HL41" i="12" s="1"/>
  <c r="HP41" i="12" s="1"/>
  <c r="GT41" i="12"/>
  <c r="M56" i="12"/>
  <c r="AY70" i="12"/>
  <c r="AX70" i="12"/>
  <c r="BM85" i="12"/>
  <c r="BP85" i="12" s="1"/>
  <c r="BT85" i="12" s="1"/>
  <c r="BL85" i="12"/>
  <c r="BQ85" i="12" s="1"/>
  <c r="BU85" i="12" s="1"/>
  <c r="DW89" i="12"/>
  <c r="DV89" i="12"/>
  <c r="BM95" i="12"/>
  <c r="BP95" i="12" s="1"/>
  <c r="BT95" i="12" s="1"/>
  <c r="BL95" i="12"/>
  <c r="FH37" i="12"/>
  <c r="AA38" i="12"/>
  <c r="AD38" i="12" s="1"/>
  <c r="AH38" i="12" s="1"/>
  <c r="BL46" i="12"/>
  <c r="BQ46" i="12" s="1"/>
  <c r="BU46" i="12" s="1"/>
  <c r="GT50" i="12"/>
  <c r="HM53" i="12"/>
  <c r="HQ53" i="12" s="1"/>
  <c r="FI61" i="12"/>
  <c r="FH61" i="12"/>
  <c r="FV65" i="12"/>
  <c r="DV67" i="12"/>
  <c r="EO67" i="12" s="1"/>
  <c r="ES67" i="12" s="1"/>
  <c r="DW67" i="12"/>
  <c r="EN67" i="12" s="1"/>
  <c r="ER67" i="12" s="1"/>
  <c r="AY76" i="12"/>
  <c r="BP76" i="12" s="1"/>
  <c r="BT76" i="12" s="1"/>
  <c r="AX76" i="12"/>
  <c r="BQ76" i="12" s="1"/>
  <c r="BU76" i="12" s="1"/>
  <c r="EK78" i="12"/>
  <c r="EN78" i="12" s="1"/>
  <c r="ER78" i="12" s="1"/>
  <c r="EJ78" i="12"/>
  <c r="EO78" i="12" s="1"/>
  <c r="ES78" i="12" s="1"/>
  <c r="AY94" i="12"/>
  <c r="AX94" i="12"/>
  <c r="BM105" i="12"/>
  <c r="BP105" i="12" s="1"/>
  <c r="BT105" i="12" s="1"/>
  <c r="BL105" i="12"/>
  <c r="BQ105" i="12" s="1"/>
  <c r="BU105" i="12" s="1"/>
  <c r="DW50" i="12"/>
  <c r="HI62" i="12"/>
  <c r="HH62" i="12"/>
  <c r="EJ64" i="12"/>
  <c r="EO64" i="12" s="1"/>
  <c r="ES64" i="12" s="1"/>
  <c r="EK64" i="12"/>
  <c r="HM70" i="12"/>
  <c r="HQ70" i="12" s="1"/>
  <c r="EK90" i="12"/>
  <c r="EN90" i="12" s="1"/>
  <c r="ER90" i="12" s="1"/>
  <c r="EJ90" i="12"/>
  <c r="EO90" i="12" s="1"/>
  <c r="ES90" i="12" s="1"/>
  <c r="BM98" i="12"/>
  <c r="BP98" i="12" s="1"/>
  <c r="BT98" i="12" s="1"/>
  <c r="BL98" i="12"/>
  <c r="BQ98" i="12" s="1"/>
  <c r="BU98" i="12" s="1"/>
  <c r="EK100" i="12"/>
  <c r="EN100" i="12" s="1"/>
  <c r="ER100" i="12" s="1"/>
  <c r="EJ100" i="12"/>
  <c r="EO100" i="12" s="1"/>
  <c r="ES100" i="12" s="1"/>
  <c r="AA110" i="12"/>
  <c r="AD110" i="12" s="1"/>
  <c r="AH110" i="12" s="1"/>
  <c r="EN57" i="12"/>
  <c r="ER57" i="12" s="1"/>
  <c r="AE62" i="12"/>
  <c r="AI62" i="12" s="1"/>
  <c r="AX64" i="12"/>
  <c r="AY64" i="12"/>
  <c r="BP64" i="12" s="1"/>
  <c r="EO97" i="12"/>
  <c r="ES97" i="12" s="1"/>
  <c r="AA108" i="12"/>
  <c r="AD108" i="12" s="1"/>
  <c r="AH108" i="12" s="1"/>
  <c r="Z108" i="12"/>
  <c r="AX116" i="12"/>
  <c r="HH49" i="12"/>
  <c r="HI49" i="12"/>
  <c r="AA66" i="12"/>
  <c r="AD66" i="12" s="1"/>
  <c r="AH66" i="12" s="1"/>
  <c r="Z66" i="12"/>
  <c r="M74" i="12"/>
  <c r="L74" i="12"/>
  <c r="AE74" i="12" s="1"/>
  <c r="AI74" i="12" s="1"/>
  <c r="EK75" i="12"/>
  <c r="EN75" i="12" s="1"/>
  <c r="ER75" i="12" s="1"/>
  <c r="EJ75" i="12"/>
  <c r="EO75" i="12" s="1"/>
  <c r="ES75" i="12" s="1"/>
  <c r="DV93" i="12"/>
  <c r="AA106" i="12"/>
  <c r="Z106" i="12"/>
  <c r="DW106" i="12"/>
  <c r="AD109" i="12"/>
  <c r="AH109" i="12" s="1"/>
  <c r="Z111" i="12"/>
  <c r="M112" i="12"/>
  <c r="L112" i="12"/>
  <c r="EN51" i="12"/>
  <c r="ER51" i="12" s="1"/>
  <c r="GA59" i="12"/>
  <c r="GE59" i="12" s="1"/>
  <c r="M98" i="12"/>
  <c r="L98" i="12"/>
  <c r="Z99" i="12"/>
  <c r="AA99" i="12"/>
  <c r="AD99" i="12" s="1"/>
  <c r="AH99" i="12" s="1"/>
  <c r="Z110" i="12"/>
  <c r="AE110" i="12" s="1"/>
  <c r="AI110" i="12" s="1"/>
  <c r="M52" i="12"/>
  <c r="AD52" i="12" s="1"/>
  <c r="AH52" i="12" s="1"/>
  <c r="L52" i="12"/>
  <c r="AE52" i="12" s="1"/>
  <c r="AI52" i="12" s="1"/>
  <c r="Z53" i="12"/>
  <c r="FH53" i="12"/>
  <c r="HI53" i="12"/>
  <c r="DV56" i="12"/>
  <c r="GU58" i="12"/>
  <c r="M62" i="12"/>
  <c r="FV63" i="12"/>
  <c r="GA63" i="12" s="1"/>
  <c r="GE63" i="12" s="1"/>
  <c r="HI64" i="12"/>
  <c r="HL64" i="12" s="1"/>
  <c r="HP64" i="12" s="1"/>
  <c r="DW68" i="12"/>
  <c r="EN68" i="12" s="1"/>
  <c r="ER68" i="12" s="1"/>
  <c r="FI70" i="12"/>
  <c r="FZ70" i="12" s="1"/>
  <c r="GD70" i="12" s="1"/>
  <c r="BL73" i="12"/>
  <c r="BQ73" i="12" s="1"/>
  <c r="BU73" i="12" s="1"/>
  <c r="Z85" i="12"/>
  <c r="BM91" i="12"/>
  <c r="BL91" i="12"/>
  <c r="AD93" i="12"/>
  <c r="AH93" i="12" s="1"/>
  <c r="BP94" i="12"/>
  <c r="BT94" i="12" s="1"/>
  <c r="Z96" i="12"/>
  <c r="DW98" i="12"/>
  <c r="EN98" i="12" s="1"/>
  <c r="ER98" i="12" s="1"/>
  <c r="DV98" i="12"/>
  <c r="AY116" i="12"/>
  <c r="AY119" i="12"/>
  <c r="BP119" i="12" s="1"/>
  <c r="BT119" i="12" s="1"/>
  <c r="AX119" i="12"/>
  <c r="BQ119" i="12" s="1"/>
  <c r="BU119" i="12" s="1"/>
  <c r="BM55" i="12"/>
  <c r="EK65" i="12"/>
  <c r="EJ65" i="12"/>
  <c r="EO65" i="12" s="1"/>
  <c r="ES65" i="12" s="1"/>
  <c r="BM70" i="12"/>
  <c r="BP70" i="12" s="1"/>
  <c r="BT70" i="12" s="1"/>
  <c r="BL70" i="12"/>
  <c r="BQ70" i="12" s="1"/>
  <c r="BU70" i="12" s="1"/>
  <c r="M73" i="12"/>
  <c r="AD73" i="12" s="1"/>
  <c r="AH73" i="12" s="1"/>
  <c r="L73" i="12"/>
  <c r="AE73" i="12" s="1"/>
  <c r="AI73" i="12" s="1"/>
  <c r="BM79" i="12"/>
  <c r="BP79" i="12" s="1"/>
  <c r="BT79" i="12" s="1"/>
  <c r="AY90" i="12"/>
  <c r="AX90" i="12"/>
  <c r="EK103" i="12"/>
  <c r="EN103" i="12" s="1"/>
  <c r="ER103" i="12" s="1"/>
  <c r="EJ103" i="12"/>
  <c r="BM104" i="12"/>
  <c r="BP104" i="12" s="1"/>
  <c r="BT104" i="12" s="1"/>
  <c r="BL104" i="12"/>
  <c r="BQ104" i="12" s="1"/>
  <c r="BU104" i="12" s="1"/>
  <c r="AY108" i="12"/>
  <c r="AX108" i="12"/>
  <c r="BM109" i="12"/>
  <c r="BP109" i="12" s="1"/>
  <c r="BT109" i="12" s="1"/>
  <c r="BL109" i="12"/>
  <c r="BQ109" i="12" s="1"/>
  <c r="BU109" i="12" s="1"/>
  <c r="DV69" i="12"/>
  <c r="DW69" i="12"/>
  <c r="EO74" i="12"/>
  <c r="ES74" i="12" s="1"/>
  <c r="M78" i="12"/>
  <c r="L78" i="12"/>
  <c r="AY89" i="12"/>
  <c r="AX89" i="12"/>
  <c r="AY96" i="12"/>
  <c r="AX96" i="12"/>
  <c r="BQ96" i="12" s="1"/>
  <c r="BU96" i="12" s="1"/>
  <c r="AA101" i="12"/>
  <c r="AD101" i="12" s="1"/>
  <c r="AH101" i="12" s="1"/>
  <c r="Z101" i="12"/>
  <c r="AA116" i="12"/>
  <c r="Z116" i="12"/>
  <c r="FI66" i="12"/>
  <c r="FZ66" i="12" s="1"/>
  <c r="GD66" i="12" s="1"/>
  <c r="FH66" i="12"/>
  <c r="GA66" i="12" s="1"/>
  <c r="GE66" i="12" s="1"/>
  <c r="HL71" i="12"/>
  <c r="HP71" i="12" s="1"/>
  <c r="AA79" i="12"/>
  <c r="AD79" i="12" s="1"/>
  <c r="AH79" i="12" s="1"/>
  <c r="Z79" i="12"/>
  <c r="AE79" i="12" s="1"/>
  <c r="AI79" i="12" s="1"/>
  <c r="DW79" i="12"/>
  <c r="EN79" i="12" s="1"/>
  <c r="ER79" i="12" s="1"/>
  <c r="DV79" i="12"/>
  <c r="AA80" i="12"/>
  <c r="AD80" i="12" s="1"/>
  <c r="AH80" i="12" s="1"/>
  <c r="Z80" i="12"/>
  <c r="AE80" i="12" s="1"/>
  <c r="AI80" i="12" s="1"/>
  <c r="EK84" i="12"/>
  <c r="EN84" i="12" s="1"/>
  <c r="ER84" i="12" s="1"/>
  <c r="EJ84" i="12"/>
  <c r="EO84" i="12" s="1"/>
  <c r="ES84" i="12" s="1"/>
  <c r="AE91" i="12"/>
  <c r="AI91" i="12" s="1"/>
  <c r="AA94" i="12"/>
  <c r="AD94" i="12" s="1"/>
  <c r="AH94" i="12" s="1"/>
  <c r="Z94" i="12"/>
  <c r="EK95" i="12"/>
  <c r="EN95" i="12" s="1"/>
  <c r="ER95" i="12" s="1"/>
  <c r="EJ95" i="12"/>
  <c r="EO95" i="12" s="1"/>
  <c r="ES95" i="12" s="1"/>
  <c r="EO101" i="12"/>
  <c r="ES101" i="12" s="1"/>
  <c r="AY104" i="12"/>
  <c r="AX104" i="12"/>
  <c r="L113" i="12"/>
  <c r="AE113" i="12" s="1"/>
  <c r="AI113" i="12" s="1"/>
  <c r="M113" i="12"/>
  <c r="AD113" i="12" s="1"/>
  <c r="AH113" i="12" s="1"/>
  <c r="DW78" i="12"/>
  <c r="DV78" i="12"/>
  <c r="DW82" i="12"/>
  <c r="DV82" i="12"/>
  <c r="DW92" i="12"/>
  <c r="EN92" i="12" s="1"/>
  <c r="ER92" i="12" s="1"/>
  <c r="DV92" i="12"/>
  <c r="EN94" i="12"/>
  <c r="ER94" i="12" s="1"/>
  <c r="BM97" i="12"/>
  <c r="BP97" i="12" s="1"/>
  <c r="BT97" i="12" s="1"/>
  <c r="BL97" i="12"/>
  <c r="BQ97" i="12" s="1"/>
  <c r="BU97" i="12" s="1"/>
  <c r="AE99" i="12"/>
  <c r="AI99" i="12" s="1"/>
  <c r="AY115" i="12"/>
  <c r="BP115" i="12" s="1"/>
  <c r="BT115" i="12" s="1"/>
  <c r="AX115" i="12"/>
  <c r="AA117" i="12"/>
  <c r="AD117" i="12" s="1"/>
  <c r="AH117" i="12" s="1"/>
  <c r="Z117" i="12"/>
  <c r="AY120" i="12"/>
  <c r="AX120" i="12"/>
  <c r="GT48" i="12"/>
  <c r="HM48" i="12" s="1"/>
  <c r="HQ48" i="12" s="1"/>
  <c r="EJ49" i="12"/>
  <c r="EO49" i="12" s="1"/>
  <c r="ES49" i="12" s="1"/>
  <c r="DV50" i="12"/>
  <c r="EO50" i="12" s="1"/>
  <c r="ES50" i="12" s="1"/>
  <c r="Z51" i="12"/>
  <c r="BL55" i="12"/>
  <c r="L56" i="12"/>
  <c r="AE56" i="12" s="1"/>
  <c r="AI56" i="12" s="1"/>
  <c r="EJ57" i="12"/>
  <c r="EO57" i="12" s="1"/>
  <c r="ES57" i="12" s="1"/>
  <c r="L58" i="12"/>
  <c r="HI60" i="12"/>
  <c r="DV61" i="12"/>
  <c r="FH62" i="12"/>
  <c r="BL71" i="12"/>
  <c r="BM77" i="12"/>
  <c r="BP77" i="12" s="1"/>
  <c r="BT77" i="12" s="1"/>
  <c r="BL77" i="12"/>
  <c r="BQ77" i="12" s="1"/>
  <c r="BU77" i="12" s="1"/>
  <c r="DW83" i="12"/>
  <c r="DW91" i="12"/>
  <c r="DV91" i="12"/>
  <c r="Z92" i="12"/>
  <c r="AX95" i="12"/>
  <c r="AA100" i="12"/>
  <c r="Z100" i="12"/>
  <c r="DV103" i="12"/>
  <c r="AA107" i="12"/>
  <c r="AD107" i="12" s="1"/>
  <c r="AH107" i="12" s="1"/>
  <c r="Z107" i="12"/>
  <c r="AE107" i="12" s="1"/>
  <c r="AI107" i="12" s="1"/>
  <c r="AY53" i="12"/>
  <c r="DV53" i="12"/>
  <c r="L57" i="12"/>
  <c r="AE57" i="12" s="1"/>
  <c r="AI57" i="12" s="1"/>
  <c r="DV59" i="12"/>
  <c r="FW59" i="12"/>
  <c r="DW60" i="12"/>
  <c r="BL64" i="12"/>
  <c r="BQ64" i="12" s="1"/>
  <c r="BL65" i="12"/>
  <c r="BQ65" i="12" s="1"/>
  <c r="BU65" i="12" s="1"/>
  <c r="GT65" i="12"/>
  <c r="HH66" i="12"/>
  <c r="HM66" i="12" s="1"/>
  <c r="HQ66" i="12" s="1"/>
  <c r="DW70" i="12"/>
  <c r="FV70" i="12"/>
  <c r="GA70" i="12" s="1"/>
  <c r="GE70" i="12" s="1"/>
  <c r="HH71" i="12"/>
  <c r="HM71" i="12" s="1"/>
  <c r="HQ71" i="12" s="1"/>
  <c r="M75" i="12"/>
  <c r="L75" i="12"/>
  <c r="BL75" i="12"/>
  <c r="BQ75" i="12" s="1"/>
  <c r="BU75" i="12" s="1"/>
  <c r="M76" i="12"/>
  <c r="L76" i="12"/>
  <c r="AE76" i="12" s="1"/>
  <c r="AI76" i="12" s="1"/>
  <c r="M86" i="12"/>
  <c r="L86" i="12"/>
  <c r="AE86" i="12" s="1"/>
  <c r="AI86" i="12" s="1"/>
  <c r="BM87" i="12"/>
  <c r="BP87" i="12" s="1"/>
  <c r="BT87" i="12" s="1"/>
  <c r="BL87" i="12"/>
  <c r="BQ87" i="12" s="1"/>
  <c r="BU87" i="12" s="1"/>
  <c r="BL88" i="12"/>
  <c r="BM89" i="12"/>
  <c r="BL89" i="12"/>
  <c r="BQ89" i="12" s="1"/>
  <c r="BU89" i="12" s="1"/>
  <c r="DW99" i="12"/>
  <c r="EN99" i="12" s="1"/>
  <c r="ER99" i="12" s="1"/>
  <c r="DV99" i="12"/>
  <c r="EO99" i="12" s="1"/>
  <c r="ES99" i="12" s="1"/>
  <c r="EK101" i="12"/>
  <c r="EN101" i="12" s="1"/>
  <c r="ER101" i="12" s="1"/>
  <c r="EJ102" i="12"/>
  <c r="EO102" i="12" s="1"/>
  <c r="ES102" i="12" s="1"/>
  <c r="L108" i="12"/>
  <c r="M109" i="12"/>
  <c r="L109" i="12"/>
  <c r="AE109" i="12" s="1"/>
  <c r="AI109" i="12" s="1"/>
  <c r="BM114" i="12"/>
  <c r="BP114" i="12" s="1"/>
  <c r="BT114" i="12" s="1"/>
  <c r="L118" i="12"/>
  <c r="GU63" i="12"/>
  <c r="HI68" i="12"/>
  <c r="HL68" i="12" s="1"/>
  <c r="HP68" i="12" s="1"/>
  <c r="HH68" i="12"/>
  <c r="HM68" i="12" s="1"/>
  <c r="HQ68" i="12" s="1"/>
  <c r="AA78" i="12"/>
  <c r="AD78" i="12" s="1"/>
  <c r="AH78" i="12" s="1"/>
  <c r="Z78" i="12"/>
  <c r="EK83" i="12"/>
  <c r="EJ83" i="12"/>
  <c r="EO83" i="12" s="1"/>
  <c r="ES83" i="12" s="1"/>
  <c r="EJ94" i="12"/>
  <c r="L105" i="12"/>
  <c r="AE105" i="12" s="1"/>
  <c r="AI105" i="12" s="1"/>
  <c r="AX72" i="12"/>
  <c r="BQ72" i="12" s="1"/>
  <c r="BU72" i="12" s="1"/>
  <c r="AY72" i="12"/>
  <c r="BP72" i="12" s="1"/>
  <c r="BT72" i="12" s="1"/>
  <c r="AY117" i="12"/>
  <c r="AX117" i="12"/>
  <c r="DV76" i="12"/>
  <c r="EO76" i="12" s="1"/>
  <c r="ES76" i="12" s="1"/>
  <c r="DW76" i="12"/>
  <c r="EN76" i="12" s="1"/>
  <c r="ER76" i="12" s="1"/>
  <c r="BM80" i="12"/>
  <c r="BP80" i="12" s="1"/>
  <c r="BT80" i="12" s="1"/>
  <c r="BL80" i="12"/>
  <c r="BQ80" i="12" s="1"/>
  <c r="BU80" i="12" s="1"/>
  <c r="BP81" i="12"/>
  <c r="BT81" i="12" s="1"/>
  <c r="BM90" i="12"/>
  <c r="BP90" i="12" s="1"/>
  <c r="BT90" i="12" s="1"/>
  <c r="BL90" i="12"/>
  <c r="BQ90" i="12" s="1"/>
  <c r="BU90" i="12" s="1"/>
  <c r="BP106" i="12"/>
  <c r="BT106" i="12" s="1"/>
  <c r="M82" i="12"/>
  <c r="L82" i="12"/>
  <c r="AE82" i="12" s="1"/>
  <c r="AI82" i="12" s="1"/>
  <c r="FW71" i="12"/>
  <c r="FZ71" i="12" s="1"/>
  <c r="GD71" i="12" s="1"/>
  <c r="EK74" i="12"/>
  <c r="EN74" i="12" s="1"/>
  <c r="ER74" i="12" s="1"/>
  <c r="AA87" i="12"/>
  <c r="AD87" i="12" s="1"/>
  <c r="AH87" i="12" s="1"/>
  <c r="Z87" i="12"/>
  <c r="L92" i="12"/>
  <c r="AE92" i="12" s="1"/>
  <c r="AI92" i="12" s="1"/>
  <c r="M93" i="12"/>
  <c r="L93" i="12"/>
  <c r="AE93" i="12" s="1"/>
  <c r="AI93" i="12" s="1"/>
  <c r="EN97" i="12"/>
  <c r="ER97" i="12" s="1"/>
  <c r="M116" i="12"/>
  <c r="L116" i="12"/>
  <c r="AE116" i="12" s="1"/>
  <c r="AI116" i="12" s="1"/>
  <c r="EK72" i="12"/>
  <c r="EK73" i="12"/>
  <c r="EJ73" i="12"/>
  <c r="BL81" i="12"/>
  <c r="BQ81" i="12" s="1"/>
  <c r="BU81" i="12" s="1"/>
  <c r="AY86" i="12"/>
  <c r="BP86" i="12" s="1"/>
  <c r="BT86" i="12" s="1"/>
  <c r="AX86" i="12"/>
  <c r="Z88" i="12"/>
  <c r="M90" i="12"/>
  <c r="M106" i="12"/>
  <c r="L106" i="12"/>
  <c r="AE106" i="12" s="1"/>
  <c r="AI106" i="12" s="1"/>
  <c r="BL106" i="12"/>
  <c r="M111" i="12"/>
  <c r="L111" i="12"/>
  <c r="BM117" i="12"/>
  <c r="BL117" i="12"/>
  <c r="AE120" i="12"/>
  <c r="AI120" i="12" s="1"/>
  <c r="AX121" i="12"/>
  <c r="AY121" i="12"/>
  <c r="AA112" i="12"/>
  <c r="AD112" i="12" s="1"/>
  <c r="AH112" i="12" s="1"/>
  <c r="Z112" i="12"/>
  <c r="AY79" i="12"/>
  <c r="AX79" i="12"/>
  <c r="BQ79" i="12" s="1"/>
  <c r="BU79" i="12" s="1"/>
  <c r="M96" i="12"/>
  <c r="AD96" i="12" s="1"/>
  <c r="AH96" i="12" s="1"/>
  <c r="L96" i="12"/>
  <c r="AA84" i="12"/>
  <c r="Z84" i="12"/>
  <c r="L119" i="12"/>
  <c r="AE119" i="12" s="1"/>
  <c r="AI119" i="12" s="1"/>
  <c r="AA77" i="12"/>
  <c r="AD77" i="12" s="1"/>
  <c r="AH77" i="12" s="1"/>
  <c r="Z77" i="12"/>
  <c r="EK93" i="12"/>
  <c r="EN93" i="12" s="1"/>
  <c r="ER93" i="12" s="1"/>
  <c r="EJ93" i="12"/>
  <c r="EO93" i="12" s="1"/>
  <c r="ES93" i="12" s="1"/>
  <c r="DW102" i="12"/>
  <c r="DV102" i="12"/>
  <c r="BL103" i="12"/>
  <c r="BM107" i="12"/>
  <c r="BL107" i="12"/>
  <c r="M121" i="12"/>
  <c r="AD121" i="12" s="1"/>
  <c r="AH121" i="12" s="1"/>
  <c r="L121" i="12"/>
  <c r="AE121" i="12" s="1"/>
  <c r="AI121" i="12" s="1"/>
  <c r="DL78" i="15" l="1"/>
  <c r="DP78" i="15" s="1"/>
  <c r="AO36" i="15"/>
  <c r="AS36" i="15" s="1"/>
  <c r="EG20" i="15"/>
  <c r="EX20" i="15" s="1"/>
  <c r="FB20" i="15" s="1"/>
  <c r="EF20" i="15"/>
  <c r="EY20" i="15" s="1"/>
  <c r="FC20" i="15" s="1"/>
  <c r="EX9" i="15"/>
  <c r="FB9" i="15" s="1"/>
  <c r="CA3" i="15"/>
  <c r="CE3" i="15" s="1"/>
  <c r="DL85" i="15"/>
  <c r="DP85" i="15" s="1"/>
  <c r="DM101" i="15"/>
  <c r="DQ101" i="15" s="1"/>
  <c r="BZ53" i="15"/>
  <c r="CD53" i="15" s="1"/>
  <c r="DL63" i="15"/>
  <c r="DP63" i="15" s="1"/>
  <c r="EY9" i="15"/>
  <c r="FC9" i="15" s="1"/>
  <c r="BZ3" i="15"/>
  <c r="CD3" i="15" s="1"/>
  <c r="CA24" i="15"/>
  <c r="CE24" i="15" s="1"/>
  <c r="DM58" i="15"/>
  <c r="DQ58" i="15" s="1"/>
  <c r="DL71" i="15"/>
  <c r="DP71" i="15" s="1"/>
  <c r="EY59" i="15"/>
  <c r="FC59" i="15" s="1"/>
  <c r="DM63" i="15"/>
  <c r="DQ63" i="15" s="1"/>
  <c r="BZ24" i="15"/>
  <c r="CD24" i="15" s="1"/>
  <c r="DM95" i="15"/>
  <c r="DQ95" i="15" s="1"/>
  <c r="CA95" i="15"/>
  <c r="CE95" i="15" s="1"/>
  <c r="CA103" i="15"/>
  <c r="CE103" i="15" s="1"/>
  <c r="BZ90" i="15"/>
  <c r="CD90" i="15" s="1"/>
  <c r="AN61" i="15"/>
  <c r="AR61" i="15" s="1"/>
  <c r="AO31" i="15"/>
  <c r="AS31" i="15" s="1"/>
  <c r="CA62" i="15"/>
  <c r="CE62" i="15" s="1"/>
  <c r="AN58" i="15"/>
  <c r="AR58" i="15" s="1"/>
  <c r="DL83" i="15"/>
  <c r="DP83" i="15" s="1"/>
  <c r="DM71" i="15"/>
  <c r="DQ71" i="15" s="1"/>
  <c r="EX59" i="15"/>
  <c r="FB59" i="15" s="1"/>
  <c r="BZ109" i="15"/>
  <c r="CD109" i="15" s="1"/>
  <c r="AN71" i="15"/>
  <c r="AR71" i="15" s="1"/>
  <c r="CA96" i="15"/>
  <c r="CE96" i="15" s="1"/>
  <c r="AO34" i="15"/>
  <c r="AS34" i="15" s="1"/>
  <c r="DM67" i="15"/>
  <c r="DQ67" i="15" s="1"/>
  <c r="CA119" i="15"/>
  <c r="CE119" i="15" s="1"/>
  <c r="DL79" i="15"/>
  <c r="DP79" i="15" s="1"/>
  <c r="EY93" i="15"/>
  <c r="FC93" i="15" s="1"/>
  <c r="CA92" i="15"/>
  <c r="CE92" i="15" s="1"/>
  <c r="CA94" i="15"/>
  <c r="CE94" i="15" s="1"/>
  <c r="EX55" i="15"/>
  <c r="FB55" i="15" s="1"/>
  <c r="BZ12" i="15"/>
  <c r="CD12" i="15" s="1"/>
  <c r="AO67" i="15"/>
  <c r="AS67" i="15" s="1"/>
  <c r="AO20" i="15"/>
  <c r="AS20" i="15" s="1"/>
  <c r="DL47" i="15"/>
  <c r="DP47" i="15" s="1"/>
  <c r="DM115" i="15"/>
  <c r="DQ115" i="15" s="1"/>
  <c r="DL114" i="15"/>
  <c r="DP114" i="15" s="1"/>
  <c r="BZ115" i="15"/>
  <c r="CD115" i="15" s="1"/>
  <c r="BZ81" i="15"/>
  <c r="CD81" i="15" s="1"/>
  <c r="BZ61" i="15"/>
  <c r="CD61" i="15" s="1"/>
  <c r="AN67" i="15"/>
  <c r="AR67" i="15" s="1"/>
  <c r="DM88" i="15"/>
  <c r="DQ88" i="15" s="1"/>
  <c r="AN20" i="15"/>
  <c r="AR20" i="15" s="1"/>
  <c r="EY5" i="15"/>
  <c r="FC5" i="15" s="1"/>
  <c r="BZ141" i="15"/>
  <c r="CD141" i="15" s="1"/>
  <c r="EX5" i="15"/>
  <c r="FB5" i="15" s="1"/>
  <c r="DL33" i="15"/>
  <c r="DP33" i="15" s="1"/>
  <c r="DM72" i="15"/>
  <c r="DQ72" i="15" s="1"/>
  <c r="BZ95" i="15"/>
  <c r="CD95" i="15" s="1"/>
  <c r="BZ94" i="15"/>
  <c r="CD94" i="15" s="1"/>
  <c r="AO58" i="15"/>
  <c r="AS58" i="15" s="1"/>
  <c r="DL115" i="15"/>
  <c r="DP115" i="15" s="1"/>
  <c r="DM106" i="15"/>
  <c r="DQ106" i="15" s="1"/>
  <c r="EY57" i="15"/>
  <c r="FC57" i="15" s="1"/>
  <c r="EY6" i="15"/>
  <c r="FC6" i="15" s="1"/>
  <c r="EY103" i="15"/>
  <c r="FC103" i="15" s="1"/>
  <c r="EY44" i="15"/>
  <c r="FC44" i="15" s="1"/>
  <c r="EY54" i="15"/>
  <c r="FC54" i="15" s="1"/>
  <c r="EY17" i="15"/>
  <c r="FC17" i="15" s="1"/>
  <c r="EY4" i="15"/>
  <c r="FC4" i="15" s="1"/>
  <c r="DM33" i="15"/>
  <c r="DQ33" i="15" s="1"/>
  <c r="DM60" i="15"/>
  <c r="DQ60" i="15" s="1"/>
  <c r="EX57" i="15"/>
  <c r="FB57" i="15" s="1"/>
  <c r="AO64" i="15"/>
  <c r="AS64" i="15" s="1"/>
  <c r="EX6" i="15"/>
  <c r="FB6" i="15" s="1"/>
  <c r="EX103" i="15"/>
  <c r="FB103" i="15" s="1"/>
  <c r="BZ16" i="15"/>
  <c r="CD16" i="15" s="1"/>
  <c r="EX44" i="15"/>
  <c r="FB44" i="15" s="1"/>
  <c r="EX54" i="15"/>
  <c r="FB54" i="15" s="1"/>
  <c r="EY98" i="15"/>
  <c r="FC98" i="15" s="1"/>
  <c r="EX17" i="15"/>
  <c r="FB17" i="15" s="1"/>
  <c r="DL73" i="15"/>
  <c r="DP73" i="15" s="1"/>
  <c r="DL67" i="15"/>
  <c r="DP67" i="15" s="1"/>
  <c r="BZ82" i="15"/>
  <c r="CD82" i="15" s="1"/>
  <c r="EX97" i="15"/>
  <c r="FB97" i="15" s="1"/>
  <c r="CA81" i="15"/>
  <c r="CE81" i="15" s="1"/>
  <c r="DL77" i="15"/>
  <c r="DP77" i="15" s="1"/>
  <c r="CA139" i="15"/>
  <c r="CE139" i="15" s="1"/>
  <c r="AO24" i="15"/>
  <c r="AS24" i="15" s="1"/>
  <c r="EX98" i="15"/>
  <c r="FB98" i="15" s="1"/>
  <c r="BZ35" i="15"/>
  <c r="CD35" i="15" s="1"/>
  <c r="CA19" i="15"/>
  <c r="CE19" i="15" s="1"/>
  <c r="BZ19" i="15"/>
  <c r="CD19" i="15" s="1"/>
  <c r="EX67" i="15"/>
  <c r="FB67" i="15" s="1"/>
  <c r="AN31" i="15"/>
  <c r="AR31" i="15" s="1"/>
  <c r="BZ69" i="15"/>
  <c r="CD69" i="15" s="1"/>
  <c r="EY55" i="15"/>
  <c r="FC55" i="15" s="1"/>
  <c r="DM102" i="15"/>
  <c r="DQ102" i="15" s="1"/>
  <c r="EY73" i="15"/>
  <c r="FC73" i="15" s="1"/>
  <c r="CA122" i="15"/>
  <c r="CE122" i="15" s="1"/>
  <c r="BZ139" i="15"/>
  <c r="CD139" i="15" s="1"/>
  <c r="AO50" i="15"/>
  <c r="AS50" i="15" s="1"/>
  <c r="EY52" i="15"/>
  <c r="FC52" i="15" s="1"/>
  <c r="CA52" i="15"/>
  <c r="CE52" i="15" s="1"/>
  <c r="DM50" i="15"/>
  <c r="DQ50" i="15" s="1"/>
  <c r="BZ106" i="15"/>
  <c r="CD106" i="15" s="1"/>
  <c r="AN35" i="15"/>
  <c r="AR35" i="15" s="1"/>
  <c r="AN24" i="15"/>
  <c r="AR24" i="15" s="1"/>
  <c r="DM21" i="15"/>
  <c r="DQ21" i="15" s="1"/>
  <c r="AO6" i="15"/>
  <c r="AS6" i="15" s="1"/>
  <c r="AO38" i="15"/>
  <c r="AS38" i="15" s="1"/>
  <c r="CA4" i="15"/>
  <c r="CE4" i="15" s="1"/>
  <c r="CA17" i="15"/>
  <c r="CE17" i="15" s="1"/>
  <c r="AO3" i="15"/>
  <c r="AS3" i="15" s="1"/>
  <c r="EX33" i="15"/>
  <c r="FB33" i="15" s="1"/>
  <c r="EY22" i="15"/>
  <c r="FC22" i="15" s="1"/>
  <c r="BZ41" i="15"/>
  <c r="CD41" i="15" s="1"/>
  <c r="EX94" i="15"/>
  <c r="FB94" i="15" s="1"/>
  <c r="BZ122" i="15"/>
  <c r="CD122" i="15" s="1"/>
  <c r="AO52" i="15"/>
  <c r="AS52" i="15" s="1"/>
  <c r="AN50" i="15"/>
  <c r="AR50" i="15" s="1"/>
  <c r="BZ65" i="15"/>
  <c r="CD65" i="15" s="1"/>
  <c r="BZ52" i="15"/>
  <c r="CD52" i="15" s="1"/>
  <c r="EX80" i="15"/>
  <c r="FB80" i="15" s="1"/>
  <c r="DM9" i="15"/>
  <c r="DQ9" i="15" s="1"/>
  <c r="CA12" i="15"/>
  <c r="CE12" i="15" s="1"/>
  <c r="AN38" i="15"/>
  <c r="AR38" i="15" s="1"/>
  <c r="AN21" i="15"/>
  <c r="AR21" i="15" s="1"/>
  <c r="AN3" i="15"/>
  <c r="AR3" i="15" s="1"/>
  <c r="DL41" i="15"/>
  <c r="DP41" i="15" s="1"/>
  <c r="CA31" i="15"/>
  <c r="CE31" i="15" s="1"/>
  <c r="DM59" i="15"/>
  <c r="DQ59" i="15" s="1"/>
  <c r="EY33" i="15"/>
  <c r="FC33" i="15" s="1"/>
  <c r="CA141" i="15"/>
  <c r="CE141" i="15" s="1"/>
  <c r="AO61" i="15"/>
  <c r="AS61" i="15" s="1"/>
  <c r="CA25" i="15"/>
  <c r="CE25" i="15" s="1"/>
  <c r="DL36" i="15"/>
  <c r="DP36" i="15" s="1"/>
  <c r="DL100" i="15"/>
  <c r="DP100" i="15" s="1"/>
  <c r="DM98" i="15"/>
  <c r="DQ98" i="15" s="1"/>
  <c r="EY71" i="15"/>
  <c r="FC71" i="15" s="1"/>
  <c r="CA65" i="15"/>
  <c r="CE65" i="15" s="1"/>
  <c r="EY80" i="15"/>
  <c r="FC80" i="15" s="1"/>
  <c r="DL9" i="15"/>
  <c r="DP9" i="15" s="1"/>
  <c r="EY61" i="15"/>
  <c r="FC61" i="15" s="1"/>
  <c r="DL93" i="15"/>
  <c r="DP93" i="15" s="1"/>
  <c r="EY15" i="15"/>
  <c r="FC15" i="15" s="1"/>
  <c r="DL18" i="15"/>
  <c r="DP18" i="15" s="1"/>
  <c r="DM8" i="15"/>
  <c r="DQ8" i="15" s="1"/>
  <c r="DM41" i="15"/>
  <c r="DQ41" i="15" s="1"/>
  <c r="BZ31" i="15"/>
  <c r="CD31" i="15" s="1"/>
  <c r="DM37" i="15"/>
  <c r="DQ37" i="15" s="1"/>
  <c r="DL55" i="15"/>
  <c r="DP55" i="15" s="1"/>
  <c r="AO16" i="15"/>
  <c r="AS16" i="15" s="1"/>
  <c r="NT16" i="14"/>
  <c r="NX16" i="14" s="1"/>
  <c r="CB13" i="14"/>
  <c r="CF13" i="14" s="1"/>
  <c r="GK7" i="14"/>
  <c r="GO7" i="14" s="1"/>
  <c r="EZ51" i="14"/>
  <c r="FD51" i="14" s="1"/>
  <c r="DN38" i="14"/>
  <c r="DR38" i="14" s="1"/>
  <c r="CB59" i="14"/>
  <c r="CF59" i="14" s="1"/>
  <c r="CB67" i="14"/>
  <c r="CF67" i="14" s="1"/>
  <c r="KV59" i="14"/>
  <c r="KZ59" i="14" s="1"/>
  <c r="DM38" i="14"/>
  <c r="DQ38" i="14" s="1"/>
  <c r="AP42" i="14"/>
  <c r="AT42" i="14" s="1"/>
  <c r="DN53" i="14"/>
  <c r="DR53" i="14" s="1"/>
  <c r="JJ40" i="14"/>
  <c r="JN40" i="14" s="1"/>
  <c r="MH28" i="14"/>
  <c r="ML28" i="14" s="1"/>
  <c r="GK13" i="14"/>
  <c r="GO13" i="14" s="1"/>
  <c r="NS9" i="14"/>
  <c r="NW9" i="14" s="1"/>
  <c r="DN15" i="14"/>
  <c r="DR15" i="14" s="1"/>
  <c r="KU59" i="14"/>
  <c r="KY59" i="14" s="1"/>
  <c r="JJ51" i="14"/>
  <c r="JN51" i="14" s="1"/>
  <c r="EZ48" i="14"/>
  <c r="FD48" i="14" s="1"/>
  <c r="DM53" i="14"/>
  <c r="DQ53" i="14" s="1"/>
  <c r="AP18" i="14"/>
  <c r="AT18" i="14" s="1"/>
  <c r="EZ56" i="14"/>
  <c r="FD56" i="14" s="1"/>
  <c r="MG28" i="14"/>
  <c r="MK28" i="14" s="1"/>
  <c r="CB8" i="14"/>
  <c r="CF8" i="14" s="1"/>
  <c r="CB33" i="14"/>
  <c r="CF33" i="14" s="1"/>
  <c r="NS22" i="14"/>
  <c r="NW22" i="14" s="1"/>
  <c r="MH13" i="14"/>
  <c r="ML13" i="14" s="1"/>
  <c r="AP11" i="14"/>
  <c r="AT11" i="14" s="1"/>
  <c r="NT23" i="14"/>
  <c r="NX23" i="14" s="1"/>
  <c r="DN66" i="14"/>
  <c r="DR66" i="14" s="1"/>
  <c r="KV57" i="14"/>
  <c r="KZ57" i="14" s="1"/>
  <c r="JI74" i="14"/>
  <c r="JM74" i="14" s="1"/>
  <c r="JI53" i="14"/>
  <c r="JM53" i="14" s="1"/>
  <c r="MG58" i="14"/>
  <c r="MK58" i="14" s="1"/>
  <c r="EY56" i="14"/>
  <c r="FC56" i="14" s="1"/>
  <c r="CA8" i="14"/>
  <c r="CE8" i="14" s="1"/>
  <c r="KV12" i="14"/>
  <c r="KZ12" i="14" s="1"/>
  <c r="CA33" i="14"/>
  <c r="CE33" i="14" s="1"/>
  <c r="DN11" i="14"/>
  <c r="DR11" i="14" s="1"/>
  <c r="NT22" i="14"/>
  <c r="NX22" i="14" s="1"/>
  <c r="NS23" i="14"/>
  <c r="NW23" i="14" s="1"/>
  <c r="DM66" i="14"/>
  <c r="DQ66" i="14" s="1"/>
  <c r="CB55" i="14"/>
  <c r="CF55" i="14" s="1"/>
  <c r="CA57" i="14"/>
  <c r="CE57" i="14" s="1"/>
  <c r="KU57" i="14"/>
  <c r="KY57" i="14" s="1"/>
  <c r="CB40" i="14"/>
  <c r="CF40" i="14" s="1"/>
  <c r="AO46" i="14"/>
  <c r="AS46" i="14" s="1"/>
  <c r="EZ35" i="14"/>
  <c r="FD35" i="14" s="1"/>
  <c r="GL21" i="14"/>
  <c r="GP21" i="14" s="1"/>
  <c r="AP16" i="14"/>
  <c r="AT16" i="14" s="1"/>
  <c r="JI34" i="14"/>
  <c r="JM34" i="14" s="1"/>
  <c r="AP27" i="14"/>
  <c r="AT27" i="14" s="1"/>
  <c r="HX34" i="14"/>
  <c r="IB34" i="14" s="1"/>
  <c r="MH26" i="14"/>
  <c r="ML26" i="14" s="1"/>
  <c r="JI73" i="14"/>
  <c r="JM73" i="14" s="1"/>
  <c r="DM20" i="14"/>
  <c r="DQ20" i="14" s="1"/>
  <c r="DN28" i="14"/>
  <c r="DR28" i="14" s="1"/>
  <c r="DM9" i="14"/>
  <c r="DQ9" i="14" s="1"/>
  <c r="EZ19" i="14"/>
  <c r="FD19" i="14" s="1"/>
  <c r="KU4" i="14"/>
  <c r="KY4" i="14" s="1"/>
  <c r="JJ14" i="14"/>
  <c r="JN14" i="14" s="1"/>
  <c r="DN41" i="14"/>
  <c r="DR41" i="14" s="1"/>
  <c r="GL44" i="14"/>
  <c r="GP44" i="14" s="1"/>
  <c r="MH32" i="14"/>
  <c r="ML32" i="14" s="1"/>
  <c r="EZ53" i="14"/>
  <c r="FD53" i="14" s="1"/>
  <c r="NT9" i="14"/>
  <c r="NX9" i="14" s="1"/>
  <c r="JJ76" i="14"/>
  <c r="JN76" i="14" s="1"/>
  <c r="NS21" i="14"/>
  <c r="NW21" i="14" s="1"/>
  <c r="JJ45" i="14"/>
  <c r="JN45" i="14" s="1"/>
  <c r="KU46" i="14"/>
  <c r="KY46" i="14" s="1"/>
  <c r="JI75" i="14"/>
  <c r="JM75" i="14" s="1"/>
  <c r="KV52" i="14"/>
  <c r="KZ52" i="14" s="1"/>
  <c r="AO28" i="14"/>
  <c r="AS28" i="14" s="1"/>
  <c r="JI32" i="14"/>
  <c r="JM32" i="14" s="1"/>
  <c r="CA55" i="14"/>
  <c r="CE55" i="14" s="1"/>
  <c r="JI19" i="14"/>
  <c r="JM19" i="14" s="1"/>
  <c r="EZ66" i="14"/>
  <c r="FD66" i="14" s="1"/>
  <c r="DM61" i="14"/>
  <c r="DQ61" i="14" s="1"/>
  <c r="DM70" i="14"/>
  <c r="DQ70" i="14" s="1"/>
  <c r="GK10" i="14"/>
  <c r="GO10" i="14" s="1"/>
  <c r="MG59" i="14"/>
  <c r="MK59" i="14" s="1"/>
  <c r="MH14" i="14"/>
  <c r="ML14" i="14" s="1"/>
  <c r="GL56" i="14"/>
  <c r="GP56" i="14" s="1"/>
  <c r="CB48" i="14"/>
  <c r="CF48" i="14" s="1"/>
  <c r="MG51" i="14"/>
  <c r="MK51" i="14" s="1"/>
  <c r="DM64" i="14"/>
  <c r="DQ64" i="14" s="1"/>
  <c r="CA62" i="14"/>
  <c r="CE62" i="14" s="1"/>
  <c r="MH39" i="14"/>
  <c r="ML39" i="14" s="1"/>
  <c r="CB41" i="14"/>
  <c r="CF41" i="14" s="1"/>
  <c r="AO45" i="14"/>
  <c r="AS45" i="14" s="1"/>
  <c r="HX19" i="14"/>
  <c r="IB19" i="14" s="1"/>
  <c r="MH27" i="14"/>
  <c r="ML27" i="14" s="1"/>
  <c r="NS4" i="14"/>
  <c r="NW4" i="14" s="1"/>
  <c r="NS15" i="14"/>
  <c r="NW15" i="14" s="1"/>
  <c r="JJ7" i="14"/>
  <c r="JN7" i="14" s="1"/>
  <c r="KV41" i="14"/>
  <c r="KZ41" i="14" s="1"/>
  <c r="NT21" i="14"/>
  <c r="NX21" i="14" s="1"/>
  <c r="HX13" i="14"/>
  <c r="IB13" i="14" s="1"/>
  <c r="CB18" i="14"/>
  <c r="CF18" i="14" s="1"/>
  <c r="KV42" i="14"/>
  <c r="KZ42" i="14" s="1"/>
  <c r="JJ32" i="14"/>
  <c r="JN32" i="14" s="1"/>
  <c r="DN82" i="14"/>
  <c r="DR82" i="14" s="1"/>
  <c r="CA63" i="14"/>
  <c r="CE63" i="14" s="1"/>
  <c r="GK12" i="14"/>
  <c r="GO12" i="14" s="1"/>
  <c r="GK41" i="14"/>
  <c r="GO41" i="14" s="1"/>
  <c r="DM54" i="14"/>
  <c r="DQ54" i="14" s="1"/>
  <c r="JJ36" i="14"/>
  <c r="JN36" i="14" s="1"/>
  <c r="MG30" i="14"/>
  <c r="MK30" i="14" s="1"/>
  <c r="GK56" i="14"/>
  <c r="GO56" i="14" s="1"/>
  <c r="CA48" i="14"/>
  <c r="CE48" i="14" s="1"/>
  <c r="KU44" i="14"/>
  <c r="KY44" i="14" s="1"/>
  <c r="MH52" i="14"/>
  <c r="ML52" i="14" s="1"/>
  <c r="JJ68" i="14"/>
  <c r="JN68" i="14" s="1"/>
  <c r="NS27" i="14"/>
  <c r="NW27" i="14" s="1"/>
  <c r="CA41" i="14"/>
  <c r="CE41" i="14" s="1"/>
  <c r="DM31" i="14"/>
  <c r="DQ31" i="14" s="1"/>
  <c r="AP45" i="14"/>
  <c r="AT45" i="14" s="1"/>
  <c r="NS14" i="14"/>
  <c r="NW14" i="14" s="1"/>
  <c r="CA73" i="14"/>
  <c r="CE73" i="14" s="1"/>
  <c r="DN26" i="14"/>
  <c r="DR26" i="14" s="1"/>
  <c r="GK58" i="14"/>
  <c r="GO58" i="14" s="1"/>
  <c r="EZ42" i="14"/>
  <c r="FD42" i="14" s="1"/>
  <c r="KU41" i="14"/>
  <c r="KY41" i="14" s="1"/>
  <c r="GK4" i="14"/>
  <c r="GO4" i="14" s="1"/>
  <c r="CA20" i="14"/>
  <c r="CE20" i="14" s="1"/>
  <c r="AO10" i="14"/>
  <c r="AS10" i="14" s="1"/>
  <c r="JI12" i="14"/>
  <c r="JM12" i="14" s="1"/>
  <c r="GL8" i="14"/>
  <c r="GP8" i="14" s="1"/>
  <c r="HX9" i="14"/>
  <c r="IB9" i="14" s="1"/>
  <c r="DN62" i="14"/>
  <c r="DR62" i="14" s="1"/>
  <c r="GL64" i="14"/>
  <c r="GP64" i="14" s="1"/>
  <c r="CB53" i="14"/>
  <c r="CF53" i="14" s="1"/>
  <c r="AO27" i="14"/>
  <c r="AS27" i="14" s="1"/>
  <c r="GL61" i="14"/>
  <c r="GP61" i="14" s="1"/>
  <c r="AO9" i="14"/>
  <c r="AS9" i="14" s="1"/>
  <c r="EY70" i="14"/>
  <c r="FC70" i="14" s="1"/>
  <c r="GL10" i="14"/>
  <c r="GP10" i="14" s="1"/>
  <c r="MH51" i="14"/>
  <c r="ML51" i="14" s="1"/>
  <c r="CB62" i="14"/>
  <c r="CF62" i="14" s="1"/>
  <c r="GL41" i="14"/>
  <c r="GP41" i="14" s="1"/>
  <c r="HW4" i="14"/>
  <c r="IA4" i="14" s="1"/>
  <c r="GK52" i="14"/>
  <c r="GO52" i="14" s="1"/>
  <c r="EY67" i="14"/>
  <c r="FC67" i="14" s="1"/>
  <c r="KV51" i="14"/>
  <c r="KZ51" i="14" s="1"/>
  <c r="EZ54" i="14"/>
  <c r="FD54" i="14" s="1"/>
  <c r="MG52" i="14"/>
  <c r="MK52" i="14" s="1"/>
  <c r="JI68" i="14"/>
  <c r="JM68" i="14" s="1"/>
  <c r="DN39" i="14"/>
  <c r="DR39" i="14" s="1"/>
  <c r="HX46" i="14"/>
  <c r="IB46" i="14" s="1"/>
  <c r="GK45" i="14"/>
  <c r="GO45" i="14" s="1"/>
  <c r="MH12" i="14"/>
  <c r="ML12" i="14" s="1"/>
  <c r="CA51" i="14"/>
  <c r="CE51" i="14" s="1"/>
  <c r="GL58" i="14"/>
  <c r="GP58" i="14" s="1"/>
  <c r="HX52" i="14"/>
  <c r="IB52" i="14" s="1"/>
  <c r="EZ36" i="14"/>
  <c r="FD36" i="14" s="1"/>
  <c r="EY42" i="14"/>
  <c r="FC42" i="14" s="1"/>
  <c r="JJ23" i="14"/>
  <c r="JN23" i="14" s="1"/>
  <c r="AP10" i="14"/>
  <c r="AT10" i="14" s="1"/>
  <c r="NT11" i="14"/>
  <c r="NX11" i="14" s="1"/>
  <c r="HW7" i="14"/>
  <c r="IA7" i="14" s="1"/>
  <c r="JJ6" i="14"/>
  <c r="JN6" i="14" s="1"/>
  <c r="NT13" i="14"/>
  <c r="NX13" i="14" s="1"/>
  <c r="AP15" i="14"/>
  <c r="AT15" i="14" s="1"/>
  <c r="NT26" i="14"/>
  <c r="NX26" i="14" s="1"/>
  <c r="GL12" i="14"/>
  <c r="GP12" i="14" s="1"/>
  <c r="DM41" i="14"/>
  <c r="DQ41" i="14" s="1"/>
  <c r="JI76" i="14"/>
  <c r="JM76" i="14" s="1"/>
  <c r="DN61" i="14"/>
  <c r="DR61" i="14" s="1"/>
  <c r="JI52" i="14"/>
  <c r="JM52" i="14" s="1"/>
  <c r="EY66" i="14"/>
  <c r="FC66" i="14" s="1"/>
  <c r="DM17" i="14"/>
  <c r="DQ17" i="14" s="1"/>
  <c r="KU51" i="14"/>
  <c r="KY51" i="14" s="1"/>
  <c r="NT45" i="14"/>
  <c r="NX45" i="14" s="1"/>
  <c r="EY54" i="14"/>
  <c r="FC54" i="14" s="1"/>
  <c r="AP32" i="14"/>
  <c r="AT32" i="14" s="1"/>
  <c r="GL45" i="14"/>
  <c r="GP45" i="14" s="1"/>
  <c r="MH16" i="14"/>
  <c r="ML16" i="14" s="1"/>
  <c r="CB64" i="14"/>
  <c r="CF64" i="14" s="1"/>
  <c r="GL24" i="14"/>
  <c r="GP24" i="14" s="1"/>
  <c r="GL36" i="14"/>
  <c r="GP36" i="14" s="1"/>
  <c r="GL35" i="14"/>
  <c r="GP35" i="14" s="1"/>
  <c r="NS7" i="14"/>
  <c r="NW7" i="14" s="1"/>
  <c r="GK48" i="14"/>
  <c r="GO48" i="14" s="1"/>
  <c r="CB77" i="14"/>
  <c r="CF77" i="14" s="1"/>
  <c r="HW52" i="14"/>
  <c r="IA52" i="14" s="1"/>
  <c r="CA10" i="14"/>
  <c r="CE10" i="14" s="1"/>
  <c r="JJ17" i="14"/>
  <c r="JN17" i="14" s="1"/>
  <c r="GL23" i="14"/>
  <c r="GP23" i="14" s="1"/>
  <c r="MH20" i="14"/>
  <c r="ML20" i="14" s="1"/>
  <c r="EZ17" i="14"/>
  <c r="FD17" i="14" s="1"/>
  <c r="HW9" i="14"/>
  <c r="IA9" i="14" s="1"/>
  <c r="JJ52" i="14"/>
  <c r="JN52" i="14" s="1"/>
  <c r="DM62" i="14"/>
  <c r="DQ62" i="14" s="1"/>
  <c r="EY51" i="14"/>
  <c r="FC51" i="14" s="1"/>
  <c r="DN87" i="14"/>
  <c r="DR87" i="14" s="1"/>
  <c r="DN65" i="14"/>
  <c r="DR65" i="14" s="1"/>
  <c r="DN23" i="14"/>
  <c r="DR23" i="14" s="1"/>
  <c r="EY19" i="14"/>
  <c r="FC19" i="14" s="1"/>
  <c r="DN40" i="14"/>
  <c r="DR40" i="14" s="1"/>
  <c r="AP5" i="14"/>
  <c r="AT5" i="14" s="1"/>
  <c r="DN54" i="14"/>
  <c r="DR54" i="14" s="1"/>
  <c r="EZ13" i="14"/>
  <c r="FD13" i="14" s="1"/>
  <c r="GK50" i="14"/>
  <c r="GO50" i="14" s="1"/>
  <c r="HX4" i="14"/>
  <c r="IB4" i="14" s="1"/>
  <c r="DN17" i="14"/>
  <c r="DR17" i="14" s="1"/>
  <c r="JJ77" i="14"/>
  <c r="JN77" i="14" s="1"/>
  <c r="AP8" i="14"/>
  <c r="AT8" i="14" s="1"/>
  <c r="HX25" i="14"/>
  <c r="IB25" i="14" s="1"/>
  <c r="DN72" i="14"/>
  <c r="DR72" i="14" s="1"/>
  <c r="EZ61" i="14"/>
  <c r="FD61" i="14" s="1"/>
  <c r="AP58" i="14"/>
  <c r="AT58" i="14" s="1"/>
  <c r="NS45" i="14"/>
  <c r="NW45" i="14" s="1"/>
  <c r="GL47" i="14"/>
  <c r="GP47" i="14" s="1"/>
  <c r="EY50" i="14"/>
  <c r="FC50" i="14" s="1"/>
  <c r="MH53" i="14"/>
  <c r="ML53" i="14" s="1"/>
  <c r="DN47" i="14"/>
  <c r="DR47" i="14" s="1"/>
  <c r="GL42" i="14"/>
  <c r="GP42" i="14" s="1"/>
  <c r="NT29" i="14"/>
  <c r="NX29" i="14" s="1"/>
  <c r="AP44" i="14"/>
  <c r="AT44" i="14" s="1"/>
  <c r="NT35" i="14"/>
  <c r="NX35" i="14" s="1"/>
  <c r="JJ29" i="14"/>
  <c r="JN29" i="14" s="1"/>
  <c r="CA64" i="14"/>
  <c r="CE64" i="14" s="1"/>
  <c r="GK24" i="14"/>
  <c r="GO24" i="14" s="1"/>
  <c r="JJ33" i="14"/>
  <c r="JN33" i="14" s="1"/>
  <c r="CA77" i="14"/>
  <c r="CE77" i="14" s="1"/>
  <c r="EY8" i="14"/>
  <c r="FC8" i="14" s="1"/>
  <c r="KV17" i="14"/>
  <c r="KZ17" i="14" s="1"/>
  <c r="AP23" i="14"/>
  <c r="AT23" i="14" s="1"/>
  <c r="JJ3" i="14"/>
  <c r="JN3" i="14" s="1"/>
  <c r="JJ27" i="14"/>
  <c r="JN27" i="14" s="1"/>
  <c r="BT48" i="13"/>
  <c r="BX48" i="13" s="1"/>
  <c r="JM27" i="13"/>
  <c r="JQ27" i="13" s="1"/>
  <c r="OC26" i="13"/>
  <c r="OG26" i="13" s="1"/>
  <c r="HX3" i="13"/>
  <c r="IB3" i="13" s="1"/>
  <c r="OB3" i="13"/>
  <c r="OF3" i="13" s="1"/>
  <c r="KZ52" i="13"/>
  <c r="LD52" i="13" s="1"/>
  <c r="LA11" i="13"/>
  <c r="LE11" i="13" s="1"/>
  <c r="HX8" i="13"/>
  <c r="IB8" i="13" s="1"/>
  <c r="EV37" i="13"/>
  <c r="EZ37" i="13" s="1"/>
  <c r="DH11" i="13"/>
  <c r="DL11" i="13" s="1"/>
  <c r="DH50" i="13"/>
  <c r="DL50" i="13" s="1"/>
  <c r="BU20" i="13"/>
  <c r="BY20" i="13" s="1"/>
  <c r="MN52" i="13"/>
  <c r="MR52" i="13" s="1"/>
  <c r="GJ33" i="13"/>
  <c r="GN33" i="13" s="1"/>
  <c r="LA39" i="13"/>
  <c r="LE39" i="13" s="1"/>
  <c r="AF61" i="13"/>
  <c r="AJ61" i="13" s="1"/>
  <c r="JL7" i="13"/>
  <c r="JP7" i="13" s="1"/>
  <c r="OB21" i="13"/>
  <c r="OF21" i="13" s="1"/>
  <c r="AG17" i="13"/>
  <c r="AK17" i="13" s="1"/>
  <c r="AG61" i="13"/>
  <c r="AK61" i="13" s="1"/>
  <c r="DH25" i="13"/>
  <c r="DL25" i="13" s="1"/>
  <c r="DH8" i="13"/>
  <c r="DL8" i="13" s="1"/>
  <c r="AG21" i="13"/>
  <c r="AK21" i="13" s="1"/>
  <c r="JL28" i="13"/>
  <c r="JP28" i="13" s="1"/>
  <c r="AF43" i="13"/>
  <c r="AJ43" i="13" s="1"/>
  <c r="JM28" i="13"/>
  <c r="JQ28" i="13" s="1"/>
  <c r="OC38" i="13"/>
  <c r="OG38" i="13" s="1"/>
  <c r="EV36" i="13"/>
  <c r="EZ36" i="13" s="1"/>
  <c r="MN24" i="13"/>
  <c r="MR24" i="13" s="1"/>
  <c r="BU10" i="13"/>
  <c r="BY10" i="13" s="1"/>
  <c r="OC18" i="13"/>
  <c r="OG18" i="13" s="1"/>
  <c r="BT47" i="13"/>
  <c r="BX47" i="13" s="1"/>
  <c r="PP4" i="13"/>
  <c r="PT4" i="13" s="1"/>
  <c r="EW46" i="13"/>
  <c r="FA46" i="13" s="1"/>
  <c r="KZ36" i="13"/>
  <c r="LD36" i="13" s="1"/>
  <c r="BU50" i="13"/>
  <c r="BY50" i="13" s="1"/>
  <c r="LA40" i="13"/>
  <c r="LE40" i="13" s="1"/>
  <c r="AF54" i="13"/>
  <c r="AJ54" i="13" s="1"/>
  <c r="EW36" i="13"/>
  <c r="FA36" i="13" s="1"/>
  <c r="OB9" i="13"/>
  <c r="OF9" i="13" s="1"/>
  <c r="JL11" i="13"/>
  <c r="JP11" i="13" s="1"/>
  <c r="HX4" i="13"/>
  <c r="IB4" i="13" s="1"/>
  <c r="JM6" i="13"/>
  <c r="JQ6" i="13" s="1"/>
  <c r="MO48" i="13"/>
  <c r="MS48" i="13" s="1"/>
  <c r="JL26" i="13"/>
  <c r="JP26" i="13" s="1"/>
  <c r="KZ43" i="13"/>
  <c r="LD43" i="13" s="1"/>
  <c r="GK17" i="13"/>
  <c r="GO17" i="13" s="1"/>
  <c r="AG45" i="13"/>
  <c r="AK45" i="13" s="1"/>
  <c r="DH35" i="13"/>
  <c r="DL35" i="13" s="1"/>
  <c r="BT52" i="13"/>
  <c r="BX52" i="13" s="1"/>
  <c r="BU52" i="13"/>
  <c r="BY52" i="13" s="1"/>
  <c r="OB16" i="13"/>
  <c r="OF16" i="13" s="1"/>
  <c r="KZ25" i="13"/>
  <c r="LD25" i="13" s="1"/>
  <c r="PQ23" i="13"/>
  <c r="PU23" i="13" s="1"/>
  <c r="JL9" i="13"/>
  <c r="JP9" i="13" s="1"/>
  <c r="OB41" i="13"/>
  <c r="OF41" i="13" s="1"/>
  <c r="EW29" i="13"/>
  <c r="FA29" i="13" s="1"/>
  <c r="DI25" i="13"/>
  <c r="DM25" i="13" s="1"/>
  <c r="JL16" i="13"/>
  <c r="JP16" i="13" s="1"/>
  <c r="KZ30" i="13"/>
  <c r="LD30" i="13" s="1"/>
  <c r="LA25" i="13"/>
  <c r="LE25" i="13" s="1"/>
  <c r="OB37" i="13"/>
  <c r="OF37" i="13" s="1"/>
  <c r="EW6" i="13"/>
  <c r="FA6" i="13" s="1"/>
  <c r="KZ7" i="13"/>
  <c r="LD7" i="13" s="1"/>
  <c r="JM9" i="13"/>
  <c r="JQ9" i="13" s="1"/>
  <c r="OC41" i="13"/>
  <c r="OG41" i="13" s="1"/>
  <c r="JM16" i="13"/>
  <c r="JQ16" i="13" s="1"/>
  <c r="LA30" i="13"/>
  <c r="LE30" i="13" s="1"/>
  <c r="KZ40" i="13"/>
  <c r="LD40" i="13" s="1"/>
  <c r="HY4" i="13"/>
  <c r="IC4" i="13" s="1"/>
  <c r="JL6" i="13"/>
  <c r="JP6" i="13" s="1"/>
  <c r="LA36" i="13"/>
  <c r="LE36" i="13" s="1"/>
  <c r="HY38" i="13"/>
  <c r="IC38" i="13" s="1"/>
  <c r="AG54" i="13"/>
  <c r="AK54" i="13" s="1"/>
  <c r="MO26" i="13"/>
  <c r="MS26" i="13" s="1"/>
  <c r="GJ14" i="13"/>
  <c r="GN14" i="13" s="1"/>
  <c r="PP15" i="13"/>
  <c r="PT15" i="13" s="1"/>
  <c r="MN42" i="13"/>
  <c r="MR42" i="13" s="1"/>
  <c r="KZ56" i="13"/>
  <c r="LD56" i="13" s="1"/>
  <c r="MN4" i="13"/>
  <c r="MR4" i="13" s="1"/>
  <c r="OB27" i="13"/>
  <c r="OF27" i="13" s="1"/>
  <c r="PP3" i="13"/>
  <c r="PT3" i="13" s="1"/>
  <c r="DH21" i="13"/>
  <c r="DL21" i="13" s="1"/>
  <c r="LA52" i="13"/>
  <c r="LE52" i="13" s="1"/>
  <c r="KZ11" i="13"/>
  <c r="LD11" i="13" s="1"/>
  <c r="HY8" i="13"/>
  <c r="IC8" i="13" s="1"/>
  <c r="KZ39" i="13"/>
  <c r="LD39" i="13" s="1"/>
  <c r="PP22" i="13"/>
  <c r="PT22" i="13" s="1"/>
  <c r="KZ4" i="13"/>
  <c r="LD4" i="13" s="1"/>
  <c r="PQ22" i="13"/>
  <c r="PU22" i="13" s="1"/>
  <c r="JM15" i="13"/>
  <c r="JQ15" i="13" s="1"/>
  <c r="LA50" i="13"/>
  <c r="LE50" i="13" s="1"/>
  <c r="EV15" i="13"/>
  <c r="EZ15" i="13" s="1"/>
  <c r="DI37" i="13"/>
  <c r="DM37" i="13" s="1"/>
  <c r="EV20" i="13"/>
  <c r="EZ20" i="13" s="1"/>
  <c r="HX15" i="13"/>
  <c r="IB15" i="13" s="1"/>
  <c r="KZ13" i="13"/>
  <c r="LD13" i="13" s="1"/>
  <c r="JL5" i="13"/>
  <c r="JP5" i="13" s="1"/>
  <c r="KZ37" i="13"/>
  <c r="LD37" i="13" s="1"/>
  <c r="HX23" i="13"/>
  <c r="IB23" i="13" s="1"/>
  <c r="EW20" i="13"/>
  <c r="FA20" i="13" s="1"/>
  <c r="EV46" i="13"/>
  <c r="EZ46" i="13" s="1"/>
  <c r="LA37" i="13"/>
  <c r="LE37" i="13" s="1"/>
  <c r="DH47" i="13"/>
  <c r="DL47" i="13" s="1"/>
  <c r="AF38" i="13"/>
  <c r="AJ38" i="13" s="1"/>
  <c r="MN35" i="13"/>
  <c r="MR35" i="13" s="1"/>
  <c r="HX38" i="13"/>
  <c r="IB38" i="13" s="1"/>
  <c r="KZ53" i="13"/>
  <c r="LD53" i="13" s="1"/>
  <c r="PP36" i="13"/>
  <c r="PT36" i="13" s="1"/>
  <c r="BT24" i="13"/>
  <c r="BX24" i="13" s="1"/>
  <c r="GJ6" i="13"/>
  <c r="GN6" i="13" s="1"/>
  <c r="EV7" i="13"/>
  <c r="EZ7" i="13" s="1"/>
  <c r="GJ3" i="13"/>
  <c r="GN3" i="13" s="1"/>
  <c r="JL4" i="13"/>
  <c r="JP4" i="13" s="1"/>
  <c r="OB40" i="13"/>
  <c r="OF40" i="13" s="1"/>
  <c r="JM12" i="13"/>
  <c r="JQ12" i="13" s="1"/>
  <c r="LA56" i="13"/>
  <c r="LE56" i="13" s="1"/>
  <c r="MN6" i="13"/>
  <c r="MR6" i="13" s="1"/>
  <c r="AF15" i="13"/>
  <c r="AJ15" i="13" s="1"/>
  <c r="GJ18" i="13"/>
  <c r="GN18" i="13" s="1"/>
  <c r="OC27" i="13"/>
  <c r="OG27" i="13" s="1"/>
  <c r="KZ3" i="13"/>
  <c r="LD3" i="13" s="1"/>
  <c r="EW25" i="13"/>
  <c r="FA25" i="13" s="1"/>
  <c r="AF45" i="13"/>
  <c r="AJ45" i="13" s="1"/>
  <c r="AF23" i="13"/>
  <c r="AJ23" i="13" s="1"/>
  <c r="EW8" i="13"/>
  <c r="FA8" i="13" s="1"/>
  <c r="GJ17" i="13"/>
  <c r="GN17" i="13" s="1"/>
  <c r="HX13" i="13"/>
  <c r="IB13" i="13" s="1"/>
  <c r="AG23" i="13"/>
  <c r="AK23" i="13" s="1"/>
  <c r="DI35" i="13"/>
  <c r="DM35" i="13" s="1"/>
  <c r="EV29" i="13"/>
  <c r="EZ29" i="13" s="1"/>
  <c r="DH7" i="13"/>
  <c r="DL7" i="13" s="1"/>
  <c r="DH37" i="13"/>
  <c r="DL37" i="13" s="1"/>
  <c r="AG43" i="13"/>
  <c r="AK43" i="13" s="1"/>
  <c r="OB38" i="13"/>
  <c r="OF38" i="13" s="1"/>
  <c r="KZ50" i="13"/>
  <c r="LD50" i="13" s="1"/>
  <c r="OC37" i="13"/>
  <c r="OG37" i="13" s="1"/>
  <c r="BU47" i="13"/>
  <c r="BY47" i="13" s="1"/>
  <c r="EW31" i="13"/>
  <c r="FA31" i="13" s="1"/>
  <c r="BT57" i="13"/>
  <c r="BX57" i="13" s="1"/>
  <c r="DI47" i="13"/>
  <c r="DM47" i="13" s="1"/>
  <c r="MO37" i="13"/>
  <c r="MS37" i="13" s="1"/>
  <c r="MO35" i="13"/>
  <c r="MS35" i="13" s="1"/>
  <c r="HY37" i="13"/>
  <c r="IC37" i="13" s="1"/>
  <c r="BT40" i="13"/>
  <c r="BX40" i="13" s="1"/>
  <c r="BU24" i="13"/>
  <c r="BY24" i="13" s="1"/>
  <c r="OB29" i="13"/>
  <c r="OF29" i="13" s="1"/>
  <c r="AF32" i="13"/>
  <c r="AJ32" i="13" s="1"/>
  <c r="KZ16" i="13"/>
  <c r="LD16" i="13" s="1"/>
  <c r="BU28" i="13"/>
  <c r="BY28" i="13" s="1"/>
  <c r="LA14" i="13"/>
  <c r="LE14" i="13" s="1"/>
  <c r="JL20" i="13"/>
  <c r="JP20" i="13" s="1"/>
  <c r="EV10" i="13"/>
  <c r="EZ10" i="13" s="1"/>
  <c r="AF6" i="13"/>
  <c r="AJ6" i="13" s="1"/>
  <c r="AG15" i="13"/>
  <c r="AK15" i="13" s="1"/>
  <c r="GK18" i="13"/>
  <c r="GO18" i="13" s="1"/>
  <c r="LA20" i="13"/>
  <c r="LE20" i="13" s="1"/>
  <c r="HY12" i="13"/>
  <c r="IC12" i="13" s="1"/>
  <c r="MN57" i="13"/>
  <c r="MR57" i="13" s="1"/>
  <c r="PP18" i="13"/>
  <c r="PT18" i="13" s="1"/>
  <c r="DI12" i="13"/>
  <c r="DM12" i="13" s="1"/>
  <c r="AF60" i="13"/>
  <c r="AJ60" i="13" s="1"/>
  <c r="AF13" i="13"/>
  <c r="AJ13" i="13" s="1"/>
  <c r="PP23" i="13"/>
  <c r="PT23" i="13" s="1"/>
  <c r="BU57" i="13"/>
  <c r="BY57" i="13" s="1"/>
  <c r="MN37" i="13"/>
  <c r="MR37" i="13" s="1"/>
  <c r="HX37" i="13"/>
  <c r="IB37" i="13" s="1"/>
  <c r="AF51" i="13"/>
  <c r="AJ51" i="13" s="1"/>
  <c r="HX41" i="13"/>
  <c r="IB41" i="13" s="1"/>
  <c r="EV26" i="13"/>
  <c r="EZ26" i="13" s="1"/>
  <c r="PP12" i="13"/>
  <c r="PT12" i="13" s="1"/>
  <c r="LA16" i="13"/>
  <c r="LE16" i="13" s="1"/>
  <c r="JL19" i="13"/>
  <c r="JP19" i="13" s="1"/>
  <c r="BT26" i="13"/>
  <c r="BX26" i="13" s="1"/>
  <c r="EV30" i="13"/>
  <c r="EZ30" i="13" s="1"/>
  <c r="KZ18" i="13"/>
  <c r="LD18" i="13" s="1"/>
  <c r="PP6" i="13"/>
  <c r="PT6" i="13" s="1"/>
  <c r="AF57" i="13"/>
  <c r="AJ57" i="13" s="1"/>
  <c r="AG6" i="13"/>
  <c r="AK6" i="13" s="1"/>
  <c r="AF25" i="13"/>
  <c r="AJ25" i="13" s="1"/>
  <c r="PQ13" i="13"/>
  <c r="PU13" i="13" s="1"/>
  <c r="OC39" i="13"/>
  <c r="OG39" i="13" s="1"/>
  <c r="BT59" i="13"/>
  <c r="BX59" i="13" s="1"/>
  <c r="JL27" i="13"/>
  <c r="JP27" i="13" s="1"/>
  <c r="DH24" i="13"/>
  <c r="DL24" i="13" s="1"/>
  <c r="GK31" i="13"/>
  <c r="GO31" i="13" s="1"/>
  <c r="GJ15" i="13"/>
  <c r="GN15" i="13" s="1"/>
  <c r="OC21" i="13"/>
  <c r="OG21" i="13" s="1"/>
  <c r="GK15" i="13"/>
  <c r="GO15" i="13" s="1"/>
  <c r="BT53" i="13"/>
  <c r="BX53" i="13" s="1"/>
  <c r="HY6" i="13"/>
  <c r="IC6" i="13" s="1"/>
  <c r="MN54" i="13"/>
  <c r="MR54" i="13" s="1"/>
  <c r="KZ48" i="13"/>
  <c r="LD48" i="13" s="1"/>
  <c r="EV35" i="13"/>
  <c r="EZ35" i="13" s="1"/>
  <c r="MN36" i="13"/>
  <c r="MR36" i="13" s="1"/>
  <c r="AG51" i="13"/>
  <c r="AK51" i="13" s="1"/>
  <c r="EW32" i="13"/>
  <c r="FA32" i="13" s="1"/>
  <c r="EW26" i="13"/>
  <c r="FA26" i="13" s="1"/>
  <c r="GK8" i="13"/>
  <c r="GO8" i="13" s="1"/>
  <c r="KZ22" i="13"/>
  <c r="LD22" i="13" s="1"/>
  <c r="JL23" i="13"/>
  <c r="JP23" i="13" s="1"/>
  <c r="PQ12" i="13"/>
  <c r="PU12" i="13" s="1"/>
  <c r="OB11" i="13"/>
  <c r="OF11" i="13" s="1"/>
  <c r="MN53" i="13"/>
  <c r="MR53" i="13" s="1"/>
  <c r="EW19" i="13"/>
  <c r="FA19" i="13" s="1"/>
  <c r="AF22" i="13"/>
  <c r="AJ22" i="13" s="1"/>
  <c r="AG57" i="13"/>
  <c r="AK57" i="13" s="1"/>
  <c r="MN30" i="13"/>
  <c r="MR30" i="13" s="1"/>
  <c r="AG25" i="13"/>
  <c r="AK25" i="13" s="1"/>
  <c r="AF4" i="13"/>
  <c r="AJ4" i="13" s="1"/>
  <c r="DH4" i="13"/>
  <c r="DL4" i="13" s="1"/>
  <c r="BQ33" i="12"/>
  <c r="BU33" i="12" s="1"/>
  <c r="BU64" i="12"/>
  <c r="AD76" i="12"/>
  <c r="AH76" i="12" s="1"/>
  <c r="BP33" i="12"/>
  <c r="BT33" i="12" s="1"/>
  <c r="BQ117" i="12"/>
  <c r="BU117" i="12" s="1"/>
  <c r="FZ59" i="12"/>
  <c r="GD59" i="12" s="1"/>
  <c r="AE100" i="12"/>
  <c r="AI100" i="12" s="1"/>
  <c r="AD6" i="12"/>
  <c r="AH6" i="12" s="1"/>
  <c r="GA19" i="12"/>
  <c r="GE19" i="12" s="1"/>
  <c r="BP117" i="12"/>
  <c r="BT117" i="12" s="1"/>
  <c r="HL60" i="12"/>
  <c r="HP60" i="12" s="1"/>
  <c r="EN4" i="12"/>
  <c r="ER4" i="12" s="1"/>
  <c r="HL7" i="12"/>
  <c r="HP7" i="12" s="1"/>
  <c r="AE54" i="12"/>
  <c r="AI54" i="12" s="1"/>
  <c r="AE111" i="12"/>
  <c r="AI111" i="12" s="1"/>
  <c r="BQ88" i="12"/>
  <c r="BU88" i="12" s="1"/>
  <c r="AE58" i="12"/>
  <c r="AI58" i="12" s="1"/>
  <c r="HL61" i="12"/>
  <c r="HP61" i="12" s="1"/>
  <c r="AE88" i="12"/>
  <c r="AI88" i="12" s="1"/>
  <c r="FZ56" i="12"/>
  <c r="GD56" i="12" s="1"/>
  <c r="BQ108" i="12"/>
  <c r="BU108" i="12" s="1"/>
  <c r="AE33" i="12"/>
  <c r="AI33" i="12" s="1"/>
  <c r="HM7" i="12"/>
  <c r="HQ7" i="12" s="1"/>
  <c r="HM6" i="12"/>
  <c r="HQ6" i="12" s="1"/>
  <c r="AE26" i="12"/>
  <c r="AI26" i="12" s="1"/>
  <c r="GA36" i="12"/>
  <c r="GE36" i="12" s="1"/>
  <c r="AE108" i="12"/>
  <c r="AI108" i="12" s="1"/>
  <c r="EO89" i="12"/>
  <c r="ES89" i="12" s="1"/>
  <c r="AE78" i="12"/>
  <c r="AI78" i="12" s="1"/>
  <c r="BQ113" i="12"/>
  <c r="BU113" i="12" s="1"/>
  <c r="HM10" i="12"/>
  <c r="HQ10" i="12" s="1"/>
  <c r="AD90" i="12"/>
  <c r="AH90" i="12" s="1"/>
  <c r="BQ107" i="12"/>
  <c r="BU107" i="12" s="1"/>
  <c r="FZ4" i="12"/>
  <c r="GD4" i="12" s="1"/>
  <c r="EO94" i="12"/>
  <c r="ES94" i="12" s="1"/>
  <c r="HL53" i="12"/>
  <c r="HP53" i="12" s="1"/>
  <c r="AD106" i="12"/>
  <c r="AH106" i="12" s="1"/>
  <c r="AE66" i="12"/>
  <c r="AI66" i="12" s="1"/>
  <c r="AE65" i="12"/>
  <c r="AI65" i="12" s="1"/>
  <c r="BQ15" i="12"/>
  <c r="BU15" i="12" s="1"/>
  <c r="BP108" i="12"/>
  <c r="BT108" i="12" s="1"/>
  <c r="DC36" i="12"/>
  <c r="DG36" i="12" s="1"/>
  <c r="BQ17" i="12"/>
  <c r="BU17" i="12" s="1"/>
  <c r="EO7" i="12"/>
  <c r="ES7" i="12" s="1"/>
  <c r="GA61" i="12"/>
  <c r="GE61" i="12" s="1"/>
  <c r="EN40" i="12"/>
  <c r="ER40" i="12" s="1"/>
  <c r="AD104" i="12"/>
  <c r="AH104" i="12" s="1"/>
  <c r="HL8" i="12"/>
  <c r="HP8" i="12" s="1"/>
  <c r="HL6" i="12"/>
  <c r="HP6" i="12" s="1"/>
  <c r="FZ36" i="12"/>
  <c r="GD36" i="12" s="1"/>
  <c r="DC15" i="12"/>
  <c r="DG15" i="12" s="1"/>
  <c r="AE112" i="12"/>
  <c r="AI112" i="12" s="1"/>
  <c r="BT64" i="12"/>
  <c r="HL10" i="12"/>
  <c r="HP10" i="12" s="1"/>
  <c r="EN65" i="12"/>
  <c r="ER65" i="12" s="1"/>
  <c r="BP110" i="12"/>
  <c r="BT110" i="12" s="1"/>
  <c r="AE77" i="12"/>
  <c r="AI77" i="12" s="1"/>
  <c r="BQ103" i="12"/>
  <c r="BU103" i="12" s="1"/>
  <c r="GA56" i="12"/>
  <c r="GE56" i="12" s="1"/>
  <c r="EO23" i="12"/>
  <c r="ES23" i="12" s="1"/>
  <c r="EN30" i="12"/>
  <c r="ER30" i="12" s="1"/>
  <c r="AD27" i="12"/>
  <c r="AH27" i="12" s="1"/>
  <c r="FZ19" i="12"/>
  <c r="GD19" i="12" s="1"/>
  <c r="BQ106" i="12"/>
  <c r="BU106" i="12" s="1"/>
  <c r="FZ20" i="12"/>
  <c r="GD20" i="12" s="1"/>
  <c r="DC30" i="12"/>
  <c r="DG30" i="12" s="1"/>
  <c r="BP15" i="12"/>
  <c r="BT15" i="12" s="1"/>
  <c r="AD9" i="12"/>
  <c r="AH9" i="12" s="1"/>
  <c r="HM26" i="12"/>
  <c r="HQ26" i="12" s="1"/>
  <c r="EN7" i="12"/>
  <c r="ER7" i="12" s="1"/>
  <c r="FZ61" i="12"/>
  <c r="GD61" i="12" s="1"/>
  <c r="HM50" i="12"/>
  <c r="HQ50" i="12" s="1"/>
  <c r="EO17" i="12"/>
  <c r="ES17" i="12" s="1"/>
  <c r="AE48" i="12"/>
  <c r="AI48" i="12" s="1"/>
  <c r="AE14" i="12"/>
  <c r="AI14" i="12" s="1"/>
  <c r="EO82" i="12"/>
  <c r="ES82" i="12" s="1"/>
  <c r="AE23" i="12"/>
  <c r="AI23" i="12" s="1"/>
  <c r="EN33" i="12"/>
  <c r="ER33" i="12" s="1"/>
  <c r="GA24" i="12"/>
  <c r="GE24" i="12" s="1"/>
  <c r="AE12" i="12"/>
  <c r="AI12" i="12" s="1"/>
  <c r="EN89" i="12"/>
  <c r="ER89" i="12" s="1"/>
  <c r="BQ71" i="12"/>
  <c r="BU71" i="12" s="1"/>
  <c r="GA4" i="12"/>
  <c r="GE4" i="12" s="1"/>
  <c r="BP107" i="12"/>
  <c r="BT107" i="12" s="1"/>
  <c r="BP55" i="12"/>
  <c r="BT55" i="12" s="1"/>
  <c r="AD82" i="12"/>
  <c r="AH82" i="12" s="1"/>
  <c r="EN69" i="12"/>
  <c r="ER69" i="12" s="1"/>
  <c r="EO30" i="12"/>
  <c r="ES30" i="12" s="1"/>
  <c r="HL59" i="12"/>
  <c r="HP59" i="12" s="1"/>
  <c r="AE8" i="12"/>
  <c r="AI8" i="12" s="1"/>
  <c r="BP89" i="12"/>
  <c r="BT89" i="12" s="1"/>
  <c r="EN83" i="12"/>
  <c r="ER83" i="12" s="1"/>
  <c r="BQ55" i="12"/>
  <c r="BU55" i="12" s="1"/>
  <c r="GA65" i="12"/>
  <c r="GE65" i="12" s="1"/>
  <c r="GA18" i="12"/>
  <c r="GE18" i="12" s="1"/>
  <c r="FZ25" i="12"/>
  <c r="GD25" i="12" s="1"/>
  <c r="BQ20" i="12"/>
  <c r="BU20" i="12" s="1"/>
  <c r="DB30" i="12"/>
  <c r="DF30" i="12" s="1"/>
  <c r="BP29" i="12"/>
  <c r="BT29" i="12" s="1"/>
  <c r="AE63" i="12"/>
  <c r="AI63" i="12" s="1"/>
  <c r="EN82" i="12"/>
  <c r="ER82" i="12" s="1"/>
  <c r="AE6" i="12"/>
  <c r="AI6" i="12" s="1"/>
  <c r="AE42" i="12"/>
  <c r="AI42" i="12" s="1"/>
  <c r="AD102" i="12"/>
  <c r="AH102" i="12" s="1"/>
  <c r="DC21" i="12"/>
  <c r="DG21" i="12" s="1"/>
  <c r="GA9" i="12"/>
  <c r="GE9" i="12" s="1"/>
  <c r="BQ13" i="12"/>
  <c r="BU13" i="12" s="1"/>
  <c r="DB21" i="12"/>
  <c r="DF21" i="12" s="1"/>
  <c r="FZ9" i="12"/>
  <c r="GD9" i="12" s="1"/>
  <c r="EO103" i="12"/>
  <c r="ES103" i="12" s="1"/>
  <c r="AD18" i="12"/>
  <c r="AH18" i="12" s="1"/>
  <c r="EN12" i="12"/>
  <c r="ER12" i="12" s="1"/>
  <c r="BU5" i="12"/>
  <c r="AD84" i="12"/>
  <c r="AH84" i="12" s="1"/>
  <c r="AE75" i="12"/>
  <c r="AI75" i="12" s="1"/>
  <c r="BQ58" i="12"/>
  <c r="BU58" i="12" s="1"/>
  <c r="EO73" i="12"/>
  <c r="ES73" i="12" s="1"/>
  <c r="HL49" i="12"/>
  <c r="HP49" i="12" s="1"/>
  <c r="HM62" i="12"/>
  <c r="HQ62" i="12" s="1"/>
  <c r="AE43" i="12"/>
  <c r="AI43" i="12" s="1"/>
  <c r="AD97" i="12"/>
  <c r="AH97" i="12" s="1"/>
  <c r="BQ66" i="12"/>
  <c r="BU66" i="12" s="1"/>
  <c r="BQ99" i="12"/>
  <c r="BU99" i="12" s="1"/>
  <c r="GA37" i="12"/>
  <c r="GE37" i="12" s="1"/>
  <c r="AE46" i="12"/>
  <c r="AI46" i="12" s="1"/>
  <c r="AD59" i="12"/>
  <c r="AH59" i="12" s="1"/>
  <c r="AD116" i="12"/>
  <c r="AH116" i="12" s="1"/>
  <c r="AD100" i="12"/>
  <c r="AH100" i="12" s="1"/>
  <c r="FZ15" i="12"/>
  <c r="GD15" i="12" s="1"/>
  <c r="HM25" i="12"/>
  <c r="HQ25" i="12" s="1"/>
  <c r="AE96" i="12"/>
  <c r="AI96" i="12" s="1"/>
  <c r="AE98" i="12"/>
  <c r="AI98" i="12" s="1"/>
  <c r="EO10" i="12"/>
  <c r="ES10" i="12" s="1"/>
  <c r="BT5" i="12"/>
  <c r="EN73" i="12"/>
  <c r="ER73" i="12" s="1"/>
  <c r="HM49" i="12"/>
  <c r="HQ49" i="12" s="1"/>
  <c r="HL62" i="12"/>
  <c r="HP62" i="12" s="1"/>
  <c r="BQ95" i="12"/>
  <c r="BU95" i="12" s="1"/>
  <c r="EO61" i="12"/>
  <c r="ES61" i="12" s="1"/>
  <c r="BP66" i="12"/>
  <c r="BT66" i="12" s="1"/>
  <c r="AD39" i="12"/>
  <c r="AH39" i="12" s="1"/>
  <c r="HM15" i="12"/>
  <c r="HQ15" i="12" s="1"/>
  <c r="BP99" i="12"/>
  <c r="BT99" i="12" s="1"/>
  <c r="DC27" i="12"/>
  <c r="DG27" i="12" s="1"/>
  <c r="BQ38" i="12"/>
  <c r="BU38" i="12" s="1"/>
  <c r="AE17" i="12"/>
  <c r="AI17" i="12" s="1"/>
  <c r="BP100" i="12"/>
  <c r="BT100" i="12" s="1"/>
  <c r="AD29" i="12"/>
  <c r="AH29" i="12" s="1"/>
  <c r="AD86" i="12"/>
  <c r="AH86" i="12" s="1"/>
  <c r="AD74" i="12"/>
  <c r="AH74" i="12" s="1"/>
  <c r="HL21" i="12"/>
  <c r="HP21" i="12" s="1"/>
  <c r="BP121" i="12"/>
  <c r="BT121" i="12" s="1"/>
  <c r="BQ91" i="12"/>
  <c r="BU91" i="12" s="1"/>
  <c r="EN64" i="12"/>
  <c r="ER64" i="12" s="1"/>
  <c r="AE118" i="12"/>
  <c r="AI118" i="12" s="1"/>
  <c r="BP91" i="12"/>
  <c r="BT91" i="12" s="1"/>
  <c r="BP58" i="12"/>
  <c r="BT58" i="12" s="1"/>
  <c r="EN72" i="12"/>
  <c r="ER72" i="12" s="1"/>
  <c r="AE60" i="12"/>
  <c r="AI60" i="12" s="1"/>
  <c r="GA38" i="12"/>
  <c r="GE38" i="12" s="1"/>
  <c r="AE102" i="12"/>
  <c r="AI102" i="12" s="1"/>
  <c r="AE59" i="12"/>
  <c r="AI59" i="12" s="1"/>
  <c r="GA53" i="12"/>
  <c r="GE53" i="12" s="1"/>
  <c r="HM65" i="12"/>
  <c r="HQ65" i="12" s="1"/>
  <c r="AD63" i="12"/>
  <c r="AH63" i="12" s="1"/>
  <c r="BP116" i="12"/>
  <c r="BT116" i="12" s="1"/>
  <c r="AE29" i="12"/>
  <c r="AI29" i="12" s="1"/>
  <c r="HM5" i="12"/>
  <c r="HQ5" i="12" s="1"/>
  <c r="EO8" i="12"/>
  <c r="ES8" i="12" s="1"/>
  <c r="HM28" i="12"/>
  <c r="HQ28" i="12" s="1"/>
  <c r="AD62" i="12"/>
  <c r="AH62" i="12" s="1"/>
  <c r="DC37" i="12"/>
  <c r="DG37" i="12" s="1"/>
  <c r="AE27" i="12"/>
  <c r="AI27" i="12" s="1"/>
  <c r="AD16" i="12"/>
  <c r="AH16" i="12" s="1"/>
  <c r="BT125" i="12" l="1"/>
  <c r="BU125" i="12"/>
  <c r="BQ125" i="12"/>
  <c r="BT123" i="12"/>
  <c r="BP123" i="12"/>
  <c r="BU123" i="12"/>
  <c r="BP125" i="12"/>
  <c r="BQ123" i="12"/>
  <c r="BN48" i="2" l="1"/>
  <c r="BN88" i="2"/>
  <c r="BN5" i="2"/>
  <c r="AU174" i="2"/>
  <c r="AU124" i="2"/>
  <c r="AU66" i="2"/>
  <c r="AQ58" i="2" l="1"/>
  <c r="AQ24" i="2"/>
  <c r="AQ53" i="2"/>
  <c r="AQ32" i="2"/>
  <c r="AQ46" i="2"/>
  <c r="AQ17" i="2"/>
  <c r="AQ47" i="2"/>
  <c r="AQ43" i="2"/>
  <c r="AQ34" i="2"/>
  <c r="AQ13" i="2"/>
  <c r="AQ7" i="2"/>
  <c r="AQ62" i="2"/>
  <c r="AQ20" i="2"/>
  <c r="AQ42" i="2"/>
  <c r="AQ65" i="2"/>
  <c r="AQ33" i="2"/>
  <c r="AQ12" i="2"/>
  <c r="AQ6" i="2"/>
  <c r="AQ61" i="2"/>
  <c r="AQ38" i="2"/>
  <c r="AQ23" i="2"/>
  <c r="AQ57" i="2"/>
  <c r="AQ54" i="2"/>
  <c r="AQ28" i="2"/>
  <c r="AQ19" i="2"/>
  <c r="AQ27" i="2"/>
  <c r="AQ37" i="2"/>
  <c r="AQ50" i="2"/>
  <c r="AQ18" i="2"/>
  <c r="AQ11" i="2"/>
  <c r="AQ5" i="2"/>
  <c r="AQ51" i="2"/>
  <c r="AQ25" i="2"/>
  <c r="AQ15" i="2"/>
  <c r="AQ30" i="2"/>
  <c r="AQ63" i="2"/>
  <c r="AQ44" i="2"/>
  <c r="AQ36" i="2"/>
  <c r="AQ16" i="2"/>
  <c r="AQ55" i="2"/>
  <c r="AQ41" i="2"/>
  <c r="AQ60" i="2"/>
  <c r="AQ31" i="2"/>
  <c r="AQ59" i="2"/>
  <c r="AQ48" i="2"/>
  <c r="AQ40" i="2"/>
  <c r="AQ14" i="2"/>
  <c r="AQ22" i="2"/>
  <c r="AQ39" i="2"/>
  <c r="AQ45" i="2"/>
  <c r="AQ56" i="2"/>
  <c r="AQ9" i="2"/>
  <c r="AQ49" i="2"/>
  <c r="AQ35" i="2"/>
  <c r="AQ26" i="2"/>
  <c r="AQ8" i="2"/>
  <c r="AQ21" i="2"/>
  <c r="AQ52" i="2"/>
  <c r="AQ64" i="2"/>
  <c r="AQ29" i="2"/>
  <c r="AQ10" i="2"/>
  <c r="BV7" i="1"/>
  <c r="BV8" i="1"/>
  <c r="BV9" i="1"/>
  <c r="BV10" i="1"/>
  <c r="BV11" i="1"/>
  <c r="BV12" i="1"/>
  <c r="BV13" i="1"/>
  <c r="BV14" i="1"/>
  <c r="BV15" i="1"/>
  <c r="BV16" i="1"/>
  <c r="BV17" i="1"/>
  <c r="BV18" i="1"/>
  <c r="BV19" i="1"/>
  <c r="BV20" i="1"/>
  <c r="BV21" i="1"/>
  <c r="BV22" i="1"/>
  <c r="BV23" i="1"/>
  <c r="BV24" i="1"/>
  <c r="BV25" i="1"/>
  <c r="BV26" i="1"/>
  <c r="BV27" i="1"/>
  <c r="BV28" i="1"/>
  <c r="BV29" i="1"/>
  <c r="BV30" i="1"/>
  <c r="BV31" i="1"/>
  <c r="BV32" i="1"/>
  <c r="BV33" i="1"/>
  <c r="BV34" i="1"/>
  <c r="BV36" i="1"/>
  <c r="BV37" i="1"/>
  <c r="BV38" i="1"/>
  <c r="BV39" i="1"/>
  <c r="R114" i="1"/>
  <c r="S114" i="1" s="1"/>
  <c r="L114" i="1"/>
  <c r="R113" i="1"/>
  <c r="S113" i="1" s="1"/>
  <c r="L113" i="1"/>
  <c r="R112" i="1"/>
  <c r="S112" i="1" s="1"/>
  <c r="L112" i="1"/>
  <c r="R111" i="1"/>
  <c r="S111" i="1" s="1"/>
  <c r="L111" i="1"/>
  <c r="R110" i="1"/>
  <c r="S110" i="1" s="1"/>
  <c r="L110" i="1"/>
  <c r="R109" i="1"/>
  <c r="S109" i="1" s="1"/>
  <c r="L109" i="1"/>
  <c r="R108" i="1"/>
  <c r="S108" i="1" s="1"/>
  <c r="L108" i="1"/>
  <c r="R107" i="1"/>
  <c r="S107" i="1" s="1"/>
  <c r="L107" i="1"/>
  <c r="R106" i="1"/>
  <c r="S106" i="1" s="1"/>
  <c r="L106" i="1"/>
  <c r="R105" i="1"/>
  <c r="S105" i="1" s="1"/>
  <c r="L105" i="1"/>
  <c r="R104" i="1"/>
  <c r="S104" i="1" s="1"/>
  <c r="L104" i="1"/>
  <c r="R103" i="1"/>
  <c r="S103" i="1" s="1"/>
  <c r="L103" i="1"/>
  <c r="R102" i="1"/>
  <c r="S102" i="1" s="1"/>
  <c r="L102" i="1"/>
  <c r="R101" i="1"/>
  <c r="S101" i="1" s="1"/>
  <c r="L101" i="1"/>
  <c r="R100" i="1"/>
  <c r="S100" i="1" s="1"/>
  <c r="L100" i="1"/>
  <c r="R99" i="1"/>
  <c r="S99" i="1" s="1"/>
  <c r="L99" i="1"/>
  <c r="R98" i="1"/>
  <c r="S98" i="1" s="1"/>
  <c r="L98" i="1"/>
  <c r="R97" i="1"/>
  <c r="S97" i="1" s="1"/>
  <c r="L97" i="1"/>
  <c r="R96" i="1"/>
  <c r="S96" i="1" s="1"/>
  <c r="L96" i="1"/>
  <c r="R95" i="1"/>
  <c r="S95" i="1" s="1"/>
  <c r="L95" i="1"/>
  <c r="R94" i="1"/>
  <c r="S94" i="1" s="1"/>
  <c r="L94" i="1"/>
  <c r="R93" i="1"/>
  <c r="S93" i="1" s="1"/>
  <c r="L93" i="1"/>
  <c r="R88" i="1"/>
  <c r="S88" i="1" s="1"/>
  <c r="U88" i="1" s="1"/>
  <c r="L88" i="1"/>
  <c r="R87" i="1"/>
  <c r="S87" i="1" s="1"/>
  <c r="U87" i="1" s="1"/>
  <c r="L87" i="1"/>
  <c r="R86" i="1"/>
  <c r="S86" i="1" s="1"/>
  <c r="U86" i="1" s="1"/>
  <c r="L86" i="1"/>
  <c r="R85" i="1"/>
  <c r="S85" i="1" s="1"/>
  <c r="U85" i="1" s="1"/>
  <c r="L85" i="1"/>
  <c r="R84" i="1"/>
  <c r="S84" i="1" s="1"/>
  <c r="U84" i="1" s="1"/>
  <c r="L84" i="1"/>
  <c r="R83" i="1"/>
  <c r="S83" i="1" s="1"/>
  <c r="U83" i="1" s="1"/>
  <c r="L83" i="1"/>
  <c r="R82" i="1"/>
  <c r="S82" i="1" s="1"/>
  <c r="U82" i="1" s="1"/>
  <c r="L82" i="1"/>
  <c r="R81" i="1"/>
  <c r="S81" i="1" s="1"/>
  <c r="U81" i="1" s="1"/>
  <c r="L81" i="1"/>
  <c r="R80" i="1"/>
  <c r="S80" i="1" s="1"/>
  <c r="U80" i="1" s="1"/>
  <c r="L80" i="1"/>
  <c r="R79" i="1"/>
  <c r="S79" i="1" s="1"/>
  <c r="U79" i="1" s="1"/>
  <c r="L79" i="1"/>
  <c r="R78" i="1"/>
  <c r="S78" i="1" s="1"/>
  <c r="U78" i="1" s="1"/>
  <c r="L78" i="1"/>
  <c r="R77" i="1"/>
  <c r="S77" i="1" s="1"/>
  <c r="U77" i="1" s="1"/>
  <c r="L77" i="1"/>
  <c r="R76" i="1"/>
  <c r="S76" i="1" s="1"/>
  <c r="U76" i="1" s="1"/>
  <c r="L76" i="1"/>
  <c r="R75" i="1"/>
  <c r="S75" i="1" s="1"/>
  <c r="U75" i="1" s="1"/>
  <c r="L75" i="1"/>
  <c r="R74" i="1"/>
  <c r="S74" i="1" s="1"/>
  <c r="U74" i="1" s="1"/>
  <c r="L74" i="1"/>
  <c r="R73" i="1"/>
  <c r="S73" i="1" s="1"/>
  <c r="U73" i="1" s="1"/>
  <c r="L73" i="1"/>
  <c r="R72" i="1"/>
  <c r="S72" i="1" s="1"/>
  <c r="U72" i="1" s="1"/>
  <c r="L72" i="1"/>
  <c r="R71" i="1"/>
  <c r="S71" i="1" s="1"/>
  <c r="U71" i="1" s="1"/>
  <c r="L71" i="1"/>
  <c r="R70" i="1"/>
  <c r="S70" i="1" s="1"/>
  <c r="U70" i="1" s="1"/>
  <c r="L70" i="1"/>
  <c r="R69" i="1"/>
  <c r="S69" i="1" s="1"/>
  <c r="U69" i="1" s="1"/>
  <c r="L69" i="1"/>
  <c r="R68" i="1"/>
  <c r="S68" i="1" s="1"/>
  <c r="U68" i="1" s="1"/>
  <c r="L68" i="1"/>
  <c r="R67" i="1"/>
  <c r="S67" i="1" s="1"/>
  <c r="U67" i="1" s="1"/>
  <c r="L67" i="1"/>
  <c r="R63" i="1"/>
  <c r="S63" i="1" s="1"/>
  <c r="R64" i="1"/>
  <c r="S64" i="1" s="1"/>
  <c r="L64" i="1"/>
  <c r="L63" i="1"/>
  <c r="AF69" i="1"/>
  <c r="AE69" i="1"/>
  <c r="AG69" i="1" s="1"/>
  <c r="AF68" i="1"/>
  <c r="AE68" i="1"/>
  <c r="AG68" i="1" s="1"/>
  <c r="AF67" i="1"/>
  <c r="AE67" i="1"/>
  <c r="AG67" i="1" s="1"/>
  <c r="AF66" i="1"/>
  <c r="AE66" i="1"/>
  <c r="AG66" i="1" s="1"/>
  <c r="AF65" i="1"/>
  <c r="AE65" i="1"/>
  <c r="AG65" i="1" s="1"/>
  <c r="AF64" i="1"/>
  <c r="AE64" i="1"/>
  <c r="AG64" i="1" s="1"/>
  <c r="AF63" i="1"/>
  <c r="AE63" i="1"/>
  <c r="AG63" i="1" s="1"/>
  <c r="AF62" i="1"/>
  <c r="AE62" i="1"/>
  <c r="AG62" i="1" s="1"/>
  <c r="AF61" i="1"/>
  <c r="AE61" i="1"/>
  <c r="AG61" i="1" s="1"/>
  <c r="AF60" i="1"/>
  <c r="AE60" i="1"/>
  <c r="AG60" i="1" s="1"/>
  <c r="AF59" i="1"/>
  <c r="AE59" i="1"/>
  <c r="AG59" i="1" s="1"/>
  <c r="AF58" i="1"/>
  <c r="AE58" i="1"/>
  <c r="AG58" i="1" s="1"/>
  <c r="AF57" i="1"/>
  <c r="AE57" i="1"/>
  <c r="AG57" i="1" s="1"/>
  <c r="AF56" i="1"/>
  <c r="AE56" i="1"/>
  <c r="AG56" i="1" s="1"/>
  <c r="AF55" i="1"/>
  <c r="AE55" i="1"/>
  <c r="AG55" i="1" s="1"/>
  <c r="AF54" i="1"/>
  <c r="AE54" i="1"/>
  <c r="AG54" i="1" s="1"/>
  <c r="AF53" i="1"/>
  <c r="AE53" i="1"/>
  <c r="AG53" i="1" s="1"/>
  <c r="AF52" i="1"/>
  <c r="AE52" i="1"/>
  <c r="AG52" i="1" s="1"/>
  <c r="AF51" i="1"/>
  <c r="AE51" i="1"/>
  <c r="AG51" i="1" s="1"/>
  <c r="AF47" i="1"/>
  <c r="AE47" i="1"/>
  <c r="AG47" i="1" s="1"/>
  <c r="AF46" i="1"/>
  <c r="AE46" i="1"/>
  <c r="AG46" i="1" s="1"/>
  <c r="AF45" i="1"/>
  <c r="AE45" i="1"/>
  <c r="AG45" i="1" s="1"/>
  <c r="AF44" i="1"/>
  <c r="AE44" i="1"/>
  <c r="AG44" i="1" s="1"/>
  <c r="AF43" i="1"/>
  <c r="AE43" i="1"/>
  <c r="AG43" i="1" s="1"/>
  <c r="AF42" i="1"/>
  <c r="AE42" i="1"/>
  <c r="AG42" i="1" s="1"/>
  <c r="AF41" i="1"/>
  <c r="AE41" i="1"/>
  <c r="AG41" i="1" s="1"/>
  <c r="AF40" i="1"/>
  <c r="AE40" i="1"/>
  <c r="AG40" i="1" s="1"/>
  <c r="AF39" i="1"/>
  <c r="AE39" i="1"/>
  <c r="AG39" i="1" s="1"/>
  <c r="AF38" i="1"/>
  <c r="AE38" i="1"/>
  <c r="AG38" i="1" s="1"/>
  <c r="AF37" i="1"/>
  <c r="AE37" i="1"/>
  <c r="AG37" i="1" s="1"/>
  <c r="AF36" i="1"/>
  <c r="AE36" i="1"/>
  <c r="AG36" i="1" s="1"/>
  <c r="AF35" i="1"/>
  <c r="AE35" i="1"/>
  <c r="AG35" i="1" s="1"/>
  <c r="AF34" i="1"/>
  <c r="AE34" i="1"/>
  <c r="AG34" i="1" s="1"/>
  <c r="AF33" i="1"/>
  <c r="AE33" i="1"/>
  <c r="AG33" i="1" s="1"/>
  <c r="AF32" i="1"/>
  <c r="AE32" i="1"/>
  <c r="AG32" i="1" s="1"/>
  <c r="AF31" i="1"/>
  <c r="AE31" i="1"/>
  <c r="AG31" i="1" s="1"/>
  <c r="AF30" i="1"/>
  <c r="AE30" i="1"/>
  <c r="AG30" i="1" s="1"/>
  <c r="AF29" i="1"/>
  <c r="AE29" i="1"/>
  <c r="AG29" i="1" s="1"/>
  <c r="N16" i="4"/>
  <c r="O16" i="4" s="1"/>
  <c r="P16" i="4" s="1"/>
  <c r="Q16" i="4"/>
  <c r="Q19" i="6"/>
  <c r="Q20" i="5"/>
  <c r="Q17" i="3"/>
  <c r="P19" i="2"/>
  <c r="AI6" i="4"/>
  <c r="AW29" i="2" l="1"/>
  <c r="AV29" i="2"/>
  <c r="AR29" i="2"/>
  <c r="AV16" i="2"/>
  <c r="AW16" i="2"/>
  <c r="AR16" i="2"/>
  <c r="AV44" i="2"/>
  <c r="AR44" i="2"/>
  <c r="AW44" i="2"/>
  <c r="AR8" i="2"/>
  <c r="AV8" i="2"/>
  <c r="AW8" i="2"/>
  <c r="AR65" i="2"/>
  <c r="AW65" i="2"/>
  <c r="AV65" i="2"/>
  <c r="AW49" i="2"/>
  <c r="AV49" i="2"/>
  <c r="AR49" i="2"/>
  <c r="AW5" i="2"/>
  <c r="AV5" i="2"/>
  <c r="AR5" i="2"/>
  <c r="AR34" i="2"/>
  <c r="AV34" i="2"/>
  <c r="AW34" i="2"/>
  <c r="AR22" i="2"/>
  <c r="AW22" i="2"/>
  <c r="AV22" i="2"/>
  <c r="AW14" i="2"/>
  <c r="AV14" i="2"/>
  <c r="AR14" i="2"/>
  <c r="AW17" i="2"/>
  <c r="AV17" i="2"/>
  <c r="AR17" i="2"/>
  <c r="AR48" i="2"/>
  <c r="AV48" i="2"/>
  <c r="AW48" i="2"/>
  <c r="AR19" i="2"/>
  <c r="AW19" i="2"/>
  <c r="AV19" i="2"/>
  <c r="AR46" i="2"/>
  <c r="AW46" i="2"/>
  <c r="AV46" i="2"/>
  <c r="AV6" i="2"/>
  <c r="AR6" i="2"/>
  <c r="AW6" i="2"/>
  <c r="AW26" i="2"/>
  <c r="AV26" i="2"/>
  <c r="AR26" i="2"/>
  <c r="AR35" i="2"/>
  <c r="AW35" i="2"/>
  <c r="AV35" i="2"/>
  <c r="AR62" i="2"/>
  <c r="AW62" i="2"/>
  <c r="AV62" i="2"/>
  <c r="AR11" i="2"/>
  <c r="AW11" i="2"/>
  <c r="AV11" i="2"/>
  <c r="AW43" i="2"/>
  <c r="AR43" i="2"/>
  <c r="AV43" i="2"/>
  <c r="AW27" i="2"/>
  <c r="AV27" i="2"/>
  <c r="AR27" i="2"/>
  <c r="AW59" i="2"/>
  <c r="AR59" i="2"/>
  <c r="AV59" i="2"/>
  <c r="AW28" i="2"/>
  <c r="AV28" i="2"/>
  <c r="AR28" i="2"/>
  <c r="AW32" i="2"/>
  <c r="AV32" i="2"/>
  <c r="AR32" i="2"/>
  <c r="AW61" i="2"/>
  <c r="AV61" i="2"/>
  <c r="AR61" i="2"/>
  <c r="AR12" i="2"/>
  <c r="AW12" i="2"/>
  <c r="AV12" i="2"/>
  <c r="AW63" i="2"/>
  <c r="AV63" i="2"/>
  <c r="AR63" i="2"/>
  <c r="AW42" i="2"/>
  <c r="AV42" i="2"/>
  <c r="AR42" i="2"/>
  <c r="AR7" i="2"/>
  <c r="AV7" i="2"/>
  <c r="AW7" i="2"/>
  <c r="AW39" i="2"/>
  <c r="AV39" i="2"/>
  <c r="AR39" i="2"/>
  <c r="AV40" i="2"/>
  <c r="AW40" i="2"/>
  <c r="AR40" i="2"/>
  <c r="AW31" i="2"/>
  <c r="AV31" i="2"/>
  <c r="AR31" i="2"/>
  <c r="AW54" i="2"/>
  <c r="AV54" i="2"/>
  <c r="AR54" i="2"/>
  <c r="AW53" i="2"/>
  <c r="AV53" i="2"/>
  <c r="AR53" i="2"/>
  <c r="AW38" i="2"/>
  <c r="AV38" i="2"/>
  <c r="AR38" i="2"/>
  <c r="AR64" i="2"/>
  <c r="AW64" i="2"/>
  <c r="AV64" i="2"/>
  <c r="AW36" i="2"/>
  <c r="AV36" i="2"/>
  <c r="AR36" i="2"/>
  <c r="AR33" i="2"/>
  <c r="AW33" i="2"/>
  <c r="AV33" i="2"/>
  <c r="AW30" i="2"/>
  <c r="AV30" i="2"/>
  <c r="AR30" i="2"/>
  <c r="AR20" i="2"/>
  <c r="AW20" i="2"/>
  <c r="AV20" i="2"/>
  <c r="AR9" i="2"/>
  <c r="AW9" i="2"/>
  <c r="AV9" i="2"/>
  <c r="AV56" i="2"/>
  <c r="AW56" i="2"/>
  <c r="AR56" i="2"/>
  <c r="AW45" i="2"/>
  <c r="AV45" i="2"/>
  <c r="AR45" i="2"/>
  <c r="AR18" i="2"/>
  <c r="AV18" i="2"/>
  <c r="AW18" i="2"/>
  <c r="AW47" i="2"/>
  <c r="AR47" i="2"/>
  <c r="AV47" i="2"/>
  <c r="AR60" i="2"/>
  <c r="AW60" i="2"/>
  <c r="AV60" i="2"/>
  <c r="AW57" i="2"/>
  <c r="AV57" i="2"/>
  <c r="AR57" i="2"/>
  <c r="AV24" i="2"/>
  <c r="AR24" i="2"/>
  <c r="AW24" i="2"/>
  <c r="AW55" i="2"/>
  <c r="AR55" i="2"/>
  <c r="AV55" i="2"/>
  <c r="AV52" i="2"/>
  <c r="AR52" i="2"/>
  <c r="AW52" i="2"/>
  <c r="AW21" i="2"/>
  <c r="AR21" i="2"/>
  <c r="AV21" i="2"/>
  <c r="AR15" i="2"/>
  <c r="AW15" i="2"/>
  <c r="AV15" i="2"/>
  <c r="AR25" i="2"/>
  <c r="AW25" i="2"/>
  <c r="AV25" i="2"/>
  <c r="AW51" i="2"/>
  <c r="AR51" i="2"/>
  <c r="AV51" i="2"/>
  <c r="AR13" i="2"/>
  <c r="AV13" i="2"/>
  <c r="AW13" i="2"/>
  <c r="AW50" i="2"/>
  <c r="AV50" i="2"/>
  <c r="AR50" i="2"/>
  <c r="AV37" i="2"/>
  <c r="AW37" i="2"/>
  <c r="AR37" i="2"/>
  <c r="AV10" i="2"/>
  <c r="AW10" i="2"/>
  <c r="AR10" i="2"/>
  <c r="AW41" i="2"/>
  <c r="AV41" i="2"/>
  <c r="AR41" i="2"/>
  <c r="AR23" i="2"/>
  <c r="AW23" i="2"/>
  <c r="AV23" i="2"/>
  <c r="AV58" i="2"/>
  <c r="AW58" i="2"/>
  <c r="AR58" i="2"/>
  <c r="AC75" i="1"/>
  <c r="AC85" i="1"/>
  <c r="AC86" i="1"/>
  <c r="AC74" i="1"/>
  <c r="AC88" i="1"/>
  <c r="AC87" i="1"/>
  <c r="AC89" i="1"/>
  <c r="AC82" i="1"/>
  <c r="AC90" i="1"/>
  <c r="AC92" i="1"/>
  <c r="AC83" i="1"/>
  <c r="AC84" i="1"/>
  <c r="AC79" i="1"/>
  <c r="AH35" i="1"/>
  <c r="AC91" i="1"/>
  <c r="AC81" i="1"/>
  <c r="AC78" i="1"/>
  <c r="AH56" i="1"/>
  <c r="AC77" i="1"/>
  <c r="AC76" i="1"/>
  <c r="AC80" i="1"/>
  <c r="BA227" i="6"/>
  <c r="BA226" i="6"/>
  <c r="BA225" i="6"/>
  <c r="BA224" i="6"/>
  <c r="BA223" i="6"/>
  <c r="BA222" i="6"/>
  <c r="BA221" i="6"/>
  <c r="BA220" i="6"/>
  <c r="BA219" i="6"/>
  <c r="BA218" i="6"/>
  <c r="BA217" i="6"/>
  <c r="BA216" i="6"/>
  <c r="BA215" i="6"/>
  <c r="BA214" i="6"/>
  <c r="AI219" i="6"/>
  <c r="BA213" i="6"/>
  <c r="AI218" i="6"/>
  <c r="BA212" i="6"/>
  <c r="AI217" i="6"/>
  <c r="BA211" i="6"/>
  <c r="AI216" i="6"/>
  <c r="BA210" i="6"/>
  <c r="AI215" i="6"/>
  <c r="BA209" i="6"/>
  <c r="AI214" i="6"/>
  <c r="BA208" i="6"/>
  <c r="AI213" i="6"/>
  <c r="BA207" i="6"/>
  <c r="AI212" i="6"/>
  <c r="BA206" i="6"/>
  <c r="AI211" i="6"/>
  <c r="BA205" i="6"/>
  <c r="AI210" i="6"/>
  <c r="BA204" i="6"/>
  <c r="AI209" i="6"/>
  <c r="BA203" i="6"/>
  <c r="AI208" i="6"/>
  <c r="BA202" i="6"/>
  <c r="AI207" i="6"/>
  <c r="BA201" i="6"/>
  <c r="AI206" i="6"/>
  <c r="BA200" i="6"/>
  <c r="AI205" i="6"/>
  <c r="BA199" i="6"/>
  <c r="AI204" i="6"/>
  <c r="BA198" i="6"/>
  <c r="AI203" i="6"/>
  <c r="BA197" i="6"/>
  <c r="AI202" i="6"/>
  <c r="BA196" i="6"/>
  <c r="AI201" i="6"/>
  <c r="BA195" i="6"/>
  <c r="AI200" i="6"/>
  <c r="BA194" i="6"/>
  <c r="AI199" i="6"/>
  <c r="BA193" i="6"/>
  <c r="AI198" i="6"/>
  <c r="BA192" i="6"/>
  <c r="AI197" i="6"/>
  <c r="BA191" i="6"/>
  <c r="AI196" i="6"/>
  <c r="BA190" i="6"/>
  <c r="AI195" i="6"/>
  <c r="BA189" i="6"/>
  <c r="AI194" i="6"/>
  <c r="BA188" i="6"/>
  <c r="AI193" i="6"/>
  <c r="BA187" i="6"/>
  <c r="AI192" i="6"/>
  <c r="BA186" i="6"/>
  <c r="AI191" i="6"/>
  <c r="BA185" i="6"/>
  <c r="AI190" i="6"/>
  <c r="BA184" i="6"/>
  <c r="AI189" i="6"/>
  <c r="BA183" i="6"/>
  <c r="AI188" i="6"/>
  <c r="BA182" i="6"/>
  <c r="AI187" i="6"/>
  <c r="BA181" i="6"/>
  <c r="AI186" i="6"/>
  <c r="BA180" i="6"/>
  <c r="AI185" i="6"/>
  <c r="BA179" i="6"/>
  <c r="AI184" i="6"/>
  <c r="BA178" i="6"/>
  <c r="AI183" i="6"/>
  <c r="BA177" i="6"/>
  <c r="AI182" i="6"/>
  <c r="BA176" i="6"/>
  <c r="AI181" i="6"/>
  <c r="BA175" i="6"/>
  <c r="AI180" i="6"/>
  <c r="BA174" i="6"/>
  <c r="AI179" i="6"/>
  <c r="BA173" i="6"/>
  <c r="AI178" i="6"/>
  <c r="BA172" i="6"/>
  <c r="AI177" i="6"/>
  <c r="BA171" i="6"/>
  <c r="AI176" i="6"/>
  <c r="BA170" i="6"/>
  <c r="AI175" i="6"/>
  <c r="BA169" i="6"/>
  <c r="AI174" i="6"/>
  <c r="BA168" i="6"/>
  <c r="AI173" i="6"/>
  <c r="BA167" i="6"/>
  <c r="AI172" i="6"/>
  <c r="BA166" i="6"/>
  <c r="AI171" i="6"/>
  <c r="BA165" i="6"/>
  <c r="AI170" i="6"/>
  <c r="BA164" i="6"/>
  <c r="AI169" i="6"/>
  <c r="BA163" i="6"/>
  <c r="AI168" i="6"/>
  <c r="BA162" i="6"/>
  <c r="AI167" i="6"/>
  <c r="BA161" i="6"/>
  <c r="AI166" i="6"/>
  <c r="BA160" i="6"/>
  <c r="AI165" i="6"/>
  <c r="BA159" i="6"/>
  <c r="AI164" i="6"/>
  <c r="BA158" i="6"/>
  <c r="AI163" i="6"/>
  <c r="BA157" i="6"/>
  <c r="AI162" i="6"/>
  <c r="BA156" i="6"/>
  <c r="AI161" i="6"/>
  <c r="BA155" i="6"/>
  <c r="AI160" i="6"/>
  <c r="BA154" i="6"/>
  <c r="AI159" i="6"/>
  <c r="BA153" i="6"/>
  <c r="AI158" i="6"/>
  <c r="BA152" i="6"/>
  <c r="AI157" i="6"/>
  <c r="BA151" i="6"/>
  <c r="AI156" i="6"/>
  <c r="BA150" i="6"/>
  <c r="AI155" i="6"/>
  <c r="BA149" i="6"/>
  <c r="AI154" i="6"/>
  <c r="BA148" i="6"/>
  <c r="AI153" i="6"/>
  <c r="BA147" i="6"/>
  <c r="AI152" i="6"/>
  <c r="BA146" i="6"/>
  <c r="AI151" i="6"/>
  <c r="BA145" i="6"/>
  <c r="AI150" i="6"/>
  <c r="BA144" i="6"/>
  <c r="AI149" i="6"/>
  <c r="BE143" i="6"/>
  <c r="BA143" i="6"/>
  <c r="AI148" i="6"/>
  <c r="BA142" i="6"/>
  <c r="AI147" i="6"/>
  <c r="BE141" i="6"/>
  <c r="BA141" i="6"/>
  <c r="AI146" i="6"/>
  <c r="BA140" i="6"/>
  <c r="AI145" i="6"/>
  <c r="BA139" i="6"/>
  <c r="AI144" i="6"/>
  <c r="BA138" i="6"/>
  <c r="AI143" i="6"/>
  <c r="BA137" i="6"/>
  <c r="AI142" i="6"/>
  <c r="BA136" i="6"/>
  <c r="AI141" i="6"/>
  <c r="BA135" i="6"/>
  <c r="AI140" i="6"/>
  <c r="BA134" i="6"/>
  <c r="AI139" i="6"/>
  <c r="BA133" i="6"/>
  <c r="AI138" i="6"/>
  <c r="BA132" i="6"/>
  <c r="AI137" i="6"/>
  <c r="BA131" i="6"/>
  <c r="AI136" i="6"/>
  <c r="BA130" i="6"/>
  <c r="AI135" i="6"/>
  <c r="BA129" i="6"/>
  <c r="AI134" i="6"/>
  <c r="BA128" i="6"/>
  <c r="AI133" i="6"/>
  <c r="BA127" i="6"/>
  <c r="AI132" i="6"/>
  <c r="BA126" i="6"/>
  <c r="AI131" i="6"/>
  <c r="BA125" i="6"/>
  <c r="AI130" i="6"/>
  <c r="BA124" i="6"/>
  <c r="AI129" i="6"/>
  <c r="BI123" i="6"/>
  <c r="BA123" i="6"/>
  <c r="AI128" i="6"/>
  <c r="AI127" i="6"/>
  <c r="AI126" i="6"/>
  <c r="AI125" i="6"/>
  <c r="AI124" i="6"/>
  <c r="BA122" i="6"/>
  <c r="AI123" i="6"/>
  <c r="BA121" i="6"/>
  <c r="AI122" i="6"/>
  <c r="BA120" i="6"/>
  <c r="AI121" i="6"/>
  <c r="BA119" i="6"/>
  <c r="AI120" i="6"/>
  <c r="BA118" i="6"/>
  <c r="AI119" i="6"/>
  <c r="BA117" i="6"/>
  <c r="AI118" i="6"/>
  <c r="BA116" i="6"/>
  <c r="AI117" i="6"/>
  <c r="BA115" i="6"/>
  <c r="AI116" i="6"/>
  <c r="BA114" i="6"/>
  <c r="AI115" i="6"/>
  <c r="BA113" i="6"/>
  <c r="AI114" i="6"/>
  <c r="BA112" i="6"/>
  <c r="AI113" i="6"/>
  <c r="BA111" i="6"/>
  <c r="AI112" i="6"/>
  <c r="BA110" i="6"/>
  <c r="AI111" i="6"/>
  <c r="BA109" i="6"/>
  <c r="AI110" i="6"/>
  <c r="BA108" i="6"/>
  <c r="AI109" i="6"/>
  <c r="BA107" i="6"/>
  <c r="AI108" i="6"/>
  <c r="BA106" i="6"/>
  <c r="AW106" i="6"/>
  <c r="AI107" i="6"/>
  <c r="BA105" i="6"/>
  <c r="AI106" i="6"/>
  <c r="AE105" i="6"/>
  <c r="AE106" i="6" s="1"/>
  <c r="BA104" i="6"/>
  <c r="AW104" i="6"/>
  <c r="AI105" i="6"/>
  <c r="BA103" i="6"/>
  <c r="AI104" i="6"/>
  <c r="BA102" i="6"/>
  <c r="AI103" i="6"/>
  <c r="BA101" i="6"/>
  <c r="AI102" i="6"/>
  <c r="BA100" i="6"/>
  <c r="AI101" i="6"/>
  <c r="BA99" i="6"/>
  <c r="AI100" i="6"/>
  <c r="BA98" i="6"/>
  <c r="AI99" i="6"/>
  <c r="BA97" i="6"/>
  <c r="AI98" i="6"/>
  <c r="BA96" i="6"/>
  <c r="AI97" i="6"/>
  <c r="BA95" i="6"/>
  <c r="AI96" i="6"/>
  <c r="BA94" i="6"/>
  <c r="AI95" i="6"/>
  <c r="BA93" i="6"/>
  <c r="AI94" i="6"/>
  <c r="BA92" i="6"/>
  <c r="AI93" i="6"/>
  <c r="AD92" i="6"/>
  <c r="AD93" i="6" s="1"/>
  <c r="BA91" i="6"/>
  <c r="AI92" i="6"/>
  <c r="BA90" i="6"/>
  <c r="AI91" i="6"/>
  <c r="BA89" i="6"/>
  <c r="AI90" i="6"/>
  <c r="BA88" i="6"/>
  <c r="AI89" i="6"/>
  <c r="BA87" i="6"/>
  <c r="AI88" i="6"/>
  <c r="BA86" i="6"/>
  <c r="AI87" i="6"/>
  <c r="BA85" i="6"/>
  <c r="AI86" i="6"/>
  <c r="BA84" i="6"/>
  <c r="AI85" i="6"/>
  <c r="BA83" i="6"/>
  <c r="AI84" i="6"/>
  <c r="BA82" i="6"/>
  <c r="AI83" i="6"/>
  <c r="BA81" i="6"/>
  <c r="AI82" i="6"/>
  <c r="BA80" i="6"/>
  <c r="AI81" i="6"/>
  <c r="BA79" i="6"/>
  <c r="AQ80" i="6"/>
  <c r="AI80" i="6"/>
  <c r="BA78" i="6"/>
  <c r="BA77" i="6"/>
  <c r="BA76" i="6"/>
  <c r="BA75" i="6"/>
  <c r="BA74" i="6"/>
  <c r="AI74" i="6"/>
  <c r="BA73" i="6"/>
  <c r="AI73" i="6"/>
  <c r="BA72" i="6"/>
  <c r="AI72" i="6"/>
  <c r="BA71" i="6"/>
  <c r="AI71" i="6"/>
  <c r="BA70" i="6"/>
  <c r="AI70" i="6"/>
  <c r="BA69" i="6"/>
  <c r="AI69" i="6"/>
  <c r="BA68" i="6"/>
  <c r="AI68" i="6"/>
  <c r="BA67" i="6"/>
  <c r="AI67" i="6"/>
  <c r="BA66" i="6"/>
  <c r="AI66" i="6"/>
  <c r="BA65" i="6"/>
  <c r="AI65" i="6"/>
  <c r="BA64" i="6"/>
  <c r="AI64" i="6"/>
  <c r="BA63" i="6"/>
  <c r="AI63" i="6"/>
  <c r="BA62" i="6"/>
  <c r="AI62" i="6"/>
  <c r="BA61" i="6"/>
  <c r="AI61" i="6"/>
  <c r="BA60" i="6"/>
  <c r="AI60" i="6"/>
  <c r="BA59" i="6"/>
  <c r="AI59" i="6"/>
  <c r="BA58" i="6"/>
  <c r="AI58" i="6"/>
  <c r="BA57" i="6"/>
  <c r="AI57" i="6"/>
  <c r="BA56" i="6"/>
  <c r="AI56" i="6"/>
  <c r="BA55" i="6"/>
  <c r="AI55" i="6"/>
  <c r="BA54" i="6"/>
  <c r="AI54" i="6"/>
  <c r="BA53" i="6"/>
  <c r="AI53" i="6"/>
  <c r="BA52" i="6"/>
  <c r="AI52" i="6"/>
  <c r="BA51" i="6"/>
  <c r="AI51" i="6"/>
  <c r="BA50" i="6"/>
  <c r="AI50" i="6"/>
  <c r="BA49" i="6"/>
  <c r="AI49" i="6"/>
  <c r="BA48" i="6"/>
  <c r="AI48" i="6"/>
  <c r="BA47" i="6"/>
  <c r="AI47" i="6"/>
  <c r="BA46" i="6"/>
  <c r="AW46" i="6"/>
  <c r="AI46" i="6"/>
  <c r="BA45" i="6"/>
  <c r="AW45" i="6"/>
  <c r="AI45" i="6"/>
  <c r="BA44" i="6"/>
  <c r="AI44" i="6"/>
  <c r="BA43" i="6"/>
  <c r="AW43" i="6"/>
  <c r="AI43" i="6"/>
  <c r="BA42" i="6"/>
  <c r="AW42" i="6"/>
  <c r="AI42" i="6"/>
  <c r="BA41" i="6"/>
  <c r="AI41" i="6"/>
  <c r="BA40" i="6"/>
  <c r="AI40" i="6"/>
  <c r="BA39" i="6"/>
  <c r="AW39" i="6"/>
  <c r="AI39" i="6"/>
  <c r="BA38" i="6"/>
  <c r="AW38" i="6"/>
  <c r="AI38" i="6"/>
  <c r="BA37" i="6"/>
  <c r="AI37" i="6"/>
  <c r="BD36" i="6"/>
  <c r="BA36" i="6"/>
  <c r="AI36" i="6"/>
  <c r="BD35" i="6"/>
  <c r="BA35" i="6"/>
  <c r="AI35" i="6"/>
  <c r="BD34" i="6"/>
  <c r="BA34" i="6"/>
  <c r="AI34" i="6"/>
  <c r="BD33" i="6"/>
  <c r="BA33" i="6"/>
  <c r="AI33" i="6"/>
  <c r="BD32" i="6"/>
  <c r="BA32" i="6"/>
  <c r="AI32" i="6"/>
  <c r="BD31" i="6"/>
  <c r="BA31" i="6"/>
  <c r="AI31" i="6"/>
  <c r="BD30" i="6"/>
  <c r="BA30" i="6"/>
  <c r="AI30" i="6"/>
  <c r="BD29" i="6"/>
  <c r="BA29" i="6"/>
  <c r="AI29" i="6"/>
  <c r="BD28" i="6"/>
  <c r="BA28" i="6"/>
  <c r="AI28" i="6"/>
  <c r="BA27" i="6"/>
  <c r="AI27" i="6"/>
  <c r="BA26" i="6"/>
  <c r="AI26" i="6"/>
  <c r="BA25" i="6"/>
  <c r="AI25" i="6"/>
  <c r="BA24" i="6"/>
  <c r="AI24" i="6"/>
  <c r="BA23" i="6"/>
  <c r="AI23" i="6"/>
  <c r="BA22" i="6"/>
  <c r="AI22" i="6"/>
  <c r="AC22" i="6"/>
  <c r="AB22" i="6"/>
  <c r="AA22" i="6"/>
  <c r="BA21" i="6"/>
  <c r="AI21" i="6"/>
  <c r="AC21" i="6"/>
  <c r="AB21" i="6"/>
  <c r="AA21" i="6"/>
  <c r="BA20" i="6"/>
  <c r="AI20" i="6"/>
  <c r="AC20" i="6"/>
  <c r="AB20" i="6"/>
  <c r="AA20" i="6"/>
  <c r="BA19" i="6"/>
  <c r="AI19" i="6"/>
  <c r="AC19" i="6"/>
  <c r="AB19" i="6"/>
  <c r="AA19" i="6"/>
  <c r="BA18" i="6"/>
  <c r="AI18" i="6"/>
  <c r="AC18" i="6"/>
  <c r="AB18" i="6"/>
  <c r="AA18" i="6"/>
  <c r="BA17" i="6"/>
  <c r="AI17" i="6"/>
  <c r="AC17" i="6"/>
  <c r="AB17" i="6"/>
  <c r="AA17" i="6"/>
  <c r="BA16" i="6"/>
  <c r="AI16" i="6"/>
  <c r="AC16" i="6"/>
  <c r="AB16" i="6"/>
  <c r="AA16" i="6"/>
  <c r="BA15" i="6"/>
  <c r="AI15" i="6"/>
  <c r="AC15" i="6"/>
  <c r="AB15" i="6"/>
  <c r="AA15" i="6"/>
  <c r="BA14" i="6"/>
  <c r="AI14" i="6"/>
  <c r="AC14" i="6"/>
  <c r="AB14" i="6"/>
  <c r="AA14" i="6"/>
  <c r="BA13" i="6"/>
  <c r="AI13" i="6"/>
  <c r="AC13" i="6"/>
  <c r="AB13" i="6"/>
  <c r="AA13" i="6"/>
  <c r="BA12" i="6"/>
  <c r="AI12" i="6"/>
  <c r="AC12" i="6"/>
  <c r="AB12" i="6"/>
  <c r="AA12" i="6"/>
  <c r="BA11" i="6"/>
  <c r="AI11" i="6"/>
  <c r="AC11" i="6"/>
  <c r="AB11" i="6"/>
  <c r="AA11" i="6"/>
  <c r="BA10" i="6"/>
  <c r="AI10" i="6"/>
  <c r="AC10" i="6"/>
  <c r="AB10" i="6"/>
  <c r="AA10" i="6"/>
  <c r="BA9" i="6"/>
  <c r="AI9" i="6"/>
  <c r="AC9" i="6"/>
  <c r="AB9" i="6"/>
  <c r="AA9" i="6"/>
  <c r="BA8" i="6"/>
  <c r="AI8" i="6"/>
  <c r="AC8" i="6"/>
  <c r="AB8" i="6"/>
  <c r="AA8" i="6"/>
  <c r="BA7" i="6"/>
  <c r="AI7" i="6"/>
  <c r="AC7" i="6"/>
  <c r="AB7" i="6"/>
  <c r="AA7" i="6"/>
  <c r="BA6" i="6"/>
  <c r="AI6" i="6"/>
  <c r="AC6" i="6"/>
  <c r="BJ123" i="6" s="1"/>
  <c r="AB6" i="6"/>
  <c r="AA6" i="6"/>
  <c r="AC5" i="6"/>
  <c r="AB5" i="6"/>
  <c r="AA5" i="6"/>
  <c r="AS36" i="2" l="1"/>
  <c r="AX36" i="2" s="1"/>
  <c r="AT36" i="2"/>
  <c r="AU36" i="2" s="1"/>
  <c r="AT7" i="2"/>
  <c r="AU7" i="2" s="1"/>
  <c r="AS7" i="2"/>
  <c r="AT24" i="2"/>
  <c r="AU24" i="2" s="1"/>
  <c r="AS24" i="2"/>
  <c r="AS65" i="2"/>
  <c r="AX65" i="2" s="1"/>
  <c r="AT65" i="2"/>
  <c r="AU65" i="2" s="1"/>
  <c r="AT8" i="2"/>
  <c r="AU8" i="2" s="1"/>
  <c r="AS8" i="2"/>
  <c r="AS22" i="2"/>
  <c r="AT22" i="2"/>
  <c r="AU22" i="2" s="1"/>
  <c r="AT58" i="2"/>
  <c r="AU58" i="2" s="1"/>
  <c r="AS58" i="2"/>
  <c r="AS57" i="2"/>
  <c r="AY57" i="2" s="1"/>
  <c r="AT57" i="2"/>
  <c r="AU57" i="2" s="1"/>
  <c r="AT38" i="2"/>
  <c r="AU38" i="2" s="1"/>
  <c r="AS38" i="2"/>
  <c r="AT26" i="2"/>
  <c r="AU26" i="2" s="1"/>
  <c r="AS26" i="2"/>
  <c r="AS41" i="2"/>
  <c r="AT41" i="2"/>
  <c r="AU41" i="2" s="1"/>
  <c r="AT56" i="2"/>
  <c r="AU56" i="2" s="1"/>
  <c r="AS56" i="2"/>
  <c r="AY56" i="2" s="1"/>
  <c r="AS39" i="2"/>
  <c r="AT39" i="2"/>
  <c r="AU39" i="2" s="1"/>
  <c r="AT16" i="2"/>
  <c r="AU16" i="2" s="1"/>
  <c r="AS16" i="2"/>
  <c r="AS62" i="2"/>
  <c r="AX62" i="2" s="1"/>
  <c r="AT62" i="2"/>
  <c r="AU62" i="2" s="1"/>
  <c r="AT15" i="2"/>
  <c r="AU15" i="2" s="1"/>
  <c r="AS15" i="2"/>
  <c r="AS35" i="2"/>
  <c r="AT35" i="2"/>
  <c r="AU35" i="2" s="1"/>
  <c r="AS48" i="2"/>
  <c r="AY48" i="2" s="1"/>
  <c r="AT48" i="2"/>
  <c r="AU48" i="2" s="1"/>
  <c r="AS28" i="2"/>
  <c r="AT28" i="2"/>
  <c r="AU28" i="2" s="1"/>
  <c r="AS21" i="2"/>
  <c r="AT21" i="2"/>
  <c r="AU21" i="2" s="1"/>
  <c r="AS10" i="2"/>
  <c r="AT10" i="2"/>
  <c r="AU10" i="2" s="1"/>
  <c r="AT13" i="2"/>
  <c r="AU13" i="2" s="1"/>
  <c r="AS13" i="2"/>
  <c r="AT52" i="2"/>
  <c r="AU52" i="2" s="1"/>
  <c r="AS52" i="2"/>
  <c r="AS31" i="2"/>
  <c r="AT31" i="2"/>
  <c r="AU31" i="2" s="1"/>
  <c r="AS11" i="2"/>
  <c r="AT11" i="2"/>
  <c r="AU11" i="2" s="1"/>
  <c r="AS17" i="2"/>
  <c r="AT17" i="2"/>
  <c r="AU17" i="2" s="1"/>
  <c r="AS61" i="2"/>
  <c r="AT61" i="2"/>
  <c r="AU61" i="2" s="1"/>
  <c r="AS47" i="2"/>
  <c r="AT47" i="2"/>
  <c r="AU47" i="2" s="1"/>
  <c r="AS25" i="2"/>
  <c r="AT25" i="2"/>
  <c r="AU25" i="2" s="1"/>
  <c r="AS34" i="2"/>
  <c r="AT34" i="2"/>
  <c r="AU34" i="2" s="1"/>
  <c r="AT44" i="2"/>
  <c r="AU44" i="2" s="1"/>
  <c r="AS44" i="2"/>
  <c r="AT60" i="2"/>
  <c r="AU60" i="2" s="1"/>
  <c r="AS60" i="2"/>
  <c r="AS33" i="2"/>
  <c r="AT33" i="2"/>
  <c r="AU33" i="2" s="1"/>
  <c r="AS12" i="2"/>
  <c r="AT12" i="2"/>
  <c r="AU12" i="2" s="1"/>
  <c r="AS49" i="2"/>
  <c r="AT49" i="2"/>
  <c r="AU49" i="2" s="1"/>
  <c r="AS20" i="2"/>
  <c r="AT20" i="2"/>
  <c r="AU20" i="2" s="1"/>
  <c r="AT40" i="2"/>
  <c r="AU40" i="2" s="1"/>
  <c r="AS40" i="2"/>
  <c r="AS19" i="2"/>
  <c r="AT19" i="2"/>
  <c r="AU19" i="2" s="1"/>
  <c r="AT32" i="2"/>
  <c r="AU32" i="2" s="1"/>
  <c r="AS32" i="2"/>
  <c r="AX57" i="2"/>
  <c r="AS43" i="2"/>
  <c r="AT43" i="2"/>
  <c r="AU43" i="2" s="1"/>
  <c r="AT45" i="2"/>
  <c r="AU45" i="2" s="1"/>
  <c r="AS45" i="2"/>
  <c r="AT23" i="2"/>
  <c r="AU23" i="2" s="1"/>
  <c r="AS23" i="2"/>
  <c r="AT54" i="2"/>
  <c r="AU54" i="2" s="1"/>
  <c r="AS54" i="2"/>
  <c r="AS29" i="2"/>
  <c r="AT29" i="2"/>
  <c r="AU29" i="2" s="1"/>
  <c r="AS55" i="2"/>
  <c r="AY55" i="2" s="1"/>
  <c r="AT55" i="2"/>
  <c r="AU55" i="2" s="1"/>
  <c r="AT37" i="2"/>
  <c r="AU37" i="2" s="1"/>
  <c r="AS37" i="2"/>
  <c r="AS64" i="2"/>
  <c r="AY64" i="2" s="1"/>
  <c r="AT64" i="2"/>
  <c r="AU64" i="2" s="1"/>
  <c r="AT42" i="2"/>
  <c r="AU42" i="2" s="1"/>
  <c r="AS42" i="2"/>
  <c r="AT30" i="2"/>
  <c r="AU30" i="2" s="1"/>
  <c r="AS30" i="2"/>
  <c r="AS18" i="2"/>
  <c r="AT18" i="2"/>
  <c r="AU18" i="2" s="1"/>
  <c r="AT9" i="2"/>
  <c r="AU9" i="2" s="1"/>
  <c r="AS9" i="2"/>
  <c r="AS6" i="2"/>
  <c r="AT6" i="2"/>
  <c r="AU6" i="2" s="1"/>
  <c r="AT14" i="2"/>
  <c r="AU14" i="2" s="1"/>
  <c r="AS14" i="2"/>
  <c r="AT51" i="2"/>
  <c r="AU51" i="2" s="1"/>
  <c r="AS51" i="2"/>
  <c r="AS27" i="2"/>
  <c r="AT27" i="2"/>
  <c r="AU27" i="2" s="1"/>
  <c r="AY36" i="2"/>
  <c r="AT46" i="2"/>
  <c r="AU46" i="2" s="1"/>
  <c r="AS46" i="2"/>
  <c r="AT50" i="2"/>
  <c r="AU50" i="2" s="1"/>
  <c r="AS50" i="2"/>
  <c r="AY50" i="2" s="1"/>
  <c r="AS53" i="2"/>
  <c r="AT53" i="2"/>
  <c r="AU53" i="2" s="1"/>
  <c r="AT5" i="2"/>
  <c r="AU5" i="2" s="1"/>
  <c r="AS5" i="2"/>
  <c r="AS63" i="2"/>
  <c r="AT63" i="2"/>
  <c r="AU63" i="2" s="1"/>
  <c r="AS59" i="2"/>
  <c r="AT59" i="2"/>
  <c r="AU59" i="2" s="1"/>
  <c r="AD10" i="6"/>
  <c r="AD18" i="6"/>
  <c r="BF127" i="6" s="1"/>
  <c r="AD15" i="6"/>
  <c r="AD22" i="6"/>
  <c r="AD13" i="6"/>
  <c r="AD12" i="6"/>
  <c r="AD11" i="6"/>
  <c r="AD5" i="6"/>
  <c r="AD17" i="6"/>
  <c r="BF27" i="6" s="1"/>
  <c r="BG27" i="6" s="1"/>
  <c r="AD20" i="6"/>
  <c r="AD8" i="6"/>
  <c r="BF42" i="6" s="1"/>
  <c r="BK42" i="6" s="1"/>
  <c r="AD21" i="6"/>
  <c r="AR80" i="6"/>
  <c r="AD16" i="6"/>
  <c r="AD6" i="6"/>
  <c r="AD14" i="6"/>
  <c r="AD7" i="6"/>
  <c r="AN81" i="6" s="1"/>
  <c r="AS81" i="6" s="1"/>
  <c r="AD19" i="6"/>
  <c r="AD9" i="6"/>
  <c r="BF126" i="6" l="1"/>
  <c r="BF137" i="6"/>
  <c r="BF133" i="6"/>
  <c r="BF132" i="6"/>
  <c r="BL132" i="6" s="1"/>
  <c r="BF136" i="6"/>
  <c r="BG136" i="6" s="1"/>
  <c r="AO81" i="6"/>
  <c r="AT81" i="6"/>
  <c r="BF128" i="6"/>
  <c r="BG128" i="6" s="1"/>
  <c r="BF141" i="6"/>
  <c r="BL141" i="6" s="1"/>
  <c r="BF140" i="6"/>
  <c r="BG140" i="6" s="1"/>
  <c r="BF124" i="6"/>
  <c r="BG124" i="6" s="1"/>
  <c r="BF138" i="6"/>
  <c r="BK138" i="6" s="1"/>
  <c r="BF129" i="6"/>
  <c r="BL129" i="6" s="1"/>
  <c r="BF84" i="6"/>
  <c r="BL84" i="6" s="1"/>
  <c r="BF75" i="6"/>
  <c r="BL75" i="6" s="1"/>
  <c r="BF134" i="6"/>
  <c r="BL134" i="6" s="1"/>
  <c r="BF139" i="6"/>
  <c r="BL139" i="6" s="1"/>
  <c r="BF43" i="6"/>
  <c r="BL43" i="6" s="1"/>
  <c r="BF113" i="6"/>
  <c r="BG113" i="6" s="1"/>
  <c r="BF125" i="6"/>
  <c r="BG125" i="6" s="1"/>
  <c r="BF135" i="6"/>
  <c r="BL135" i="6" s="1"/>
  <c r="BF130" i="6"/>
  <c r="BG130" i="6" s="1"/>
  <c r="BF131" i="6"/>
  <c r="BL131" i="6" s="1"/>
  <c r="AY65" i="2"/>
  <c r="AX48" i="2"/>
  <c r="AY17" i="2"/>
  <c r="AX17" i="2"/>
  <c r="AX15" i="2"/>
  <c r="AY15" i="2"/>
  <c r="AX56" i="2"/>
  <c r="AY52" i="2"/>
  <c r="AX52" i="2"/>
  <c r="AX8" i="2"/>
  <c r="AY8" i="2"/>
  <c r="AY18" i="2"/>
  <c r="AX18" i="2"/>
  <c r="AY22" i="2"/>
  <c r="AX22" i="2"/>
  <c r="AY9" i="2"/>
  <c r="AX9" i="2"/>
  <c r="AY45" i="2"/>
  <c r="AX45" i="2"/>
  <c r="AX32" i="2"/>
  <c r="AY32" i="2"/>
  <c r="AY10" i="2"/>
  <c r="AX10" i="2"/>
  <c r="AY24" i="2"/>
  <c r="AX24" i="2"/>
  <c r="AY12" i="2"/>
  <c r="AX12" i="2"/>
  <c r="AX47" i="2"/>
  <c r="AY47" i="2"/>
  <c r="AY37" i="2"/>
  <c r="AX37" i="2"/>
  <c r="AX35" i="2"/>
  <c r="AY35" i="2"/>
  <c r="AX44" i="2"/>
  <c r="AY44" i="2"/>
  <c r="AY34" i="2"/>
  <c r="AX34" i="2"/>
  <c r="AY25" i="2"/>
  <c r="AX25" i="2"/>
  <c r="AY19" i="2"/>
  <c r="AX19" i="2"/>
  <c r="AX7" i="2"/>
  <c r="AY7" i="2"/>
  <c r="AX60" i="2"/>
  <c r="AY60" i="2"/>
  <c r="AX55" i="2"/>
  <c r="AY29" i="2"/>
  <c r="AX29" i="2"/>
  <c r="AY13" i="2"/>
  <c r="AX13" i="2"/>
  <c r="AX50" i="2"/>
  <c r="AX16" i="2"/>
  <c r="AY16" i="2"/>
  <c r="AX38" i="2"/>
  <c r="AY38" i="2"/>
  <c r="AY21" i="2"/>
  <c r="AX21" i="2"/>
  <c r="AY59" i="2"/>
  <c r="AX59" i="2"/>
  <c r="AY51" i="2"/>
  <c r="AX51" i="2"/>
  <c r="AY40" i="2"/>
  <c r="AX40" i="2"/>
  <c r="AY61" i="2"/>
  <c r="AX61" i="2"/>
  <c r="AY58" i="2"/>
  <c r="AX58" i="2"/>
  <c r="AY31" i="2"/>
  <c r="AX31" i="2"/>
  <c r="AY43" i="2"/>
  <c r="AX43" i="2"/>
  <c r="AY26" i="2"/>
  <c r="AX26" i="2"/>
  <c r="AX46" i="2"/>
  <c r="AY46" i="2"/>
  <c r="AX64" i="2"/>
  <c r="AY42" i="2"/>
  <c r="AX42" i="2"/>
  <c r="AY28" i="2"/>
  <c r="AX28" i="2"/>
  <c r="AY62" i="2"/>
  <c r="AX6" i="2"/>
  <c r="AY6" i="2"/>
  <c r="AY53" i="2"/>
  <c r="AX53" i="2"/>
  <c r="AY30" i="2"/>
  <c r="AX30" i="2"/>
  <c r="AY63" i="2"/>
  <c r="AX63" i="2"/>
  <c r="AX14" i="2"/>
  <c r="AY14" i="2"/>
  <c r="AY33" i="2"/>
  <c r="AX33" i="2"/>
  <c r="AX11" i="2"/>
  <c r="AY11" i="2"/>
  <c r="AY41" i="2"/>
  <c r="AX41" i="2"/>
  <c r="AY49" i="2"/>
  <c r="AX49" i="2"/>
  <c r="AY27" i="2"/>
  <c r="AX27" i="2"/>
  <c r="AX54" i="2"/>
  <c r="AY54" i="2"/>
  <c r="AY5" i="2"/>
  <c r="AX5" i="2"/>
  <c r="AX23" i="2"/>
  <c r="AY23" i="2"/>
  <c r="AX20" i="2"/>
  <c r="AY20" i="2"/>
  <c r="AX39" i="2"/>
  <c r="AY39" i="2"/>
  <c r="BF48" i="6"/>
  <c r="BG48" i="6" s="1"/>
  <c r="BF54" i="6"/>
  <c r="BL54" i="6" s="1"/>
  <c r="BF31" i="6"/>
  <c r="BL31" i="6" s="1"/>
  <c r="BF29" i="6"/>
  <c r="BK29" i="6" s="1"/>
  <c r="BL27" i="6"/>
  <c r="BF6" i="6"/>
  <c r="BL6" i="6" s="1"/>
  <c r="BF35" i="6"/>
  <c r="BL35" i="6" s="1"/>
  <c r="BF7" i="6"/>
  <c r="BG7" i="6" s="1"/>
  <c r="BF24" i="6"/>
  <c r="BG24" i="6" s="1"/>
  <c r="BF15" i="6"/>
  <c r="BL15" i="6" s="1"/>
  <c r="BF22" i="6"/>
  <c r="BL22" i="6" s="1"/>
  <c r="BF28" i="6"/>
  <c r="BL28" i="6" s="1"/>
  <c r="BF26" i="6"/>
  <c r="BG26" i="6" s="1"/>
  <c r="BF23" i="6"/>
  <c r="BG23" i="6" s="1"/>
  <c r="BF9" i="6"/>
  <c r="BK9" i="6" s="1"/>
  <c r="BF20" i="6"/>
  <c r="BK20" i="6" s="1"/>
  <c r="BF34" i="6"/>
  <c r="BG34" i="6" s="1"/>
  <c r="BK27" i="6"/>
  <c r="BF17" i="6"/>
  <c r="BK17" i="6" s="1"/>
  <c r="BF12" i="6"/>
  <c r="BL12" i="6" s="1"/>
  <c r="BF33" i="6"/>
  <c r="BL33" i="6" s="1"/>
  <c r="BF11" i="6"/>
  <c r="BG11" i="6" s="1"/>
  <c r="BF8" i="6"/>
  <c r="BL8" i="6" s="1"/>
  <c r="BF16" i="6"/>
  <c r="BG16" i="6" s="1"/>
  <c r="BF36" i="6"/>
  <c r="BK36" i="6" s="1"/>
  <c r="BF13" i="6"/>
  <c r="BK13" i="6" s="1"/>
  <c r="BF21" i="6"/>
  <c r="BL21" i="6" s="1"/>
  <c r="BF30" i="6"/>
  <c r="BL30" i="6" s="1"/>
  <c r="BF32" i="6"/>
  <c r="BG32" i="6" s="1"/>
  <c r="BF14" i="6"/>
  <c r="BL14" i="6" s="1"/>
  <c r="BF10" i="6"/>
  <c r="BL10" i="6" s="1"/>
  <c r="BF18" i="6"/>
  <c r="BG18" i="6" s="1"/>
  <c r="BF25" i="6"/>
  <c r="BL25" i="6" s="1"/>
  <c r="BF55" i="6"/>
  <c r="BK55" i="6" s="1"/>
  <c r="BF91" i="6"/>
  <c r="BG91" i="6" s="1"/>
  <c r="BF51" i="6"/>
  <c r="BG51" i="6" s="1"/>
  <c r="BF69" i="6"/>
  <c r="BG69" i="6" s="1"/>
  <c r="BF92" i="6"/>
  <c r="BL92" i="6" s="1"/>
  <c r="BF78" i="6"/>
  <c r="BK78" i="6" s="1"/>
  <c r="BF110" i="6"/>
  <c r="BG110" i="6" s="1"/>
  <c r="BF58" i="6"/>
  <c r="BL58" i="6" s="1"/>
  <c r="BF45" i="6"/>
  <c r="BG45" i="6" s="1"/>
  <c r="BF73" i="6"/>
  <c r="BL73" i="6" s="1"/>
  <c r="BF41" i="6"/>
  <c r="BG41" i="6" s="1"/>
  <c r="BF100" i="6"/>
  <c r="BK100" i="6" s="1"/>
  <c r="BF118" i="6"/>
  <c r="BG118" i="6" s="1"/>
  <c r="BF122" i="6"/>
  <c r="BG122" i="6" s="1"/>
  <c r="BF61" i="6"/>
  <c r="BL61" i="6" s="1"/>
  <c r="BF116" i="6"/>
  <c r="BK116" i="6" s="1"/>
  <c r="BF115" i="6"/>
  <c r="BK115" i="6" s="1"/>
  <c r="BF60" i="6"/>
  <c r="BL60" i="6" s="1"/>
  <c r="BF89" i="6"/>
  <c r="BL89" i="6" s="1"/>
  <c r="BF102" i="6"/>
  <c r="BG102" i="6" s="1"/>
  <c r="BF81" i="6"/>
  <c r="BK81" i="6" s="1"/>
  <c r="BF83" i="6"/>
  <c r="BL83" i="6" s="1"/>
  <c r="BF68" i="6"/>
  <c r="BL68" i="6" s="1"/>
  <c r="BF119" i="6"/>
  <c r="BG119" i="6" s="1"/>
  <c r="BF65" i="6"/>
  <c r="BL65" i="6" s="1"/>
  <c r="BF111" i="6"/>
  <c r="BG111" i="6" s="1"/>
  <c r="BF66" i="6"/>
  <c r="BK66" i="6" s="1"/>
  <c r="BF109" i="6"/>
  <c r="BG109" i="6" s="1"/>
  <c r="BF121" i="6"/>
  <c r="BG121" i="6" s="1"/>
  <c r="BF97" i="6"/>
  <c r="BL97" i="6" s="1"/>
  <c r="BF19" i="6"/>
  <c r="BF46" i="6"/>
  <c r="BL46" i="6" s="1"/>
  <c r="BF39" i="6"/>
  <c r="BG39" i="6" s="1"/>
  <c r="BF40" i="6"/>
  <c r="BG40" i="6" s="1"/>
  <c r="BF98" i="6"/>
  <c r="BG98" i="6" s="1"/>
  <c r="BF56" i="6"/>
  <c r="BG56" i="6" s="1"/>
  <c r="BF74" i="6"/>
  <c r="BK74" i="6" s="1"/>
  <c r="BF95" i="6"/>
  <c r="BK95" i="6" s="1"/>
  <c r="BF99" i="6"/>
  <c r="BL99" i="6" s="1"/>
  <c r="BF47" i="6"/>
  <c r="BK47" i="6" s="1"/>
  <c r="BF49" i="6"/>
  <c r="BL49" i="6" s="1"/>
  <c r="BF77" i="6"/>
  <c r="BG77" i="6" s="1"/>
  <c r="BF87" i="6"/>
  <c r="BL87" i="6" s="1"/>
  <c r="BF70" i="6"/>
  <c r="BG70" i="6" s="1"/>
  <c r="BF117" i="6"/>
  <c r="BK117" i="6" s="1"/>
  <c r="BF71" i="6"/>
  <c r="BG71" i="6" s="1"/>
  <c r="BF114" i="6"/>
  <c r="BL114" i="6" s="1"/>
  <c r="BF96" i="6"/>
  <c r="BK96" i="6" s="1"/>
  <c r="BF94" i="6"/>
  <c r="BK94" i="6" s="1"/>
  <c r="BF67" i="6"/>
  <c r="BL67" i="6" s="1"/>
  <c r="BF63" i="6"/>
  <c r="BG63" i="6" s="1"/>
  <c r="BF112" i="6"/>
  <c r="BK112" i="6" s="1"/>
  <c r="BF59" i="6"/>
  <c r="BL59" i="6" s="1"/>
  <c r="BF108" i="6"/>
  <c r="BL108" i="6" s="1"/>
  <c r="BF44" i="6"/>
  <c r="BL44" i="6" s="1"/>
  <c r="BF64" i="6"/>
  <c r="BL64" i="6" s="1"/>
  <c r="BF52" i="6"/>
  <c r="BG52" i="6" s="1"/>
  <c r="BF50" i="6"/>
  <c r="BL50" i="6" s="1"/>
  <c r="BF88" i="6"/>
  <c r="BK88" i="6" s="1"/>
  <c r="BF76" i="6"/>
  <c r="BG76" i="6" s="1"/>
  <c r="BF93" i="6"/>
  <c r="BG93" i="6" s="1"/>
  <c r="BF104" i="6"/>
  <c r="BL104" i="6" s="1"/>
  <c r="BF120" i="6"/>
  <c r="BK120" i="6" s="1"/>
  <c r="BF38" i="6"/>
  <c r="BF90" i="6"/>
  <c r="BL90" i="6" s="1"/>
  <c r="BF86" i="6"/>
  <c r="BK86" i="6" s="1"/>
  <c r="BF72" i="6"/>
  <c r="BG72" i="6" s="1"/>
  <c r="BF101" i="6"/>
  <c r="BG101" i="6" s="1"/>
  <c r="BF82" i="6"/>
  <c r="BG82" i="6" s="1"/>
  <c r="BF85" i="6"/>
  <c r="BL85" i="6" s="1"/>
  <c r="BF57" i="6"/>
  <c r="BG57" i="6" s="1"/>
  <c r="BF107" i="6"/>
  <c r="BL107" i="6" s="1"/>
  <c r="BF53" i="6"/>
  <c r="BG53" i="6" s="1"/>
  <c r="BF62" i="6"/>
  <c r="BG62" i="6" s="1"/>
  <c r="BF106" i="6"/>
  <c r="BK106" i="6" s="1"/>
  <c r="BF79" i="6"/>
  <c r="BG79" i="6" s="1"/>
  <c r="BF103" i="6"/>
  <c r="BL103" i="6" s="1"/>
  <c r="BF80" i="6"/>
  <c r="BL80" i="6" s="1"/>
  <c r="BF105" i="6"/>
  <c r="BG105" i="6" s="1"/>
  <c r="BF37" i="6"/>
  <c r="BL42" i="6"/>
  <c r="BG42" i="6"/>
  <c r="BI42" i="6" s="1"/>
  <c r="BJ42" i="6" s="1"/>
  <c r="AN45" i="6"/>
  <c r="AN74" i="6"/>
  <c r="AN69" i="6"/>
  <c r="AN64" i="6"/>
  <c r="AN59" i="6"/>
  <c r="AN54" i="6"/>
  <c r="AN49" i="6"/>
  <c r="AN73" i="6"/>
  <c r="AN68" i="6"/>
  <c r="AN63" i="6"/>
  <c r="AN70" i="6"/>
  <c r="AN65" i="6"/>
  <c r="AN28" i="6"/>
  <c r="AN23" i="6"/>
  <c r="AN20" i="6"/>
  <c r="AN15" i="6"/>
  <c r="AN10" i="6"/>
  <c r="AN44" i="6"/>
  <c r="AN39" i="6"/>
  <c r="AN32" i="6"/>
  <c r="AN66" i="6"/>
  <c r="AN71" i="6"/>
  <c r="AN67" i="6"/>
  <c r="AN27" i="6"/>
  <c r="AN22" i="6"/>
  <c r="AN17" i="6"/>
  <c r="AN12" i="6"/>
  <c r="AN7" i="6"/>
  <c r="AN60" i="6"/>
  <c r="AN38" i="6"/>
  <c r="AN31" i="6"/>
  <c r="AN72" i="6"/>
  <c r="AN43" i="6"/>
  <c r="AN61" i="6"/>
  <c r="AN37" i="6"/>
  <c r="AN62" i="6"/>
  <c r="AN26" i="6"/>
  <c r="AN19" i="6"/>
  <c r="AN14" i="6"/>
  <c r="AN9" i="6"/>
  <c r="AN36" i="6"/>
  <c r="AN30" i="6"/>
  <c r="AN42" i="6"/>
  <c r="AN53" i="6"/>
  <c r="AN52" i="6"/>
  <c r="AN51" i="6"/>
  <c r="AN58" i="6"/>
  <c r="AN50" i="6"/>
  <c r="AN55" i="6"/>
  <c r="AN25" i="6"/>
  <c r="AN40" i="6"/>
  <c r="AN33" i="6"/>
  <c r="AN13" i="6"/>
  <c r="AN29" i="6"/>
  <c r="AN57" i="6"/>
  <c r="AN47" i="6"/>
  <c r="AN6" i="6"/>
  <c r="AN11" i="6"/>
  <c r="AN34" i="6"/>
  <c r="AN41" i="6"/>
  <c r="AN8" i="6"/>
  <c r="AN21" i="6"/>
  <c r="AN24" i="6"/>
  <c r="AN16" i="6"/>
  <c r="AN56" i="6"/>
  <c r="AN35" i="6"/>
  <c r="AN18" i="6"/>
  <c r="AN48" i="6"/>
  <c r="AN46" i="6"/>
  <c r="BL136" i="6"/>
  <c r="BK136" i="6"/>
  <c r="BL126" i="6"/>
  <c r="BK126" i="6"/>
  <c r="BG126" i="6"/>
  <c r="BF226" i="6"/>
  <c r="BF224" i="6"/>
  <c r="BF219" i="6"/>
  <c r="BF214" i="6"/>
  <c r="BF209" i="6"/>
  <c r="BF204" i="6"/>
  <c r="BF199" i="6"/>
  <c r="BF194" i="6"/>
  <c r="BF189" i="6"/>
  <c r="BF184" i="6"/>
  <c r="BF179" i="6"/>
  <c r="BF174" i="6"/>
  <c r="BF169" i="6"/>
  <c r="BF164" i="6"/>
  <c r="BF159" i="6"/>
  <c r="BF154" i="6"/>
  <c r="BF222" i="6"/>
  <c r="BF217" i="6"/>
  <c r="BF213" i="6"/>
  <c r="BF208" i="6"/>
  <c r="BF203" i="6"/>
  <c r="BF198" i="6"/>
  <c r="BF193" i="6"/>
  <c r="BF188" i="6"/>
  <c r="BF183" i="6"/>
  <c r="BF178" i="6"/>
  <c r="BF173" i="6"/>
  <c r="BF168" i="6"/>
  <c r="BF220" i="6"/>
  <c r="BF227" i="6"/>
  <c r="BF225" i="6"/>
  <c r="BF215" i="6"/>
  <c r="BF212" i="6"/>
  <c r="BF207" i="6"/>
  <c r="BF202" i="6"/>
  <c r="BF197" i="6"/>
  <c r="BF192" i="6"/>
  <c r="BF187" i="6"/>
  <c r="BF182" i="6"/>
  <c r="BF223" i="6"/>
  <c r="BF218" i="6"/>
  <c r="BF210" i="6"/>
  <c r="BF205" i="6"/>
  <c r="BF170" i="6"/>
  <c r="BF190" i="6"/>
  <c r="BF160" i="6"/>
  <c r="BF149" i="6"/>
  <c r="BF200" i="6"/>
  <c r="BF171" i="6"/>
  <c r="BF163" i="6"/>
  <c r="BF162" i="6"/>
  <c r="BF161" i="6"/>
  <c r="BF185" i="6"/>
  <c r="BF172" i="6"/>
  <c r="BF143" i="6"/>
  <c r="BF191" i="6"/>
  <c r="BF180" i="6"/>
  <c r="BF148" i="6"/>
  <c r="BF211" i="6"/>
  <c r="BF206" i="6"/>
  <c r="BF186" i="6"/>
  <c r="BF201" i="6"/>
  <c r="BF195" i="6"/>
  <c r="BF181" i="6"/>
  <c r="BF165" i="6"/>
  <c r="BF221" i="6"/>
  <c r="BF166" i="6"/>
  <c r="BF196" i="6"/>
  <c r="BF146" i="6"/>
  <c r="BF158" i="6"/>
  <c r="BF147" i="6"/>
  <c r="BF153" i="6"/>
  <c r="BF176" i="6"/>
  <c r="BF142" i="6"/>
  <c r="BF156" i="6"/>
  <c r="BF216" i="6"/>
  <c r="BF175" i="6"/>
  <c r="BF177" i="6"/>
  <c r="BF151" i="6"/>
  <c r="BF145" i="6"/>
  <c r="BF150" i="6"/>
  <c r="BF167" i="6"/>
  <c r="BF144" i="6"/>
  <c r="BF155" i="6"/>
  <c r="BF152" i="6"/>
  <c r="BF157" i="6"/>
  <c r="BL137" i="6"/>
  <c r="BK137" i="6"/>
  <c r="BG137" i="6"/>
  <c r="AQ81" i="6"/>
  <c r="AR81" i="6" s="1"/>
  <c r="AP81" i="6"/>
  <c r="BL127" i="6"/>
  <c r="BK127" i="6"/>
  <c r="BG127" i="6"/>
  <c r="BK132" i="6"/>
  <c r="BG132" i="6"/>
  <c r="AN217" i="6"/>
  <c r="AN212" i="6"/>
  <c r="AN207" i="6"/>
  <c r="AN202" i="6"/>
  <c r="AN197" i="6"/>
  <c r="AN192" i="6"/>
  <c r="AN187" i="6"/>
  <c r="AN182" i="6"/>
  <c r="AN177" i="6"/>
  <c r="AN172" i="6"/>
  <c r="AN167" i="6"/>
  <c r="AN162" i="6"/>
  <c r="AN216" i="6"/>
  <c r="AN211" i="6"/>
  <c r="AN206" i="6"/>
  <c r="AN201" i="6"/>
  <c r="AN196" i="6"/>
  <c r="AN191" i="6"/>
  <c r="AN186" i="6"/>
  <c r="AN181" i="6"/>
  <c r="AN176" i="6"/>
  <c r="AN171" i="6"/>
  <c r="AN215" i="6"/>
  <c r="AN210" i="6"/>
  <c r="AN205" i="6"/>
  <c r="AN200" i="6"/>
  <c r="AN195" i="6"/>
  <c r="AN190" i="6"/>
  <c r="AN185" i="6"/>
  <c r="AN147" i="6"/>
  <c r="AN152" i="6"/>
  <c r="AN142" i="6"/>
  <c r="AN137" i="6"/>
  <c r="AN132" i="6"/>
  <c r="AN193" i="6"/>
  <c r="AN158" i="6"/>
  <c r="AN157" i="6"/>
  <c r="AN198" i="6"/>
  <c r="AN161" i="6"/>
  <c r="AN160" i="6"/>
  <c r="AN159" i="6"/>
  <c r="AN188" i="6"/>
  <c r="AN173" i="6"/>
  <c r="AN194" i="6"/>
  <c r="AN156" i="6"/>
  <c r="AN151" i="6"/>
  <c r="AN146" i="6"/>
  <c r="AN141" i="6"/>
  <c r="AN174" i="6"/>
  <c r="AN189" i="6"/>
  <c r="AN175" i="6"/>
  <c r="AN199" i="6"/>
  <c r="AN183" i="6"/>
  <c r="AN163" i="6"/>
  <c r="AN218" i="6"/>
  <c r="AN213" i="6"/>
  <c r="AN208" i="6"/>
  <c r="AN184" i="6"/>
  <c r="AN149" i="6"/>
  <c r="AN148" i="6"/>
  <c r="AN120" i="6"/>
  <c r="AN178" i="6"/>
  <c r="AN95" i="6"/>
  <c r="AN165" i="6"/>
  <c r="AN150" i="6"/>
  <c r="AN126" i="6"/>
  <c r="AN114" i="6"/>
  <c r="AN109" i="6"/>
  <c r="AN105" i="6"/>
  <c r="AN100" i="6"/>
  <c r="AN90" i="6"/>
  <c r="AN119" i="6"/>
  <c r="AN204" i="6"/>
  <c r="AN170" i="6"/>
  <c r="AN143" i="6"/>
  <c r="AN113" i="6"/>
  <c r="AN108" i="6"/>
  <c r="AN209" i="6"/>
  <c r="AN168" i="6"/>
  <c r="AN144" i="6"/>
  <c r="AN166" i="6"/>
  <c r="AN145" i="6"/>
  <c r="AN203" i="6"/>
  <c r="AN179" i="6"/>
  <c r="AN214" i="6"/>
  <c r="AN134" i="6"/>
  <c r="AN128" i="6"/>
  <c r="AN87" i="6"/>
  <c r="AN86" i="6"/>
  <c r="AN115" i="6"/>
  <c r="AN85" i="6"/>
  <c r="AN139" i="6"/>
  <c r="AN84" i="6"/>
  <c r="AN180" i="6"/>
  <c r="AN121" i="6"/>
  <c r="AN116" i="6"/>
  <c r="AN127" i="6"/>
  <c r="AN117" i="6"/>
  <c r="AN110" i="6"/>
  <c r="AN99" i="6"/>
  <c r="AN164" i="6"/>
  <c r="AN129" i="6"/>
  <c r="AN83" i="6"/>
  <c r="AN154" i="6"/>
  <c r="AN135" i="6"/>
  <c r="AN122" i="6"/>
  <c r="AN103" i="6"/>
  <c r="AN102" i="6"/>
  <c r="AN101" i="6"/>
  <c r="AN98" i="6"/>
  <c r="AN125" i="6"/>
  <c r="AN118" i="6"/>
  <c r="AN111" i="6"/>
  <c r="AN104" i="6"/>
  <c r="AN219" i="6"/>
  <c r="AN112" i="6"/>
  <c r="AN97" i="6"/>
  <c r="AN140" i="6"/>
  <c r="AN130" i="6"/>
  <c r="AN123" i="6"/>
  <c r="AN133" i="6"/>
  <c r="AN169" i="6"/>
  <c r="AN124" i="6"/>
  <c r="AN107" i="6"/>
  <c r="AN96" i="6"/>
  <c r="AN91" i="6"/>
  <c r="AN136" i="6"/>
  <c r="AN94" i="6"/>
  <c r="AN89" i="6"/>
  <c r="AN153" i="6"/>
  <c r="AN92" i="6"/>
  <c r="AN106" i="6"/>
  <c r="AN138" i="6"/>
  <c r="AN155" i="6"/>
  <c r="AN93" i="6"/>
  <c r="AN131" i="6"/>
  <c r="AN88" i="6"/>
  <c r="AN82" i="6"/>
  <c r="BK133" i="6"/>
  <c r="BG133" i="6"/>
  <c r="BL133" i="6"/>
  <c r="BI27" i="6"/>
  <c r="BJ27" i="6" s="1"/>
  <c r="BH27" i="6"/>
  <c r="BL124" i="6" l="1"/>
  <c r="BK140" i="6"/>
  <c r="BK124" i="6"/>
  <c r="BL140" i="6"/>
  <c r="BG84" i="6"/>
  <c r="BH84" i="6" s="1"/>
  <c r="BL128" i="6"/>
  <c r="BK31" i="6"/>
  <c r="BK84" i="6"/>
  <c r="BK141" i="6"/>
  <c r="BK128" i="6"/>
  <c r="BG141" i="6"/>
  <c r="BI141" i="6" s="1"/>
  <c r="BJ141" i="6" s="1"/>
  <c r="BK75" i="6"/>
  <c r="BG75" i="6"/>
  <c r="BH75" i="6" s="1"/>
  <c r="BG129" i="6"/>
  <c r="BI129" i="6" s="1"/>
  <c r="BJ129" i="6" s="1"/>
  <c r="BG29" i="6"/>
  <c r="BH29" i="6" s="1"/>
  <c r="BG54" i="6"/>
  <c r="BI54" i="6" s="1"/>
  <c r="BJ54" i="6" s="1"/>
  <c r="BK63" i="6"/>
  <c r="BL113" i="6"/>
  <c r="BG73" i="6"/>
  <c r="BI73" i="6" s="1"/>
  <c r="BJ73" i="6" s="1"/>
  <c r="BG43" i="6"/>
  <c r="BI43" i="6" s="1"/>
  <c r="BJ43" i="6" s="1"/>
  <c r="BG17" i="6"/>
  <c r="BH17" i="6" s="1"/>
  <c r="BK129" i="6"/>
  <c r="BL138" i="6"/>
  <c r="BG138" i="6"/>
  <c r="BI138" i="6" s="1"/>
  <c r="BJ138" i="6" s="1"/>
  <c r="BK97" i="6"/>
  <c r="BL94" i="6"/>
  <c r="BG85" i="6"/>
  <c r="BH85" i="6" s="1"/>
  <c r="BK85" i="6"/>
  <c r="BK139" i="6"/>
  <c r="BG134" i="6"/>
  <c r="BI134" i="6" s="1"/>
  <c r="BJ134" i="6" s="1"/>
  <c r="BG95" i="6"/>
  <c r="BH95" i="6" s="1"/>
  <c r="BG97" i="6"/>
  <c r="BI97" i="6" s="1"/>
  <c r="BJ97" i="6" s="1"/>
  <c r="BL95" i="6"/>
  <c r="BK26" i="6"/>
  <c r="BK54" i="6"/>
  <c r="BK8" i="6"/>
  <c r="BG8" i="6"/>
  <c r="BH8" i="6" s="1"/>
  <c r="BL51" i="6"/>
  <c r="BG31" i="6"/>
  <c r="BH31" i="6" s="1"/>
  <c r="BG139" i="6"/>
  <c r="BI139" i="6" s="1"/>
  <c r="BJ139" i="6" s="1"/>
  <c r="BK134" i="6"/>
  <c r="BG36" i="6"/>
  <c r="BH36" i="6" s="1"/>
  <c r="BK113" i="6"/>
  <c r="BL29" i="6"/>
  <c r="BG28" i="6"/>
  <c r="BH28" i="6" s="1"/>
  <c r="BG135" i="6"/>
  <c r="BI135" i="6" s="1"/>
  <c r="BJ135" i="6" s="1"/>
  <c r="BG60" i="6"/>
  <c r="BI60" i="6" s="1"/>
  <c r="BJ60" i="6" s="1"/>
  <c r="BK135" i="6"/>
  <c r="BK16" i="6"/>
  <c r="BK28" i="6"/>
  <c r="BK49" i="6"/>
  <c r="BG22" i="6"/>
  <c r="BH22" i="6" s="1"/>
  <c r="BK22" i="6"/>
  <c r="BL16" i="6"/>
  <c r="BG13" i="6"/>
  <c r="BI13" i="6" s="1"/>
  <c r="BJ13" i="6" s="1"/>
  <c r="BK91" i="6"/>
  <c r="BK80" i="6"/>
  <c r="BK10" i="6"/>
  <c r="BL17" i="6"/>
  <c r="BL76" i="6"/>
  <c r="BG83" i="6"/>
  <c r="BH83" i="6" s="1"/>
  <c r="BK104" i="6"/>
  <c r="BK83" i="6"/>
  <c r="BL88" i="6"/>
  <c r="BL20" i="6"/>
  <c r="BG104" i="6"/>
  <c r="BI104" i="6" s="1"/>
  <c r="BJ104" i="6" s="1"/>
  <c r="BK69" i="6"/>
  <c r="BK32" i="6"/>
  <c r="BG108" i="6"/>
  <c r="BI108" i="6" s="1"/>
  <c r="BJ108" i="6" s="1"/>
  <c r="BL86" i="6"/>
  <c r="BG80" i="6"/>
  <c r="BH80" i="6" s="1"/>
  <c r="BK130" i="6"/>
  <c r="BL62" i="6"/>
  <c r="BK70" i="6"/>
  <c r="BG100" i="6"/>
  <c r="BH100" i="6" s="1"/>
  <c r="BK125" i="6"/>
  <c r="BK108" i="6"/>
  <c r="BG10" i="6"/>
  <c r="BI10" i="6" s="1"/>
  <c r="BJ10" i="6" s="1"/>
  <c r="BK122" i="6"/>
  <c r="BL55" i="6"/>
  <c r="BL125" i="6"/>
  <c r="BL9" i="6"/>
  <c r="BG131" i="6"/>
  <c r="BI131" i="6" s="1"/>
  <c r="BJ131" i="6" s="1"/>
  <c r="BK76" i="6"/>
  <c r="BK62" i="6"/>
  <c r="BL130" i="6"/>
  <c r="BK18" i="6"/>
  <c r="BK109" i="6"/>
  <c r="BK111" i="6"/>
  <c r="BG90" i="6"/>
  <c r="BI90" i="6" s="1"/>
  <c r="BJ90" i="6" s="1"/>
  <c r="BG35" i="6"/>
  <c r="BI35" i="6" s="1"/>
  <c r="BJ35" i="6" s="1"/>
  <c r="BK35" i="6"/>
  <c r="BK71" i="6"/>
  <c r="BK43" i="6"/>
  <c r="BL111" i="6"/>
  <c r="BL78" i="6"/>
  <c r="BL71" i="6"/>
  <c r="BL109" i="6"/>
  <c r="BG78" i="6"/>
  <c r="BI78" i="6" s="1"/>
  <c r="BJ78" i="6" s="1"/>
  <c r="BL74" i="6"/>
  <c r="BK40" i="6"/>
  <c r="BK98" i="6"/>
  <c r="BK56" i="6"/>
  <c r="BL48" i="6"/>
  <c r="BK48" i="6"/>
  <c r="BL32" i="6"/>
  <c r="BG61" i="6"/>
  <c r="BH61" i="6" s="1"/>
  <c r="BL106" i="6"/>
  <c r="BL77" i="6"/>
  <c r="BG30" i="6"/>
  <c r="BI30" i="6" s="1"/>
  <c r="BJ30" i="6" s="1"/>
  <c r="BL122" i="6"/>
  <c r="BG112" i="6"/>
  <c r="BI112" i="6" s="1"/>
  <c r="BJ112" i="6" s="1"/>
  <c r="BG9" i="6"/>
  <c r="BI9" i="6" s="1"/>
  <c r="BJ9" i="6" s="1"/>
  <c r="BK79" i="6"/>
  <c r="BK131" i="6"/>
  <c r="BG33" i="6"/>
  <c r="BH33" i="6" s="1"/>
  <c r="BK33" i="6"/>
  <c r="BK23" i="6"/>
  <c r="BL101" i="6"/>
  <c r="BG74" i="6"/>
  <c r="BH74" i="6" s="1"/>
  <c r="BL23" i="6"/>
  <c r="BL57" i="6"/>
  <c r="BL70" i="6"/>
  <c r="BL26" i="6"/>
  <c r="BL69" i="6"/>
  <c r="BL7" i="6"/>
  <c r="BL117" i="6"/>
  <c r="BG6" i="6"/>
  <c r="BI6" i="6" s="1"/>
  <c r="BJ6" i="6" s="1"/>
  <c r="BL56" i="6"/>
  <c r="BK121" i="6"/>
  <c r="BK102" i="6"/>
  <c r="BL118" i="6"/>
  <c r="BL93" i="6"/>
  <c r="BL102" i="6"/>
  <c r="BL112" i="6"/>
  <c r="BL100" i="6"/>
  <c r="BL18" i="6"/>
  <c r="BL121" i="6"/>
  <c r="BK6" i="6"/>
  <c r="BL82" i="6"/>
  <c r="BL79" i="6"/>
  <c r="BL81" i="6"/>
  <c r="BL11" i="6"/>
  <c r="BG103" i="6"/>
  <c r="BH103" i="6" s="1"/>
  <c r="BK118" i="6"/>
  <c r="BG20" i="6"/>
  <c r="BH20" i="6" s="1"/>
  <c r="BG81" i="6"/>
  <c r="BH81" i="6" s="1"/>
  <c r="BK90" i="6"/>
  <c r="BG65" i="6"/>
  <c r="BI65" i="6" s="1"/>
  <c r="BJ65" i="6" s="1"/>
  <c r="BL115" i="6"/>
  <c r="BG49" i="6"/>
  <c r="BI49" i="6" s="1"/>
  <c r="BJ49" i="6" s="1"/>
  <c r="BG46" i="6"/>
  <c r="BH46" i="6" s="1"/>
  <c r="BL36" i="6"/>
  <c r="BK57" i="6"/>
  <c r="BK65" i="6"/>
  <c r="BK53" i="6"/>
  <c r="BG115" i="6"/>
  <c r="BH115" i="6" s="1"/>
  <c r="BK82" i="6"/>
  <c r="BG117" i="6"/>
  <c r="BI117" i="6" s="1"/>
  <c r="BJ117" i="6" s="1"/>
  <c r="BG15" i="6"/>
  <c r="BI15" i="6" s="1"/>
  <c r="BJ15" i="6" s="1"/>
  <c r="BL53" i="6"/>
  <c r="BK15" i="6"/>
  <c r="BK24" i="6"/>
  <c r="BK25" i="6"/>
  <c r="BK52" i="6"/>
  <c r="BK11" i="6"/>
  <c r="BL34" i="6"/>
  <c r="BL24" i="6"/>
  <c r="BG25" i="6"/>
  <c r="BI25" i="6" s="1"/>
  <c r="BJ25" i="6" s="1"/>
  <c r="BK45" i="6"/>
  <c r="BK39" i="6"/>
  <c r="BL45" i="6"/>
  <c r="BG92" i="6"/>
  <c r="BI92" i="6" s="1"/>
  <c r="BJ92" i="6" s="1"/>
  <c r="BL39" i="6"/>
  <c r="BG55" i="6"/>
  <c r="BI55" i="6" s="1"/>
  <c r="BJ55" i="6" s="1"/>
  <c r="BL52" i="6"/>
  <c r="BK34" i="6"/>
  <c r="BK7" i="6"/>
  <c r="BL13" i="6"/>
  <c r="BG94" i="6"/>
  <c r="BI94" i="6" s="1"/>
  <c r="BJ94" i="6" s="1"/>
  <c r="BK92" i="6"/>
  <c r="BG116" i="6"/>
  <c r="BI116" i="6" s="1"/>
  <c r="BJ116" i="6" s="1"/>
  <c r="BG44" i="6"/>
  <c r="BI44" i="6" s="1"/>
  <c r="BJ44" i="6" s="1"/>
  <c r="BL66" i="6"/>
  <c r="BG106" i="6"/>
  <c r="BI106" i="6" s="1"/>
  <c r="BJ106" i="6" s="1"/>
  <c r="BG88" i="6"/>
  <c r="BH88" i="6" s="1"/>
  <c r="BL63" i="6"/>
  <c r="BK30" i="6"/>
  <c r="BG86" i="6"/>
  <c r="BH86" i="6" s="1"/>
  <c r="BL40" i="6"/>
  <c r="BL98" i="6"/>
  <c r="BG66" i="6"/>
  <c r="BH66" i="6" s="1"/>
  <c r="BK41" i="6"/>
  <c r="BK51" i="6"/>
  <c r="BK93" i="6"/>
  <c r="BG50" i="6"/>
  <c r="BI50" i="6" s="1"/>
  <c r="BJ50" i="6" s="1"/>
  <c r="BL91" i="6"/>
  <c r="BL41" i="6"/>
  <c r="BK60" i="6"/>
  <c r="BK73" i="6"/>
  <c r="BG12" i="6"/>
  <c r="BH12" i="6" s="1"/>
  <c r="BG67" i="6"/>
  <c r="BI67" i="6" s="1"/>
  <c r="BJ67" i="6" s="1"/>
  <c r="BK14" i="6"/>
  <c r="BK72" i="6"/>
  <c r="BK50" i="6"/>
  <c r="BG59" i="6"/>
  <c r="BH59" i="6" s="1"/>
  <c r="BG21" i="6"/>
  <c r="BH21" i="6" s="1"/>
  <c r="BG89" i="6"/>
  <c r="BI89" i="6" s="1"/>
  <c r="BJ89" i="6" s="1"/>
  <c r="BK12" i="6"/>
  <c r="BG87" i="6"/>
  <c r="BH87" i="6" s="1"/>
  <c r="BK67" i="6"/>
  <c r="BG14" i="6"/>
  <c r="BH14" i="6" s="1"/>
  <c r="BL72" i="6"/>
  <c r="BK77" i="6"/>
  <c r="BK103" i="6"/>
  <c r="BK59" i="6"/>
  <c r="BK21" i="6"/>
  <c r="BK89" i="6"/>
  <c r="BK87" i="6"/>
  <c r="BK101" i="6"/>
  <c r="BL47" i="6"/>
  <c r="BL37" i="6"/>
  <c r="BK37" i="6"/>
  <c r="BG37" i="6"/>
  <c r="BL96" i="6"/>
  <c r="BK44" i="6"/>
  <c r="BG96" i="6"/>
  <c r="BH96" i="6" s="1"/>
  <c r="BK119" i="6"/>
  <c r="BK110" i="6"/>
  <c r="BG58" i="6"/>
  <c r="BI58" i="6" s="1"/>
  <c r="BJ58" i="6" s="1"/>
  <c r="BL119" i="6"/>
  <c r="BG120" i="6"/>
  <c r="BI120" i="6" s="1"/>
  <c r="BJ120" i="6" s="1"/>
  <c r="BL110" i="6"/>
  <c r="BG114" i="6"/>
  <c r="BH114" i="6" s="1"/>
  <c r="BK68" i="6"/>
  <c r="BK58" i="6"/>
  <c r="BK105" i="6"/>
  <c r="BL120" i="6"/>
  <c r="BK114" i="6"/>
  <c r="BG68" i="6"/>
  <c r="BI68" i="6" s="1"/>
  <c r="BJ68" i="6" s="1"/>
  <c r="BG64" i="6"/>
  <c r="BH64" i="6" s="1"/>
  <c r="BG99" i="6"/>
  <c r="BH99" i="6" s="1"/>
  <c r="BG107" i="6"/>
  <c r="BI107" i="6" s="1"/>
  <c r="BJ107" i="6" s="1"/>
  <c r="BG19" i="6"/>
  <c r="BK19" i="6"/>
  <c r="BL105" i="6"/>
  <c r="BL116" i="6"/>
  <c r="BK64" i="6"/>
  <c r="BK99" i="6"/>
  <c r="BK61" i="6"/>
  <c r="BK107" i="6"/>
  <c r="BK46" i="6"/>
  <c r="BG47" i="6"/>
  <c r="BI47" i="6" s="1"/>
  <c r="BJ47" i="6" s="1"/>
  <c r="BL19" i="6"/>
  <c r="BG38" i="6"/>
  <c r="BL38" i="6"/>
  <c r="BK38" i="6"/>
  <c r="BH42" i="6"/>
  <c r="BN42" i="6" s="1"/>
  <c r="AO66" i="6"/>
  <c r="AT66" i="6"/>
  <c r="AS66" i="6"/>
  <c r="AS99" i="6"/>
  <c r="AT99" i="6"/>
  <c r="AO99" i="6"/>
  <c r="AT148" i="6"/>
  <c r="AS148" i="6"/>
  <c r="AO148" i="6"/>
  <c r="BI24" i="6"/>
  <c r="BJ24" i="6" s="1"/>
  <c r="BH24" i="6"/>
  <c r="AS169" i="6"/>
  <c r="AT169" i="6"/>
  <c r="AO169" i="6"/>
  <c r="AT129" i="6"/>
  <c r="AS129" i="6"/>
  <c r="AO129" i="6"/>
  <c r="AT145" i="6"/>
  <c r="AS145" i="6"/>
  <c r="AO145" i="6"/>
  <c r="AT178" i="6"/>
  <c r="AO178" i="6"/>
  <c r="AS178" i="6"/>
  <c r="AO188" i="6"/>
  <c r="AT188" i="6"/>
  <c r="AS188" i="6"/>
  <c r="AT171" i="6"/>
  <c r="AS171" i="6"/>
  <c r="AO171" i="6"/>
  <c r="AO212" i="6"/>
  <c r="AT212" i="6"/>
  <c r="AS212" i="6"/>
  <c r="BL166" i="6"/>
  <c r="BK166" i="6"/>
  <c r="BG166" i="6"/>
  <c r="BG149" i="6"/>
  <c r="BL149" i="6"/>
  <c r="BK149" i="6"/>
  <c r="BL173" i="6"/>
  <c r="BK173" i="6"/>
  <c r="BG173" i="6"/>
  <c r="BG199" i="6"/>
  <c r="BL199" i="6"/>
  <c r="BK199" i="6"/>
  <c r="AT21" i="6"/>
  <c r="AS21" i="6"/>
  <c r="AO21" i="6"/>
  <c r="AT30" i="6"/>
  <c r="AS30" i="6"/>
  <c r="AO30" i="6"/>
  <c r="AT71" i="6"/>
  <c r="AO71" i="6"/>
  <c r="AS71" i="6"/>
  <c r="AO74" i="6"/>
  <c r="AT74" i="6"/>
  <c r="AS74" i="6"/>
  <c r="AO217" i="6"/>
  <c r="AT217" i="6"/>
  <c r="AS217" i="6"/>
  <c r="AT36" i="6"/>
  <c r="AS36" i="6"/>
  <c r="AO36" i="6"/>
  <c r="AT144" i="6"/>
  <c r="AS144" i="6"/>
  <c r="AO144" i="6"/>
  <c r="AT130" i="6"/>
  <c r="AS130" i="6"/>
  <c r="AO130" i="6"/>
  <c r="AT110" i="6"/>
  <c r="AS110" i="6"/>
  <c r="AO110" i="6"/>
  <c r="AT168" i="6"/>
  <c r="AS168" i="6"/>
  <c r="AO168" i="6"/>
  <c r="AT149" i="6"/>
  <c r="AS149" i="6"/>
  <c r="AO149" i="6"/>
  <c r="AT161" i="6"/>
  <c r="AS161" i="6"/>
  <c r="AO161" i="6"/>
  <c r="AT186" i="6"/>
  <c r="AS186" i="6"/>
  <c r="AO186" i="6"/>
  <c r="BL155" i="6"/>
  <c r="BK155" i="6"/>
  <c r="BG155" i="6"/>
  <c r="BL181" i="6"/>
  <c r="BK181" i="6"/>
  <c r="BG181" i="6"/>
  <c r="BL170" i="6"/>
  <c r="BK170" i="6"/>
  <c r="BG170" i="6"/>
  <c r="BL188" i="6"/>
  <c r="BK188" i="6"/>
  <c r="BG188" i="6"/>
  <c r="BG214" i="6"/>
  <c r="BL214" i="6"/>
  <c r="BK214" i="6"/>
  <c r="BI136" i="6"/>
  <c r="BJ136" i="6" s="1"/>
  <c r="BH136" i="6"/>
  <c r="AT34" i="6"/>
  <c r="AS34" i="6"/>
  <c r="AO34" i="6"/>
  <c r="AT14" i="6"/>
  <c r="AS14" i="6"/>
  <c r="AO14" i="6"/>
  <c r="AO39" i="6"/>
  <c r="AT39" i="6"/>
  <c r="AS39" i="6"/>
  <c r="AT164" i="6"/>
  <c r="AS164" i="6"/>
  <c r="AO164" i="6"/>
  <c r="AT123" i="6"/>
  <c r="AS123" i="6"/>
  <c r="AO123" i="6"/>
  <c r="BH32" i="6"/>
  <c r="BI32" i="6"/>
  <c r="BJ32" i="6" s="1"/>
  <c r="AT82" i="6"/>
  <c r="AS82" i="6"/>
  <c r="AO82" i="6"/>
  <c r="AT140" i="6"/>
  <c r="AS140" i="6"/>
  <c r="AO140" i="6"/>
  <c r="AT117" i="6"/>
  <c r="AS117" i="6"/>
  <c r="AO117" i="6"/>
  <c r="AT209" i="6"/>
  <c r="AS209" i="6"/>
  <c r="AO209" i="6"/>
  <c r="AT184" i="6"/>
  <c r="AS184" i="6"/>
  <c r="AO184" i="6"/>
  <c r="AO198" i="6"/>
  <c r="AT198" i="6"/>
  <c r="AS198" i="6"/>
  <c r="AT191" i="6"/>
  <c r="AS191" i="6"/>
  <c r="AO191" i="6"/>
  <c r="BL144" i="6"/>
  <c r="BK144" i="6"/>
  <c r="BG144" i="6"/>
  <c r="BL195" i="6"/>
  <c r="BK195" i="6"/>
  <c r="BG195" i="6"/>
  <c r="BL205" i="6"/>
  <c r="BK205" i="6"/>
  <c r="BG205" i="6"/>
  <c r="BL193" i="6"/>
  <c r="BK193" i="6"/>
  <c r="BG193" i="6"/>
  <c r="BG219" i="6"/>
  <c r="BL219" i="6"/>
  <c r="BK219" i="6"/>
  <c r="AT11" i="6"/>
  <c r="AS11" i="6"/>
  <c r="AO11" i="6"/>
  <c r="AT19" i="6"/>
  <c r="AS19" i="6"/>
  <c r="AO19" i="6"/>
  <c r="AO44" i="6"/>
  <c r="AT44" i="6"/>
  <c r="AS44" i="6"/>
  <c r="AT41" i="6"/>
  <c r="AS41" i="6"/>
  <c r="AO41" i="6"/>
  <c r="AT88" i="6"/>
  <c r="AS88" i="6"/>
  <c r="AO88" i="6"/>
  <c r="AT97" i="6"/>
  <c r="AS97" i="6"/>
  <c r="AO97" i="6"/>
  <c r="AT127" i="6"/>
  <c r="AS127" i="6"/>
  <c r="AO127" i="6"/>
  <c r="AT108" i="6"/>
  <c r="AS108" i="6"/>
  <c r="AO108" i="6"/>
  <c r="AT208" i="6"/>
  <c r="AS208" i="6"/>
  <c r="AO208" i="6"/>
  <c r="AO157" i="6"/>
  <c r="AT157" i="6"/>
  <c r="AS157" i="6"/>
  <c r="AT196" i="6"/>
  <c r="AS196" i="6"/>
  <c r="AO196" i="6"/>
  <c r="BL167" i="6"/>
  <c r="BK167" i="6"/>
  <c r="BG167" i="6"/>
  <c r="BL201" i="6"/>
  <c r="BK201" i="6"/>
  <c r="BG201" i="6"/>
  <c r="BK210" i="6"/>
  <c r="BG210" i="6"/>
  <c r="BL210" i="6"/>
  <c r="BL198" i="6"/>
  <c r="BK198" i="6"/>
  <c r="BG198" i="6"/>
  <c r="BL224" i="6"/>
  <c r="BK224" i="6"/>
  <c r="BG224" i="6"/>
  <c r="BI48" i="6"/>
  <c r="BJ48" i="6" s="1"/>
  <c r="BH48" i="6"/>
  <c r="AT6" i="6"/>
  <c r="AS6" i="6"/>
  <c r="AO6" i="6"/>
  <c r="AT26" i="6"/>
  <c r="AS26" i="6"/>
  <c r="AO26" i="6"/>
  <c r="AT10" i="6"/>
  <c r="AS10" i="6"/>
  <c r="AO10" i="6"/>
  <c r="BG160" i="6"/>
  <c r="BL160" i="6"/>
  <c r="BK160" i="6"/>
  <c r="BL183" i="6"/>
  <c r="BK183" i="6"/>
  <c r="BG183" i="6"/>
  <c r="BI40" i="6"/>
  <c r="BJ40" i="6" s="1"/>
  <c r="BH40" i="6"/>
  <c r="BI91" i="6"/>
  <c r="BJ91" i="6" s="1"/>
  <c r="BH91" i="6"/>
  <c r="AS131" i="6"/>
  <c r="AT131" i="6"/>
  <c r="AO131" i="6"/>
  <c r="AT112" i="6"/>
  <c r="AS112" i="6"/>
  <c r="AO112" i="6"/>
  <c r="AS116" i="6"/>
  <c r="AO116" i="6"/>
  <c r="AT116" i="6"/>
  <c r="AT113" i="6"/>
  <c r="AS113" i="6"/>
  <c r="AO113" i="6"/>
  <c r="AT213" i="6"/>
  <c r="AS213" i="6"/>
  <c r="AO213" i="6"/>
  <c r="AO158" i="6"/>
  <c r="AT158" i="6"/>
  <c r="AS158" i="6"/>
  <c r="AT201" i="6"/>
  <c r="AS201" i="6"/>
  <c r="AO201" i="6"/>
  <c r="BI125" i="6"/>
  <c r="BJ125" i="6" s="1"/>
  <c r="BH125" i="6"/>
  <c r="BL150" i="6"/>
  <c r="BK150" i="6"/>
  <c r="BG150" i="6"/>
  <c r="BL186" i="6"/>
  <c r="BK186" i="6"/>
  <c r="BG186" i="6"/>
  <c r="BL218" i="6"/>
  <c r="BK218" i="6"/>
  <c r="BG218" i="6"/>
  <c r="BL203" i="6"/>
  <c r="BK203" i="6"/>
  <c r="BG203" i="6"/>
  <c r="BK226" i="6"/>
  <c r="BL226" i="6"/>
  <c r="BG226" i="6"/>
  <c r="BI82" i="6"/>
  <c r="BJ82" i="6" s="1"/>
  <c r="BH82" i="6"/>
  <c r="AT47" i="6"/>
  <c r="AS47" i="6"/>
  <c r="AO47" i="6"/>
  <c r="AT62" i="6"/>
  <c r="AS62" i="6"/>
  <c r="AO62" i="6"/>
  <c r="AO15" i="6"/>
  <c r="AT15" i="6"/>
  <c r="AS15" i="6"/>
  <c r="AT9" i="6"/>
  <c r="AS9" i="6"/>
  <c r="AO9" i="6"/>
  <c r="BI79" i="6"/>
  <c r="BJ79" i="6" s="1"/>
  <c r="BH79" i="6"/>
  <c r="AT93" i="6"/>
  <c r="AS93" i="6"/>
  <c r="AO93" i="6"/>
  <c r="AT219" i="6"/>
  <c r="AS219" i="6"/>
  <c r="AO219" i="6"/>
  <c r="AS121" i="6"/>
  <c r="AO121" i="6"/>
  <c r="AT121" i="6"/>
  <c r="AT143" i="6"/>
  <c r="AS143" i="6"/>
  <c r="AO143" i="6"/>
  <c r="AT218" i="6"/>
  <c r="AS218" i="6"/>
  <c r="AO218" i="6"/>
  <c r="AO193" i="6"/>
  <c r="AT193" i="6"/>
  <c r="AS193" i="6"/>
  <c r="AT206" i="6"/>
  <c r="AS206" i="6"/>
  <c r="AO206" i="6"/>
  <c r="BI102" i="6"/>
  <c r="BJ102" i="6" s="1"/>
  <c r="BH102" i="6"/>
  <c r="BI118" i="6"/>
  <c r="BJ118" i="6" s="1"/>
  <c r="BH118" i="6"/>
  <c r="BI85" i="6"/>
  <c r="BJ85" i="6" s="1"/>
  <c r="BK145" i="6"/>
  <c r="BG145" i="6"/>
  <c r="BL145" i="6"/>
  <c r="BL206" i="6"/>
  <c r="BK206" i="6"/>
  <c r="BG206" i="6"/>
  <c r="BL223" i="6"/>
  <c r="BK223" i="6"/>
  <c r="BG223" i="6"/>
  <c r="BL208" i="6"/>
  <c r="BK208" i="6"/>
  <c r="BG208" i="6"/>
  <c r="AT57" i="6"/>
  <c r="AS57" i="6"/>
  <c r="AO57" i="6"/>
  <c r="AT37" i="6"/>
  <c r="AS37" i="6"/>
  <c r="AO37" i="6"/>
  <c r="AT20" i="6"/>
  <c r="AS20" i="6"/>
  <c r="AO20" i="6"/>
  <c r="BH101" i="6"/>
  <c r="BI101" i="6"/>
  <c r="BJ101" i="6" s="1"/>
  <c r="AO159" i="6"/>
  <c r="AT159" i="6"/>
  <c r="AS159" i="6"/>
  <c r="BL178" i="6"/>
  <c r="BK178" i="6"/>
  <c r="BG178" i="6"/>
  <c r="BG190" i="6"/>
  <c r="BL190" i="6"/>
  <c r="BK190" i="6"/>
  <c r="BI124" i="6"/>
  <c r="BJ124" i="6" s="1"/>
  <c r="BH124" i="6"/>
  <c r="BI77" i="6"/>
  <c r="BJ77" i="6" s="1"/>
  <c r="BH77" i="6"/>
  <c r="BI84" i="6"/>
  <c r="BJ84" i="6" s="1"/>
  <c r="AT155" i="6"/>
  <c r="AS155" i="6"/>
  <c r="AO155" i="6"/>
  <c r="AT104" i="6"/>
  <c r="AS104" i="6"/>
  <c r="AO104" i="6"/>
  <c r="AT180" i="6"/>
  <c r="AS180" i="6"/>
  <c r="AO180" i="6"/>
  <c r="AT170" i="6"/>
  <c r="AS170" i="6"/>
  <c r="AO170" i="6"/>
  <c r="AT163" i="6"/>
  <c r="AS163" i="6"/>
  <c r="AO163" i="6"/>
  <c r="AO132" i="6"/>
  <c r="AT132" i="6"/>
  <c r="AS132" i="6"/>
  <c r="AT211" i="6"/>
  <c r="AS211" i="6"/>
  <c r="AO211" i="6"/>
  <c r="BI70" i="6"/>
  <c r="BJ70" i="6" s="1"/>
  <c r="BH70" i="6"/>
  <c r="BH16" i="6"/>
  <c r="BI16" i="6"/>
  <c r="BJ16" i="6" s="1"/>
  <c r="BL151" i="6"/>
  <c r="BK151" i="6"/>
  <c r="BG151" i="6"/>
  <c r="BL211" i="6"/>
  <c r="BK211" i="6"/>
  <c r="BG211" i="6"/>
  <c r="BL182" i="6"/>
  <c r="BK182" i="6"/>
  <c r="BG182" i="6"/>
  <c r="BL213" i="6"/>
  <c r="BK213" i="6"/>
  <c r="BG213" i="6"/>
  <c r="BI7" i="6"/>
  <c r="BJ7" i="6" s="1"/>
  <c r="BH7" i="6"/>
  <c r="AT29" i="6"/>
  <c r="AS29" i="6"/>
  <c r="AO29" i="6"/>
  <c r="AT61" i="6"/>
  <c r="AS61" i="6"/>
  <c r="AO61" i="6"/>
  <c r="AT23" i="6"/>
  <c r="AS23" i="6"/>
  <c r="AO23" i="6"/>
  <c r="BG204" i="6"/>
  <c r="BL204" i="6"/>
  <c r="BK204" i="6"/>
  <c r="AT138" i="6"/>
  <c r="AS138" i="6"/>
  <c r="AO138" i="6"/>
  <c r="AT111" i="6"/>
  <c r="AS111" i="6"/>
  <c r="AO111" i="6"/>
  <c r="AT84" i="6"/>
  <c r="AS84" i="6"/>
  <c r="AO84" i="6"/>
  <c r="AT204" i="6"/>
  <c r="AS204" i="6"/>
  <c r="AO204" i="6"/>
  <c r="AT183" i="6"/>
  <c r="AS183" i="6"/>
  <c r="AO183" i="6"/>
  <c r="AO137" i="6"/>
  <c r="AT137" i="6"/>
  <c r="AS137" i="6"/>
  <c r="AT216" i="6"/>
  <c r="AS216" i="6"/>
  <c r="AO216" i="6"/>
  <c r="AV81" i="6"/>
  <c r="AU81" i="6"/>
  <c r="BL177" i="6"/>
  <c r="BK177" i="6"/>
  <c r="BG177" i="6"/>
  <c r="BK148" i="6"/>
  <c r="BG148" i="6"/>
  <c r="BL148" i="6"/>
  <c r="BL187" i="6"/>
  <c r="BK187" i="6"/>
  <c r="BG187" i="6"/>
  <c r="BG217" i="6"/>
  <c r="BL217" i="6"/>
  <c r="BK217" i="6"/>
  <c r="BH56" i="6"/>
  <c r="BI56" i="6"/>
  <c r="BJ56" i="6" s="1"/>
  <c r="AT13" i="6"/>
  <c r="AO13" i="6"/>
  <c r="AS13" i="6"/>
  <c r="AT43" i="6"/>
  <c r="AS43" i="6"/>
  <c r="AO43" i="6"/>
  <c r="AT28" i="6"/>
  <c r="AS28" i="6"/>
  <c r="AO28" i="6"/>
  <c r="AT176" i="6"/>
  <c r="AS176" i="6"/>
  <c r="AO176" i="6"/>
  <c r="AT45" i="6"/>
  <c r="AS45" i="6"/>
  <c r="AO45" i="6"/>
  <c r="AT160" i="6"/>
  <c r="AO160" i="6"/>
  <c r="AS160" i="6"/>
  <c r="BI39" i="6"/>
  <c r="BJ39" i="6" s="1"/>
  <c r="BH39" i="6"/>
  <c r="AT106" i="6"/>
  <c r="AS106" i="6"/>
  <c r="AO106" i="6"/>
  <c r="AT118" i="6"/>
  <c r="AS118" i="6"/>
  <c r="AO118" i="6"/>
  <c r="AO139" i="6"/>
  <c r="AT139" i="6"/>
  <c r="AS139" i="6"/>
  <c r="AS119" i="6"/>
  <c r="AO119" i="6"/>
  <c r="AT119" i="6"/>
  <c r="AT199" i="6"/>
  <c r="AS199" i="6"/>
  <c r="AO199" i="6"/>
  <c r="AO142" i="6"/>
  <c r="AT142" i="6"/>
  <c r="AS142" i="6"/>
  <c r="AO162" i="6"/>
  <c r="AT162" i="6"/>
  <c r="AS162" i="6"/>
  <c r="BI137" i="6"/>
  <c r="BJ137" i="6" s="1"/>
  <c r="BH137" i="6"/>
  <c r="BL175" i="6"/>
  <c r="BK175" i="6"/>
  <c r="BG175" i="6"/>
  <c r="BK180" i="6"/>
  <c r="BG180" i="6"/>
  <c r="BL180" i="6"/>
  <c r="BL192" i="6"/>
  <c r="BK192" i="6"/>
  <c r="BG192" i="6"/>
  <c r="BG222" i="6"/>
  <c r="BL222" i="6"/>
  <c r="BK222" i="6"/>
  <c r="AO33" i="6"/>
  <c r="AS33" i="6"/>
  <c r="AT33" i="6"/>
  <c r="AT72" i="6"/>
  <c r="AS72" i="6"/>
  <c r="AO72" i="6"/>
  <c r="AT65" i="6"/>
  <c r="AS65" i="6"/>
  <c r="AO65" i="6"/>
  <c r="BI93" i="6"/>
  <c r="BJ93" i="6" s="1"/>
  <c r="BH93" i="6"/>
  <c r="BI41" i="6"/>
  <c r="BJ41" i="6" s="1"/>
  <c r="BH41" i="6"/>
  <c r="AT92" i="6"/>
  <c r="AS92" i="6"/>
  <c r="AO92" i="6"/>
  <c r="AT125" i="6"/>
  <c r="AS125" i="6"/>
  <c r="AO125" i="6"/>
  <c r="AO85" i="6"/>
  <c r="AT85" i="6"/>
  <c r="AS85" i="6"/>
  <c r="AO90" i="6"/>
  <c r="AT90" i="6"/>
  <c r="AS90" i="6"/>
  <c r="AT175" i="6"/>
  <c r="AS175" i="6"/>
  <c r="AO175" i="6"/>
  <c r="AO152" i="6"/>
  <c r="AT152" i="6"/>
  <c r="AS152" i="6"/>
  <c r="AO167" i="6"/>
  <c r="AT167" i="6"/>
  <c r="AS167" i="6"/>
  <c r="BI18" i="6"/>
  <c r="BJ18" i="6" s="1"/>
  <c r="BH18" i="6"/>
  <c r="BL216" i="6"/>
  <c r="BK216" i="6"/>
  <c r="BG216" i="6"/>
  <c r="BL191" i="6"/>
  <c r="BK191" i="6"/>
  <c r="BG191" i="6"/>
  <c r="BL197" i="6"/>
  <c r="BK197" i="6"/>
  <c r="BG197" i="6"/>
  <c r="BG154" i="6"/>
  <c r="BL154" i="6"/>
  <c r="BK154" i="6"/>
  <c r="AT40" i="6"/>
  <c r="AO40" i="6"/>
  <c r="AS40" i="6"/>
  <c r="AS31" i="6"/>
  <c r="AO31" i="6"/>
  <c r="AT31" i="6"/>
  <c r="AT70" i="6"/>
  <c r="AO70" i="6"/>
  <c r="AS70" i="6"/>
  <c r="BI57" i="6"/>
  <c r="BJ57" i="6" s="1"/>
  <c r="BH57" i="6"/>
  <c r="AT153" i="6"/>
  <c r="AS153" i="6"/>
  <c r="AO153" i="6"/>
  <c r="AT98" i="6"/>
  <c r="AS98" i="6"/>
  <c r="AO98" i="6"/>
  <c r="AO115" i="6"/>
  <c r="AT115" i="6"/>
  <c r="AS115" i="6"/>
  <c r="AO100" i="6"/>
  <c r="AT100" i="6"/>
  <c r="AS100" i="6"/>
  <c r="AT189" i="6"/>
  <c r="AS189" i="6"/>
  <c r="AO189" i="6"/>
  <c r="AO147" i="6"/>
  <c r="AS147" i="6"/>
  <c r="AT147" i="6"/>
  <c r="AO172" i="6"/>
  <c r="AT172" i="6"/>
  <c r="AS172" i="6"/>
  <c r="BI53" i="6"/>
  <c r="BJ53" i="6" s="1"/>
  <c r="BH53" i="6"/>
  <c r="BI11" i="6"/>
  <c r="BJ11" i="6" s="1"/>
  <c r="BH11" i="6"/>
  <c r="BL156" i="6"/>
  <c r="BK156" i="6"/>
  <c r="BG156" i="6"/>
  <c r="BG143" i="6"/>
  <c r="BL143" i="6"/>
  <c r="BK143" i="6"/>
  <c r="BL202" i="6"/>
  <c r="BK202" i="6"/>
  <c r="BG202" i="6"/>
  <c r="BG159" i="6"/>
  <c r="BL159" i="6"/>
  <c r="BK159" i="6"/>
  <c r="AT25" i="6"/>
  <c r="AS25" i="6"/>
  <c r="AO25" i="6"/>
  <c r="AS38" i="6"/>
  <c r="AO38" i="6"/>
  <c r="AT38" i="6"/>
  <c r="AT63" i="6"/>
  <c r="AS63" i="6"/>
  <c r="AO63" i="6"/>
  <c r="BH62" i="6"/>
  <c r="BI62" i="6"/>
  <c r="BJ62" i="6" s="1"/>
  <c r="BI76" i="6"/>
  <c r="BJ76" i="6" s="1"/>
  <c r="BH76" i="6"/>
  <c r="AT89" i="6"/>
  <c r="AS89" i="6"/>
  <c r="AO89" i="6"/>
  <c r="AT101" i="6"/>
  <c r="AS101" i="6"/>
  <c r="AO101" i="6"/>
  <c r="AO86" i="6"/>
  <c r="AT86" i="6"/>
  <c r="AS86" i="6"/>
  <c r="AO105" i="6"/>
  <c r="AT105" i="6"/>
  <c r="AS105" i="6"/>
  <c r="AT174" i="6"/>
  <c r="AS174" i="6"/>
  <c r="AO174" i="6"/>
  <c r="AT185" i="6"/>
  <c r="AS185" i="6"/>
  <c r="AO185" i="6"/>
  <c r="AO177" i="6"/>
  <c r="AS177" i="6"/>
  <c r="AT177" i="6"/>
  <c r="BI52" i="6"/>
  <c r="BJ52" i="6" s="1"/>
  <c r="BH52" i="6"/>
  <c r="BH71" i="6"/>
  <c r="BI71" i="6"/>
  <c r="BJ71" i="6" s="1"/>
  <c r="BL142" i="6"/>
  <c r="BK142" i="6"/>
  <c r="BG142" i="6"/>
  <c r="BL172" i="6"/>
  <c r="BG172" i="6"/>
  <c r="BK172" i="6"/>
  <c r="BL207" i="6"/>
  <c r="BK207" i="6"/>
  <c r="BG207" i="6"/>
  <c r="BG164" i="6"/>
  <c r="BL164" i="6"/>
  <c r="BK164" i="6"/>
  <c r="BH69" i="6"/>
  <c r="BI69" i="6"/>
  <c r="BJ69" i="6" s="1"/>
  <c r="BH51" i="6"/>
  <c r="BI51" i="6"/>
  <c r="BJ51" i="6" s="1"/>
  <c r="AT46" i="6"/>
  <c r="AS46" i="6"/>
  <c r="AO46" i="6"/>
  <c r="AT55" i="6"/>
  <c r="AS55" i="6"/>
  <c r="AO55" i="6"/>
  <c r="AS60" i="6"/>
  <c r="AO60" i="6"/>
  <c r="AT60" i="6"/>
  <c r="AT68" i="6"/>
  <c r="AS68" i="6"/>
  <c r="AO68" i="6"/>
  <c r="BH72" i="6"/>
  <c r="BI72" i="6"/>
  <c r="BJ72" i="6" s="1"/>
  <c r="AO32" i="6"/>
  <c r="AT32" i="6"/>
  <c r="AS32" i="6"/>
  <c r="BH110" i="6"/>
  <c r="BI110" i="6"/>
  <c r="BJ110" i="6" s="1"/>
  <c r="AS94" i="6"/>
  <c r="AT94" i="6"/>
  <c r="AO94" i="6"/>
  <c r="AT102" i="6"/>
  <c r="AS102" i="6"/>
  <c r="AO102" i="6"/>
  <c r="AT87" i="6"/>
  <c r="AS87" i="6"/>
  <c r="AO87" i="6"/>
  <c r="AO109" i="6"/>
  <c r="AT109" i="6"/>
  <c r="AS109" i="6"/>
  <c r="AS141" i="6"/>
  <c r="AO141" i="6"/>
  <c r="AT141" i="6"/>
  <c r="AT190" i="6"/>
  <c r="AS190" i="6"/>
  <c r="AO190" i="6"/>
  <c r="AO182" i="6"/>
  <c r="AT182" i="6"/>
  <c r="AS182" i="6"/>
  <c r="BL176" i="6"/>
  <c r="BK176" i="6"/>
  <c r="BG176" i="6"/>
  <c r="BG185" i="6"/>
  <c r="BL185" i="6"/>
  <c r="BK185" i="6"/>
  <c r="BL212" i="6"/>
  <c r="BK212" i="6"/>
  <c r="BG212" i="6"/>
  <c r="BG169" i="6"/>
  <c r="BK169" i="6"/>
  <c r="BL169" i="6"/>
  <c r="BI34" i="6"/>
  <c r="BJ34" i="6" s="1"/>
  <c r="BH34" i="6"/>
  <c r="AT48" i="6"/>
  <c r="AS48" i="6"/>
  <c r="AO48" i="6"/>
  <c r="AT50" i="6"/>
  <c r="AS50" i="6"/>
  <c r="AO50" i="6"/>
  <c r="AO7" i="6"/>
  <c r="AT7" i="6"/>
  <c r="AS7" i="6"/>
  <c r="AT73" i="6"/>
  <c r="AS73" i="6"/>
  <c r="AO73" i="6"/>
  <c r="AS8" i="6"/>
  <c r="AO8" i="6"/>
  <c r="AT8" i="6"/>
  <c r="AT181" i="6"/>
  <c r="AS181" i="6"/>
  <c r="AO181" i="6"/>
  <c r="BI111" i="6"/>
  <c r="BJ111" i="6" s="1"/>
  <c r="BH111" i="6"/>
  <c r="BI140" i="6"/>
  <c r="BJ140" i="6" s="1"/>
  <c r="BH140" i="6"/>
  <c r="BI128" i="6"/>
  <c r="BJ128" i="6" s="1"/>
  <c r="BH128" i="6"/>
  <c r="AS136" i="6"/>
  <c r="AT136" i="6"/>
  <c r="AO136" i="6"/>
  <c r="AT103" i="6"/>
  <c r="AS103" i="6"/>
  <c r="AO103" i="6"/>
  <c r="AO128" i="6"/>
  <c r="AS128" i="6"/>
  <c r="AT128" i="6"/>
  <c r="AO114" i="6"/>
  <c r="AT114" i="6"/>
  <c r="AS114" i="6"/>
  <c r="AS146" i="6"/>
  <c r="AO146" i="6"/>
  <c r="AT146" i="6"/>
  <c r="AT195" i="6"/>
  <c r="AS195" i="6"/>
  <c r="AO195" i="6"/>
  <c r="AO187" i="6"/>
  <c r="AT187" i="6"/>
  <c r="AS187" i="6"/>
  <c r="BH26" i="6"/>
  <c r="BI26" i="6"/>
  <c r="BJ26" i="6" s="1"/>
  <c r="BL153" i="6"/>
  <c r="BK153" i="6"/>
  <c r="BG153" i="6"/>
  <c r="BG161" i="6"/>
  <c r="BL161" i="6"/>
  <c r="BK161" i="6"/>
  <c r="BL215" i="6"/>
  <c r="BK215" i="6"/>
  <c r="BG215" i="6"/>
  <c r="BG174" i="6"/>
  <c r="BL174" i="6"/>
  <c r="BK174" i="6"/>
  <c r="AT18" i="6"/>
  <c r="AS18" i="6"/>
  <c r="AO18" i="6"/>
  <c r="AT58" i="6"/>
  <c r="AS58" i="6"/>
  <c r="AO58" i="6"/>
  <c r="AO12" i="6"/>
  <c r="AT12" i="6"/>
  <c r="AS12" i="6"/>
  <c r="AO49" i="6"/>
  <c r="AT49" i="6"/>
  <c r="AS49" i="6"/>
  <c r="BN27" i="6"/>
  <c r="BM27" i="6"/>
  <c r="BL221" i="6"/>
  <c r="BK221" i="6"/>
  <c r="BG221" i="6"/>
  <c r="BG209" i="6"/>
  <c r="BL209" i="6"/>
  <c r="BK209" i="6"/>
  <c r="BI105" i="6"/>
  <c r="BJ105" i="6" s="1"/>
  <c r="BH105" i="6"/>
  <c r="AO91" i="6"/>
  <c r="AT91" i="6"/>
  <c r="AS91" i="6"/>
  <c r="AT122" i="6"/>
  <c r="AS122" i="6"/>
  <c r="AO122" i="6"/>
  <c r="AO134" i="6"/>
  <c r="AT134" i="6"/>
  <c r="AS134" i="6"/>
  <c r="AO126" i="6"/>
  <c r="AT126" i="6"/>
  <c r="AS126" i="6"/>
  <c r="AS151" i="6"/>
  <c r="AO151" i="6"/>
  <c r="AT151" i="6"/>
  <c r="AT200" i="6"/>
  <c r="AS200" i="6"/>
  <c r="AO200" i="6"/>
  <c r="AO192" i="6"/>
  <c r="AT192" i="6"/>
  <c r="AS192" i="6"/>
  <c r="BI127" i="6"/>
  <c r="BJ127" i="6" s="1"/>
  <c r="BH127" i="6"/>
  <c r="BL147" i="6"/>
  <c r="BK147" i="6"/>
  <c r="BG147" i="6"/>
  <c r="BL162" i="6"/>
  <c r="BG162" i="6"/>
  <c r="BK162" i="6"/>
  <c r="BL225" i="6"/>
  <c r="BK225" i="6"/>
  <c r="BG225" i="6"/>
  <c r="BG179" i="6"/>
  <c r="BL179" i="6"/>
  <c r="BK179" i="6"/>
  <c r="AT35" i="6"/>
  <c r="AS35" i="6"/>
  <c r="AO35" i="6"/>
  <c r="AT51" i="6"/>
  <c r="AS51" i="6"/>
  <c r="AO51" i="6"/>
  <c r="AO17" i="6"/>
  <c r="AT17" i="6"/>
  <c r="AS17" i="6"/>
  <c r="AO54" i="6"/>
  <c r="AT54" i="6"/>
  <c r="AS54" i="6"/>
  <c r="AT133" i="6"/>
  <c r="AS133" i="6"/>
  <c r="AO133" i="6"/>
  <c r="BL165" i="6"/>
  <c r="BK165" i="6"/>
  <c r="BG165" i="6"/>
  <c r="BI98" i="6"/>
  <c r="BJ98" i="6" s="1"/>
  <c r="BH98" i="6"/>
  <c r="AT96" i="6"/>
  <c r="AS96" i="6"/>
  <c r="AO96" i="6"/>
  <c r="AT135" i="6"/>
  <c r="AS135" i="6"/>
  <c r="AO135" i="6"/>
  <c r="AT214" i="6"/>
  <c r="AS214" i="6"/>
  <c r="AO214" i="6"/>
  <c r="AT150" i="6"/>
  <c r="AS150" i="6"/>
  <c r="AO150" i="6"/>
  <c r="AT156" i="6"/>
  <c r="AS156" i="6"/>
  <c r="AO156" i="6"/>
  <c r="AT205" i="6"/>
  <c r="AS205" i="6"/>
  <c r="AO205" i="6"/>
  <c r="AO197" i="6"/>
  <c r="AT197" i="6"/>
  <c r="AS197" i="6"/>
  <c r="BI132" i="6"/>
  <c r="BJ132" i="6" s="1"/>
  <c r="BH132" i="6"/>
  <c r="BI130" i="6"/>
  <c r="BJ130" i="6" s="1"/>
  <c r="BH130" i="6"/>
  <c r="BI113" i="6"/>
  <c r="BJ113" i="6" s="1"/>
  <c r="BH113" i="6"/>
  <c r="BL158" i="6"/>
  <c r="BK158" i="6"/>
  <c r="BG158" i="6"/>
  <c r="BL163" i="6"/>
  <c r="BK163" i="6"/>
  <c r="BG163" i="6"/>
  <c r="BL227" i="6"/>
  <c r="BK227" i="6"/>
  <c r="BG227" i="6"/>
  <c r="BG184" i="6"/>
  <c r="BL184" i="6"/>
  <c r="BK184" i="6"/>
  <c r="BI121" i="6"/>
  <c r="BJ121" i="6" s="1"/>
  <c r="BH121" i="6"/>
  <c r="AT56" i="6"/>
  <c r="AS56" i="6"/>
  <c r="AO56" i="6"/>
  <c r="AT52" i="6"/>
  <c r="AS52" i="6"/>
  <c r="AO52" i="6"/>
  <c r="AO22" i="6"/>
  <c r="AT22" i="6"/>
  <c r="AS22" i="6"/>
  <c r="AO59" i="6"/>
  <c r="AT59" i="6"/>
  <c r="AS59" i="6"/>
  <c r="AT166" i="6"/>
  <c r="AS166" i="6"/>
  <c r="AO166" i="6"/>
  <c r="BL157" i="6"/>
  <c r="BK157" i="6"/>
  <c r="BG157" i="6"/>
  <c r="BL152" i="6"/>
  <c r="BK152" i="6"/>
  <c r="BG152" i="6"/>
  <c r="BI122" i="6"/>
  <c r="BJ122" i="6" s="1"/>
  <c r="BH122" i="6"/>
  <c r="BI23" i="6"/>
  <c r="BJ23" i="6" s="1"/>
  <c r="BH23" i="6"/>
  <c r="AT107" i="6"/>
  <c r="AS107" i="6"/>
  <c r="AO107" i="6"/>
  <c r="AT154" i="6"/>
  <c r="AS154" i="6"/>
  <c r="AO154" i="6"/>
  <c r="AT179" i="6"/>
  <c r="AS179" i="6"/>
  <c r="AO179" i="6"/>
  <c r="AT165" i="6"/>
  <c r="AS165" i="6"/>
  <c r="AO165" i="6"/>
  <c r="AT194" i="6"/>
  <c r="AS194" i="6"/>
  <c r="AO194" i="6"/>
  <c r="AT210" i="6"/>
  <c r="AS210" i="6"/>
  <c r="AO210" i="6"/>
  <c r="AO202" i="6"/>
  <c r="AT202" i="6"/>
  <c r="AS202" i="6"/>
  <c r="BL146" i="6"/>
  <c r="BK146" i="6"/>
  <c r="BG146" i="6"/>
  <c r="BG171" i="6"/>
  <c r="BL171" i="6"/>
  <c r="BK171" i="6"/>
  <c r="BL220" i="6"/>
  <c r="BK220" i="6"/>
  <c r="BG220" i="6"/>
  <c r="BG189" i="6"/>
  <c r="BL189" i="6"/>
  <c r="BK189" i="6"/>
  <c r="BI63" i="6"/>
  <c r="BJ63" i="6" s="1"/>
  <c r="BH63" i="6"/>
  <c r="AT16" i="6"/>
  <c r="AO16" i="6"/>
  <c r="AS16" i="6"/>
  <c r="AT53" i="6"/>
  <c r="AS53" i="6"/>
  <c r="AO53" i="6"/>
  <c r="AO27" i="6"/>
  <c r="AS27" i="6"/>
  <c r="AT27" i="6"/>
  <c r="AO64" i="6"/>
  <c r="AT64" i="6"/>
  <c r="AS64" i="6"/>
  <c r="AO120" i="6"/>
  <c r="AT120" i="6"/>
  <c r="AS120" i="6"/>
  <c r="BI119" i="6"/>
  <c r="BJ119" i="6" s="1"/>
  <c r="BH119" i="6"/>
  <c r="BI133" i="6"/>
  <c r="BJ133" i="6" s="1"/>
  <c r="BH133" i="6"/>
  <c r="BI45" i="6"/>
  <c r="BJ45" i="6" s="1"/>
  <c r="BH45" i="6"/>
  <c r="BI109" i="6"/>
  <c r="BJ109" i="6" s="1"/>
  <c r="BH109" i="6"/>
  <c r="AS124" i="6"/>
  <c r="AT124" i="6"/>
  <c r="AO124" i="6"/>
  <c r="AT83" i="6"/>
  <c r="AS83" i="6"/>
  <c r="AO83" i="6"/>
  <c r="AT203" i="6"/>
  <c r="AS203" i="6"/>
  <c r="AO203" i="6"/>
  <c r="AO95" i="6"/>
  <c r="AT95" i="6"/>
  <c r="AS95" i="6"/>
  <c r="AO173" i="6"/>
  <c r="AT173" i="6"/>
  <c r="AS173" i="6"/>
  <c r="AT215" i="6"/>
  <c r="AS215" i="6"/>
  <c r="AO215" i="6"/>
  <c r="AO207" i="6"/>
  <c r="AT207" i="6"/>
  <c r="AS207" i="6"/>
  <c r="BL196" i="6"/>
  <c r="BK196" i="6"/>
  <c r="BG196" i="6"/>
  <c r="BG200" i="6"/>
  <c r="BL200" i="6"/>
  <c r="BK200" i="6"/>
  <c r="BL168" i="6"/>
  <c r="BK168" i="6"/>
  <c r="BG168" i="6"/>
  <c r="BG194" i="6"/>
  <c r="BL194" i="6"/>
  <c r="BK194" i="6"/>
  <c r="BI126" i="6"/>
  <c r="BJ126" i="6" s="1"/>
  <c r="BH126" i="6"/>
  <c r="AT24" i="6"/>
  <c r="AS24" i="6"/>
  <c r="AO24" i="6"/>
  <c r="AT42" i="6"/>
  <c r="AS42" i="6"/>
  <c r="AO42" i="6"/>
  <c r="AT67" i="6"/>
  <c r="AS67" i="6"/>
  <c r="AO67" i="6"/>
  <c r="AO69" i="6"/>
  <c r="AT69" i="6"/>
  <c r="AS69" i="6"/>
  <c r="BI29" i="6" l="1"/>
  <c r="BJ29" i="6" s="1"/>
  <c r="BH97" i="6"/>
  <c r="BI75" i="6"/>
  <c r="BJ75" i="6" s="1"/>
  <c r="BH54" i="6"/>
  <c r="BN54" i="6" s="1"/>
  <c r="BH141" i="6"/>
  <c r="BN141" i="6" s="1"/>
  <c r="BH129" i="6"/>
  <c r="BN129" i="6" s="1"/>
  <c r="BH43" i="6"/>
  <c r="BN43" i="6" s="1"/>
  <c r="BH139" i="6"/>
  <c r="BN139" i="6" s="1"/>
  <c r="BI12" i="6"/>
  <c r="BJ12" i="6" s="1"/>
  <c r="BI17" i="6"/>
  <c r="BJ17" i="6" s="1"/>
  <c r="BI31" i="6"/>
  <c r="BJ31" i="6" s="1"/>
  <c r="BH73" i="6"/>
  <c r="BH138" i="6"/>
  <c r="BN138" i="6" s="1"/>
  <c r="BH134" i="6"/>
  <c r="BN134" i="6" s="1"/>
  <c r="BI95" i="6"/>
  <c r="BJ95" i="6" s="1"/>
  <c r="BI8" i="6"/>
  <c r="BJ8" i="6" s="1"/>
  <c r="BH9" i="6"/>
  <c r="BM9" i="6" s="1"/>
  <c r="BH135" i="6"/>
  <c r="BN135" i="6" s="1"/>
  <c r="BH13" i="6"/>
  <c r="BM13" i="6" s="1"/>
  <c r="BI59" i="6"/>
  <c r="BJ59" i="6" s="1"/>
  <c r="BI36" i="6"/>
  <c r="BJ36" i="6" s="1"/>
  <c r="BH60" i="6"/>
  <c r="BM60" i="6" s="1"/>
  <c r="BI28" i="6"/>
  <c r="BJ28" i="6" s="1"/>
  <c r="BH49" i="6"/>
  <c r="BM49" i="6" s="1"/>
  <c r="BH68" i="6"/>
  <c r="BM68" i="6" s="1"/>
  <c r="BH104" i="6"/>
  <c r="BN104" i="6" s="1"/>
  <c r="BI22" i="6"/>
  <c r="BJ22" i="6" s="1"/>
  <c r="BH30" i="6"/>
  <c r="BN30" i="6" s="1"/>
  <c r="BH15" i="6"/>
  <c r="BM15" i="6" s="1"/>
  <c r="BH117" i="6"/>
  <c r="BM117" i="6" s="1"/>
  <c r="BI83" i="6"/>
  <c r="BJ83" i="6" s="1"/>
  <c r="BH131" i="6"/>
  <c r="BM131" i="6" s="1"/>
  <c r="BI80" i="6"/>
  <c r="BJ80" i="6" s="1"/>
  <c r="BH78" i="6"/>
  <c r="BM78" i="6" s="1"/>
  <c r="BI99" i="6"/>
  <c r="BJ99" i="6" s="1"/>
  <c r="BH10" i="6"/>
  <c r="BN10" i="6" s="1"/>
  <c r="BI64" i="6"/>
  <c r="BJ64" i="6" s="1"/>
  <c r="BH90" i="6"/>
  <c r="BN90" i="6" s="1"/>
  <c r="BH6" i="6"/>
  <c r="BM6" i="6" s="1"/>
  <c r="BH89" i="6"/>
  <c r="BN89" i="6" s="1"/>
  <c r="BI100" i="6"/>
  <c r="BJ100" i="6" s="1"/>
  <c r="BI14" i="6"/>
  <c r="BJ14" i="6" s="1"/>
  <c r="BH112" i="6"/>
  <c r="BN112" i="6" s="1"/>
  <c r="BH108" i="6"/>
  <c r="BN108" i="6" s="1"/>
  <c r="BH55" i="6"/>
  <c r="BN55" i="6" s="1"/>
  <c r="BI103" i="6"/>
  <c r="BJ103" i="6" s="1"/>
  <c r="BI66" i="6"/>
  <c r="BJ66" i="6" s="1"/>
  <c r="BI46" i="6"/>
  <c r="BJ46" i="6" s="1"/>
  <c r="BH58" i="6"/>
  <c r="BN58" i="6" s="1"/>
  <c r="BH35" i="6"/>
  <c r="BM35" i="6" s="1"/>
  <c r="BI33" i="6"/>
  <c r="BJ33" i="6" s="1"/>
  <c r="BH116" i="6"/>
  <c r="BN116" i="6" s="1"/>
  <c r="BH120" i="6"/>
  <c r="BN120" i="6" s="1"/>
  <c r="BI61" i="6"/>
  <c r="BJ61" i="6" s="1"/>
  <c r="BH50" i="6"/>
  <c r="BM50" i="6" s="1"/>
  <c r="BI20" i="6"/>
  <c r="BJ20" i="6" s="1"/>
  <c r="BI74" i="6"/>
  <c r="BJ74" i="6" s="1"/>
  <c r="BI87" i="6"/>
  <c r="BJ87" i="6" s="1"/>
  <c r="BI115" i="6"/>
  <c r="BJ115" i="6" s="1"/>
  <c r="BI81" i="6"/>
  <c r="BJ81" i="6" s="1"/>
  <c r="BH92" i="6"/>
  <c r="BM92" i="6" s="1"/>
  <c r="BH94" i="6"/>
  <c r="BN94" i="6" s="1"/>
  <c r="BH65" i="6"/>
  <c r="BN65" i="6" s="1"/>
  <c r="BI88" i="6"/>
  <c r="BJ88" i="6" s="1"/>
  <c r="BH67" i="6"/>
  <c r="BN67" i="6" s="1"/>
  <c r="BH44" i="6"/>
  <c r="BN44" i="6" s="1"/>
  <c r="BI21" i="6"/>
  <c r="BJ21" i="6" s="1"/>
  <c r="BH106" i="6"/>
  <c r="BN106" i="6" s="1"/>
  <c r="BH25" i="6"/>
  <c r="BN25" i="6" s="1"/>
  <c r="BI114" i="6"/>
  <c r="BJ114" i="6" s="1"/>
  <c r="BI96" i="6"/>
  <c r="BJ96" i="6" s="1"/>
  <c r="BM42" i="6"/>
  <c r="BH107" i="6"/>
  <c r="BN107" i="6" s="1"/>
  <c r="BI86" i="6"/>
  <c r="BJ86" i="6" s="1"/>
  <c r="BH47" i="6"/>
  <c r="BN47" i="6" s="1"/>
  <c r="BI37" i="6"/>
  <c r="BJ37" i="6" s="1"/>
  <c r="BH37" i="6"/>
  <c r="BH19" i="6"/>
  <c r="BI19" i="6"/>
  <c r="BJ19" i="6" s="1"/>
  <c r="BH38" i="6"/>
  <c r="BI38" i="6"/>
  <c r="BJ38" i="6" s="1"/>
  <c r="BN128" i="6"/>
  <c r="BM128" i="6"/>
  <c r="AQ215" i="6"/>
  <c r="AR215" i="6" s="1"/>
  <c r="AP215" i="6"/>
  <c r="AQ210" i="6"/>
  <c r="AR210" i="6" s="1"/>
  <c r="AP210" i="6"/>
  <c r="BN64" i="6"/>
  <c r="BM64" i="6"/>
  <c r="AQ150" i="6"/>
  <c r="AR150" i="6" s="1"/>
  <c r="AP150" i="6"/>
  <c r="AQ133" i="6"/>
  <c r="AR133" i="6" s="1"/>
  <c r="AP133" i="6"/>
  <c r="BI225" i="6"/>
  <c r="BJ225" i="6" s="1"/>
  <c r="BH225" i="6"/>
  <c r="BN103" i="6"/>
  <c r="BM103" i="6"/>
  <c r="AQ58" i="6"/>
  <c r="AR58" i="6" s="1"/>
  <c r="AP58" i="6"/>
  <c r="AP109" i="6"/>
  <c r="AQ109" i="6"/>
  <c r="AR109" i="6" s="1"/>
  <c r="BN72" i="6"/>
  <c r="BM72" i="6"/>
  <c r="BI207" i="6"/>
  <c r="BJ207" i="6" s="1"/>
  <c r="BH207" i="6"/>
  <c r="BN76" i="6"/>
  <c r="BM76" i="6"/>
  <c r="AP147" i="6"/>
  <c r="AQ147" i="6"/>
  <c r="AR147" i="6" s="1"/>
  <c r="BH192" i="6"/>
  <c r="BI192" i="6"/>
  <c r="BJ192" i="6" s="1"/>
  <c r="BN12" i="6"/>
  <c r="BM12" i="6"/>
  <c r="AQ216" i="6"/>
  <c r="AR216" i="6" s="1"/>
  <c r="AP216" i="6"/>
  <c r="BN77" i="6"/>
  <c r="BM77" i="6"/>
  <c r="AQ37" i="6"/>
  <c r="AR37" i="6" s="1"/>
  <c r="AP37" i="6"/>
  <c r="BN85" i="6"/>
  <c r="BM85" i="6"/>
  <c r="AQ62" i="6"/>
  <c r="AR62" i="6" s="1"/>
  <c r="AP62" i="6"/>
  <c r="BI150" i="6"/>
  <c r="BJ150" i="6" s="1"/>
  <c r="BH150" i="6"/>
  <c r="BM40" i="6"/>
  <c r="BN40" i="6"/>
  <c r="BI193" i="6"/>
  <c r="BJ193" i="6" s="1"/>
  <c r="BH193" i="6"/>
  <c r="AQ184" i="6"/>
  <c r="AR184" i="6" s="1"/>
  <c r="AP184" i="6"/>
  <c r="AQ164" i="6"/>
  <c r="AR164" i="6" s="1"/>
  <c r="AP164" i="6"/>
  <c r="BI170" i="6"/>
  <c r="BJ170" i="6" s="1"/>
  <c r="BH170" i="6"/>
  <c r="BN100" i="6"/>
  <c r="BM100" i="6"/>
  <c r="AQ169" i="6"/>
  <c r="AR169" i="6" s="1"/>
  <c r="AP169" i="6"/>
  <c r="BM45" i="6"/>
  <c r="BN45" i="6"/>
  <c r="AQ7" i="6"/>
  <c r="AR7" i="6" s="1"/>
  <c r="AP7" i="6"/>
  <c r="AQ185" i="6"/>
  <c r="AR185" i="6" s="1"/>
  <c r="AP185" i="6"/>
  <c r="BI216" i="6"/>
  <c r="BJ216" i="6" s="1"/>
  <c r="BH216" i="6"/>
  <c r="AQ132" i="6"/>
  <c r="AR132" i="6" s="1"/>
  <c r="AP132" i="6"/>
  <c r="BN63" i="6"/>
  <c r="BM63" i="6"/>
  <c r="AQ194" i="6"/>
  <c r="AR194" i="6" s="1"/>
  <c r="AP194" i="6"/>
  <c r="AQ214" i="6"/>
  <c r="AR214" i="6" s="1"/>
  <c r="AP214" i="6"/>
  <c r="AP18" i="6"/>
  <c r="AQ18" i="6"/>
  <c r="AR18" i="6" s="1"/>
  <c r="AQ195" i="6"/>
  <c r="AR195" i="6" s="1"/>
  <c r="AP195" i="6"/>
  <c r="BN140" i="6"/>
  <c r="BM140" i="6"/>
  <c r="AQ50" i="6"/>
  <c r="AR50" i="6" s="1"/>
  <c r="AP50" i="6"/>
  <c r="AQ70" i="6"/>
  <c r="AR70" i="6" s="1"/>
  <c r="AP70" i="6"/>
  <c r="AQ119" i="6"/>
  <c r="AR119" i="6" s="1"/>
  <c r="AP119" i="6"/>
  <c r="AQ160" i="6"/>
  <c r="AR160" i="6" s="1"/>
  <c r="AP160" i="6"/>
  <c r="BN56" i="6"/>
  <c r="BM56" i="6"/>
  <c r="BM8" i="6"/>
  <c r="BN8" i="6"/>
  <c r="AQ163" i="6"/>
  <c r="AR163" i="6" s="1"/>
  <c r="AP163" i="6"/>
  <c r="AQ57" i="6"/>
  <c r="AR57" i="6" s="1"/>
  <c r="AP57" i="6"/>
  <c r="BN118" i="6"/>
  <c r="BM118" i="6"/>
  <c r="AQ47" i="6"/>
  <c r="AR47" i="6" s="1"/>
  <c r="AP47" i="6"/>
  <c r="BM125" i="6"/>
  <c r="BN125" i="6"/>
  <c r="BI205" i="6"/>
  <c r="BJ205" i="6" s="1"/>
  <c r="BH205" i="6"/>
  <c r="AQ209" i="6"/>
  <c r="AR209" i="6" s="1"/>
  <c r="AP209" i="6"/>
  <c r="BI181" i="6"/>
  <c r="BJ181" i="6" s="1"/>
  <c r="BH181" i="6"/>
  <c r="AP217" i="6"/>
  <c r="AQ217" i="6"/>
  <c r="AR217" i="6" s="1"/>
  <c r="BI173" i="6"/>
  <c r="BJ173" i="6" s="1"/>
  <c r="BH173" i="6"/>
  <c r="BN86" i="6"/>
  <c r="BM86" i="6"/>
  <c r="BH162" i="6"/>
  <c r="BI162" i="6"/>
  <c r="BJ162" i="6" s="1"/>
  <c r="BN105" i="6"/>
  <c r="BM105" i="6"/>
  <c r="AQ102" i="6"/>
  <c r="AR102" i="6" s="1"/>
  <c r="AP102" i="6"/>
  <c r="BI172" i="6"/>
  <c r="BJ172" i="6" s="1"/>
  <c r="BH172" i="6"/>
  <c r="AQ65" i="6"/>
  <c r="AR65" i="6" s="1"/>
  <c r="AP65" i="6"/>
  <c r="BI180" i="6"/>
  <c r="BJ180" i="6" s="1"/>
  <c r="BH180" i="6"/>
  <c r="AQ219" i="6"/>
  <c r="AR219" i="6" s="1"/>
  <c r="AP219" i="6"/>
  <c r="BN114" i="6"/>
  <c r="BM114" i="6"/>
  <c r="AQ168" i="6"/>
  <c r="AR168" i="6" s="1"/>
  <c r="AP168" i="6"/>
  <c r="AP212" i="6"/>
  <c r="AQ212" i="6"/>
  <c r="AR212" i="6" s="1"/>
  <c r="AQ189" i="6"/>
  <c r="AR189" i="6" s="1"/>
  <c r="AP189" i="6"/>
  <c r="AQ149" i="6"/>
  <c r="AR149" i="6" s="1"/>
  <c r="AP149" i="6"/>
  <c r="BN17" i="6"/>
  <c r="BM17" i="6"/>
  <c r="BI183" i="6"/>
  <c r="BJ183" i="6" s="1"/>
  <c r="BH183" i="6"/>
  <c r="BH194" i="6"/>
  <c r="BI194" i="6"/>
  <c r="BJ194" i="6" s="1"/>
  <c r="AQ173" i="6"/>
  <c r="AR173" i="6" s="1"/>
  <c r="AP173" i="6"/>
  <c r="AQ52" i="6"/>
  <c r="AR52" i="6" s="1"/>
  <c r="AP52" i="6"/>
  <c r="BN113" i="6"/>
  <c r="BM113" i="6"/>
  <c r="AP54" i="6"/>
  <c r="AQ54" i="6"/>
  <c r="AR54" i="6" s="1"/>
  <c r="BN97" i="6"/>
  <c r="BM97" i="6"/>
  <c r="AQ60" i="6"/>
  <c r="AR60" i="6" s="1"/>
  <c r="AP60" i="6"/>
  <c r="AQ174" i="6"/>
  <c r="AR174" i="6" s="1"/>
  <c r="AP174" i="6"/>
  <c r="BN62" i="6"/>
  <c r="BM62" i="6"/>
  <c r="BN18" i="6"/>
  <c r="BM18" i="6"/>
  <c r="AP85" i="6"/>
  <c r="AQ85" i="6"/>
  <c r="AR85" i="6" s="1"/>
  <c r="AQ45" i="6"/>
  <c r="AR45" i="6" s="1"/>
  <c r="AP45" i="6"/>
  <c r="AQ137" i="6"/>
  <c r="AR137" i="6" s="1"/>
  <c r="AP137" i="6"/>
  <c r="BI211" i="6"/>
  <c r="BJ211" i="6" s="1"/>
  <c r="BH211" i="6"/>
  <c r="BN36" i="6"/>
  <c r="BM36" i="6"/>
  <c r="AQ108" i="6"/>
  <c r="AR108" i="6" s="1"/>
  <c r="AP108" i="6"/>
  <c r="AP39" i="6"/>
  <c r="AQ39" i="6"/>
  <c r="AR39" i="6" s="1"/>
  <c r="AQ171" i="6"/>
  <c r="AR171" i="6" s="1"/>
  <c r="AP171" i="6"/>
  <c r="BN24" i="6"/>
  <c r="BM24" i="6"/>
  <c r="AQ16" i="6"/>
  <c r="AR16" i="6" s="1"/>
  <c r="AP16" i="6"/>
  <c r="BI198" i="6"/>
  <c r="BJ198" i="6" s="1"/>
  <c r="BH198" i="6"/>
  <c r="BI168" i="6"/>
  <c r="BJ168" i="6" s="1"/>
  <c r="BH168" i="6"/>
  <c r="AQ135" i="6"/>
  <c r="AR135" i="6" s="1"/>
  <c r="AP135" i="6"/>
  <c r="BI147" i="6"/>
  <c r="BJ147" i="6" s="1"/>
  <c r="BH147" i="6"/>
  <c r="AQ151" i="6"/>
  <c r="AR151" i="6" s="1"/>
  <c r="AP151" i="6"/>
  <c r="AQ48" i="6"/>
  <c r="AR48" i="6" s="1"/>
  <c r="AP48" i="6"/>
  <c r="BI142" i="6"/>
  <c r="BJ142" i="6" s="1"/>
  <c r="BH142" i="6"/>
  <c r="AP100" i="6"/>
  <c r="AQ100" i="6"/>
  <c r="AR100" i="6" s="1"/>
  <c r="AQ31" i="6"/>
  <c r="AR31" i="6" s="1"/>
  <c r="AP31" i="6"/>
  <c r="AQ125" i="6"/>
  <c r="AR125" i="6" s="1"/>
  <c r="AP125" i="6"/>
  <c r="BI175" i="6"/>
  <c r="BJ175" i="6" s="1"/>
  <c r="BH175" i="6"/>
  <c r="BI217" i="6"/>
  <c r="BJ217" i="6" s="1"/>
  <c r="BH217" i="6"/>
  <c r="AQ183" i="6"/>
  <c r="AR183" i="6" s="1"/>
  <c r="AP183" i="6"/>
  <c r="AQ170" i="6"/>
  <c r="AR170" i="6" s="1"/>
  <c r="AP170" i="6"/>
  <c r="BN82" i="6"/>
  <c r="BM82" i="6"/>
  <c r="AQ116" i="6"/>
  <c r="AR116" i="6" s="1"/>
  <c r="AP116" i="6"/>
  <c r="BI210" i="6"/>
  <c r="BJ210" i="6" s="1"/>
  <c r="BH210" i="6"/>
  <c r="BI195" i="6"/>
  <c r="BJ195" i="6" s="1"/>
  <c r="BH195" i="6"/>
  <c r="AQ117" i="6"/>
  <c r="AR117" i="6" s="1"/>
  <c r="AP117" i="6"/>
  <c r="AQ14" i="6"/>
  <c r="AR14" i="6" s="1"/>
  <c r="AP14" i="6"/>
  <c r="BI155" i="6"/>
  <c r="BJ155" i="6" s="1"/>
  <c r="BH155" i="6"/>
  <c r="AP74" i="6"/>
  <c r="AQ74" i="6"/>
  <c r="AR74" i="6" s="1"/>
  <c r="AP192" i="6"/>
  <c r="AQ192" i="6"/>
  <c r="AR192" i="6" s="1"/>
  <c r="AQ68" i="6"/>
  <c r="AR68" i="6" s="1"/>
  <c r="AP68" i="6"/>
  <c r="AP41" i="6"/>
  <c r="AQ41" i="6"/>
  <c r="AR41" i="6" s="1"/>
  <c r="BN119" i="6"/>
  <c r="BM119" i="6"/>
  <c r="BH189" i="6"/>
  <c r="BI189" i="6"/>
  <c r="BJ189" i="6" s="1"/>
  <c r="BM130" i="6"/>
  <c r="BN130" i="6"/>
  <c r="AQ146" i="6"/>
  <c r="AR146" i="6" s="1"/>
  <c r="AP146" i="6"/>
  <c r="BN111" i="6"/>
  <c r="BM111" i="6"/>
  <c r="BN99" i="6"/>
  <c r="BM99" i="6"/>
  <c r="AQ94" i="6"/>
  <c r="AR94" i="6" s="1"/>
  <c r="AP94" i="6"/>
  <c r="AQ55" i="6"/>
  <c r="AR55" i="6" s="1"/>
  <c r="AP55" i="6"/>
  <c r="BI143" i="6"/>
  <c r="BJ143" i="6" s="1"/>
  <c r="BH143" i="6"/>
  <c r="AP72" i="6"/>
  <c r="AQ72" i="6"/>
  <c r="AR72" i="6" s="1"/>
  <c r="AQ139" i="6"/>
  <c r="AR139" i="6" s="1"/>
  <c r="AP139" i="6"/>
  <c r="BI187" i="6"/>
  <c r="BJ187" i="6" s="1"/>
  <c r="BH187" i="6"/>
  <c r="BH204" i="6"/>
  <c r="BI204" i="6"/>
  <c r="BJ204" i="6" s="1"/>
  <c r="BN29" i="6"/>
  <c r="BM29" i="6"/>
  <c r="BN102" i="6"/>
  <c r="BM102" i="6"/>
  <c r="AQ93" i="6"/>
  <c r="AR93" i="6" s="1"/>
  <c r="AP93" i="6"/>
  <c r="BH160" i="6"/>
  <c r="BI160" i="6"/>
  <c r="BJ160" i="6" s="1"/>
  <c r="AQ110" i="6"/>
  <c r="AR110" i="6" s="1"/>
  <c r="AP110" i="6"/>
  <c r="AQ148" i="6"/>
  <c r="AR148" i="6" s="1"/>
  <c r="AP148" i="6"/>
  <c r="BI185" i="6"/>
  <c r="BJ185" i="6" s="1"/>
  <c r="BH185" i="6"/>
  <c r="AQ208" i="6"/>
  <c r="AR208" i="6" s="1"/>
  <c r="AP208" i="6"/>
  <c r="BN133" i="6"/>
  <c r="BM133" i="6"/>
  <c r="AQ95" i="6"/>
  <c r="AR95" i="6" s="1"/>
  <c r="AP95" i="6"/>
  <c r="BI220" i="6"/>
  <c r="BJ220" i="6" s="1"/>
  <c r="BH220" i="6"/>
  <c r="AQ56" i="6"/>
  <c r="AR56" i="6" s="1"/>
  <c r="AP56" i="6"/>
  <c r="AQ17" i="6"/>
  <c r="AR17" i="6" s="1"/>
  <c r="AP17" i="6"/>
  <c r="BH209" i="6"/>
  <c r="BI209" i="6"/>
  <c r="BJ209" i="6" s="1"/>
  <c r="BH174" i="6"/>
  <c r="BI174" i="6"/>
  <c r="BJ174" i="6" s="1"/>
  <c r="BI156" i="6"/>
  <c r="BJ156" i="6" s="1"/>
  <c r="BH156" i="6"/>
  <c r="AQ118" i="6"/>
  <c r="AR118" i="6" s="1"/>
  <c r="AP118" i="6"/>
  <c r="AQ176" i="6"/>
  <c r="AR176" i="6" s="1"/>
  <c r="AP176" i="6"/>
  <c r="AQ23" i="6"/>
  <c r="AR23" i="6" s="1"/>
  <c r="AP23" i="6"/>
  <c r="BI151" i="6"/>
  <c r="BJ151" i="6" s="1"/>
  <c r="BH151" i="6"/>
  <c r="BI190" i="6"/>
  <c r="BJ190" i="6" s="1"/>
  <c r="BH190" i="6"/>
  <c r="BI208" i="6"/>
  <c r="BJ208" i="6" s="1"/>
  <c r="BH208" i="6"/>
  <c r="BI226" i="6"/>
  <c r="BJ226" i="6" s="1"/>
  <c r="BH226" i="6"/>
  <c r="BN21" i="6"/>
  <c r="BM21" i="6"/>
  <c r="AQ112" i="6"/>
  <c r="AR112" i="6" s="1"/>
  <c r="AP112" i="6"/>
  <c r="AP10" i="6"/>
  <c r="AQ10" i="6"/>
  <c r="AR10" i="6" s="1"/>
  <c r="BI201" i="6"/>
  <c r="BJ201" i="6" s="1"/>
  <c r="BH201" i="6"/>
  <c r="AQ127" i="6"/>
  <c r="AR127" i="6" s="1"/>
  <c r="AP127" i="6"/>
  <c r="AQ71" i="6"/>
  <c r="AR71" i="6" s="1"/>
  <c r="AP71" i="6"/>
  <c r="BI149" i="6"/>
  <c r="BJ149" i="6" s="1"/>
  <c r="BH149" i="6"/>
  <c r="BN74" i="6"/>
  <c r="BM74" i="6"/>
  <c r="AP177" i="6"/>
  <c r="AQ177" i="6"/>
  <c r="AR177" i="6" s="1"/>
  <c r="AQ203" i="6"/>
  <c r="AR203" i="6" s="1"/>
  <c r="AP203" i="6"/>
  <c r="AQ179" i="6"/>
  <c r="AR179" i="6" s="1"/>
  <c r="AP179" i="6"/>
  <c r="BN75" i="6"/>
  <c r="BM75" i="6"/>
  <c r="BN132" i="6"/>
  <c r="BM132" i="6"/>
  <c r="AQ96" i="6"/>
  <c r="AR96" i="6" s="1"/>
  <c r="AP96" i="6"/>
  <c r="AQ51" i="6"/>
  <c r="AR51" i="6" s="1"/>
  <c r="AP51" i="6"/>
  <c r="BI221" i="6"/>
  <c r="BJ221" i="6" s="1"/>
  <c r="BH221" i="6"/>
  <c r="BI215" i="6"/>
  <c r="BJ215" i="6" s="1"/>
  <c r="BH215" i="6"/>
  <c r="AQ181" i="6"/>
  <c r="AR181" i="6" s="1"/>
  <c r="AP181" i="6"/>
  <c r="BM34" i="6"/>
  <c r="BN34" i="6"/>
  <c r="AP115" i="6"/>
  <c r="AQ115" i="6"/>
  <c r="AR115" i="6" s="1"/>
  <c r="AQ40" i="6"/>
  <c r="AR40" i="6" s="1"/>
  <c r="AP40" i="6"/>
  <c r="AQ92" i="6"/>
  <c r="AR92" i="6" s="1"/>
  <c r="AP92" i="6"/>
  <c r="BN137" i="6"/>
  <c r="BM137" i="6"/>
  <c r="AQ204" i="6"/>
  <c r="AR204" i="6" s="1"/>
  <c r="AP204" i="6"/>
  <c r="AQ180" i="6"/>
  <c r="AR180" i="6" s="1"/>
  <c r="AP180" i="6"/>
  <c r="BI178" i="6"/>
  <c r="BJ178" i="6" s="1"/>
  <c r="BH178" i="6"/>
  <c r="AQ206" i="6"/>
  <c r="AR206" i="6" s="1"/>
  <c r="AP206" i="6"/>
  <c r="BN80" i="6"/>
  <c r="BM80" i="6"/>
  <c r="BI144" i="6"/>
  <c r="BH144" i="6"/>
  <c r="AQ140" i="6"/>
  <c r="AR140" i="6" s="1"/>
  <c r="AP140" i="6"/>
  <c r="AQ34" i="6"/>
  <c r="AR34" i="6" s="1"/>
  <c r="AP34" i="6"/>
  <c r="BI166" i="6"/>
  <c r="BJ166" i="6" s="1"/>
  <c r="BH166" i="6"/>
  <c r="BI176" i="6"/>
  <c r="BJ176" i="6" s="1"/>
  <c r="BH176" i="6"/>
  <c r="AP120" i="6"/>
  <c r="AQ120" i="6"/>
  <c r="AR120" i="6" s="1"/>
  <c r="AP126" i="6"/>
  <c r="AQ126" i="6"/>
  <c r="AR126" i="6" s="1"/>
  <c r="AQ46" i="6"/>
  <c r="AR46" i="6" s="1"/>
  <c r="AP46" i="6"/>
  <c r="AP105" i="6"/>
  <c r="AQ105" i="6"/>
  <c r="AR105" i="6" s="1"/>
  <c r="AQ63" i="6"/>
  <c r="AR63" i="6" s="1"/>
  <c r="AP63" i="6"/>
  <c r="AQ98" i="6"/>
  <c r="AR98" i="6" s="1"/>
  <c r="AP98" i="6"/>
  <c r="BN79" i="6"/>
  <c r="BM79" i="6"/>
  <c r="AQ44" i="6"/>
  <c r="AR44" i="6" s="1"/>
  <c r="AP44" i="6"/>
  <c r="AQ130" i="6"/>
  <c r="AR130" i="6" s="1"/>
  <c r="AP130" i="6"/>
  <c r="AQ30" i="6"/>
  <c r="AR30" i="6" s="1"/>
  <c r="AP30" i="6"/>
  <c r="AQ188" i="6"/>
  <c r="AR188" i="6" s="1"/>
  <c r="AP188" i="6"/>
  <c r="AQ99" i="6"/>
  <c r="AR99" i="6" s="1"/>
  <c r="AP99" i="6"/>
  <c r="AP59" i="6"/>
  <c r="AQ59" i="6"/>
  <c r="AR59" i="6" s="1"/>
  <c r="AQ87" i="6"/>
  <c r="AR87" i="6" s="1"/>
  <c r="AP87" i="6"/>
  <c r="AQ22" i="6"/>
  <c r="AR22" i="6" s="1"/>
  <c r="AP22" i="6"/>
  <c r="AQ165" i="6"/>
  <c r="AR165" i="6" s="1"/>
  <c r="AP165" i="6"/>
  <c r="BI152" i="6"/>
  <c r="BJ152" i="6" s="1"/>
  <c r="BH152" i="6"/>
  <c r="AP69" i="6"/>
  <c r="AQ69" i="6"/>
  <c r="AR69" i="6" s="1"/>
  <c r="BH200" i="6"/>
  <c r="BI200" i="6"/>
  <c r="BJ200" i="6" s="1"/>
  <c r="BN121" i="6"/>
  <c r="BM121" i="6"/>
  <c r="AP114" i="6"/>
  <c r="AQ114" i="6"/>
  <c r="AR114" i="6" s="1"/>
  <c r="BN87" i="6"/>
  <c r="BM87" i="6"/>
  <c r="AP182" i="6"/>
  <c r="AQ182" i="6"/>
  <c r="AR182" i="6" s="1"/>
  <c r="BN110" i="6"/>
  <c r="BM110" i="6"/>
  <c r="BN11" i="6"/>
  <c r="BM11" i="6"/>
  <c r="BM54" i="6"/>
  <c r="AQ106" i="6"/>
  <c r="AR106" i="6" s="1"/>
  <c r="AP106" i="6"/>
  <c r="AQ28" i="6"/>
  <c r="AR28" i="6" s="1"/>
  <c r="AP28" i="6"/>
  <c r="BI148" i="6"/>
  <c r="BJ148" i="6" s="1"/>
  <c r="BH148" i="6"/>
  <c r="AQ61" i="6"/>
  <c r="AR61" i="6" s="1"/>
  <c r="AP61" i="6"/>
  <c r="BI223" i="6"/>
  <c r="BJ223" i="6" s="1"/>
  <c r="BH223" i="6"/>
  <c r="BI203" i="6"/>
  <c r="BJ203" i="6" s="1"/>
  <c r="BH203" i="6"/>
  <c r="AQ131" i="6"/>
  <c r="AR131" i="6" s="1"/>
  <c r="AP131" i="6"/>
  <c r="AQ26" i="6"/>
  <c r="AR26" i="6" s="1"/>
  <c r="AP26" i="6"/>
  <c r="BI167" i="6"/>
  <c r="BJ167" i="6" s="1"/>
  <c r="BH167" i="6"/>
  <c r="AQ97" i="6"/>
  <c r="AR97" i="6" s="1"/>
  <c r="AP97" i="6"/>
  <c r="AQ19" i="6"/>
  <c r="AR19" i="6" s="1"/>
  <c r="AP19" i="6"/>
  <c r="AQ121" i="6"/>
  <c r="AR121" i="6" s="1"/>
  <c r="AP121" i="6"/>
  <c r="AQ83" i="6"/>
  <c r="AR83" i="6" s="1"/>
  <c r="AP83" i="6"/>
  <c r="AQ154" i="6"/>
  <c r="AR154" i="6" s="1"/>
  <c r="AP154" i="6"/>
  <c r="BN98" i="6"/>
  <c r="BM98" i="6"/>
  <c r="AQ35" i="6"/>
  <c r="AR35" i="6" s="1"/>
  <c r="AP35" i="6"/>
  <c r="BN66" i="6"/>
  <c r="BM66" i="6"/>
  <c r="AQ190" i="6"/>
  <c r="AR190" i="6" s="1"/>
  <c r="AP190" i="6"/>
  <c r="BN71" i="6"/>
  <c r="BM71" i="6"/>
  <c r="BN14" i="6"/>
  <c r="BM14" i="6"/>
  <c r="BN41" i="6"/>
  <c r="BM41" i="6"/>
  <c r="AQ33" i="6"/>
  <c r="AR33" i="6" s="1"/>
  <c r="AP33" i="6"/>
  <c r="AQ84" i="6"/>
  <c r="AR84" i="6" s="1"/>
  <c r="AP84" i="6"/>
  <c r="BN16" i="6"/>
  <c r="BM16" i="6"/>
  <c r="AQ104" i="6"/>
  <c r="AR104" i="6" s="1"/>
  <c r="AP104" i="6"/>
  <c r="BN73" i="6"/>
  <c r="BM73" i="6"/>
  <c r="AQ82" i="6"/>
  <c r="AR82" i="6" s="1"/>
  <c r="AP82" i="6"/>
  <c r="BN136" i="6"/>
  <c r="BM136" i="6"/>
  <c r="AQ178" i="6"/>
  <c r="AR178" i="6" s="1"/>
  <c r="AP178" i="6"/>
  <c r="AQ113" i="6"/>
  <c r="AR113" i="6" s="1"/>
  <c r="AP113" i="6"/>
  <c r="AP64" i="6"/>
  <c r="AQ64" i="6"/>
  <c r="AR64" i="6" s="1"/>
  <c r="BH171" i="6"/>
  <c r="BI171" i="6"/>
  <c r="BJ171" i="6" s="1"/>
  <c r="BI157" i="6"/>
  <c r="BJ157" i="6" s="1"/>
  <c r="BH157" i="6"/>
  <c r="AP197" i="6"/>
  <c r="AQ197" i="6"/>
  <c r="AR197" i="6" s="1"/>
  <c r="AP134" i="6"/>
  <c r="AQ134" i="6"/>
  <c r="AR134" i="6" s="1"/>
  <c r="AQ8" i="6"/>
  <c r="AR8" i="6" s="1"/>
  <c r="AP8" i="6"/>
  <c r="BM28" i="6"/>
  <c r="BN28" i="6"/>
  <c r="BM52" i="6"/>
  <c r="BN52" i="6"/>
  <c r="AQ86" i="6"/>
  <c r="AR86" i="6" s="1"/>
  <c r="AP86" i="6"/>
  <c r="BN53" i="6"/>
  <c r="BM53" i="6"/>
  <c r="AQ153" i="6"/>
  <c r="AR153" i="6" s="1"/>
  <c r="AP153" i="6"/>
  <c r="AP167" i="6"/>
  <c r="AQ167" i="6"/>
  <c r="AR167" i="6" s="1"/>
  <c r="BN96" i="6"/>
  <c r="BM96" i="6"/>
  <c r="BI177" i="6"/>
  <c r="BJ177" i="6" s="1"/>
  <c r="BH177" i="6"/>
  <c r="AQ201" i="6"/>
  <c r="AR201" i="6" s="1"/>
  <c r="AP201" i="6"/>
  <c r="BN22" i="6"/>
  <c r="BM22" i="6"/>
  <c r="AQ21" i="6"/>
  <c r="AR21" i="6" s="1"/>
  <c r="AP21" i="6"/>
  <c r="BH159" i="6"/>
  <c r="BI159" i="6"/>
  <c r="BJ159" i="6" s="1"/>
  <c r="AP200" i="6"/>
  <c r="AQ200" i="6"/>
  <c r="AR200" i="6" s="1"/>
  <c r="BH199" i="6"/>
  <c r="BI199" i="6"/>
  <c r="BJ199" i="6" s="1"/>
  <c r="BI146" i="6"/>
  <c r="BJ146" i="6" s="1"/>
  <c r="BH146" i="6"/>
  <c r="AQ205" i="6"/>
  <c r="AR205" i="6" s="1"/>
  <c r="AP205" i="6"/>
  <c r="BN81" i="6"/>
  <c r="BM81" i="6"/>
  <c r="AQ122" i="6"/>
  <c r="AR122" i="6" s="1"/>
  <c r="AP122" i="6"/>
  <c r="BH161" i="6"/>
  <c r="BI161" i="6"/>
  <c r="BJ161" i="6" s="1"/>
  <c r="AQ128" i="6"/>
  <c r="AR128" i="6" s="1"/>
  <c r="AP128" i="6"/>
  <c r="BN51" i="6"/>
  <c r="BM51" i="6"/>
  <c r="AQ101" i="6"/>
  <c r="AR101" i="6" s="1"/>
  <c r="AP101" i="6"/>
  <c r="AQ38" i="6"/>
  <c r="AR38" i="6" s="1"/>
  <c r="AP38" i="6"/>
  <c r="BN93" i="6"/>
  <c r="BM93" i="6"/>
  <c r="BN39" i="6"/>
  <c r="BM39" i="6"/>
  <c r="AQ43" i="6"/>
  <c r="AR43" i="6" s="1"/>
  <c r="AP43" i="6"/>
  <c r="AQ29" i="6"/>
  <c r="AR29" i="6" s="1"/>
  <c r="AP29" i="6"/>
  <c r="AQ159" i="6"/>
  <c r="AR159" i="6" s="1"/>
  <c r="AP159" i="6"/>
  <c r="BI206" i="6"/>
  <c r="BJ206" i="6" s="1"/>
  <c r="BH206" i="6"/>
  <c r="AP193" i="6"/>
  <c r="AQ193" i="6"/>
  <c r="AR193" i="6" s="1"/>
  <c r="AQ9" i="6"/>
  <c r="AR9" i="6" s="1"/>
  <c r="AP9" i="6"/>
  <c r="BI218" i="6"/>
  <c r="BJ218" i="6" s="1"/>
  <c r="BH218" i="6"/>
  <c r="AP6" i="6"/>
  <c r="AQ6" i="6"/>
  <c r="AR6" i="6" s="1"/>
  <c r="AQ88" i="6"/>
  <c r="AR88" i="6" s="1"/>
  <c r="AP88" i="6"/>
  <c r="AQ11" i="6"/>
  <c r="AR11" i="6" s="1"/>
  <c r="AP11" i="6"/>
  <c r="AQ191" i="6"/>
  <c r="AR191" i="6" s="1"/>
  <c r="AP191" i="6"/>
  <c r="BN31" i="6"/>
  <c r="BM31" i="6"/>
  <c r="AQ145" i="6"/>
  <c r="AR145" i="6" s="1"/>
  <c r="AP145" i="6"/>
  <c r="BI158" i="6"/>
  <c r="BJ158" i="6" s="1"/>
  <c r="BH158" i="6"/>
  <c r="AP187" i="6"/>
  <c r="AQ187" i="6"/>
  <c r="AR187" i="6" s="1"/>
  <c r="BI202" i="6"/>
  <c r="BJ202" i="6" s="1"/>
  <c r="BH202" i="6"/>
  <c r="AP90" i="6"/>
  <c r="AQ90" i="6"/>
  <c r="AR90" i="6" s="1"/>
  <c r="BI182" i="6"/>
  <c r="BJ182" i="6" s="1"/>
  <c r="BH182" i="6"/>
  <c r="BN124" i="6"/>
  <c r="BM124" i="6"/>
  <c r="BI196" i="6"/>
  <c r="BJ196" i="6" s="1"/>
  <c r="BH196" i="6"/>
  <c r="AQ42" i="6"/>
  <c r="AR42" i="6" s="1"/>
  <c r="AP42" i="6"/>
  <c r="AQ124" i="6"/>
  <c r="AR124" i="6" s="1"/>
  <c r="AP124" i="6"/>
  <c r="AP107" i="6"/>
  <c r="AQ107" i="6"/>
  <c r="AR107" i="6" s="1"/>
  <c r="BH184" i="6"/>
  <c r="BI184" i="6"/>
  <c r="BJ184" i="6" s="1"/>
  <c r="BI153" i="6"/>
  <c r="BJ153" i="6" s="1"/>
  <c r="BH153" i="6"/>
  <c r="AQ103" i="6"/>
  <c r="AR103" i="6" s="1"/>
  <c r="AP103" i="6"/>
  <c r="BH169" i="6"/>
  <c r="BI169" i="6"/>
  <c r="BJ169" i="6" s="1"/>
  <c r="BH154" i="6"/>
  <c r="BI154" i="6"/>
  <c r="BJ154" i="6" s="1"/>
  <c r="BN88" i="6"/>
  <c r="BM88" i="6"/>
  <c r="AP162" i="6"/>
  <c r="AQ162" i="6"/>
  <c r="AR162" i="6" s="1"/>
  <c r="AQ111" i="6"/>
  <c r="AR111" i="6" s="1"/>
  <c r="AP111" i="6"/>
  <c r="BN70" i="6"/>
  <c r="BM70" i="6"/>
  <c r="AQ155" i="6"/>
  <c r="AR155" i="6" s="1"/>
  <c r="AP155" i="6"/>
  <c r="AQ218" i="6"/>
  <c r="AR218" i="6" s="1"/>
  <c r="AP218" i="6"/>
  <c r="AQ186" i="6"/>
  <c r="AR186" i="6" s="1"/>
  <c r="AP186" i="6"/>
  <c r="AQ144" i="6"/>
  <c r="AR144" i="6" s="1"/>
  <c r="AP144" i="6"/>
  <c r="BN61" i="6"/>
  <c r="BM61" i="6"/>
  <c r="BN20" i="6"/>
  <c r="BM20" i="6"/>
  <c r="BI227" i="6"/>
  <c r="BJ227" i="6" s="1"/>
  <c r="BH227" i="6"/>
  <c r="BI165" i="6"/>
  <c r="BJ165" i="6" s="1"/>
  <c r="BH165" i="6"/>
  <c r="AP49" i="6"/>
  <c r="AQ49" i="6"/>
  <c r="AR49" i="6" s="1"/>
  <c r="BI212" i="6"/>
  <c r="BJ212" i="6" s="1"/>
  <c r="BH212" i="6"/>
  <c r="AQ141" i="6"/>
  <c r="AR141" i="6" s="1"/>
  <c r="AP141" i="6"/>
  <c r="AP32" i="6"/>
  <c r="AQ32" i="6"/>
  <c r="AR32" i="6" s="1"/>
  <c r="BN69" i="6"/>
  <c r="BM69" i="6"/>
  <c r="AQ25" i="6"/>
  <c r="AR25" i="6" s="1"/>
  <c r="AP25" i="6"/>
  <c r="BN57" i="6"/>
  <c r="BM57" i="6"/>
  <c r="BI197" i="6"/>
  <c r="BJ197" i="6" s="1"/>
  <c r="BH197" i="6"/>
  <c r="AQ152" i="6"/>
  <c r="AR152" i="6" s="1"/>
  <c r="AP152" i="6"/>
  <c r="BN101" i="6"/>
  <c r="BM101" i="6"/>
  <c r="AQ196" i="6"/>
  <c r="AR196" i="6" s="1"/>
  <c r="AP196" i="6"/>
  <c r="BN32" i="6"/>
  <c r="BM32" i="6"/>
  <c r="BH214" i="6"/>
  <c r="BI214" i="6"/>
  <c r="BJ214" i="6" s="1"/>
  <c r="BN83" i="6"/>
  <c r="BM83" i="6"/>
  <c r="AP157" i="6"/>
  <c r="AQ157" i="6"/>
  <c r="AR157" i="6" s="1"/>
  <c r="BN23" i="6"/>
  <c r="BM23" i="6"/>
  <c r="AP67" i="6"/>
  <c r="AQ67" i="6"/>
  <c r="AR67" i="6" s="1"/>
  <c r="AP53" i="6"/>
  <c r="AQ53" i="6"/>
  <c r="AR53" i="6" s="1"/>
  <c r="BN127" i="6"/>
  <c r="BM127" i="6"/>
  <c r="AQ73" i="6"/>
  <c r="AR73" i="6" s="1"/>
  <c r="AP73" i="6"/>
  <c r="BN59" i="6"/>
  <c r="BM59" i="6"/>
  <c r="AQ89" i="6"/>
  <c r="AR89" i="6" s="1"/>
  <c r="AP89" i="6"/>
  <c r="AP172" i="6"/>
  <c r="AQ172" i="6"/>
  <c r="AR172" i="6" s="1"/>
  <c r="AQ175" i="6"/>
  <c r="AR175" i="6" s="1"/>
  <c r="AP175" i="6"/>
  <c r="BN33" i="6"/>
  <c r="BM33" i="6"/>
  <c r="BM7" i="6"/>
  <c r="BN7" i="6"/>
  <c r="AQ211" i="6"/>
  <c r="AR211" i="6" s="1"/>
  <c r="AP211" i="6"/>
  <c r="AQ20" i="6"/>
  <c r="AR20" i="6" s="1"/>
  <c r="AP20" i="6"/>
  <c r="BI186" i="6"/>
  <c r="BJ186" i="6" s="1"/>
  <c r="BH186" i="6"/>
  <c r="BN48" i="6"/>
  <c r="BM48" i="6"/>
  <c r="AQ123" i="6"/>
  <c r="AR123" i="6" s="1"/>
  <c r="AP123" i="6"/>
  <c r="BI188" i="6"/>
  <c r="BJ188" i="6" s="1"/>
  <c r="BH188" i="6"/>
  <c r="BN46" i="6"/>
  <c r="BM46" i="6"/>
  <c r="AQ129" i="6"/>
  <c r="AR129" i="6" s="1"/>
  <c r="AP129" i="6"/>
  <c r="AQ66" i="6"/>
  <c r="AR66" i="6" s="1"/>
  <c r="AP66" i="6"/>
  <c r="BM126" i="6"/>
  <c r="BN126" i="6"/>
  <c r="BN122" i="6"/>
  <c r="BM122" i="6"/>
  <c r="AQ27" i="6"/>
  <c r="AR27" i="6" s="1"/>
  <c r="AP27" i="6"/>
  <c r="AQ166" i="6"/>
  <c r="AR166" i="6" s="1"/>
  <c r="AP166" i="6"/>
  <c r="AQ156" i="6"/>
  <c r="AR156" i="6" s="1"/>
  <c r="AP156" i="6"/>
  <c r="AP24" i="6"/>
  <c r="AQ24" i="6"/>
  <c r="AR24" i="6" s="1"/>
  <c r="BN109" i="6"/>
  <c r="BM109" i="6"/>
  <c r="AQ136" i="6"/>
  <c r="AR136" i="6" s="1"/>
  <c r="AP136" i="6"/>
  <c r="BN115" i="6"/>
  <c r="BM115" i="6"/>
  <c r="AQ142" i="6"/>
  <c r="AR142" i="6" s="1"/>
  <c r="AP142" i="6"/>
  <c r="BM129" i="6"/>
  <c r="AQ13" i="6"/>
  <c r="AR13" i="6" s="1"/>
  <c r="AP13" i="6"/>
  <c r="AQ138" i="6"/>
  <c r="AR138" i="6" s="1"/>
  <c r="AP138" i="6"/>
  <c r="BN84" i="6"/>
  <c r="BM84" i="6"/>
  <c r="BI145" i="6"/>
  <c r="BH145" i="6"/>
  <c r="AQ143" i="6"/>
  <c r="AR143" i="6" s="1"/>
  <c r="AP143" i="6"/>
  <c r="AP158" i="6"/>
  <c r="AQ158" i="6"/>
  <c r="AR158" i="6" s="1"/>
  <c r="BN91" i="6"/>
  <c r="BM91" i="6"/>
  <c r="AQ161" i="6"/>
  <c r="AR161" i="6" s="1"/>
  <c r="AP161" i="6"/>
  <c r="AQ36" i="6"/>
  <c r="AR36" i="6" s="1"/>
  <c r="AP36" i="6"/>
  <c r="BN95" i="6"/>
  <c r="BM95" i="6"/>
  <c r="AP207" i="6"/>
  <c r="AQ207" i="6"/>
  <c r="AR207" i="6" s="1"/>
  <c r="AP202" i="6"/>
  <c r="AQ202" i="6"/>
  <c r="AR202" i="6" s="1"/>
  <c r="BI163" i="6"/>
  <c r="BJ163" i="6" s="1"/>
  <c r="BH163" i="6"/>
  <c r="BH179" i="6"/>
  <c r="BI179" i="6"/>
  <c r="BJ179" i="6" s="1"/>
  <c r="AQ91" i="6"/>
  <c r="AR91" i="6" s="1"/>
  <c r="AP91" i="6"/>
  <c r="AQ12" i="6"/>
  <c r="AR12" i="6" s="1"/>
  <c r="AP12" i="6"/>
  <c r="BN26" i="6"/>
  <c r="BM26" i="6"/>
  <c r="BH164" i="6"/>
  <c r="BI164" i="6"/>
  <c r="BJ164" i="6" s="1"/>
  <c r="BI191" i="6"/>
  <c r="BJ191" i="6" s="1"/>
  <c r="BH191" i="6"/>
  <c r="BI222" i="6"/>
  <c r="BJ222" i="6" s="1"/>
  <c r="BH222" i="6"/>
  <c r="AQ199" i="6"/>
  <c r="AR199" i="6" s="1"/>
  <c r="AP199" i="6"/>
  <c r="BI213" i="6"/>
  <c r="BJ213" i="6" s="1"/>
  <c r="BH213" i="6"/>
  <c r="AQ15" i="6"/>
  <c r="AR15" i="6" s="1"/>
  <c r="AP15" i="6"/>
  <c r="AQ213" i="6"/>
  <c r="AR213" i="6" s="1"/>
  <c r="AP213" i="6"/>
  <c r="BI224" i="6"/>
  <c r="BJ224" i="6" s="1"/>
  <c r="BH224" i="6"/>
  <c r="BI219" i="6"/>
  <c r="BJ219" i="6" s="1"/>
  <c r="BH219" i="6"/>
  <c r="AQ198" i="6"/>
  <c r="AR198" i="6" s="1"/>
  <c r="AP198" i="6"/>
  <c r="BN9" i="6" l="1"/>
  <c r="BM138" i="6"/>
  <c r="BN13" i="6"/>
  <c r="BN68" i="6"/>
  <c r="BM141" i="6"/>
  <c r="BM43" i="6"/>
  <c r="BM139" i="6"/>
  <c r="BM30" i="6"/>
  <c r="BM134" i="6"/>
  <c r="BN60" i="6"/>
  <c r="BN15" i="6"/>
  <c r="BN49" i="6"/>
  <c r="BN92" i="6"/>
  <c r="BM135" i="6"/>
  <c r="BM104" i="6"/>
  <c r="BN35" i="6"/>
  <c r="BM10" i="6"/>
  <c r="BN131" i="6"/>
  <c r="BN78" i="6"/>
  <c r="BM44" i="6"/>
  <c r="BN117" i="6"/>
  <c r="BM90" i="6"/>
  <c r="BN6" i="6"/>
  <c r="BM89" i="6"/>
  <c r="BM94" i="6"/>
  <c r="BM112" i="6"/>
  <c r="BM108" i="6"/>
  <c r="BM55" i="6"/>
  <c r="BM67" i="6"/>
  <c r="BM116" i="6"/>
  <c r="BM58" i="6"/>
  <c r="BN50" i="6"/>
  <c r="BM120" i="6"/>
  <c r="BM106" i="6"/>
  <c r="BM107" i="6"/>
  <c r="BM25" i="6"/>
  <c r="BH232" i="6"/>
  <c r="BM65" i="6"/>
  <c r="BH231" i="6"/>
  <c r="BM47" i="6"/>
  <c r="AP224" i="6"/>
  <c r="AP223" i="6"/>
  <c r="AP78" i="6"/>
  <c r="BN37" i="6"/>
  <c r="BM37" i="6"/>
  <c r="BN19" i="6"/>
  <c r="BM19" i="6"/>
  <c r="BN38" i="6"/>
  <c r="BM38" i="6"/>
  <c r="AP79" i="6"/>
  <c r="AV134" i="6"/>
  <c r="AU134" i="6"/>
  <c r="BN176" i="6"/>
  <c r="BM176" i="6"/>
  <c r="AV109" i="6"/>
  <c r="AU109" i="6"/>
  <c r="AV124" i="6"/>
  <c r="AU124" i="6"/>
  <c r="AV91" i="6"/>
  <c r="AU91" i="6"/>
  <c r="AV166" i="6"/>
  <c r="AU166" i="6"/>
  <c r="AV89" i="6"/>
  <c r="AU89" i="6"/>
  <c r="BN214" i="6"/>
  <c r="BM214" i="6"/>
  <c r="AV97" i="6"/>
  <c r="AU97" i="6"/>
  <c r="AU28" i="6"/>
  <c r="AV28" i="6"/>
  <c r="BN200" i="6"/>
  <c r="BM200" i="6"/>
  <c r="AV120" i="6"/>
  <c r="AU120" i="6"/>
  <c r="AV180" i="6"/>
  <c r="AU180" i="6"/>
  <c r="BN221" i="6"/>
  <c r="BM221" i="6"/>
  <c r="AV71" i="6"/>
  <c r="AU71" i="6"/>
  <c r="AU23" i="6"/>
  <c r="AV23" i="6"/>
  <c r="BN160" i="6"/>
  <c r="BM160" i="6"/>
  <c r="AV173" i="6"/>
  <c r="AU173" i="6"/>
  <c r="BN173" i="6"/>
  <c r="BM173" i="6"/>
  <c r="AV194" i="6"/>
  <c r="AU194" i="6"/>
  <c r="BN177" i="6"/>
  <c r="BM177" i="6"/>
  <c r="AV164" i="6"/>
  <c r="AU164" i="6"/>
  <c r="BM154" i="6"/>
  <c r="BN154" i="6"/>
  <c r="AV58" i="6"/>
  <c r="AU58" i="6"/>
  <c r="BN179" i="6"/>
  <c r="BM179" i="6"/>
  <c r="AV196" i="6"/>
  <c r="AU196" i="6"/>
  <c r="AV186" i="6"/>
  <c r="AU186" i="6"/>
  <c r="AV197" i="6"/>
  <c r="AU197" i="6"/>
  <c r="BN152" i="6"/>
  <c r="BM152" i="6"/>
  <c r="AV95" i="6"/>
  <c r="AU95" i="6"/>
  <c r="AV93" i="6"/>
  <c r="AU93" i="6"/>
  <c r="AV171" i="6"/>
  <c r="AU171" i="6"/>
  <c r="BN194" i="6"/>
  <c r="BM194" i="6"/>
  <c r="AV217" i="6"/>
  <c r="AU217" i="6"/>
  <c r="AV184" i="6"/>
  <c r="AU184" i="6"/>
  <c r="AV82" i="6"/>
  <c r="AU82" i="6"/>
  <c r="AP222" i="6"/>
  <c r="AP221" i="6"/>
  <c r="AV199" i="6"/>
  <c r="AU199" i="6"/>
  <c r="BM163" i="6"/>
  <c r="BN163" i="6"/>
  <c r="BN186" i="6"/>
  <c r="BM186" i="6"/>
  <c r="AV73" i="6"/>
  <c r="AU73" i="6"/>
  <c r="AU32" i="6"/>
  <c r="AV32" i="6"/>
  <c r="AV9" i="6"/>
  <c r="AU9" i="6"/>
  <c r="AV101" i="6"/>
  <c r="AU101" i="6"/>
  <c r="BN199" i="6"/>
  <c r="BM199" i="6"/>
  <c r="BN157" i="6"/>
  <c r="BM157" i="6"/>
  <c r="AV26" i="6"/>
  <c r="AU26" i="6"/>
  <c r="BN166" i="6"/>
  <c r="BM166" i="6"/>
  <c r="AV96" i="6"/>
  <c r="AU96" i="6"/>
  <c r="BN201" i="6"/>
  <c r="BM201" i="6"/>
  <c r="AU118" i="6"/>
  <c r="AV118" i="6"/>
  <c r="AV94" i="6"/>
  <c r="AU94" i="6"/>
  <c r="BN183" i="6"/>
  <c r="BM183" i="6"/>
  <c r="AV65" i="6"/>
  <c r="AU65" i="6"/>
  <c r="BN181" i="6"/>
  <c r="BM181" i="6"/>
  <c r="AV160" i="6"/>
  <c r="AU160" i="6"/>
  <c r="AV132" i="6"/>
  <c r="AU132" i="6"/>
  <c r="AU27" i="6"/>
  <c r="AV27" i="6"/>
  <c r="AV158" i="6"/>
  <c r="AU158" i="6"/>
  <c r="AU141" i="6"/>
  <c r="AV141" i="6"/>
  <c r="AV145" i="6"/>
  <c r="AU145" i="6"/>
  <c r="AV165" i="6"/>
  <c r="AU165" i="6"/>
  <c r="AU192" i="6"/>
  <c r="AV192" i="6"/>
  <c r="BN142" i="6"/>
  <c r="BM142" i="6"/>
  <c r="BM193" i="6"/>
  <c r="BN193" i="6"/>
  <c r="BN222" i="6"/>
  <c r="BM222" i="6"/>
  <c r="AU143" i="6"/>
  <c r="AV143" i="6"/>
  <c r="AV20" i="6"/>
  <c r="AU20" i="6"/>
  <c r="BN169" i="6"/>
  <c r="BM169" i="6"/>
  <c r="AV42" i="6"/>
  <c r="AU42" i="6"/>
  <c r="AV200" i="6"/>
  <c r="AU200" i="6"/>
  <c r="AV35" i="6"/>
  <c r="AU35" i="6"/>
  <c r="AV131" i="6"/>
  <c r="AU131" i="6"/>
  <c r="AV92" i="6"/>
  <c r="AU92" i="6"/>
  <c r="AV39" i="6"/>
  <c r="AU39" i="6"/>
  <c r="AV174" i="6"/>
  <c r="AU174" i="6"/>
  <c r="BN172" i="6"/>
  <c r="BM172" i="6"/>
  <c r="AV209" i="6"/>
  <c r="AU209" i="6"/>
  <c r="AV119" i="6"/>
  <c r="AU119" i="6"/>
  <c r="BN225" i="6"/>
  <c r="BM225" i="6"/>
  <c r="AV202" i="6"/>
  <c r="AU202" i="6"/>
  <c r="AV136" i="6"/>
  <c r="AU136" i="6"/>
  <c r="BN212" i="6"/>
  <c r="BM212" i="6"/>
  <c r="AV218" i="6"/>
  <c r="AU218" i="6"/>
  <c r="AV193" i="6"/>
  <c r="AU193" i="6"/>
  <c r="AV167" i="6"/>
  <c r="AU167" i="6"/>
  <c r="BN171" i="6"/>
  <c r="BM171" i="6"/>
  <c r="AV104" i="6"/>
  <c r="AU104" i="6"/>
  <c r="AU22" i="6"/>
  <c r="AV22" i="6"/>
  <c r="AV98" i="6"/>
  <c r="AU98" i="6"/>
  <c r="AV10" i="6"/>
  <c r="AU10" i="6"/>
  <c r="BN156" i="6"/>
  <c r="BM156" i="6"/>
  <c r="AV170" i="6"/>
  <c r="AU170" i="6"/>
  <c r="AV48" i="6"/>
  <c r="AU48" i="6"/>
  <c r="BN216" i="6"/>
  <c r="BM216" i="6"/>
  <c r="AV107" i="6"/>
  <c r="AU107" i="6"/>
  <c r="AV116" i="6"/>
  <c r="AU116" i="6"/>
  <c r="BN180" i="6"/>
  <c r="BM180" i="6"/>
  <c r="BN145" i="6"/>
  <c r="BM145" i="6"/>
  <c r="AV66" i="6"/>
  <c r="AU66" i="6"/>
  <c r="AV211" i="6"/>
  <c r="AU211" i="6"/>
  <c r="BN196" i="6"/>
  <c r="BM196" i="6"/>
  <c r="BN206" i="6"/>
  <c r="BM206" i="6"/>
  <c r="BN159" i="6"/>
  <c r="BM159" i="6"/>
  <c r="AV153" i="6"/>
  <c r="AU153" i="6"/>
  <c r="AV34" i="6"/>
  <c r="AU34" i="6"/>
  <c r="AV40" i="6"/>
  <c r="AU40" i="6"/>
  <c r="AV112" i="6"/>
  <c r="AU112" i="6"/>
  <c r="AV74" i="6"/>
  <c r="AU74" i="6"/>
  <c r="AV108" i="6"/>
  <c r="AU108" i="6"/>
  <c r="AV60" i="6"/>
  <c r="AU60" i="6"/>
  <c r="AV149" i="6"/>
  <c r="AU149" i="6"/>
  <c r="AV102" i="6"/>
  <c r="AU102" i="6"/>
  <c r="BN205" i="6"/>
  <c r="BM205" i="6"/>
  <c r="AV70" i="6"/>
  <c r="AU70" i="6"/>
  <c r="BN192" i="6"/>
  <c r="BM192" i="6"/>
  <c r="AV133" i="6"/>
  <c r="AU133" i="6"/>
  <c r="AU207" i="6"/>
  <c r="AV207" i="6"/>
  <c r="AV53" i="6"/>
  <c r="AU53" i="6"/>
  <c r="AV103" i="6"/>
  <c r="AU103" i="6"/>
  <c r="AU128" i="6"/>
  <c r="AV128" i="6"/>
  <c r="AV64" i="6"/>
  <c r="AU64" i="6"/>
  <c r="AV87" i="6"/>
  <c r="AU87" i="6"/>
  <c r="AV63" i="6"/>
  <c r="AU63" i="6"/>
  <c r="BM155" i="6"/>
  <c r="BN155" i="6"/>
  <c r="AV183" i="6"/>
  <c r="AU183" i="6"/>
  <c r="AV151" i="6"/>
  <c r="AU151" i="6"/>
  <c r="AV185" i="6"/>
  <c r="AU185" i="6"/>
  <c r="AV187" i="6"/>
  <c r="AU187" i="6"/>
  <c r="AV216" i="6"/>
  <c r="AU216" i="6"/>
  <c r="BN158" i="6"/>
  <c r="BM158" i="6"/>
  <c r="AV106" i="6"/>
  <c r="AU106" i="6"/>
  <c r="AV204" i="6"/>
  <c r="AU204" i="6"/>
  <c r="AV198" i="6"/>
  <c r="AU198" i="6"/>
  <c r="BN191" i="6"/>
  <c r="BM191" i="6"/>
  <c r="AU129" i="6"/>
  <c r="AV129" i="6"/>
  <c r="AV49" i="6"/>
  <c r="AU49" i="6"/>
  <c r="AV155" i="6"/>
  <c r="AU155" i="6"/>
  <c r="AV191" i="6"/>
  <c r="AU191" i="6"/>
  <c r="AV159" i="6"/>
  <c r="AU159" i="6"/>
  <c r="AV113" i="6"/>
  <c r="AU113" i="6"/>
  <c r="AV154" i="6"/>
  <c r="AU154" i="6"/>
  <c r="BN203" i="6"/>
  <c r="BM203" i="6"/>
  <c r="AV140" i="6"/>
  <c r="AU140" i="6"/>
  <c r="AV179" i="6"/>
  <c r="AU179" i="6"/>
  <c r="AV208" i="6"/>
  <c r="AU208" i="6"/>
  <c r="BN204" i="6"/>
  <c r="BM204" i="6"/>
  <c r="AV146" i="6"/>
  <c r="AU146" i="6"/>
  <c r="AV189" i="6"/>
  <c r="AU189" i="6"/>
  <c r="AV50" i="6"/>
  <c r="AU50" i="6"/>
  <c r="AV150" i="6"/>
  <c r="AU150" i="6"/>
  <c r="AV144" i="6"/>
  <c r="AU144" i="6"/>
  <c r="AV190" i="6"/>
  <c r="AU190" i="6"/>
  <c r="AV100" i="6"/>
  <c r="AU100" i="6"/>
  <c r="AV67" i="6"/>
  <c r="AU67" i="6"/>
  <c r="BM153" i="6"/>
  <c r="BN153" i="6"/>
  <c r="AV21" i="6"/>
  <c r="AU21" i="6"/>
  <c r="AV84" i="6"/>
  <c r="AU84" i="6"/>
  <c r="AU182" i="6"/>
  <c r="AV182" i="6"/>
  <c r="AV115" i="6"/>
  <c r="AU115" i="6"/>
  <c r="BN187" i="6"/>
  <c r="BM187" i="6"/>
  <c r="AV14" i="6"/>
  <c r="AU14" i="6"/>
  <c r="BN217" i="6"/>
  <c r="BM217" i="6"/>
  <c r="BN147" i="6"/>
  <c r="BM147" i="6"/>
  <c r="AV7" i="6"/>
  <c r="AU7" i="6"/>
  <c r="BN150" i="6"/>
  <c r="BM150" i="6"/>
  <c r="BN219" i="6"/>
  <c r="BM219" i="6"/>
  <c r="BH229" i="6"/>
  <c r="AV11" i="6"/>
  <c r="AU11" i="6"/>
  <c r="BN161" i="6"/>
  <c r="BM161" i="6"/>
  <c r="AU86" i="6"/>
  <c r="AV86" i="6"/>
  <c r="AV178" i="6"/>
  <c r="AU178" i="6"/>
  <c r="AU83" i="6"/>
  <c r="AV83" i="6"/>
  <c r="AV59" i="6"/>
  <c r="AU59" i="6"/>
  <c r="AV105" i="6"/>
  <c r="AU105" i="6"/>
  <c r="BN144" i="6"/>
  <c r="BM144" i="6"/>
  <c r="AV203" i="6"/>
  <c r="AU203" i="6"/>
  <c r="BN226" i="6"/>
  <c r="BM226" i="6"/>
  <c r="BN185" i="6"/>
  <c r="BM185" i="6"/>
  <c r="AV47" i="6"/>
  <c r="AU47" i="6"/>
  <c r="BN218" i="6"/>
  <c r="BM218" i="6"/>
  <c r="AV138" i="6"/>
  <c r="AU138" i="6"/>
  <c r="AV152" i="6"/>
  <c r="AU152" i="6"/>
  <c r="BN165" i="6"/>
  <c r="BM165" i="6"/>
  <c r="BH230" i="6"/>
  <c r="AV29" i="6"/>
  <c r="AU29" i="6"/>
  <c r="AV122" i="6"/>
  <c r="AU122" i="6"/>
  <c r="AV33" i="6"/>
  <c r="AU33" i="6"/>
  <c r="BN223" i="6"/>
  <c r="BM223" i="6"/>
  <c r="AV99" i="6"/>
  <c r="AU99" i="6"/>
  <c r="BN174" i="6"/>
  <c r="BM174" i="6"/>
  <c r="AV139" i="6"/>
  <c r="AU139" i="6"/>
  <c r="AV117" i="6"/>
  <c r="AU117" i="6"/>
  <c r="BN175" i="6"/>
  <c r="BM175" i="6"/>
  <c r="AV135" i="6"/>
  <c r="AU135" i="6"/>
  <c r="AV212" i="6"/>
  <c r="AU212" i="6"/>
  <c r="BN162" i="6"/>
  <c r="BM162" i="6"/>
  <c r="AV62" i="6"/>
  <c r="AU62" i="6"/>
  <c r="AV147" i="6"/>
  <c r="AU147" i="6"/>
  <c r="BN146" i="6"/>
  <c r="BM146" i="6"/>
  <c r="AV44" i="6"/>
  <c r="AU44" i="6"/>
  <c r="AV68" i="6"/>
  <c r="AU68" i="6"/>
  <c r="BM164" i="6"/>
  <c r="BN164" i="6"/>
  <c r="AV111" i="6"/>
  <c r="AU111" i="6"/>
  <c r="BN182" i="6"/>
  <c r="BM182" i="6"/>
  <c r="AV88" i="6"/>
  <c r="AU88" i="6"/>
  <c r="AV121" i="6"/>
  <c r="AU121" i="6"/>
  <c r="AV46" i="6"/>
  <c r="AU46" i="6"/>
  <c r="BN208" i="6"/>
  <c r="BM208" i="6"/>
  <c r="AV148" i="6"/>
  <c r="AU148" i="6"/>
  <c r="BN211" i="6"/>
  <c r="BM211" i="6"/>
  <c r="AV168" i="6"/>
  <c r="AU168" i="6"/>
  <c r="AV195" i="6"/>
  <c r="AU195" i="6"/>
  <c r="AV210" i="6"/>
  <c r="AU210" i="6"/>
  <c r="BN213" i="6"/>
  <c r="BM213" i="6"/>
  <c r="BN167" i="6"/>
  <c r="BM167" i="6"/>
  <c r="AV69" i="6"/>
  <c r="AU69" i="6"/>
  <c r="AV51" i="6"/>
  <c r="AU51" i="6"/>
  <c r="BN224" i="6"/>
  <c r="BM224" i="6"/>
  <c r="AV13" i="6"/>
  <c r="AU13" i="6"/>
  <c r="BN188" i="6"/>
  <c r="BM188" i="6"/>
  <c r="AV175" i="6"/>
  <c r="AU175" i="6"/>
  <c r="AV157" i="6"/>
  <c r="AU157" i="6"/>
  <c r="BN197" i="6"/>
  <c r="BM197" i="6"/>
  <c r="BN227" i="6"/>
  <c r="BM227" i="6"/>
  <c r="AV43" i="6"/>
  <c r="AU43" i="6"/>
  <c r="AV114" i="6"/>
  <c r="AU114" i="6"/>
  <c r="AV188" i="6"/>
  <c r="AU188" i="6"/>
  <c r="AV177" i="6"/>
  <c r="AU177" i="6"/>
  <c r="BN209" i="6"/>
  <c r="BM209" i="6"/>
  <c r="BN189" i="6"/>
  <c r="BM189" i="6"/>
  <c r="BN195" i="6"/>
  <c r="BM195" i="6"/>
  <c r="AV125" i="6"/>
  <c r="AU125" i="6"/>
  <c r="BN168" i="6"/>
  <c r="BM168" i="6"/>
  <c r="AV54" i="6"/>
  <c r="AU54" i="6"/>
  <c r="AV169" i="6"/>
  <c r="AU169" i="6"/>
  <c r="BN220" i="6"/>
  <c r="BM220" i="6"/>
  <c r="AV38" i="6"/>
  <c r="AU38" i="6"/>
  <c r="AV127" i="6"/>
  <c r="AU127" i="6"/>
  <c r="AV36" i="6"/>
  <c r="AU36" i="6"/>
  <c r="AV24" i="6"/>
  <c r="AU24" i="6"/>
  <c r="AV61" i="6"/>
  <c r="AU61" i="6"/>
  <c r="AV206" i="6"/>
  <c r="AU206" i="6"/>
  <c r="AV181" i="6"/>
  <c r="AU181" i="6"/>
  <c r="BN190" i="6"/>
  <c r="BM190" i="6"/>
  <c r="AV17" i="6"/>
  <c r="AU17" i="6"/>
  <c r="AV110" i="6"/>
  <c r="AU110" i="6"/>
  <c r="AV72" i="6"/>
  <c r="AU72" i="6"/>
  <c r="AV137" i="6"/>
  <c r="AU137" i="6"/>
  <c r="AV57" i="6"/>
  <c r="AU57" i="6"/>
  <c r="BN207" i="6"/>
  <c r="BM207" i="6"/>
  <c r="AV215" i="6"/>
  <c r="AU215" i="6"/>
  <c r="AV55" i="6"/>
  <c r="AU55" i="6"/>
  <c r="AV213" i="6"/>
  <c r="AU213" i="6"/>
  <c r="AV123" i="6"/>
  <c r="AU123" i="6"/>
  <c r="AV162" i="6"/>
  <c r="AU162" i="6"/>
  <c r="AV90" i="6"/>
  <c r="AU90" i="6"/>
  <c r="AV201" i="6"/>
  <c r="AU201" i="6"/>
  <c r="AV30" i="6"/>
  <c r="AU30" i="6"/>
  <c r="BN198" i="6"/>
  <c r="BM198" i="6"/>
  <c r="AV18" i="6"/>
  <c r="AU18" i="6"/>
  <c r="AU37" i="6"/>
  <c r="AV37" i="6"/>
  <c r="AV176" i="6"/>
  <c r="AU176" i="6"/>
  <c r="AU12" i="6"/>
  <c r="AV12" i="6"/>
  <c r="AV161" i="6"/>
  <c r="AU161" i="6"/>
  <c r="AU156" i="6"/>
  <c r="AV156" i="6"/>
  <c r="BN202" i="6"/>
  <c r="BM202" i="6"/>
  <c r="AV8" i="6"/>
  <c r="AU8" i="6"/>
  <c r="AV19" i="6"/>
  <c r="AU19" i="6"/>
  <c r="BN148" i="6"/>
  <c r="BM148" i="6"/>
  <c r="AV126" i="6"/>
  <c r="AU126" i="6"/>
  <c r="BN178" i="6"/>
  <c r="BM178" i="6"/>
  <c r="BN215" i="6"/>
  <c r="BM215" i="6"/>
  <c r="BN149" i="6"/>
  <c r="BM149" i="6"/>
  <c r="BN151" i="6"/>
  <c r="BM151" i="6"/>
  <c r="AV56" i="6"/>
  <c r="AU56" i="6"/>
  <c r="AV45" i="6"/>
  <c r="AU45" i="6"/>
  <c r="AV52" i="6"/>
  <c r="AU52" i="6"/>
  <c r="AV163" i="6"/>
  <c r="AU163" i="6"/>
  <c r="AV214" i="6"/>
  <c r="AU214" i="6"/>
  <c r="AV85" i="6"/>
  <c r="AU85" i="6"/>
  <c r="AV15" i="6"/>
  <c r="AU15" i="6"/>
  <c r="AV142" i="6"/>
  <c r="AU142" i="6"/>
  <c r="AV172" i="6"/>
  <c r="AU172" i="6"/>
  <c r="AV25" i="6"/>
  <c r="AU25" i="6"/>
  <c r="BN184" i="6"/>
  <c r="BM184" i="6"/>
  <c r="AU6" i="6"/>
  <c r="AV6" i="6"/>
  <c r="AP77" i="6"/>
  <c r="AP76" i="6"/>
  <c r="AV205" i="6"/>
  <c r="AU205" i="6"/>
  <c r="AV130" i="6"/>
  <c r="AU130" i="6"/>
  <c r="BN143" i="6"/>
  <c r="BM143" i="6"/>
  <c r="AV41" i="6"/>
  <c r="AU41" i="6"/>
  <c r="BN210" i="6"/>
  <c r="BM210" i="6"/>
  <c r="AV31" i="6"/>
  <c r="AU31" i="6"/>
  <c r="AV16" i="6"/>
  <c r="AU16" i="6"/>
  <c r="AV219" i="6"/>
  <c r="AU219" i="6"/>
  <c r="BN170" i="6"/>
  <c r="BM170" i="6"/>
  <c r="AU34" i="1" l="1"/>
  <c r="AS5" i="7"/>
  <c r="AL6" i="7"/>
  <c r="AL7" i="7"/>
  <c r="AL8" i="7"/>
  <c r="AL9" i="7"/>
  <c r="AL10" i="7"/>
  <c r="AL5" i="7"/>
  <c r="N6" i="3"/>
  <c r="O6" i="3" s="1"/>
  <c r="P6" i="3" s="1"/>
  <c r="R6" i="3" s="1"/>
  <c r="S6" i="3" s="1"/>
  <c r="N7" i="3"/>
  <c r="O7" i="3" s="1"/>
  <c r="P7" i="3" s="1"/>
  <c r="R7" i="3" s="1"/>
  <c r="S7" i="3" s="1"/>
  <c r="N8" i="3"/>
  <c r="O8" i="3" s="1"/>
  <c r="P8" i="3" s="1"/>
  <c r="R8" i="3" s="1"/>
  <c r="S8" i="3" s="1"/>
  <c r="N9" i="3"/>
  <c r="O9" i="3" s="1"/>
  <c r="P9" i="3" s="1"/>
  <c r="R9" i="3" s="1"/>
  <c r="S9" i="3" s="1"/>
  <c r="N10" i="3"/>
  <c r="O10" i="3" s="1"/>
  <c r="P10" i="3" s="1"/>
  <c r="R10" i="3" s="1"/>
  <c r="S10" i="3" s="1"/>
  <c r="N11" i="3"/>
  <c r="O11" i="3" s="1"/>
  <c r="P11" i="3" s="1"/>
  <c r="R11" i="3" s="1"/>
  <c r="S11" i="3" s="1"/>
  <c r="N12" i="3"/>
  <c r="O12" i="3" s="1"/>
  <c r="P12" i="3" s="1"/>
  <c r="R12" i="3" s="1"/>
  <c r="S12" i="3" s="1"/>
  <c r="N13" i="3"/>
  <c r="O13" i="3" s="1"/>
  <c r="P13" i="3" s="1"/>
  <c r="R13" i="3" s="1"/>
  <c r="S13" i="3" s="1"/>
  <c r="N14" i="3"/>
  <c r="O14" i="3" s="1"/>
  <c r="P14" i="3" s="1"/>
  <c r="R14" i="3"/>
  <c r="S14" i="3" s="1"/>
  <c r="N15" i="3"/>
  <c r="O15" i="3" s="1"/>
  <c r="P15" i="3" s="1"/>
  <c r="R15" i="3" s="1"/>
  <c r="S15" i="3" s="1"/>
  <c r="N16" i="3"/>
  <c r="O16" i="3" s="1"/>
  <c r="P16" i="3" s="1"/>
  <c r="R16" i="3" s="1"/>
  <c r="S16" i="3" s="1"/>
  <c r="N5" i="3"/>
  <c r="O5" i="3" s="1"/>
  <c r="P5" i="3" s="1"/>
  <c r="R5" i="3" s="1"/>
  <c r="S5" i="3" s="1"/>
  <c r="BV5" i="7"/>
  <c r="BI5" i="7"/>
  <c r="BH5" i="7"/>
  <c r="AF5" i="7"/>
  <c r="AE5" i="7"/>
  <c r="O5" i="7"/>
  <c r="BO10" i="7"/>
  <c r="BO18" i="7"/>
  <c r="AX15" i="7"/>
  <c r="AY10" i="7"/>
  <c r="N7" i="4"/>
  <c r="O7" i="4" s="1"/>
  <c r="P7" i="4" s="1"/>
  <c r="R7" i="4" s="1"/>
  <c r="S7" i="4" s="1"/>
  <c r="N8" i="4"/>
  <c r="O8" i="4" s="1"/>
  <c r="P8" i="4" s="1"/>
  <c r="R8" i="4" s="1"/>
  <c r="S8" i="4" s="1"/>
  <c r="N9" i="4"/>
  <c r="O9" i="4" s="1"/>
  <c r="P9" i="4" s="1"/>
  <c r="R9" i="4" s="1"/>
  <c r="S9" i="4" s="1"/>
  <c r="N10" i="4"/>
  <c r="O10" i="4" s="1"/>
  <c r="P10" i="4" s="1"/>
  <c r="R10" i="4" s="1"/>
  <c r="S10" i="4" s="1"/>
  <c r="N11" i="4"/>
  <c r="O11" i="4" s="1"/>
  <c r="P11" i="4" s="1"/>
  <c r="R11" i="4" s="1"/>
  <c r="S11" i="4" s="1"/>
  <c r="N12" i="4"/>
  <c r="O12" i="4" s="1"/>
  <c r="P12" i="4" s="1"/>
  <c r="R12" i="4" s="1"/>
  <c r="S12" i="4" s="1"/>
  <c r="N13" i="4"/>
  <c r="O13" i="4" s="1"/>
  <c r="P13" i="4" s="1"/>
  <c r="N14" i="4"/>
  <c r="O14" i="4" s="1"/>
  <c r="P14" i="4" s="1"/>
  <c r="R14" i="4" s="1"/>
  <c r="S14" i="4" s="1"/>
  <c r="N15" i="4"/>
  <c r="O15" i="4" s="1"/>
  <c r="P15" i="4" s="1"/>
  <c r="R15" i="4" s="1"/>
  <c r="S15" i="4" s="1"/>
  <c r="N6" i="4"/>
  <c r="O6" i="4" s="1"/>
  <c r="P6" i="4" s="1"/>
  <c r="R6" i="4" s="1"/>
  <c r="S6" i="4" s="1"/>
  <c r="AB16" i="4"/>
  <c r="AB15" i="4"/>
  <c r="AB14" i="4"/>
  <c r="AB13" i="4"/>
  <c r="AB12" i="4"/>
  <c r="AB11" i="4"/>
  <c r="AB10" i="4"/>
  <c r="AB9" i="4"/>
  <c r="AB8" i="4"/>
  <c r="AB7" i="4"/>
  <c r="CC177" i="2"/>
  <c r="CC108" i="2"/>
  <c r="CI108" i="2" s="1"/>
  <c r="CC15" i="2"/>
  <c r="CD15" i="2" s="1"/>
  <c r="CE15" i="2" s="1"/>
  <c r="V6" i="7"/>
  <c r="V7" i="7"/>
  <c r="V8" i="7"/>
  <c r="V9" i="7"/>
  <c r="V10" i="7"/>
  <c r="V11" i="7"/>
  <c r="V12" i="7"/>
  <c r="V13" i="7"/>
  <c r="V14" i="7"/>
  <c r="V15" i="7"/>
  <c r="V16" i="7"/>
  <c r="V5" i="7"/>
  <c r="BG5" i="7"/>
  <c r="AE20" i="1"/>
  <c r="AD20" i="1"/>
  <c r="AE18" i="1"/>
  <c r="AD18" i="1"/>
  <c r="AE16" i="1"/>
  <c r="DL34" i="1" s="1"/>
  <c r="AD16" i="1"/>
  <c r="AE15" i="1"/>
  <c r="AD15" i="1"/>
  <c r="AE14" i="1"/>
  <c r="AD14" i="1"/>
  <c r="AE13" i="1"/>
  <c r="AD13" i="1"/>
  <c r="AE10" i="1"/>
  <c r="AD10" i="1"/>
  <c r="AE9" i="1"/>
  <c r="AD9" i="1"/>
  <c r="AY11" i="7"/>
  <c r="AY8" i="7"/>
  <c r="BO13" i="7"/>
  <c r="BO11" i="7"/>
  <c r="BO17" i="7"/>
  <c r="BO14" i="7"/>
  <c r="BO12" i="7"/>
  <c r="AY5" i="7"/>
  <c r="AY14" i="7"/>
  <c r="BO8" i="7"/>
  <c r="AY13" i="7"/>
  <c r="BO7" i="7"/>
  <c r="AY12" i="7"/>
  <c r="F6" i="7"/>
  <c r="F7" i="7"/>
  <c r="F8" i="7"/>
  <c r="F9" i="7"/>
  <c r="F10" i="7"/>
  <c r="F11" i="7"/>
  <c r="F12" i="7"/>
  <c r="F13" i="7"/>
  <c r="F14" i="7"/>
  <c r="F15" i="7"/>
  <c r="F16" i="7"/>
  <c r="F17" i="7"/>
  <c r="F18" i="7"/>
  <c r="F5" i="7"/>
  <c r="O6" i="1"/>
  <c r="P6" i="1" s="1"/>
  <c r="N18" i="5"/>
  <c r="O18" i="5" s="1"/>
  <c r="P18" i="5" s="1"/>
  <c r="R18" i="5" s="1"/>
  <c r="S18" i="5" s="1"/>
  <c r="N19" i="5"/>
  <c r="O19" i="5" s="1"/>
  <c r="P19" i="5" s="1"/>
  <c r="R19" i="5" s="1"/>
  <c r="S19" i="5" s="1"/>
  <c r="N12" i="5"/>
  <c r="O12" i="5" s="1"/>
  <c r="P12" i="5" s="1"/>
  <c r="N5" i="5"/>
  <c r="O5" i="5" s="1"/>
  <c r="P5" i="5" s="1"/>
  <c r="R5" i="5" s="1"/>
  <c r="S5" i="5" s="1"/>
  <c r="N7" i="5"/>
  <c r="O7" i="5" s="1"/>
  <c r="P7" i="5" s="1"/>
  <c r="R7" i="5" s="1"/>
  <c r="S7" i="5" s="1"/>
  <c r="N8" i="5"/>
  <c r="O8" i="5" s="1"/>
  <c r="P8" i="5" s="1"/>
  <c r="R8" i="5" s="1"/>
  <c r="S8" i="5" s="1"/>
  <c r="N9" i="5"/>
  <c r="O9" i="5" s="1"/>
  <c r="P9" i="5" s="1"/>
  <c r="R9" i="5" s="1"/>
  <c r="S9" i="5" s="1"/>
  <c r="N10" i="5"/>
  <c r="O10" i="5" s="1"/>
  <c r="P10" i="5" s="1"/>
  <c r="R10" i="5" s="1"/>
  <c r="S10" i="5" s="1"/>
  <c r="N11" i="5"/>
  <c r="O11" i="5" s="1"/>
  <c r="P11" i="5" s="1"/>
  <c r="R11" i="5" s="1"/>
  <c r="S11" i="5" s="1"/>
  <c r="N13" i="5"/>
  <c r="O13" i="5" s="1"/>
  <c r="P13" i="5" s="1"/>
  <c r="R13" i="5" s="1"/>
  <c r="S13" i="5" s="1"/>
  <c r="N14" i="5"/>
  <c r="O14" i="5" s="1"/>
  <c r="P14" i="5" s="1"/>
  <c r="R14" i="5" s="1"/>
  <c r="S14" i="5" s="1"/>
  <c r="N15" i="5"/>
  <c r="O15" i="5" s="1"/>
  <c r="P15" i="5" s="1"/>
  <c r="N16" i="5"/>
  <c r="O16" i="5" s="1"/>
  <c r="P16" i="5" s="1"/>
  <c r="R16" i="5" s="1"/>
  <c r="S16" i="5" s="1"/>
  <c r="N17" i="5"/>
  <c r="O17" i="5" s="1"/>
  <c r="P17" i="5" s="1"/>
  <c r="R17" i="5" s="1"/>
  <c r="S17" i="5" s="1"/>
  <c r="N6" i="5"/>
  <c r="O6" i="5" s="1"/>
  <c r="P6" i="5" s="1"/>
  <c r="R6" i="5" s="1"/>
  <c r="S6" i="5" s="1"/>
  <c r="EO11" i="1"/>
  <c r="EO19" i="1"/>
  <c r="EL19" i="1"/>
  <c r="EO18" i="1"/>
  <c r="EL18" i="1"/>
  <c r="EO17" i="1"/>
  <c r="EL17" i="1"/>
  <c r="EO16" i="1"/>
  <c r="EL16" i="1"/>
  <c r="EO15" i="1"/>
  <c r="EL15" i="1"/>
  <c r="EO14" i="1"/>
  <c r="EL14" i="1"/>
  <c r="EO13" i="1"/>
  <c r="EL13" i="1"/>
  <c r="EO12" i="1"/>
  <c r="EL12" i="1"/>
  <c r="EO10" i="1"/>
  <c r="EL10" i="1"/>
  <c r="EO9" i="1"/>
  <c r="EL9" i="1"/>
  <c r="EO8" i="1"/>
  <c r="EL8" i="1"/>
  <c r="EO7" i="1"/>
  <c r="EL7" i="1"/>
  <c r="EO6" i="1"/>
  <c r="EL6" i="1"/>
  <c r="BW201" i="2"/>
  <c r="BW200" i="2"/>
  <c r="BW199" i="2"/>
  <c r="BW198" i="2"/>
  <c r="BW197" i="2"/>
  <c r="BW196" i="2"/>
  <c r="BW195" i="2"/>
  <c r="BW194" i="2"/>
  <c r="BW193" i="2"/>
  <c r="BW192" i="2"/>
  <c r="BW191" i="2"/>
  <c r="BW190" i="2"/>
  <c r="BW189" i="2"/>
  <c r="BW188" i="2"/>
  <c r="BW187" i="2"/>
  <c r="BW186" i="2"/>
  <c r="BW185" i="2"/>
  <c r="BW184" i="2"/>
  <c r="BW183" i="2"/>
  <c r="BW182" i="2"/>
  <c r="BW181" i="2"/>
  <c r="BW180" i="2"/>
  <c r="BW179" i="2"/>
  <c r="BW178" i="2"/>
  <c r="BW177" i="2"/>
  <c r="BW176" i="2"/>
  <c r="BW175" i="2"/>
  <c r="BW174" i="2"/>
  <c r="BW173" i="2"/>
  <c r="BW172" i="2"/>
  <c r="BW171" i="2"/>
  <c r="BW170" i="2"/>
  <c r="BW169" i="2"/>
  <c r="BW168" i="2"/>
  <c r="BW167" i="2"/>
  <c r="BW166" i="2"/>
  <c r="BW165" i="2"/>
  <c r="BW164" i="2"/>
  <c r="BW163" i="2"/>
  <c r="BW162" i="2"/>
  <c r="BW161" i="2"/>
  <c r="BW160" i="2"/>
  <c r="BW159" i="2"/>
  <c r="BW158" i="2"/>
  <c r="BW157" i="2"/>
  <c r="BW156" i="2"/>
  <c r="BW155" i="2"/>
  <c r="BW154" i="2"/>
  <c r="BW153" i="2"/>
  <c r="BW152" i="2"/>
  <c r="BW151" i="2"/>
  <c r="BW150" i="2"/>
  <c r="BW149" i="2"/>
  <c r="BW148" i="2"/>
  <c r="BW147" i="2"/>
  <c r="BW146" i="2"/>
  <c r="BW145" i="2"/>
  <c r="BW144" i="2"/>
  <c r="BW143" i="2"/>
  <c r="BW142" i="2"/>
  <c r="BW141" i="2"/>
  <c r="BW140" i="2"/>
  <c r="BW139" i="2"/>
  <c r="BW138" i="2"/>
  <c r="BW137" i="2"/>
  <c r="BW136" i="2"/>
  <c r="BW135" i="2"/>
  <c r="BW134" i="2"/>
  <c r="BW133" i="2"/>
  <c r="BW132" i="2"/>
  <c r="BW131" i="2"/>
  <c r="BW130" i="2"/>
  <c r="BW129" i="2"/>
  <c r="BW128" i="2"/>
  <c r="BW127" i="2"/>
  <c r="BW126" i="2"/>
  <c r="BW125" i="2"/>
  <c r="BW124" i="2"/>
  <c r="BW123" i="2"/>
  <c r="BW122" i="2"/>
  <c r="BW121" i="2"/>
  <c r="BW120" i="2"/>
  <c r="BW119" i="2"/>
  <c r="BW118" i="2"/>
  <c r="BW117" i="2"/>
  <c r="BW116" i="2"/>
  <c r="BW115" i="2"/>
  <c r="BW114" i="2"/>
  <c r="BW113" i="2"/>
  <c r="BW112" i="2"/>
  <c r="BW111" i="2"/>
  <c r="BW110" i="2"/>
  <c r="BW109" i="2"/>
  <c r="BW108" i="2"/>
  <c r="BW107" i="2"/>
  <c r="BW106" i="2"/>
  <c r="BW105" i="2"/>
  <c r="BW104" i="2"/>
  <c r="BW103" i="2"/>
  <c r="BW102" i="2"/>
  <c r="BW101" i="2"/>
  <c r="BW100" i="2"/>
  <c r="BW99" i="2"/>
  <c r="BW98" i="2"/>
  <c r="BW97" i="2"/>
  <c r="BW96" i="2"/>
  <c r="BW95" i="2"/>
  <c r="BW94" i="2"/>
  <c r="BW93" i="2"/>
  <c r="BW92" i="2"/>
  <c r="BW91" i="2"/>
  <c r="BW90" i="2"/>
  <c r="BW89" i="2"/>
  <c r="BW88" i="2"/>
  <c r="BW87" i="2"/>
  <c r="BW86" i="2"/>
  <c r="BW85" i="2"/>
  <c r="BW84" i="2"/>
  <c r="BW83" i="2"/>
  <c r="BW82" i="2"/>
  <c r="BW81" i="2"/>
  <c r="BW80" i="2"/>
  <c r="BW79" i="2"/>
  <c r="BW78" i="2"/>
  <c r="BW77" i="2"/>
  <c r="BW76" i="2"/>
  <c r="BW75" i="2"/>
  <c r="BW74" i="2"/>
  <c r="BW73" i="2"/>
  <c r="BW72" i="2"/>
  <c r="BW71" i="2"/>
  <c r="BW70" i="2"/>
  <c r="BW69" i="2"/>
  <c r="BW68" i="2"/>
  <c r="BW67" i="2"/>
  <c r="BW66" i="2"/>
  <c r="BW65" i="2"/>
  <c r="BW64" i="2"/>
  <c r="BW63" i="2"/>
  <c r="BW62" i="2"/>
  <c r="BW61" i="2"/>
  <c r="BW60" i="2"/>
  <c r="BW59" i="2"/>
  <c r="BW58" i="2"/>
  <c r="BW57" i="2"/>
  <c r="BW56" i="2"/>
  <c r="BW55" i="2"/>
  <c r="BW54" i="2"/>
  <c r="BW53" i="2"/>
  <c r="BW52" i="2"/>
  <c r="BW51" i="2"/>
  <c r="BW50" i="2"/>
  <c r="BW49" i="2"/>
  <c r="BW48" i="2"/>
  <c r="BW47" i="2"/>
  <c r="BW46" i="2"/>
  <c r="BW45" i="2"/>
  <c r="BW44" i="2"/>
  <c r="BW43" i="2"/>
  <c r="BW42" i="2"/>
  <c r="BW41" i="2"/>
  <c r="BW40" i="2"/>
  <c r="BW39" i="2"/>
  <c r="BW38" i="2"/>
  <c r="BW37" i="2"/>
  <c r="BW36" i="2"/>
  <c r="BW35" i="2"/>
  <c r="BW34" i="2"/>
  <c r="BW33" i="2"/>
  <c r="BW32" i="2"/>
  <c r="BW31" i="2"/>
  <c r="BW30" i="2"/>
  <c r="BW29" i="2"/>
  <c r="BW28" i="2"/>
  <c r="BW27" i="2"/>
  <c r="BW26" i="2"/>
  <c r="BW25" i="2"/>
  <c r="BW24" i="2"/>
  <c r="BW23" i="2"/>
  <c r="BW22" i="2"/>
  <c r="BW21" i="2"/>
  <c r="BW20" i="2"/>
  <c r="BW19" i="2"/>
  <c r="BW18" i="2"/>
  <c r="BW17" i="2"/>
  <c r="BW16" i="2"/>
  <c r="BW15" i="2"/>
  <c r="BW14" i="2"/>
  <c r="BW13" i="2"/>
  <c r="BW12" i="2"/>
  <c r="BW11" i="2"/>
  <c r="BW10" i="2"/>
  <c r="BW9" i="2"/>
  <c r="BW8" i="2"/>
  <c r="BW7" i="2"/>
  <c r="BW6" i="2"/>
  <c r="BW5" i="2"/>
  <c r="AI59" i="4"/>
  <c r="AI60" i="4"/>
  <c r="AI61" i="4"/>
  <c r="AI355" i="4"/>
  <c r="AI356" i="4"/>
  <c r="AI357" i="4"/>
  <c r="AI358" i="4"/>
  <c r="AZ78" i="4"/>
  <c r="AZ79" i="4"/>
  <c r="AZ80" i="4"/>
  <c r="AZ81" i="4"/>
  <c r="AI291" i="4"/>
  <c r="AI292" i="4"/>
  <c r="AI293" i="4"/>
  <c r="AI294" i="4"/>
  <c r="AI295" i="4"/>
  <c r="AI135" i="4"/>
  <c r="AI136" i="4"/>
  <c r="AI137" i="4"/>
  <c r="AI138" i="4"/>
  <c r="AI139" i="4"/>
  <c r="AZ194" i="4"/>
  <c r="AZ195" i="4"/>
  <c r="AZ196" i="4"/>
  <c r="AZ197" i="4"/>
  <c r="AZ198" i="4"/>
  <c r="AZ199" i="4"/>
  <c r="AZ235" i="4"/>
  <c r="AZ236" i="4"/>
  <c r="AZ237" i="4"/>
  <c r="AZ238" i="4"/>
  <c r="AZ239" i="4"/>
  <c r="AZ240" i="4"/>
  <c r="AZ241" i="4"/>
  <c r="AZ242" i="4"/>
  <c r="AZ243" i="4"/>
  <c r="AZ133" i="4"/>
  <c r="AZ134" i="4"/>
  <c r="AZ135" i="4"/>
  <c r="AZ136" i="4"/>
  <c r="AZ137" i="4"/>
  <c r="AZ138" i="4"/>
  <c r="AZ139" i="4"/>
  <c r="AZ140" i="4"/>
  <c r="AI218" i="4"/>
  <c r="AI219" i="4"/>
  <c r="AI220" i="4"/>
  <c r="AI221" i="4"/>
  <c r="AI222" i="4"/>
  <c r="AI223" i="4"/>
  <c r="AI224" i="4"/>
  <c r="AI225" i="4"/>
  <c r="AI226" i="4"/>
  <c r="AI349" i="4"/>
  <c r="AI350" i="4"/>
  <c r="AI351" i="4"/>
  <c r="AI352" i="4"/>
  <c r="AI353" i="4"/>
  <c r="AI354" i="4"/>
  <c r="AI401" i="4"/>
  <c r="AI402" i="4"/>
  <c r="AI403" i="4"/>
  <c r="AI404" i="4"/>
  <c r="AI405" i="4"/>
  <c r="AI406" i="4"/>
  <c r="AI407" i="4"/>
  <c r="AI408" i="4"/>
  <c r="AI409" i="4"/>
  <c r="AI410" i="4"/>
  <c r="AI411" i="4"/>
  <c r="AI50" i="4"/>
  <c r="AI51" i="4"/>
  <c r="AI52" i="4"/>
  <c r="AI53" i="4"/>
  <c r="AI54" i="4"/>
  <c r="AI55" i="4"/>
  <c r="AI56" i="4"/>
  <c r="AI57" i="4"/>
  <c r="AI58" i="4"/>
  <c r="AZ69" i="4"/>
  <c r="AZ70" i="4"/>
  <c r="AZ71" i="4"/>
  <c r="AZ72" i="4"/>
  <c r="AZ73" i="4"/>
  <c r="AZ74" i="4"/>
  <c r="AZ75" i="4"/>
  <c r="AZ76" i="4"/>
  <c r="AZ77" i="4"/>
  <c r="AI282" i="4"/>
  <c r="AI283" i="4"/>
  <c r="AI284" i="4"/>
  <c r="AI285" i="4"/>
  <c r="AI286" i="4"/>
  <c r="AI287" i="4"/>
  <c r="AI288" i="4"/>
  <c r="AI289" i="4"/>
  <c r="AI290" i="4"/>
  <c r="AI125" i="4"/>
  <c r="AI126" i="4"/>
  <c r="AI127" i="4"/>
  <c r="AI128" i="4"/>
  <c r="AI129" i="4"/>
  <c r="AI130" i="4"/>
  <c r="AI131" i="4"/>
  <c r="AI132" i="4"/>
  <c r="AI133" i="4"/>
  <c r="AI134" i="4"/>
  <c r="AZ183" i="4"/>
  <c r="AZ184" i="4"/>
  <c r="AZ185" i="4"/>
  <c r="AZ186" i="4"/>
  <c r="AZ187" i="4"/>
  <c r="AZ188" i="4"/>
  <c r="AZ189" i="4"/>
  <c r="AZ190" i="4"/>
  <c r="AZ191" i="4"/>
  <c r="AZ192" i="4"/>
  <c r="AZ193" i="4"/>
  <c r="AI211" i="4"/>
  <c r="AI212" i="4"/>
  <c r="AI213" i="4"/>
  <c r="AI214" i="4"/>
  <c r="AI215" i="4"/>
  <c r="AI216" i="4"/>
  <c r="AI217" i="4"/>
  <c r="AZ123" i="4"/>
  <c r="AZ124" i="4"/>
  <c r="AZ125" i="4"/>
  <c r="AZ126" i="4"/>
  <c r="AZ127" i="4"/>
  <c r="AZ128" i="4"/>
  <c r="AZ129" i="4"/>
  <c r="AZ130" i="4"/>
  <c r="AZ131" i="4"/>
  <c r="AZ132" i="4"/>
  <c r="AI338" i="4"/>
  <c r="AI339" i="4"/>
  <c r="AI340" i="4"/>
  <c r="AI341" i="4"/>
  <c r="AI342" i="4"/>
  <c r="AI343" i="4"/>
  <c r="AI344" i="4"/>
  <c r="AI345" i="4"/>
  <c r="AI346" i="4"/>
  <c r="AI347" i="4"/>
  <c r="AI348" i="4"/>
  <c r="AI41" i="4"/>
  <c r="AI42" i="4"/>
  <c r="AI43" i="4"/>
  <c r="AI44" i="4"/>
  <c r="AI45" i="4"/>
  <c r="AI46" i="4"/>
  <c r="AI47" i="4"/>
  <c r="AI48" i="4"/>
  <c r="AI49" i="4"/>
  <c r="AZ222" i="4"/>
  <c r="AZ223" i="4"/>
  <c r="AZ224" i="4"/>
  <c r="AZ225" i="4"/>
  <c r="AZ226" i="4"/>
  <c r="AZ227" i="4"/>
  <c r="AZ228" i="4"/>
  <c r="AZ229" i="4"/>
  <c r="AZ230" i="4"/>
  <c r="AZ231" i="4"/>
  <c r="AZ232" i="4"/>
  <c r="AZ233" i="4"/>
  <c r="AZ234" i="4"/>
  <c r="AZ60" i="4"/>
  <c r="AZ61" i="4"/>
  <c r="AZ62" i="4"/>
  <c r="AZ63" i="4"/>
  <c r="AZ64" i="4"/>
  <c r="AZ65" i="4"/>
  <c r="AZ66" i="4"/>
  <c r="AZ67" i="4"/>
  <c r="AZ68" i="4"/>
  <c r="AI274" i="4"/>
  <c r="AI275" i="4"/>
  <c r="AI276" i="4"/>
  <c r="AI277" i="4"/>
  <c r="AI278" i="4"/>
  <c r="AI279" i="4"/>
  <c r="AI280" i="4"/>
  <c r="AI281" i="4"/>
  <c r="AI117" i="4"/>
  <c r="AI118" i="4"/>
  <c r="AI119" i="4"/>
  <c r="AI120" i="4"/>
  <c r="AI121" i="4"/>
  <c r="AI122" i="4"/>
  <c r="AI123" i="4"/>
  <c r="AI124" i="4"/>
  <c r="AI388" i="4"/>
  <c r="AI389" i="4"/>
  <c r="AI390" i="4"/>
  <c r="AI391" i="4"/>
  <c r="AI392" i="4"/>
  <c r="AI393" i="4"/>
  <c r="AI394" i="4"/>
  <c r="AI395" i="4"/>
  <c r="AI396" i="4"/>
  <c r="AI397" i="4"/>
  <c r="AI398" i="4"/>
  <c r="AI399" i="4"/>
  <c r="AI400" i="4"/>
  <c r="AI202" i="4"/>
  <c r="AI203" i="4"/>
  <c r="AI204" i="4"/>
  <c r="AI205" i="4"/>
  <c r="AI206" i="4"/>
  <c r="AI207" i="4"/>
  <c r="AI208" i="4"/>
  <c r="AI209" i="4"/>
  <c r="AI210" i="4"/>
  <c r="AZ116" i="4"/>
  <c r="AZ117" i="4"/>
  <c r="AZ118" i="4"/>
  <c r="AZ119" i="4"/>
  <c r="AZ120" i="4"/>
  <c r="AZ121" i="4"/>
  <c r="AZ122" i="4"/>
  <c r="AZ174" i="4"/>
  <c r="AZ175" i="4"/>
  <c r="AZ176" i="4"/>
  <c r="AZ177" i="4"/>
  <c r="AZ178" i="4"/>
  <c r="AZ179" i="4"/>
  <c r="AZ180" i="4"/>
  <c r="AZ181" i="4"/>
  <c r="AZ182" i="4"/>
  <c r="AZ207" i="4"/>
  <c r="AZ208" i="4"/>
  <c r="AZ209" i="4"/>
  <c r="AZ210" i="4"/>
  <c r="AZ211" i="4"/>
  <c r="AZ212" i="4"/>
  <c r="AZ213" i="4"/>
  <c r="AZ214" i="4"/>
  <c r="AZ215" i="4"/>
  <c r="AZ216" i="4"/>
  <c r="AZ217" i="4"/>
  <c r="AZ218" i="4"/>
  <c r="AZ219" i="4"/>
  <c r="AZ220" i="4"/>
  <c r="AZ221" i="4"/>
  <c r="AZ163" i="4"/>
  <c r="AZ164" i="4"/>
  <c r="AZ165" i="4"/>
  <c r="AZ166" i="4"/>
  <c r="AZ167" i="4"/>
  <c r="AZ168" i="4"/>
  <c r="AZ169" i="4"/>
  <c r="AZ170" i="4"/>
  <c r="AZ171" i="4"/>
  <c r="AZ172" i="4"/>
  <c r="AZ173" i="4"/>
  <c r="AZ150" i="4"/>
  <c r="AZ151" i="4"/>
  <c r="AZ152" i="4"/>
  <c r="AZ153" i="4"/>
  <c r="AZ154" i="4"/>
  <c r="AZ155" i="4"/>
  <c r="AZ156" i="4"/>
  <c r="AZ157" i="4"/>
  <c r="AZ158" i="4"/>
  <c r="AZ159" i="4"/>
  <c r="AZ160" i="4"/>
  <c r="AZ161" i="4"/>
  <c r="AZ162" i="4"/>
  <c r="AZ51" i="4"/>
  <c r="AZ52" i="4"/>
  <c r="AZ53" i="4"/>
  <c r="AZ54" i="4"/>
  <c r="AZ55" i="4"/>
  <c r="AZ56" i="4"/>
  <c r="AZ57" i="4"/>
  <c r="AZ58" i="4"/>
  <c r="AZ59" i="4"/>
  <c r="AZ108" i="4"/>
  <c r="AZ109" i="4"/>
  <c r="AZ110" i="4"/>
  <c r="AZ111" i="4"/>
  <c r="AZ112" i="4"/>
  <c r="AZ113" i="4"/>
  <c r="AZ114" i="4"/>
  <c r="AZ115" i="4"/>
  <c r="AV74" i="4"/>
  <c r="AV73" i="4"/>
  <c r="AZ46" i="4"/>
  <c r="AZ47" i="4"/>
  <c r="AZ48" i="4"/>
  <c r="AZ49" i="4"/>
  <c r="AZ50" i="4"/>
  <c r="AZ38" i="4"/>
  <c r="AZ39" i="4"/>
  <c r="AZ40" i="4"/>
  <c r="AZ41" i="4"/>
  <c r="AZ42" i="4"/>
  <c r="AZ43" i="4"/>
  <c r="AZ44" i="4"/>
  <c r="AZ45" i="4"/>
  <c r="AZ94" i="4"/>
  <c r="AZ95" i="4"/>
  <c r="AZ96" i="4"/>
  <c r="AZ97" i="4"/>
  <c r="AZ98" i="4"/>
  <c r="AZ99" i="4"/>
  <c r="AZ100" i="4"/>
  <c r="AZ101" i="4"/>
  <c r="AZ102" i="4"/>
  <c r="AZ103" i="4"/>
  <c r="AZ104" i="4"/>
  <c r="AZ105" i="4"/>
  <c r="AZ106" i="4"/>
  <c r="AZ107" i="4"/>
  <c r="AZ90" i="4"/>
  <c r="AZ91" i="4"/>
  <c r="AZ92" i="4"/>
  <c r="AZ93" i="4"/>
  <c r="AX18" i="4"/>
  <c r="AD136" i="4"/>
  <c r="AD77" i="4"/>
  <c r="AZ31" i="4"/>
  <c r="AZ32" i="4"/>
  <c r="AZ33" i="4"/>
  <c r="AZ34" i="4"/>
  <c r="AZ35" i="4"/>
  <c r="AZ36" i="4"/>
  <c r="AZ37" i="4"/>
  <c r="AZ22" i="4"/>
  <c r="AZ23" i="4"/>
  <c r="AZ24" i="4"/>
  <c r="AZ25" i="4"/>
  <c r="AZ26" i="4"/>
  <c r="AZ27" i="4"/>
  <c r="AZ28" i="4"/>
  <c r="AZ29" i="4"/>
  <c r="AZ30" i="4"/>
  <c r="AZ15" i="4"/>
  <c r="AZ16" i="4"/>
  <c r="AZ17" i="4"/>
  <c r="AZ18" i="4"/>
  <c r="AZ19" i="4"/>
  <c r="AZ20" i="4"/>
  <c r="AZ21" i="4"/>
  <c r="AZ7" i="4"/>
  <c r="AZ8" i="4"/>
  <c r="AZ9" i="4"/>
  <c r="AZ10" i="4"/>
  <c r="AZ11" i="4"/>
  <c r="AZ12" i="4"/>
  <c r="AZ13" i="4"/>
  <c r="AZ14" i="4"/>
  <c r="AZ83" i="4"/>
  <c r="AZ84" i="4"/>
  <c r="AZ85" i="4"/>
  <c r="AZ86" i="4"/>
  <c r="AZ87" i="4"/>
  <c r="AZ88" i="4"/>
  <c r="AZ89" i="4"/>
  <c r="AZ142" i="4"/>
  <c r="AZ143" i="4"/>
  <c r="AZ144" i="4"/>
  <c r="AZ145" i="4"/>
  <c r="AZ146" i="4"/>
  <c r="AZ147" i="4"/>
  <c r="AZ148" i="4"/>
  <c r="AZ149" i="4"/>
  <c r="AZ201" i="4"/>
  <c r="AZ202" i="4"/>
  <c r="AZ203" i="4"/>
  <c r="AZ204" i="4"/>
  <c r="AZ205" i="4"/>
  <c r="AZ206" i="4"/>
  <c r="AZ6" i="4"/>
  <c r="AI109" i="4"/>
  <c r="AI110" i="4"/>
  <c r="AI111" i="4"/>
  <c r="AI112" i="4"/>
  <c r="AI113" i="4"/>
  <c r="AI114" i="4"/>
  <c r="AI115" i="4"/>
  <c r="AI116" i="4"/>
  <c r="AI327" i="4"/>
  <c r="AI328" i="4"/>
  <c r="AI329" i="4"/>
  <c r="AI330" i="4"/>
  <c r="AI331" i="4"/>
  <c r="AI332" i="4"/>
  <c r="AI333" i="4"/>
  <c r="AI334" i="4"/>
  <c r="AI335" i="4"/>
  <c r="AI336" i="4"/>
  <c r="AI337" i="4"/>
  <c r="AI264" i="4"/>
  <c r="AI265" i="4"/>
  <c r="AI266" i="4"/>
  <c r="AI267" i="4"/>
  <c r="AI268" i="4"/>
  <c r="AI269" i="4"/>
  <c r="AI270" i="4"/>
  <c r="AI271" i="4"/>
  <c r="AI272" i="4"/>
  <c r="AI273" i="4"/>
  <c r="AI30" i="4"/>
  <c r="AI31" i="4"/>
  <c r="AI32" i="4"/>
  <c r="AI33" i="4"/>
  <c r="AI34" i="4"/>
  <c r="AI35" i="4"/>
  <c r="AI36" i="4"/>
  <c r="AI37" i="4"/>
  <c r="AI38" i="4"/>
  <c r="AI39" i="4"/>
  <c r="AI40" i="4"/>
  <c r="AI194" i="4"/>
  <c r="AI195" i="4"/>
  <c r="AI196" i="4"/>
  <c r="AI197" i="4"/>
  <c r="AI198" i="4"/>
  <c r="AI199" i="4"/>
  <c r="AI200" i="4"/>
  <c r="AI201" i="4"/>
  <c r="AI374" i="4"/>
  <c r="AI375" i="4"/>
  <c r="AI376" i="4"/>
  <c r="AI377" i="4"/>
  <c r="AI378" i="4"/>
  <c r="AI379" i="4"/>
  <c r="AI380" i="4"/>
  <c r="AI381" i="4"/>
  <c r="AI382" i="4"/>
  <c r="AI383" i="4"/>
  <c r="AI384" i="4"/>
  <c r="AI385" i="4"/>
  <c r="AI386" i="4"/>
  <c r="AI387" i="4"/>
  <c r="AI319" i="4"/>
  <c r="AI320" i="4"/>
  <c r="AI321" i="4"/>
  <c r="AI322" i="4"/>
  <c r="AI323" i="4"/>
  <c r="AI324" i="4"/>
  <c r="AI325" i="4"/>
  <c r="AI326" i="4"/>
  <c r="AI98" i="4"/>
  <c r="AI23" i="4"/>
  <c r="AI24" i="4"/>
  <c r="AI25" i="4"/>
  <c r="AI26" i="4"/>
  <c r="AI27" i="4"/>
  <c r="AI28" i="4"/>
  <c r="AI29" i="4"/>
  <c r="AI255" i="4"/>
  <c r="AI256" i="4"/>
  <c r="AI257" i="4"/>
  <c r="AI258" i="4"/>
  <c r="AI259" i="4"/>
  <c r="AI260" i="4"/>
  <c r="AI261" i="4"/>
  <c r="AI262" i="4"/>
  <c r="AI263" i="4"/>
  <c r="AI100" i="4"/>
  <c r="AI101" i="4"/>
  <c r="AI102" i="4"/>
  <c r="AI103" i="4"/>
  <c r="AI104" i="4"/>
  <c r="AI105" i="4"/>
  <c r="AI106" i="4"/>
  <c r="AI107" i="4"/>
  <c r="AI108" i="4"/>
  <c r="AI185" i="4"/>
  <c r="AI186" i="4"/>
  <c r="AI187" i="4"/>
  <c r="AI188" i="4"/>
  <c r="AI189" i="4"/>
  <c r="AI190" i="4"/>
  <c r="AI191" i="4"/>
  <c r="AI192" i="4"/>
  <c r="AI193" i="4"/>
  <c r="AX143" i="4"/>
  <c r="AI312" i="4"/>
  <c r="AI313" i="4"/>
  <c r="AI314" i="4"/>
  <c r="AI315" i="4"/>
  <c r="AI316" i="4"/>
  <c r="AI317" i="4"/>
  <c r="AI318" i="4"/>
  <c r="AI179" i="4"/>
  <c r="AI180" i="4"/>
  <c r="AI181" i="4"/>
  <c r="AI182" i="4"/>
  <c r="AI183" i="4"/>
  <c r="AI184" i="4"/>
  <c r="AI14" i="4"/>
  <c r="AI15" i="4"/>
  <c r="AI16" i="4"/>
  <c r="AI17" i="4"/>
  <c r="AI18" i="4"/>
  <c r="AI19" i="4"/>
  <c r="AI20" i="4"/>
  <c r="AI21" i="4"/>
  <c r="AI22" i="4"/>
  <c r="AI361" i="4"/>
  <c r="AI362" i="4"/>
  <c r="AI363" i="4"/>
  <c r="AI364" i="4"/>
  <c r="AI365" i="4"/>
  <c r="AI366" i="4"/>
  <c r="AI367" i="4"/>
  <c r="AI368" i="4"/>
  <c r="AI369" i="4"/>
  <c r="AI370" i="4"/>
  <c r="AI371" i="4"/>
  <c r="AI372" i="4"/>
  <c r="AI373" i="4"/>
  <c r="AX129" i="4"/>
  <c r="AI91" i="4"/>
  <c r="AI92" i="4"/>
  <c r="AI93" i="4"/>
  <c r="AI94" i="4"/>
  <c r="AI95" i="4"/>
  <c r="AI96" i="4"/>
  <c r="AI97" i="4"/>
  <c r="AI99" i="4"/>
  <c r="AI243" i="4"/>
  <c r="AI244" i="4"/>
  <c r="AI245" i="4"/>
  <c r="AI246" i="4"/>
  <c r="AI247" i="4"/>
  <c r="AI248" i="4"/>
  <c r="AI249" i="4"/>
  <c r="AI250" i="4"/>
  <c r="AI251" i="4"/>
  <c r="AI252" i="4"/>
  <c r="AI253" i="4"/>
  <c r="AI254" i="4"/>
  <c r="AX40" i="4"/>
  <c r="AX67" i="4"/>
  <c r="AX66" i="4"/>
  <c r="AI304" i="4"/>
  <c r="AI305" i="4"/>
  <c r="AI306" i="4"/>
  <c r="AI307" i="4"/>
  <c r="AI308" i="4"/>
  <c r="AI309" i="4"/>
  <c r="AI310" i="4"/>
  <c r="AI311" i="4"/>
  <c r="AI84" i="4"/>
  <c r="AI85" i="4"/>
  <c r="AI86" i="4"/>
  <c r="AI87" i="4"/>
  <c r="AI88" i="4"/>
  <c r="AI89" i="4"/>
  <c r="AI90" i="4"/>
  <c r="AI170" i="4"/>
  <c r="AI171" i="4"/>
  <c r="AI172" i="4"/>
  <c r="AI173" i="4"/>
  <c r="AI174" i="4"/>
  <c r="AI175" i="4"/>
  <c r="AI176" i="4"/>
  <c r="AI177" i="4"/>
  <c r="AI178" i="4"/>
  <c r="AI233" i="4"/>
  <c r="AI234" i="4"/>
  <c r="AI235" i="4"/>
  <c r="AI236" i="4"/>
  <c r="AI237" i="4"/>
  <c r="AI238" i="4"/>
  <c r="AI239" i="4"/>
  <c r="AI240" i="4"/>
  <c r="AI241" i="4"/>
  <c r="AI242" i="4"/>
  <c r="AI76" i="4"/>
  <c r="AI77" i="4"/>
  <c r="AI78" i="4"/>
  <c r="AI79" i="4"/>
  <c r="AI80" i="4"/>
  <c r="AI81" i="4"/>
  <c r="AI82" i="4"/>
  <c r="AI83" i="4"/>
  <c r="AI161" i="4"/>
  <c r="AI162" i="4"/>
  <c r="AI163" i="4"/>
  <c r="AI164" i="4"/>
  <c r="AI165" i="4"/>
  <c r="AI166" i="4"/>
  <c r="AI167" i="4"/>
  <c r="AI168" i="4"/>
  <c r="AI169" i="4"/>
  <c r="AI157" i="4"/>
  <c r="AI158" i="4"/>
  <c r="AI159" i="4"/>
  <c r="AI160" i="4"/>
  <c r="AI68" i="4"/>
  <c r="AI69" i="4"/>
  <c r="AI70" i="4"/>
  <c r="AI71" i="4"/>
  <c r="AI72" i="4"/>
  <c r="AI73" i="4"/>
  <c r="AI74" i="4"/>
  <c r="AI75" i="4"/>
  <c r="AI153" i="4"/>
  <c r="AI154" i="4"/>
  <c r="AI155" i="4"/>
  <c r="AI156" i="4"/>
  <c r="AI152" i="4"/>
  <c r="AI151" i="4"/>
  <c r="AI150" i="4"/>
  <c r="AI149" i="4"/>
  <c r="AI148" i="4"/>
  <c r="AI142" i="4"/>
  <c r="AI298" i="4"/>
  <c r="AI299" i="4"/>
  <c r="AI300" i="4"/>
  <c r="AI301" i="4"/>
  <c r="AI302" i="4"/>
  <c r="AI303" i="4"/>
  <c r="AI229" i="4"/>
  <c r="AI230" i="4"/>
  <c r="AI231" i="4"/>
  <c r="AI232" i="4"/>
  <c r="AI143" i="4"/>
  <c r="AI144" i="4"/>
  <c r="AI145" i="4"/>
  <c r="AI146" i="4"/>
  <c r="AI147" i="4"/>
  <c r="AI64" i="4"/>
  <c r="AI65" i="4"/>
  <c r="AI66" i="4"/>
  <c r="AI67" i="4"/>
  <c r="AI7" i="4"/>
  <c r="AI8" i="4"/>
  <c r="AI9" i="4"/>
  <c r="AI10" i="4"/>
  <c r="AI11" i="4"/>
  <c r="AI12" i="4"/>
  <c r="AI13" i="4"/>
  <c r="AI63" i="4"/>
  <c r="AI228" i="4"/>
  <c r="AI297" i="4"/>
  <c r="AI360" i="4"/>
  <c r="AB6" i="4"/>
  <c r="AC17" i="4"/>
  <c r="AB17" i="4"/>
  <c r="AC16" i="4"/>
  <c r="AC15" i="4"/>
  <c r="AC14" i="4"/>
  <c r="AC13" i="4"/>
  <c r="AC12" i="4"/>
  <c r="AC11" i="4"/>
  <c r="AC10" i="4"/>
  <c r="AC9" i="4"/>
  <c r="AC8" i="4"/>
  <c r="AC7" i="4"/>
  <c r="AC6" i="4"/>
  <c r="BE9" i="1"/>
  <c r="BE7" i="1"/>
  <c r="BE8" i="1"/>
  <c r="BE10" i="1"/>
  <c r="BE64" i="1"/>
  <c r="AM33" i="1"/>
  <c r="CM58" i="1"/>
  <c r="CM59" i="1"/>
  <c r="AM68" i="1"/>
  <c r="AM69" i="1"/>
  <c r="DD69" i="1"/>
  <c r="DD71" i="1"/>
  <c r="DD72" i="1"/>
  <c r="DD73" i="1"/>
  <c r="AM30" i="1"/>
  <c r="AM31" i="1"/>
  <c r="AM32" i="1"/>
  <c r="AM65" i="1"/>
  <c r="AM66" i="1"/>
  <c r="AM67" i="1"/>
  <c r="DU64" i="1"/>
  <c r="DU65" i="1"/>
  <c r="DU66" i="1"/>
  <c r="DU67" i="1"/>
  <c r="DU68" i="1"/>
  <c r="DU69" i="1"/>
  <c r="DU70" i="1"/>
  <c r="DU72" i="1"/>
  <c r="DU73" i="1"/>
  <c r="DU62" i="1"/>
  <c r="DU63" i="1"/>
  <c r="DU61" i="1"/>
  <c r="DU30" i="1"/>
  <c r="DU31" i="1"/>
  <c r="DU32" i="1"/>
  <c r="DU33" i="1"/>
  <c r="DU35" i="1"/>
  <c r="DU36" i="1"/>
  <c r="DU37" i="1"/>
  <c r="DU38" i="1"/>
  <c r="DU39" i="1"/>
  <c r="DU28" i="1"/>
  <c r="DU29" i="1"/>
  <c r="DU27" i="1"/>
  <c r="DD62" i="1"/>
  <c r="DD63" i="1"/>
  <c r="DD64" i="1"/>
  <c r="DD65" i="1"/>
  <c r="DD66" i="1"/>
  <c r="DD67" i="1"/>
  <c r="DD68" i="1"/>
  <c r="DD61" i="1"/>
  <c r="CM98" i="1"/>
  <c r="CM99" i="1"/>
  <c r="CM100" i="1"/>
  <c r="CM101" i="1"/>
  <c r="CM102" i="1"/>
  <c r="CM103" i="1"/>
  <c r="CM104" i="1"/>
  <c r="CM105" i="1"/>
  <c r="CM106" i="1"/>
  <c r="CM107" i="1"/>
  <c r="CM108" i="1"/>
  <c r="CM97" i="1"/>
  <c r="CM49" i="1"/>
  <c r="CM50" i="1"/>
  <c r="CM51" i="1"/>
  <c r="CM52" i="1"/>
  <c r="CM53" i="1"/>
  <c r="CM54" i="1"/>
  <c r="CM55" i="1"/>
  <c r="CM56" i="1"/>
  <c r="CM57" i="1"/>
  <c r="CM48" i="1"/>
  <c r="BE113" i="1"/>
  <c r="BE114" i="1"/>
  <c r="BE115" i="1"/>
  <c r="BE116" i="1"/>
  <c r="BE117" i="1"/>
  <c r="BE118" i="1"/>
  <c r="BE119" i="1"/>
  <c r="BE120" i="1"/>
  <c r="BE121" i="1"/>
  <c r="BE122" i="1"/>
  <c r="BE123" i="1"/>
  <c r="BE112" i="1"/>
  <c r="BE56" i="1"/>
  <c r="BE57" i="1"/>
  <c r="BE58" i="1"/>
  <c r="BE59" i="1"/>
  <c r="BE60" i="1"/>
  <c r="BE61" i="1"/>
  <c r="BE62" i="1"/>
  <c r="BE63" i="1"/>
  <c r="BE54" i="1"/>
  <c r="BE55" i="1"/>
  <c r="BE53" i="1"/>
  <c r="BE11" i="1"/>
  <c r="BE12" i="1"/>
  <c r="BE13" i="1"/>
  <c r="BE14" i="1"/>
  <c r="BE15" i="1"/>
  <c r="BE16" i="1"/>
  <c r="BE17" i="1"/>
  <c r="BE18" i="1"/>
  <c r="BE19" i="1"/>
  <c r="BE20" i="1"/>
  <c r="BE21" i="1"/>
  <c r="BE22" i="1"/>
  <c r="BE23" i="1"/>
  <c r="BE24" i="1"/>
  <c r="BE25" i="1"/>
  <c r="BE26" i="1"/>
  <c r="BE27" i="1"/>
  <c r="BE28" i="1"/>
  <c r="BE29" i="1"/>
  <c r="AM115" i="1"/>
  <c r="AM116" i="1"/>
  <c r="AM117" i="1"/>
  <c r="AM118" i="1"/>
  <c r="AM119" i="1"/>
  <c r="AM120" i="1"/>
  <c r="AM121" i="1"/>
  <c r="AM122" i="1"/>
  <c r="AM123" i="1"/>
  <c r="AM114" i="1"/>
  <c r="AM113" i="1"/>
  <c r="AM112" i="1"/>
  <c r="AM59" i="1"/>
  <c r="AM60" i="1"/>
  <c r="AM61" i="1"/>
  <c r="AM62" i="1"/>
  <c r="AM63" i="1"/>
  <c r="AM64" i="1"/>
  <c r="AM58" i="1"/>
  <c r="AM23" i="1"/>
  <c r="AM24" i="1"/>
  <c r="AM25" i="1"/>
  <c r="AM26" i="1"/>
  <c r="AM27" i="1"/>
  <c r="AM28" i="1"/>
  <c r="AM29" i="1"/>
  <c r="AM22" i="1"/>
  <c r="AM7" i="1"/>
  <c r="AM8" i="1"/>
  <c r="AM9" i="1"/>
  <c r="AM10" i="1"/>
  <c r="AM11" i="1"/>
  <c r="AM12" i="1"/>
  <c r="AM13" i="1"/>
  <c r="AM14" i="1"/>
  <c r="AM15" i="1"/>
  <c r="AM16" i="1"/>
  <c r="AM17" i="1"/>
  <c r="AM18" i="1"/>
  <c r="AM19" i="1"/>
  <c r="AM20" i="1"/>
  <c r="AM21" i="1"/>
  <c r="AM35" i="1"/>
  <c r="AM36" i="1"/>
  <c r="AM37" i="1"/>
  <c r="AM38" i="1"/>
  <c r="AM39" i="1"/>
  <c r="AM40" i="1"/>
  <c r="AM41" i="1"/>
  <c r="AM42" i="1"/>
  <c r="AM43" i="1"/>
  <c r="AM44" i="1"/>
  <c r="AM45" i="1"/>
  <c r="AM46" i="1"/>
  <c r="AM47" i="1"/>
  <c r="AM48" i="1"/>
  <c r="AM49" i="1"/>
  <c r="AM50" i="1"/>
  <c r="AM51" i="1"/>
  <c r="AM52" i="1"/>
  <c r="AM53" i="1"/>
  <c r="AM54" i="1"/>
  <c r="AM55" i="1"/>
  <c r="AM56" i="1"/>
  <c r="AM57" i="1"/>
  <c r="AM71" i="1"/>
  <c r="AM72" i="1"/>
  <c r="AM73" i="1"/>
  <c r="AM74" i="1"/>
  <c r="AM75" i="1"/>
  <c r="AM76" i="1"/>
  <c r="AM77" i="1"/>
  <c r="AM78" i="1"/>
  <c r="AM79" i="1"/>
  <c r="AM80" i="1"/>
  <c r="AM81" i="1"/>
  <c r="AM82" i="1"/>
  <c r="AM83" i="1"/>
  <c r="AM84" i="1"/>
  <c r="AM85" i="1"/>
  <c r="AM86" i="1"/>
  <c r="AM87" i="1"/>
  <c r="AM88" i="1"/>
  <c r="AM89" i="1"/>
  <c r="AM90" i="1"/>
  <c r="AM91" i="1"/>
  <c r="AM92" i="1"/>
  <c r="AM93" i="1"/>
  <c r="AM94" i="1"/>
  <c r="AM95" i="1"/>
  <c r="AM96" i="1"/>
  <c r="AM97" i="1"/>
  <c r="AM98" i="1"/>
  <c r="AM99" i="1"/>
  <c r="AM100" i="1"/>
  <c r="AM101" i="1"/>
  <c r="AM102" i="1"/>
  <c r="AM103" i="1"/>
  <c r="AM104" i="1"/>
  <c r="AM105" i="1"/>
  <c r="AM106" i="1"/>
  <c r="AM107" i="1"/>
  <c r="AM108" i="1"/>
  <c r="AM109" i="1"/>
  <c r="AM110" i="1"/>
  <c r="AM111" i="1"/>
  <c r="AM6" i="1"/>
  <c r="BE31" i="1"/>
  <c r="BE32" i="1"/>
  <c r="BE33" i="1"/>
  <c r="BE34" i="1"/>
  <c r="BE35" i="1"/>
  <c r="BE36" i="1"/>
  <c r="BE37" i="1"/>
  <c r="BE38" i="1"/>
  <c r="BE39" i="1"/>
  <c r="BE40" i="1"/>
  <c r="BE41" i="1"/>
  <c r="BE42" i="1"/>
  <c r="BE43" i="1"/>
  <c r="BE44" i="1"/>
  <c r="BE45" i="1"/>
  <c r="BE46" i="1"/>
  <c r="BE47" i="1"/>
  <c r="BE48" i="1"/>
  <c r="BE49" i="1"/>
  <c r="BE50" i="1"/>
  <c r="BE51" i="1"/>
  <c r="BE52" i="1"/>
  <c r="BE66" i="1"/>
  <c r="BE67" i="1"/>
  <c r="BE68" i="1"/>
  <c r="BE69" i="1"/>
  <c r="BE70" i="1"/>
  <c r="BE71" i="1"/>
  <c r="BE72" i="1"/>
  <c r="BE73" i="1"/>
  <c r="BE74" i="1"/>
  <c r="BE75" i="1"/>
  <c r="BE76" i="1"/>
  <c r="BE77" i="1"/>
  <c r="BE78" i="1"/>
  <c r="BE79" i="1"/>
  <c r="BE80" i="1"/>
  <c r="BE81" i="1"/>
  <c r="BE82" i="1"/>
  <c r="BE83" i="1"/>
  <c r="BE84" i="1"/>
  <c r="BE85" i="1"/>
  <c r="BE86" i="1"/>
  <c r="BE87" i="1"/>
  <c r="BE88" i="1"/>
  <c r="BE89" i="1"/>
  <c r="BE90" i="1"/>
  <c r="BE91" i="1"/>
  <c r="BE92" i="1"/>
  <c r="BE93" i="1"/>
  <c r="BE94" i="1"/>
  <c r="BE95" i="1"/>
  <c r="BE96" i="1"/>
  <c r="BE97" i="1"/>
  <c r="BE98" i="1"/>
  <c r="BE99" i="1"/>
  <c r="BE100" i="1"/>
  <c r="BE101" i="1"/>
  <c r="BE102" i="1"/>
  <c r="BE103" i="1"/>
  <c r="BE104" i="1"/>
  <c r="BE105" i="1"/>
  <c r="BE106" i="1"/>
  <c r="BE107" i="1"/>
  <c r="BE108" i="1"/>
  <c r="BE109" i="1"/>
  <c r="BE110" i="1"/>
  <c r="BE111" i="1"/>
  <c r="BE30" i="1"/>
  <c r="CM61" i="1"/>
  <c r="CM62" i="1"/>
  <c r="CM63" i="1"/>
  <c r="CM64" i="1"/>
  <c r="CM65" i="1"/>
  <c r="CM66" i="1"/>
  <c r="CM67" i="1"/>
  <c r="CM68" i="1"/>
  <c r="CM69" i="1"/>
  <c r="CM70" i="1"/>
  <c r="CM71" i="1"/>
  <c r="CM72" i="1"/>
  <c r="CM73" i="1"/>
  <c r="CM74" i="1"/>
  <c r="CM75" i="1"/>
  <c r="CM76" i="1"/>
  <c r="CM77" i="1"/>
  <c r="CM78" i="1"/>
  <c r="CM79" i="1"/>
  <c r="CM80" i="1"/>
  <c r="CM81" i="1"/>
  <c r="CM82" i="1"/>
  <c r="CM83" i="1"/>
  <c r="CM84" i="1"/>
  <c r="CM85" i="1"/>
  <c r="CM86" i="1"/>
  <c r="CM87" i="1"/>
  <c r="CM88" i="1"/>
  <c r="CM89" i="1"/>
  <c r="CM90" i="1"/>
  <c r="CM91" i="1"/>
  <c r="CM92" i="1"/>
  <c r="CM93" i="1"/>
  <c r="CM94" i="1"/>
  <c r="CM95" i="1"/>
  <c r="CM96" i="1"/>
  <c r="CM7" i="1"/>
  <c r="CM8" i="1"/>
  <c r="CM9" i="1"/>
  <c r="CM10" i="1"/>
  <c r="CM11" i="1"/>
  <c r="CM12" i="1"/>
  <c r="CM13" i="1"/>
  <c r="CM14" i="1"/>
  <c r="CM15" i="1"/>
  <c r="CM16" i="1"/>
  <c r="CM17" i="1"/>
  <c r="CM18" i="1"/>
  <c r="CM19" i="1"/>
  <c r="CM20" i="1"/>
  <c r="CM21" i="1"/>
  <c r="CM22" i="1"/>
  <c r="CM23" i="1"/>
  <c r="CM24" i="1"/>
  <c r="CM25" i="1"/>
  <c r="CM26" i="1"/>
  <c r="CM27" i="1"/>
  <c r="CM28" i="1"/>
  <c r="CM29" i="1"/>
  <c r="CM30" i="1"/>
  <c r="CM31" i="1"/>
  <c r="CM32" i="1"/>
  <c r="CM34" i="1"/>
  <c r="CM35" i="1"/>
  <c r="CM36" i="1"/>
  <c r="CM37" i="1"/>
  <c r="CM38" i="1"/>
  <c r="CM39" i="1"/>
  <c r="CM40" i="1"/>
  <c r="CM41" i="1"/>
  <c r="CM42" i="1"/>
  <c r="CM43" i="1"/>
  <c r="CM44" i="1"/>
  <c r="CM45" i="1"/>
  <c r="CM46" i="1"/>
  <c r="CM47" i="1"/>
  <c r="CM6" i="1"/>
  <c r="DD7" i="1"/>
  <c r="DD8" i="1"/>
  <c r="DD9" i="1"/>
  <c r="DD10" i="1"/>
  <c r="DD11" i="1"/>
  <c r="DD12" i="1"/>
  <c r="DD13" i="1"/>
  <c r="DD14" i="1"/>
  <c r="DD15" i="1"/>
  <c r="DD16" i="1"/>
  <c r="DD17" i="1"/>
  <c r="DD18" i="1"/>
  <c r="DD19" i="1"/>
  <c r="DD20" i="1"/>
  <c r="DD21" i="1"/>
  <c r="DD22" i="1"/>
  <c r="DD23" i="1"/>
  <c r="DD24" i="1"/>
  <c r="DD25" i="1"/>
  <c r="DD26" i="1"/>
  <c r="DD27" i="1"/>
  <c r="DD28" i="1"/>
  <c r="DD29" i="1"/>
  <c r="DD30" i="1"/>
  <c r="DD31" i="1"/>
  <c r="DD32" i="1"/>
  <c r="DD33" i="1"/>
  <c r="DD35" i="1"/>
  <c r="DD36" i="1"/>
  <c r="DD37" i="1"/>
  <c r="DD38" i="1"/>
  <c r="DD39" i="1"/>
  <c r="DD40" i="1"/>
  <c r="DD41" i="1"/>
  <c r="DD42" i="1"/>
  <c r="DD43" i="1"/>
  <c r="DD44" i="1"/>
  <c r="DD45" i="1"/>
  <c r="DD46" i="1"/>
  <c r="DD47" i="1"/>
  <c r="DD48" i="1"/>
  <c r="DD49" i="1"/>
  <c r="DD50" i="1"/>
  <c r="DD51" i="1"/>
  <c r="DD52" i="1"/>
  <c r="DD53" i="1"/>
  <c r="DD54" i="1"/>
  <c r="DD55" i="1"/>
  <c r="DD56" i="1"/>
  <c r="DD57" i="1"/>
  <c r="DD58" i="1"/>
  <c r="DD59" i="1"/>
  <c r="DD60" i="1"/>
  <c r="DD6" i="1"/>
  <c r="DU60" i="1"/>
  <c r="DU23" i="1"/>
  <c r="DU24" i="1"/>
  <c r="DU25" i="1"/>
  <c r="DU26" i="1"/>
  <c r="DU8" i="1"/>
  <c r="DU9" i="1"/>
  <c r="DU10" i="1"/>
  <c r="DU11" i="1"/>
  <c r="DU12" i="1"/>
  <c r="DU13" i="1"/>
  <c r="DU14" i="1"/>
  <c r="DU15" i="1"/>
  <c r="DU16" i="1"/>
  <c r="DU17" i="1"/>
  <c r="DU18" i="1"/>
  <c r="DU19" i="1"/>
  <c r="DU20" i="1"/>
  <c r="DU21" i="1"/>
  <c r="DU22" i="1"/>
  <c r="DU41" i="1"/>
  <c r="DU42" i="1"/>
  <c r="DU43" i="1"/>
  <c r="DU44" i="1"/>
  <c r="DU45" i="1"/>
  <c r="DU46" i="1"/>
  <c r="DU47" i="1"/>
  <c r="DU48" i="1"/>
  <c r="DU49" i="1"/>
  <c r="DU50" i="1"/>
  <c r="DU51" i="1"/>
  <c r="DU52" i="1"/>
  <c r="DU53" i="1"/>
  <c r="DU54" i="1"/>
  <c r="DU55" i="1"/>
  <c r="DU56" i="1"/>
  <c r="DU57" i="1"/>
  <c r="DU58" i="1"/>
  <c r="DU59" i="1"/>
  <c r="DU7" i="1"/>
  <c r="DU6" i="1"/>
  <c r="AE6" i="1"/>
  <c r="AF6" i="1"/>
  <c r="AE7" i="1"/>
  <c r="AF7" i="1"/>
  <c r="AE8" i="1"/>
  <c r="AF8" i="1"/>
  <c r="AF10" i="1"/>
  <c r="AE11" i="1"/>
  <c r="CD35" i="1" s="1"/>
  <c r="AF11" i="1"/>
  <c r="AE12" i="1"/>
  <c r="AF12" i="1"/>
  <c r="AF13" i="1"/>
  <c r="AF14" i="1"/>
  <c r="AF15" i="1"/>
  <c r="AF16" i="1"/>
  <c r="AE17" i="1"/>
  <c r="AF17" i="1"/>
  <c r="AF18" i="1"/>
  <c r="AE19" i="1"/>
  <c r="EC34" i="1" s="1"/>
  <c r="AF19" i="1"/>
  <c r="AF20" i="1"/>
  <c r="AE21" i="1"/>
  <c r="AF21" i="1"/>
  <c r="AE22" i="1"/>
  <c r="AF22" i="1"/>
  <c r="AE23" i="1"/>
  <c r="AF23" i="1"/>
  <c r="AE24" i="1"/>
  <c r="AF24" i="1"/>
  <c r="AF9" i="1"/>
  <c r="AD24" i="1"/>
  <c r="AD23" i="1"/>
  <c r="AD22" i="1"/>
  <c r="AD21" i="1"/>
  <c r="AD19" i="1"/>
  <c r="AD17" i="1"/>
  <c r="AD12" i="1"/>
  <c r="AD11" i="1"/>
  <c r="AD8" i="1"/>
  <c r="AD7" i="1"/>
  <c r="AD6" i="1"/>
  <c r="O31" i="1"/>
  <c r="P31" i="1" s="1"/>
  <c r="R31" i="1" s="1"/>
  <c r="S31" i="1" s="1"/>
  <c r="O29" i="1"/>
  <c r="P29" i="1" s="1"/>
  <c r="R29" i="1" s="1"/>
  <c r="S29" i="1" s="1"/>
  <c r="O28" i="1"/>
  <c r="P28" i="1" s="1"/>
  <c r="R28" i="1" s="1"/>
  <c r="S28" i="1" s="1"/>
  <c r="P25" i="1"/>
  <c r="O26" i="1"/>
  <c r="P26" i="1" s="1"/>
  <c r="R26" i="1" s="1"/>
  <c r="S26" i="1" s="1"/>
  <c r="O21" i="1"/>
  <c r="P21" i="1" s="1"/>
  <c r="R21" i="1" s="1"/>
  <c r="S21" i="1" s="1"/>
  <c r="O23" i="1"/>
  <c r="P23" i="1" s="1"/>
  <c r="R23" i="1" s="1"/>
  <c r="S23" i="1" s="1"/>
  <c r="O19" i="1"/>
  <c r="P19" i="1" s="1"/>
  <c r="R19" i="1" s="1"/>
  <c r="S19" i="1" s="1"/>
  <c r="O18" i="1"/>
  <c r="P18" i="1" s="1"/>
  <c r="R18" i="1" s="1"/>
  <c r="S18" i="1" s="1"/>
  <c r="O17" i="1"/>
  <c r="P17" i="1" s="1"/>
  <c r="R17" i="1" s="1"/>
  <c r="S17" i="1" s="1"/>
  <c r="O14" i="1"/>
  <c r="P14" i="1" s="1"/>
  <c r="R14" i="1" s="1"/>
  <c r="S14" i="1" s="1"/>
  <c r="O15" i="1"/>
  <c r="P15" i="1" s="1"/>
  <c r="R15" i="1" s="1"/>
  <c r="S15" i="1" s="1"/>
  <c r="O12" i="1"/>
  <c r="P12" i="1" s="1"/>
  <c r="R12" i="1" s="1"/>
  <c r="S12" i="1" s="1"/>
  <c r="O11" i="1"/>
  <c r="P11" i="1" s="1"/>
  <c r="R11" i="1" s="1"/>
  <c r="S11" i="1" s="1"/>
  <c r="CB60" i="2"/>
  <c r="CB201" i="2"/>
  <c r="CB200" i="2"/>
  <c r="CB115" i="2"/>
  <c r="CB59" i="2"/>
  <c r="CB199" i="2"/>
  <c r="CB114" i="2"/>
  <c r="CB58" i="2"/>
  <c r="CB198" i="2"/>
  <c r="CB163" i="2"/>
  <c r="CB113" i="2"/>
  <c r="CB57" i="2"/>
  <c r="CB197" i="2"/>
  <c r="CB162" i="2"/>
  <c r="CB112" i="2"/>
  <c r="CB56" i="2"/>
  <c r="CB196" i="2"/>
  <c r="CB161" i="2"/>
  <c r="CB111" i="2"/>
  <c r="CB55" i="2"/>
  <c r="CB195" i="2"/>
  <c r="CB160" i="2"/>
  <c r="CB110" i="2"/>
  <c r="CB54" i="2"/>
  <c r="CB194" i="2"/>
  <c r="CB159" i="2"/>
  <c r="CB109" i="2"/>
  <c r="CB53" i="2"/>
  <c r="CB193" i="2"/>
  <c r="CB158" i="2"/>
  <c r="CB108" i="2"/>
  <c r="CB52" i="2"/>
  <c r="CB192" i="2"/>
  <c r="CB157" i="2"/>
  <c r="CB107" i="2"/>
  <c r="CB51" i="2"/>
  <c r="CB156" i="2"/>
  <c r="CB50" i="2"/>
  <c r="CB191" i="2"/>
  <c r="CB106" i="2"/>
  <c r="CB155" i="2"/>
  <c r="CB105" i="2"/>
  <c r="CB49" i="2"/>
  <c r="CB154" i="2"/>
  <c r="CB104" i="2"/>
  <c r="CB48" i="2"/>
  <c r="CB188" i="2"/>
  <c r="CB189" i="2"/>
  <c r="CB190" i="2"/>
  <c r="CB153" i="2"/>
  <c r="CB103" i="2"/>
  <c r="CB47" i="2"/>
  <c r="CB187" i="2"/>
  <c r="CB152" i="2"/>
  <c r="CB102" i="2"/>
  <c r="CB186" i="2"/>
  <c r="CB151" i="2"/>
  <c r="CB101" i="2"/>
  <c r="CB185" i="2"/>
  <c r="CB150" i="2"/>
  <c r="CB184" i="2"/>
  <c r="CB149" i="2"/>
  <c r="CB99" i="2"/>
  <c r="CB100" i="2"/>
  <c r="CB43" i="2"/>
  <c r="CB183" i="2"/>
  <c r="CB148" i="2"/>
  <c r="CB98" i="2"/>
  <c r="CB147" i="2"/>
  <c r="CB97" i="2"/>
  <c r="CB41" i="2"/>
  <c r="CB42" i="2"/>
  <c r="CB44" i="2"/>
  <c r="CB45" i="2"/>
  <c r="CB46" i="2"/>
  <c r="CB144" i="2"/>
  <c r="CB145" i="2"/>
  <c r="CB146" i="2"/>
  <c r="CB174" i="2"/>
  <c r="CB175" i="2"/>
  <c r="CB176" i="2"/>
  <c r="CB177" i="2"/>
  <c r="CB178" i="2"/>
  <c r="CB179" i="2"/>
  <c r="CB180" i="2"/>
  <c r="CB181" i="2"/>
  <c r="CB182" i="2"/>
  <c r="CB135" i="2"/>
  <c r="CB136" i="2"/>
  <c r="CB137" i="2"/>
  <c r="CB138" i="2"/>
  <c r="CB139" i="2"/>
  <c r="CB140" i="2"/>
  <c r="CB141" i="2"/>
  <c r="CB142" i="2"/>
  <c r="CB143" i="2"/>
  <c r="CB165" i="2"/>
  <c r="CB166" i="2"/>
  <c r="CB167" i="2"/>
  <c r="CB168" i="2"/>
  <c r="CB169" i="2"/>
  <c r="CB170" i="2"/>
  <c r="CB171" i="2"/>
  <c r="CB172" i="2"/>
  <c r="CB173" i="2"/>
  <c r="CB164" i="2"/>
  <c r="CB131" i="2"/>
  <c r="CB132" i="2"/>
  <c r="CB133" i="2"/>
  <c r="CB134" i="2"/>
  <c r="CB125" i="2"/>
  <c r="CB126" i="2"/>
  <c r="CB127" i="2"/>
  <c r="CB128" i="2"/>
  <c r="CB129" i="2"/>
  <c r="CB130" i="2"/>
  <c r="CB120" i="2"/>
  <c r="CB121" i="2"/>
  <c r="CB122" i="2"/>
  <c r="CB123" i="2"/>
  <c r="CB124" i="2"/>
  <c r="CB118" i="2"/>
  <c r="CB119" i="2"/>
  <c r="CB117" i="2"/>
  <c r="CB35" i="2"/>
  <c r="CB36" i="2"/>
  <c r="CB37" i="2"/>
  <c r="CB38" i="2"/>
  <c r="CB39" i="2"/>
  <c r="CB40" i="2"/>
  <c r="CB91" i="2"/>
  <c r="CB92" i="2"/>
  <c r="CB93" i="2"/>
  <c r="CB94" i="2"/>
  <c r="CB95" i="2"/>
  <c r="CB96" i="2"/>
  <c r="CB85" i="2"/>
  <c r="CB86" i="2"/>
  <c r="CB87" i="2"/>
  <c r="CB88" i="2"/>
  <c r="CB89" i="2"/>
  <c r="CB90" i="2"/>
  <c r="CB27" i="2"/>
  <c r="CB28" i="2"/>
  <c r="CB29" i="2"/>
  <c r="CB30" i="2"/>
  <c r="CB31" i="2"/>
  <c r="CB32" i="2"/>
  <c r="CB33" i="2"/>
  <c r="CB34" i="2"/>
  <c r="CB23" i="2"/>
  <c r="CB24" i="2"/>
  <c r="CB25" i="2"/>
  <c r="CB26" i="2"/>
  <c r="CB6" i="2"/>
  <c r="CB7" i="2"/>
  <c r="CB8" i="2"/>
  <c r="CB9" i="2"/>
  <c r="CB10" i="2"/>
  <c r="CB11" i="2"/>
  <c r="CB12" i="2"/>
  <c r="CB13" i="2"/>
  <c r="CB14" i="2"/>
  <c r="CB15" i="2"/>
  <c r="CB16" i="2"/>
  <c r="CB17" i="2"/>
  <c r="CB18" i="2"/>
  <c r="CB19" i="2"/>
  <c r="CB20" i="2"/>
  <c r="CB21" i="2"/>
  <c r="CB22" i="2"/>
  <c r="CB5" i="2"/>
  <c r="CB78" i="2"/>
  <c r="CB79" i="2"/>
  <c r="CB80" i="2"/>
  <c r="CB81" i="2"/>
  <c r="CB82" i="2"/>
  <c r="CB83" i="2"/>
  <c r="CB84" i="2"/>
  <c r="CB76" i="2"/>
  <c r="CB77" i="2"/>
  <c r="CB62" i="2"/>
  <c r="CB63" i="2"/>
  <c r="CB64" i="2"/>
  <c r="CB65" i="2"/>
  <c r="CB66" i="2"/>
  <c r="CB67" i="2"/>
  <c r="CB68" i="2"/>
  <c r="CB69" i="2"/>
  <c r="CB70" i="2"/>
  <c r="CB71" i="2"/>
  <c r="CB72" i="2"/>
  <c r="CB73" i="2"/>
  <c r="CB74" i="2"/>
  <c r="CB75" i="2"/>
  <c r="CB116" i="2"/>
  <c r="CB61" i="2"/>
  <c r="Q18" i="2"/>
  <c r="R18" i="2" s="1"/>
  <c r="Q17" i="2"/>
  <c r="R17" i="2" s="1"/>
  <c r="O16" i="2"/>
  <c r="Q16" i="2" s="1"/>
  <c r="R16" i="2" s="1"/>
  <c r="O15" i="2"/>
  <c r="Q15" i="2" s="1"/>
  <c r="R15" i="2" s="1"/>
  <c r="O14" i="2"/>
  <c r="Q14" i="2" s="1"/>
  <c r="R14" i="2" s="1"/>
  <c r="O13" i="2"/>
  <c r="Q13" i="2" s="1"/>
  <c r="R13" i="2" s="1"/>
  <c r="O12" i="2"/>
  <c r="Q12" i="2" s="1"/>
  <c r="R12" i="2" s="1"/>
  <c r="O11" i="2"/>
  <c r="Q11" i="2" s="1"/>
  <c r="R11" i="2" s="1"/>
  <c r="O10" i="2"/>
  <c r="Q10" i="2" s="1"/>
  <c r="R10" i="2" s="1"/>
  <c r="O9" i="2"/>
  <c r="Q9" i="2" s="1"/>
  <c r="R9" i="2" s="1"/>
  <c r="O8" i="2"/>
  <c r="Q8" i="2" s="1"/>
  <c r="R8" i="2" s="1"/>
  <c r="O7" i="2"/>
  <c r="Q7" i="2" s="1"/>
  <c r="R7" i="2" s="1"/>
  <c r="O6" i="2"/>
  <c r="Q6" i="2" s="1"/>
  <c r="R6" i="2" s="1"/>
  <c r="O5" i="2"/>
  <c r="Q5" i="2" s="1"/>
  <c r="R5" i="2" s="1"/>
  <c r="N16" i="2"/>
  <c r="N15" i="2"/>
  <c r="N14" i="2"/>
  <c r="N13" i="2"/>
  <c r="N12" i="2"/>
  <c r="N11" i="2"/>
  <c r="N10" i="2"/>
  <c r="N9" i="2"/>
  <c r="N8" i="2"/>
  <c r="N7" i="2"/>
  <c r="N6" i="2"/>
  <c r="N5" i="2"/>
  <c r="Q27" i="1"/>
  <c r="Q24" i="1"/>
  <c r="Q20" i="1"/>
  <c r="Q16" i="1"/>
  <c r="Q13" i="1"/>
  <c r="EL11" i="1" s="1"/>
  <c r="Q10" i="1"/>
  <c r="Q6" i="1"/>
  <c r="O20" i="1"/>
  <c r="P20" i="1" s="1"/>
  <c r="O16" i="1"/>
  <c r="P16" i="1" s="1"/>
  <c r="O13" i="1"/>
  <c r="P13" i="1" s="1"/>
  <c r="O10" i="1"/>
  <c r="P10" i="1" s="1"/>
  <c r="O27" i="1"/>
  <c r="P27" i="1" s="1"/>
  <c r="O24" i="1"/>
  <c r="P24" i="1" s="1"/>
  <c r="BJ66" i="2" l="1"/>
  <c r="BJ63" i="2"/>
  <c r="BJ57" i="2"/>
  <c r="BJ86" i="2"/>
  <c r="BJ81" i="2"/>
  <c r="BJ71" i="2"/>
  <c r="BJ79" i="2"/>
  <c r="BJ74" i="2"/>
  <c r="BJ68" i="2"/>
  <c r="BJ50" i="2"/>
  <c r="BJ87" i="2"/>
  <c r="BJ73" i="2"/>
  <c r="BJ64" i="2"/>
  <c r="BJ59" i="2"/>
  <c r="BJ54" i="2"/>
  <c r="BJ49" i="2"/>
  <c r="BJ67" i="2"/>
  <c r="BJ76" i="2"/>
  <c r="BJ52" i="2"/>
  <c r="BJ62" i="2"/>
  <c r="BJ83" i="2"/>
  <c r="BJ70" i="2"/>
  <c r="BJ85" i="2"/>
  <c r="BJ75" i="2"/>
  <c r="BJ56" i="2"/>
  <c r="BJ80" i="2"/>
  <c r="BJ69" i="2"/>
  <c r="BJ61" i="2"/>
  <c r="BJ51" i="2"/>
  <c r="BJ84" i="2"/>
  <c r="BJ65" i="2"/>
  <c r="BJ55" i="2"/>
  <c r="BJ60" i="2"/>
  <c r="BJ78" i="2"/>
  <c r="BJ77" i="2"/>
  <c r="BJ58" i="2"/>
  <c r="BJ82" i="2"/>
  <c r="BJ72" i="2"/>
  <c r="BJ53" i="2"/>
  <c r="BJ33" i="2"/>
  <c r="BJ15" i="2"/>
  <c r="BJ42" i="2"/>
  <c r="BJ34" i="2"/>
  <c r="BJ47" i="2"/>
  <c r="BJ10" i="2"/>
  <c r="BJ26" i="2"/>
  <c r="BJ21" i="2"/>
  <c r="BJ44" i="2"/>
  <c r="BJ11" i="2"/>
  <c r="BJ35" i="2"/>
  <c r="BJ30" i="2"/>
  <c r="BJ39" i="2"/>
  <c r="BJ25" i="2"/>
  <c r="BJ29" i="2"/>
  <c r="BJ32" i="2"/>
  <c r="BJ28" i="2"/>
  <c r="BJ41" i="2"/>
  <c r="BJ19" i="2"/>
  <c r="BJ14" i="2"/>
  <c r="BJ17" i="2"/>
  <c r="BJ37" i="2"/>
  <c r="BJ9" i="2"/>
  <c r="BJ31" i="2"/>
  <c r="BJ27" i="2"/>
  <c r="BJ23" i="2"/>
  <c r="BJ46" i="2"/>
  <c r="BJ40" i="2"/>
  <c r="BJ18" i="2"/>
  <c r="BJ13" i="2"/>
  <c r="BJ22" i="2"/>
  <c r="BJ45" i="2"/>
  <c r="BJ36" i="2"/>
  <c r="BJ12" i="2"/>
  <c r="BJ8" i="2"/>
  <c r="BJ7" i="2"/>
  <c r="BJ20" i="2"/>
  <c r="BJ16" i="2"/>
  <c r="BJ43" i="2"/>
  <c r="BJ6" i="2"/>
  <c r="BJ38" i="2"/>
  <c r="BJ24" i="2"/>
  <c r="BJ109" i="2"/>
  <c r="BJ92" i="2"/>
  <c r="BJ97" i="2"/>
  <c r="BJ95" i="2"/>
  <c r="BJ114" i="2"/>
  <c r="BJ99" i="2"/>
  <c r="BJ89" i="2"/>
  <c r="BJ101" i="2"/>
  <c r="BJ103" i="2"/>
  <c r="BJ106" i="2"/>
  <c r="BJ105" i="2"/>
  <c r="BJ91" i="2"/>
  <c r="BJ110" i="2"/>
  <c r="BJ108" i="2"/>
  <c r="BJ93" i="2"/>
  <c r="BJ113" i="2"/>
  <c r="BJ98" i="2"/>
  <c r="BJ112" i="2"/>
  <c r="BJ102" i="2"/>
  <c r="BJ107" i="2"/>
  <c r="BJ111" i="2"/>
  <c r="BJ96" i="2"/>
  <c r="BJ100" i="2"/>
  <c r="BJ104" i="2"/>
  <c r="BJ94" i="2"/>
  <c r="BJ90" i="2"/>
  <c r="AQ114" i="2"/>
  <c r="AQ106" i="2"/>
  <c r="AQ102" i="2"/>
  <c r="AQ97" i="2"/>
  <c r="AQ89" i="2"/>
  <c r="AQ74" i="2"/>
  <c r="AQ100" i="2"/>
  <c r="AQ116" i="2"/>
  <c r="AQ109" i="2"/>
  <c r="AQ68" i="2"/>
  <c r="AQ84" i="2"/>
  <c r="AQ123" i="2"/>
  <c r="AQ110" i="2"/>
  <c r="AQ81" i="2"/>
  <c r="AQ70" i="2"/>
  <c r="AQ95" i="2"/>
  <c r="AQ121" i="2"/>
  <c r="AQ86" i="2"/>
  <c r="AQ83" i="2"/>
  <c r="AQ118" i="2"/>
  <c r="AQ113" i="2"/>
  <c r="AQ105" i="2"/>
  <c r="AQ96" i="2"/>
  <c r="AQ88" i="2"/>
  <c r="AQ76" i="2"/>
  <c r="AQ122" i="2"/>
  <c r="AQ101" i="2"/>
  <c r="AQ73" i="2"/>
  <c r="AQ117" i="2"/>
  <c r="AQ104" i="2"/>
  <c r="AQ92" i="2"/>
  <c r="AQ69" i="2"/>
  <c r="AQ87" i="2"/>
  <c r="AQ80" i="2"/>
  <c r="AQ112" i="2"/>
  <c r="AQ71" i="2"/>
  <c r="AQ79" i="2"/>
  <c r="AQ115" i="2"/>
  <c r="AQ103" i="2"/>
  <c r="AQ85" i="2"/>
  <c r="AQ72" i="2"/>
  <c r="AQ93" i="2"/>
  <c r="AQ82" i="2"/>
  <c r="AQ99" i="2"/>
  <c r="AQ108" i="2"/>
  <c r="AQ90" i="2"/>
  <c r="AQ78" i="2"/>
  <c r="AQ120" i="2"/>
  <c r="AQ67" i="2"/>
  <c r="AQ107" i="2"/>
  <c r="AQ77" i="2"/>
  <c r="AQ119" i="2"/>
  <c r="AQ111" i="2"/>
  <c r="AQ98" i="2"/>
  <c r="AQ91" i="2"/>
  <c r="AQ94" i="2"/>
  <c r="AQ75" i="2"/>
  <c r="AQ169" i="2"/>
  <c r="AQ148" i="2"/>
  <c r="AQ127" i="2"/>
  <c r="AQ147" i="2"/>
  <c r="AQ134" i="2"/>
  <c r="AQ154" i="2"/>
  <c r="AQ125" i="2"/>
  <c r="AQ165" i="2"/>
  <c r="AQ144" i="2"/>
  <c r="AQ131" i="2"/>
  <c r="AQ136" i="2"/>
  <c r="AQ172" i="2"/>
  <c r="AQ173" i="2"/>
  <c r="AQ168" i="2"/>
  <c r="AQ140" i="2"/>
  <c r="AQ164" i="2"/>
  <c r="AQ160" i="2"/>
  <c r="AQ156" i="2"/>
  <c r="AQ151" i="2"/>
  <c r="AQ143" i="2"/>
  <c r="AQ130" i="2"/>
  <c r="AQ126" i="2"/>
  <c r="AQ139" i="2"/>
  <c r="AQ135" i="2"/>
  <c r="AQ163" i="2"/>
  <c r="AQ159" i="2"/>
  <c r="AQ155" i="2"/>
  <c r="AQ150" i="2"/>
  <c r="AQ138" i="2"/>
  <c r="AQ166" i="2"/>
  <c r="AQ153" i="2"/>
  <c r="AQ128" i="2"/>
  <c r="AQ171" i="2"/>
  <c r="AQ152" i="2"/>
  <c r="AQ133" i="2"/>
  <c r="AQ132" i="2"/>
  <c r="AQ141" i="2"/>
  <c r="AQ170" i="2"/>
  <c r="AQ146" i="2"/>
  <c r="AQ158" i="2"/>
  <c r="AQ145" i="2"/>
  <c r="AQ137" i="2"/>
  <c r="AQ167" i="2"/>
  <c r="AQ161" i="2"/>
  <c r="AQ149" i="2"/>
  <c r="AQ142" i="2"/>
  <c r="AQ129" i="2"/>
  <c r="AQ162" i="2"/>
  <c r="AQ157" i="2"/>
  <c r="AQ218" i="2"/>
  <c r="AQ200" i="2"/>
  <c r="AQ187" i="2"/>
  <c r="AQ181" i="2"/>
  <c r="AQ208" i="2"/>
  <c r="AQ183" i="2"/>
  <c r="AQ178" i="2"/>
  <c r="AQ195" i="2"/>
  <c r="AQ194" i="2"/>
  <c r="AQ176" i="2"/>
  <c r="AQ189" i="2"/>
  <c r="AQ217" i="2"/>
  <c r="AQ191" i="2"/>
  <c r="AQ203" i="2"/>
  <c r="AQ213" i="2"/>
  <c r="AQ204" i="2"/>
  <c r="AQ212" i="2"/>
  <c r="AQ199" i="2"/>
  <c r="AQ177" i="2"/>
  <c r="AQ216" i="2"/>
  <c r="AQ207" i="2"/>
  <c r="AQ182" i="2"/>
  <c r="AQ190" i="2"/>
  <c r="AQ186" i="2"/>
  <c r="AQ198" i="2"/>
  <c r="AQ205" i="2"/>
  <c r="AQ180" i="2"/>
  <c r="AQ215" i="2"/>
  <c r="AQ214" i="2"/>
  <c r="AQ206" i="2"/>
  <c r="AQ211" i="2"/>
  <c r="AQ202" i="2"/>
  <c r="AQ201" i="2"/>
  <c r="AQ209" i="2"/>
  <c r="AQ184" i="2"/>
  <c r="AQ210" i="2"/>
  <c r="AQ192" i="2"/>
  <c r="AQ185" i="2"/>
  <c r="AQ196" i="2"/>
  <c r="AQ188" i="2"/>
  <c r="AQ197" i="2"/>
  <c r="AQ179" i="2"/>
  <c r="AQ193" i="2"/>
  <c r="AQ175" i="2"/>
  <c r="CH15" i="2"/>
  <c r="CJ15" i="2" s="1"/>
  <c r="Q32" i="1"/>
  <c r="BO19" i="7"/>
  <c r="BO9" i="7"/>
  <c r="BO16" i="7"/>
  <c r="BO15" i="7"/>
  <c r="BO5" i="7"/>
  <c r="BO6" i="7"/>
  <c r="CF15" i="2"/>
  <c r="CG15" i="2" s="1"/>
  <c r="CC44" i="2"/>
  <c r="CI15" i="2"/>
  <c r="CK15" i="2" s="1"/>
  <c r="CC36" i="2"/>
  <c r="CD108" i="2"/>
  <c r="CH108" i="2"/>
  <c r="CC71" i="2"/>
  <c r="CC92" i="2"/>
  <c r="CC116" i="2"/>
  <c r="CC80" i="2"/>
  <c r="AY6" i="7"/>
  <c r="AY9" i="7"/>
  <c r="CC8" i="2"/>
  <c r="CC43" i="2"/>
  <c r="CC51" i="2"/>
  <c r="AY7" i="7"/>
  <c r="CD177" i="2"/>
  <c r="CH177" i="2"/>
  <c r="CI177" i="2"/>
  <c r="CC59" i="2"/>
  <c r="CC52" i="2"/>
  <c r="CC23" i="2"/>
  <c r="CC61" i="2"/>
  <c r="CC69" i="2"/>
  <c r="CC77" i="2"/>
  <c r="CC85" i="2"/>
  <c r="CC93" i="2"/>
  <c r="CC101" i="2"/>
  <c r="CC109" i="2"/>
  <c r="CC64" i="2"/>
  <c r="CC72" i="2"/>
  <c r="CC67" i="2"/>
  <c r="CC75" i="2"/>
  <c r="CC83" i="2"/>
  <c r="CC91" i="2"/>
  <c r="CC99" i="2"/>
  <c r="CC107" i="2"/>
  <c r="CC115" i="2"/>
  <c r="CC62" i="2"/>
  <c r="CC70" i="2"/>
  <c r="CC78" i="2"/>
  <c r="CC86" i="2"/>
  <c r="CC94" i="2"/>
  <c r="CC102" i="2"/>
  <c r="CC110" i="2"/>
  <c r="CC65" i="2"/>
  <c r="CC73" i="2"/>
  <c r="CC81" i="2"/>
  <c r="CC89" i="2"/>
  <c r="CC97" i="2"/>
  <c r="CC105" i="2"/>
  <c r="CC113" i="2"/>
  <c r="CC76" i="2"/>
  <c r="CC87" i="2"/>
  <c r="CC103" i="2"/>
  <c r="CC82" i="2"/>
  <c r="CC98" i="2"/>
  <c r="CC114" i="2"/>
  <c r="CC63" i="2"/>
  <c r="CC88" i="2"/>
  <c r="CC104" i="2"/>
  <c r="CC79" i="2"/>
  <c r="CC95" i="2"/>
  <c r="CC111" i="2"/>
  <c r="CC90" i="2"/>
  <c r="CC106" i="2"/>
  <c r="CC120" i="2"/>
  <c r="CC128" i="2"/>
  <c r="CC136" i="2"/>
  <c r="CC144" i="2"/>
  <c r="CC152" i="2"/>
  <c r="CC160" i="2"/>
  <c r="CC123" i="2"/>
  <c r="CC131" i="2"/>
  <c r="CC139" i="2"/>
  <c r="CC147" i="2"/>
  <c r="CC155" i="2"/>
  <c r="CC163" i="2"/>
  <c r="CC118" i="2"/>
  <c r="CC126" i="2"/>
  <c r="CC134" i="2"/>
  <c r="CC142" i="2"/>
  <c r="CC150" i="2"/>
  <c r="CC158" i="2"/>
  <c r="CC121" i="2"/>
  <c r="CC129" i="2"/>
  <c r="CC137" i="2"/>
  <c r="CC145" i="2"/>
  <c r="CC153" i="2"/>
  <c r="CC161" i="2"/>
  <c r="CC124" i="2"/>
  <c r="CC132" i="2"/>
  <c r="CC140" i="2"/>
  <c r="CC148" i="2"/>
  <c r="CC156" i="2"/>
  <c r="CC119" i="2"/>
  <c r="CC127" i="2"/>
  <c r="CC135" i="2"/>
  <c r="CC143" i="2"/>
  <c r="CC133" i="2"/>
  <c r="CC159" i="2"/>
  <c r="CC125" i="2"/>
  <c r="CC146" i="2"/>
  <c r="CC117" i="2"/>
  <c r="CC162" i="2"/>
  <c r="CC130" i="2"/>
  <c r="CC9" i="2"/>
  <c r="CC5" i="2"/>
  <c r="CC13" i="2"/>
  <c r="CC18" i="2"/>
  <c r="CC26" i="2"/>
  <c r="CC34" i="2"/>
  <c r="CC42" i="2"/>
  <c r="CC50" i="2"/>
  <c r="CC58" i="2"/>
  <c r="CC21" i="2"/>
  <c r="CC29" i="2"/>
  <c r="CC37" i="2"/>
  <c r="CC45" i="2"/>
  <c r="CC53" i="2"/>
  <c r="CC6" i="2"/>
  <c r="CC16" i="2"/>
  <c r="CC24" i="2"/>
  <c r="CC32" i="2"/>
  <c r="CC40" i="2"/>
  <c r="CC48" i="2"/>
  <c r="CC56" i="2"/>
  <c r="CC7" i="2"/>
  <c r="CC14" i="2"/>
  <c r="CC22" i="2"/>
  <c r="CC30" i="2"/>
  <c r="CC38" i="2"/>
  <c r="CC46" i="2"/>
  <c r="CC54" i="2"/>
  <c r="CC11" i="2"/>
  <c r="CC17" i="2"/>
  <c r="CC25" i="2"/>
  <c r="CC33" i="2"/>
  <c r="CC41" i="2"/>
  <c r="CC49" i="2"/>
  <c r="CC57" i="2"/>
  <c r="CC74" i="2"/>
  <c r="CC141" i="2"/>
  <c r="CC35" i="2"/>
  <c r="CC28" i="2"/>
  <c r="CC157" i="2"/>
  <c r="CC138" i="2"/>
  <c r="CC55" i="2"/>
  <c r="CC27" i="2"/>
  <c r="CC20" i="2"/>
  <c r="CC12" i="2"/>
  <c r="CC164" i="2"/>
  <c r="CC172" i="2"/>
  <c r="CC170" i="2"/>
  <c r="CC171" i="2"/>
  <c r="CC183" i="2"/>
  <c r="CC191" i="2"/>
  <c r="CC199" i="2"/>
  <c r="CC168" i="2"/>
  <c r="CC175" i="2"/>
  <c r="CC178" i="2"/>
  <c r="CC186" i="2"/>
  <c r="CC194" i="2"/>
  <c r="CC165" i="2"/>
  <c r="CC181" i="2"/>
  <c r="CC189" i="2"/>
  <c r="CC197" i="2"/>
  <c r="CC184" i="2"/>
  <c r="CC192" i="2"/>
  <c r="CC200" i="2"/>
  <c r="CC169" i="2"/>
  <c r="CC173" i="2"/>
  <c r="CC176" i="2"/>
  <c r="CC179" i="2"/>
  <c r="CC187" i="2"/>
  <c r="CC195" i="2"/>
  <c r="CC166" i="2"/>
  <c r="CC182" i="2"/>
  <c r="CC190" i="2"/>
  <c r="CC198" i="2"/>
  <c r="CC201" i="2"/>
  <c r="CC167" i="2"/>
  <c r="CC180" i="2"/>
  <c r="CC193" i="2"/>
  <c r="CC185" i="2"/>
  <c r="CC174" i="2"/>
  <c r="CC196" i="2"/>
  <c r="CC47" i="2"/>
  <c r="CC19" i="2"/>
  <c r="CC100" i="2"/>
  <c r="CC68" i="2"/>
  <c r="CC154" i="2"/>
  <c r="CC39" i="2"/>
  <c r="CC10" i="2"/>
  <c r="CC112" i="2"/>
  <c r="CC84" i="2"/>
  <c r="CC66" i="2"/>
  <c r="CC151" i="2"/>
  <c r="CC188" i="2"/>
  <c r="CC60" i="2"/>
  <c r="CC31" i="2"/>
  <c r="CC96" i="2"/>
  <c r="CC149" i="2"/>
  <c r="CC122" i="2"/>
  <c r="EC71" i="1"/>
  <c r="AD16" i="4"/>
  <c r="BE225" i="4" s="1"/>
  <c r="BI225" i="4" s="1"/>
  <c r="AD13" i="4"/>
  <c r="BE30" i="4" s="1"/>
  <c r="BF30" i="4" s="1"/>
  <c r="AD6" i="4"/>
  <c r="AD12" i="4"/>
  <c r="AN392" i="4" s="1"/>
  <c r="AS392" i="4" s="1"/>
  <c r="AD9" i="4"/>
  <c r="AN142" i="4" s="1"/>
  <c r="AX68" i="4"/>
  <c r="AX69" i="4" s="1"/>
  <c r="AD17" i="4"/>
  <c r="AD8" i="4"/>
  <c r="AN66" i="4" s="1"/>
  <c r="AD14" i="4"/>
  <c r="BE109" i="4" s="1"/>
  <c r="AD11" i="4"/>
  <c r="AN326" i="4" s="1"/>
  <c r="AD7" i="4"/>
  <c r="AN13" i="4" s="1"/>
  <c r="AD10" i="4"/>
  <c r="AN246" i="4" s="1"/>
  <c r="AD15" i="4"/>
  <c r="BE160" i="4" s="1"/>
  <c r="AD124" i="4"/>
  <c r="AD125" i="4" s="1"/>
  <c r="DL70" i="1"/>
  <c r="CU33" i="1"/>
  <c r="R6" i="1"/>
  <c r="S6" i="1" s="1"/>
  <c r="AG13" i="1"/>
  <c r="AG18" i="1"/>
  <c r="DI54" i="1" s="1"/>
  <c r="DM54" i="1" s="1"/>
  <c r="R13" i="1"/>
  <c r="S13" i="1" s="1"/>
  <c r="R16" i="1"/>
  <c r="S16" i="1" s="1"/>
  <c r="AG16" i="1"/>
  <c r="DI13" i="1" s="1"/>
  <c r="AV34" i="1"/>
  <c r="AG15" i="1"/>
  <c r="CR73" i="1" s="1"/>
  <c r="AG17" i="1"/>
  <c r="AG11" i="1"/>
  <c r="AG14" i="1"/>
  <c r="CR6" i="1" s="1"/>
  <c r="CW6" i="1" s="1"/>
  <c r="AG21" i="1"/>
  <c r="AG20" i="1"/>
  <c r="DZ46" i="1" s="1"/>
  <c r="EA46" i="1" s="1"/>
  <c r="EC46" i="1" s="1"/>
  <c r="AG9" i="1"/>
  <c r="AH9" i="1" s="1"/>
  <c r="AG10" i="1"/>
  <c r="BJ107" i="1" s="1"/>
  <c r="AG24" i="1"/>
  <c r="R10" i="1"/>
  <c r="S10" i="1" s="1"/>
  <c r="AG6" i="1"/>
  <c r="R20" i="1"/>
  <c r="S20" i="1" s="1"/>
  <c r="AG22" i="1"/>
  <c r="R24" i="1"/>
  <c r="S24" i="1" s="1"/>
  <c r="R27" i="1"/>
  <c r="S27" i="1" s="1"/>
  <c r="AG7" i="1"/>
  <c r="AR59" i="1" s="1"/>
  <c r="AG8" i="1"/>
  <c r="AR101" i="1" s="1"/>
  <c r="AG19" i="1"/>
  <c r="DZ13" i="1" s="1"/>
  <c r="AG23" i="1"/>
  <c r="AG12" i="1"/>
  <c r="BO17" i="2" l="1"/>
  <c r="BP17" i="2"/>
  <c r="BK17" i="2"/>
  <c r="BK72" i="2"/>
  <c r="BP72" i="2"/>
  <c r="BO72" i="2"/>
  <c r="BO49" i="2"/>
  <c r="BP49" i="2"/>
  <c r="BK49" i="2"/>
  <c r="BP78" i="2"/>
  <c r="BO78" i="2"/>
  <c r="BK78" i="2"/>
  <c r="BK55" i="2"/>
  <c r="BP55" i="2"/>
  <c r="BO55" i="2"/>
  <c r="BP50" i="2"/>
  <c r="BK50" i="2"/>
  <c r="BO50" i="2"/>
  <c r="BP89" i="2"/>
  <c r="BO89" i="2"/>
  <c r="BK89" i="2"/>
  <c r="BK18" i="2"/>
  <c r="BO18" i="2"/>
  <c r="BP18" i="2"/>
  <c r="BP44" i="2"/>
  <c r="BK44" i="2"/>
  <c r="BO44" i="2"/>
  <c r="BO61" i="2"/>
  <c r="BP61" i="2"/>
  <c r="BK61" i="2"/>
  <c r="BK74" i="2"/>
  <c r="BP74" i="2"/>
  <c r="BO74" i="2"/>
  <c r="BK52" i="2"/>
  <c r="BP52" i="2"/>
  <c r="BO52" i="2"/>
  <c r="BK41" i="2"/>
  <c r="BO41" i="2"/>
  <c r="BP41" i="2"/>
  <c r="BK108" i="2"/>
  <c r="BP108" i="2"/>
  <c r="BO108" i="2"/>
  <c r="BP29" i="2"/>
  <c r="BK29" i="2"/>
  <c r="BO29" i="2"/>
  <c r="BO73" i="2"/>
  <c r="BK73" i="2"/>
  <c r="BP73" i="2"/>
  <c r="BP84" i="2"/>
  <c r="BO84" i="2"/>
  <c r="BK84" i="2"/>
  <c r="BK90" i="2"/>
  <c r="BO90" i="2"/>
  <c r="BP90" i="2"/>
  <c r="BP99" i="2"/>
  <c r="BO99" i="2"/>
  <c r="BK99" i="2"/>
  <c r="BK40" i="2"/>
  <c r="BP40" i="2"/>
  <c r="BO40" i="2"/>
  <c r="BO21" i="2"/>
  <c r="BP21" i="2"/>
  <c r="BK21" i="2"/>
  <c r="BP69" i="2"/>
  <c r="BO69" i="2"/>
  <c r="BK69" i="2"/>
  <c r="BP79" i="2"/>
  <c r="BO79" i="2"/>
  <c r="BK79" i="2"/>
  <c r="BO102" i="2"/>
  <c r="BK102" i="2"/>
  <c r="BP102" i="2"/>
  <c r="BP6" i="2"/>
  <c r="BO6" i="2"/>
  <c r="BK6" i="2"/>
  <c r="BK98" i="2"/>
  <c r="BP98" i="2"/>
  <c r="BO98" i="2"/>
  <c r="BP82" i="2"/>
  <c r="BK82" i="2"/>
  <c r="BO82" i="2"/>
  <c r="BK54" i="2"/>
  <c r="BP54" i="2"/>
  <c r="BO54" i="2"/>
  <c r="BP60" i="2"/>
  <c r="BO60" i="2"/>
  <c r="BK60" i="2"/>
  <c r="BP65" i="2"/>
  <c r="BO65" i="2"/>
  <c r="BK65" i="2"/>
  <c r="BK22" i="2"/>
  <c r="BP22" i="2"/>
  <c r="BO22" i="2"/>
  <c r="BP13" i="2"/>
  <c r="BK13" i="2"/>
  <c r="BO13" i="2"/>
  <c r="BP94" i="2"/>
  <c r="BK94" i="2"/>
  <c r="BO94" i="2"/>
  <c r="BP114" i="2"/>
  <c r="BK114" i="2"/>
  <c r="BO114" i="2"/>
  <c r="BK46" i="2"/>
  <c r="BP46" i="2"/>
  <c r="BO46" i="2"/>
  <c r="BK26" i="2"/>
  <c r="BP26" i="2"/>
  <c r="BO26" i="2"/>
  <c r="BP80" i="2"/>
  <c r="BO80" i="2"/>
  <c r="BK80" i="2"/>
  <c r="BO71" i="2"/>
  <c r="BP71" i="2"/>
  <c r="BK71" i="2"/>
  <c r="BP14" i="2"/>
  <c r="BO14" i="2"/>
  <c r="BK14" i="2"/>
  <c r="BO113" i="2"/>
  <c r="BK113" i="2"/>
  <c r="BP113" i="2"/>
  <c r="BK28" i="2"/>
  <c r="BP28" i="2"/>
  <c r="BO28" i="2"/>
  <c r="BO110" i="2"/>
  <c r="BK110" i="2"/>
  <c r="BP110" i="2"/>
  <c r="BO25" i="2"/>
  <c r="BP25" i="2"/>
  <c r="BK25" i="2"/>
  <c r="BP105" i="2"/>
  <c r="BK105" i="2"/>
  <c r="BO105" i="2"/>
  <c r="BO11" i="2"/>
  <c r="BK11" i="2"/>
  <c r="BP11" i="2"/>
  <c r="BK104" i="2"/>
  <c r="BO104" i="2"/>
  <c r="BP104" i="2"/>
  <c r="BK95" i="2"/>
  <c r="BP95" i="2"/>
  <c r="BO95" i="2"/>
  <c r="BP23" i="2"/>
  <c r="BO23" i="2"/>
  <c r="BK23" i="2"/>
  <c r="BK10" i="2"/>
  <c r="BP10" i="2"/>
  <c r="BO10" i="2"/>
  <c r="BP56" i="2"/>
  <c r="BO56" i="2"/>
  <c r="BK56" i="2"/>
  <c r="BO81" i="2"/>
  <c r="BP81" i="2"/>
  <c r="BK81" i="2"/>
  <c r="BK38" i="2"/>
  <c r="BP38" i="2"/>
  <c r="BO38" i="2"/>
  <c r="BO112" i="2"/>
  <c r="BK112" i="2"/>
  <c r="BP112" i="2"/>
  <c r="BK43" i="2"/>
  <c r="BO43" i="2"/>
  <c r="BP43" i="2"/>
  <c r="BK16" i="2"/>
  <c r="BP16" i="2"/>
  <c r="BO16" i="2"/>
  <c r="BP32" i="2"/>
  <c r="BK32" i="2"/>
  <c r="BO32" i="2"/>
  <c r="BK8" i="2"/>
  <c r="BP8" i="2"/>
  <c r="BO8" i="2"/>
  <c r="BP12" i="2"/>
  <c r="BK12" i="2"/>
  <c r="BO12" i="2"/>
  <c r="BK30" i="2"/>
  <c r="BP30" i="2"/>
  <c r="BO30" i="2"/>
  <c r="BK103" i="2"/>
  <c r="BP103" i="2"/>
  <c r="BO103" i="2"/>
  <c r="BK100" i="2"/>
  <c r="BP100" i="2"/>
  <c r="BO100" i="2"/>
  <c r="BK97" i="2"/>
  <c r="BO97" i="2"/>
  <c r="BP97" i="2"/>
  <c r="BP27" i="2"/>
  <c r="BO27" i="2"/>
  <c r="BK27" i="2"/>
  <c r="BO47" i="2"/>
  <c r="BP47" i="2"/>
  <c r="BK47" i="2"/>
  <c r="BP75" i="2"/>
  <c r="BK75" i="2"/>
  <c r="BO75" i="2"/>
  <c r="BK86" i="2"/>
  <c r="BO86" i="2"/>
  <c r="BP86" i="2"/>
  <c r="BP53" i="2"/>
  <c r="BO53" i="2"/>
  <c r="BK53" i="2"/>
  <c r="BP67" i="2"/>
  <c r="BO67" i="2"/>
  <c r="BK67" i="2"/>
  <c r="BK93" i="2"/>
  <c r="BP93" i="2"/>
  <c r="BO93" i="2"/>
  <c r="BK77" i="2"/>
  <c r="BP77" i="2"/>
  <c r="BO77" i="2"/>
  <c r="BK64" i="2"/>
  <c r="BP64" i="2"/>
  <c r="BO64" i="2"/>
  <c r="BK87" i="2"/>
  <c r="BP87" i="2"/>
  <c r="BO87" i="2"/>
  <c r="BP68" i="2"/>
  <c r="BK68" i="2"/>
  <c r="BO68" i="2"/>
  <c r="BP96" i="2"/>
  <c r="BK96" i="2"/>
  <c r="BO96" i="2"/>
  <c r="BO92" i="2"/>
  <c r="BK92" i="2"/>
  <c r="BP92" i="2"/>
  <c r="BP31" i="2"/>
  <c r="BO31" i="2"/>
  <c r="BK31" i="2"/>
  <c r="BP34" i="2"/>
  <c r="BK34" i="2"/>
  <c r="BO34" i="2"/>
  <c r="BP85" i="2"/>
  <c r="BO85" i="2"/>
  <c r="BK85" i="2"/>
  <c r="BK57" i="2"/>
  <c r="BP57" i="2"/>
  <c r="BO57" i="2"/>
  <c r="BP62" i="2"/>
  <c r="BO62" i="2"/>
  <c r="BK62" i="2"/>
  <c r="BP76" i="2"/>
  <c r="BO76" i="2"/>
  <c r="BK76" i="2"/>
  <c r="BO58" i="2"/>
  <c r="BP58" i="2"/>
  <c r="BK58" i="2"/>
  <c r="BP59" i="2"/>
  <c r="BO59" i="2"/>
  <c r="BK59" i="2"/>
  <c r="BK36" i="2"/>
  <c r="BP36" i="2"/>
  <c r="BO36" i="2"/>
  <c r="BP45" i="2"/>
  <c r="BK45" i="2"/>
  <c r="BO45" i="2"/>
  <c r="BK51" i="2"/>
  <c r="BP51" i="2"/>
  <c r="BO51" i="2"/>
  <c r="BK111" i="2"/>
  <c r="BP111" i="2"/>
  <c r="BO111" i="2"/>
  <c r="BK109" i="2"/>
  <c r="BP109" i="2"/>
  <c r="BO109" i="2"/>
  <c r="BP9" i="2"/>
  <c r="BK9" i="2"/>
  <c r="BO9" i="2"/>
  <c r="BP42" i="2"/>
  <c r="BO42" i="2"/>
  <c r="BK42" i="2"/>
  <c r="BP70" i="2"/>
  <c r="BK70" i="2"/>
  <c r="BO70" i="2"/>
  <c r="BK63" i="2"/>
  <c r="BP63" i="2"/>
  <c r="BO63" i="2"/>
  <c r="BP33" i="2"/>
  <c r="BK33" i="2"/>
  <c r="BO33" i="2"/>
  <c r="BO19" i="2"/>
  <c r="BK19" i="2"/>
  <c r="BP19" i="2"/>
  <c r="BK20" i="2"/>
  <c r="BP20" i="2"/>
  <c r="BO20" i="2"/>
  <c r="BP7" i="2"/>
  <c r="BO7" i="2"/>
  <c r="BK7" i="2"/>
  <c r="BK91" i="2"/>
  <c r="BP91" i="2"/>
  <c r="BO91" i="2"/>
  <c r="BO39" i="2"/>
  <c r="BP39" i="2"/>
  <c r="BK39" i="2"/>
  <c r="BP106" i="2"/>
  <c r="BK106" i="2"/>
  <c r="BO106" i="2"/>
  <c r="BO35" i="2"/>
  <c r="BP35" i="2"/>
  <c r="BK35" i="2"/>
  <c r="BK101" i="2"/>
  <c r="BP101" i="2"/>
  <c r="BO101" i="2"/>
  <c r="BO107" i="2"/>
  <c r="BP107" i="2"/>
  <c r="BK107" i="2"/>
  <c r="BP24" i="2"/>
  <c r="BO24" i="2"/>
  <c r="BK24" i="2"/>
  <c r="BP37" i="2"/>
  <c r="BO37" i="2"/>
  <c r="BK37" i="2"/>
  <c r="BO15" i="2"/>
  <c r="BP15" i="2"/>
  <c r="BK15" i="2"/>
  <c r="BP83" i="2"/>
  <c r="BO83" i="2"/>
  <c r="BK83" i="2"/>
  <c r="BK66" i="2"/>
  <c r="BO66" i="2"/>
  <c r="BP66" i="2"/>
  <c r="AR83" i="2"/>
  <c r="AW83" i="2"/>
  <c r="AV83" i="2"/>
  <c r="AR217" i="2"/>
  <c r="AV217" i="2"/>
  <c r="AW217" i="2"/>
  <c r="AR189" i="2"/>
  <c r="AW189" i="2"/>
  <c r="AV189" i="2"/>
  <c r="AV146" i="2"/>
  <c r="AW146" i="2"/>
  <c r="AR146" i="2"/>
  <c r="AR194" i="2"/>
  <c r="AW194" i="2"/>
  <c r="AV194" i="2"/>
  <c r="AW141" i="2"/>
  <c r="AR141" i="2"/>
  <c r="AV141" i="2"/>
  <c r="AV111" i="2"/>
  <c r="AW111" i="2"/>
  <c r="AR111" i="2"/>
  <c r="AW205" i="2"/>
  <c r="AV205" i="2"/>
  <c r="AR205" i="2"/>
  <c r="AV84" i="2"/>
  <c r="AW84" i="2"/>
  <c r="AR84" i="2"/>
  <c r="AW186" i="2"/>
  <c r="AV186" i="2"/>
  <c r="AR186" i="2"/>
  <c r="AR67" i="2"/>
  <c r="AW67" i="2"/>
  <c r="AV67" i="2"/>
  <c r="AR182" i="2"/>
  <c r="AW182" i="2"/>
  <c r="AV182" i="2"/>
  <c r="AW207" i="2"/>
  <c r="AV207" i="2"/>
  <c r="AR207" i="2"/>
  <c r="AR188" i="2"/>
  <c r="AW188" i="2"/>
  <c r="AV188" i="2"/>
  <c r="AW216" i="2"/>
  <c r="AV216" i="2"/>
  <c r="AR216" i="2"/>
  <c r="AW157" i="2"/>
  <c r="AV157" i="2"/>
  <c r="AR157" i="2"/>
  <c r="AW138" i="2"/>
  <c r="AV138" i="2"/>
  <c r="AR138" i="2"/>
  <c r="AV144" i="2"/>
  <c r="AW144" i="2"/>
  <c r="AR144" i="2"/>
  <c r="AR90" i="2"/>
  <c r="AW90" i="2"/>
  <c r="AV90" i="2"/>
  <c r="AW122" i="2"/>
  <c r="AV122" i="2"/>
  <c r="AR122" i="2"/>
  <c r="AW74" i="2"/>
  <c r="AR74" i="2"/>
  <c r="AV74" i="2"/>
  <c r="AW201" i="2"/>
  <c r="AV201" i="2"/>
  <c r="AR201" i="2"/>
  <c r="AW86" i="2"/>
  <c r="AV86" i="2"/>
  <c r="AR86" i="2"/>
  <c r="AW75" i="2"/>
  <c r="AR75" i="2"/>
  <c r="AV75" i="2"/>
  <c r="AR151" i="2"/>
  <c r="AW151" i="2"/>
  <c r="AV151" i="2"/>
  <c r="AR156" i="2"/>
  <c r="AW156" i="2"/>
  <c r="AV156" i="2"/>
  <c r="AR81" i="2"/>
  <c r="AW81" i="2"/>
  <c r="AV81" i="2"/>
  <c r="AW132" i="2"/>
  <c r="AV132" i="2"/>
  <c r="AR132" i="2"/>
  <c r="AR69" i="2"/>
  <c r="AW69" i="2"/>
  <c r="AV69" i="2"/>
  <c r="AR168" i="2"/>
  <c r="AV168" i="2"/>
  <c r="AW168" i="2"/>
  <c r="AR68" i="2"/>
  <c r="AW68" i="2"/>
  <c r="AV68" i="2"/>
  <c r="AR190" i="2"/>
  <c r="AW190" i="2"/>
  <c r="AV190" i="2"/>
  <c r="AV116" i="2"/>
  <c r="AR116" i="2"/>
  <c r="AW116" i="2"/>
  <c r="AR197" i="2"/>
  <c r="AW197" i="2"/>
  <c r="AV197" i="2"/>
  <c r="AR218" i="2"/>
  <c r="AW218" i="2"/>
  <c r="AV218" i="2"/>
  <c r="AV196" i="2"/>
  <c r="AR196" i="2"/>
  <c r="AW196" i="2"/>
  <c r="AV177" i="2"/>
  <c r="AW177" i="2"/>
  <c r="AR177" i="2"/>
  <c r="AW162" i="2"/>
  <c r="AV162" i="2"/>
  <c r="AR162" i="2"/>
  <c r="AW150" i="2"/>
  <c r="AV150" i="2"/>
  <c r="AR150" i="2"/>
  <c r="AV165" i="2"/>
  <c r="AW165" i="2"/>
  <c r="AR165" i="2"/>
  <c r="AW108" i="2"/>
  <c r="AV108" i="2"/>
  <c r="AR108" i="2"/>
  <c r="AR76" i="2"/>
  <c r="AW76" i="2"/>
  <c r="AV76" i="2"/>
  <c r="AW89" i="2"/>
  <c r="AV89" i="2"/>
  <c r="AR89" i="2"/>
  <c r="AV191" i="2"/>
  <c r="AW191" i="2"/>
  <c r="AR191" i="2"/>
  <c r="AW115" i="2"/>
  <c r="AR115" i="2"/>
  <c r="AV115" i="2"/>
  <c r="AW143" i="2"/>
  <c r="AV143" i="2"/>
  <c r="AR143" i="2"/>
  <c r="AW71" i="2"/>
  <c r="AV71" i="2"/>
  <c r="AR71" i="2"/>
  <c r="AV91" i="2"/>
  <c r="AW91" i="2"/>
  <c r="AR91" i="2"/>
  <c r="AW160" i="2"/>
  <c r="AV160" i="2"/>
  <c r="AR160" i="2"/>
  <c r="AW87" i="2"/>
  <c r="AV87" i="2"/>
  <c r="AR87" i="2"/>
  <c r="AR133" i="2"/>
  <c r="AV133" i="2"/>
  <c r="AW133" i="2"/>
  <c r="AW92" i="2"/>
  <c r="AV92" i="2"/>
  <c r="AR92" i="2"/>
  <c r="AW181" i="2"/>
  <c r="AV181" i="2"/>
  <c r="AR181" i="2"/>
  <c r="AR193" i="2"/>
  <c r="AW193" i="2"/>
  <c r="AV193" i="2"/>
  <c r="AW187" i="2"/>
  <c r="AV187" i="2"/>
  <c r="AR187" i="2"/>
  <c r="AV200" i="2"/>
  <c r="AR200" i="2"/>
  <c r="AW200" i="2"/>
  <c r="AW166" i="2"/>
  <c r="AV166" i="2"/>
  <c r="AR166" i="2"/>
  <c r="AW185" i="2"/>
  <c r="AV185" i="2"/>
  <c r="AR185" i="2"/>
  <c r="AR199" i="2"/>
  <c r="AW199" i="2"/>
  <c r="AV199" i="2"/>
  <c r="AV129" i="2"/>
  <c r="AW129" i="2"/>
  <c r="AR129" i="2"/>
  <c r="AV155" i="2"/>
  <c r="AW155" i="2"/>
  <c r="AR155" i="2"/>
  <c r="AV125" i="2"/>
  <c r="AR125" i="2"/>
  <c r="AW125" i="2"/>
  <c r="AV99" i="2"/>
  <c r="AW99" i="2"/>
  <c r="AR99" i="2"/>
  <c r="AW88" i="2"/>
  <c r="AV88" i="2"/>
  <c r="AR88" i="2"/>
  <c r="AR97" i="2"/>
  <c r="AW97" i="2"/>
  <c r="AV97" i="2"/>
  <c r="AW103" i="2"/>
  <c r="AV103" i="2"/>
  <c r="AR103" i="2"/>
  <c r="AV130" i="2"/>
  <c r="AR130" i="2"/>
  <c r="AW130" i="2"/>
  <c r="AR158" i="2"/>
  <c r="AW158" i="2"/>
  <c r="AV158" i="2"/>
  <c r="AW95" i="2"/>
  <c r="AV95" i="2"/>
  <c r="AR95" i="2"/>
  <c r="AR214" i="2"/>
  <c r="AV214" i="2"/>
  <c r="AW214" i="2"/>
  <c r="AW98" i="2"/>
  <c r="AR98" i="2"/>
  <c r="AV98" i="2"/>
  <c r="AW180" i="2"/>
  <c r="AV180" i="2"/>
  <c r="AR180" i="2"/>
  <c r="AV119" i="2"/>
  <c r="AW119" i="2"/>
  <c r="AR119" i="2"/>
  <c r="AW77" i="2"/>
  <c r="AV77" i="2"/>
  <c r="AR77" i="2"/>
  <c r="AR175" i="2"/>
  <c r="AW175" i="2"/>
  <c r="AV175" i="2"/>
  <c r="AR107" i="2"/>
  <c r="AV107" i="2"/>
  <c r="AW107" i="2"/>
  <c r="AW109" i="2"/>
  <c r="AR109" i="2"/>
  <c r="AV109" i="2"/>
  <c r="AW73" i="2"/>
  <c r="AV73" i="2"/>
  <c r="AR73" i="2"/>
  <c r="AR78" i="2"/>
  <c r="AW78" i="2"/>
  <c r="AV78" i="2"/>
  <c r="AV192" i="2"/>
  <c r="AW192" i="2"/>
  <c r="AR192" i="2"/>
  <c r="AV212" i="2"/>
  <c r="AW212" i="2"/>
  <c r="AR212" i="2"/>
  <c r="AV142" i="2"/>
  <c r="AW142" i="2"/>
  <c r="AR142" i="2"/>
  <c r="AR159" i="2"/>
  <c r="AW159" i="2"/>
  <c r="AV159" i="2"/>
  <c r="AV154" i="2"/>
  <c r="AW154" i="2"/>
  <c r="AR154" i="2"/>
  <c r="AR82" i="2"/>
  <c r="AV82" i="2"/>
  <c r="AW82" i="2"/>
  <c r="AW96" i="2"/>
  <c r="AR96" i="2"/>
  <c r="AV96" i="2"/>
  <c r="AR102" i="2"/>
  <c r="AW102" i="2"/>
  <c r="AV102" i="2"/>
  <c r="AR148" i="2"/>
  <c r="AW148" i="2"/>
  <c r="AV148" i="2"/>
  <c r="AR169" i="2"/>
  <c r="AW169" i="2"/>
  <c r="AV169" i="2"/>
  <c r="AV79" i="2"/>
  <c r="AW79" i="2"/>
  <c r="AR79" i="2"/>
  <c r="AW206" i="2"/>
  <c r="AR206" i="2"/>
  <c r="AV206" i="2"/>
  <c r="AR70" i="2"/>
  <c r="AW70" i="2"/>
  <c r="AV70" i="2"/>
  <c r="AR195" i="2"/>
  <c r="AW195" i="2"/>
  <c r="AV195" i="2"/>
  <c r="AR164" i="2"/>
  <c r="AV164" i="2"/>
  <c r="AW164" i="2"/>
  <c r="AW140" i="2"/>
  <c r="AV140" i="2"/>
  <c r="AR140" i="2"/>
  <c r="AW198" i="2"/>
  <c r="AR198" i="2"/>
  <c r="AV198" i="2"/>
  <c r="AW173" i="2"/>
  <c r="AV173" i="2"/>
  <c r="AR173" i="2"/>
  <c r="AR172" i="2"/>
  <c r="AW172" i="2"/>
  <c r="AV172" i="2"/>
  <c r="AR136" i="2"/>
  <c r="AW136" i="2"/>
  <c r="AV136" i="2"/>
  <c r="AV131" i="2"/>
  <c r="AW131" i="2"/>
  <c r="AR131" i="2"/>
  <c r="AW210" i="2"/>
  <c r="AR210" i="2"/>
  <c r="AV210" i="2"/>
  <c r="AV204" i="2"/>
  <c r="AR204" i="2"/>
  <c r="AW204" i="2"/>
  <c r="AV149" i="2"/>
  <c r="AR149" i="2"/>
  <c r="AW149" i="2"/>
  <c r="AW163" i="2"/>
  <c r="AV163" i="2"/>
  <c r="AR163" i="2"/>
  <c r="AR134" i="2"/>
  <c r="AW134" i="2"/>
  <c r="AV134" i="2"/>
  <c r="AW93" i="2"/>
  <c r="AV93" i="2"/>
  <c r="AR93" i="2"/>
  <c r="AR105" i="2"/>
  <c r="AW105" i="2"/>
  <c r="AV105" i="2"/>
  <c r="AR106" i="2"/>
  <c r="AW106" i="2"/>
  <c r="AV106" i="2"/>
  <c r="AW137" i="2"/>
  <c r="AR137" i="2"/>
  <c r="AV137" i="2"/>
  <c r="AR202" i="2"/>
  <c r="AW202" i="2"/>
  <c r="AV202" i="2"/>
  <c r="AV211" i="2"/>
  <c r="AW211" i="2"/>
  <c r="AR211" i="2"/>
  <c r="AW176" i="2"/>
  <c r="AV176" i="2"/>
  <c r="AR176" i="2"/>
  <c r="AV112" i="2"/>
  <c r="AW112" i="2"/>
  <c r="AR112" i="2"/>
  <c r="AR215" i="2"/>
  <c r="AW215" i="2"/>
  <c r="AV215" i="2"/>
  <c r="AR110" i="2"/>
  <c r="AW110" i="2"/>
  <c r="AV110" i="2"/>
  <c r="AW183" i="2"/>
  <c r="AR183" i="2"/>
  <c r="AV183" i="2"/>
  <c r="AR208" i="2"/>
  <c r="AW208" i="2"/>
  <c r="AV208" i="2"/>
  <c r="AW104" i="2"/>
  <c r="AV104" i="2"/>
  <c r="AR104" i="2"/>
  <c r="AW128" i="2"/>
  <c r="AV128" i="2"/>
  <c r="AR128" i="2"/>
  <c r="AR120" i="2"/>
  <c r="AV120" i="2"/>
  <c r="AW120" i="2"/>
  <c r="AR101" i="2"/>
  <c r="AW101" i="2"/>
  <c r="AV101" i="2"/>
  <c r="AR184" i="2"/>
  <c r="AW184" i="2"/>
  <c r="AV184" i="2"/>
  <c r="AR213" i="2"/>
  <c r="AW213" i="2"/>
  <c r="AV213" i="2"/>
  <c r="AW161" i="2"/>
  <c r="AV161" i="2"/>
  <c r="AR161" i="2"/>
  <c r="AW135" i="2"/>
  <c r="AV135" i="2"/>
  <c r="AR135" i="2"/>
  <c r="AR147" i="2"/>
  <c r="AW147" i="2"/>
  <c r="AV147" i="2"/>
  <c r="AW72" i="2"/>
  <c r="AV72" i="2"/>
  <c r="AR72" i="2"/>
  <c r="AW113" i="2"/>
  <c r="AR113" i="2"/>
  <c r="AV113" i="2"/>
  <c r="AW114" i="2"/>
  <c r="AV114" i="2"/>
  <c r="AR114" i="2"/>
  <c r="AV126" i="2"/>
  <c r="AW126" i="2"/>
  <c r="AR126" i="2"/>
  <c r="AV145" i="2"/>
  <c r="AW145" i="2"/>
  <c r="AR145" i="2"/>
  <c r="AR121" i="2"/>
  <c r="AW121" i="2"/>
  <c r="AV121" i="2"/>
  <c r="AW94" i="2"/>
  <c r="AV94" i="2"/>
  <c r="AR94" i="2"/>
  <c r="AR170" i="2"/>
  <c r="AW170" i="2"/>
  <c r="AV170" i="2"/>
  <c r="AV80" i="2"/>
  <c r="AW80" i="2"/>
  <c r="AR80" i="2"/>
  <c r="AW178" i="2"/>
  <c r="AV178" i="2"/>
  <c r="AR178" i="2"/>
  <c r="AR123" i="2"/>
  <c r="AW123" i="2"/>
  <c r="AV123" i="2"/>
  <c r="AW152" i="2"/>
  <c r="AV152" i="2"/>
  <c r="AR152" i="2"/>
  <c r="AW171" i="2"/>
  <c r="AV171" i="2"/>
  <c r="AR171" i="2"/>
  <c r="AR117" i="2"/>
  <c r="AW117" i="2"/>
  <c r="AV117" i="2"/>
  <c r="AW179" i="2"/>
  <c r="AV179" i="2"/>
  <c r="AR179" i="2"/>
  <c r="AW153" i="2"/>
  <c r="AV153" i="2"/>
  <c r="AR153" i="2"/>
  <c r="AR100" i="2"/>
  <c r="AW100" i="2"/>
  <c r="AV100" i="2"/>
  <c r="AR209" i="2"/>
  <c r="AW209" i="2"/>
  <c r="AV209" i="2"/>
  <c r="AR203" i="2"/>
  <c r="AW203" i="2"/>
  <c r="AV203" i="2"/>
  <c r="AV167" i="2"/>
  <c r="AW167" i="2"/>
  <c r="AR167" i="2"/>
  <c r="AW139" i="2"/>
  <c r="AV139" i="2"/>
  <c r="AR139" i="2"/>
  <c r="AR127" i="2"/>
  <c r="AW127" i="2"/>
  <c r="AV127" i="2"/>
  <c r="AR85" i="2"/>
  <c r="AW85" i="2"/>
  <c r="AV85" i="2"/>
  <c r="AR118" i="2"/>
  <c r="AW118" i="2"/>
  <c r="AV118" i="2"/>
  <c r="AN163" i="4"/>
  <c r="AO163" i="4" s="1"/>
  <c r="AN143" i="4"/>
  <c r="AR143" i="4" s="1"/>
  <c r="AN144" i="4"/>
  <c r="AO144" i="4" s="1"/>
  <c r="AQ144" i="4" s="1"/>
  <c r="AN145" i="4"/>
  <c r="AO145" i="4" s="1"/>
  <c r="AQ145" i="4" s="1"/>
  <c r="CD44" i="2"/>
  <c r="CH44" i="2"/>
  <c r="CI44" i="2"/>
  <c r="CD36" i="2"/>
  <c r="CH36" i="2"/>
  <c r="CI36" i="2"/>
  <c r="BE222" i="4"/>
  <c r="BI222" i="4" s="1"/>
  <c r="BE203" i="4"/>
  <c r="BF203" i="4" s="1"/>
  <c r="BH203" i="4" s="1"/>
  <c r="BE228" i="4"/>
  <c r="BJ228" i="4" s="1"/>
  <c r="BE224" i="4"/>
  <c r="BF224" i="4" s="1"/>
  <c r="BH224" i="4" s="1"/>
  <c r="CD80" i="2"/>
  <c r="CI80" i="2"/>
  <c r="CH80" i="2"/>
  <c r="BE229" i="4"/>
  <c r="BF229" i="4" s="1"/>
  <c r="BH229" i="4" s="1"/>
  <c r="CD116" i="2"/>
  <c r="CI116" i="2"/>
  <c r="CH116" i="2"/>
  <c r="BE243" i="4"/>
  <c r="BI243" i="4" s="1"/>
  <c r="CD51" i="2"/>
  <c r="CH51" i="2"/>
  <c r="CI51" i="2"/>
  <c r="CD92" i="2"/>
  <c r="CI92" i="2"/>
  <c r="CH92" i="2"/>
  <c r="BE68" i="4"/>
  <c r="BF68" i="4" s="1"/>
  <c r="BH68" i="4" s="1"/>
  <c r="BE240" i="4"/>
  <c r="BI240" i="4" s="1"/>
  <c r="CD43" i="2"/>
  <c r="CH43" i="2"/>
  <c r="CI43" i="2"/>
  <c r="CD71" i="2"/>
  <c r="CH71" i="2"/>
  <c r="CI71" i="2"/>
  <c r="BE242" i="4"/>
  <c r="BF242" i="4" s="1"/>
  <c r="BH242" i="4" s="1"/>
  <c r="BE221" i="4"/>
  <c r="BF221" i="4" s="1"/>
  <c r="BH221" i="4" s="1"/>
  <c r="BE237" i="4"/>
  <c r="BJ237" i="4" s="1"/>
  <c r="BJ225" i="4"/>
  <c r="CD8" i="2"/>
  <c r="CH8" i="2"/>
  <c r="CI8" i="2"/>
  <c r="BE227" i="4"/>
  <c r="BF227" i="4" s="1"/>
  <c r="BH227" i="4" s="1"/>
  <c r="BE206" i="4"/>
  <c r="BF206" i="4" s="1"/>
  <c r="BH206" i="4" s="1"/>
  <c r="CE108" i="2"/>
  <c r="CF108" i="2"/>
  <c r="CG108" i="2" s="1"/>
  <c r="BE239" i="4"/>
  <c r="BJ239" i="4" s="1"/>
  <c r="BE215" i="4"/>
  <c r="BF215" i="4" s="1"/>
  <c r="BH215" i="4" s="1"/>
  <c r="BE216" i="4"/>
  <c r="BJ216" i="4" s="1"/>
  <c r="BE209" i="4"/>
  <c r="BF209" i="4" s="1"/>
  <c r="BH209" i="4" s="1"/>
  <c r="BE218" i="4"/>
  <c r="BI218" i="4" s="1"/>
  <c r="BE220" i="4"/>
  <c r="BI220" i="4" s="1"/>
  <c r="BE210" i="4"/>
  <c r="BF210" i="4" s="1"/>
  <c r="BH210" i="4" s="1"/>
  <c r="BE226" i="4"/>
  <c r="BF226" i="4" s="1"/>
  <c r="BH226" i="4" s="1"/>
  <c r="BE236" i="4"/>
  <c r="BF236" i="4" s="1"/>
  <c r="BH236" i="4" s="1"/>
  <c r="BE217" i="4"/>
  <c r="BI217" i="4" s="1"/>
  <c r="BE214" i="4"/>
  <c r="BF214" i="4" s="1"/>
  <c r="BH214" i="4" s="1"/>
  <c r="BE205" i="4"/>
  <c r="BF205" i="4" s="1"/>
  <c r="BH205" i="4" s="1"/>
  <c r="BE201" i="4"/>
  <c r="BF201" i="4" s="1"/>
  <c r="BH201" i="4" s="1"/>
  <c r="BE208" i="4"/>
  <c r="BJ208" i="4" s="1"/>
  <c r="BE241" i="4"/>
  <c r="BJ241" i="4" s="1"/>
  <c r="BE219" i="4"/>
  <c r="BI219" i="4" s="1"/>
  <c r="BE211" i="4"/>
  <c r="BI211" i="4" s="1"/>
  <c r="BE235" i="4"/>
  <c r="BF235" i="4" s="1"/>
  <c r="BH235" i="4" s="1"/>
  <c r="BE213" i="4"/>
  <c r="BJ213" i="4" s="1"/>
  <c r="BE230" i="4"/>
  <c r="BF230" i="4" s="1"/>
  <c r="BH230" i="4" s="1"/>
  <c r="BE232" i="4"/>
  <c r="BF232" i="4" s="1"/>
  <c r="BH232" i="4" s="1"/>
  <c r="BF225" i="4"/>
  <c r="BH225" i="4" s="1"/>
  <c r="CD199" i="2"/>
  <c r="CI199" i="2"/>
  <c r="CH199" i="2"/>
  <c r="CD38" i="2"/>
  <c r="CH38" i="2"/>
  <c r="CI38" i="2"/>
  <c r="CD21" i="2"/>
  <c r="CI21" i="2"/>
  <c r="CH21" i="2"/>
  <c r="CD133" i="2"/>
  <c r="CI133" i="2"/>
  <c r="CH133" i="2"/>
  <c r="CD158" i="2"/>
  <c r="CH158" i="2"/>
  <c r="CI158" i="2"/>
  <c r="CD147" i="2"/>
  <c r="CI147" i="2"/>
  <c r="CH147" i="2"/>
  <c r="CD128" i="2"/>
  <c r="CI128" i="2"/>
  <c r="CH128" i="2"/>
  <c r="CD113" i="2"/>
  <c r="CH113" i="2"/>
  <c r="CI113" i="2"/>
  <c r="CD99" i="2"/>
  <c r="CH99" i="2"/>
  <c r="CI99" i="2"/>
  <c r="CD59" i="2"/>
  <c r="CI59" i="2"/>
  <c r="CH59" i="2"/>
  <c r="CD27" i="2"/>
  <c r="CI27" i="2"/>
  <c r="CH27" i="2"/>
  <c r="CD9" i="2"/>
  <c r="CH9" i="2"/>
  <c r="CI9" i="2"/>
  <c r="CD94" i="2"/>
  <c r="CI94" i="2"/>
  <c r="CH94" i="2"/>
  <c r="CD122" i="2"/>
  <c r="CI122" i="2"/>
  <c r="CH122" i="2"/>
  <c r="CD39" i="2"/>
  <c r="CH39" i="2"/>
  <c r="CI39" i="2"/>
  <c r="CD198" i="2"/>
  <c r="CI198" i="2"/>
  <c r="CH198" i="2"/>
  <c r="CD173" i="2"/>
  <c r="CI173" i="2"/>
  <c r="CH173" i="2"/>
  <c r="CD165" i="2"/>
  <c r="CI165" i="2"/>
  <c r="CH165" i="2"/>
  <c r="CD183" i="2"/>
  <c r="CI183" i="2"/>
  <c r="CH183" i="2"/>
  <c r="CD55" i="2"/>
  <c r="CI55" i="2"/>
  <c r="CH55" i="2"/>
  <c r="CD33" i="2"/>
  <c r="CH33" i="2"/>
  <c r="CI33" i="2"/>
  <c r="CD22" i="2"/>
  <c r="CI22" i="2"/>
  <c r="CH22" i="2"/>
  <c r="CD16" i="2"/>
  <c r="CH16" i="2"/>
  <c r="CI16" i="2"/>
  <c r="CD50" i="2"/>
  <c r="CI50" i="2"/>
  <c r="CH50" i="2"/>
  <c r="CD130" i="2"/>
  <c r="CH130" i="2"/>
  <c r="CI130" i="2"/>
  <c r="CD135" i="2"/>
  <c r="CI135" i="2"/>
  <c r="CH135" i="2"/>
  <c r="CD161" i="2"/>
  <c r="CH161" i="2"/>
  <c r="CI161" i="2"/>
  <c r="CD142" i="2"/>
  <c r="CH142" i="2"/>
  <c r="CI142" i="2"/>
  <c r="CD131" i="2"/>
  <c r="CH131" i="2"/>
  <c r="CI131" i="2"/>
  <c r="CD106" i="2"/>
  <c r="CI106" i="2"/>
  <c r="CH106" i="2"/>
  <c r="CD114" i="2"/>
  <c r="CH114" i="2"/>
  <c r="CI114" i="2"/>
  <c r="CD97" i="2"/>
  <c r="CH97" i="2"/>
  <c r="CI97" i="2"/>
  <c r="CD86" i="2"/>
  <c r="CH86" i="2"/>
  <c r="CI86" i="2"/>
  <c r="CD83" i="2"/>
  <c r="CI83" i="2"/>
  <c r="CH83" i="2"/>
  <c r="CD85" i="2"/>
  <c r="CH85" i="2"/>
  <c r="CI85" i="2"/>
  <c r="CD47" i="2"/>
  <c r="CI47" i="2"/>
  <c r="CH47" i="2"/>
  <c r="CD179" i="2"/>
  <c r="CI179" i="2"/>
  <c r="CH179" i="2"/>
  <c r="CD49" i="2"/>
  <c r="CI49" i="2"/>
  <c r="CH49" i="2"/>
  <c r="CD132" i="2"/>
  <c r="CH132" i="2"/>
  <c r="CI132" i="2"/>
  <c r="CD102" i="2"/>
  <c r="CI102" i="2"/>
  <c r="CH102" i="2"/>
  <c r="CD10" i="2"/>
  <c r="CH10" i="2"/>
  <c r="CI10" i="2"/>
  <c r="CD201" i="2"/>
  <c r="CI201" i="2"/>
  <c r="CH201" i="2"/>
  <c r="CD191" i="2"/>
  <c r="CH191" i="2"/>
  <c r="CI191" i="2"/>
  <c r="CD41" i="2"/>
  <c r="CH41" i="2"/>
  <c r="CI41" i="2"/>
  <c r="CD24" i="2"/>
  <c r="CI24" i="2"/>
  <c r="CH24" i="2"/>
  <c r="CD150" i="2"/>
  <c r="CH150" i="2"/>
  <c r="CI150" i="2"/>
  <c r="CD63" i="2"/>
  <c r="CI63" i="2"/>
  <c r="CH63" i="2"/>
  <c r="CD93" i="2"/>
  <c r="CI93" i="2"/>
  <c r="CH93" i="2"/>
  <c r="CE177" i="2"/>
  <c r="CF177" i="2"/>
  <c r="CG177" i="2" s="1"/>
  <c r="CD149" i="2"/>
  <c r="CH149" i="2"/>
  <c r="CI149" i="2"/>
  <c r="CD196" i="2"/>
  <c r="CI196" i="2"/>
  <c r="CH196" i="2"/>
  <c r="CD190" i="2"/>
  <c r="CH190" i="2"/>
  <c r="CI190" i="2"/>
  <c r="CD169" i="2"/>
  <c r="CI169" i="2"/>
  <c r="CH169" i="2"/>
  <c r="CD194" i="2"/>
  <c r="CI194" i="2"/>
  <c r="CH194" i="2"/>
  <c r="CD171" i="2"/>
  <c r="CH171" i="2"/>
  <c r="CI171" i="2"/>
  <c r="CD138" i="2"/>
  <c r="CH138" i="2"/>
  <c r="CI138" i="2"/>
  <c r="CD25" i="2"/>
  <c r="CI25" i="2"/>
  <c r="CH25" i="2"/>
  <c r="CD14" i="2"/>
  <c r="CH14" i="2"/>
  <c r="CI14" i="2"/>
  <c r="CD6" i="2"/>
  <c r="CI6" i="2"/>
  <c r="CH6" i="2"/>
  <c r="CD42" i="2"/>
  <c r="CH42" i="2"/>
  <c r="CI42" i="2"/>
  <c r="CD162" i="2"/>
  <c r="CI162" i="2"/>
  <c r="CH162" i="2"/>
  <c r="CD127" i="2"/>
  <c r="CI127" i="2"/>
  <c r="CH127" i="2"/>
  <c r="CD153" i="2"/>
  <c r="CH153" i="2"/>
  <c r="CI153" i="2"/>
  <c r="CD134" i="2"/>
  <c r="CH134" i="2"/>
  <c r="CI134" i="2"/>
  <c r="CD123" i="2"/>
  <c r="CI123" i="2"/>
  <c r="CH123" i="2"/>
  <c r="CD90" i="2"/>
  <c r="CH90" i="2"/>
  <c r="CI90" i="2"/>
  <c r="CD98" i="2"/>
  <c r="CH98" i="2"/>
  <c r="CI98" i="2"/>
  <c r="CD89" i="2"/>
  <c r="CI89" i="2"/>
  <c r="CH89" i="2"/>
  <c r="CD78" i="2"/>
  <c r="CH78" i="2"/>
  <c r="CI78" i="2"/>
  <c r="CD75" i="2"/>
  <c r="CI75" i="2"/>
  <c r="CH75" i="2"/>
  <c r="CD77" i="2"/>
  <c r="CI77" i="2"/>
  <c r="CH77" i="2"/>
  <c r="CD167" i="2"/>
  <c r="CH167" i="2"/>
  <c r="CI167" i="2"/>
  <c r="CD124" i="2"/>
  <c r="CI124" i="2"/>
  <c r="CH124" i="2"/>
  <c r="CD96" i="2"/>
  <c r="CI96" i="2"/>
  <c r="CH96" i="2"/>
  <c r="CD188" i="2"/>
  <c r="CI188" i="2"/>
  <c r="CH188" i="2"/>
  <c r="CD154" i="2"/>
  <c r="CI154" i="2"/>
  <c r="CH154" i="2"/>
  <c r="CD174" i="2"/>
  <c r="CH174" i="2"/>
  <c r="CI174" i="2"/>
  <c r="CD182" i="2"/>
  <c r="CH182" i="2"/>
  <c r="CI182" i="2"/>
  <c r="CD200" i="2"/>
  <c r="CH200" i="2"/>
  <c r="CI200" i="2"/>
  <c r="CD186" i="2"/>
  <c r="CI186" i="2"/>
  <c r="CH186" i="2"/>
  <c r="CD170" i="2"/>
  <c r="CH170" i="2"/>
  <c r="CI170" i="2"/>
  <c r="CD157" i="2"/>
  <c r="CH157" i="2"/>
  <c r="CI157" i="2"/>
  <c r="CD17" i="2"/>
  <c r="CH17" i="2"/>
  <c r="CI17" i="2"/>
  <c r="CD7" i="2"/>
  <c r="CH7" i="2"/>
  <c r="CI7" i="2"/>
  <c r="CD53" i="2"/>
  <c r="CH53" i="2"/>
  <c r="CI53" i="2"/>
  <c r="CD34" i="2"/>
  <c r="CH34" i="2"/>
  <c r="CI34" i="2"/>
  <c r="CD117" i="2"/>
  <c r="CH117" i="2"/>
  <c r="CI117" i="2"/>
  <c r="CD119" i="2"/>
  <c r="CI119" i="2"/>
  <c r="CH119" i="2"/>
  <c r="CD145" i="2"/>
  <c r="CH145" i="2"/>
  <c r="CI145" i="2"/>
  <c r="CD126" i="2"/>
  <c r="CH126" i="2"/>
  <c r="CI126" i="2"/>
  <c r="CD160" i="2"/>
  <c r="CI160" i="2"/>
  <c r="CH160" i="2"/>
  <c r="CD111" i="2"/>
  <c r="CI111" i="2"/>
  <c r="CH111" i="2"/>
  <c r="CD82" i="2"/>
  <c r="CI82" i="2"/>
  <c r="CH82" i="2"/>
  <c r="CD81" i="2"/>
  <c r="CH81" i="2"/>
  <c r="CI81" i="2"/>
  <c r="CD70" i="2"/>
  <c r="CI70" i="2"/>
  <c r="CH70" i="2"/>
  <c r="CD67" i="2"/>
  <c r="CI67" i="2"/>
  <c r="CH67" i="2"/>
  <c r="CD69" i="2"/>
  <c r="CI69" i="2"/>
  <c r="CH69" i="2"/>
  <c r="CD112" i="2"/>
  <c r="CI112" i="2"/>
  <c r="CH112" i="2"/>
  <c r="CD20" i="2"/>
  <c r="CH20" i="2"/>
  <c r="CI20" i="2"/>
  <c r="CD5" i="2"/>
  <c r="CH5" i="2"/>
  <c r="CI5" i="2"/>
  <c r="CD88" i="2"/>
  <c r="CI88" i="2"/>
  <c r="CH88" i="2"/>
  <c r="CD143" i="2"/>
  <c r="CI143" i="2"/>
  <c r="CH143" i="2"/>
  <c r="CD31" i="2"/>
  <c r="CI31" i="2"/>
  <c r="CH31" i="2"/>
  <c r="CD151" i="2"/>
  <c r="CH151" i="2"/>
  <c r="CI151" i="2"/>
  <c r="CD68" i="2"/>
  <c r="CH68" i="2"/>
  <c r="CI68" i="2"/>
  <c r="CD185" i="2"/>
  <c r="CI185" i="2"/>
  <c r="CH185" i="2"/>
  <c r="CD166" i="2"/>
  <c r="CH166" i="2"/>
  <c r="CI166" i="2"/>
  <c r="CD192" i="2"/>
  <c r="CH192" i="2"/>
  <c r="CI192" i="2"/>
  <c r="CD178" i="2"/>
  <c r="CH178" i="2"/>
  <c r="CI178" i="2"/>
  <c r="CD172" i="2"/>
  <c r="CI172" i="2"/>
  <c r="CH172" i="2"/>
  <c r="CD28" i="2"/>
  <c r="CH28" i="2"/>
  <c r="CI28" i="2"/>
  <c r="CD141" i="2"/>
  <c r="CI141" i="2"/>
  <c r="CH141" i="2"/>
  <c r="CD11" i="2"/>
  <c r="CH11" i="2"/>
  <c r="CI11" i="2"/>
  <c r="CD56" i="2"/>
  <c r="CI56" i="2"/>
  <c r="CH56" i="2"/>
  <c r="CD45" i="2"/>
  <c r="CH45" i="2"/>
  <c r="CI45" i="2"/>
  <c r="CD26" i="2"/>
  <c r="CH26" i="2"/>
  <c r="CI26" i="2"/>
  <c r="CD146" i="2"/>
  <c r="CI146" i="2"/>
  <c r="CH146" i="2"/>
  <c r="CD156" i="2"/>
  <c r="CH156" i="2"/>
  <c r="CI156" i="2"/>
  <c r="CD137" i="2"/>
  <c r="CH137" i="2"/>
  <c r="CI137" i="2"/>
  <c r="CD118" i="2"/>
  <c r="CI118" i="2"/>
  <c r="CH118" i="2"/>
  <c r="CD152" i="2"/>
  <c r="CI152" i="2"/>
  <c r="CH152" i="2"/>
  <c r="CD95" i="2"/>
  <c r="CI95" i="2"/>
  <c r="CH95" i="2"/>
  <c r="CD103" i="2"/>
  <c r="CI103" i="2"/>
  <c r="CH103" i="2"/>
  <c r="CD73" i="2"/>
  <c r="CI73" i="2"/>
  <c r="CH73" i="2"/>
  <c r="CD62" i="2"/>
  <c r="CH62" i="2"/>
  <c r="CI62" i="2"/>
  <c r="CD72" i="2"/>
  <c r="CH72" i="2"/>
  <c r="CI72" i="2"/>
  <c r="CD61" i="2"/>
  <c r="CI61" i="2"/>
  <c r="CH61" i="2"/>
  <c r="CD189" i="2"/>
  <c r="CI189" i="2"/>
  <c r="CH189" i="2"/>
  <c r="CD32" i="2"/>
  <c r="CI32" i="2"/>
  <c r="CH32" i="2"/>
  <c r="CD101" i="2"/>
  <c r="CH101" i="2"/>
  <c r="CI101" i="2"/>
  <c r="CD176" i="2"/>
  <c r="CH176" i="2"/>
  <c r="CI176" i="2"/>
  <c r="CD58" i="2"/>
  <c r="CI58" i="2"/>
  <c r="CH58" i="2"/>
  <c r="CD139" i="2"/>
  <c r="CI139" i="2"/>
  <c r="CH139" i="2"/>
  <c r="CD105" i="2"/>
  <c r="CI105" i="2"/>
  <c r="CH105" i="2"/>
  <c r="CD60" i="2"/>
  <c r="CI60" i="2"/>
  <c r="CH60" i="2"/>
  <c r="CD195" i="2"/>
  <c r="CI195" i="2"/>
  <c r="CH195" i="2"/>
  <c r="CD164" i="2"/>
  <c r="CI164" i="2"/>
  <c r="CH164" i="2"/>
  <c r="CD74" i="2"/>
  <c r="CI74" i="2"/>
  <c r="CH74" i="2"/>
  <c r="CD48" i="2"/>
  <c r="CI48" i="2"/>
  <c r="CH48" i="2"/>
  <c r="CD18" i="2"/>
  <c r="CI18" i="2"/>
  <c r="CH18" i="2"/>
  <c r="CD125" i="2"/>
  <c r="CH125" i="2"/>
  <c r="CI125" i="2"/>
  <c r="CD148" i="2"/>
  <c r="CH148" i="2"/>
  <c r="CI148" i="2"/>
  <c r="CD129" i="2"/>
  <c r="CI129" i="2"/>
  <c r="CH129" i="2"/>
  <c r="CD163" i="2"/>
  <c r="CI163" i="2"/>
  <c r="CH163" i="2"/>
  <c r="CD79" i="2"/>
  <c r="CI79" i="2"/>
  <c r="CH79" i="2"/>
  <c r="CD87" i="2"/>
  <c r="CH87" i="2"/>
  <c r="CI87" i="2"/>
  <c r="CD65" i="2"/>
  <c r="CH65" i="2"/>
  <c r="CI65" i="2"/>
  <c r="CD115" i="2"/>
  <c r="CH115" i="2"/>
  <c r="CI115" i="2"/>
  <c r="CD64" i="2"/>
  <c r="CH64" i="2"/>
  <c r="CI64" i="2"/>
  <c r="CD23" i="2"/>
  <c r="CH23" i="2"/>
  <c r="CI23" i="2"/>
  <c r="CD181" i="2"/>
  <c r="CH181" i="2"/>
  <c r="CI181" i="2"/>
  <c r="CD30" i="2"/>
  <c r="CI30" i="2"/>
  <c r="CH30" i="2"/>
  <c r="CD120" i="2"/>
  <c r="CH120" i="2"/>
  <c r="CI120" i="2"/>
  <c r="CD91" i="2"/>
  <c r="CI91" i="2"/>
  <c r="CH91" i="2"/>
  <c r="CD66" i="2"/>
  <c r="CI66" i="2"/>
  <c r="CH66" i="2"/>
  <c r="CD100" i="2"/>
  <c r="CH100" i="2"/>
  <c r="CI100" i="2"/>
  <c r="CD193" i="2"/>
  <c r="CI193" i="2"/>
  <c r="CH193" i="2"/>
  <c r="CD184" i="2"/>
  <c r="CH184" i="2"/>
  <c r="CI184" i="2"/>
  <c r="CD175" i="2"/>
  <c r="CH175" i="2"/>
  <c r="CI175" i="2"/>
  <c r="CD35" i="2"/>
  <c r="CH35" i="2"/>
  <c r="CI35" i="2"/>
  <c r="CD54" i="2"/>
  <c r="CI54" i="2"/>
  <c r="CH54" i="2"/>
  <c r="CD37" i="2"/>
  <c r="CI37" i="2"/>
  <c r="CH37" i="2"/>
  <c r="CD144" i="2"/>
  <c r="CH144" i="2"/>
  <c r="CI144" i="2"/>
  <c r="BE233" i="4"/>
  <c r="BF233" i="4" s="1"/>
  <c r="BH233" i="4" s="1"/>
  <c r="BE223" i="4"/>
  <c r="BF223" i="4" s="1"/>
  <c r="BH223" i="4" s="1"/>
  <c r="BE238" i="4"/>
  <c r="BF238" i="4" s="1"/>
  <c r="BH238" i="4" s="1"/>
  <c r="BE212" i="4"/>
  <c r="BJ212" i="4" s="1"/>
  <c r="BE202" i="4"/>
  <c r="BI202" i="4" s="1"/>
  <c r="BE231" i="4"/>
  <c r="BI231" i="4" s="1"/>
  <c r="CD84" i="2"/>
  <c r="CH84" i="2"/>
  <c r="CI84" i="2"/>
  <c r="CD19" i="2"/>
  <c r="CI19" i="2"/>
  <c r="CH19" i="2"/>
  <c r="CD180" i="2"/>
  <c r="CH180" i="2"/>
  <c r="CI180" i="2"/>
  <c r="CD187" i="2"/>
  <c r="CH187" i="2"/>
  <c r="CI187" i="2"/>
  <c r="CD197" i="2"/>
  <c r="CI197" i="2"/>
  <c r="CH197" i="2"/>
  <c r="CD168" i="2"/>
  <c r="CH168" i="2"/>
  <c r="CI168" i="2"/>
  <c r="CD12" i="2"/>
  <c r="CH12" i="2"/>
  <c r="CI12" i="2"/>
  <c r="CD57" i="2"/>
  <c r="CH57" i="2"/>
  <c r="CI57" i="2"/>
  <c r="CD46" i="2"/>
  <c r="CH46" i="2"/>
  <c r="CI46" i="2"/>
  <c r="CD40" i="2"/>
  <c r="CH40" i="2"/>
  <c r="CI40" i="2"/>
  <c r="CD29" i="2"/>
  <c r="CI29" i="2"/>
  <c r="CH29" i="2"/>
  <c r="CD13" i="2"/>
  <c r="CI13" i="2"/>
  <c r="CH13" i="2"/>
  <c r="CD159" i="2"/>
  <c r="CH159" i="2"/>
  <c r="CI159" i="2"/>
  <c r="CD140" i="2"/>
  <c r="CH140" i="2"/>
  <c r="CI140" i="2"/>
  <c r="CD121" i="2"/>
  <c r="CI121" i="2"/>
  <c r="CH121" i="2"/>
  <c r="CD155" i="2"/>
  <c r="CH155" i="2"/>
  <c r="CI155" i="2"/>
  <c r="CD136" i="2"/>
  <c r="CH136" i="2"/>
  <c r="CI136" i="2"/>
  <c r="CD104" i="2"/>
  <c r="CH104" i="2"/>
  <c r="CI104" i="2"/>
  <c r="CD76" i="2"/>
  <c r="CI76" i="2"/>
  <c r="CH76" i="2"/>
  <c r="CD110" i="2"/>
  <c r="CI110" i="2"/>
  <c r="CH110" i="2"/>
  <c r="CD107" i="2"/>
  <c r="CH107" i="2"/>
  <c r="CI107" i="2"/>
  <c r="CD109" i="2"/>
  <c r="CI109" i="2"/>
  <c r="CH109" i="2"/>
  <c r="CD52" i="2"/>
  <c r="CH52" i="2"/>
  <c r="CI52" i="2"/>
  <c r="AN285" i="4"/>
  <c r="AS285" i="4" s="1"/>
  <c r="BE61" i="4"/>
  <c r="BF61" i="4" s="1"/>
  <c r="BH61" i="4" s="1"/>
  <c r="BE40" i="4"/>
  <c r="BF40" i="4" s="1"/>
  <c r="BH40" i="4" s="1"/>
  <c r="BE52" i="4"/>
  <c r="BJ52" i="4" s="1"/>
  <c r="BE77" i="4"/>
  <c r="BF77" i="4" s="1"/>
  <c r="BH77" i="4" s="1"/>
  <c r="BE38" i="4"/>
  <c r="BI38" i="4" s="1"/>
  <c r="BE64" i="4"/>
  <c r="BF64" i="4" s="1"/>
  <c r="BH64" i="4" s="1"/>
  <c r="BE234" i="4"/>
  <c r="BF234" i="4" s="1"/>
  <c r="BH234" i="4" s="1"/>
  <c r="BE56" i="4"/>
  <c r="BF56" i="4" s="1"/>
  <c r="BH56" i="4" s="1"/>
  <c r="BE204" i="4"/>
  <c r="BI204" i="4" s="1"/>
  <c r="BE11" i="4"/>
  <c r="BF11" i="4" s="1"/>
  <c r="BH11" i="4" s="1"/>
  <c r="BE33" i="4"/>
  <c r="BJ33" i="4" s="1"/>
  <c r="BE39" i="4"/>
  <c r="BJ39" i="4" s="1"/>
  <c r="BE36" i="4"/>
  <c r="BF36" i="4" s="1"/>
  <c r="BH36" i="4" s="1"/>
  <c r="BE69" i="4"/>
  <c r="BI69" i="4" s="1"/>
  <c r="BE47" i="4"/>
  <c r="BF47" i="4" s="1"/>
  <c r="BH47" i="4" s="1"/>
  <c r="BE81" i="4"/>
  <c r="BF81" i="4" s="1"/>
  <c r="BH81" i="4" s="1"/>
  <c r="BE78" i="4"/>
  <c r="BI78" i="4" s="1"/>
  <c r="BE12" i="4"/>
  <c r="BJ12" i="4" s="1"/>
  <c r="BE76" i="4"/>
  <c r="BJ76" i="4" s="1"/>
  <c r="BE72" i="4"/>
  <c r="BF72" i="4" s="1"/>
  <c r="BH72" i="4" s="1"/>
  <c r="AN60" i="4"/>
  <c r="AO60" i="4" s="1"/>
  <c r="AQ60" i="4" s="1"/>
  <c r="BE9" i="4"/>
  <c r="BI9" i="4" s="1"/>
  <c r="BE207" i="4"/>
  <c r="BF207" i="4" s="1"/>
  <c r="BH207" i="4" s="1"/>
  <c r="BE73" i="4"/>
  <c r="BF73" i="4" s="1"/>
  <c r="BH73" i="4" s="1"/>
  <c r="BE22" i="4"/>
  <c r="BF22" i="4" s="1"/>
  <c r="BH22" i="4" s="1"/>
  <c r="BE80" i="4"/>
  <c r="BI80" i="4" s="1"/>
  <c r="AN16" i="4"/>
  <c r="AO16" i="4" s="1"/>
  <c r="AQ16" i="4" s="1"/>
  <c r="BE24" i="4"/>
  <c r="BF24" i="4" s="1"/>
  <c r="BH24" i="4" s="1"/>
  <c r="BE14" i="4"/>
  <c r="BJ14" i="4" s="1"/>
  <c r="BE51" i="4"/>
  <c r="BJ51" i="4" s="1"/>
  <c r="BE25" i="4"/>
  <c r="BI25" i="4" s="1"/>
  <c r="BE32" i="4"/>
  <c r="BJ32" i="4" s="1"/>
  <c r="BE50" i="4"/>
  <c r="BF50" i="4" s="1"/>
  <c r="BH50" i="4" s="1"/>
  <c r="BE58" i="4"/>
  <c r="BF58" i="4" s="1"/>
  <c r="BH58" i="4" s="1"/>
  <c r="BE46" i="4"/>
  <c r="BJ46" i="4" s="1"/>
  <c r="AN346" i="4"/>
  <c r="AO346" i="4" s="1"/>
  <c r="AQ346" i="4" s="1"/>
  <c r="AN101" i="4"/>
  <c r="AS101" i="4" s="1"/>
  <c r="AN127" i="4"/>
  <c r="AO127" i="4" s="1"/>
  <c r="AQ127" i="4" s="1"/>
  <c r="AN96" i="4"/>
  <c r="AO96" i="4" s="1"/>
  <c r="AQ96" i="4" s="1"/>
  <c r="AN80" i="4"/>
  <c r="AS80" i="4" s="1"/>
  <c r="AN134" i="4"/>
  <c r="AR134" i="4" s="1"/>
  <c r="BE175" i="4"/>
  <c r="BF175" i="4" s="1"/>
  <c r="BH175" i="4" s="1"/>
  <c r="AN104" i="4"/>
  <c r="AR104" i="4" s="1"/>
  <c r="BE172" i="4"/>
  <c r="BJ172" i="4" s="1"/>
  <c r="AN72" i="4"/>
  <c r="AO72" i="4" s="1"/>
  <c r="AQ72" i="4" s="1"/>
  <c r="BG30" i="4"/>
  <c r="BH30" i="4"/>
  <c r="BE133" i="4"/>
  <c r="BF133" i="4" s="1"/>
  <c r="BH133" i="4" s="1"/>
  <c r="BE55" i="4"/>
  <c r="BJ55" i="4" s="1"/>
  <c r="BE65" i="4"/>
  <c r="BF65" i="4" s="1"/>
  <c r="BH65" i="4" s="1"/>
  <c r="BE67" i="4"/>
  <c r="BJ67" i="4" s="1"/>
  <c r="BE71" i="4"/>
  <c r="BF71" i="4" s="1"/>
  <c r="BH71" i="4" s="1"/>
  <c r="BE74" i="4"/>
  <c r="BJ74" i="4" s="1"/>
  <c r="BE44" i="4"/>
  <c r="BJ44" i="4" s="1"/>
  <c r="BE43" i="4"/>
  <c r="BF43" i="4" s="1"/>
  <c r="BH43" i="4" s="1"/>
  <c r="BE42" i="4"/>
  <c r="BF42" i="4" s="1"/>
  <c r="BH42" i="4" s="1"/>
  <c r="BE28" i="4"/>
  <c r="BF28" i="4" s="1"/>
  <c r="BH28" i="4" s="1"/>
  <c r="BE7" i="4"/>
  <c r="BJ7" i="4" s="1"/>
  <c r="AN378" i="4"/>
  <c r="AO378" i="4" s="1"/>
  <c r="AQ378" i="4" s="1"/>
  <c r="AN47" i="4"/>
  <c r="AO47" i="4" s="1"/>
  <c r="AQ47" i="4" s="1"/>
  <c r="BE63" i="4"/>
  <c r="BF63" i="4" s="1"/>
  <c r="BH63" i="4" s="1"/>
  <c r="BI30" i="4"/>
  <c r="BK30" i="4" s="1"/>
  <c r="BE21" i="4"/>
  <c r="BF21" i="4" s="1"/>
  <c r="BH21" i="4" s="1"/>
  <c r="BE35" i="4"/>
  <c r="BI35" i="4" s="1"/>
  <c r="BE45" i="4"/>
  <c r="BJ45" i="4" s="1"/>
  <c r="BE31" i="4"/>
  <c r="BI31" i="4" s="1"/>
  <c r="BE10" i="4"/>
  <c r="BJ10" i="4" s="1"/>
  <c r="BE185" i="4"/>
  <c r="BJ185" i="4" s="1"/>
  <c r="AN370" i="4"/>
  <c r="AO370" i="4" s="1"/>
  <c r="AQ370" i="4" s="1"/>
  <c r="AN52" i="4"/>
  <c r="AR52" i="4" s="1"/>
  <c r="AN65" i="4"/>
  <c r="AR65" i="4" s="1"/>
  <c r="BE6" i="4"/>
  <c r="BJ6" i="4" s="1"/>
  <c r="BE8" i="4"/>
  <c r="BI8" i="4" s="1"/>
  <c r="AN365" i="4"/>
  <c r="AS365" i="4" s="1"/>
  <c r="BE66" i="4"/>
  <c r="BJ66" i="4" s="1"/>
  <c r="BE70" i="4"/>
  <c r="BI70" i="4" s="1"/>
  <c r="BE27" i="4"/>
  <c r="BF27" i="4" s="1"/>
  <c r="BH27" i="4" s="1"/>
  <c r="BE48" i="4"/>
  <c r="BF48" i="4" s="1"/>
  <c r="BH48" i="4" s="1"/>
  <c r="BE34" i="4"/>
  <c r="BF34" i="4" s="1"/>
  <c r="BH34" i="4" s="1"/>
  <c r="BE13" i="4"/>
  <c r="BI13" i="4" s="1"/>
  <c r="AN403" i="4"/>
  <c r="AO403" i="4" s="1"/>
  <c r="AQ403" i="4" s="1"/>
  <c r="BE15" i="4"/>
  <c r="BI15" i="4" s="1"/>
  <c r="BE17" i="4"/>
  <c r="BF17" i="4" s="1"/>
  <c r="BH17" i="4" s="1"/>
  <c r="BE29" i="4"/>
  <c r="BF29" i="4" s="1"/>
  <c r="BH29" i="4" s="1"/>
  <c r="BE18" i="4"/>
  <c r="BJ18" i="4" s="1"/>
  <c r="BE19" i="4"/>
  <c r="BF19" i="4" s="1"/>
  <c r="BH19" i="4" s="1"/>
  <c r="BE60" i="4"/>
  <c r="BI60" i="4" s="1"/>
  <c r="BE37" i="4"/>
  <c r="BF37" i="4" s="1"/>
  <c r="BH37" i="4" s="1"/>
  <c r="BE16" i="4"/>
  <c r="BJ16" i="4" s="1"/>
  <c r="BE177" i="4"/>
  <c r="BJ177" i="4" s="1"/>
  <c r="AN256" i="4"/>
  <c r="AO256" i="4" s="1"/>
  <c r="AQ256" i="4" s="1"/>
  <c r="AN103" i="4"/>
  <c r="AS103" i="4" s="1"/>
  <c r="AN109" i="4"/>
  <c r="AS109" i="4" s="1"/>
  <c r="BE23" i="4"/>
  <c r="BJ23" i="4" s="1"/>
  <c r="BE49" i="4"/>
  <c r="BJ49" i="4" s="1"/>
  <c r="BE26" i="4"/>
  <c r="BF26" i="4" s="1"/>
  <c r="BH26" i="4" s="1"/>
  <c r="BE57" i="4"/>
  <c r="BI57" i="4" s="1"/>
  <c r="BE59" i="4"/>
  <c r="BI59" i="4" s="1"/>
  <c r="AN383" i="4"/>
  <c r="AR383" i="4" s="1"/>
  <c r="AN360" i="4"/>
  <c r="AO360" i="4" s="1"/>
  <c r="AN367" i="4"/>
  <c r="AR367" i="4" s="1"/>
  <c r="AN282" i="4"/>
  <c r="AO282" i="4" s="1"/>
  <c r="AQ282" i="4" s="1"/>
  <c r="AN401" i="4"/>
  <c r="AO401" i="4" s="1"/>
  <c r="BE166" i="4"/>
  <c r="BF166" i="4" s="1"/>
  <c r="BH166" i="4" s="1"/>
  <c r="AN388" i="4"/>
  <c r="AO388" i="4" s="1"/>
  <c r="AQ388" i="4" s="1"/>
  <c r="AN406" i="4"/>
  <c r="AO406" i="4" s="1"/>
  <c r="AQ406" i="4" s="1"/>
  <c r="AN289" i="4"/>
  <c r="AO289" i="4" s="1"/>
  <c r="AQ289" i="4" s="1"/>
  <c r="AN389" i="4"/>
  <c r="AO389" i="4" s="1"/>
  <c r="BE54" i="4"/>
  <c r="BI54" i="4" s="1"/>
  <c r="BJ30" i="4"/>
  <c r="BL30" i="4" s="1"/>
  <c r="BE79" i="4"/>
  <c r="BF79" i="4" s="1"/>
  <c r="BH79" i="4" s="1"/>
  <c r="BE62" i="4"/>
  <c r="BJ62" i="4" s="1"/>
  <c r="AN290" i="4"/>
  <c r="AO290" i="4" s="1"/>
  <c r="AQ290" i="4" s="1"/>
  <c r="BE180" i="4"/>
  <c r="BI180" i="4" s="1"/>
  <c r="AN404" i="4"/>
  <c r="AR404" i="4" s="1"/>
  <c r="AN366" i="4"/>
  <c r="AO366" i="4" s="1"/>
  <c r="AQ366" i="4" s="1"/>
  <c r="AN230" i="4"/>
  <c r="AS230" i="4" s="1"/>
  <c r="AN384" i="4"/>
  <c r="AO384" i="4" s="1"/>
  <c r="BE171" i="4"/>
  <c r="BF171" i="4" s="1"/>
  <c r="BH171" i="4" s="1"/>
  <c r="AN394" i="4"/>
  <c r="AO394" i="4" s="1"/>
  <c r="AQ394" i="4" s="1"/>
  <c r="AN395" i="4"/>
  <c r="AO395" i="4" s="1"/>
  <c r="AQ395" i="4" s="1"/>
  <c r="BE20" i="4"/>
  <c r="BF20" i="4" s="1"/>
  <c r="BH20" i="4" s="1"/>
  <c r="BE41" i="4"/>
  <c r="BI41" i="4" s="1"/>
  <c r="BE75" i="4"/>
  <c r="BJ75" i="4" s="1"/>
  <c r="AN8" i="4"/>
  <c r="AO8" i="4" s="1"/>
  <c r="AQ8" i="4" s="1"/>
  <c r="AN336" i="4"/>
  <c r="AO336" i="4" s="1"/>
  <c r="AQ336" i="4" s="1"/>
  <c r="BE192" i="4"/>
  <c r="BJ192" i="4" s="1"/>
  <c r="BE189" i="4"/>
  <c r="BF189" i="4" s="1"/>
  <c r="BH189" i="4" s="1"/>
  <c r="BE191" i="4"/>
  <c r="BI191" i="4" s="1"/>
  <c r="BE126" i="4"/>
  <c r="BF126" i="4" s="1"/>
  <c r="BH126" i="4" s="1"/>
  <c r="BE97" i="4"/>
  <c r="BF97" i="4" s="1"/>
  <c r="BH97" i="4" s="1"/>
  <c r="AN340" i="4"/>
  <c r="AS340" i="4" s="1"/>
  <c r="AN19" i="4"/>
  <c r="AO19" i="4" s="1"/>
  <c r="AQ19" i="4" s="1"/>
  <c r="AN41" i="4"/>
  <c r="AO41" i="4" s="1"/>
  <c r="AQ41" i="4" s="1"/>
  <c r="AN11" i="4"/>
  <c r="AR11" i="4" s="1"/>
  <c r="BE88" i="4"/>
  <c r="BJ88" i="4" s="1"/>
  <c r="AN182" i="4"/>
  <c r="AS182" i="4" s="1"/>
  <c r="BE121" i="4"/>
  <c r="BF121" i="4" s="1"/>
  <c r="BH121" i="4" s="1"/>
  <c r="AN15" i="4"/>
  <c r="AR15" i="4" s="1"/>
  <c r="AN37" i="4"/>
  <c r="AO37" i="4" s="1"/>
  <c r="AQ37" i="4" s="1"/>
  <c r="AN183" i="4"/>
  <c r="AO183" i="4" s="1"/>
  <c r="BE146" i="4"/>
  <c r="BF146" i="4" s="1"/>
  <c r="BH146" i="4" s="1"/>
  <c r="BE181" i="4"/>
  <c r="BJ181" i="4" s="1"/>
  <c r="BE138" i="4"/>
  <c r="BJ138" i="4" s="1"/>
  <c r="AN345" i="4"/>
  <c r="AO345" i="4" s="1"/>
  <c r="AQ345" i="4" s="1"/>
  <c r="AN59" i="4"/>
  <c r="AS59" i="4" s="1"/>
  <c r="AN33" i="4"/>
  <c r="AO33" i="4" s="1"/>
  <c r="AQ33" i="4" s="1"/>
  <c r="AN38" i="4"/>
  <c r="AO38" i="4" s="1"/>
  <c r="AQ38" i="4" s="1"/>
  <c r="AN207" i="4"/>
  <c r="AR207" i="4" s="1"/>
  <c r="BE143" i="4"/>
  <c r="BF143" i="4" s="1"/>
  <c r="BH143" i="4" s="1"/>
  <c r="BE173" i="4"/>
  <c r="BF173" i="4" s="1"/>
  <c r="BH173" i="4" s="1"/>
  <c r="BE110" i="4"/>
  <c r="BF110" i="4" s="1"/>
  <c r="BH110" i="4" s="1"/>
  <c r="AN30" i="4"/>
  <c r="AO30" i="4" s="1"/>
  <c r="AQ30" i="4" s="1"/>
  <c r="AN305" i="4"/>
  <c r="AR305" i="4" s="1"/>
  <c r="AN50" i="4"/>
  <c r="AO50" i="4" s="1"/>
  <c r="AQ50" i="4" s="1"/>
  <c r="AN25" i="4"/>
  <c r="AO25" i="4" s="1"/>
  <c r="AQ25" i="4" s="1"/>
  <c r="AO142" i="4"/>
  <c r="BE53" i="4"/>
  <c r="AN319" i="4"/>
  <c r="AO319" i="4" s="1"/>
  <c r="AQ319" i="4" s="1"/>
  <c r="AN28" i="4"/>
  <c r="AS28" i="4" s="1"/>
  <c r="BE151" i="4"/>
  <c r="BF151" i="4" s="1"/>
  <c r="BH151" i="4" s="1"/>
  <c r="BE157" i="4"/>
  <c r="BF157" i="4" s="1"/>
  <c r="BH157" i="4" s="1"/>
  <c r="BE128" i="4"/>
  <c r="BF128" i="4" s="1"/>
  <c r="BH128" i="4" s="1"/>
  <c r="AN188" i="4"/>
  <c r="AS188" i="4" s="1"/>
  <c r="AN342" i="4"/>
  <c r="AS342" i="4" s="1"/>
  <c r="AN18" i="4"/>
  <c r="AO18" i="4" s="1"/>
  <c r="AQ18" i="4" s="1"/>
  <c r="AN9" i="4"/>
  <c r="AO9" i="4" s="1"/>
  <c r="AQ9" i="4" s="1"/>
  <c r="BE87" i="4"/>
  <c r="BF87" i="4" s="1"/>
  <c r="BH87" i="4" s="1"/>
  <c r="AN44" i="4"/>
  <c r="AO44" i="4" s="1"/>
  <c r="AQ44" i="4" s="1"/>
  <c r="BE183" i="4"/>
  <c r="BF183" i="4" s="1"/>
  <c r="BH183" i="4" s="1"/>
  <c r="BE178" i="4"/>
  <c r="BF178" i="4" s="1"/>
  <c r="BH178" i="4" s="1"/>
  <c r="BE116" i="4"/>
  <c r="BI116" i="4" s="1"/>
  <c r="AN168" i="4"/>
  <c r="AO168" i="4" s="1"/>
  <c r="AQ168" i="4" s="1"/>
  <c r="AN331" i="4"/>
  <c r="AO331" i="4" s="1"/>
  <c r="AQ331" i="4" s="1"/>
  <c r="AN10" i="4"/>
  <c r="AO10" i="4" s="1"/>
  <c r="AQ10" i="4" s="1"/>
  <c r="AN7" i="4"/>
  <c r="AR7" i="4" s="1"/>
  <c r="AN24" i="4"/>
  <c r="AS24" i="4" s="1"/>
  <c r="AN68" i="4"/>
  <c r="AR68" i="4" s="1"/>
  <c r="AN100" i="4"/>
  <c r="AO100" i="4" s="1"/>
  <c r="AQ100" i="4" s="1"/>
  <c r="AN64" i="4"/>
  <c r="AO64" i="4" s="1"/>
  <c r="AQ64" i="4" s="1"/>
  <c r="AN110" i="4"/>
  <c r="AR110" i="4" s="1"/>
  <c r="AN46" i="4"/>
  <c r="AR46" i="4" s="1"/>
  <c r="AN31" i="4"/>
  <c r="AO31" i="4" s="1"/>
  <c r="AQ31" i="4" s="1"/>
  <c r="AN34" i="4"/>
  <c r="AO34" i="4" s="1"/>
  <c r="AQ34" i="4" s="1"/>
  <c r="AN36" i="4"/>
  <c r="AO36" i="4" s="1"/>
  <c r="AQ36" i="4" s="1"/>
  <c r="AN17" i="4"/>
  <c r="AO17" i="4" s="1"/>
  <c r="AQ17" i="4" s="1"/>
  <c r="AN45" i="4"/>
  <c r="AO45" i="4" s="1"/>
  <c r="AQ45" i="4" s="1"/>
  <c r="AN95" i="4"/>
  <c r="AO95" i="4" s="1"/>
  <c r="AQ95" i="4" s="1"/>
  <c r="AN71" i="4"/>
  <c r="AR71" i="4" s="1"/>
  <c r="AN76" i="4"/>
  <c r="AR76" i="4" s="1"/>
  <c r="AN129" i="4"/>
  <c r="AO129" i="4" s="1"/>
  <c r="AQ129" i="4" s="1"/>
  <c r="AN102" i="4"/>
  <c r="AR102" i="4" s="1"/>
  <c r="AN77" i="4"/>
  <c r="AO77" i="4" s="1"/>
  <c r="AQ77" i="4" s="1"/>
  <c r="AN409" i="4"/>
  <c r="AO409" i="4" s="1"/>
  <c r="AN111" i="4"/>
  <c r="AS111" i="4" s="1"/>
  <c r="AN115" i="4"/>
  <c r="AR115" i="4" s="1"/>
  <c r="AN139" i="4"/>
  <c r="AO139" i="4" s="1"/>
  <c r="AQ139" i="4" s="1"/>
  <c r="AN121" i="4"/>
  <c r="AO121" i="4" s="1"/>
  <c r="AQ121" i="4" s="1"/>
  <c r="AN94" i="4"/>
  <c r="AO94" i="4" s="1"/>
  <c r="AQ94" i="4" s="1"/>
  <c r="AN122" i="4"/>
  <c r="AO122" i="4" s="1"/>
  <c r="AQ122" i="4" s="1"/>
  <c r="AN55" i="4"/>
  <c r="AO55" i="4" s="1"/>
  <c r="AQ55" i="4" s="1"/>
  <c r="AN54" i="4"/>
  <c r="AR54" i="4" s="1"/>
  <c r="AN56" i="4"/>
  <c r="AR56" i="4" s="1"/>
  <c r="AN20" i="4"/>
  <c r="AS20" i="4" s="1"/>
  <c r="AN48" i="4"/>
  <c r="AS48" i="4" s="1"/>
  <c r="AN29" i="4"/>
  <c r="AO29" i="4" s="1"/>
  <c r="AQ29" i="4" s="1"/>
  <c r="AN79" i="4"/>
  <c r="AO79" i="4" s="1"/>
  <c r="AQ79" i="4" s="1"/>
  <c r="AN99" i="4"/>
  <c r="AS99" i="4" s="1"/>
  <c r="AN123" i="4"/>
  <c r="AO123" i="4" s="1"/>
  <c r="AQ123" i="4" s="1"/>
  <c r="AN97" i="4"/>
  <c r="AS97" i="4" s="1"/>
  <c r="AN78" i="4"/>
  <c r="AR78" i="4" s="1"/>
  <c r="AN114" i="4"/>
  <c r="AO114" i="4" s="1"/>
  <c r="AQ114" i="4" s="1"/>
  <c r="BE115" i="4"/>
  <c r="BF115" i="4" s="1"/>
  <c r="BH115" i="4" s="1"/>
  <c r="AN42" i="4"/>
  <c r="AO42" i="4" s="1"/>
  <c r="AQ42" i="4" s="1"/>
  <c r="AN51" i="4"/>
  <c r="AO51" i="4" s="1"/>
  <c r="AQ51" i="4" s="1"/>
  <c r="AN39" i="4"/>
  <c r="AO39" i="4" s="1"/>
  <c r="AQ39" i="4" s="1"/>
  <c r="AN12" i="4"/>
  <c r="AR12" i="4" s="1"/>
  <c r="AN40" i="4"/>
  <c r="AS40" i="4" s="1"/>
  <c r="AN21" i="4"/>
  <c r="AO21" i="4" s="1"/>
  <c r="AQ21" i="4" s="1"/>
  <c r="AN135" i="4"/>
  <c r="AO135" i="4" s="1"/>
  <c r="AQ135" i="4" s="1"/>
  <c r="AN136" i="4"/>
  <c r="AR136" i="4" s="1"/>
  <c r="AN91" i="4"/>
  <c r="AO91" i="4" s="1"/>
  <c r="AQ91" i="4" s="1"/>
  <c r="AN89" i="4"/>
  <c r="AO89" i="4" s="1"/>
  <c r="AQ89" i="4" s="1"/>
  <c r="AN70" i="4"/>
  <c r="AS70" i="4" s="1"/>
  <c r="AN98" i="4"/>
  <c r="AS98" i="4" s="1"/>
  <c r="AN124" i="4"/>
  <c r="AR124" i="4" s="1"/>
  <c r="AN85" i="4"/>
  <c r="AS85" i="4" s="1"/>
  <c r="AN26" i="4"/>
  <c r="AR26" i="4" s="1"/>
  <c r="AN35" i="4"/>
  <c r="AS35" i="4" s="1"/>
  <c r="AN23" i="4"/>
  <c r="AO23" i="4" s="1"/>
  <c r="AQ23" i="4" s="1"/>
  <c r="AN49" i="4"/>
  <c r="AR49" i="4" s="1"/>
  <c r="AN32" i="4"/>
  <c r="AO32" i="4" s="1"/>
  <c r="AQ32" i="4" s="1"/>
  <c r="AN132" i="4"/>
  <c r="AR132" i="4" s="1"/>
  <c r="AN120" i="4"/>
  <c r="AR120" i="4" s="1"/>
  <c r="AN75" i="4"/>
  <c r="AO75" i="4" s="1"/>
  <c r="AQ75" i="4" s="1"/>
  <c r="AN81" i="4"/>
  <c r="AS81" i="4" s="1"/>
  <c r="AN117" i="4"/>
  <c r="AS117" i="4" s="1"/>
  <c r="AN90" i="4"/>
  <c r="AO90" i="4" s="1"/>
  <c r="AQ90" i="4" s="1"/>
  <c r="AN180" i="4"/>
  <c r="AR180" i="4" s="1"/>
  <c r="AN220" i="4"/>
  <c r="AO220" i="4" s="1"/>
  <c r="AN201" i="4"/>
  <c r="AS201" i="4" s="1"/>
  <c r="AN203" i="4"/>
  <c r="AS203" i="4" s="1"/>
  <c r="AN186" i="4"/>
  <c r="AS186" i="4" s="1"/>
  <c r="AN373" i="4"/>
  <c r="AR373" i="4" s="1"/>
  <c r="BE130" i="4"/>
  <c r="BF130" i="4" s="1"/>
  <c r="BH130" i="4" s="1"/>
  <c r="AN362" i="4"/>
  <c r="AS362" i="4" s="1"/>
  <c r="AN156" i="4"/>
  <c r="AS156" i="4" s="1"/>
  <c r="AN297" i="4"/>
  <c r="AO297" i="4" s="1"/>
  <c r="AQ297" i="4" s="1"/>
  <c r="AN396" i="4"/>
  <c r="AR396" i="4" s="1"/>
  <c r="AN171" i="4"/>
  <c r="AO171" i="4" s="1"/>
  <c r="BE123" i="4"/>
  <c r="BI123" i="4" s="1"/>
  <c r="BE98" i="4"/>
  <c r="BI98" i="4" s="1"/>
  <c r="BE102" i="4"/>
  <c r="BI102" i="4" s="1"/>
  <c r="AN364" i="4"/>
  <c r="AO364" i="4" s="1"/>
  <c r="AQ364" i="4" s="1"/>
  <c r="AN407" i="4"/>
  <c r="AO407" i="4" s="1"/>
  <c r="AQ407" i="4" s="1"/>
  <c r="AN390" i="4"/>
  <c r="AO390" i="4" s="1"/>
  <c r="AQ390" i="4" s="1"/>
  <c r="AN379" i="4"/>
  <c r="AO379" i="4" s="1"/>
  <c r="AQ379" i="4" s="1"/>
  <c r="AN148" i="4"/>
  <c r="AS148" i="4" s="1"/>
  <c r="AN189" i="4"/>
  <c r="AS189" i="4" s="1"/>
  <c r="AN281" i="4"/>
  <c r="AO281" i="4" s="1"/>
  <c r="AQ281" i="4" s="1"/>
  <c r="AN302" i="4"/>
  <c r="AS302" i="4" s="1"/>
  <c r="AN341" i="4"/>
  <c r="AO341" i="4" s="1"/>
  <c r="AQ341" i="4" s="1"/>
  <c r="AN380" i="4"/>
  <c r="AR380" i="4" s="1"/>
  <c r="AN400" i="4"/>
  <c r="AO400" i="4" s="1"/>
  <c r="AN381" i="4"/>
  <c r="AO381" i="4" s="1"/>
  <c r="AN217" i="4"/>
  <c r="AO217" i="4" s="1"/>
  <c r="AN146" i="4"/>
  <c r="AO146" i="4" s="1"/>
  <c r="AN195" i="4"/>
  <c r="AO195" i="4" s="1"/>
  <c r="AN160" i="4"/>
  <c r="AO160" i="4" s="1"/>
  <c r="AQ160" i="4" s="1"/>
  <c r="BE107" i="4"/>
  <c r="BF107" i="4" s="1"/>
  <c r="BH107" i="4" s="1"/>
  <c r="BE89" i="4"/>
  <c r="BF89" i="4" s="1"/>
  <c r="BH89" i="4" s="1"/>
  <c r="AN398" i="4"/>
  <c r="AS398" i="4" s="1"/>
  <c r="AN197" i="4"/>
  <c r="AO197" i="4" s="1"/>
  <c r="AQ197" i="4" s="1"/>
  <c r="AN299" i="4"/>
  <c r="AO299" i="4" s="1"/>
  <c r="AQ299" i="4" s="1"/>
  <c r="AN312" i="4"/>
  <c r="AO312" i="4" s="1"/>
  <c r="AQ312" i="4" s="1"/>
  <c r="AN369" i="4"/>
  <c r="AO369" i="4" s="1"/>
  <c r="AN209" i="4"/>
  <c r="AS209" i="4" s="1"/>
  <c r="AN154" i="4"/>
  <c r="AR154" i="4" s="1"/>
  <c r="BE117" i="4"/>
  <c r="BI117" i="4" s="1"/>
  <c r="BE95" i="4"/>
  <c r="BI95" i="4" s="1"/>
  <c r="BE99" i="4"/>
  <c r="BF99" i="4" s="1"/>
  <c r="BH99" i="4" s="1"/>
  <c r="AN410" i="4"/>
  <c r="AO410" i="4" s="1"/>
  <c r="AQ410" i="4" s="1"/>
  <c r="AN399" i="4"/>
  <c r="AO399" i="4" s="1"/>
  <c r="AQ399" i="4" s="1"/>
  <c r="AN382" i="4"/>
  <c r="AO382" i="4" s="1"/>
  <c r="AQ382" i="4" s="1"/>
  <c r="AN371" i="4"/>
  <c r="AR371" i="4" s="1"/>
  <c r="AN177" i="4"/>
  <c r="AR177" i="4" s="1"/>
  <c r="AN165" i="4"/>
  <c r="AR165" i="4" s="1"/>
  <c r="AN294" i="4"/>
  <c r="AO294" i="4" s="1"/>
  <c r="AQ294" i="4" s="1"/>
  <c r="AN354" i="4"/>
  <c r="AR354" i="4" s="1"/>
  <c r="AN333" i="4"/>
  <c r="AO333" i="4" s="1"/>
  <c r="AQ333" i="4" s="1"/>
  <c r="AN408" i="4"/>
  <c r="AS408" i="4" s="1"/>
  <c r="AN385" i="4"/>
  <c r="AO385" i="4" s="1"/>
  <c r="AN361" i="4"/>
  <c r="AS361" i="4" s="1"/>
  <c r="AN224" i="4"/>
  <c r="AS224" i="4" s="1"/>
  <c r="AN200" i="4"/>
  <c r="AR200" i="4" s="1"/>
  <c r="AN214" i="4"/>
  <c r="AR214" i="4" s="1"/>
  <c r="AN387" i="4"/>
  <c r="AR387" i="4" s="1"/>
  <c r="AN151" i="4"/>
  <c r="AO151" i="4" s="1"/>
  <c r="BE86" i="4"/>
  <c r="BI86" i="4" s="1"/>
  <c r="BE131" i="4"/>
  <c r="BF131" i="4" s="1"/>
  <c r="BH131" i="4" s="1"/>
  <c r="BE90" i="4"/>
  <c r="BF90" i="4" s="1"/>
  <c r="BH90" i="4" s="1"/>
  <c r="AN402" i="4"/>
  <c r="AO402" i="4" s="1"/>
  <c r="AQ402" i="4" s="1"/>
  <c r="AN391" i="4"/>
  <c r="AO391" i="4" s="1"/>
  <c r="AQ391" i="4" s="1"/>
  <c r="AN374" i="4"/>
  <c r="AO374" i="4" s="1"/>
  <c r="AQ374" i="4" s="1"/>
  <c r="AN363" i="4"/>
  <c r="AO363" i="4" s="1"/>
  <c r="AQ363" i="4" s="1"/>
  <c r="AN169" i="4"/>
  <c r="AR169" i="4" s="1"/>
  <c r="AN157" i="4"/>
  <c r="AO157" i="4" s="1"/>
  <c r="AQ157" i="4" s="1"/>
  <c r="AN286" i="4"/>
  <c r="AO286" i="4" s="1"/>
  <c r="AQ286" i="4" s="1"/>
  <c r="AN327" i="4"/>
  <c r="AS327" i="4" s="1"/>
  <c r="AN348" i="4"/>
  <c r="AR348" i="4" s="1"/>
  <c r="AN307" i="4"/>
  <c r="AS307" i="4" s="1"/>
  <c r="AN376" i="4"/>
  <c r="AO376" i="4" s="1"/>
  <c r="AN368" i="4"/>
  <c r="AO368" i="4" s="1"/>
  <c r="AN205" i="4"/>
  <c r="AO205" i="4" s="1"/>
  <c r="AN190" i="4"/>
  <c r="AR190" i="4" s="1"/>
  <c r="AN210" i="4"/>
  <c r="AO210" i="4" s="1"/>
  <c r="AN226" i="4"/>
  <c r="AS226" i="4" s="1"/>
  <c r="AN155" i="4"/>
  <c r="AS155" i="4" s="1"/>
  <c r="AN198" i="4"/>
  <c r="AO198" i="4" s="1"/>
  <c r="AN372" i="4"/>
  <c r="AO372" i="4" s="1"/>
  <c r="AQ372" i="4" s="1"/>
  <c r="BE108" i="4"/>
  <c r="BF108" i="4" s="1"/>
  <c r="BH108" i="4" s="1"/>
  <c r="BE119" i="4"/>
  <c r="BF119" i="4" s="1"/>
  <c r="BH119" i="4" s="1"/>
  <c r="BE129" i="4"/>
  <c r="BJ129" i="4" s="1"/>
  <c r="AN386" i="4"/>
  <c r="AR386" i="4" s="1"/>
  <c r="AN375" i="4"/>
  <c r="AO375" i="4" s="1"/>
  <c r="AQ375" i="4" s="1"/>
  <c r="AN411" i="4"/>
  <c r="AR411" i="4" s="1"/>
  <c r="AN272" i="4"/>
  <c r="AS272" i="4" s="1"/>
  <c r="AN192" i="4"/>
  <c r="AO192" i="4" s="1"/>
  <c r="AQ192" i="4" s="1"/>
  <c r="AN277" i="4"/>
  <c r="AO277" i="4" s="1"/>
  <c r="AQ277" i="4" s="1"/>
  <c r="AN335" i="4"/>
  <c r="AO335" i="4" s="1"/>
  <c r="AQ335" i="4" s="1"/>
  <c r="AN300" i="4"/>
  <c r="AR300" i="4" s="1"/>
  <c r="AN405" i="4"/>
  <c r="AS405" i="4" s="1"/>
  <c r="AN397" i="4"/>
  <c r="AO397" i="4" s="1"/>
  <c r="AN222" i="4"/>
  <c r="AO222" i="4" s="1"/>
  <c r="AN219" i="4"/>
  <c r="AO219" i="4" s="1"/>
  <c r="AN187" i="4"/>
  <c r="AO187" i="4" s="1"/>
  <c r="BI109" i="4"/>
  <c r="BF109" i="4"/>
  <c r="BH109" i="4" s="1"/>
  <c r="BE100" i="4"/>
  <c r="BF100" i="4" s="1"/>
  <c r="BH100" i="4" s="1"/>
  <c r="BE111" i="4"/>
  <c r="BI111" i="4" s="1"/>
  <c r="BE132" i="4"/>
  <c r="BF132" i="4" s="1"/>
  <c r="BH132" i="4" s="1"/>
  <c r="BE92" i="4"/>
  <c r="BJ92" i="4" s="1"/>
  <c r="BE139" i="4"/>
  <c r="BF139" i="4" s="1"/>
  <c r="BH139" i="4" s="1"/>
  <c r="BE96" i="4"/>
  <c r="BF96" i="4" s="1"/>
  <c r="BH96" i="4" s="1"/>
  <c r="BE113" i="4"/>
  <c r="BF113" i="4" s="1"/>
  <c r="BH113" i="4" s="1"/>
  <c r="AN193" i="4"/>
  <c r="AO193" i="4" s="1"/>
  <c r="AQ193" i="4" s="1"/>
  <c r="AN184" i="4"/>
  <c r="AR184" i="4" s="1"/>
  <c r="AN181" i="4"/>
  <c r="AO181" i="4" s="1"/>
  <c r="AQ181" i="4" s="1"/>
  <c r="AN358" i="4"/>
  <c r="AR358" i="4" s="1"/>
  <c r="AN338" i="4"/>
  <c r="AS338" i="4" s="1"/>
  <c r="AN352" i="4"/>
  <c r="AR352" i="4" s="1"/>
  <c r="AN309" i="4"/>
  <c r="AS309" i="4" s="1"/>
  <c r="AN337" i="4"/>
  <c r="AO337" i="4" s="1"/>
  <c r="AQ337" i="4" s="1"/>
  <c r="AN170" i="4"/>
  <c r="AR170" i="4" s="1"/>
  <c r="AN191" i="4"/>
  <c r="AR191" i="4" s="1"/>
  <c r="AN147" i="4"/>
  <c r="AO147" i="4" s="1"/>
  <c r="AN179" i="4"/>
  <c r="AO179" i="4" s="1"/>
  <c r="AN199" i="4"/>
  <c r="AO199" i="4" s="1"/>
  <c r="AN206" i="4"/>
  <c r="AR206" i="4" s="1"/>
  <c r="AN174" i="4"/>
  <c r="AO174" i="4" s="1"/>
  <c r="BE112" i="4"/>
  <c r="BF112" i="4" s="1"/>
  <c r="BH112" i="4" s="1"/>
  <c r="BE135" i="4"/>
  <c r="BF135" i="4" s="1"/>
  <c r="BH135" i="4" s="1"/>
  <c r="BE83" i="4"/>
  <c r="BJ83" i="4" s="1"/>
  <c r="BE134" i="4"/>
  <c r="BF134" i="4" s="1"/>
  <c r="BH134" i="4" s="1"/>
  <c r="BE136" i="4"/>
  <c r="BF136" i="4" s="1"/>
  <c r="BH136" i="4" s="1"/>
  <c r="BE93" i="4"/>
  <c r="BF93" i="4" s="1"/>
  <c r="BH93" i="4" s="1"/>
  <c r="BE105" i="4"/>
  <c r="BF105" i="4" s="1"/>
  <c r="BH105" i="4" s="1"/>
  <c r="AN196" i="4"/>
  <c r="AO196" i="4" s="1"/>
  <c r="AQ196" i="4" s="1"/>
  <c r="AN185" i="4"/>
  <c r="AO185" i="4" s="1"/>
  <c r="AQ185" i="4" s="1"/>
  <c r="AN176" i="4"/>
  <c r="AO176" i="4" s="1"/>
  <c r="AQ176" i="4" s="1"/>
  <c r="AN173" i="4"/>
  <c r="AR173" i="4" s="1"/>
  <c r="AN310" i="4"/>
  <c r="AO310" i="4" s="1"/>
  <c r="AQ310" i="4" s="1"/>
  <c r="AN343" i="4"/>
  <c r="AS343" i="4" s="1"/>
  <c r="AN344" i="4"/>
  <c r="AO344" i="4" s="1"/>
  <c r="AQ344" i="4" s="1"/>
  <c r="AN301" i="4"/>
  <c r="AO301" i="4" s="1"/>
  <c r="AQ301" i="4" s="1"/>
  <c r="AN329" i="4"/>
  <c r="AO329" i="4" s="1"/>
  <c r="AQ329" i="4" s="1"/>
  <c r="AN167" i="4"/>
  <c r="AR167" i="4" s="1"/>
  <c r="AN158" i="4"/>
  <c r="AS158" i="4" s="1"/>
  <c r="AN221" i="4"/>
  <c r="AR221" i="4" s="1"/>
  <c r="AN166" i="4"/>
  <c r="AS166" i="4" s="1"/>
  <c r="AN178" i="4"/>
  <c r="AR178" i="4" s="1"/>
  <c r="AN202" i="4"/>
  <c r="AO202" i="4" s="1"/>
  <c r="AQ202" i="4" s="1"/>
  <c r="AN162" i="4"/>
  <c r="AO162" i="4" s="1"/>
  <c r="BE120" i="4"/>
  <c r="BJ120" i="4" s="1"/>
  <c r="BE104" i="4"/>
  <c r="BF104" i="4" s="1"/>
  <c r="BH104" i="4" s="1"/>
  <c r="BE125" i="4"/>
  <c r="BI125" i="4" s="1"/>
  <c r="BE127" i="4"/>
  <c r="BF127" i="4" s="1"/>
  <c r="BH127" i="4" s="1"/>
  <c r="BE84" i="4"/>
  <c r="BF84" i="4" s="1"/>
  <c r="BH84" i="4" s="1"/>
  <c r="AN172" i="4"/>
  <c r="AS172" i="4" s="1"/>
  <c r="AN161" i="4"/>
  <c r="AO161" i="4" s="1"/>
  <c r="AQ161" i="4" s="1"/>
  <c r="AN152" i="4"/>
  <c r="AR152" i="4" s="1"/>
  <c r="AN149" i="4"/>
  <c r="AO149" i="4" s="1"/>
  <c r="AQ149" i="4" s="1"/>
  <c r="AN347" i="4"/>
  <c r="AR347" i="4" s="1"/>
  <c r="AN330" i="4"/>
  <c r="AO330" i="4" s="1"/>
  <c r="AQ330" i="4" s="1"/>
  <c r="AN304" i="4"/>
  <c r="AS304" i="4" s="1"/>
  <c r="AN332" i="4"/>
  <c r="AS332" i="4" s="1"/>
  <c r="BE91" i="4"/>
  <c r="BF91" i="4" s="1"/>
  <c r="BH91" i="4" s="1"/>
  <c r="AN225" i="4"/>
  <c r="AS225" i="4" s="1"/>
  <c r="AN208" i="4"/>
  <c r="AR208" i="4" s="1"/>
  <c r="AN213" i="4"/>
  <c r="AS213" i="4" s="1"/>
  <c r="AN216" i="4"/>
  <c r="AS216" i="4" s="1"/>
  <c r="AN215" i="4"/>
  <c r="AR215" i="4" s="1"/>
  <c r="AN223" i="4"/>
  <c r="AS223" i="4" s="1"/>
  <c r="AN175" i="4"/>
  <c r="AO175" i="4" s="1"/>
  <c r="AN150" i="4"/>
  <c r="AO150" i="4" s="1"/>
  <c r="BE114" i="4"/>
  <c r="BI114" i="4" s="1"/>
  <c r="BE101" i="4"/>
  <c r="BJ101" i="4" s="1"/>
  <c r="BE122" i="4"/>
  <c r="BF122" i="4" s="1"/>
  <c r="BH122" i="4" s="1"/>
  <c r="BE124" i="4"/>
  <c r="BF124" i="4" s="1"/>
  <c r="BH124" i="4" s="1"/>
  <c r="BE137" i="4"/>
  <c r="BF137" i="4" s="1"/>
  <c r="BH137" i="4" s="1"/>
  <c r="AN164" i="4"/>
  <c r="AR164" i="4" s="1"/>
  <c r="AN153" i="4"/>
  <c r="AS153" i="4" s="1"/>
  <c r="AN315" i="4"/>
  <c r="AO315" i="4" s="1"/>
  <c r="AQ315" i="4" s="1"/>
  <c r="AN314" i="4"/>
  <c r="AS314" i="4" s="1"/>
  <c r="AN349" i="4"/>
  <c r="AO349" i="4" s="1"/>
  <c r="AQ349" i="4" s="1"/>
  <c r="AN308" i="4"/>
  <c r="AR308" i="4" s="1"/>
  <c r="AN194" i="4"/>
  <c r="AS194" i="4" s="1"/>
  <c r="AN159" i="4"/>
  <c r="AO159" i="4" s="1"/>
  <c r="AN204" i="4"/>
  <c r="AR204" i="4" s="1"/>
  <c r="AN212" i="4"/>
  <c r="AO212" i="4" s="1"/>
  <c r="AN211" i="4"/>
  <c r="AS211" i="4" s="1"/>
  <c r="AN218" i="4"/>
  <c r="AS218" i="4" s="1"/>
  <c r="AN377" i="4"/>
  <c r="AN393" i="4"/>
  <c r="AN350" i="4"/>
  <c r="AR350" i="4" s="1"/>
  <c r="AN322" i="4"/>
  <c r="AR322" i="4" s="1"/>
  <c r="AN298" i="4"/>
  <c r="AS298" i="4" s="1"/>
  <c r="AN328" i="4"/>
  <c r="AR328" i="4" s="1"/>
  <c r="AN325" i="4"/>
  <c r="AO325" i="4" s="1"/>
  <c r="AQ325" i="4" s="1"/>
  <c r="AN324" i="4"/>
  <c r="AO324" i="4" s="1"/>
  <c r="AQ324" i="4" s="1"/>
  <c r="AN321" i="4"/>
  <c r="AO321" i="4" s="1"/>
  <c r="AQ321" i="4" s="1"/>
  <c r="AN339" i="4"/>
  <c r="AO339" i="4" s="1"/>
  <c r="AQ339" i="4" s="1"/>
  <c r="AN323" i="4"/>
  <c r="AO323" i="4" s="1"/>
  <c r="AQ323" i="4" s="1"/>
  <c r="AN318" i="4"/>
  <c r="AS318" i="4" s="1"/>
  <c r="AN306" i="4"/>
  <c r="AR306" i="4" s="1"/>
  <c r="AN351" i="4"/>
  <c r="AO351" i="4" s="1"/>
  <c r="AQ351" i="4" s="1"/>
  <c r="AN320" i="4"/>
  <c r="AS320" i="4" s="1"/>
  <c r="AN317" i="4"/>
  <c r="AO317" i="4" s="1"/>
  <c r="AQ317" i="4" s="1"/>
  <c r="AN316" i="4"/>
  <c r="AO316" i="4" s="1"/>
  <c r="AQ316" i="4" s="1"/>
  <c r="AN313" i="4"/>
  <c r="AS313" i="4" s="1"/>
  <c r="AN63" i="4"/>
  <c r="AR63" i="4" s="1"/>
  <c r="AN131" i="4"/>
  <c r="AS131" i="4" s="1"/>
  <c r="AN88" i="4"/>
  <c r="AR88" i="4" s="1"/>
  <c r="AN107" i="4"/>
  <c r="AO107" i="4" s="1"/>
  <c r="AQ107" i="4" s="1"/>
  <c r="AN137" i="4"/>
  <c r="AS137" i="4" s="1"/>
  <c r="AN73" i="4"/>
  <c r="AO73" i="4" s="1"/>
  <c r="AQ73" i="4" s="1"/>
  <c r="AN86" i="4"/>
  <c r="AO86" i="4" s="1"/>
  <c r="AQ86" i="4" s="1"/>
  <c r="AN93" i="4"/>
  <c r="AS93" i="4" s="1"/>
  <c r="AN106" i="4"/>
  <c r="AO106" i="4" s="1"/>
  <c r="AQ106" i="4" s="1"/>
  <c r="AO326" i="4"/>
  <c r="AR326" i="4"/>
  <c r="AS326" i="4"/>
  <c r="BE85" i="4"/>
  <c r="BE94" i="4"/>
  <c r="BE103" i="4"/>
  <c r="BE140" i="4"/>
  <c r="BE106" i="4"/>
  <c r="BE118" i="4"/>
  <c r="AN355" i="4"/>
  <c r="AO355" i="4" s="1"/>
  <c r="AQ355" i="4" s="1"/>
  <c r="AN334" i="4"/>
  <c r="AO334" i="4" s="1"/>
  <c r="AQ334" i="4" s="1"/>
  <c r="AN311" i="4"/>
  <c r="AO311" i="4" s="1"/>
  <c r="AQ311" i="4" s="1"/>
  <c r="AN303" i="4"/>
  <c r="AO303" i="4" s="1"/>
  <c r="AQ303" i="4" s="1"/>
  <c r="AN357" i="4"/>
  <c r="AS357" i="4" s="1"/>
  <c r="AN356" i="4"/>
  <c r="AS356" i="4" s="1"/>
  <c r="AN353" i="4"/>
  <c r="AO353" i="4" s="1"/>
  <c r="AQ353" i="4" s="1"/>
  <c r="AN84" i="4"/>
  <c r="AO84" i="4" s="1"/>
  <c r="AQ84" i="4" s="1"/>
  <c r="AN116" i="4"/>
  <c r="AR116" i="4" s="1"/>
  <c r="AN83" i="4"/>
  <c r="AR83" i="4" s="1"/>
  <c r="AN108" i="4"/>
  <c r="AR108" i="4" s="1"/>
  <c r="AN128" i="4"/>
  <c r="AR128" i="4" s="1"/>
  <c r="AN113" i="4"/>
  <c r="AO113" i="4" s="1"/>
  <c r="AQ113" i="4" s="1"/>
  <c r="AN126" i="4"/>
  <c r="AR126" i="4" s="1"/>
  <c r="AN133" i="4"/>
  <c r="AO133" i="4" s="1"/>
  <c r="AQ133" i="4" s="1"/>
  <c r="AN69" i="4"/>
  <c r="AR69" i="4" s="1"/>
  <c r="AN82" i="4"/>
  <c r="AR82" i="4" s="1"/>
  <c r="AR392" i="4"/>
  <c r="AN119" i="4"/>
  <c r="AR119" i="4" s="1"/>
  <c r="AN87" i="4"/>
  <c r="AR87" i="4" s="1"/>
  <c r="AN67" i="4"/>
  <c r="AR67" i="4" s="1"/>
  <c r="AN92" i="4"/>
  <c r="AR92" i="4" s="1"/>
  <c r="AN112" i="4"/>
  <c r="AO112" i="4" s="1"/>
  <c r="AQ112" i="4" s="1"/>
  <c r="AN105" i="4"/>
  <c r="AO105" i="4" s="1"/>
  <c r="AQ105" i="4" s="1"/>
  <c r="AN118" i="4"/>
  <c r="AO118" i="4" s="1"/>
  <c r="AQ118" i="4" s="1"/>
  <c r="AN125" i="4"/>
  <c r="AO125" i="4" s="1"/>
  <c r="AQ125" i="4" s="1"/>
  <c r="AN138" i="4"/>
  <c r="AO138" i="4" s="1"/>
  <c r="AQ138" i="4" s="1"/>
  <c r="AN74" i="4"/>
  <c r="AR74" i="4" s="1"/>
  <c r="AO392" i="4"/>
  <c r="AP392" i="4" s="1"/>
  <c r="AN130" i="4"/>
  <c r="AO130" i="4" s="1"/>
  <c r="AQ130" i="4" s="1"/>
  <c r="AN288" i="4"/>
  <c r="AO288" i="4" s="1"/>
  <c r="AQ288" i="4" s="1"/>
  <c r="AN269" i="4"/>
  <c r="AS269" i="4" s="1"/>
  <c r="AN274" i="4"/>
  <c r="AO274" i="4" s="1"/>
  <c r="AQ274" i="4" s="1"/>
  <c r="AN273" i="4"/>
  <c r="AO273" i="4" s="1"/>
  <c r="AQ273" i="4" s="1"/>
  <c r="AN278" i="4"/>
  <c r="AS278" i="4" s="1"/>
  <c r="BE174" i="4"/>
  <c r="BF174" i="4" s="1"/>
  <c r="BH174" i="4" s="1"/>
  <c r="BE154" i="4"/>
  <c r="BI154" i="4" s="1"/>
  <c r="BE169" i="4"/>
  <c r="BJ169" i="4" s="1"/>
  <c r="BE165" i="4"/>
  <c r="BI165" i="4" s="1"/>
  <c r="AN261" i="4"/>
  <c r="AR261" i="4" s="1"/>
  <c r="AN266" i="4"/>
  <c r="AR266" i="4" s="1"/>
  <c r="AN265" i="4"/>
  <c r="AS265" i="4" s="1"/>
  <c r="AN270" i="4"/>
  <c r="AO270" i="4" s="1"/>
  <c r="AQ270" i="4" s="1"/>
  <c r="AN253" i="4"/>
  <c r="AS253" i="4" s="1"/>
  <c r="AN257" i="4"/>
  <c r="AO257" i="4" s="1"/>
  <c r="AQ257" i="4" s="1"/>
  <c r="BE168" i="4"/>
  <c r="BF168" i="4" s="1"/>
  <c r="BH168" i="4" s="1"/>
  <c r="BE148" i="4"/>
  <c r="BJ148" i="4" s="1"/>
  <c r="BE163" i="4"/>
  <c r="BJ163" i="4" s="1"/>
  <c r="BE149" i="4"/>
  <c r="BF149" i="4" s="1"/>
  <c r="BH149" i="4" s="1"/>
  <c r="AN245" i="4"/>
  <c r="AS245" i="4" s="1"/>
  <c r="AN250" i="4"/>
  <c r="AO250" i="4" s="1"/>
  <c r="AQ250" i="4" s="1"/>
  <c r="AN249" i="4"/>
  <c r="AR249" i="4" s="1"/>
  <c r="AN254" i="4"/>
  <c r="AR254" i="4" s="1"/>
  <c r="AN262" i="4"/>
  <c r="AR262" i="4" s="1"/>
  <c r="BE198" i="4"/>
  <c r="BI198" i="4" s="1"/>
  <c r="BE145" i="4"/>
  <c r="BJ145" i="4" s="1"/>
  <c r="AN237" i="4"/>
  <c r="AR237" i="4" s="1"/>
  <c r="AN242" i="4"/>
  <c r="AO242" i="4" s="1"/>
  <c r="AQ242" i="4" s="1"/>
  <c r="AN241" i="4"/>
  <c r="AO241" i="4" s="1"/>
  <c r="AQ241" i="4" s="1"/>
  <c r="BJ109" i="4"/>
  <c r="AN22" i="4"/>
  <c r="AN61" i="4"/>
  <c r="AN6" i="4"/>
  <c r="AN14" i="4"/>
  <c r="AN43" i="4"/>
  <c r="AN53" i="4"/>
  <c r="AN58" i="4"/>
  <c r="AN27" i="4"/>
  <c r="AN57" i="4"/>
  <c r="AN260" i="4"/>
  <c r="AN271" i="4"/>
  <c r="AN284" i="4"/>
  <c r="AN231" i="4"/>
  <c r="AN247" i="4"/>
  <c r="AN275" i="4"/>
  <c r="AN232" i="4"/>
  <c r="AN248" i="4"/>
  <c r="AN263" i="4"/>
  <c r="AN276" i="4"/>
  <c r="AN287" i="4"/>
  <c r="AN235" i="4"/>
  <c r="AN251" i="4"/>
  <c r="AN264" i="4"/>
  <c r="AN291" i="4"/>
  <c r="AN236" i="4"/>
  <c r="AN252" i="4"/>
  <c r="AN279" i="4"/>
  <c r="AN292" i="4"/>
  <c r="AN239" i="4"/>
  <c r="AN243" i="4"/>
  <c r="AN280" i="4"/>
  <c r="AN244" i="4"/>
  <c r="AN255" i="4"/>
  <c r="AN259" i="4"/>
  <c r="AN295" i="4"/>
  <c r="AN283" i="4"/>
  <c r="AN228" i="4"/>
  <c r="AN267" i="4"/>
  <c r="AN268" i="4"/>
  <c r="AN258" i="4"/>
  <c r="AO258" i="4" s="1"/>
  <c r="AQ258" i="4" s="1"/>
  <c r="BE179" i="4"/>
  <c r="BE153" i="4"/>
  <c r="BE167" i="4"/>
  <c r="BE188" i="4"/>
  <c r="BE155" i="4"/>
  <c r="BE170" i="4"/>
  <c r="BE156" i="4"/>
  <c r="BE176" i="4"/>
  <c r="BE190" i="4"/>
  <c r="BE158" i="4"/>
  <c r="BE193" i="4"/>
  <c r="BE144" i="4"/>
  <c r="BE159" i="4"/>
  <c r="BE182" i="4"/>
  <c r="BE194" i="4"/>
  <c r="BE184" i="4"/>
  <c r="BE147" i="4"/>
  <c r="BE187" i="4"/>
  <c r="BE152" i="4"/>
  <c r="BE196" i="4"/>
  <c r="BE161" i="4"/>
  <c r="BE199" i="4"/>
  <c r="BE150" i="4"/>
  <c r="BE162" i="4"/>
  <c r="BE164" i="4"/>
  <c r="BE186" i="4"/>
  <c r="BJ186" i="4" s="1"/>
  <c r="BE195" i="4"/>
  <c r="BI195" i="4" s="1"/>
  <c r="BE142" i="4"/>
  <c r="BF142" i="4" s="1"/>
  <c r="BH142" i="4" s="1"/>
  <c r="BE197" i="4"/>
  <c r="BF197" i="4" s="1"/>
  <c r="BH197" i="4" s="1"/>
  <c r="AN240" i="4"/>
  <c r="AR240" i="4" s="1"/>
  <c r="AN293" i="4"/>
  <c r="AR293" i="4" s="1"/>
  <c r="AN229" i="4"/>
  <c r="AO229" i="4" s="1"/>
  <c r="AQ229" i="4" s="1"/>
  <c r="AN234" i="4"/>
  <c r="AR234" i="4" s="1"/>
  <c r="AN233" i="4"/>
  <c r="AS233" i="4" s="1"/>
  <c r="AN238" i="4"/>
  <c r="AO238" i="4" s="1"/>
  <c r="AQ238" i="4" s="1"/>
  <c r="BF220" i="4"/>
  <c r="BH220" i="4" s="1"/>
  <c r="BJ220" i="4"/>
  <c r="AO246" i="4"/>
  <c r="AQ246" i="4" s="1"/>
  <c r="AS246" i="4"/>
  <c r="AR246" i="4"/>
  <c r="AO66" i="4"/>
  <c r="AQ66" i="4" s="1"/>
  <c r="AS66" i="4"/>
  <c r="AR66" i="4"/>
  <c r="AO13" i="4"/>
  <c r="AQ13" i="4" s="1"/>
  <c r="AR13" i="4"/>
  <c r="AS13" i="4"/>
  <c r="BF228" i="4"/>
  <c r="BH228" i="4" s="1"/>
  <c r="BF218" i="4"/>
  <c r="BH218" i="4" s="1"/>
  <c r="BF160" i="4"/>
  <c r="BH160" i="4" s="1"/>
  <c r="BI160" i="4"/>
  <c r="BJ160" i="4"/>
  <c r="DZ63" i="1"/>
  <c r="EA63" i="1" s="1"/>
  <c r="EC63" i="1" s="1"/>
  <c r="CR67" i="1"/>
  <c r="CV67" i="1" s="1"/>
  <c r="CR61" i="1"/>
  <c r="CV61" i="1" s="1"/>
  <c r="DN54" i="1"/>
  <c r="DI61" i="1"/>
  <c r="DN61" i="1" s="1"/>
  <c r="DI26" i="1"/>
  <c r="DN26" i="1" s="1"/>
  <c r="DI42" i="1"/>
  <c r="DJ42" i="1" s="1"/>
  <c r="DL42" i="1" s="1"/>
  <c r="DI36" i="1"/>
  <c r="DM36" i="1" s="1"/>
  <c r="DI73" i="1"/>
  <c r="DJ73" i="1" s="1"/>
  <c r="DL73" i="1" s="1"/>
  <c r="CR76" i="1"/>
  <c r="CS76" i="1" s="1"/>
  <c r="CU76" i="1" s="1"/>
  <c r="DI62" i="1"/>
  <c r="DN62" i="1" s="1"/>
  <c r="DI30" i="1"/>
  <c r="DM30" i="1" s="1"/>
  <c r="CR70" i="1"/>
  <c r="CV70" i="1" s="1"/>
  <c r="DI27" i="1"/>
  <c r="DJ27" i="1" s="1"/>
  <c r="DL27" i="1" s="1"/>
  <c r="DJ54" i="1"/>
  <c r="DI56" i="1"/>
  <c r="DM56" i="1" s="1"/>
  <c r="DI35" i="1"/>
  <c r="DJ35" i="1" s="1"/>
  <c r="DL35" i="1" s="1"/>
  <c r="DI57" i="1"/>
  <c r="DJ57" i="1" s="1"/>
  <c r="DL57" i="1" s="1"/>
  <c r="DI43" i="1"/>
  <c r="DN43" i="1" s="1"/>
  <c r="DI67" i="1"/>
  <c r="DJ67" i="1" s="1"/>
  <c r="DL67" i="1" s="1"/>
  <c r="DI49" i="1"/>
  <c r="DN49" i="1" s="1"/>
  <c r="BJ95" i="1"/>
  <c r="BO95" i="1" s="1"/>
  <c r="BJ76" i="1"/>
  <c r="BO76" i="1" s="1"/>
  <c r="DI60" i="1"/>
  <c r="DM60" i="1" s="1"/>
  <c r="DI41" i="1"/>
  <c r="DM41" i="1" s="1"/>
  <c r="DI31" i="1"/>
  <c r="DJ31" i="1" s="1"/>
  <c r="DL31" i="1" s="1"/>
  <c r="DI66" i="1"/>
  <c r="DN66" i="1" s="1"/>
  <c r="DI55" i="1"/>
  <c r="DJ55" i="1" s="1"/>
  <c r="DL55" i="1" s="1"/>
  <c r="DI59" i="1"/>
  <c r="DJ59" i="1" s="1"/>
  <c r="DL59" i="1" s="1"/>
  <c r="DI64" i="1"/>
  <c r="DJ64" i="1" s="1"/>
  <c r="DL64" i="1" s="1"/>
  <c r="DI33" i="1"/>
  <c r="DJ33" i="1" s="1"/>
  <c r="DL33" i="1" s="1"/>
  <c r="DI45" i="1"/>
  <c r="DM45" i="1" s="1"/>
  <c r="DI38" i="1"/>
  <c r="DJ38" i="1" s="1"/>
  <c r="DL38" i="1" s="1"/>
  <c r="DI37" i="1"/>
  <c r="DN37" i="1" s="1"/>
  <c r="DI68" i="1"/>
  <c r="DJ68" i="1" s="1"/>
  <c r="DL68" i="1" s="1"/>
  <c r="DI40" i="1"/>
  <c r="DM40" i="1" s="1"/>
  <c r="DI63" i="1"/>
  <c r="DN63" i="1" s="1"/>
  <c r="DI46" i="1"/>
  <c r="DJ46" i="1" s="1"/>
  <c r="DL46" i="1" s="1"/>
  <c r="DI51" i="1"/>
  <c r="DN51" i="1" s="1"/>
  <c r="DI52" i="1"/>
  <c r="DN52" i="1" s="1"/>
  <c r="DI32" i="1"/>
  <c r="DJ32" i="1" s="1"/>
  <c r="DL32" i="1" s="1"/>
  <c r="DI23" i="1"/>
  <c r="DM23" i="1" s="1"/>
  <c r="DI58" i="1"/>
  <c r="DJ58" i="1" s="1"/>
  <c r="DL58" i="1" s="1"/>
  <c r="DI47" i="1"/>
  <c r="DM47" i="1" s="1"/>
  <c r="DI53" i="1"/>
  <c r="DJ53" i="1" s="1"/>
  <c r="DL53" i="1" s="1"/>
  <c r="DI22" i="1"/>
  <c r="DM22" i="1" s="1"/>
  <c r="DI65" i="1"/>
  <c r="DN65" i="1" s="1"/>
  <c r="DI25" i="1"/>
  <c r="DJ25" i="1" s="1"/>
  <c r="DL25" i="1" s="1"/>
  <c r="DI48" i="1"/>
  <c r="DJ48" i="1" s="1"/>
  <c r="DL48" i="1" s="1"/>
  <c r="DI72" i="1"/>
  <c r="DJ72" i="1" s="1"/>
  <c r="DL72" i="1" s="1"/>
  <c r="CR92" i="1"/>
  <c r="CV92" i="1" s="1"/>
  <c r="DI71" i="1"/>
  <c r="DM71" i="1" s="1"/>
  <c r="DI28" i="1"/>
  <c r="DJ28" i="1" s="1"/>
  <c r="DL28" i="1" s="1"/>
  <c r="CR97" i="1"/>
  <c r="CS97" i="1" s="1"/>
  <c r="CU97" i="1" s="1"/>
  <c r="DI29" i="1"/>
  <c r="DN29" i="1" s="1"/>
  <c r="DI44" i="1"/>
  <c r="DN44" i="1" s="1"/>
  <c r="DI24" i="1"/>
  <c r="DM24" i="1" s="1"/>
  <c r="DI69" i="1"/>
  <c r="DN69" i="1" s="1"/>
  <c r="DI50" i="1"/>
  <c r="DJ50" i="1" s="1"/>
  <c r="DL50" i="1" s="1"/>
  <c r="DI39" i="1"/>
  <c r="DM39" i="1" s="1"/>
  <c r="BJ81" i="1"/>
  <c r="BK81" i="1" s="1"/>
  <c r="BM81" i="1" s="1"/>
  <c r="BJ68" i="1"/>
  <c r="BK68" i="1" s="1"/>
  <c r="BM68" i="1" s="1"/>
  <c r="CR75" i="1"/>
  <c r="CS75" i="1" s="1"/>
  <c r="CU75" i="1" s="1"/>
  <c r="CR39" i="1"/>
  <c r="CW39" i="1" s="1"/>
  <c r="CR106" i="1"/>
  <c r="CS106" i="1" s="1"/>
  <c r="CU106" i="1" s="1"/>
  <c r="CR103" i="1"/>
  <c r="CS103" i="1" s="1"/>
  <c r="CU103" i="1" s="1"/>
  <c r="CR102" i="1"/>
  <c r="CV102" i="1" s="1"/>
  <c r="CR94" i="1"/>
  <c r="CS94" i="1" s="1"/>
  <c r="CU94" i="1" s="1"/>
  <c r="CR66" i="1"/>
  <c r="CW66" i="1" s="1"/>
  <c r="CR85" i="1"/>
  <c r="CV85" i="1" s="1"/>
  <c r="AR109" i="1"/>
  <c r="AS109" i="1" s="1"/>
  <c r="AU109" i="1" s="1"/>
  <c r="AV109" i="1" s="1"/>
  <c r="AR118" i="1"/>
  <c r="AW118" i="1" s="1"/>
  <c r="DZ49" i="1"/>
  <c r="ED49" i="1" s="1"/>
  <c r="DZ53" i="1"/>
  <c r="EA53" i="1" s="1"/>
  <c r="EC53" i="1" s="1"/>
  <c r="CR100" i="1"/>
  <c r="CS100" i="1" s="1"/>
  <c r="CU100" i="1" s="1"/>
  <c r="CR78" i="1"/>
  <c r="CW78" i="1" s="1"/>
  <c r="CR65" i="1"/>
  <c r="CS65" i="1" s="1"/>
  <c r="CU65" i="1" s="1"/>
  <c r="CR82" i="1"/>
  <c r="CW82" i="1" s="1"/>
  <c r="CR91" i="1"/>
  <c r="CS91" i="1" s="1"/>
  <c r="CU91" i="1" s="1"/>
  <c r="AR105" i="1"/>
  <c r="AX105" i="1" s="1"/>
  <c r="CR68" i="1"/>
  <c r="CV68" i="1" s="1"/>
  <c r="CR87" i="1"/>
  <c r="CV87" i="1" s="1"/>
  <c r="CR80" i="1"/>
  <c r="CS80" i="1" s="1"/>
  <c r="CU80" i="1" s="1"/>
  <c r="CR72" i="1"/>
  <c r="CS72" i="1" s="1"/>
  <c r="CU72" i="1" s="1"/>
  <c r="CR101" i="1"/>
  <c r="CS101" i="1" s="1"/>
  <c r="CU101" i="1" s="1"/>
  <c r="CR48" i="1"/>
  <c r="CW48" i="1" s="1"/>
  <c r="CR52" i="1"/>
  <c r="CW52" i="1" s="1"/>
  <c r="CR57" i="1"/>
  <c r="CV57" i="1" s="1"/>
  <c r="CR38" i="1"/>
  <c r="CS38" i="1" s="1"/>
  <c r="CU38" i="1" s="1"/>
  <c r="AH12" i="1"/>
  <c r="CR51" i="1"/>
  <c r="CS51" i="1" s="1"/>
  <c r="CU51" i="1" s="1"/>
  <c r="AR122" i="1"/>
  <c r="AW122" i="1" s="1"/>
  <c r="DI9" i="1"/>
  <c r="DJ9" i="1" s="1"/>
  <c r="DL9" i="1" s="1"/>
  <c r="CR44" i="1"/>
  <c r="CS44" i="1" s="1"/>
  <c r="CU44" i="1" s="1"/>
  <c r="AH14" i="1"/>
  <c r="CR13" i="1" s="1"/>
  <c r="DI6" i="1"/>
  <c r="DM6" i="1" s="1"/>
  <c r="DZ45" i="1"/>
  <c r="EA45" i="1" s="1"/>
  <c r="EC45" i="1" s="1"/>
  <c r="CR108" i="1"/>
  <c r="CV108" i="1" s="1"/>
  <c r="CR74" i="1"/>
  <c r="CS74" i="1" s="1"/>
  <c r="CU74" i="1" s="1"/>
  <c r="CR86" i="1"/>
  <c r="CS86" i="1" s="1"/>
  <c r="CU86" i="1" s="1"/>
  <c r="CR104" i="1"/>
  <c r="CV104" i="1" s="1"/>
  <c r="CR56" i="1"/>
  <c r="CS56" i="1" s="1"/>
  <c r="CU56" i="1" s="1"/>
  <c r="CR8" i="1"/>
  <c r="CV8" i="1" s="1"/>
  <c r="CR59" i="1"/>
  <c r="CW59" i="1" s="1"/>
  <c r="DI19" i="1"/>
  <c r="DM19" i="1" s="1"/>
  <c r="AR52" i="1"/>
  <c r="AX52" i="1" s="1"/>
  <c r="AR107" i="1"/>
  <c r="AW107" i="1" s="1"/>
  <c r="CR81" i="1"/>
  <c r="CV81" i="1" s="1"/>
  <c r="CV6" i="1"/>
  <c r="BJ11" i="1"/>
  <c r="BK11" i="1" s="1"/>
  <c r="BM11" i="1" s="1"/>
  <c r="CS6" i="1"/>
  <c r="CR42" i="1"/>
  <c r="CV42" i="1" s="1"/>
  <c r="CR40" i="1"/>
  <c r="CW40" i="1" s="1"/>
  <c r="CR49" i="1"/>
  <c r="CV49" i="1" s="1"/>
  <c r="CR43" i="1"/>
  <c r="CS43" i="1" s="1"/>
  <c r="CU43" i="1" s="1"/>
  <c r="DI18" i="1"/>
  <c r="DJ18" i="1" s="1"/>
  <c r="DL18" i="1" s="1"/>
  <c r="DI16" i="1"/>
  <c r="DJ16" i="1" s="1"/>
  <c r="DL16" i="1" s="1"/>
  <c r="BJ8" i="1"/>
  <c r="BK8" i="1" s="1"/>
  <c r="BM8" i="1" s="1"/>
  <c r="AR82" i="1"/>
  <c r="AW82" i="1" s="1"/>
  <c r="CR58" i="1"/>
  <c r="CW58" i="1" s="1"/>
  <c r="CR95" i="1"/>
  <c r="CS95" i="1" s="1"/>
  <c r="CU95" i="1" s="1"/>
  <c r="CR99" i="1"/>
  <c r="CW99" i="1" s="1"/>
  <c r="CR64" i="1"/>
  <c r="CV64" i="1" s="1"/>
  <c r="CR53" i="1"/>
  <c r="CS53" i="1" s="1"/>
  <c r="CU53" i="1" s="1"/>
  <c r="CR41" i="1"/>
  <c r="CS41" i="1" s="1"/>
  <c r="CU41" i="1" s="1"/>
  <c r="CR7" i="1"/>
  <c r="CV7" i="1" s="1"/>
  <c r="DI10" i="1"/>
  <c r="DM10" i="1" s="1"/>
  <c r="DI8" i="1"/>
  <c r="DM8" i="1" s="1"/>
  <c r="BJ58" i="1"/>
  <c r="BK58" i="1" s="1"/>
  <c r="BM58" i="1" s="1"/>
  <c r="AR41" i="1"/>
  <c r="AW41" i="1" s="1"/>
  <c r="CR55" i="1"/>
  <c r="CW55" i="1" s="1"/>
  <c r="DI14" i="1"/>
  <c r="DM14" i="1" s="1"/>
  <c r="DI11" i="1"/>
  <c r="DJ11" i="1" s="1"/>
  <c r="DL11" i="1" s="1"/>
  <c r="DI17" i="1"/>
  <c r="DN17" i="1" s="1"/>
  <c r="DI20" i="1"/>
  <c r="DM20" i="1" s="1"/>
  <c r="CR45" i="1"/>
  <c r="CS45" i="1" s="1"/>
  <c r="CU45" i="1" s="1"/>
  <c r="CR54" i="1"/>
  <c r="CW54" i="1" s="1"/>
  <c r="DI15" i="1"/>
  <c r="DM15" i="1" s="1"/>
  <c r="DI21" i="1"/>
  <c r="DJ21" i="1" s="1"/>
  <c r="DL21" i="1" s="1"/>
  <c r="AR114" i="1"/>
  <c r="AX114" i="1" s="1"/>
  <c r="AR54" i="1"/>
  <c r="AW54" i="1" s="1"/>
  <c r="CR47" i="1"/>
  <c r="CS47" i="1" s="1"/>
  <c r="CU47" i="1" s="1"/>
  <c r="CR50" i="1"/>
  <c r="CV50" i="1" s="1"/>
  <c r="DI12" i="1"/>
  <c r="DJ12" i="1" s="1"/>
  <c r="DL12" i="1" s="1"/>
  <c r="CR63" i="1"/>
  <c r="CV63" i="1" s="1"/>
  <c r="CR83" i="1"/>
  <c r="CS83" i="1" s="1"/>
  <c r="CU83" i="1" s="1"/>
  <c r="CR93" i="1"/>
  <c r="CS93" i="1" s="1"/>
  <c r="CU93" i="1" s="1"/>
  <c r="CR37" i="1"/>
  <c r="CS37" i="1" s="1"/>
  <c r="CU37" i="1" s="1"/>
  <c r="CR46" i="1"/>
  <c r="CS46" i="1" s="1"/>
  <c r="CU46" i="1" s="1"/>
  <c r="DI7" i="1"/>
  <c r="DM7" i="1" s="1"/>
  <c r="AR92" i="1"/>
  <c r="AS92" i="1" s="1"/>
  <c r="AU92" i="1" s="1"/>
  <c r="AV92" i="1" s="1"/>
  <c r="AR97" i="1"/>
  <c r="AS97" i="1" s="1"/>
  <c r="AU97" i="1" s="1"/>
  <c r="AV97" i="1" s="1"/>
  <c r="AR106" i="1"/>
  <c r="AX106" i="1" s="1"/>
  <c r="AR83" i="1"/>
  <c r="AS83" i="1" s="1"/>
  <c r="AU83" i="1" s="1"/>
  <c r="AV83" i="1" s="1"/>
  <c r="AR80" i="1"/>
  <c r="AW80" i="1" s="1"/>
  <c r="AR49" i="1"/>
  <c r="AW49" i="1" s="1"/>
  <c r="BJ83" i="1"/>
  <c r="BK83" i="1" s="1"/>
  <c r="BM83" i="1" s="1"/>
  <c r="AR48" i="1"/>
  <c r="AW48" i="1" s="1"/>
  <c r="AR74" i="1"/>
  <c r="AS74" i="1" s="1"/>
  <c r="AU74" i="1" s="1"/>
  <c r="AV74" i="1" s="1"/>
  <c r="AR93" i="1"/>
  <c r="AS93" i="1" s="1"/>
  <c r="AU93" i="1" s="1"/>
  <c r="AV93" i="1" s="1"/>
  <c r="AR56" i="1"/>
  <c r="AS56" i="1" s="1"/>
  <c r="AU56" i="1" s="1"/>
  <c r="AV56" i="1" s="1"/>
  <c r="AR103" i="1"/>
  <c r="AW103" i="1" s="1"/>
  <c r="AR76" i="1"/>
  <c r="AS76" i="1" s="1"/>
  <c r="AU76" i="1" s="1"/>
  <c r="AV76" i="1" s="1"/>
  <c r="AR100" i="1"/>
  <c r="AX100" i="1" s="1"/>
  <c r="AR62" i="1"/>
  <c r="AW62" i="1" s="1"/>
  <c r="AR85" i="1"/>
  <c r="AX85" i="1" s="1"/>
  <c r="AR78" i="1"/>
  <c r="AS78" i="1" s="1"/>
  <c r="AU78" i="1" s="1"/>
  <c r="AV78" i="1" s="1"/>
  <c r="AR110" i="1"/>
  <c r="AW110" i="1" s="1"/>
  <c r="AR117" i="1"/>
  <c r="AX117" i="1" s="1"/>
  <c r="AR35" i="1"/>
  <c r="AS35" i="1" s="1"/>
  <c r="AU35" i="1" s="1"/>
  <c r="AV35" i="1" s="1"/>
  <c r="CS73" i="1"/>
  <c r="CU73" i="1" s="1"/>
  <c r="CV73" i="1"/>
  <c r="CW73" i="1"/>
  <c r="DZ56" i="1"/>
  <c r="EA56" i="1" s="1"/>
  <c r="EC56" i="1" s="1"/>
  <c r="CR84" i="1"/>
  <c r="CV84" i="1" s="1"/>
  <c r="BJ77" i="1"/>
  <c r="BN77" i="1" s="1"/>
  <c r="CR98" i="1"/>
  <c r="CS98" i="1" s="1"/>
  <c r="CU98" i="1" s="1"/>
  <c r="CR79" i="1"/>
  <c r="CS79" i="1" s="1"/>
  <c r="CU79" i="1" s="1"/>
  <c r="CR62" i="1"/>
  <c r="CS62" i="1" s="1"/>
  <c r="CU62" i="1" s="1"/>
  <c r="CR96" i="1"/>
  <c r="CW96" i="1" s="1"/>
  <c r="CR77" i="1"/>
  <c r="CS77" i="1" s="1"/>
  <c r="CU77" i="1" s="1"/>
  <c r="AR71" i="1"/>
  <c r="AX71" i="1" s="1"/>
  <c r="BJ41" i="1"/>
  <c r="BK41" i="1" s="1"/>
  <c r="BM41" i="1" s="1"/>
  <c r="AR90" i="1"/>
  <c r="AX90" i="1" s="1"/>
  <c r="AR96" i="1"/>
  <c r="AX96" i="1" s="1"/>
  <c r="AR120" i="1"/>
  <c r="AW120" i="1" s="1"/>
  <c r="AR68" i="1"/>
  <c r="AS68" i="1" s="1"/>
  <c r="AU68" i="1" s="1"/>
  <c r="AV68" i="1" s="1"/>
  <c r="AR43" i="1"/>
  <c r="AX43" i="1" s="1"/>
  <c r="AR115" i="1"/>
  <c r="AW115" i="1" s="1"/>
  <c r="AR89" i="1"/>
  <c r="AW89" i="1" s="1"/>
  <c r="AH8" i="1"/>
  <c r="AR113" i="1"/>
  <c r="AX113" i="1" s="1"/>
  <c r="BJ105" i="1"/>
  <c r="BN105" i="1" s="1"/>
  <c r="BJ72" i="1"/>
  <c r="BK72" i="1" s="1"/>
  <c r="BM72" i="1" s="1"/>
  <c r="BJ55" i="1"/>
  <c r="BN55" i="1" s="1"/>
  <c r="AR79" i="1"/>
  <c r="AX79" i="1" s="1"/>
  <c r="AR123" i="1"/>
  <c r="AW123" i="1" s="1"/>
  <c r="BJ85" i="1"/>
  <c r="BN85" i="1" s="1"/>
  <c r="BJ52" i="1"/>
  <c r="BN52" i="1" s="1"/>
  <c r="AR94" i="1"/>
  <c r="AX94" i="1" s="1"/>
  <c r="DZ41" i="1"/>
  <c r="ED41" i="1" s="1"/>
  <c r="CR89" i="1"/>
  <c r="CS89" i="1" s="1"/>
  <c r="CU89" i="1" s="1"/>
  <c r="CR90" i="1"/>
  <c r="CV90" i="1" s="1"/>
  <c r="CR71" i="1"/>
  <c r="CS71" i="1" s="1"/>
  <c r="CU71" i="1" s="1"/>
  <c r="CR107" i="1"/>
  <c r="CS107" i="1" s="1"/>
  <c r="CU107" i="1" s="1"/>
  <c r="CR88" i="1"/>
  <c r="CV88" i="1" s="1"/>
  <c r="CR69" i="1"/>
  <c r="CS69" i="1" s="1"/>
  <c r="CU69" i="1" s="1"/>
  <c r="CR105" i="1"/>
  <c r="CS105" i="1" s="1"/>
  <c r="CU105" i="1" s="1"/>
  <c r="AR55" i="1"/>
  <c r="AW55" i="1" s="1"/>
  <c r="BJ38" i="1"/>
  <c r="BK38" i="1" s="1"/>
  <c r="BM38" i="1" s="1"/>
  <c r="AR102" i="1"/>
  <c r="AW102" i="1" s="1"/>
  <c r="AR87" i="1"/>
  <c r="AX87" i="1" s="1"/>
  <c r="AR72" i="1"/>
  <c r="AS72" i="1" s="1"/>
  <c r="AU72" i="1" s="1"/>
  <c r="AV72" i="1" s="1"/>
  <c r="AR37" i="1"/>
  <c r="AX37" i="1" s="1"/>
  <c r="BJ61" i="1"/>
  <c r="BO61" i="1" s="1"/>
  <c r="BJ44" i="1"/>
  <c r="BK44" i="1" s="1"/>
  <c r="BM44" i="1" s="1"/>
  <c r="DZ57" i="1"/>
  <c r="EA57" i="1" s="1"/>
  <c r="EC57" i="1" s="1"/>
  <c r="BJ39" i="1"/>
  <c r="BK39" i="1" s="1"/>
  <c r="BM39" i="1" s="1"/>
  <c r="DZ73" i="1"/>
  <c r="EA73" i="1" s="1"/>
  <c r="EC73" i="1" s="1"/>
  <c r="DZ65" i="1"/>
  <c r="EA65" i="1" s="1"/>
  <c r="EC65" i="1" s="1"/>
  <c r="DZ69" i="1"/>
  <c r="ED69" i="1" s="1"/>
  <c r="BJ51" i="1"/>
  <c r="BO51" i="1" s="1"/>
  <c r="BJ48" i="1"/>
  <c r="BK48" i="1" s="1"/>
  <c r="BM48" i="1" s="1"/>
  <c r="BJ45" i="1"/>
  <c r="BK45" i="1" s="1"/>
  <c r="BM45" i="1" s="1"/>
  <c r="BJ34" i="1"/>
  <c r="BK34" i="1" s="1"/>
  <c r="BM34" i="1" s="1"/>
  <c r="BJ31" i="1"/>
  <c r="BK31" i="1" s="1"/>
  <c r="BM31" i="1" s="1"/>
  <c r="BJ28" i="1"/>
  <c r="BN28" i="1" s="1"/>
  <c r="BJ17" i="1"/>
  <c r="BK17" i="1" s="1"/>
  <c r="BM17" i="1" s="1"/>
  <c r="BJ14" i="1"/>
  <c r="BK14" i="1" s="1"/>
  <c r="BM14" i="1" s="1"/>
  <c r="DZ70" i="1"/>
  <c r="EA70" i="1" s="1"/>
  <c r="EC70" i="1" s="1"/>
  <c r="BJ50" i="1"/>
  <c r="BK50" i="1" s="1"/>
  <c r="BM50" i="1" s="1"/>
  <c r="BJ33" i="1"/>
  <c r="BN33" i="1" s="1"/>
  <c r="DZ72" i="1"/>
  <c r="ED72" i="1" s="1"/>
  <c r="DZ52" i="1"/>
  <c r="ED52" i="1" s="1"/>
  <c r="DZ64" i="1"/>
  <c r="EA64" i="1" s="1"/>
  <c r="EC64" i="1" s="1"/>
  <c r="BJ56" i="1"/>
  <c r="BK56" i="1" s="1"/>
  <c r="BM56" i="1" s="1"/>
  <c r="BJ36" i="1"/>
  <c r="BN36" i="1" s="1"/>
  <c r="DZ43" i="1"/>
  <c r="EA43" i="1" s="1"/>
  <c r="EC43" i="1" s="1"/>
  <c r="BJ43" i="1"/>
  <c r="BK43" i="1" s="1"/>
  <c r="BM43" i="1" s="1"/>
  <c r="BJ40" i="1"/>
  <c r="BK40" i="1" s="1"/>
  <c r="BM40" i="1" s="1"/>
  <c r="BJ37" i="1"/>
  <c r="BK37" i="1" s="1"/>
  <c r="BM37" i="1" s="1"/>
  <c r="BJ26" i="1"/>
  <c r="BO26" i="1" s="1"/>
  <c r="BJ23" i="1"/>
  <c r="BK23" i="1" s="1"/>
  <c r="BM23" i="1" s="1"/>
  <c r="BJ20" i="1"/>
  <c r="BN20" i="1" s="1"/>
  <c r="BJ9" i="1"/>
  <c r="BK9" i="1" s="1"/>
  <c r="BM9" i="1" s="1"/>
  <c r="DZ55" i="1"/>
  <c r="EA55" i="1" s="1"/>
  <c r="EC55" i="1" s="1"/>
  <c r="DZ47" i="1"/>
  <c r="ED47" i="1" s="1"/>
  <c r="BJ64" i="1"/>
  <c r="BK64" i="1" s="1"/>
  <c r="BM64" i="1" s="1"/>
  <c r="BJ30" i="1"/>
  <c r="BK30" i="1" s="1"/>
  <c r="BM30" i="1" s="1"/>
  <c r="BJ53" i="1"/>
  <c r="BK53" i="1" s="1"/>
  <c r="BM53" i="1" s="1"/>
  <c r="BJ22" i="1"/>
  <c r="BK22" i="1" s="1"/>
  <c r="BM22" i="1" s="1"/>
  <c r="DZ50" i="1"/>
  <c r="EA50" i="1" s="1"/>
  <c r="EC50" i="1" s="1"/>
  <c r="BJ35" i="1"/>
  <c r="BK35" i="1" s="1"/>
  <c r="BM35" i="1" s="1"/>
  <c r="BJ32" i="1"/>
  <c r="BN32" i="1" s="1"/>
  <c r="BJ29" i="1"/>
  <c r="BK29" i="1" s="1"/>
  <c r="BM29" i="1" s="1"/>
  <c r="BJ18" i="1"/>
  <c r="BK18" i="1" s="1"/>
  <c r="BM18" i="1" s="1"/>
  <c r="BJ15" i="1"/>
  <c r="BK15" i="1" s="1"/>
  <c r="BM15" i="1" s="1"/>
  <c r="BJ12" i="1"/>
  <c r="BK12" i="1" s="1"/>
  <c r="BM12" i="1" s="1"/>
  <c r="BJ62" i="1"/>
  <c r="BN62" i="1" s="1"/>
  <c r="DZ44" i="1"/>
  <c r="ED44" i="1" s="1"/>
  <c r="EE46" i="1"/>
  <c r="BJ47" i="1"/>
  <c r="BN47" i="1" s="1"/>
  <c r="DZ61" i="1"/>
  <c r="EA61" i="1" s="1"/>
  <c r="EC61" i="1" s="1"/>
  <c r="BJ59" i="1"/>
  <c r="BK59" i="1" s="1"/>
  <c r="BM59" i="1" s="1"/>
  <c r="BJ42" i="1"/>
  <c r="BO42" i="1" s="1"/>
  <c r="BJ25" i="1"/>
  <c r="BK25" i="1" s="1"/>
  <c r="BM25" i="1" s="1"/>
  <c r="DZ60" i="1"/>
  <c r="EE60" i="1" s="1"/>
  <c r="DZ48" i="1"/>
  <c r="ED48" i="1" s="1"/>
  <c r="DZ42" i="1"/>
  <c r="EA42" i="1" s="1"/>
  <c r="EC42" i="1" s="1"/>
  <c r="DZ51" i="1"/>
  <c r="EA51" i="1" s="1"/>
  <c r="EC51" i="1" s="1"/>
  <c r="DZ59" i="1"/>
  <c r="ED59" i="1" s="1"/>
  <c r="DZ58" i="1"/>
  <c r="EA58" i="1" s="1"/>
  <c r="EC58" i="1" s="1"/>
  <c r="BJ27" i="1"/>
  <c r="BK27" i="1" s="1"/>
  <c r="BM27" i="1" s="1"/>
  <c r="BJ24" i="1"/>
  <c r="BK24" i="1" s="1"/>
  <c r="BM24" i="1" s="1"/>
  <c r="BJ21" i="1"/>
  <c r="BN21" i="1" s="1"/>
  <c r="BJ10" i="1"/>
  <c r="BK10" i="1" s="1"/>
  <c r="BM10" i="1" s="1"/>
  <c r="BJ7" i="1"/>
  <c r="BK7" i="1" s="1"/>
  <c r="BM7" i="1" s="1"/>
  <c r="BJ57" i="1"/>
  <c r="BK57" i="1" s="1"/>
  <c r="BM57" i="1" s="1"/>
  <c r="BJ54" i="1"/>
  <c r="BN54" i="1" s="1"/>
  <c r="DZ68" i="1"/>
  <c r="ED68" i="1" s="1"/>
  <c r="ED46" i="1"/>
  <c r="DZ67" i="1"/>
  <c r="EE67" i="1" s="1"/>
  <c r="DZ66" i="1"/>
  <c r="EA66" i="1" s="1"/>
  <c r="EC66" i="1" s="1"/>
  <c r="BJ19" i="1"/>
  <c r="BO19" i="1" s="1"/>
  <c r="BJ16" i="1"/>
  <c r="BK16" i="1" s="1"/>
  <c r="BM16" i="1" s="1"/>
  <c r="BJ13" i="1"/>
  <c r="BK13" i="1" s="1"/>
  <c r="BM13" i="1" s="1"/>
  <c r="BJ63" i="1"/>
  <c r="BN63" i="1" s="1"/>
  <c r="BJ60" i="1"/>
  <c r="BN60" i="1" s="1"/>
  <c r="BJ49" i="1"/>
  <c r="BN49" i="1" s="1"/>
  <c r="BJ46" i="1"/>
  <c r="BK46" i="1" s="1"/>
  <c r="BM46" i="1" s="1"/>
  <c r="DZ54" i="1"/>
  <c r="EE54" i="1" s="1"/>
  <c r="DZ62" i="1"/>
  <c r="DZ26" i="1"/>
  <c r="EA26" i="1" s="1"/>
  <c r="EC26" i="1" s="1"/>
  <c r="DZ39" i="1"/>
  <c r="EA39" i="1" s="1"/>
  <c r="EC39" i="1" s="1"/>
  <c r="BJ78" i="1"/>
  <c r="BO78" i="1" s="1"/>
  <c r="DZ9" i="1"/>
  <c r="ED9" i="1" s="1"/>
  <c r="BJ91" i="1"/>
  <c r="BN91" i="1" s="1"/>
  <c r="DZ17" i="1"/>
  <c r="ED17" i="1" s="1"/>
  <c r="BJ101" i="1"/>
  <c r="BO101" i="1" s="1"/>
  <c r="BJ79" i="1"/>
  <c r="BK79" i="1" s="1"/>
  <c r="BM79" i="1" s="1"/>
  <c r="BJ67" i="1"/>
  <c r="BO67" i="1" s="1"/>
  <c r="BJ82" i="1"/>
  <c r="BK82" i="1" s="1"/>
  <c r="BM82" i="1" s="1"/>
  <c r="AR60" i="1"/>
  <c r="AX60" i="1" s="1"/>
  <c r="AR42" i="1"/>
  <c r="AS42" i="1" s="1"/>
  <c r="AU42" i="1" s="1"/>
  <c r="AV42" i="1" s="1"/>
  <c r="AR57" i="1"/>
  <c r="AW57" i="1" s="1"/>
  <c r="AR38" i="1"/>
  <c r="AW38" i="1" s="1"/>
  <c r="DZ38" i="1"/>
  <c r="EA38" i="1" s="1"/>
  <c r="EC38" i="1" s="1"/>
  <c r="BJ99" i="1"/>
  <c r="BN99" i="1" s="1"/>
  <c r="BJ109" i="1"/>
  <c r="BK109" i="1" s="1"/>
  <c r="BM109" i="1" s="1"/>
  <c r="DZ18" i="1"/>
  <c r="ED18" i="1" s="1"/>
  <c r="BJ98" i="1"/>
  <c r="BK98" i="1" s="1"/>
  <c r="BM98" i="1" s="1"/>
  <c r="BJ75" i="1"/>
  <c r="BK75" i="1" s="1"/>
  <c r="BM75" i="1" s="1"/>
  <c r="BJ71" i="1"/>
  <c r="BK71" i="1" s="1"/>
  <c r="BM71" i="1" s="1"/>
  <c r="BJ96" i="1"/>
  <c r="BK96" i="1" s="1"/>
  <c r="BM96" i="1" s="1"/>
  <c r="BJ74" i="1"/>
  <c r="BO74" i="1" s="1"/>
  <c r="AR47" i="1"/>
  <c r="AX47" i="1" s="1"/>
  <c r="AR61" i="1"/>
  <c r="AS61" i="1" s="1"/>
  <c r="AU61" i="1" s="1"/>
  <c r="AV61" i="1" s="1"/>
  <c r="AR51" i="1"/>
  <c r="AW51" i="1" s="1"/>
  <c r="DZ31" i="1"/>
  <c r="ED31" i="1" s="1"/>
  <c r="BJ103" i="1"/>
  <c r="BK103" i="1" s="1"/>
  <c r="BM103" i="1" s="1"/>
  <c r="AR36" i="1"/>
  <c r="AW36" i="1" s="1"/>
  <c r="AR67" i="1"/>
  <c r="AS67" i="1" s="1"/>
  <c r="AU67" i="1" s="1"/>
  <c r="AV67" i="1" s="1"/>
  <c r="DZ30" i="1"/>
  <c r="EA30" i="1" s="1"/>
  <c r="EC30" i="1" s="1"/>
  <c r="BJ90" i="1"/>
  <c r="BJ87" i="1"/>
  <c r="BJ106" i="1"/>
  <c r="BJ120" i="1"/>
  <c r="AH10" i="1"/>
  <c r="BJ89" i="1"/>
  <c r="BJ108" i="1"/>
  <c r="BJ115" i="1"/>
  <c r="BJ121" i="1"/>
  <c r="BJ94" i="1"/>
  <c r="BJ110" i="1"/>
  <c r="BJ116" i="1"/>
  <c r="BJ97" i="1"/>
  <c r="BJ117" i="1"/>
  <c r="BJ122" i="1"/>
  <c r="BJ112" i="1"/>
  <c r="BJ70" i="1"/>
  <c r="BJ102" i="1"/>
  <c r="BJ113" i="1"/>
  <c r="BJ123" i="1"/>
  <c r="BJ86" i="1"/>
  <c r="BJ118" i="1"/>
  <c r="BJ104" i="1"/>
  <c r="BJ114" i="1"/>
  <c r="BJ119" i="1"/>
  <c r="BJ100" i="1"/>
  <c r="BJ69" i="1"/>
  <c r="BO69" i="1" s="1"/>
  <c r="BJ73" i="1"/>
  <c r="BN73" i="1" s="1"/>
  <c r="BJ92" i="1"/>
  <c r="BN92" i="1" s="1"/>
  <c r="BJ88" i="1"/>
  <c r="BN88" i="1" s="1"/>
  <c r="BJ66" i="1"/>
  <c r="BK66" i="1" s="1"/>
  <c r="BM66" i="1" s="1"/>
  <c r="AR45" i="1"/>
  <c r="AX45" i="1" s="1"/>
  <c r="AR64" i="1"/>
  <c r="AW64" i="1" s="1"/>
  <c r="BJ84" i="1"/>
  <c r="BO84" i="1" s="1"/>
  <c r="BJ80" i="1"/>
  <c r="BK80" i="1" s="1"/>
  <c r="BM80" i="1" s="1"/>
  <c r="AR58" i="1"/>
  <c r="AW58" i="1" s="1"/>
  <c r="AR69" i="1"/>
  <c r="AW69" i="1" s="1"/>
  <c r="AR40" i="1"/>
  <c r="AX40" i="1" s="1"/>
  <c r="BJ111" i="1"/>
  <c r="BN111" i="1" s="1"/>
  <c r="BJ93" i="1"/>
  <c r="BK93" i="1" s="1"/>
  <c r="BM93" i="1" s="1"/>
  <c r="BK107" i="1"/>
  <c r="BM107" i="1" s="1"/>
  <c r="BN107" i="1"/>
  <c r="BO107" i="1"/>
  <c r="DZ7" i="1"/>
  <c r="DZ24" i="1"/>
  <c r="DZ35" i="1"/>
  <c r="DZ29" i="1"/>
  <c r="DZ15" i="1"/>
  <c r="DZ22" i="1"/>
  <c r="EE22" i="1" s="1"/>
  <c r="DZ8" i="1"/>
  <c r="ED8" i="1" s="1"/>
  <c r="DZ20" i="1"/>
  <c r="ED20" i="1" s="1"/>
  <c r="DZ6" i="1"/>
  <c r="ED6" i="1" s="1"/>
  <c r="EB46" i="1"/>
  <c r="DZ25" i="1"/>
  <c r="EA25" i="1" s="1"/>
  <c r="EC25" i="1" s="1"/>
  <c r="DZ37" i="1"/>
  <c r="ED37" i="1" s="1"/>
  <c r="DZ23" i="1"/>
  <c r="EA23" i="1" s="1"/>
  <c r="EC23" i="1" s="1"/>
  <c r="DZ21" i="1"/>
  <c r="EA21" i="1" s="1"/>
  <c r="EC21" i="1" s="1"/>
  <c r="DZ33" i="1"/>
  <c r="EA33" i="1" s="1"/>
  <c r="EC33" i="1" s="1"/>
  <c r="DZ10" i="1"/>
  <c r="EA10" i="1" s="1"/>
  <c r="EC10" i="1" s="1"/>
  <c r="DZ32" i="1"/>
  <c r="EA32" i="1" s="1"/>
  <c r="EC32" i="1" s="1"/>
  <c r="DZ28" i="1"/>
  <c r="ED28" i="1" s="1"/>
  <c r="AR65" i="1"/>
  <c r="AR53" i="1"/>
  <c r="AR46" i="1"/>
  <c r="AR66" i="1"/>
  <c r="AR50" i="1"/>
  <c r="AR63" i="1"/>
  <c r="AR44" i="1"/>
  <c r="AR39" i="1"/>
  <c r="DZ14" i="1"/>
  <c r="ED14" i="1" s="1"/>
  <c r="DZ11" i="1"/>
  <c r="ED11" i="1" s="1"/>
  <c r="DZ12" i="1"/>
  <c r="ED12" i="1" s="1"/>
  <c r="DZ36" i="1"/>
  <c r="EE36" i="1" s="1"/>
  <c r="AH7" i="1"/>
  <c r="AR31" i="1"/>
  <c r="AR27" i="1"/>
  <c r="AR20" i="1"/>
  <c r="AR19" i="1"/>
  <c r="AR32" i="1"/>
  <c r="AR28" i="1"/>
  <c r="AR21" i="1"/>
  <c r="AR16" i="1"/>
  <c r="AR6" i="1"/>
  <c r="AR30" i="1"/>
  <c r="AR26" i="1"/>
  <c r="AR22" i="1"/>
  <c r="AR17" i="1"/>
  <c r="AR7" i="1"/>
  <c r="AR25" i="1"/>
  <c r="AR15" i="1"/>
  <c r="AR11" i="1"/>
  <c r="AR8" i="1"/>
  <c r="AR23" i="1"/>
  <c r="AR9" i="1"/>
  <c r="AR18" i="1"/>
  <c r="AR12" i="1"/>
  <c r="AR10" i="1"/>
  <c r="AR13" i="1"/>
  <c r="AR33" i="1"/>
  <c r="AR24" i="1"/>
  <c r="AR14" i="1"/>
  <c r="AR29" i="1"/>
  <c r="DZ16" i="1"/>
  <c r="ED16" i="1" s="1"/>
  <c r="DZ27" i="1"/>
  <c r="ED27" i="1" s="1"/>
  <c r="DZ19" i="1"/>
  <c r="EA19" i="1" s="1"/>
  <c r="EC19" i="1" s="1"/>
  <c r="AR104" i="1"/>
  <c r="AR88" i="1"/>
  <c r="AR75" i="1"/>
  <c r="AR98" i="1"/>
  <c r="AR95" i="1"/>
  <c r="AR81" i="1"/>
  <c r="AR108" i="1"/>
  <c r="AR84" i="1"/>
  <c r="AR111" i="1"/>
  <c r="AR91" i="1"/>
  <c r="AR116" i="1"/>
  <c r="AR121" i="1"/>
  <c r="AR119" i="1"/>
  <c r="AR99" i="1"/>
  <c r="AR77" i="1"/>
  <c r="AR86" i="1"/>
  <c r="AR112" i="1"/>
  <c r="AR73" i="1"/>
  <c r="AH6" i="1"/>
  <c r="AS59" i="1"/>
  <c r="AU59" i="1" s="1"/>
  <c r="AV59" i="1" s="1"/>
  <c r="AW59" i="1"/>
  <c r="AX59" i="1"/>
  <c r="AW101" i="1"/>
  <c r="AS101" i="1"/>
  <c r="AU101" i="1" s="1"/>
  <c r="AV101" i="1" s="1"/>
  <c r="AX101" i="1"/>
  <c r="AW100" i="1"/>
  <c r="DJ13" i="1"/>
  <c r="DL13" i="1" s="1"/>
  <c r="DM13" i="1"/>
  <c r="DN13" i="1"/>
  <c r="EE13" i="1"/>
  <c r="EA13" i="1"/>
  <c r="EC13" i="1" s="1"/>
  <c r="ED13" i="1"/>
  <c r="AR163" i="4" l="1"/>
  <c r="BI44" i="4"/>
  <c r="AS163" i="4"/>
  <c r="BF240" i="4"/>
  <c r="BH240" i="4" s="1"/>
  <c r="BJ242" i="4"/>
  <c r="BI242" i="4"/>
  <c r="BF231" i="4"/>
  <c r="BH231" i="4" s="1"/>
  <c r="BG225" i="4"/>
  <c r="BK225" i="4" s="1"/>
  <c r="BI203" i="4"/>
  <c r="BI201" i="4"/>
  <c r="BI232" i="4"/>
  <c r="BJ232" i="4"/>
  <c r="BJ203" i="4"/>
  <c r="BL62" i="2"/>
  <c r="BM62" i="2"/>
  <c r="BN62" i="2" s="1"/>
  <c r="BM82" i="2"/>
  <c r="BN82" i="2" s="1"/>
  <c r="BL82" i="2"/>
  <c r="BL103" i="2"/>
  <c r="BM103" i="2"/>
  <c r="BN103" i="2" s="1"/>
  <c r="BM99" i="2"/>
  <c r="BN99" i="2" s="1"/>
  <c r="BL99" i="2"/>
  <c r="BM39" i="2"/>
  <c r="BN39" i="2" s="1"/>
  <c r="BL39" i="2"/>
  <c r="BM85" i="2"/>
  <c r="BN85" i="2" s="1"/>
  <c r="BL85" i="2"/>
  <c r="BQ85" i="2" s="1"/>
  <c r="BM38" i="2"/>
  <c r="BN38" i="2" s="1"/>
  <c r="BL38" i="2"/>
  <c r="BM55" i="2"/>
  <c r="BN55" i="2" s="1"/>
  <c r="BL55" i="2"/>
  <c r="BM37" i="2"/>
  <c r="BN37" i="2" s="1"/>
  <c r="BL37" i="2"/>
  <c r="BM24" i="2"/>
  <c r="BN24" i="2" s="1"/>
  <c r="BL24" i="2"/>
  <c r="BM91" i="2"/>
  <c r="BN91" i="2" s="1"/>
  <c r="BL91" i="2"/>
  <c r="BL59" i="2"/>
  <c r="BM59" i="2"/>
  <c r="BN59" i="2" s="1"/>
  <c r="BL27" i="2"/>
  <c r="BM27" i="2"/>
  <c r="BN27" i="2" s="1"/>
  <c r="BL8" i="2"/>
  <c r="BM8" i="2"/>
  <c r="BN8" i="2" s="1"/>
  <c r="BM49" i="2"/>
  <c r="BN49" i="2" s="1"/>
  <c r="BL49" i="2"/>
  <c r="BM7" i="2"/>
  <c r="BN7" i="2" s="1"/>
  <c r="BL7" i="2"/>
  <c r="BL31" i="2"/>
  <c r="BM31" i="2"/>
  <c r="BN31" i="2" s="1"/>
  <c r="BM77" i="2"/>
  <c r="BN77" i="2" s="1"/>
  <c r="BL77" i="2"/>
  <c r="BL33" i="2"/>
  <c r="BM33" i="2"/>
  <c r="BN33" i="2" s="1"/>
  <c r="BM94" i="2"/>
  <c r="BN94" i="2" s="1"/>
  <c r="BL94" i="2"/>
  <c r="BL87" i="2"/>
  <c r="BM87" i="2"/>
  <c r="BN87" i="2" s="1"/>
  <c r="BL84" i="2"/>
  <c r="BM84" i="2"/>
  <c r="BN84" i="2" s="1"/>
  <c r="BM42" i="2"/>
  <c r="BN42" i="2" s="1"/>
  <c r="BL42" i="2"/>
  <c r="BL32" i="2"/>
  <c r="BM32" i="2"/>
  <c r="BN32" i="2" s="1"/>
  <c r="BM60" i="2"/>
  <c r="BN60" i="2" s="1"/>
  <c r="BL60" i="2"/>
  <c r="BM73" i="2"/>
  <c r="BN73" i="2" s="1"/>
  <c r="BL73" i="2"/>
  <c r="BM108" i="2"/>
  <c r="BN108" i="2" s="1"/>
  <c r="BL108" i="2"/>
  <c r="BL68" i="2"/>
  <c r="BM68" i="2"/>
  <c r="BN68" i="2" s="1"/>
  <c r="BM50" i="2"/>
  <c r="BN50" i="2" s="1"/>
  <c r="BL50" i="2"/>
  <c r="BM45" i="2"/>
  <c r="BN45" i="2" s="1"/>
  <c r="BL45" i="2"/>
  <c r="BM75" i="2"/>
  <c r="BN75" i="2" s="1"/>
  <c r="BL75" i="2"/>
  <c r="BM71" i="2"/>
  <c r="BN71" i="2" s="1"/>
  <c r="BL71" i="2"/>
  <c r="BL74" i="2"/>
  <c r="BM74" i="2"/>
  <c r="BN74" i="2" s="1"/>
  <c r="BM25" i="2"/>
  <c r="BN25" i="2" s="1"/>
  <c r="BL25" i="2"/>
  <c r="BL107" i="2"/>
  <c r="BM107" i="2"/>
  <c r="BN107" i="2" s="1"/>
  <c r="BM9" i="2"/>
  <c r="BN9" i="2" s="1"/>
  <c r="BL9" i="2"/>
  <c r="BM58" i="2"/>
  <c r="BN58" i="2" s="1"/>
  <c r="BL58" i="2"/>
  <c r="BL26" i="2"/>
  <c r="BM26" i="2"/>
  <c r="BN26" i="2" s="1"/>
  <c r="BM69" i="2"/>
  <c r="BN69" i="2" s="1"/>
  <c r="BL69" i="2"/>
  <c r="BM44" i="2"/>
  <c r="BN44" i="2" s="1"/>
  <c r="BL44" i="2"/>
  <c r="BM66" i="2"/>
  <c r="BN66" i="2" s="1"/>
  <c r="BL66" i="2"/>
  <c r="BL104" i="2"/>
  <c r="BM104" i="2"/>
  <c r="BN104" i="2" s="1"/>
  <c r="BL78" i="2"/>
  <c r="BM78" i="2"/>
  <c r="BN78" i="2" s="1"/>
  <c r="BM80" i="2"/>
  <c r="BN80" i="2" s="1"/>
  <c r="BL80" i="2"/>
  <c r="BL34" i="2"/>
  <c r="BM34" i="2"/>
  <c r="BN34" i="2" s="1"/>
  <c r="BM65" i="2"/>
  <c r="BN65" i="2" s="1"/>
  <c r="BL65" i="2"/>
  <c r="BL93" i="2"/>
  <c r="BM93" i="2"/>
  <c r="BN93" i="2" s="1"/>
  <c r="BL10" i="2"/>
  <c r="BQ10" i="2" s="1"/>
  <c r="BM10" i="2"/>
  <c r="BN10" i="2" s="1"/>
  <c r="BM110" i="2"/>
  <c r="BN110" i="2" s="1"/>
  <c r="BL110" i="2"/>
  <c r="BL35" i="2"/>
  <c r="BM35" i="2"/>
  <c r="BN35" i="2" s="1"/>
  <c r="BM43" i="2"/>
  <c r="BN43" i="2" s="1"/>
  <c r="BL43" i="2"/>
  <c r="BL57" i="2"/>
  <c r="BM57" i="2"/>
  <c r="BN57" i="2" s="1"/>
  <c r="BM30" i="2"/>
  <c r="BN30" i="2" s="1"/>
  <c r="BL30" i="2"/>
  <c r="BQ30" i="2" s="1"/>
  <c r="BM6" i="2"/>
  <c r="BN6" i="2" s="1"/>
  <c r="BL6" i="2"/>
  <c r="BQ64" i="2"/>
  <c r="BL12" i="2"/>
  <c r="BM12" i="2"/>
  <c r="BN12" i="2" s="1"/>
  <c r="BM81" i="2"/>
  <c r="BN81" i="2" s="1"/>
  <c r="BL81" i="2"/>
  <c r="BM105" i="2"/>
  <c r="BN105" i="2" s="1"/>
  <c r="BL105" i="2"/>
  <c r="BL92" i="2"/>
  <c r="BM92" i="2"/>
  <c r="BN92" i="2" s="1"/>
  <c r="BM67" i="2"/>
  <c r="BN67" i="2" s="1"/>
  <c r="BL67" i="2"/>
  <c r="BM97" i="2"/>
  <c r="BN97" i="2" s="1"/>
  <c r="BL97" i="2"/>
  <c r="BM23" i="2"/>
  <c r="BN23" i="2" s="1"/>
  <c r="BL23" i="2"/>
  <c r="BR23" i="2" s="1"/>
  <c r="BM29" i="2"/>
  <c r="BN29" i="2" s="1"/>
  <c r="BL29" i="2"/>
  <c r="BM72" i="2"/>
  <c r="BN72" i="2" s="1"/>
  <c r="BL72" i="2"/>
  <c r="BL111" i="2"/>
  <c r="BM111" i="2"/>
  <c r="BN111" i="2" s="1"/>
  <c r="BM95" i="2"/>
  <c r="BN95" i="2" s="1"/>
  <c r="BL95" i="2"/>
  <c r="BM83" i="2"/>
  <c r="BN83" i="2" s="1"/>
  <c r="BL83" i="2"/>
  <c r="BM40" i="2"/>
  <c r="BN40" i="2" s="1"/>
  <c r="BL40" i="2"/>
  <c r="BL14" i="2"/>
  <c r="BM14" i="2"/>
  <c r="BN14" i="2" s="1"/>
  <c r="BR30" i="2"/>
  <c r="BM63" i="2"/>
  <c r="BN63" i="2" s="1"/>
  <c r="BL63" i="2"/>
  <c r="BL11" i="2"/>
  <c r="BM11" i="2"/>
  <c r="BN11" i="2" s="1"/>
  <c r="BM47" i="2"/>
  <c r="BN47" i="2" s="1"/>
  <c r="BL47" i="2"/>
  <c r="BL102" i="2"/>
  <c r="BM102" i="2"/>
  <c r="BN102" i="2" s="1"/>
  <c r="BM79" i="2"/>
  <c r="BN79" i="2" s="1"/>
  <c r="BL79" i="2"/>
  <c r="BQ101" i="2"/>
  <c r="BM20" i="2"/>
  <c r="BN20" i="2" s="1"/>
  <c r="BL20" i="2"/>
  <c r="BM76" i="2"/>
  <c r="BN76" i="2" s="1"/>
  <c r="BL76" i="2"/>
  <c r="BM16" i="2"/>
  <c r="BN16" i="2" s="1"/>
  <c r="BL16" i="2"/>
  <c r="BQ23" i="2"/>
  <c r="BQ28" i="2"/>
  <c r="BM46" i="2"/>
  <c r="BN46" i="2" s="1"/>
  <c r="BL46" i="2"/>
  <c r="BM21" i="2"/>
  <c r="BN21" i="2" s="1"/>
  <c r="BL21" i="2"/>
  <c r="BM17" i="2"/>
  <c r="BN17" i="2" s="1"/>
  <c r="BL17" i="2"/>
  <c r="BM112" i="2"/>
  <c r="BN112" i="2" s="1"/>
  <c r="BL112" i="2"/>
  <c r="BM41" i="2"/>
  <c r="BN41" i="2" s="1"/>
  <c r="BL41" i="2"/>
  <c r="BL106" i="2"/>
  <c r="BM106" i="2"/>
  <c r="BN106" i="2" s="1"/>
  <c r="BL86" i="2"/>
  <c r="BM86" i="2"/>
  <c r="BN86" i="2" s="1"/>
  <c r="BM98" i="2"/>
  <c r="BN98" i="2" s="1"/>
  <c r="BL98" i="2"/>
  <c r="BM15" i="2"/>
  <c r="BN15" i="2" s="1"/>
  <c r="BL15" i="2"/>
  <c r="BM13" i="2"/>
  <c r="BN13" i="2" s="1"/>
  <c r="BL13" i="2"/>
  <c r="BL52" i="2"/>
  <c r="BM52" i="2"/>
  <c r="BN52" i="2" s="1"/>
  <c r="BM90" i="2"/>
  <c r="BN90" i="2" s="1"/>
  <c r="BL90" i="2"/>
  <c r="BM64" i="2"/>
  <c r="BN64" i="2" s="1"/>
  <c r="BL64" i="2"/>
  <c r="BR64" i="2" s="1"/>
  <c r="BM22" i="2"/>
  <c r="BN22" i="2" s="1"/>
  <c r="BL22" i="2"/>
  <c r="BM61" i="2"/>
  <c r="BN61" i="2" s="1"/>
  <c r="BL61" i="2"/>
  <c r="BM109" i="2"/>
  <c r="BN109" i="2" s="1"/>
  <c r="BL109" i="2"/>
  <c r="BL54" i="2"/>
  <c r="BM54" i="2"/>
  <c r="BN54" i="2" s="1"/>
  <c r="BM18" i="2"/>
  <c r="BN18" i="2" s="1"/>
  <c r="BL18" i="2"/>
  <c r="BL113" i="2"/>
  <c r="BM113" i="2"/>
  <c r="BN113" i="2" s="1"/>
  <c r="BL51" i="2"/>
  <c r="BM51" i="2"/>
  <c r="BN51" i="2" s="1"/>
  <c r="BM70" i="2"/>
  <c r="BN70" i="2" s="1"/>
  <c r="BL70" i="2"/>
  <c r="BM36" i="2"/>
  <c r="BN36" i="2" s="1"/>
  <c r="BL36" i="2"/>
  <c r="BM56" i="2"/>
  <c r="BN56" i="2" s="1"/>
  <c r="BL56" i="2"/>
  <c r="BM101" i="2"/>
  <c r="BN101" i="2" s="1"/>
  <c r="BL101" i="2"/>
  <c r="BR101" i="2" s="1"/>
  <c r="BM19" i="2"/>
  <c r="BN19" i="2" s="1"/>
  <c r="BL19" i="2"/>
  <c r="BL96" i="2"/>
  <c r="BM96" i="2"/>
  <c r="BN96" i="2" s="1"/>
  <c r="BM53" i="2"/>
  <c r="BN53" i="2" s="1"/>
  <c r="BL53" i="2"/>
  <c r="BM100" i="2"/>
  <c r="BN100" i="2" s="1"/>
  <c r="BL100" i="2"/>
  <c r="BL28" i="2"/>
  <c r="BR28" i="2" s="1"/>
  <c r="BM28" i="2"/>
  <c r="BN28" i="2" s="1"/>
  <c r="BM114" i="2"/>
  <c r="BN114" i="2" s="1"/>
  <c r="BL114" i="2"/>
  <c r="BL89" i="2"/>
  <c r="BM89" i="2"/>
  <c r="BN89" i="2" s="1"/>
  <c r="AS215" i="2"/>
  <c r="AT215" i="2"/>
  <c r="AU215" i="2" s="1"/>
  <c r="AS81" i="2"/>
  <c r="AY81" i="2" s="1"/>
  <c r="AT81" i="2"/>
  <c r="AU81" i="2" s="1"/>
  <c r="AS93" i="2"/>
  <c r="AT93" i="2"/>
  <c r="AU93" i="2" s="1"/>
  <c r="AT141" i="2"/>
  <c r="AU141" i="2" s="1"/>
  <c r="AS141" i="2"/>
  <c r="AT176" i="2"/>
  <c r="AU176" i="2" s="1"/>
  <c r="AS176" i="2"/>
  <c r="AT115" i="2"/>
  <c r="AU115" i="2" s="1"/>
  <c r="AS115" i="2"/>
  <c r="AT172" i="2"/>
  <c r="AU172" i="2" s="1"/>
  <c r="AS172" i="2"/>
  <c r="AY172" i="2" s="1"/>
  <c r="AT118" i="2"/>
  <c r="AU118" i="2" s="1"/>
  <c r="AS118" i="2"/>
  <c r="AT178" i="2"/>
  <c r="AU178" i="2" s="1"/>
  <c r="AS178" i="2"/>
  <c r="AT202" i="2"/>
  <c r="AU202" i="2" s="1"/>
  <c r="AS202" i="2"/>
  <c r="AT149" i="2"/>
  <c r="AU149" i="2" s="1"/>
  <c r="AS149" i="2"/>
  <c r="AX149" i="2" s="1"/>
  <c r="AT214" i="2"/>
  <c r="AU214" i="2" s="1"/>
  <c r="AS214" i="2"/>
  <c r="AS100" i="2"/>
  <c r="AT100" i="2"/>
  <c r="AU100" i="2" s="1"/>
  <c r="AT114" i="2"/>
  <c r="AU114" i="2" s="1"/>
  <c r="AS114" i="2"/>
  <c r="AT213" i="2"/>
  <c r="AU213" i="2" s="1"/>
  <c r="AS213" i="2"/>
  <c r="AT183" i="2"/>
  <c r="AU183" i="2" s="1"/>
  <c r="AS183" i="2"/>
  <c r="AT198" i="2"/>
  <c r="AU198" i="2" s="1"/>
  <c r="AS198" i="2"/>
  <c r="AS159" i="2"/>
  <c r="AT159" i="2"/>
  <c r="AU159" i="2" s="1"/>
  <c r="AS95" i="2"/>
  <c r="AT95" i="2"/>
  <c r="AU95" i="2" s="1"/>
  <c r="AT200" i="2"/>
  <c r="AU200" i="2" s="1"/>
  <c r="AS200" i="2"/>
  <c r="AS160" i="2"/>
  <c r="AT160" i="2"/>
  <c r="AU160" i="2" s="1"/>
  <c r="AT196" i="2"/>
  <c r="AU196" i="2" s="1"/>
  <c r="AS196" i="2"/>
  <c r="AS84" i="2"/>
  <c r="AT84" i="2"/>
  <c r="AU84" i="2" s="1"/>
  <c r="AT189" i="2"/>
  <c r="AU189" i="2" s="1"/>
  <c r="AS189" i="2"/>
  <c r="AT188" i="2"/>
  <c r="AU188" i="2" s="1"/>
  <c r="AS188" i="2"/>
  <c r="AT120" i="2"/>
  <c r="AU120" i="2" s="1"/>
  <c r="AS120" i="2"/>
  <c r="AT116" i="2"/>
  <c r="AU116" i="2" s="1"/>
  <c r="AS116" i="2"/>
  <c r="AT128" i="2"/>
  <c r="AU128" i="2" s="1"/>
  <c r="AS128" i="2"/>
  <c r="AS180" i="2"/>
  <c r="AT180" i="2"/>
  <c r="AU180" i="2" s="1"/>
  <c r="AT92" i="2"/>
  <c r="AU92" i="2" s="1"/>
  <c r="AS92" i="2"/>
  <c r="AX92" i="2" s="1"/>
  <c r="AT156" i="2"/>
  <c r="AU156" i="2" s="1"/>
  <c r="AS156" i="2"/>
  <c r="AT190" i="2"/>
  <c r="AU190" i="2" s="1"/>
  <c r="AS190" i="2"/>
  <c r="AT82" i="2"/>
  <c r="AU82" i="2" s="1"/>
  <c r="AS82" i="2"/>
  <c r="AS151" i="2"/>
  <c r="AX151" i="2" s="1"/>
  <c r="AT151" i="2"/>
  <c r="AU151" i="2" s="1"/>
  <c r="AT88" i="2"/>
  <c r="AU88" i="2" s="1"/>
  <c r="AS88" i="2"/>
  <c r="AT138" i="2"/>
  <c r="AU138" i="2" s="1"/>
  <c r="AS138" i="2"/>
  <c r="AX138" i="2" s="1"/>
  <c r="AS123" i="2"/>
  <c r="AT123" i="2"/>
  <c r="AU123" i="2" s="1"/>
  <c r="AT99" i="2"/>
  <c r="AU99" i="2" s="1"/>
  <c r="AS99" i="2"/>
  <c r="AS89" i="2"/>
  <c r="AT89" i="2"/>
  <c r="AU89" i="2" s="1"/>
  <c r="AS86" i="2"/>
  <c r="AT86" i="2"/>
  <c r="AU86" i="2" s="1"/>
  <c r="AT157" i="2"/>
  <c r="AU157" i="2" s="1"/>
  <c r="AS157" i="2"/>
  <c r="AT153" i="2"/>
  <c r="AU153" i="2" s="1"/>
  <c r="AS153" i="2"/>
  <c r="AS137" i="2"/>
  <c r="AT137" i="2"/>
  <c r="AU137" i="2" s="1"/>
  <c r="AT142" i="2"/>
  <c r="AU142" i="2" s="1"/>
  <c r="AS142" i="2"/>
  <c r="AY142" i="2" s="1"/>
  <c r="AS107" i="2"/>
  <c r="AT107" i="2"/>
  <c r="AU107" i="2" s="1"/>
  <c r="AT201" i="2"/>
  <c r="AU201" i="2" s="1"/>
  <c r="AS201" i="2"/>
  <c r="AT122" i="2"/>
  <c r="AU122" i="2" s="1"/>
  <c r="AS122" i="2"/>
  <c r="AT112" i="2"/>
  <c r="AU112" i="2" s="1"/>
  <c r="AS112" i="2"/>
  <c r="AT119" i="2"/>
  <c r="AU119" i="2" s="1"/>
  <c r="AS119" i="2"/>
  <c r="AT181" i="2"/>
  <c r="AU181" i="2" s="1"/>
  <c r="AS181" i="2"/>
  <c r="AS195" i="2"/>
  <c r="AT195" i="2"/>
  <c r="AU195" i="2" s="1"/>
  <c r="AS96" i="2"/>
  <c r="AT96" i="2"/>
  <c r="AU96" i="2" s="1"/>
  <c r="AT78" i="2"/>
  <c r="AU78" i="2" s="1"/>
  <c r="AS78" i="2"/>
  <c r="AS90" i="2"/>
  <c r="AT90" i="2"/>
  <c r="AU90" i="2" s="1"/>
  <c r="AS182" i="2"/>
  <c r="AT182" i="2"/>
  <c r="AU182" i="2" s="1"/>
  <c r="AT146" i="2"/>
  <c r="AU146" i="2" s="1"/>
  <c r="AS146" i="2"/>
  <c r="AT133" i="2"/>
  <c r="AU133" i="2" s="1"/>
  <c r="AS133" i="2"/>
  <c r="AS68" i="2"/>
  <c r="AT68" i="2"/>
  <c r="AU68" i="2" s="1"/>
  <c r="AT79" i="2"/>
  <c r="AU79" i="2" s="1"/>
  <c r="AS79" i="2"/>
  <c r="AS168" i="2"/>
  <c r="AT168" i="2"/>
  <c r="AU168" i="2" s="1"/>
  <c r="AT85" i="2"/>
  <c r="AU85" i="2" s="1"/>
  <c r="AS85" i="2"/>
  <c r="AT80" i="2"/>
  <c r="AU80" i="2" s="1"/>
  <c r="AS80" i="2"/>
  <c r="AS204" i="2"/>
  <c r="AY204" i="2" s="1"/>
  <c r="AT204" i="2"/>
  <c r="AU204" i="2" s="1"/>
  <c r="AT140" i="2"/>
  <c r="AU140" i="2" s="1"/>
  <c r="AS140" i="2"/>
  <c r="AS169" i="2"/>
  <c r="AT169" i="2"/>
  <c r="AU169" i="2" s="1"/>
  <c r="AT125" i="2"/>
  <c r="AU125" i="2" s="1"/>
  <c r="AS125" i="2"/>
  <c r="AT187" i="2"/>
  <c r="AU187" i="2" s="1"/>
  <c r="AS187" i="2"/>
  <c r="AT69" i="2"/>
  <c r="AU69" i="2" s="1"/>
  <c r="AS69" i="2"/>
  <c r="AT216" i="2"/>
  <c r="AU216" i="2" s="1"/>
  <c r="AS216" i="2"/>
  <c r="AT197" i="2"/>
  <c r="AU197" i="2" s="1"/>
  <c r="AS197" i="2"/>
  <c r="AY197" i="2" s="1"/>
  <c r="AT207" i="2"/>
  <c r="AU207" i="2" s="1"/>
  <c r="AS207" i="2"/>
  <c r="AS117" i="2"/>
  <c r="AT117" i="2"/>
  <c r="AU117" i="2" s="1"/>
  <c r="AT171" i="2"/>
  <c r="AU171" i="2" s="1"/>
  <c r="AS171" i="2"/>
  <c r="AS136" i="2"/>
  <c r="AT136" i="2"/>
  <c r="AU136" i="2" s="1"/>
  <c r="AS104" i="2"/>
  <c r="AT104" i="2"/>
  <c r="AU104" i="2" s="1"/>
  <c r="AS185" i="2"/>
  <c r="AT185" i="2"/>
  <c r="AU185" i="2" s="1"/>
  <c r="AS144" i="2"/>
  <c r="AT144" i="2"/>
  <c r="AU144" i="2" s="1"/>
  <c r="AT211" i="2"/>
  <c r="AU211" i="2" s="1"/>
  <c r="AS211" i="2"/>
  <c r="AT161" i="2"/>
  <c r="AU161" i="2" s="1"/>
  <c r="AS161" i="2"/>
  <c r="AT163" i="2"/>
  <c r="AU163" i="2" s="1"/>
  <c r="AS163" i="2"/>
  <c r="AT206" i="2"/>
  <c r="AU206" i="2" s="1"/>
  <c r="AS206" i="2"/>
  <c r="AT154" i="2"/>
  <c r="AU154" i="2" s="1"/>
  <c r="AS154" i="2"/>
  <c r="AS98" i="2"/>
  <c r="AT98" i="2"/>
  <c r="AU98" i="2" s="1"/>
  <c r="AT191" i="2"/>
  <c r="AU191" i="2" s="1"/>
  <c r="AS191" i="2"/>
  <c r="AS67" i="2"/>
  <c r="AT67" i="2"/>
  <c r="AU67" i="2" s="1"/>
  <c r="AS209" i="2"/>
  <c r="AT209" i="2"/>
  <c r="AU209" i="2" s="1"/>
  <c r="AT126" i="2"/>
  <c r="AU126" i="2" s="1"/>
  <c r="AS126" i="2"/>
  <c r="AT109" i="2"/>
  <c r="AU109" i="2" s="1"/>
  <c r="AS109" i="2"/>
  <c r="AS87" i="2"/>
  <c r="AT87" i="2"/>
  <c r="AU87" i="2" s="1"/>
  <c r="AS184" i="2"/>
  <c r="AT184" i="2"/>
  <c r="AU184" i="2" s="1"/>
  <c r="AT91" i="2"/>
  <c r="AU91" i="2" s="1"/>
  <c r="AS91" i="2"/>
  <c r="AT76" i="2"/>
  <c r="AU76" i="2" s="1"/>
  <c r="AS76" i="2"/>
  <c r="AT132" i="2"/>
  <c r="AU132" i="2" s="1"/>
  <c r="AS132" i="2"/>
  <c r="AS205" i="2"/>
  <c r="AT205" i="2"/>
  <c r="AU205" i="2" s="1"/>
  <c r="AT217" i="2"/>
  <c r="AU217" i="2" s="1"/>
  <c r="AS217" i="2"/>
  <c r="AS165" i="2"/>
  <c r="AT165" i="2"/>
  <c r="AU165" i="2" s="1"/>
  <c r="AT94" i="2"/>
  <c r="AU94" i="2" s="1"/>
  <c r="AS94" i="2"/>
  <c r="AT105" i="2"/>
  <c r="AU105" i="2" s="1"/>
  <c r="AS105" i="2"/>
  <c r="AT102" i="2"/>
  <c r="AU102" i="2" s="1"/>
  <c r="AS102" i="2"/>
  <c r="AT135" i="2"/>
  <c r="AU135" i="2" s="1"/>
  <c r="AS135" i="2"/>
  <c r="AT152" i="2"/>
  <c r="AU152" i="2" s="1"/>
  <c r="AS152" i="2"/>
  <c r="AT121" i="2"/>
  <c r="AU121" i="2" s="1"/>
  <c r="AS121" i="2"/>
  <c r="AS70" i="2"/>
  <c r="AT70" i="2"/>
  <c r="AU70" i="2" s="1"/>
  <c r="AS73" i="2"/>
  <c r="AT73" i="2"/>
  <c r="AU73" i="2" s="1"/>
  <c r="AS203" i="2"/>
  <c r="AT203" i="2"/>
  <c r="AU203" i="2" s="1"/>
  <c r="AS194" i="2"/>
  <c r="AT194" i="2"/>
  <c r="AU194" i="2" s="1"/>
  <c r="AS75" i="2"/>
  <c r="AT75" i="2"/>
  <c r="AU75" i="2" s="1"/>
  <c r="AS186" i="2"/>
  <c r="AT186" i="2"/>
  <c r="AU186" i="2" s="1"/>
  <c r="AT208" i="2"/>
  <c r="AU208" i="2" s="1"/>
  <c r="AS208" i="2"/>
  <c r="AT179" i="2"/>
  <c r="AU179" i="2" s="1"/>
  <c r="AS179" i="2"/>
  <c r="AS113" i="2"/>
  <c r="AT113" i="2"/>
  <c r="AU113" i="2" s="1"/>
  <c r="AT110" i="2"/>
  <c r="AU110" i="2" s="1"/>
  <c r="AS110" i="2"/>
  <c r="AS212" i="2"/>
  <c r="AT212" i="2"/>
  <c r="AU212" i="2" s="1"/>
  <c r="AT175" i="2"/>
  <c r="AU175" i="2" s="1"/>
  <c r="AS175" i="2"/>
  <c r="AX175" i="2" s="1"/>
  <c r="AT155" i="2"/>
  <c r="AU155" i="2" s="1"/>
  <c r="AS155" i="2"/>
  <c r="AT108" i="2"/>
  <c r="AU108" i="2" s="1"/>
  <c r="AS108" i="2"/>
  <c r="AT218" i="2"/>
  <c r="AU218" i="2" s="1"/>
  <c r="AS218" i="2"/>
  <c r="AT170" i="2"/>
  <c r="AU170" i="2" s="1"/>
  <c r="AS170" i="2"/>
  <c r="AS131" i="2"/>
  <c r="AT131" i="2"/>
  <c r="AU131" i="2" s="1"/>
  <c r="AT164" i="2"/>
  <c r="AU164" i="2" s="1"/>
  <c r="AS164" i="2"/>
  <c r="AT192" i="2"/>
  <c r="AU192" i="2" s="1"/>
  <c r="AS192" i="2"/>
  <c r="AS130" i="2"/>
  <c r="AT130" i="2"/>
  <c r="AU130" i="2" s="1"/>
  <c r="AT129" i="2"/>
  <c r="AU129" i="2" s="1"/>
  <c r="AS129" i="2"/>
  <c r="AY129" i="2" s="1"/>
  <c r="AT193" i="2"/>
  <c r="AU193" i="2" s="1"/>
  <c r="AS193" i="2"/>
  <c r="AT103" i="2"/>
  <c r="AU103" i="2" s="1"/>
  <c r="AS103" i="2"/>
  <c r="AT143" i="2"/>
  <c r="AU143" i="2" s="1"/>
  <c r="AS143" i="2"/>
  <c r="AS150" i="2"/>
  <c r="AT150" i="2"/>
  <c r="AU150" i="2" s="1"/>
  <c r="AT147" i="2"/>
  <c r="AU147" i="2" s="1"/>
  <c r="AS147" i="2"/>
  <c r="AX147" i="2" s="1"/>
  <c r="AT199" i="2"/>
  <c r="AU199" i="2" s="1"/>
  <c r="AS199" i="2"/>
  <c r="AT162" i="2"/>
  <c r="AU162" i="2" s="1"/>
  <c r="AS162" i="2"/>
  <c r="AS127" i="2"/>
  <c r="AT127" i="2"/>
  <c r="AU127" i="2" s="1"/>
  <c r="AT106" i="2"/>
  <c r="AU106" i="2" s="1"/>
  <c r="AS106" i="2"/>
  <c r="AY106" i="2" s="1"/>
  <c r="AT210" i="2"/>
  <c r="AU210" i="2" s="1"/>
  <c r="AS210" i="2"/>
  <c r="AT148" i="2"/>
  <c r="AU148" i="2" s="1"/>
  <c r="AS148" i="2"/>
  <c r="AS77" i="2"/>
  <c r="AT77" i="2"/>
  <c r="AU77" i="2" s="1"/>
  <c r="AT158" i="2"/>
  <c r="AU158" i="2" s="1"/>
  <c r="AS158" i="2"/>
  <c r="AX158" i="2" s="1"/>
  <c r="AT74" i="2"/>
  <c r="AU74" i="2" s="1"/>
  <c r="AS74" i="2"/>
  <c r="AT167" i="2"/>
  <c r="AU167" i="2" s="1"/>
  <c r="AS167" i="2"/>
  <c r="AY167" i="2" s="1"/>
  <c r="AT145" i="2"/>
  <c r="AU145" i="2" s="1"/>
  <c r="AS145" i="2"/>
  <c r="AT134" i="2"/>
  <c r="AU134" i="2" s="1"/>
  <c r="AS134" i="2"/>
  <c r="AT97" i="2"/>
  <c r="AU97" i="2" s="1"/>
  <c r="AS97" i="2"/>
  <c r="AS173" i="2"/>
  <c r="AT173" i="2"/>
  <c r="AU173" i="2" s="1"/>
  <c r="AT166" i="2"/>
  <c r="AU166" i="2" s="1"/>
  <c r="AS166" i="2"/>
  <c r="AS177" i="2"/>
  <c r="AT177" i="2"/>
  <c r="AU177" i="2" s="1"/>
  <c r="AS139" i="2"/>
  <c r="AT139" i="2"/>
  <c r="AU139" i="2" s="1"/>
  <c r="AT72" i="2"/>
  <c r="AU72" i="2" s="1"/>
  <c r="AS72" i="2"/>
  <c r="AX72" i="2" s="1"/>
  <c r="AT101" i="2"/>
  <c r="AU101" i="2" s="1"/>
  <c r="AS101" i="2"/>
  <c r="AS71" i="2"/>
  <c r="AT71" i="2"/>
  <c r="AU71" i="2" s="1"/>
  <c r="AX81" i="2"/>
  <c r="AS111" i="2"/>
  <c r="AT111" i="2"/>
  <c r="AU111" i="2" s="1"/>
  <c r="AS83" i="2"/>
  <c r="AY83" i="2" s="1"/>
  <c r="AT83" i="2"/>
  <c r="AU83" i="2" s="1"/>
  <c r="CK108" i="2"/>
  <c r="CJ108" i="2"/>
  <c r="CJ177" i="2"/>
  <c r="CK177" i="2"/>
  <c r="CA14" i="1"/>
  <c r="CA24" i="1"/>
  <c r="CA34" i="1"/>
  <c r="CA7" i="1"/>
  <c r="CA11" i="1"/>
  <c r="CA21" i="1"/>
  <c r="CA31" i="1"/>
  <c r="CA15" i="1"/>
  <c r="CA25" i="1"/>
  <c r="CA8" i="1"/>
  <c r="CA18" i="1"/>
  <c r="CA28" i="1"/>
  <c r="CA30" i="1"/>
  <c r="CA36" i="1"/>
  <c r="CA16" i="1"/>
  <c r="CA38" i="1"/>
  <c r="CA12" i="1"/>
  <c r="CA22" i="1"/>
  <c r="CA32" i="1"/>
  <c r="CA19" i="1"/>
  <c r="CA29" i="1"/>
  <c r="CA37" i="1"/>
  <c r="CA26" i="1"/>
  <c r="CA20" i="1"/>
  <c r="CA39" i="1"/>
  <c r="CA9" i="1"/>
  <c r="CA13" i="1"/>
  <c r="CA23" i="1"/>
  <c r="CA33" i="1"/>
  <c r="CA10" i="1"/>
  <c r="CA17" i="1"/>
  <c r="CA27" i="1"/>
  <c r="BF204" i="4"/>
  <c r="BH204" i="4" s="1"/>
  <c r="BJ61" i="4"/>
  <c r="BJ222" i="4"/>
  <c r="BJ26" i="4"/>
  <c r="BI213" i="4"/>
  <c r="AR307" i="4"/>
  <c r="AS222" i="4"/>
  <c r="BI216" i="4"/>
  <c r="BI235" i="4"/>
  <c r="BF216" i="4"/>
  <c r="BH216" i="4" s="1"/>
  <c r="BI61" i="4"/>
  <c r="BF213" i="4"/>
  <c r="BH213" i="4" s="1"/>
  <c r="BJ214" i="4"/>
  <c r="BJ68" i="4"/>
  <c r="BF243" i="4"/>
  <c r="BH243" i="4" s="1"/>
  <c r="BI214" i="4"/>
  <c r="BI68" i="4"/>
  <c r="BJ221" i="4"/>
  <c r="BF237" i="4"/>
  <c r="BH237" i="4" s="1"/>
  <c r="AO46" i="4"/>
  <c r="AQ46" i="4" s="1"/>
  <c r="BI208" i="4"/>
  <c r="BF217" i="4"/>
  <c r="BH217" i="4" s="1"/>
  <c r="BJ243" i="4"/>
  <c r="BJ231" i="4"/>
  <c r="BJ235" i="4"/>
  <c r="BI40" i="4"/>
  <c r="BJ215" i="4"/>
  <c r="BJ217" i="4"/>
  <c r="BI215" i="4"/>
  <c r="BJ175" i="4"/>
  <c r="BF222" i="4"/>
  <c r="BH222" i="4" s="1"/>
  <c r="BI209" i="4"/>
  <c r="BI205" i="4"/>
  <c r="BJ209" i="4"/>
  <c r="BJ205" i="4"/>
  <c r="BJ240" i="4"/>
  <c r="BF39" i="4"/>
  <c r="BH39" i="4" s="1"/>
  <c r="DN39" i="1"/>
  <c r="DJ47" i="1"/>
  <c r="DL47" i="1" s="1"/>
  <c r="DJ40" i="1"/>
  <c r="DL40" i="1" s="1"/>
  <c r="CE44" i="2"/>
  <c r="CF44" i="2"/>
  <c r="CG44" i="2" s="1"/>
  <c r="AS403" i="4"/>
  <c r="AR285" i="4"/>
  <c r="BI22" i="4"/>
  <c r="CE36" i="2"/>
  <c r="CF36" i="2"/>
  <c r="CG36" i="2" s="1"/>
  <c r="AO285" i="4"/>
  <c r="AQ285" i="4" s="1"/>
  <c r="BF212" i="4"/>
  <c r="BH212" i="4" s="1"/>
  <c r="AO81" i="4"/>
  <c r="AQ81" i="4" s="1"/>
  <c r="AO117" i="4"/>
  <c r="AQ117" i="4" s="1"/>
  <c r="BJ22" i="4"/>
  <c r="AO320" i="4"/>
  <c r="AQ320" i="4" s="1"/>
  <c r="BI130" i="4"/>
  <c r="BI221" i="4"/>
  <c r="BF98" i="4"/>
  <c r="BH98" i="4" s="1"/>
  <c r="BF211" i="4"/>
  <c r="BH211" i="4" s="1"/>
  <c r="AS411" i="4"/>
  <c r="BI228" i="4"/>
  <c r="AO71" i="4"/>
  <c r="AQ71" i="4" s="1"/>
  <c r="BI77" i="4"/>
  <c r="BJ218" i="4"/>
  <c r="AO338" i="4"/>
  <c r="AQ338" i="4" s="1"/>
  <c r="BF239" i="4"/>
  <c r="BH239" i="4" s="1"/>
  <c r="AR103" i="4"/>
  <c r="AR403" i="4"/>
  <c r="AR410" i="4"/>
  <c r="AR44" i="4"/>
  <c r="AS168" i="4"/>
  <c r="BI239" i="4"/>
  <c r="AR19" i="4"/>
  <c r="AR72" i="4"/>
  <c r="AS8" i="4"/>
  <c r="BI229" i="4"/>
  <c r="BI236" i="4"/>
  <c r="AR48" i="4"/>
  <c r="BJ236" i="4"/>
  <c r="AR117" i="4"/>
  <c r="BJ229" i="4"/>
  <c r="AS142" i="4"/>
  <c r="BF38" i="4"/>
  <c r="BH38" i="4" s="1"/>
  <c r="BF74" i="4"/>
  <c r="BH74" i="4" s="1"/>
  <c r="AO109" i="4"/>
  <c r="AQ109" i="4" s="1"/>
  <c r="AO35" i="4"/>
  <c r="AQ35" i="4" s="1"/>
  <c r="AO230" i="4"/>
  <c r="AQ230" i="4" s="1"/>
  <c r="BJ36" i="4"/>
  <c r="BJ27" i="4"/>
  <c r="AR139" i="4"/>
  <c r="AO367" i="4"/>
  <c r="AQ367" i="4" s="1"/>
  <c r="AO342" i="4"/>
  <c r="AQ342" i="4" s="1"/>
  <c r="BJ63" i="4"/>
  <c r="BI36" i="4"/>
  <c r="AO302" i="4"/>
  <c r="AQ302" i="4" s="1"/>
  <c r="BJ211" i="4"/>
  <c r="AO110" i="4"/>
  <c r="AQ110" i="4" s="1"/>
  <c r="AR168" i="4"/>
  <c r="AR370" i="4"/>
  <c r="AS19" i="4"/>
  <c r="BF33" i="4"/>
  <c r="BH33" i="4" s="1"/>
  <c r="AR144" i="4"/>
  <c r="AO186" i="4"/>
  <c r="AP186" i="4" s="1"/>
  <c r="BI46" i="4"/>
  <c r="BF52" i="4"/>
  <c r="BH52" i="4" s="1"/>
  <c r="BF46" i="4"/>
  <c r="BH46" i="4" s="1"/>
  <c r="AO354" i="4"/>
  <c r="AQ354" i="4" s="1"/>
  <c r="BF241" i="4"/>
  <c r="BH241" i="4" s="1"/>
  <c r="AS16" i="4"/>
  <c r="AR197" i="4"/>
  <c r="AR16" i="4"/>
  <c r="BI33" i="4"/>
  <c r="BI76" i="4"/>
  <c r="BJ224" i="4"/>
  <c r="BF76" i="4"/>
  <c r="BH76" i="4" s="1"/>
  <c r="CE92" i="2"/>
  <c r="CF92" i="2"/>
  <c r="CG92" i="2" s="1"/>
  <c r="BI210" i="4"/>
  <c r="BF13" i="4"/>
  <c r="BH13" i="4" s="1"/>
  <c r="BJ210" i="4"/>
  <c r="BI34" i="4"/>
  <c r="AO387" i="4"/>
  <c r="AQ387" i="4" s="1"/>
  <c r="BF35" i="4"/>
  <c r="BH35" i="4" s="1"/>
  <c r="AO103" i="4"/>
  <c r="AQ103" i="4" s="1"/>
  <c r="AO80" i="4"/>
  <c r="AQ80" i="4" s="1"/>
  <c r="BJ226" i="4"/>
  <c r="BI227" i="4"/>
  <c r="BJ77" i="4"/>
  <c r="BJ206" i="4"/>
  <c r="BF202" i="4"/>
  <c r="BH202" i="4" s="1"/>
  <c r="BI92" i="4"/>
  <c r="BI138" i="4"/>
  <c r="BI23" i="4"/>
  <c r="BF219" i="4"/>
  <c r="BH219" i="4" s="1"/>
  <c r="BI73" i="4"/>
  <c r="BJ13" i="4"/>
  <c r="BJ133" i="4"/>
  <c r="AS7" i="4"/>
  <c r="BJ202" i="4"/>
  <c r="BJ219" i="4"/>
  <c r="BI226" i="4"/>
  <c r="AR10" i="4"/>
  <c r="BJ227" i="4"/>
  <c r="BI206" i="4"/>
  <c r="BF138" i="4"/>
  <c r="BH138" i="4" s="1"/>
  <c r="BI32" i="4"/>
  <c r="BF62" i="4"/>
  <c r="BH62" i="4" s="1"/>
  <c r="CE8" i="2"/>
  <c r="CF8" i="2"/>
  <c r="CG8" i="2" s="1"/>
  <c r="BI224" i="4"/>
  <c r="BF208" i="4"/>
  <c r="BH208" i="4" s="1"/>
  <c r="BI172" i="4"/>
  <c r="BJ81" i="4"/>
  <c r="CE43" i="2"/>
  <c r="CF43" i="2"/>
  <c r="CG43" i="2" s="1"/>
  <c r="CE51" i="2"/>
  <c r="CF51" i="2"/>
  <c r="CG51" i="2" s="1"/>
  <c r="CE80" i="2"/>
  <c r="CF80" i="2"/>
  <c r="CG80" i="2" s="1"/>
  <c r="BI87" i="4"/>
  <c r="AR80" i="4"/>
  <c r="BF6" i="4"/>
  <c r="BH6" i="4" s="1"/>
  <c r="BI81" i="4"/>
  <c r="BI212" i="4"/>
  <c r="BI39" i="4"/>
  <c r="BI241" i="4"/>
  <c r="BI237" i="4"/>
  <c r="BI115" i="4"/>
  <c r="AO167" i="4"/>
  <c r="AQ167" i="4" s="1"/>
  <c r="AR41" i="4"/>
  <c r="AO101" i="4"/>
  <c r="AQ101" i="4" s="1"/>
  <c r="BJ130" i="4"/>
  <c r="AS72" i="4"/>
  <c r="AO28" i="4"/>
  <c r="AQ28" i="4" s="1"/>
  <c r="BF172" i="4"/>
  <c r="BH172" i="4" s="1"/>
  <c r="AS60" i="4"/>
  <c r="BJ201" i="4"/>
  <c r="BJ70" i="4"/>
  <c r="BI52" i="4"/>
  <c r="AS312" i="4"/>
  <c r="AO373" i="4"/>
  <c r="AQ373" i="4" s="1"/>
  <c r="AS214" i="4"/>
  <c r="AR142" i="4"/>
  <c r="BF70" i="4"/>
  <c r="BH70" i="4" s="1"/>
  <c r="BI14" i="4"/>
  <c r="CE71" i="2"/>
  <c r="CF71" i="2"/>
  <c r="CG71" i="2" s="1"/>
  <c r="CE116" i="2"/>
  <c r="CF116" i="2"/>
  <c r="CG116" i="2" s="1"/>
  <c r="BI133" i="4"/>
  <c r="BF92" i="4"/>
  <c r="BH92" i="4" s="1"/>
  <c r="BI185" i="4"/>
  <c r="AO26" i="4"/>
  <c r="AQ26" i="4" s="1"/>
  <c r="BJ56" i="4"/>
  <c r="BI56" i="4"/>
  <c r="BI230" i="4"/>
  <c r="BJ230" i="4"/>
  <c r="BJ233" i="4"/>
  <c r="BI233" i="4"/>
  <c r="BJ87" i="4"/>
  <c r="CE136" i="2"/>
  <c r="CF136" i="2"/>
  <c r="CG136" i="2" s="1"/>
  <c r="CE46" i="2"/>
  <c r="CF46" i="2"/>
  <c r="CG46" i="2" s="1"/>
  <c r="CE144" i="2"/>
  <c r="CF144" i="2"/>
  <c r="CG144" i="2" s="1"/>
  <c r="CE91" i="2"/>
  <c r="CF91" i="2"/>
  <c r="CG91" i="2" s="1"/>
  <c r="CE152" i="2"/>
  <c r="CF152" i="2"/>
  <c r="CG152" i="2" s="1"/>
  <c r="CE11" i="2"/>
  <c r="CF11" i="2"/>
  <c r="CG11" i="2" s="1"/>
  <c r="CE81" i="2"/>
  <c r="CF81" i="2"/>
  <c r="CG81" i="2" s="1"/>
  <c r="CE167" i="2"/>
  <c r="CF167" i="2"/>
  <c r="CG167" i="2" s="1"/>
  <c r="CE77" i="2"/>
  <c r="CF77" i="2"/>
  <c r="CG77" i="2" s="1"/>
  <c r="CE138" i="2"/>
  <c r="CF138" i="2"/>
  <c r="CG138" i="2" s="1"/>
  <c r="CE33" i="2"/>
  <c r="CF33" i="2"/>
  <c r="CG33" i="2" s="1"/>
  <c r="CE21" i="2"/>
  <c r="CF21" i="2"/>
  <c r="CG21" i="2" s="1"/>
  <c r="AS282" i="4"/>
  <c r="CE140" i="2"/>
  <c r="CF140" i="2"/>
  <c r="CG140" i="2" s="1"/>
  <c r="CE12" i="2"/>
  <c r="CF12" i="2"/>
  <c r="CG12" i="2" s="1"/>
  <c r="CE84" i="2"/>
  <c r="CF84" i="2"/>
  <c r="CG84" i="2" s="1"/>
  <c r="CE35" i="2"/>
  <c r="CF35" i="2"/>
  <c r="CG35" i="2" s="1"/>
  <c r="CE64" i="2"/>
  <c r="CF64" i="2"/>
  <c r="CG64" i="2" s="1"/>
  <c r="CE101" i="2"/>
  <c r="CF101" i="2"/>
  <c r="CG101" i="2" s="1"/>
  <c r="CE72" i="2"/>
  <c r="CF72" i="2"/>
  <c r="CG72" i="2" s="1"/>
  <c r="CE151" i="2"/>
  <c r="CF151" i="2"/>
  <c r="CG151" i="2" s="1"/>
  <c r="CE160" i="2"/>
  <c r="CF160" i="2"/>
  <c r="CG160" i="2" s="1"/>
  <c r="CE169" i="2"/>
  <c r="CF169" i="2"/>
  <c r="CG169" i="2" s="1"/>
  <c r="CE49" i="2"/>
  <c r="CF49" i="2"/>
  <c r="CG49" i="2" s="1"/>
  <c r="CE135" i="2"/>
  <c r="CF135" i="2"/>
  <c r="CG135" i="2" s="1"/>
  <c r="CE183" i="2"/>
  <c r="CF183" i="2"/>
  <c r="CG183" i="2" s="1"/>
  <c r="CE122" i="2"/>
  <c r="CF122" i="2"/>
  <c r="CG122" i="2" s="1"/>
  <c r="CE113" i="2"/>
  <c r="CF113" i="2"/>
  <c r="CG113" i="2" s="1"/>
  <c r="DN30" i="1"/>
  <c r="BI238" i="4"/>
  <c r="AR101" i="4"/>
  <c r="AO48" i="4"/>
  <c r="AQ48" i="4" s="1"/>
  <c r="AR272" i="4"/>
  <c r="AS370" i="4"/>
  <c r="AR35" i="4"/>
  <c r="BI19" i="4"/>
  <c r="AS110" i="4"/>
  <c r="AS367" i="4"/>
  <c r="AR8" i="4"/>
  <c r="AR342" i="4"/>
  <c r="BJ38" i="4"/>
  <c r="CE76" i="2"/>
  <c r="CF76" i="2"/>
  <c r="CG76" i="2" s="1"/>
  <c r="CE29" i="2"/>
  <c r="CF29" i="2"/>
  <c r="CG29" i="2" s="1"/>
  <c r="CE187" i="2"/>
  <c r="CF187" i="2"/>
  <c r="CG187" i="2" s="1"/>
  <c r="CE193" i="2"/>
  <c r="CF193" i="2"/>
  <c r="CG193" i="2" s="1"/>
  <c r="CE87" i="2"/>
  <c r="CF87" i="2"/>
  <c r="CG87" i="2" s="1"/>
  <c r="CE74" i="2"/>
  <c r="CF74" i="2"/>
  <c r="CG74" i="2" s="1"/>
  <c r="CE103" i="2"/>
  <c r="CF103" i="2"/>
  <c r="CG103" i="2" s="1"/>
  <c r="CE45" i="2"/>
  <c r="CF45" i="2"/>
  <c r="CG45" i="2" s="1"/>
  <c r="CE166" i="2"/>
  <c r="CF166" i="2"/>
  <c r="CG166" i="2" s="1"/>
  <c r="CE143" i="2"/>
  <c r="CF143" i="2"/>
  <c r="CG143" i="2" s="1"/>
  <c r="CE67" i="2"/>
  <c r="CF67" i="2"/>
  <c r="CG67" i="2" s="1"/>
  <c r="CE119" i="2"/>
  <c r="CF119" i="2"/>
  <c r="CG119" i="2" s="1"/>
  <c r="CE170" i="2"/>
  <c r="CF170" i="2"/>
  <c r="CG170" i="2" s="1"/>
  <c r="CE188" i="2"/>
  <c r="CF188" i="2"/>
  <c r="CG188" i="2" s="1"/>
  <c r="CE123" i="2"/>
  <c r="CF123" i="2"/>
  <c r="CG123" i="2" s="1"/>
  <c r="CE25" i="2"/>
  <c r="CF25" i="2"/>
  <c r="CG25" i="2" s="1"/>
  <c r="CE150" i="2"/>
  <c r="CF150" i="2"/>
  <c r="CG150" i="2" s="1"/>
  <c r="CE114" i="2"/>
  <c r="CF114" i="2"/>
  <c r="CG114" i="2" s="1"/>
  <c r="CE16" i="2"/>
  <c r="CF16" i="2"/>
  <c r="CG16" i="2" s="1"/>
  <c r="CE198" i="2"/>
  <c r="CF198" i="2"/>
  <c r="CG198" i="2" s="1"/>
  <c r="CE9" i="2"/>
  <c r="CF9" i="2"/>
  <c r="CG9" i="2" s="1"/>
  <c r="CE158" i="2"/>
  <c r="CF158" i="2"/>
  <c r="CG158" i="2" s="1"/>
  <c r="CE100" i="2"/>
  <c r="CF100" i="2"/>
  <c r="CG100" i="2" s="1"/>
  <c r="CE163" i="2"/>
  <c r="CF163" i="2"/>
  <c r="CG163" i="2" s="1"/>
  <c r="CE195" i="2"/>
  <c r="CF195" i="2"/>
  <c r="CG195" i="2" s="1"/>
  <c r="CE34" i="2"/>
  <c r="CF34" i="2"/>
  <c r="CG34" i="2" s="1"/>
  <c r="CE200" i="2"/>
  <c r="CF200" i="2"/>
  <c r="CG200" i="2" s="1"/>
  <c r="CE124" i="2"/>
  <c r="CF124" i="2"/>
  <c r="CG124" i="2" s="1"/>
  <c r="CE153" i="2"/>
  <c r="CF153" i="2"/>
  <c r="CG153" i="2" s="1"/>
  <c r="CE41" i="2"/>
  <c r="CF41" i="2"/>
  <c r="CG41" i="2" s="1"/>
  <c r="CE131" i="2"/>
  <c r="CF131" i="2"/>
  <c r="CG131" i="2" s="1"/>
  <c r="BF23" i="4"/>
  <c r="BH23" i="4" s="1"/>
  <c r="CE109" i="2"/>
  <c r="CF109" i="2"/>
  <c r="CG109" i="2" s="1"/>
  <c r="CE181" i="2"/>
  <c r="CF181" i="2"/>
  <c r="CG181" i="2" s="1"/>
  <c r="CE125" i="2"/>
  <c r="CF125" i="2"/>
  <c r="CG125" i="2" s="1"/>
  <c r="CE58" i="2"/>
  <c r="CF58" i="2"/>
  <c r="CG58" i="2" s="1"/>
  <c r="CE156" i="2"/>
  <c r="CF156" i="2"/>
  <c r="CG156" i="2" s="1"/>
  <c r="CE172" i="2"/>
  <c r="CF172" i="2"/>
  <c r="CG172" i="2" s="1"/>
  <c r="CE5" i="2"/>
  <c r="CF5" i="2"/>
  <c r="CG5" i="2" s="1"/>
  <c r="CE17" i="2"/>
  <c r="CF17" i="2"/>
  <c r="CG17" i="2" s="1"/>
  <c r="CE89" i="2"/>
  <c r="CF89" i="2"/>
  <c r="CG89" i="2" s="1"/>
  <c r="CE42" i="2"/>
  <c r="CF42" i="2"/>
  <c r="CG42" i="2" s="1"/>
  <c r="CE10" i="2"/>
  <c r="CF10" i="2"/>
  <c r="CG10" i="2" s="1"/>
  <c r="CE83" i="2"/>
  <c r="CF83" i="2"/>
  <c r="CG83" i="2" s="1"/>
  <c r="CE199" i="2"/>
  <c r="CF199" i="2"/>
  <c r="CG199" i="2" s="1"/>
  <c r="DM61" i="1"/>
  <c r="DJ30" i="1"/>
  <c r="DL30" i="1" s="1"/>
  <c r="AO93" i="4"/>
  <c r="AQ93" i="4" s="1"/>
  <c r="BF120" i="4"/>
  <c r="BH120" i="4" s="1"/>
  <c r="BJ238" i="4"/>
  <c r="AO272" i="4"/>
  <c r="AQ272" i="4" s="1"/>
  <c r="AS139" i="4"/>
  <c r="AR121" i="4"/>
  <c r="BJ19" i="4"/>
  <c r="BJ40" i="4"/>
  <c r="BJ80" i="4"/>
  <c r="BF32" i="4"/>
  <c r="BH32" i="4" s="1"/>
  <c r="BJ47" i="4"/>
  <c r="BI62" i="4"/>
  <c r="BJ73" i="4"/>
  <c r="CE155" i="2"/>
  <c r="CF155" i="2"/>
  <c r="CG155" i="2" s="1"/>
  <c r="CE57" i="2"/>
  <c r="CF57" i="2"/>
  <c r="CG57" i="2" s="1"/>
  <c r="CE37" i="2"/>
  <c r="CF37" i="2"/>
  <c r="CG37" i="2" s="1"/>
  <c r="CE66" i="2"/>
  <c r="CF66" i="2"/>
  <c r="CG66" i="2" s="1"/>
  <c r="CE120" i="2"/>
  <c r="CF120" i="2"/>
  <c r="CG120" i="2" s="1"/>
  <c r="CE129" i="2"/>
  <c r="CF129" i="2"/>
  <c r="CG129" i="2" s="1"/>
  <c r="CE105" i="2"/>
  <c r="CF105" i="2"/>
  <c r="CG105" i="2" s="1"/>
  <c r="CE118" i="2"/>
  <c r="CF118" i="2"/>
  <c r="CG118" i="2" s="1"/>
  <c r="CE141" i="2"/>
  <c r="CF141" i="2"/>
  <c r="CG141" i="2" s="1"/>
  <c r="CE82" i="2"/>
  <c r="CF82" i="2"/>
  <c r="CG82" i="2" s="1"/>
  <c r="CE53" i="2"/>
  <c r="CF53" i="2"/>
  <c r="CG53" i="2" s="1"/>
  <c r="CE182" i="2"/>
  <c r="CF182" i="2"/>
  <c r="CG182" i="2" s="1"/>
  <c r="CE75" i="2"/>
  <c r="CF75" i="2"/>
  <c r="CG75" i="2" s="1"/>
  <c r="CE127" i="2"/>
  <c r="CF127" i="2"/>
  <c r="CG127" i="2" s="1"/>
  <c r="CE171" i="2"/>
  <c r="CF171" i="2"/>
  <c r="CG171" i="2" s="1"/>
  <c r="CE149" i="2"/>
  <c r="CF149" i="2"/>
  <c r="CG149" i="2" s="1"/>
  <c r="CE191" i="2"/>
  <c r="CF191" i="2"/>
  <c r="CG191" i="2" s="1"/>
  <c r="CE102" i="2"/>
  <c r="CF102" i="2"/>
  <c r="CG102" i="2" s="1"/>
  <c r="CE142" i="2"/>
  <c r="CF142" i="2"/>
  <c r="CG142" i="2" s="1"/>
  <c r="CE39" i="2"/>
  <c r="CF39" i="2"/>
  <c r="CG39" i="2" s="1"/>
  <c r="CE59" i="2"/>
  <c r="CF59" i="2"/>
  <c r="CG59" i="2" s="1"/>
  <c r="CE38" i="2"/>
  <c r="CF38" i="2"/>
  <c r="CG38" i="2" s="1"/>
  <c r="AR336" i="4"/>
  <c r="CE32" i="2"/>
  <c r="CF32" i="2"/>
  <c r="CG32" i="2" s="1"/>
  <c r="CE20" i="2"/>
  <c r="CF20" i="2"/>
  <c r="CG20" i="2" s="1"/>
  <c r="CE6" i="2"/>
  <c r="CF6" i="2"/>
  <c r="CG6" i="2" s="1"/>
  <c r="CS61" i="1"/>
  <c r="CU61" i="1" s="1"/>
  <c r="CE107" i="2"/>
  <c r="CF107" i="2"/>
  <c r="CG107" i="2" s="1"/>
  <c r="CE115" i="2"/>
  <c r="CF115" i="2"/>
  <c r="CG115" i="2" s="1"/>
  <c r="CE18" i="2"/>
  <c r="CF18" i="2"/>
  <c r="CG18" i="2" s="1"/>
  <c r="CE62" i="2"/>
  <c r="CF62" i="2"/>
  <c r="CG62" i="2" s="1"/>
  <c r="CE178" i="2"/>
  <c r="CF178" i="2"/>
  <c r="CG178" i="2" s="1"/>
  <c r="CE31" i="2"/>
  <c r="CF31" i="2"/>
  <c r="CG31" i="2" s="1"/>
  <c r="CE93" i="2"/>
  <c r="CF93" i="2"/>
  <c r="CG93" i="2" s="1"/>
  <c r="CE86" i="2"/>
  <c r="CF86" i="2"/>
  <c r="CG86" i="2" s="1"/>
  <c r="CE130" i="2"/>
  <c r="CF130" i="2"/>
  <c r="CG130" i="2" s="1"/>
  <c r="CE165" i="2"/>
  <c r="CF165" i="2"/>
  <c r="CG165" i="2" s="1"/>
  <c r="CE128" i="2"/>
  <c r="CF128" i="2"/>
  <c r="CG128" i="2" s="1"/>
  <c r="DJ37" i="1"/>
  <c r="DL37" i="1" s="1"/>
  <c r="AS336" i="4"/>
  <c r="BJ223" i="4"/>
  <c r="BI27" i="4"/>
  <c r="BJ64" i="4"/>
  <c r="BJ11" i="4"/>
  <c r="BI51" i="4"/>
  <c r="AO169" i="4"/>
  <c r="AQ169" i="4" s="1"/>
  <c r="AS136" i="4"/>
  <c r="BF69" i="4"/>
  <c r="BH69" i="4" s="1"/>
  <c r="BJ115" i="4"/>
  <c r="BJ54" i="4"/>
  <c r="BI58" i="4"/>
  <c r="BF14" i="4"/>
  <c r="BH14" i="4" s="1"/>
  <c r="CE104" i="2"/>
  <c r="CF104" i="2"/>
  <c r="CG104" i="2" s="1"/>
  <c r="CE40" i="2"/>
  <c r="CF40" i="2"/>
  <c r="CG40" i="2" s="1"/>
  <c r="CE180" i="2"/>
  <c r="CF180" i="2"/>
  <c r="CG180" i="2" s="1"/>
  <c r="CE79" i="2"/>
  <c r="CF79" i="2"/>
  <c r="CG79" i="2" s="1"/>
  <c r="CE164" i="2"/>
  <c r="CF164" i="2"/>
  <c r="CG164" i="2" s="1"/>
  <c r="CE95" i="2"/>
  <c r="CF95" i="2"/>
  <c r="CG95" i="2" s="1"/>
  <c r="CE56" i="2"/>
  <c r="CF56" i="2"/>
  <c r="CG56" i="2" s="1"/>
  <c r="CE185" i="2"/>
  <c r="CF185" i="2"/>
  <c r="CG185" i="2" s="1"/>
  <c r="CE70" i="2"/>
  <c r="CF70" i="2"/>
  <c r="CG70" i="2" s="1"/>
  <c r="CE117" i="2"/>
  <c r="CF117" i="2"/>
  <c r="CG117" i="2" s="1"/>
  <c r="CE186" i="2"/>
  <c r="CF186" i="2"/>
  <c r="CG186" i="2" s="1"/>
  <c r="CE96" i="2"/>
  <c r="CF96" i="2"/>
  <c r="CG96" i="2" s="1"/>
  <c r="CE134" i="2"/>
  <c r="CF134" i="2"/>
  <c r="CG134" i="2" s="1"/>
  <c r="CE24" i="2"/>
  <c r="CF24" i="2"/>
  <c r="CG24" i="2" s="1"/>
  <c r="CE106" i="2"/>
  <c r="CF106" i="2"/>
  <c r="CG106" i="2" s="1"/>
  <c r="CE22" i="2"/>
  <c r="CF22" i="2"/>
  <c r="CG22" i="2" s="1"/>
  <c r="CE27" i="2"/>
  <c r="CF27" i="2"/>
  <c r="CG27" i="2" s="1"/>
  <c r="CE133" i="2"/>
  <c r="CF133" i="2"/>
  <c r="CG133" i="2" s="1"/>
  <c r="BJ69" i="4"/>
  <c r="CE168" i="2"/>
  <c r="CF168" i="2"/>
  <c r="CG168" i="2" s="1"/>
  <c r="CE146" i="2"/>
  <c r="CF146" i="2"/>
  <c r="CG146" i="2" s="1"/>
  <c r="CE126" i="2"/>
  <c r="CF126" i="2"/>
  <c r="CG126" i="2" s="1"/>
  <c r="CE98" i="2"/>
  <c r="CF98" i="2"/>
  <c r="CG98" i="2" s="1"/>
  <c r="CE190" i="2"/>
  <c r="CF190" i="2"/>
  <c r="CG190" i="2" s="1"/>
  <c r="CE179" i="2"/>
  <c r="CF179" i="2"/>
  <c r="CG179" i="2" s="1"/>
  <c r="AS87" i="1"/>
  <c r="AU87" i="1" s="1"/>
  <c r="AV87" i="1" s="1"/>
  <c r="BI223" i="4"/>
  <c r="BI64" i="4"/>
  <c r="AS71" i="4"/>
  <c r="BI11" i="4"/>
  <c r="AR109" i="4"/>
  <c r="BF51" i="4"/>
  <c r="BH51" i="4" s="1"/>
  <c r="AO136" i="4"/>
  <c r="AQ136" i="4" s="1"/>
  <c r="BJ102" i="4"/>
  <c r="AR230" i="4"/>
  <c r="AR60" i="4"/>
  <c r="AO153" i="4"/>
  <c r="AQ153" i="4" s="1"/>
  <c r="BF9" i="4"/>
  <c r="BH9" i="4" s="1"/>
  <c r="BF54" i="4"/>
  <c r="BH54" i="4" s="1"/>
  <c r="BI18" i="4"/>
  <c r="CE52" i="2"/>
  <c r="CF52" i="2"/>
  <c r="CG52" i="2" s="1"/>
  <c r="CE121" i="2"/>
  <c r="CF121" i="2"/>
  <c r="CG121" i="2" s="1"/>
  <c r="CE19" i="2"/>
  <c r="CF19" i="2"/>
  <c r="CG19" i="2" s="1"/>
  <c r="CE54" i="2"/>
  <c r="CF54" i="2"/>
  <c r="CG54" i="2" s="1"/>
  <c r="CE30" i="2"/>
  <c r="CF30" i="2"/>
  <c r="CG30" i="2" s="1"/>
  <c r="CE23" i="2"/>
  <c r="CF23" i="2"/>
  <c r="CG23" i="2" s="1"/>
  <c r="CE148" i="2"/>
  <c r="CF148" i="2"/>
  <c r="CG148" i="2" s="1"/>
  <c r="CE60" i="2"/>
  <c r="CF60" i="2"/>
  <c r="CG60" i="2" s="1"/>
  <c r="CE139" i="2"/>
  <c r="CF139" i="2"/>
  <c r="CG139" i="2" s="1"/>
  <c r="CE61" i="2"/>
  <c r="CF61" i="2"/>
  <c r="CG61" i="2" s="1"/>
  <c r="CE137" i="2"/>
  <c r="CF137" i="2"/>
  <c r="CG137" i="2" s="1"/>
  <c r="CE28" i="2"/>
  <c r="CF28" i="2"/>
  <c r="CG28" i="2" s="1"/>
  <c r="CE68" i="2"/>
  <c r="CF68" i="2"/>
  <c r="CG68" i="2" s="1"/>
  <c r="CE88" i="2"/>
  <c r="CF88" i="2"/>
  <c r="CG88" i="2" s="1"/>
  <c r="CE111" i="2"/>
  <c r="CF111" i="2"/>
  <c r="CG111" i="2" s="1"/>
  <c r="CE7" i="2"/>
  <c r="CF7" i="2"/>
  <c r="CG7" i="2" s="1"/>
  <c r="CE174" i="2"/>
  <c r="CF174" i="2"/>
  <c r="CG174" i="2" s="1"/>
  <c r="CE78" i="2"/>
  <c r="CF78" i="2"/>
  <c r="CG78" i="2" s="1"/>
  <c r="CE162" i="2"/>
  <c r="CF162" i="2"/>
  <c r="CG162" i="2" s="1"/>
  <c r="CE194" i="2"/>
  <c r="CF194" i="2"/>
  <c r="CG194" i="2" s="1"/>
  <c r="CE201" i="2"/>
  <c r="CF201" i="2"/>
  <c r="CG201" i="2" s="1"/>
  <c r="CE132" i="2"/>
  <c r="CF132" i="2"/>
  <c r="CG132" i="2" s="1"/>
  <c r="CE85" i="2"/>
  <c r="CF85" i="2"/>
  <c r="CG85" i="2" s="1"/>
  <c r="CE161" i="2"/>
  <c r="CF161" i="2"/>
  <c r="CG161" i="2" s="1"/>
  <c r="CE55" i="2"/>
  <c r="CF55" i="2"/>
  <c r="CG55" i="2" s="1"/>
  <c r="CE99" i="2"/>
  <c r="CF99" i="2"/>
  <c r="CG99" i="2" s="1"/>
  <c r="CE159" i="2"/>
  <c r="CF159" i="2"/>
  <c r="CG159" i="2" s="1"/>
  <c r="CE175" i="2"/>
  <c r="CF175" i="2"/>
  <c r="CG175" i="2" s="1"/>
  <c r="AR302" i="4"/>
  <c r="BF102" i="4"/>
  <c r="BH102" i="4" s="1"/>
  <c r="AS183" i="4"/>
  <c r="CE110" i="2"/>
  <c r="CF110" i="2"/>
  <c r="CG110" i="2" s="1"/>
  <c r="CE13" i="2"/>
  <c r="CF13" i="2"/>
  <c r="CG13" i="2" s="1"/>
  <c r="CE197" i="2"/>
  <c r="CF197" i="2"/>
  <c r="CG197" i="2" s="1"/>
  <c r="CE184" i="2"/>
  <c r="CF184" i="2"/>
  <c r="CG184" i="2" s="1"/>
  <c r="CE65" i="2"/>
  <c r="CF65" i="2"/>
  <c r="CG65" i="2" s="1"/>
  <c r="CE48" i="2"/>
  <c r="CF48" i="2"/>
  <c r="CG48" i="2" s="1"/>
  <c r="CE176" i="2"/>
  <c r="CF176" i="2"/>
  <c r="CG176" i="2" s="1"/>
  <c r="CE189" i="2"/>
  <c r="CF189" i="2"/>
  <c r="CG189" i="2" s="1"/>
  <c r="CE73" i="2"/>
  <c r="CF73" i="2"/>
  <c r="CG73" i="2" s="1"/>
  <c r="CE26" i="2"/>
  <c r="CF26" i="2"/>
  <c r="CG26" i="2" s="1"/>
  <c r="CE192" i="2"/>
  <c r="CF192" i="2"/>
  <c r="CG192" i="2" s="1"/>
  <c r="CE112" i="2"/>
  <c r="CF112" i="2"/>
  <c r="CG112" i="2" s="1"/>
  <c r="CE69" i="2"/>
  <c r="CF69" i="2"/>
  <c r="CG69" i="2" s="1"/>
  <c r="CE145" i="2"/>
  <c r="CF145" i="2"/>
  <c r="CG145" i="2" s="1"/>
  <c r="CE157" i="2"/>
  <c r="CF157" i="2"/>
  <c r="CG157" i="2" s="1"/>
  <c r="CE154" i="2"/>
  <c r="CF154" i="2"/>
  <c r="CG154" i="2" s="1"/>
  <c r="CE90" i="2"/>
  <c r="CF90" i="2"/>
  <c r="CG90" i="2" s="1"/>
  <c r="CE14" i="2"/>
  <c r="CF14" i="2"/>
  <c r="CG14" i="2" s="1"/>
  <c r="CE196" i="2"/>
  <c r="CF196" i="2"/>
  <c r="CG196" i="2" s="1"/>
  <c r="CE63" i="2"/>
  <c r="CF63" i="2"/>
  <c r="CG63" i="2" s="1"/>
  <c r="CE47" i="2"/>
  <c r="CF47" i="2"/>
  <c r="CG47" i="2" s="1"/>
  <c r="CE97" i="2"/>
  <c r="CF97" i="2"/>
  <c r="CG97" i="2" s="1"/>
  <c r="CE50" i="2"/>
  <c r="CF50" i="2"/>
  <c r="CG50" i="2" s="1"/>
  <c r="CE173" i="2"/>
  <c r="CF173" i="2"/>
  <c r="CG173" i="2" s="1"/>
  <c r="CE94" i="2"/>
  <c r="CF94" i="2"/>
  <c r="CG94" i="2" s="1"/>
  <c r="CE147" i="2"/>
  <c r="CF147" i="2"/>
  <c r="CG147" i="2" s="1"/>
  <c r="CS67" i="1"/>
  <c r="CU67" i="1" s="1"/>
  <c r="ED63" i="1"/>
  <c r="AW45" i="1"/>
  <c r="EE63" i="1"/>
  <c r="DM58" i="1"/>
  <c r="CW61" i="1"/>
  <c r="AS45" i="1"/>
  <c r="AU45" i="1" s="1"/>
  <c r="AV45" i="1" s="1"/>
  <c r="AR314" i="4"/>
  <c r="BI48" i="4"/>
  <c r="AS41" i="4"/>
  <c r="AR282" i="4"/>
  <c r="AS52" i="4"/>
  <c r="BJ34" i="4"/>
  <c r="BJ48" i="4"/>
  <c r="BI171" i="4"/>
  <c r="AS127" i="4"/>
  <c r="BJ25" i="4"/>
  <c r="BJ143" i="4"/>
  <c r="AO52" i="4"/>
  <c r="AQ52" i="4" s="1"/>
  <c r="BF192" i="4"/>
  <c r="BH192" i="4" s="1"/>
  <c r="BF60" i="4"/>
  <c r="BH60" i="4" s="1"/>
  <c r="AR331" i="4"/>
  <c r="AR31" i="4"/>
  <c r="AS65" i="4"/>
  <c r="AR18" i="4"/>
  <c r="BF101" i="4"/>
  <c r="BH101" i="4" s="1"/>
  <c r="AR96" i="4"/>
  <c r="AR127" i="4"/>
  <c r="BI146" i="4"/>
  <c r="BI143" i="4"/>
  <c r="AS91" i="4"/>
  <c r="AS384" i="4"/>
  <c r="AR205" i="4"/>
  <c r="BJ79" i="4"/>
  <c r="AS29" i="4"/>
  <c r="AS18" i="4"/>
  <c r="AS76" i="4"/>
  <c r="BJ146" i="4"/>
  <c r="AS49" i="4"/>
  <c r="AR384" i="4"/>
  <c r="AS401" i="4"/>
  <c r="AS11" i="4"/>
  <c r="AS331" i="4"/>
  <c r="AR42" i="4"/>
  <c r="AR29" i="4"/>
  <c r="BJ86" i="4"/>
  <c r="AS121" i="4"/>
  <c r="AO76" i="4"/>
  <c r="AQ76" i="4" s="1"/>
  <c r="AS46" i="4"/>
  <c r="AO49" i="4"/>
  <c r="AQ49" i="4" s="1"/>
  <c r="BJ9" i="4"/>
  <c r="AR401" i="4"/>
  <c r="BF44" i="4"/>
  <c r="BG44" i="4" s="1"/>
  <c r="BI120" i="4"/>
  <c r="AS10" i="4"/>
  <c r="BI234" i="4"/>
  <c r="AS277" i="4"/>
  <c r="AO65" i="4"/>
  <c r="AQ65" i="4" s="1"/>
  <c r="BJ110" i="4"/>
  <c r="BJ166" i="4"/>
  <c r="BJ42" i="4"/>
  <c r="AO7" i="4"/>
  <c r="AQ7" i="4" s="1"/>
  <c r="BJ234" i="4"/>
  <c r="AO11" i="4"/>
  <c r="AQ11" i="4" s="1"/>
  <c r="BI173" i="4"/>
  <c r="BI207" i="4"/>
  <c r="BI50" i="4"/>
  <c r="BI47" i="4"/>
  <c r="BI88" i="4"/>
  <c r="BF55" i="4"/>
  <c r="BH55" i="4" s="1"/>
  <c r="BI79" i="4"/>
  <c r="BJ78" i="4"/>
  <c r="BJ57" i="4"/>
  <c r="AS388" i="4"/>
  <c r="BF16" i="4"/>
  <c r="BH16" i="4" s="1"/>
  <c r="BF25" i="4"/>
  <c r="BH25" i="4" s="1"/>
  <c r="AO134" i="4"/>
  <c r="AQ134" i="4" s="1"/>
  <c r="AO261" i="4"/>
  <c r="AQ261" i="4" s="1"/>
  <c r="BF45" i="4"/>
  <c r="BH45" i="4" s="1"/>
  <c r="AR277" i="4"/>
  <c r="BI189" i="4"/>
  <c r="AR9" i="4"/>
  <c r="BI110" i="4"/>
  <c r="BI166" i="4"/>
  <c r="BI42" i="4"/>
  <c r="BJ173" i="4"/>
  <c r="AR394" i="4"/>
  <c r="AR99" i="4"/>
  <c r="BI37" i="4"/>
  <c r="BJ207" i="4"/>
  <c r="BJ50" i="4"/>
  <c r="BF88" i="4"/>
  <c r="BH88" i="4" s="1"/>
  <c r="BF78" i="4"/>
  <c r="BH78" i="4" s="1"/>
  <c r="BI16" i="4"/>
  <c r="AS353" i="4"/>
  <c r="AO182" i="4"/>
  <c r="AQ182" i="4" s="1"/>
  <c r="AS51" i="4"/>
  <c r="AS196" i="4"/>
  <c r="BJ35" i="4"/>
  <c r="BI181" i="4"/>
  <c r="BJ189" i="4"/>
  <c r="AS102" i="4"/>
  <c r="AR28" i="4"/>
  <c r="AS394" i="4"/>
  <c r="AO99" i="4"/>
  <c r="AQ99" i="4" s="1"/>
  <c r="BJ37" i="4"/>
  <c r="BJ204" i="4"/>
  <c r="BI6" i="4"/>
  <c r="BF49" i="4"/>
  <c r="BH49" i="4" s="1"/>
  <c r="BJ21" i="4"/>
  <c r="BJ8" i="4"/>
  <c r="AR353" i="4"/>
  <c r="BF8" i="4"/>
  <c r="BH8" i="4" s="1"/>
  <c r="AR196" i="4"/>
  <c r="BF181" i="4"/>
  <c r="BH181" i="4" s="1"/>
  <c r="BJ151" i="4"/>
  <c r="BJ43" i="4"/>
  <c r="AS96" i="4"/>
  <c r="AR77" i="4"/>
  <c r="AS371" i="4"/>
  <c r="BI192" i="4"/>
  <c r="AS154" i="4"/>
  <c r="BI21" i="4"/>
  <c r="BI26" i="4"/>
  <c r="AS410" i="4"/>
  <c r="AO411" i="4"/>
  <c r="AQ411" i="4" s="1"/>
  <c r="BF80" i="4"/>
  <c r="BH80" i="4" s="1"/>
  <c r="AR229" i="4"/>
  <c r="AS373" i="4"/>
  <c r="AO207" i="4"/>
  <c r="AP207" i="4" s="1"/>
  <c r="BI74" i="4"/>
  <c r="BF18" i="4"/>
  <c r="BH18" i="4" s="1"/>
  <c r="BJ58" i="4"/>
  <c r="BI72" i="4"/>
  <c r="BI24" i="4"/>
  <c r="BJ65" i="4"/>
  <c r="BJ71" i="4"/>
  <c r="BF185" i="4"/>
  <c r="BH185" i="4" s="1"/>
  <c r="AR333" i="4"/>
  <c r="AR299" i="4"/>
  <c r="AR363" i="4"/>
  <c r="AS135" i="4"/>
  <c r="AS281" i="4"/>
  <c r="AR97" i="4"/>
  <c r="AR47" i="4"/>
  <c r="AR312" i="4"/>
  <c r="AS366" i="4"/>
  <c r="BJ72" i="4"/>
  <c r="AS143" i="4"/>
  <c r="AS151" i="4"/>
  <c r="BJ24" i="4"/>
  <c r="BI63" i="4"/>
  <c r="BI55" i="4"/>
  <c r="BI71" i="4"/>
  <c r="BF57" i="4"/>
  <c r="BH57" i="4" s="1"/>
  <c r="BI29" i="4"/>
  <c r="AS333" i="4"/>
  <c r="AS299" i="4"/>
  <c r="AS363" i="4"/>
  <c r="AS115" i="4"/>
  <c r="AR135" i="4"/>
  <c r="AO20" i="4"/>
  <c r="AQ20" i="4" s="1"/>
  <c r="AS346" i="4"/>
  <c r="AR281" i="4"/>
  <c r="AO97" i="4"/>
  <c r="AQ97" i="4" s="1"/>
  <c r="AO237" i="4"/>
  <c r="AQ237" i="4" s="1"/>
  <c r="AO87" i="4"/>
  <c r="AQ87" i="4" s="1"/>
  <c r="AS47" i="4"/>
  <c r="AR366" i="4"/>
  <c r="AS146" i="4"/>
  <c r="AR376" i="4"/>
  <c r="BF15" i="4"/>
  <c r="BH15" i="4" s="1"/>
  <c r="BI12" i="4"/>
  <c r="BJ29" i="4"/>
  <c r="BI145" i="4"/>
  <c r="AR81" i="4"/>
  <c r="AR340" i="4"/>
  <c r="AS387" i="4"/>
  <c r="AR346" i="4"/>
  <c r="BJ98" i="4"/>
  <c r="AS26" i="4"/>
  <c r="BI177" i="4"/>
  <c r="AR146" i="4"/>
  <c r="AS376" i="4"/>
  <c r="AR155" i="4"/>
  <c r="AS389" i="4"/>
  <c r="BF12" i="4"/>
  <c r="BH12" i="4" s="1"/>
  <c r="AO358" i="4"/>
  <c r="AQ358" i="4" s="1"/>
  <c r="AO155" i="4"/>
  <c r="AQ155" i="4" s="1"/>
  <c r="AR389" i="4"/>
  <c r="AR148" i="4"/>
  <c r="BI175" i="4"/>
  <c r="BI65" i="4"/>
  <c r="BF59" i="4"/>
  <c r="BH59" i="4" s="1"/>
  <c r="AS42" i="4"/>
  <c r="AO314" i="4"/>
  <c r="AQ314" i="4" s="1"/>
  <c r="AR390" i="4"/>
  <c r="AR388" i="4"/>
  <c r="AS104" i="4"/>
  <c r="BJ31" i="4"/>
  <c r="BI151" i="4"/>
  <c r="BF7" i="4"/>
  <c r="BH7" i="4" s="1"/>
  <c r="BI43" i="4"/>
  <c r="AO386" i="4"/>
  <c r="AQ386" i="4" s="1"/>
  <c r="BF177" i="4"/>
  <c r="BH177" i="4" s="1"/>
  <c r="AR91" i="4"/>
  <c r="AO404" i="4"/>
  <c r="AQ404" i="4" s="1"/>
  <c r="BI7" i="4"/>
  <c r="AR288" i="4"/>
  <c r="BF125" i="4"/>
  <c r="BH125" i="4" s="1"/>
  <c r="AO104" i="4"/>
  <c r="AQ104" i="4" s="1"/>
  <c r="BF31" i="4"/>
  <c r="BH31" i="4" s="1"/>
  <c r="AS9" i="4"/>
  <c r="AS15" i="4"/>
  <c r="AS395" i="4"/>
  <c r="BJ171" i="4"/>
  <c r="BJ28" i="4"/>
  <c r="AR24" i="4"/>
  <c r="AR319" i="4"/>
  <c r="AO313" i="4"/>
  <c r="AQ313" i="4" s="1"/>
  <c r="AR365" i="4"/>
  <c r="BJ59" i="4"/>
  <c r="AS300" i="4"/>
  <c r="AS335" i="4"/>
  <c r="BJ180" i="4"/>
  <c r="AS134" i="4"/>
  <c r="AR362" i="4"/>
  <c r="BI45" i="4"/>
  <c r="AR345" i="4"/>
  <c r="AR395" i="4"/>
  <c r="BI28" i="4"/>
  <c r="AS124" i="4"/>
  <c r="AS17" i="4"/>
  <c r="AO24" i="4"/>
  <c r="AQ24" i="4" s="1"/>
  <c r="AS32" i="4"/>
  <c r="AR138" i="4"/>
  <c r="AS319" i="4"/>
  <c r="AO59" i="4"/>
  <c r="AQ59" i="4" s="1"/>
  <c r="AO318" i="4"/>
  <c r="AQ318" i="4" s="1"/>
  <c r="BJ60" i="4"/>
  <c r="BJ15" i="4"/>
  <c r="AR361" i="4"/>
  <c r="BI49" i="4"/>
  <c r="AO365" i="4"/>
  <c r="AP365" i="4" s="1"/>
  <c r="BJ125" i="4"/>
  <c r="AO356" i="4"/>
  <c r="AQ356" i="4" s="1"/>
  <c r="AS67" i="4"/>
  <c r="AS44" i="4"/>
  <c r="BF191" i="4"/>
  <c r="BH191" i="4" s="1"/>
  <c r="AO98" i="4"/>
  <c r="AQ98" i="4" s="1"/>
  <c r="AS120" i="4"/>
  <c r="BI10" i="4"/>
  <c r="AS161" i="4"/>
  <c r="AO120" i="4"/>
  <c r="AQ120" i="4" s="1"/>
  <c r="AS404" i="4"/>
  <c r="BF67" i="4"/>
  <c r="BH67" i="4" s="1"/>
  <c r="BF66" i="4"/>
  <c r="BH66" i="4" s="1"/>
  <c r="AR338" i="4"/>
  <c r="BF145" i="4"/>
  <c r="BH145" i="4" s="1"/>
  <c r="AO148" i="4"/>
  <c r="AQ148" i="4" s="1"/>
  <c r="AS270" i="4"/>
  <c r="BF10" i="4"/>
  <c r="BH10" i="4" s="1"/>
  <c r="AR269" i="4"/>
  <c r="AO124" i="4"/>
  <c r="AQ124" i="4" s="1"/>
  <c r="AS386" i="4"/>
  <c r="AS144" i="4"/>
  <c r="AS126" i="4"/>
  <c r="BI17" i="4"/>
  <c r="AR183" i="4"/>
  <c r="BF41" i="4"/>
  <c r="BH41" i="4" s="1"/>
  <c r="AO111" i="4"/>
  <c r="AQ111" i="4" s="1"/>
  <c r="AR256" i="4"/>
  <c r="BJ17" i="4"/>
  <c r="AR45" i="4"/>
  <c r="BF186" i="4"/>
  <c r="BH186" i="4" s="1"/>
  <c r="AS378" i="4"/>
  <c r="AO300" i="4"/>
  <c r="AQ300" i="4" s="1"/>
  <c r="AS289" i="4"/>
  <c r="AS256" i="4"/>
  <c r="BJ154" i="4"/>
  <c r="AS237" i="4"/>
  <c r="AS92" i="4"/>
  <c r="AR289" i="4"/>
  <c r="AR222" i="4"/>
  <c r="AS207" i="4"/>
  <c r="BJ41" i="4"/>
  <c r="AS56" i="4"/>
  <c r="AS45" i="4"/>
  <c r="BJ95" i="4"/>
  <c r="AR125" i="4"/>
  <c r="AS88" i="4"/>
  <c r="BI83" i="4"/>
  <c r="AR378" i="4"/>
  <c r="BJ128" i="4"/>
  <c r="BF129" i="4"/>
  <c r="BH129" i="4" s="1"/>
  <c r="BI136" i="4"/>
  <c r="BI178" i="4"/>
  <c r="AS383" i="4"/>
  <c r="AS78" i="4"/>
  <c r="BI67" i="4"/>
  <c r="AO200" i="4"/>
  <c r="AP200" i="4" s="1"/>
  <c r="AR179" i="4"/>
  <c r="BI66" i="4"/>
  <c r="BI128" i="4"/>
  <c r="AR238" i="4"/>
  <c r="AO383" i="4"/>
  <c r="AQ383" i="4" s="1"/>
  <c r="BI149" i="4"/>
  <c r="BG109" i="4"/>
  <c r="BL109" i="4" s="1"/>
  <c r="AS177" i="4"/>
  <c r="AR270" i="4"/>
  <c r="BJ149" i="4"/>
  <c r="AS334" i="4"/>
  <c r="BF83" i="4"/>
  <c r="AS345" i="4"/>
  <c r="AS406" i="4"/>
  <c r="BJ121" i="4"/>
  <c r="BF117" i="4"/>
  <c r="BH117" i="4" s="1"/>
  <c r="AR402" i="4"/>
  <c r="AR210" i="4"/>
  <c r="BF75" i="4"/>
  <c r="BH75" i="4" s="1"/>
  <c r="AR406" i="4"/>
  <c r="AS132" i="4"/>
  <c r="AO194" i="4"/>
  <c r="AP194" i="4" s="1"/>
  <c r="AS12" i="4"/>
  <c r="AR379" i="4"/>
  <c r="AS55" i="4"/>
  <c r="BI89" i="4"/>
  <c r="BI163" i="4"/>
  <c r="AR334" i="4"/>
  <c r="BJ178" i="4"/>
  <c r="AR50" i="4"/>
  <c r="AS290" i="4"/>
  <c r="AS305" i="4"/>
  <c r="BI121" i="4"/>
  <c r="BI112" i="4"/>
  <c r="AS83" i="4"/>
  <c r="AR223" i="4"/>
  <c r="AR360" i="4"/>
  <c r="AO307" i="4"/>
  <c r="AQ307" i="4" s="1"/>
  <c r="AO170" i="4"/>
  <c r="AP170" i="4" s="1"/>
  <c r="AT170" i="4" s="1"/>
  <c r="BI75" i="4"/>
  <c r="BI20" i="4"/>
  <c r="AO12" i="4"/>
  <c r="AQ12" i="4" s="1"/>
  <c r="AS379" i="4"/>
  <c r="AS173" i="4"/>
  <c r="BJ89" i="4"/>
  <c r="AS348" i="4"/>
  <c r="AS184" i="4"/>
  <c r="AS30" i="4"/>
  <c r="AR290" i="4"/>
  <c r="AO305" i="4"/>
  <c r="AQ305" i="4" s="1"/>
  <c r="AO83" i="4"/>
  <c r="AQ83" i="4" s="1"/>
  <c r="AS215" i="4"/>
  <c r="AS360" i="4"/>
  <c r="AS396" i="4"/>
  <c r="AR409" i="4"/>
  <c r="BJ20" i="4"/>
  <c r="AR253" i="4"/>
  <c r="BJ124" i="4"/>
  <c r="AS36" i="4"/>
  <c r="AO348" i="4"/>
  <c r="AQ348" i="4" s="1"/>
  <c r="BI129" i="4"/>
  <c r="AR111" i="4"/>
  <c r="AR30" i="4"/>
  <c r="AO92" i="4"/>
  <c r="AQ92" i="4" s="1"/>
  <c r="BJ191" i="4"/>
  <c r="AO308" i="4"/>
  <c r="AQ308" i="4" s="1"/>
  <c r="BF116" i="4"/>
  <c r="BH116" i="4" s="1"/>
  <c r="BF180" i="4"/>
  <c r="BH180" i="4" s="1"/>
  <c r="AR226" i="4"/>
  <c r="AO396" i="4"/>
  <c r="AQ396" i="4" s="1"/>
  <c r="AS409" i="4"/>
  <c r="AR182" i="4"/>
  <c r="AO165" i="4"/>
  <c r="AQ165" i="4" s="1"/>
  <c r="AO350" i="4"/>
  <c r="AQ350" i="4" s="1"/>
  <c r="AR59" i="4"/>
  <c r="AO221" i="4"/>
  <c r="AP221" i="4" s="1"/>
  <c r="AS21" i="4"/>
  <c r="AR21" i="4"/>
  <c r="AO340" i="4"/>
  <c r="AQ340" i="4" s="1"/>
  <c r="BJ97" i="4"/>
  <c r="AS50" i="4"/>
  <c r="AR381" i="4"/>
  <c r="AS86" i="4"/>
  <c r="BI124" i="4"/>
  <c r="AR114" i="4"/>
  <c r="AO56" i="4"/>
  <c r="AQ56" i="4" s="1"/>
  <c r="AS330" i="4"/>
  <c r="AO173" i="4"/>
  <c r="AQ173" i="4" s="1"/>
  <c r="BI126" i="4"/>
  <c r="AS75" i="4"/>
  <c r="AS68" i="4"/>
  <c r="AR100" i="4"/>
  <c r="AO15" i="4"/>
  <c r="AQ15" i="4" s="1"/>
  <c r="AO184" i="4"/>
  <c r="AQ184" i="4" s="1"/>
  <c r="BI97" i="4"/>
  <c r="BJ157" i="4"/>
  <c r="AO189" i="4"/>
  <c r="AQ189" i="4" s="1"/>
  <c r="BJ135" i="4"/>
  <c r="AR85" i="4"/>
  <c r="AO254" i="4"/>
  <c r="AQ254" i="4" s="1"/>
  <c r="AR17" i="4"/>
  <c r="BJ123" i="4"/>
  <c r="AR25" i="4"/>
  <c r="AR304" i="4"/>
  <c r="AS145" i="4"/>
  <c r="AS33" i="4"/>
  <c r="BJ99" i="4"/>
  <c r="BF95" i="4"/>
  <c r="BH95" i="4" s="1"/>
  <c r="BI100" i="4"/>
  <c r="AO78" i="4"/>
  <c r="AQ78" i="4" s="1"/>
  <c r="BJ137" i="4"/>
  <c r="AO215" i="4"/>
  <c r="AP215" i="4" s="1"/>
  <c r="AS200" i="4"/>
  <c r="AS381" i="4"/>
  <c r="AO405" i="4"/>
  <c r="AQ405" i="4" s="1"/>
  <c r="AR203" i="4"/>
  <c r="AS197" i="4"/>
  <c r="AR93" i="4"/>
  <c r="AS100" i="4"/>
  <c r="AO226" i="4"/>
  <c r="AQ226" i="4" s="1"/>
  <c r="AR86" i="4"/>
  <c r="AR40" i="4"/>
  <c r="AS262" i="4"/>
  <c r="BJ127" i="4"/>
  <c r="AS114" i="4"/>
  <c r="AR64" i="4"/>
  <c r="AO54" i="4"/>
  <c r="AQ54" i="4" s="1"/>
  <c r="AR330" i="4"/>
  <c r="AR176" i="4"/>
  <c r="AR398" i="4"/>
  <c r="BJ126" i="4"/>
  <c r="AR75" i="4"/>
  <c r="AR391" i="4"/>
  <c r="AO68" i="4"/>
  <c r="AQ68" i="4" s="1"/>
  <c r="AR193" i="4"/>
  <c r="BI157" i="4"/>
  <c r="BI135" i="4"/>
  <c r="BJ183" i="4"/>
  <c r="AO85" i="4"/>
  <c r="AQ85" i="4" s="1"/>
  <c r="BF123" i="4"/>
  <c r="BH123" i="4" s="1"/>
  <c r="BJ195" i="4"/>
  <c r="AS25" i="4"/>
  <c r="AO304" i="4"/>
  <c r="AQ304" i="4" s="1"/>
  <c r="AS294" i="4"/>
  <c r="AR145" i="4"/>
  <c r="AR375" i="4"/>
  <c r="AR33" i="4"/>
  <c r="BI99" i="4"/>
  <c r="BJ100" i="4"/>
  <c r="BI137" i="4"/>
  <c r="AR216" i="4"/>
  <c r="AR158" i="4"/>
  <c r="AR217" i="4"/>
  <c r="AR405" i="4"/>
  <c r="AR159" i="4"/>
  <c r="AS191" i="4"/>
  <c r="AO203" i="4"/>
  <c r="AP203" i="4" s="1"/>
  <c r="AR189" i="4"/>
  <c r="AO40" i="4"/>
  <c r="AQ40" i="4" s="1"/>
  <c r="AR332" i="4"/>
  <c r="AO188" i="4"/>
  <c r="AQ188" i="4" s="1"/>
  <c r="BI127" i="4"/>
  <c r="BF165" i="4"/>
  <c r="BH165" i="4" s="1"/>
  <c r="AS64" i="4"/>
  <c r="AS54" i="4"/>
  <c r="AS176" i="4"/>
  <c r="AO398" i="4"/>
  <c r="AQ398" i="4" s="1"/>
  <c r="BI168" i="4"/>
  <c r="AS38" i="4"/>
  <c r="AS391" i="4"/>
  <c r="AS37" i="4"/>
  <c r="AS193" i="4"/>
  <c r="BI183" i="4"/>
  <c r="AR95" i="4"/>
  <c r="AR374" i="4"/>
  <c r="AR294" i="4"/>
  <c r="AS375" i="4"/>
  <c r="AO108" i="4"/>
  <c r="AQ108" i="4" s="1"/>
  <c r="AO158" i="4"/>
  <c r="AQ158" i="4" s="1"/>
  <c r="AS217" i="4"/>
  <c r="AS171" i="4"/>
  <c r="AS397" i="4"/>
  <c r="AO191" i="4"/>
  <c r="AQ191" i="4" s="1"/>
  <c r="AR201" i="4"/>
  <c r="AO332" i="4"/>
  <c r="AQ332" i="4" s="1"/>
  <c r="AS165" i="4"/>
  <c r="AR188" i="4"/>
  <c r="AR20" i="4"/>
  <c r="AS354" i="4"/>
  <c r="AS261" i="4"/>
  <c r="AR38" i="4"/>
  <c r="AS350" i="4"/>
  <c r="AR37" i="4"/>
  <c r="AR323" i="4"/>
  <c r="AS95" i="4"/>
  <c r="AS374" i="4"/>
  <c r="AR98" i="4"/>
  <c r="AS164" i="4"/>
  <c r="BJ116" i="4"/>
  <c r="AR313" i="4"/>
  <c r="AO132" i="4"/>
  <c r="AQ132" i="4" s="1"/>
  <c r="AS108" i="4"/>
  <c r="AS400" i="4"/>
  <c r="AS221" i="4"/>
  <c r="AR171" i="4"/>
  <c r="AR397" i="4"/>
  <c r="AR186" i="4"/>
  <c r="AO201" i="4"/>
  <c r="AP201" i="4" s="1"/>
  <c r="AR194" i="4"/>
  <c r="BF53" i="4"/>
  <c r="BH53" i="4" s="1"/>
  <c r="BJ53" i="4"/>
  <c r="BI53" i="4"/>
  <c r="AO115" i="4"/>
  <c r="AQ115" i="4" s="1"/>
  <c r="BJ134" i="4"/>
  <c r="AS310" i="4"/>
  <c r="AS288" i="4"/>
  <c r="AS323" i="4"/>
  <c r="AR105" i="4"/>
  <c r="BJ117" i="4"/>
  <c r="AS170" i="4"/>
  <c r="AO214" i="4"/>
  <c r="AR36" i="4"/>
  <c r="AS77" i="4"/>
  <c r="AR32" i="4"/>
  <c r="AR55" i="4"/>
  <c r="AR156" i="4"/>
  <c r="AO154" i="4"/>
  <c r="AP154" i="4" s="1"/>
  <c r="AO361" i="4"/>
  <c r="AP361" i="4" s="1"/>
  <c r="AR107" i="4"/>
  <c r="AR39" i="4"/>
  <c r="AR407" i="4"/>
  <c r="AR321" i="4"/>
  <c r="AS337" i="4"/>
  <c r="AR34" i="4"/>
  <c r="AO70" i="4"/>
  <c r="AQ70" i="4" s="1"/>
  <c r="BJ108" i="4"/>
  <c r="AS160" i="4"/>
  <c r="AR122" i="4"/>
  <c r="AO102" i="4"/>
  <c r="AQ102" i="4" s="1"/>
  <c r="AS79" i="4"/>
  <c r="AR349" i="4"/>
  <c r="BI131" i="4"/>
  <c r="AS317" i="4"/>
  <c r="AO371" i="4"/>
  <c r="AQ371" i="4" s="1"/>
  <c r="AO327" i="4"/>
  <c r="AQ327" i="4" s="1"/>
  <c r="AO156" i="4"/>
  <c r="AQ156" i="4" s="1"/>
  <c r="BJ96" i="4"/>
  <c r="AO347" i="4"/>
  <c r="AQ347" i="4" s="1"/>
  <c r="AO249" i="4"/>
  <c r="AQ249" i="4" s="1"/>
  <c r="AO213" i="4"/>
  <c r="AP213" i="4" s="1"/>
  <c r="AU213" i="4" s="1"/>
  <c r="AS385" i="4"/>
  <c r="AS380" i="4"/>
  <c r="AS190" i="4"/>
  <c r="AS220" i="4"/>
  <c r="BJ112" i="4"/>
  <c r="BJ131" i="4"/>
  <c r="AS107" i="4"/>
  <c r="AS39" i="4"/>
  <c r="AR329" i="4"/>
  <c r="AS407" i="4"/>
  <c r="BJ104" i="4"/>
  <c r="BI119" i="4"/>
  <c r="AS321" i="4"/>
  <c r="AS94" i="4"/>
  <c r="AR337" i="4"/>
  <c r="AS34" i="4"/>
  <c r="BI108" i="4"/>
  <c r="AR160" i="4"/>
  <c r="AS122" i="4"/>
  <c r="AR89" i="4"/>
  <c r="AR79" i="4"/>
  <c r="AS349" i="4"/>
  <c r="AR273" i="4"/>
  <c r="BJ90" i="4"/>
  <c r="BI142" i="4"/>
  <c r="AS351" i="4"/>
  <c r="BI122" i="4"/>
  <c r="AS347" i="4"/>
  <c r="AR90" i="4"/>
  <c r="AO180" i="4"/>
  <c r="AQ180" i="4" s="1"/>
  <c r="AO209" i="4"/>
  <c r="AP209" i="4" s="1"/>
  <c r="AR408" i="4"/>
  <c r="AO380" i="4"/>
  <c r="AP380" i="4" s="1"/>
  <c r="AR174" i="4"/>
  <c r="AR225" i="4"/>
  <c r="AO190" i="4"/>
  <c r="AP190" i="4" s="1"/>
  <c r="AS390" i="4"/>
  <c r="AR213" i="4"/>
  <c r="AS329" i="4"/>
  <c r="BI104" i="4"/>
  <c r="AS286" i="4"/>
  <c r="BJ119" i="4"/>
  <c r="AS129" i="4"/>
  <c r="AR94" i="4"/>
  <c r="AS123" i="4"/>
  <c r="AR185" i="4"/>
  <c r="BI107" i="4"/>
  <c r="AS149" i="4"/>
  <c r="AS23" i="4"/>
  <c r="AS89" i="4"/>
  <c r="AS273" i="4"/>
  <c r="BI90" i="4"/>
  <c r="BJ142" i="4"/>
  <c r="BJ122" i="4"/>
  <c r="AR297" i="4"/>
  <c r="AO309" i="4"/>
  <c r="AQ309" i="4" s="1"/>
  <c r="AS90" i="4"/>
  <c r="AO206" i="4"/>
  <c r="AP206" i="4" s="1"/>
  <c r="AR335" i="4"/>
  <c r="AS249" i="4"/>
  <c r="AR220" i="4"/>
  <c r="AR51" i="4"/>
  <c r="AR286" i="4"/>
  <c r="AR320" i="4"/>
  <c r="AR129" i="4"/>
  <c r="AR123" i="4"/>
  <c r="AS185" i="4"/>
  <c r="BJ107" i="4"/>
  <c r="AS31" i="4"/>
  <c r="AR149" i="4"/>
  <c r="AR23" i="4"/>
  <c r="BJ114" i="4"/>
  <c r="BI101" i="4"/>
  <c r="AS192" i="4"/>
  <c r="AS297" i="4"/>
  <c r="AO152" i="4"/>
  <c r="AQ152" i="4" s="1"/>
  <c r="AS82" i="4"/>
  <c r="AO116" i="4"/>
  <c r="AQ116" i="4" s="1"/>
  <c r="AO177" i="4"/>
  <c r="AQ177" i="4" s="1"/>
  <c r="AR70" i="4"/>
  <c r="AR327" i="4"/>
  <c r="BI113" i="4"/>
  <c r="BI96" i="4"/>
  <c r="AO218" i="4"/>
  <c r="AQ218" i="4" s="1"/>
  <c r="AS133" i="4"/>
  <c r="AS369" i="4"/>
  <c r="AS205" i="4"/>
  <c r="AQ199" i="4"/>
  <c r="AP199" i="4"/>
  <c r="AR341" i="4"/>
  <c r="AR192" i="4"/>
  <c r="AR351" i="4"/>
  <c r="AS315" i="4"/>
  <c r="AS162" i="4"/>
  <c r="AO408" i="4"/>
  <c r="AP408" i="4" s="1"/>
  <c r="AR369" i="4"/>
  <c r="AO88" i="4"/>
  <c r="AQ88" i="4" s="1"/>
  <c r="AS341" i="4"/>
  <c r="BI105" i="4"/>
  <c r="AS352" i="4"/>
  <c r="AS328" i="4"/>
  <c r="AR382" i="4"/>
  <c r="AR161" i="4"/>
  <c r="AS157" i="4"/>
  <c r="AS125" i="4"/>
  <c r="AO119" i="4"/>
  <c r="AQ119" i="4" s="1"/>
  <c r="AR315" i="4"/>
  <c r="AR372" i="4"/>
  <c r="AS402" i="4"/>
  <c r="AS180" i="4"/>
  <c r="AO126" i="4"/>
  <c r="AQ126" i="4" s="1"/>
  <c r="AR245" i="4"/>
  <c r="AR150" i="4"/>
  <c r="AO216" i="4"/>
  <c r="AQ216" i="4" s="1"/>
  <c r="AR400" i="4"/>
  <c r="AS195" i="4"/>
  <c r="AO143" i="4"/>
  <c r="AQ143" i="4" s="1"/>
  <c r="AR162" i="4"/>
  <c r="AR224" i="4"/>
  <c r="AR151" i="4"/>
  <c r="AO225" i="4"/>
  <c r="AP225" i="4" s="1"/>
  <c r="AR211" i="4"/>
  <c r="AS382" i="4"/>
  <c r="AO131" i="4"/>
  <c r="AQ131" i="4" s="1"/>
  <c r="BJ174" i="4"/>
  <c r="BJ105" i="4"/>
  <c r="AR325" i="4"/>
  <c r="AO352" i="4"/>
  <c r="AQ352" i="4" s="1"/>
  <c r="AS254" i="4"/>
  <c r="AR157" i="4"/>
  <c r="AS118" i="4"/>
  <c r="AS372" i="4"/>
  <c r="AS308" i="4"/>
  <c r="AR113" i="4"/>
  <c r="AO245" i="4"/>
  <c r="AQ245" i="4" s="1"/>
  <c r="AS150" i="4"/>
  <c r="AR195" i="4"/>
  <c r="AS219" i="4"/>
  <c r="AS368" i="4"/>
  <c r="AO224" i="4"/>
  <c r="AP224" i="4" s="1"/>
  <c r="AR209" i="4"/>
  <c r="AS212" i="4"/>
  <c r="BI91" i="4"/>
  <c r="BF114" i="4"/>
  <c r="AR364" i="4"/>
  <c r="BJ93" i="4"/>
  <c r="BI174" i="4"/>
  <c r="AR344" i="4"/>
  <c r="AS325" i="4"/>
  <c r="AR399" i="4"/>
  <c r="AO357" i="4"/>
  <c r="AQ357" i="4" s="1"/>
  <c r="BI139" i="4"/>
  <c r="AS229" i="4"/>
  <c r="AR219" i="4"/>
  <c r="AR368" i="4"/>
  <c r="AS198" i="4"/>
  <c r="AR385" i="4"/>
  <c r="AR212" i="4"/>
  <c r="BJ91" i="4"/>
  <c r="AS210" i="4"/>
  <c r="AO211" i="4"/>
  <c r="AO362" i="4"/>
  <c r="AQ362" i="4" s="1"/>
  <c r="BF86" i="4"/>
  <c r="AS364" i="4"/>
  <c r="AS344" i="4"/>
  <c r="AS306" i="4"/>
  <c r="AS399" i="4"/>
  <c r="AS301" i="4"/>
  <c r="BJ139" i="4"/>
  <c r="AS187" i="4"/>
  <c r="AR198" i="4"/>
  <c r="BI93" i="4"/>
  <c r="AR356" i="4"/>
  <c r="AO306" i="4"/>
  <c r="AQ306" i="4" s="1"/>
  <c r="AS169" i="4"/>
  <c r="AS138" i="4"/>
  <c r="AR301" i="4"/>
  <c r="AR309" i="4"/>
  <c r="AS152" i="4"/>
  <c r="AR324" i="4"/>
  <c r="AR133" i="4"/>
  <c r="AS208" i="4"/>
  <c r="AR187" i="4"/>
  <c r="AS206" i="4"/>
  <c r="AR218" i="4"/>
  <c r="AS293" i="4"/>
  <c r="BJ136" i="4"/>
  <c r="AS105" i="4"/>
  <c r="BI132" i="4"/>
  <c r="AO63" i="4"/>
  <c r="AQ63" i="4" s="1"/>
  <c r="AO266" i="4"/>
  <c r="AQ266" i="4" s="1"/>
  <c r="AR303" i="4"/>
  <c r="BF198" i="4"/>
  <c r="AS303" i="4"/>
  <c r="AO172" i="4"/>
  <c r="AQ172" i="4" s="1"/>
  <c r="AS130" i="4"/>
  <c r="AO298" i="4"/>
  <c r="AQ298" i="4" s="1"/>
  <c r="AS358" i="4"/>
  <c r="BJ113" i="4"/>
  <c r="BF111" i="4"/>
  <c r="AO343" i="4"/>
  <c r="AQ343" i="4" s="1"/>
  <c r="AO234" i="4"/>
  <c r="AQ234" i="4" s="1"/>
  <c r="AR153" i="4"/>
  <c r="AR318" i="4"/>
  <c r="AO322" i="4"/>
  <c r="AQ322" i="4" s="1"/>
  <c r="AO223" i="4"/>
  <c r="AP223" i="4" s="1"/>
  <c r="AO166" i="4"/>
  <c r="AP166" i="4" s="1"/>
  <c r="AS159" i="4"/>
  <c r="AO74" i="4"/>
  <c r="AQ74" i="4" s="1"/>
  <c r="AO69" i="4"/>
  <c r="AQ69" i="4" s="1"/>
  <c r="AO128" i="4"/>
  <c r="AQ128" i="4" s="1"/>
  <c r="AS84" i="4"/>
  <c r="AS179" i="4"/>
  <c r="AR202" i="4"/>
  <c r="AS202" i="4"/>
  <c r="AR199" i="4"/>
  <c r="AS199" i="4"/>
  <c r="AO253" i="4"/>
  <c r="AQ253" i="4" s="1"/>
  <c r="AR310" i="4"/>
  <c r="AS181" i="4"/>
  <c r="AS311" i="4"/>
  <c r="BI134" i="4"/>
  <c r="BF154" i="4"/>
  <c r="AR112" i="4"/>
  <c r="AS119" i="4"/>
  <c r="BJ132" i="4"/>
  <c r="AO164" i="4"/>
  <c r="AQ164" i="4" s="1"/>
  <c r="AS324" i="4"/>
  <c r="BI197" i="4"/>
  <c r="AO208" i="4"/>
  <c r="AP208" i="4" s="1"/>
  <c r="AO178" i="4"/>
  <c r="AS167" i="4"/>
  <c r="AS174" i="4"/>
  <c r="AR147" i="4"/>
  <c r="AS106" i="4"/>
  <c r="AS63" i="4"/>
  <c r="BJ84" i="4"/>
  <c r="AR265" i="4"/>
  <c r="AR181" i="4"/>
  <c r="AR311" i="4"/>
  <c r="AS242" i="4"/>
  <c r="AS112" i="4"/>
  <c r="AR175" i="4"/>
  <c r="AS178" i="4"/>
  <c r="AO204" i="4"/>
  <c r="AP204" i="4" s="1"/>
  <c r="AS147" i="4"/>
  <c r="AS393" i="4"/>
  <c r="AO393" i="4"/>
  <c r="AR393" i="4"/>
  <c r="AR106" i="4"/>
  <c r="BI84" i="4"/>
  <c r="AS266" i="4"/>
  <c r="AR278" i="4"/>
  <c r="AR172" i="4"/>
  <c r="AR298" i="4"/>
  <c r="BJ111" i="4"/>
  <c r="AR343" i="4"/>
  <c r="AS240" i="4"/>
  <c r="AS322" i="4"/>
  <c r="AS175" i="4"/>
  <c r="AR166" i="4"/>
  <c r="AS204" i="4"/>
  <c r="AS377" i="4"/>
  <c r="AO377" i="4"/>
  <c r="AR377" i="4"/>
  <c r="AO278" i="4"/>
  <c r="AQ278" i="4" s="1"/>
  <c r="BF163" i="4"/>
  <c r="BH163" i="4" s="1"/>
  <c r="AS355" i="4"/>
  <c r="AO67" i="4"/>
  <c r="AQ67" i="4" s="1"/>
  <c r="AS238" i="4"/>
  <c r="AO82" i="4"/>
  <c r="AQ82" i="4" s="1"/>
  <c r="AS116" i="4"/>
  <c r="BF118" i="4"/>
  <c r="BH118" i="4" s="1"/>
  <c r="BJ118" i="4"/>
  <c r="BI118" i="4"/>
  <c r="BG58" i="4"/>
  <c r="AS73" i="4"/>
  <c r="AO262" i="4"/>
  <c r="AQ262" i="4" s="1"/>
  <c r="BF148" i="4"/>
  <c r="AR317" i="4"/>
  <c r="AR355" i="4"/>
  <c r="AS316" i="4"/>
  <c r="AS74" i="4"/>
  <c r="AS87" i="4"/>
  <c r="AO293" i="4"/>
  <c r="AQ293" i="4" s="1"/>
  <c r="AS69" i="4"/>
  <c r="AR84" i="4"/>
  <c r="AQ392" i="4"/>
  <c r="BF106" i="4"/>
  <c r="BH106" i="4" s="1"/>
  <c r="BI106" i="4"/>
  <c r="BJ106" i="4"/>
  <c r="AS339" i="4"/>
  <c r="AR339" i="4"/>
  <c r="BF195" i="4"/>
  <c r="AR73" i="4"/>
  <c r="AR258" i="4"/>
  <c r="BF169" i="4"/>
  <c r="AR316" i="4"/>
  <c r="AR118" i="4"/>
  <c r="AR233" i="4"/>
  <c r="AS113" i="4"/>
  <c r="BG73" i="4"/>
  <c r="BJ140" i="4"/>
  <c r="BF140" i="4"/>
  <c r="BH140" i="4" s="1"/>
  <c r="BI140" i="4"/>
  <c r="BG81" i="4"/>
  <c r="AS274" i="4"/>
  <c r="AR130" i="4"/>
  <c r="BF94" i="4"/>
  <c r="BH94" i="4" s="1"/>
  <c r="BI94" i="4"/>
  <c r="BJ94" i="4"/>
  <c r="BG79" i="4"/>
  <c r="BJ103" i="4"/>
  <c r="BI103" i="4"/>
  <c r="BF103" i="4"/>
  <c r="BH103" i="4" s="1"/>
  <c r="BG20" i="4"/>
  <c r="AR137" i="4"/>
  <c r="AR131" i="4"/>
  <c r="BJ165" i="4"/>
  <c r="AR274" i="4"/>
  <c r="AO328" i="4"/>
  <c r="AQ328" i="4" s="1"/>
  <c r="AR357" i="4"/>
  <c r="AP339" i="4"/>
  <c r="AS128" i="4"/>
  <c r="BJ85" i="4"/>
  <c r="BF85" i="4"/>
  <c r="BH85" i="4" s="1"/>
  <c r="BI85" i="4"/>
  <c r="BG26" i="4"/>
  <c r="BG21" i="4"/>
  <c r="BG29" i="4"/>
  <c r="AO137" i="4"/>
  <c r="AQ137" i="4" s="1"/>
  <c r="BG71" i="4"/>
  <c r="AP326" i="4"/>
  <c r="AQ326" i="4"/>
  <c r="BF184" i="4"/>
  <c r="BH184" i="4" s="1"/>
  <c r="BI184" i="4"/>
  <c r="BJ184" i="4"/>
  <c r="AO251" i="4"/>
  <c r="AR251" i="4"/>
  <c r="AS251" i="4"/>
  <c r="AP163" i="4"/>
  <c r="AQ163" i="4"/>
  <c r="AP171" i="4"/>
  <c r="AQ171" i="4"/>
  <c r="AP210" i="4"/>
  <c r="AQ210" i="4"/>
  <c r="BG56" i="4"/>
  <c r="AS258" i="4"/>
  <c r="AS241" i="4"/>
  <c r="AO233" i="4"/>
  <c r="AQ233" i="4" s="1"/>
  <c r="AP360" i="4"/>
  <c r="AQ360" i="4"/>
  <c r="BF150" i="4"/>
  <c r="BH150" i="4" s="1"/>
  <c r="BJ150" i="4"/>
  <c r="BI150" i="4"/>
  <c r="BF156" i="4"/>
  <c r="BH156" i="4" s="1"/>
  <c r="BI156" i="4"/>
  <c r="BJ156" i="4"/>
  <c r="AO228" i="4"/>
  <c r="AS228" i="4"/>
  <c r="AR228" i="4"/>
  <c r="AO231" i="4"/>
  <c r="AR231" i="4"/>
  <c r="AS231" i="4"/>
  <c r="AS43" i="4"/>
  <c r="AR43" i="4"/>
  <c r="AO43" i="4"/>
  <c r="BG115" i="4"/>
  <c r="AP159" i="4"/>
  <c r="AQ159" i="4"/>
  <c r="BG65" i="4"/>
  <c r="BJ198" i="4"/>
  <c r="AR241" i="4"/>
  <c r="AR250" i="4"/>
  <c r="BJ168" i="4"/>
  <c r="BI186" i="4"/>
  <c r="AO269" i="4"/>
  <c r="AQ269" i="4" s="1"/>
  <c r="AS234" i="4"/>
  <c r="BF199" i="4"/>
  <c r="BH199" i="4" s="1"/>
  <c r="BJ199" i="4"/>
  <c r="BI199" i="4"/>
  <c r="BF182" i="4"/>
  <c r="BH182" i="4" s="1"/>
  <c r="BJ182" i="4"/>
  <c r="BI182" i="4"/>
  <c r="BF170" i="4"/>
  <c r="BH170" i="4" s="1"/>
  <c r="BJ170" i="4"/>
  <c r="BI170" i="4"/>
  <c r="AO283" i="4"/>
  <c r="AR283" i="4"/>
  <c r="AS283" i="4"/>
  <c r="AS292" i="4"/>
  <c r="AO292" i="4"/>
  <c r="AR292" i="4"/>
  <c r="AO287" i="4"/>
  <c r="AR287" i="4"/>
  <c r="AS287" i="4"/>
  <c r="AO284" i="4"/>
  <c r="AR284" i="4"/>
  <c r="AS284" i="4"/>
  <c r="AP187" i="4"/>
  <c r="AQ187" i="4"/>
  <c r="AS14" i="4"/>
  <c r="AO14" i="4"/>
  <c r="AR14" i="4"/>
  <c r="AP142" i="4"/>
  <c r="AQ142" i="4"/>
  <c r="AP401" i="4"/>
  <c r="AQ401" i="4"/>
  <c r="AU392" i="4"/>
  <c r="AT392" i="4"/>
  <c r="BG17" i="4"/>
  <c r="AP409" i="4"/>
  <c r="AQ409" i="4"/>
  <c r="BF162" i="4"/>
  <c r="BH162" i="4" s="1"/>
  <c r="BI162" i="4"/>
  <c r="BJ162" i="4"/>
  <c r="BF176" i="4"/>
  <c r="BH176" i="4" s="1"/>
  <c r="BI176" i="4"/>
  <c r="BJ176" i="4"/>
  <c r="AO267" i="4"/>
  <c r="AR267" i="4"/>
  <c r="AS267" i="4"/>
  <c r="AO243" i="4"/>
  <c r="AS243" i="4"/>
  <c r="AR243" i="4"/>
  <c r="AO247" i="4"/>
  <c r="AR247" i="4"/>
  <c r="AS247" i="4"/>
  <c r="AP219" i="4"/>
  <c r="AQ219" i="4"/>
  <c r="AO53" i="4"/>
  <c r="AR53" i="4"/>
  <c r="AS53" i="4"/>
  <c r="AP368" i="4"/>
  <c r="AQ368" i="4"/>
  <c r="AS250" i="4"/>
  <c r="AP175" i="4"/>
  <c r="AQ175" i="4"/>
  <c r="BF194" i="4"/>
  <c r="BH194" i="4" s="1"/>
  <c r="BJ194" i="4"/>
  <c r="BI194" i="4"/>
  <c r="AO239" i="4"/>
  <c r="AS239" i="4"/>
  <c r="AR239" i="4"/>
  <c r="AO235" i="4"/>
  <c r="AS235" i="4"/>
  <c r="AR235" i="4"/>
  <c r="AP217" i="4"/>
  <c r="AQ217" i="4"/>
  <c r="BG24" i="4"/>
  <c r="AP369" i="4"/>
  <c r="AQ369" i="4"/>
  <c r="BG207" i="4"/>
  <c r="BF161" i="4"/>
  <c r="BH161" i="4" s="1"/>
  <c r="BI161" i="4"/>
  <c r="BJ161" i="4"/>
  <c r="BF159" i="4"/>
  <c r="BH159" i="4" s="1"/>
  <c r="BJ159" i="4"/>
  <c r="BI159" i="4"/>
  <c r="BF155" i="4"/>
  <c r="BH155" i="4" s="1"/>
  <c r="BI155" i="4"/>
  <c r="BJ155" i="4"/>
  <c r="AO295" i="4"/>
  <c r="AR295" i="4"/>
  <c r="AS295" i="4"/>
  <c r="AO279" i="4"/>
  <c r="AR279" i="4"/>
  <c r="AS279" i="4"/>
  <c r="AO276" i="4"/>
  <c r="AS276" i="4"/>
  <c r="AR276" i="4"/>
  <c r="AO271" i="4"/>
  <c r="AS271" i="4"/>
  <c r="AR271" i="4"/>
  <c r="AP146" i="4"/>
  <c r="AQ146" i="4"/>
  <c r="AS6" i="4"/>
  <c r="AO6" i="4"/>
  <c r="AQ6" i="4" s="1"/>
  <c r="AR6" i="4"/>
  <c r="AP376" i="4"/>
  <c r="AQ376" i="4"/>
  <c r="AP381" i="4"/>
  <c r="AQ381" i="4"/>
  <c r="AP385" i="4"/>
  <c r="AQ385" i="4"/>
  <c r="AP179" i="4"/>
  <c r="AQ179" i="4"/>
  <c r="BG63" i="4"/>
  <c r="AO259" i="4"/>
  <c r="AR259" i="4"/>
  <c r="AS259" i="4"/>
  <c r="AO263" i="4"/>
  <c r="AR263" i="4"/>
  <c r="AS263" i="4"/>
  <c r="BG201" i="4"/>
  <c r="AQ212" i="4"/>
  <c r="AP212" i="4"/>
  <c r="AP174" i="4"/>
  <c r="AQ174" i="4"/>
  <c r="AP220" i="4"/>
  <c r="AQ220" i="4"/>
  <c r="AR257" i="4"/>
  <c r="AO265" i="4"/>
  <c r="AQ265" i="4" s="1"/>
  <c r="BI148" i="4"/>
  <c r="BI169" i="4"/>
  <c r="AR242" i="4"/>
  <c r="AO240" i="4"/>
  <c r="AQ240" i="4" s="1"/>
  <c r="BJ197" i="4"/>
  <c r="AP150" i="4"/>
  <c r="AQ150" i="4"/>
  <c r="AP384" i="4"/>
  <c r="AQ384" i="4"/>
  <c r="AP400" i="4"/>
  <c r="AQ400" i="4"/>
  <c r="BF187" i="4"/>
  <c r="BH187" i="4" s="1"/>
  <c r="BI187" i="4"/>
  <c r="BJ187" i="4"/>
  <c r="BF158" i="4"/>
  <c r="BH158" i="4" s="1"/>
  <c r="BI158" i="4"/>
  <c r="BJ158" i="4"/>
  <c r="BF153" i="4"/>
  <c r="BH153" i="4" s="1"/>
  <c r="BJ153" i="4"/>
  <c r="BI153" i="4"/>
  <c r="AO244" i="4"/>
  <c r="AS244" i="4"/>
  <c r="AR244" i="4"/>
  <c r="AO291" i="4"/>
  <c r="AS291" i="4"/>
  <c r="AR291" i="4"/>
  <c r="AO232" i="4"/>
  <c r="AR232" i="4"/>
  <c r="AS232" i="4"/>
  <c r="AP222" i="4"/>
  <c r="AQ222" i="4"/>
  <c r="AO27" i="4"/>
  <c r="AS27" i="4"/>
  <c r="AR27" i="4"/>
  <c r="BG50" i="4"/>
  <c r="AP147" i="4"/>
  <c r="AQ147" i="4"/>
  <c r="BG91" i="4"/>
  <c r="BF196" i="4"/>
  <c r="BH196" i="4" s="1"/>
  <c r="BJ196" i="4"/>
  <c r="BI196" i="4"/>
  <c r="BF144" i="4"/>
  <c r="BH144" i="4" s="1"/>
  <c r="BI144" i="4"/>
  <c r="BJ144" i="4"/>
  <c r="BF188" i="4"/>
  <c r="BH188" i="4" s="1"/>
  <c r="BJ188" i="4"/>
  <c r="BI188" i="4"/>
  <c r="AR252" i="4"/>
  <c r="AS252" i="4"/>
  <c r="AO252" i="4"/>
  <c r="AO260" i="4"/>
  <c r="AS260" i="4"/>
  <c r="AR260" i="4"/>
  <c r="AO61" i="4"/>
  <c r="AS61" i="4"/>
  <c r="AR61" i="4"/>
  <c r="AQ151" i="4"/>
  <c r="AP151" i="4"/>
  <c r="AP205" i="4"/>
  <c r="AQ205" i="4"/>
  <c r="AP389" i="4"/>
  <c r="AQ389" i="4"/>
  <c r="AS257" i="4"/>
  <c r="BF152" i="4"/>
  <c r="BH152" i="4" s="1"/>
  <c r="BJ152" i="4"/>
  <c r="BI152" i="4"/>
  <c r="BF193" i="4"/>
  <c r="BH193" i="4" s="1"/>
  <c r="BI193" i="4"/>
  <c r="BJ193" i="4"/>
  <c r="BF167" i="4"/>
  <c r="BH167" i="4" s="1"/>
  <c r="BI167" i="4"/>
  <c r="BJ167" i="4"/>
  <c r="AO255" i="4"/>
  <c r="AS255" i="4"/>
  <c r="AR255" i="4"/>
  <c r="AR236" i="4"/>
  <c r="AS236" i="4"/>
  <c r="AO236" i="4"/>
  <c r="AO248" i="4"/>
  <c r="AR248" i="4"/>
  <c r="AS248" i="4"/>
  <c r="AS57" i="4"/>
  <c r="AO57" i="4"/>
  <c r="AR57" i="4"/>
  <c r="AS22" i="4"/>
  <c r="AR22" i="4"/>
  <c r="AO22" i="4"/>
  <c r="BG47" i="4"/>
  <c r="AP202" i="4"/>
  <c r="BF164" i="4"/>
  <c r="BH164" i="4" s="1"/>
  <c r="BJ164" i="4"/>
  <c r="BI164" i="4"/>
  <c r="BF147" i="4"/>
  <c r="BH147" i="4" s="1"/>
  <c r="BJ147" i="4"/>
  <c r="BI147" i="4"/>
  <c r="BF190" i="4"/>
  <c r="BH190" i="4" s="1"/>
  <c r="BI190" i="4"/>
  <c r="BJ190" i="4"/>
  <c r="BF179" i="4"/>
  <c r="BH179" i="4" s="1"/>
  <c r="BJ179" i="4"/>
  <c r="BI179" i="4"/>
  <c r="AO268" i="4"/>
  <c r="AR268" i="4"/>
  <c r="AS268" i="4"/>
  <c r="AR280" i="4"/>
  <c r="AO280" i="4"/>
  <c r="AS280" i="4"/>
  <c r="AO264" i="4"/>
  <c r="AR264" i="4"/>
  <c r="AS264" i="4"/>
  <c r="AO275" i="4"/>
  <c r="AS275" i="4"/>
  <c r="AR275" i="4"/>
  <c r="AP195" i="4"/>
  <c r="AQ195" i="4"/>
  <c r="AS58" i="4"/>
  <c r="AR58" i="4"/>
  <c r="AO58" i="4"/>
  <c r="AP162" i="4"/>
  <c r="AQ162" i="4"/>
  <c r="AP198" i="4"/>
  <c r="AQ198" i="4"/>
  <c r="AP397" i="4"/>
  <c r="AQ397" i="4"/>
  <c r="AP183" i="4"/>
  <c r="AQ183" i="4"/>
  <c r="AP168" i="4"/>
  <c r="BG27" i="4"/>
  <c r="AP34" i="4"/>
  <c r="BG105" i="4"/>
  <c r="AP149" i="4"/>
  <c r="AP250" i="4"/>
  <c r="BG221" i="4"/>
  <c r="BG189" i="4"/>
  <c r="AP37" i="4"/>
  <c r="BG28" i="4"/>
  <c r="BG240" i="4"/>
  <c r="AP323" i="4"/>
  <c r="AP410" i="4"/>
  <c r="AP77" i="4"/>
  <c r="AP118" i="4"/>
  <c r="AP44" i="4"/>
  <c r="AP197" i="4"/>
  <c r="BG96" i="4"/>
  <c r="AP312" i="4"/>
  <c r="AP394" i="4"/>
  <c r="BG203" i="4"/>
  <c r="AP84" i="4"/>
  <c r="AP333" i="4"/>
  <c r="AP364" i="4"/>
  <c r="BG238" i="4"/>
  <c r="BG34" i="4"/>
  <c r="BG214" i="4"/>
  <c r="AP55" i="4"/>
  <c r="AP330" i="4"/>
  <c r="AP176" i="4"/>
  <c r="BG130" i="4"/>
  <c r="BG149" i="4"/>
  <c r="AP45" i="4"/>
  <c r="AP31" i="4"/>
  <c r="AP277" i="4"/>
  <c r="AP75" i="4"/>
  <c r="AP10" i="4"/>
  <c r="AP72" i="4"/>
  <c r="AP23" i="4"/>
  <c r="AP122" i="4"/>
  <c r="AP79" i="4"/>
  <c r="AP18" i="4"/>
  <c r="AP310" i="4"/>
  <c r="AP288" i="4"/>
  <c r="BG110" i="4"/>
  <c r="BG166" i="4"/>
  <c r="AP121" i="4"/>
  <c r="BG142" i="4"/>
  <c r="AP17" i="4"/>
  <c r="BG234" i="4"/>
  <c r="AP351" i="4"/>
  <c r="BG178" i="4"/>
  <c r="BG209" i="4"/>
  <c r="AP105" i="4"/>
  <c r="AP8" i="4"/>
  <c r="AP297" i="4"/>
  <c r="AP256" i="4"/>
  <c r="BG132" i="4"/>
  <c r="AP402" i="4"/>
  <c r="BG171" i="4"/>
  <c r="BG206" i="4"/>
  <c r="AP372" i="4"/>
  <c r="AP241" i="4"/>
  <c r="AP64" i="4"/>
  <c r="BG215" i="4"/>
  <c r="AP139" i="4"/>
  <c r="AP181" i="4"/>
  <c r="BG90" i="4"/>
  <c r="BG205" i="4"/>
  <c r="BG68" i="4"/>
  <c r="AP192" i="4"/>
  <c r="AP157" i="4"/>
  <c r="BG22" i="4"/>
  <c r="AP16" i="4"/>
  <c r="AP229" i="4"/>
  <c r="BG197" i="4"/>
  <c r="AP21" i="4"/>
  <c r="AP86" i="4"/>
  <c r="AP39" i="4"/>
  <c r="AP390" i="4"/>
  <c r="BG160" i="4"/>
  <c r="BG93" i="4"/>
  <c r="AP41" i="4"/>
  <c r="AP94" i="4"/>
  <c r="AP270" i="4"/>
  <c r="BG126" i="4"/>
  <c r="BG168" i="4"/>
  <c r="AP391" i="4"/>
  <c r="AP160" i="4"/>
  <c r="AP89" i="4"/>
  <c r="AP274" i="4"/>
  <c r="AP370" i="4"/>
  <c r="BG226" i="4"/>
  <c r="BG227" i="4"/>
  <c r="BG134" i="4"/>
  <c r="BG228" i="4"/>
  <c r="AP130" i="4"/>
  <c r="AP355" i="4"/>
  <c r="AP161" i="4"/>
  <c r="AP138" i="4"/>
  <c r="AP290" i="4"/>
  <c r="BG242" i="4"/>
  <c r="AP366" i="4"/>
  <c r="AP90" i="4"/>
  <c r="BG137" i="4"/>
  <c r="AP113" i="4"/>
  <c r="BG127" i="4"/>
  <c r="AP331" i="4"/>
  <c r="BG107" i="4"/>
  <c r="AP345" i="4"/>
  <c r="AP273" i="4"/>
  <c r="AP66" i="4"/>
  <c r="AP127" i="4"/>
  <c r="AP289" i="4"/>
  <c r="AP375" i="4"/>
  <c r="AP238" i="4"/>
  <c r="AP379" i="4"/>
  <c r="AP257" i="4"/>
  <c r="BG210" i="4"/>
  <c r="AP363" i="4"/>
  <c r="AP123" i="4"/>
  <c r="AP29" i="4"/>
  <c r="AP303" i="4"/>
  <c r="BG11" i="4"/>
  <c r="AP346" i="4"/>
  <c r="AP50" i="4"/>
  <c r="BG139" i="4"/>
  <c r="BG36" i="4"/>
  <c r="BG229" i="4"/>
  <c r="AP106" i="4"/>
  <c r="AP51" i="4"/>
  <c r="AP336" i="4"/>
  <c r="BG84" i="4"/>
  <c r="BG223" i="4"/>
  <c r="BG48" i="4"/>
  <c r="AP286" i="4"/>
  <c r="BG64" i="4"/>
  <c r="AP114" i="4"/>
  <c r="AP135" i="4"/>
  <c r="AP185" i="4"/>
  <c r="BG128" i="4"/>
  <c r="AP36" i="4"/>
  <c r="AP325" i="4"/>
  <c r="AP395" i="4"/>
  <c r="BG151" i="4"/>
  <c r="AP403" i="4"/>
  <c r="BG19" i="4"/>
  <c r="AP246" i="4"/>
  <c r="BG40" i="4"/>
  <c r="AP32" i="4"/>
  <c r="AP125" i="4"/>
  <c r="AP294" i="4"/>
  <c r="BG143" i="4"/>
  <c r="BG72" i="4"/>
  <c r="BG100" i="4"/>
  <c r="AP133" i="4"/>
  <c r="AP129" i="4"/>
  <c r="AP315" i="4"/>
  <c r="BG220" i="4"/>
  <c r="AP73" i="4"/>
  <c r="AP299" i="4"/>
  <c r="BG104" i="4"/>
  <c r="AP388" i="4"/>
  <c r="AP321" i="4"/>
  <c r="AP337" i="4"/>
  <c r="BG218" i="4"/>
  <c r="BG233" i="4"/>
  <c r="AP353" i="4"/>
  <c r="BG224" i="4"/>
  <c r="BG108" i="4"/>
  <c r="AP399" i="4"/>
  <c r="AP349" i="4"/>
  <c r="BG97" i="4"/>
  <c r="BG135" i="4"/>
  <c r="AP317" i="4"/>
  <c r="BG183" i="4"/>
  <c r="AP382" i="4"/>
  <c r="AP96" i="4"/>
  <c r="AP282" i="4"/>
  <c r="BG146" i="4"/>
  <c r="AP374" i="4"/>
  <c r="AP30" i="4"/>
  <c r="AP25" i="4"/>
  <c r="AP319" i="4"/>
  <c r="BG113" i="4"/>
  <c r="BG112" i="4"/>
  <c r="AP91" i="4"/>
  <c r="AP196" i="4"/>
  <c r="AP406" i="4"/>
  <c r="AP378" i="4"/>
  <c r="AP301" i="4"/>
  <c r="BG61" i="4"/>
  <c r="AP42" i="4"/>
  <c r="AP107" i="4"/>
  <c r="AP329" i="4"/>
  <c r="BG174" i="4"/>
  <c r="BG124" i="4"/>
  <c r="AP341" i="4"/>
  <c r="BG89" i="4"/>
  <c r="AP9" i="4"/>
  <c r="BG133" i="4"/>
  <c r="BG230" i="4"/>
  <c r="BG42" i="4"/>
  <c r="AP311" i="4"/>
  <c r="AP242" i="4"/>
  <c r="AP95" i="4"/>
  <c r="AP19" i="4"/>
  <c r="AP145" i="4"/>
  <c r="AP33" i="4"/>
  <c r="AP60" i="4"/>
  <c r="AP335" i="4"/>
  <c r="BG121" i="4"/>
  <c r="BG37" i="4"/>
  <c r="AP258" i="4"/>
  <c r="AP407" i="4"/>
  <c r="BG212" i="4"/>
  <c r="BG119" i="4"/>
  <c r="BG235" i="4"/>
  <c r="AP344" i="4"/>
  <c r="BG87" i="4"/>
  <c r="BG236" i="4"/>
  <c r="AP38" i="4"/>
  <c r="AP334" i="4"/>
  <c r="AP100" i="4"/>
  <c r="AP193" i="4"/>
  <c r="BG131" i="4"/>
  <c r="BG157" i="4"/>
  <c r="BG43" i="4"/>
  <c r="AP281" i="4"/>
  <c r="BG77" i="4"/>
  <c r="AP13" i="4"/>
  <c r="BG136" i="4"/>
  <c r="AP316" i="4"/>
  <c r="BG232" i="4"/>
  <c r="BG122" i="4"/>
  <c r="AP112" i="4"/>
  <c r="AP47" i="4"/>
  <c r="BG173" i="4"/>
  <c r="AP144" i="4"/>
  <c r="BG99" i="4"/>
  <c r="BG175" i="4"/>
  <c r="AP324" i="4"/>
  <c r="DM17" i="1"/>
  <c r="AX61" i="1"/>
  <c r="DK54" i="1"/>
  <c r="DL54" i="1"/>
  <c r="AS37" i="1"/>
  <c r="AU37" i="1" s="1"/>
  <c r="AV37" i="1" s="1"/>
  <c r="DJ61" i="1"/>
  <c r="DL61" i="1" s="1"/>
  <c r="BN95" i="1"/>
  <c r="DM63" i="1"/>
  <c r="CS70" i="1"/>
  <c r="CU70" i="1" s="1"/>
  <c r="DJ36" i="1"/>
  <c r="BK95" i="1"/>
  <c r="BM95" i="1" s="1"/>
  <c r="AW79" i="1"/>
  <c r="CV96" i="1"/>
  <c r="AS64" i="1"/>
  <c r="AU64" i="1" s="1"/>
  <c r="AV64" i="1" s="1"/>
  <c r="BK19" i="1"/>
  <c r="BM19" i="1" s="1"/>
  <c r="CW67" i="1"/>
  <c r="DN23" i="1"/>
  <c r="DJ69" i="1"/>
  <c r="DL69" i="1" s="1"/>
  <c r="CS96" i="1"/>
  <c r="CU96" i="1" s="1"/>
  <c r="DJ71" i="1"/>
  <c r="DL71" i="1" s="1"/>
  <c r="CT6" i="1"/>
  <c r="CY6" i="1" s="1"/>
  <c r="CU6" i="1"/>
  <c r="AS105" i="1"/>
  <c r="AU105" i="1" s="1"/>
  <c r="AV105" i="1" s="1"/>
  <c r="AW105" i="1"/>
  <c r="CS66" i="1"/>
  <c r="CU66" i="1" s="1"/>
  <c r="DN12" i="1"/>
  <c r="DN56" i="1"/>
  <c r="BK33" i="1"/>
  <c r="BM33" i="1" s="1"/>
  <c r="DN64" i="1"/>
  <c r="DJ45" i="1"/>
  <c r="DN53" i="1"/>
  <c r="CW70" i="1"/>
  <c r="DJ44" i="1"/>
  <c r="BN67" i="1"/>
  <c r="BN83" i="1"/>
  <c r="DN60" i="1"/>
  <c r="AS118" i="1"/>
  <c r="AU118" i="1" s="1"/>
  <c r="AV118" i="1" s="1"/>
  <c r="DJ60" i="1"/>
  <c r="AW61" i="1"/>
  <c r="DM52" i="1"/>
  <c r="DN36" i="1"/>
  <c r="BO83" i="1"/>
  <c r="DJ52" i="1"/>
  <c r="DL52" i="1" s="1"/>
  <c r="DJ8" i="1"/>
  <c r="DL8" i="1" s="1"/>
  <c r="CV52" i="1"/>
  <c r="CS58" i="1"/>
  <c r="CU58" i="1" s="1"/>
  <c r="CW57" i="1"/>
  <c r="DN6" i="1"/>
  <c r="CV39" i="1"/>
  <c r="DN25" i="1"/>
  <c r="BN68" i="1"/>
  <c r="DJ56" i="1"/>
  <c r="DL56" i="1" s="1"/>
  <c r="CS57" i="1"/>
  <c r="DJ6" i="1"/>
  <c r="CS7" i="1"/>
  <c r="CS39" i="1"/>
  <c r="CU39" i="1" s="1"/>
  <c r="DM25" i="1"/>
  <c r="DM12" i="1"/>
  <c r="AX97" i="1"/>
  <c r="AX118" i="1"/>
  <c r="DM44" i="1"/>
  <c r="DM27" i="1"/>
  <c r="CV59" i="1"/>
  <c r="CS59" i="1"/>
  <c r="DN45" i="1"/>
  <c r="BO68" i="1"/>
  <c r="CS52" i="1"/>
  <c r="CU52" i="1" s="1"/>
  <c r="DJ51" i="1"/>
  <c r="DL51" i="1" s="1"/>
  <c r="CS48" i="1"/>
  <c r="CS8" i="1"/>
  <c r="CU8" i="1" s="1"/>
  <c r="DN46" i="1"/>
  <c r="DN27" i="1"/>
  <c r="DJ65" i="1"/>
  <c r="DL65" i="1" s="1"/>
  <c r="BK76" i="1"/>
  <c r="BM76" i="1" s="1"/>
  <c r="AX51" i="1"/>
  <c r="DM26" i="1"/>
  <c r="DM46" i="1"/>
  <c r="EA49" i="1"/>
  <c r="AX92" i="1"/>
  <c r="DN22" i="1"/>
  <c r="DM65" i="1"/>
  <c r="AS51" i="1"/>
  <c r="AU51" i="1" s="1"/>
  <c r="AV51" i="1" s="1"/>
  <c r="DJ26" i="1"/>
  <c r="BO8" i="1"/>
  <c r="DN7" i="1"/>
  <c r="CS82" i="1"/>
  <c r="CU82" i="1" s="1"/>
  <c r="DJ22" i="1"/>
  <c r="DL22" i="1" s="1"/>
  <c r="BN11" i="1"/>
  <c r="CW8" i="1"/>
  <c r="CR14" i="1"/>
  <c r="CS14" i="1" s="1"/>
  <c r="CU14" i="1" s="1"/>
  <c r="BN8" i="1"/>
  <c r="CS85" i="1"/>
  <c r="CU85" i="1" s="1"/>
  <c r="AS82" i="1"/>
  <c r="AU82" i="1" s="1"/>
  <c r="AV82" i="1" s="1"/>
  <c r="BK54" i="1"/>
  <c r="BM54" i="1" s="1"/>
  <c r="DN20" i="1"/>
  <c r="CR30" i="1"/>
  <c r="CS30" i="1" s="1"/>
  <c r="CU30" i="1" s="1"/>
  <c r="BO52" i="1"/>
  <c r="CR18" i="1"/>
  <c r="CS18" i="1" s="1"/>
  <c r="CU18" i="1" s="1"/>
  <c r="CS84" i="1"/>
  <c r="CU84" i="1" s="1"/>
  <c r="DN10" i="1"/>
  <c r="DJ41" i="1"/>
  <c r="DL41" i="1" s="1"/>
  <c r="CS68" i="1"/>
  <c r="DJ10" i="1"/>
  <c r="AW78" i="1"/>
  <c r="AW71" i="1"/>
  <c r="DJ7" i="1"/>
  <c r="CW84" i="1"/>
  <c r="AX78" i="1"/>
  <c r="DJ17" i="1"/>
  <c r="DL17" i="1" s="1"/>
  <c r="DJ20" i="1"/>
  <c r="EE49" i="1"/>
  <c r="CV82" i="1"/>
  <c r="CR25" i="1"/>
  <c r="CS25" i="1" s="1"/>
  <c r="CU25" i="1" s="1"/>
  <c r="BN76" i="1"/>
  <c r="CW75" i="1"/>
  <c r="CW88" i="1"/>
  <c r="CW47" i="1"/>
  <c r="DM64" i="1"/>
  <c r="CW91" i="1"/>
  <c r="CW44" i="1"/>
  <c r="CW97" i="1"/>
  <c r="DM29" i="1"/>
  <c r="DN73" i="1"/>
  <c r="DN48" i="1"/>
  <c r="CV75" i="1"/>
  <c r="BO11" i="1"/>
  <c r="CR27" i="1"/>
  <c r="CV27" i="1" s="1"/>
  <c r="CV91" i="1"/>
  <c r="CS88" i="1"/>
  <c r="CU88" i="1" s="1"/>
  <c r="CV47" i="1"/>
  <c r="CV44" i="1"/>
  <c r="CV54" i="1"/>
  <c r="CV97" i="1"/>
  <c r="DN33" i="1"/>
  <c r="DJ29" i="1"/>
  <c r="CV56" i="1"/>
  <c r="AX48" i="1"/>
  <c r="DM48" i="1"/>
  <c r="BO85" i="1"/>
  <c r="CW50" i="1"/>
  <c r="DM42" i="1"/>
  <c r="AW109" i="1"/>
  <c r="CR24" i="1"/>
  <c r="CV24" i="1" s="1"/>
  <c r="CV69" i="1"/>
  <c r="CR28" i="1"/>
  <c r="CS28" i="1" s="1"/>
  <c r="CU28" i="1" s="1"/>
  <c r="DM51" i="1"/>
  <c r="CV48" i="1"/>
  <c r="CW85" i="1"/>
  <c r="DM33" i="1"/>
  <c r="CW56" i="1"/>
  <c r="AS48" i="1"/>
  <c r="AU48" i="1" s="1"/>
  <c r="AV48" i="1" s="1"/>
  <c r="CW7" i="1"/>
  <c r="BO82" i="1"/>
  <c r="BK85" i="1"/>
  <c r="BM85" i="1" s="1"/>
  <c r="CS50" i="1"/>
  <c r="DN42" i="1"/>
  <c r="AX109" i="1"/>
  <c r="CR21" i="1"/>
  <c r="CW21" i="1" s="1"/>
  <c r="AX82" i="1"/>
  <c r="CW68" i="1"/>
  <c r="AW92" i="1"/>
  <c r="AW37" i="1"/>
  <c r="BK47" i="1"/>
  <c r="BM47" i="1" s="1"/>
  <c r="CR10" i="1"/>
  <c r="CS10" i="1" s="1"/>
  <c r="CU10" i="1" s="1"/>
  <c r="CR35" i="1"/>
  <c r="CW35" i="1" s="1"/>
  <c r="CW76" i="1"/>
  <c r="DJ23" i="1"/>
  <c r="DL23" i="1" s="1"/>
  <c r="DN38" i="1"/>
  <c r="DM31" i="1"/>
  <c r="CV76" i="1"/>
  <c r="DM73" i="1"/>
  <c r="DM72" i="1"/>
  <c r="DM57" i="1"/>
  <c r="CW103" i="1"/>
  <c r="DN24" i="1"/>
  <c r="DJ62" i="1"/>
  <c r="DJ43" i="1"/>
  <c r="DN32" i="1"/>
  <c r="DM38" i="1"/>
  <c r="ED45" i="1"/>
  <c r="DN31" i="1"/>
  <c r="DN72" i="1"/>
  <c r="DN57" i="1"/>
  <c r="CW95" i="1"/>
  <c r="DM35" i="1"/>
  <c r="DJ24" i="1"/>
  <c r="DM62" i="1"/>
  <c r="DM32" i="1"/>
  <c r="DJ15" i="1"/>
  <c r="DN35" i="1"/>
  <c r="CS55" i="1"/>
  <c r="DJ66" i="1"/>
  <c r="DM43" i="1"/>
  <c r="DM69" i="1"/>
  <c r="DN41" i="1"/>
  <c r="DJ19" i="1"/>
  <c r="CW108" i="1"/>
  <c r="BN58" i="1"/>
  <c r="DM37" i="1"/>
  <c r="DN58" i="1"/>
  <c r="CW87" i="1"/>
  <c r="BN19" i="1"/>
  <c r="CS63" i="1"/>
  <c r="EE56" i="1"/>
  <c r="CS54" i="1"/>
  <c r="CU54" i="1" s="1"/>
  <c r="BN51" i="1"/>
  <c r="CS40" i="1"/>
  <c r="CR23" i="1"/>
  <c r="CV23" i="1" s="1"/>
  <c r="BO99" i="1"/>
  <c r="BO50" i="1"/>
  <c r="BN43" i="1"/>
  <c r="CV99" i="1"/>
  <c r="DN8" i="1"/>
  <c r="CV95" i="1"/>
  <c r="CW65" i="1"/>
  <c r="BO41" i="1"/>
  <c r="AS106" i="1"/>
  <c r="AU106" i="1" s="1"/>
  <c r="AV106" i="1" s="1"/>
  <c r="CR22" i="1"/>
  <c r="CV22" i="1" s="1"/>
  <c r="CR12" i="1"/>
  <c r="CS12" i="1" s="1"/>
  <c r="CU12" i="1" s="1"/>
  <c r="EA48" i="1"/>
  <c r="EC48" i="1" s="1"/>
  <c r="CV65" i="1"/>
  <c r="DM59" i="1"/>
  <c r="DJ63" i="1"/>
  <c r="DL63" i="1" s="1"/>
  <c r="DN59" i="1"/>
  <c r="DN55" i="1"/>
  <c r="CW102" i="1"/>
  <c r="DJ39" i="1"/>
  <c r="AX54" i="1"/>
  <c r="DM28" i="1"/>
  <c r="DJ49" i="1"/>
  <c r="CV41" i="1"/>
  <c r="DN67" i="1"/>
  <c r="DM50" i="1"/>
  <c r="DM53" i="1"/>
  <c r="DM49" i="1"/>
  <c r="BO21" i="1"/>
  <c r="CW90" i="1"/>
  <c r="DM55" i="1"/>
  <c r="CW62" i="1"/>
  <c r="CS102" i="1"/>
  <c r="CU102" i="1" s="1"/>
  <c r="DN28" i="1"/>
  <c r="DM68" i="1"/>
  <c r="CS104" i="1"/>
  <c r="DM67" i="1"/>
  <c r="DN50" i="1"/>
  <c r="AW68" i="1"/>
  <c r="CV100" i="1"/>
  <c r="DN68" i="1"/>
  <c r="BO81" i="1"/>
  <c r="CV101" i="1"/>
  <c r="CW94" i="1"/>
  <c r="CS92" i="1"/>
  <c r="CU92" i="1" s="1"/>
  <c r="DN47" i="1"/>
  <c r="CV66" i="1"/>
  <c r="CW100" i="1"/>
  <c r="DM66" i="1"/>
  <c r="DN40" i="1"/>
  <c r="BN81" i="1"/>
  <c r="DN71" i="1"/>
  <c r="CW101" i="1"/>
  <c r="AS54" i="1"/>
  <c r="AU54" i="1" s="1"/>
  <c r="AV54" i="1" s="1"/>
  <c r="CW92" i="1"/>
  <c r="BO54" i="1"/>
  <c r="CS108" i="1"/>
  <c r="CU108" i="1" s="1"/>
  <c r="CV103" i="1"/>
  <c r="CW38" i="1"/>
  <c r="EE45" i="1"/>
  <c r="BN50" i="1"/>
  <c r="AW90" i="1"/>
  <c r="BN64" i="1"/>
  <c r="AW97" i="1"/>
  <c r="BO43" i="1"/>
  <c r="CS87" i="1"/>
  <c r="BO58" i="1"/>
  <c r="CS99" i="1"/>
  <c r="AS41" i="1"/>
  <c r="AU41" i="1" s="1"/>
  <c r="AV41" i="1" s="1"/>
  <c r="BN41" i="1"/>
  <c r="ED53" i="1"/>
  <c r="AW93" i="1"/>
  <c r="AX41" i="1"/>
  <c r="EE53" i="1"/>
  <c r="CV38" i="1"/>
  <c r="AS90" i="1"/>
  <c r="AU90" i="1" s="1"/>
  <c r="AV90" i="1" s="1"/>
  <c r="CV106" i="1"/>
  <c r="BN61" i="1"/>
  <c r="AX93" i="1"/>
  <c r="CW49" i="1"/>
  <c r="BK78" i="1"/>
  <c r="CW63" i="1"/>
  <c r="BO12" i="1"/>
  <c r="DN19" i="1"/>
  <c r="AS94" i="1"/>
  <c r="AU94" i="1" s="1"/>
  <c r="AV94" i="1" s="1"/>
  <c r="DN15" i="1"/>
  <c r="CW106" i="1"/>
  <c r="EE59" i="1"/>
  <c r="BK61" i="1"/>
  <c r="CV40" i="1"/>
  <c r="AS52" i="1"/>
  <c r="AU52" i="1" s="1"/>
  <c r="AV52" i="1" s="1"/>
  <c r="ED61" i="1"/>
  <c r="BO64" i="1"/>
  <c r="AW113" i="1"/>
  <c r="AW94" i="1"/>
  <c r="EA59" i="1"/>
  <c r="AW106" i="1"/>
  <c r="CV78" i="1"/>
  <c r="CS78" i="1"/>
  <c r="CV94" i="1"/>
  <c r="EA11" i="1"/>
  <c r="EC11" i="1" s="1"/>
  <c r="CV89" i="1"/>
  <c r="EE11" i="1"/>
  <c r="BN26" i="1"/>
  <c r="AX56" i="1"/>
  <c r="CS49" i="1"/>
  <c r="AS43" i="1"/>
  <c r="AU43" i="1" s="1"/>
  <c r="AV43" i="1" s="1"/>
  <c r="CR17" i="1"/>
  <c r="CW17" i="1" s="1"/>
  <c r="CR32" i="1"/>
  <c r="CS32" i="1" s="1"/>
  <c r="CU32" i="1" s="1"/>
  <c r="BN93" i="1"/>
  <c r="BK67" i="1"/>
  <c r="AS113" i="1"/>
  <c r="AU113" i="1" s="1"/>
  <c r="AV113" i="1" s="1"/>
  <c r="CR34" i="1"/>
  <c r="CS34" i="1" s="1"/>
  <c r="CU34" i="1" s="1"/>
  <c r="CR15" i="1"/>
  <c r="CS15" i="1" s="1"/>
  <c r="CU15" i="1" s="1"/>
  <c r="CR26" i="1"/>
  <c r="CW26" i="1" s="1"/>
  <c r="EA44" i="1"/>
  <c r="BO109" i="1"/>
  <c r="BO24" i="1"/>
  <c r="BO38" i="1"/>
  <c r="BO31" i="1"/>
  <c r="AX122" i="1"/>
  <c r="CW72" i="1"/>
  <c r="CR20" i="1"/>
  <c r="CS20" i="1" s="1"/>
  <c r="CU20" i="1" s="1"/>
  <c r="CR16" i="1"/>
  <c r="CW16" i="1" s="1"/>
  <c r="CR11" i="1"/>
  <c r="CS11" i="1" s="1"/>
  <c r="CU11" i="1" s="1"/>
  <c r="CW89" i="1"/>
  <c r="BN24" i="1"/>
  <c r="BN38" i="1"/>
  <c r="BN31" i="1"/>
  <c r="AS122" i="1"/>
  <c r="AU122" i="1" s="1"/>
  <c r="AV122" i="1" s="1"/>
  <c r="CW80" i="1"/>
  <c r="BN25" i="1"/>
  <c r="CV72" i="1"/>
  <c r="CR9" i="1"/>
  <c r="CV9" i="1" s="1"/>
  <c r="EA52" i="1"/>
  <c r="BN12" i="1"/>
  <c r="AX80" i="1"/>
  <c r="CV80" i="1"/>
  <c r="BO25" i="1"/>
  <c r="CR36" i="1"/>
  <c r="CS36" i="1" s="1"/>
  <c r="CU36" i="1" s="1"/>
  <c r="CR29" i="1"/>
  <c r="CS29" i="1" s="1"/>
  <c r="CU29" i="1" s="1"/>
  <c r="AX57" i="1"/>
  <c r="CW51" i="1"/>
  <c r="BK26" i="1"/>
  <c r="BM26" i="1" s="1"/>
  <c r="ED67" i="1"/>
  <c r="AX55" i="1"/>
  <c r="BO49" i="1"/>
  <c r="BO53" i="1"/>
  <c r="CR31" i="1"/>
  <c r="CW31" i="1" s="1"/>
  <c r="CR19" i="1"/>
  <c r="CS19" i="1" s="1"/>
  <c r="CU19" i="1" s="1"/>
  <c r="EA67" i="1"/>
  <c r="CW37" i="1"/>
  <c r="BN53" i="1"/>
  <c r="CS81" i="1"/>
  <c r="CS90" i="1"/>
  <c r="CW41" i="1"/>
  <c r="CV51" i="1"/>
  <c r="BK21" i="1"/>
  <c r="BO62" i="1"/>
  <c r="CV62" i="1"/>
  <c r="ED30" i="1"/>
  <c r="DN16" i="1"/>
  <c r="EA60" i="1"/>
  <c r="EC60" i="1" s="1"/>
  <c r="BK111" i="1"/>
  <c r="BM111" i="1" s="1"/>
  <c r="EA54" i="1"/>
  <c r="EC54" i="1" s="1"/>
  <c r="DN11" i="1"/>
  <c r="DN9" i="1"/>
  <c r="BK62" i="1"/>
  <c r="CW46" i="1"/>
  <c r="CW98" i="1"/>
  <c r="DM16" i="1"/>
  <c r="DM11" i="1"/>
  <c r="DM9" i="1"/>
  <c r="CV46" i="1"/>
  <c r="CV98" i="1"/>
  <c r="ED38" i="1"/>
  <c r="BO66" i="1"/>
  <c r="EE10" i="1"/>
  <c r="CW104" i="1"/>
  <c r="BO28" i="1"/>
  <c r="BN42" i="1"/>
  <c r="AX68" i="1"/>
  <c r="BN66" i="1"/>
  <c r="BO55" i="1"/>
  <c r="ED10" i="1"/>
  <c r="BK28" i="1"/>
  <c r="BN27" i="1"/>
  <c r="CV37" i="1"/>
  <c r="BK42" i="1"/>
  <c r="EA41" i="1"/>
  <c r="AS55" i="1"/>
  <c r="AU55" i="1" s="1"/>
  <c r="AV55" i="1" s="1"/>
  <c r="BN45" i="1"/>
  <c r="BN44" i="1"/>
  <c r="CV105" i="1"/>
  <c r="EE72" i="1"/>
  <c r="DN14" i="1"/>
  <c r="CW69" i="1"/>
  <c r="AX120" i="1"/>
  <c r="AW114" i="1"/>
  <c r="BN18" i="1"/>
  <c r="AS107" i="1"/>
  <c r="AU107" i="1" s="1"/>
  <c r="AV107" i="1" s="1"/>
  <c r="AS117" i="1"/>
  <c r="AU117" i="1" s="1"/>
  <c r="AV117" i="1" s="1"/>
  <c r="BO37" i="1"/>
  <c r="AX103" i="1"/>
  <c r="AX83" i="1"/>
  <c r="ED57" i="1"/>
  <c r="BO45" i="1"/>
  <c r="CV53" i="1"/>
  <c r="BO44" i="1"/>
  <c r="CW64" i="1"/>
  <c r="CW105" i="1"/>
  <c r="AW56" i="1"/>
  <c r="CW86" i="1"/>
  <c r="BK52" i="1"/>
  <c r="EE61" i="1"/>
  <c r="BO60" i="1"/>
  <c r="EE68" i="1"/>
  <c r="EA72" i="1"/>
  <c r="CV55" i="1"/>
  <c r="BO15" i="1"/>
  <c r="AS120" i="1"/>
  <c r="AU120" i="1" s="1"/>
  <c r="AV120" i="1" s="1"/>
  <c r="EA28" i="1"/>
  <c r="EE57" i="1"/>
  <c r="CW53" i="1"/>
  <c r="AS114" i="1"/>
  <c r="AU114" i="1" s="1"/>
  <c r="AV114" i="1" s="1"/>
  <c r="BN37" i="1"/>
  <c r="CV43" i="1"/>
  <c r="CV86" i="1"/>
  <c r="EA68" i="1"/>
  <c r="AX72" i="1"/>
  <c r="DJ14" i="1"/>
  <c r="EA18" i="1"/>
  <c r="EC18" i="1" s="1"/>
  <c r="AW96" i="1"/>
  <c r="BN29" i="1"/>
  <c r="BO88" i="1"/>
  <c r="BN30" i="1"/>
  <c r="CV83" i="1"/>
  <c r="AX107" i="1"/>
  <c r="AX35" i="1"/>
  <c r="AS110" i="1"/>
  <c r="AU110" i="1" s="1"/>
  <c r="AV110" i="1" s="1"/>
  <c r="AW60" i="1"/>
  <c r="BN40" i="1"/>
  <c r="DM21" i="1"/>
  <c r="CW45" i="1"/>
  <c r="EE58" i="1"/>
  <c r="CW74" i="1"/>
  <c r="EE23" i="1"/>
  <c r="BN48" i="1"/>
  <c r="CW93" i="1"/>
  <c r="BN82" i="1"/>
  <c r="BO75" i="1"/>
  <c r="CS64" i="1"/>
  <c r="CU64" i="1" s="1"/>
  <c r="EA8" i="1"/>
  <c r="EC8" i="1" s="1"/>
  <c r="BO59" i="1"/>
  <c r="DM18" i="1"/>
  <c r="CW43" i="1"/>
  <c r="BK60" i="1"/>
  <c r="BO93" i="1"/>
  <c r="BO105" i="1"/>
  <c r="BN78" i="1"/>
  <c r="EE41" i="1"/>
  <c r="BK49" i="1"/>
  <c r="BO18" i="1"/>
  <c r="BO30" i="1"/>
  <c r="CV74" i="1"/>
  <c r="EE8" i="1"/>
  <c r="BN59" i="1"/>
  <c r="EE18" i="1"/>
  <c r="BO33" i="1"/>
  <c r="EE26" i="1"/>
  <c r="AS96" i="1"/>
  <c r="AU96" i="1" s="1"/>
  <c r="AV96" i="1" s="1"/>
  <c r="BO29" i="1"/>
  <c r="CV58" i="1"/>
  <c r="CW83" i="1"/>
  <c r="BO63" i="1"/>
  <c r="AW35" i="1"/>
  <c r="AX110" i="1"/>
  <c r="AS60" i="1"/>
  <c r="AU60" i="1" s="1"/>
  <c r="AV60" i="1" s="1"/>
  <c r="BO40" i="1"/>
  <c r="DN21" i="1"/>
  <c r="CV45" i="1"/>
  <c r="ED58" i="1"/>
  <c r="ED23" i="1"/>
  <c r="BO48" i="1"/>
  <c r="CV93" i="1"/>
  <c r="BN75" i="1"/>
  <c r="BO77" i="1"/>
  <c r="EA9" i="1"/>
  <c r="EC9" i="1" s="1"/>
  <c r="EA22" i="1"/>
  <c r="DN18" i="1"/>
  <c r="AW52" i="1"/>
  <c r="EE31" i="1"/>
  <c r="BO103" i="1"/>
  <c r="CW81" i="1"/>
  <c r="CW42" i="1"/>
  <c r="AS80" i="1"/>
  <c r="AU80" i="1" s="1"/>
  <c r="AV80" i="1" s="1"/>
  <c r="BN34" i="1"/>
  <c r="AW117" i="1"/>
  <c r="AW83" i="1"/>
  <c r="AS103" i="1"/>
  <c r="AU103" i="1" s="1"/>
  <c r="AV103" i="1" s="1"/>
  <c r="AX64" i="1"/>
  <c r="AW85" i="1"/>
  <c r="CV79" i="1"/>
  <c r="BK63" i="1"/>
  <c r="BK77" i="1"/>
  <c r="BM77" i="1" s="1"/>
  <c r="EA31" i="1"/>
  <c r="CS42" i="1"/>
  <c r="CU42" i="1" s="1"/>
  <c r="EA47" i="1"/>
  <c r="EC47" i="1" s="1"/>
  <c r="EE38" i="1"/>
  <c r="AW87" i="1"/>
  <c r="EE50" i="1"/>
  <c r="ED56" i="1"/>
  <c r="AX89" i="1"/>
  <c r="CV107" i="1"/>
  <c r="AS79" i="1"/>
  <c r="AU79" i="1" s="1"/>
  <c r="AV79" i="1" s="1"/>
  <c r="AW74" i="1"/>
  <c r="AS89" i="1"/>
  <c r="AU89" i="1" s="1"/>
  <c r="AV89" i="1" s="1"/>
  <c r="AS69" i="1"/>
  <c r="AU69" i="1" s="1"/>
  <c r="AV69" i="1" s="1"/>
  <c r="BO20" i="1"/>
  <c r="ED60" i="1"/>
  <c r="CT73" i="1"/>
  <c r="CW71" i="1"/>
  <c r="BO46" i="1"/>
  <c r="CV77" i="1"/>
  <c r="BK55" i="1"/>
  <c r="BM55" i="1" s="1"/>
  <c r="BK20" i="1"/>
  <c r="AS123" i="1"/>
  <c r="AU123" i="1" s="1"/>
  <c r="AV123" i="1" s="1"/>
  <c r="AW76" i="1"/>
  <c r="ED50" i="1"/>
  <c r="AX74" i="1"/>
  <c r="BN39" i="1"/>
  <c r="ED65" i="1"/>
  <c r="BN103" i="1"/>
  <c r="BK101" i="1"/>
  <c r="BM101" i="1" s="1"/>
  <c r="AX102" i="1"/>
  <c r="BO7" i="1"/>
  <c r="BO27" i="1"/>
  <c r="CV71" i="1"/>
  <c r="BO80" i="1"/>
  <c r="AS115" i="1"/>
  <c r="AU115" i="1" s="1"/>
  <c r="AV115" i="1" s="1"/>
  <c r="ED73" i="1"/>
  <c r="EE64" i="1"/>
  <c r="BN46" i="1"/>
  <c r="BN15" i="1"/>
  <c r="CW77" i="1"/>
  <c r="CW79" i="1"/>
  <c r="ED66" i="1"/>
  <c r="BO23" i="1"/>
  <c r="EE30" i="1"/>
  <c r="BN72" i="1"/>
  <c r="AX62" i="1"/>
  <c r="AX123" i="1"/>
  <c r="AX76" i="1"/>
  <c r="BO34" i="1"/>
  <c r="AX49" i="1"/>
  <c r="EA6" i="1"/>
  <c r="EC6" i="1" s="1"/>
  <c r="BO22" i="1"/>
  <c r="BO39" i="1"/>
  <c r="BO56" i="1"/>
  <c r="EE65" i="1"/>
  <c r="BN109" i="1"/>
  <c r="BK105" i="1"/>
  <c r="BM105" i="1" s="1"/>
  <c r="EE47" i="1"/>
  <c r="ED26" i="1"/>
  <c r="BO96" i="1"/>
  <c r="AS71" i="1"/>
  <c r="AU71" i="1" s="1"/>
  <c r="AV71" i="1" s="1"/>
  <c r="CW107" i="1"/>
  <c r="BK74" i="1"/>
  <c r="BM74" i="1" s="1"/>
  <c r="BK36" i="1"/>
  <c r="BN101" i="1"/>
  <c r="AS102" i="1"/>
  <c r="AU102" i="1" s="1"/>
  <c r="AV102" i="1" s="1"/>
  <c r="AW72" i="1"/>
  <c r="BN7" i="1"/>
  <c r="BN80" i="1"/>
  <c r="AX115" i="1"/>
  <c r="EE73" i="1"/>
  <c r="ED64" i="1"/>
  <c r="EA36" i="1"/>
  <c r="EC36" i="1" s="1"/>
  <c r="AS85" i="1"/>
  <c r="AU85" i="1" s="1"/>
  <c r="AV85" i="1" s="1"/>
  <c r="EE66" i="1"/>
  <c r="BN23" i="1"/>
  <c r="BO72" i="1"/>
  <c r="AS62" i="1"/>
  <c r="AU62" i="1" s="1"/>
  <c r="AV62" i="1" s="1"/>
  <c r="AS100" i="1"/>
  <c r="AU100" i="1" s="1"/>
  <c r="AV100" i="1" s="1"/>
  <c r="AS49" i="1"/>
  <c r="AU49" i="1" s="1"/>
  <c r="AV49" i="1" s="1"/>
  <c r="EE20" i="1"/>
  <c r="BN22" i="1"/>
  <c r="AW43" i="1"/>
  <c r="EE52" i="1"/>
  <c r="ED54" i="1"/>
  <c r="BN69" i="1"/>
  <c r="EE69" i="1"/>
  <c r="EE9" i="1"/>
  <c r="BK51" i="1"/>
  <c r="ED55" i="1"/>
  <c r="BO32" i="1"/>
  <c r="EE55" i="1"/>
  <c r="EA27" i="1"/>
  <c r="AW47" i="1"/>
  <c r="BN10" i="1"/>
  <c r="BK32" i="1"/>
  <c r="BM32" i="1" s="1"/>
  <c r="BO92" i="1"/>
  <c r="EE28" i="1"/>
  <c r="AW40" i="1"/>
  <c r="AW67" i="1"/>
  <c r="BN14" i="1"/>
  <c r="EA69" i="1"/>
  <c r="EC69" i="1" s="1"/>
  <c r="BO13" i="1"/>
  <c r="BN56" i="1"/>
  <c r="ED39" i="1"/>
  <c r="AX69" i="1"/>
  <c r="EE44" i="1"/>
  <c r="BK99" i="1"/>
  <c r="BM99" i="1" s="1"/>
  <c r="AS40" i="1"/>
  <c r="AU40" i="1" s="1"/>
  <c r="AV40" i="1" s="1"/>
  <c r="BO14" i="1"/>
  <c r="BN13" i="1"/>
  <c r="EE27" i="1"/>
  <c r="AS47" i="1"/>
  <c r="AU47" i="1" s="1"/>
  <c r="AV47" i="1" s="1"/>
  <c r="BO10" i="1"/>
  <c r="AS38" i="1"/>
  <c r="AU38" i="1" s="1"/>
  <c r="AV38" i="1" s="1"/>
  <c r="BN35" i="1"/>
  <c r="BK92" i="1"/>
  <c r="BN9" i="1"/>
  <c r="AX67" i="1"/>
  <c r="BN16" i="1"/>
  <c r="ED51" i="1"/>
  <c r="AX36" i="1"/>
  <c r="EE39" i="1"/>
  <c r="AS58" i="1"/>
  <c r="AU58" i="1" s="1"/>
  <c r="AV58" i="1" s="1"/>
  <c r="ED70" i="1"/>
  <c r="BN57" i="1"/>
  <c r="BO35" i="1"/>
  <c r="BO73" i="1"/>
  <c r="BO9" i="1"/>
  <c r="ED42" i="1"/>
  <c r="BO16" i="1"/>
  <c r="BO17" i="1"/>
  <c r="BN79" i="1"/>
  <c r="EE51" i="1"/>
  <c r="AS36" i="1"/>
  <c r="EE43" i="1"/>
  <c r="EE70" i="1"/>
  <c r="BO57" i="1"/>
  <c r="BN74" i="1"/>
  <c r="EE42" i="1"/>
  <c r="BN17" i="1"/>
  <c r="BO79" i="1"/>
  <c r="BO36" i="1"/>
  <c r="ED43" i="1"/>
  <c r="BO47" i="1"/>
  <c r="EE48" i="1"/>
  <c r="BK88" i="1"/>
  <c r="ED62" i="1"/>
  <c r="EA62" i="1"/>
  <c r="EC62" i="1" s="1"/>
  <c r="EE62" i="1"/>
  <c r="ED36" i="1"/>
  <c r="EE6" i="1"/>
  <c r="BK123" i="1"/>
  <c r="BM123" i="1" s="1"/>
  <c r="BO123" i="1"/>
  <c r="BN123" i="1"/>
  <c r="EA37" i="1"/>
  <c r="EC37" i="1" s="1"/>
  <c r="AX58" i="1"/>
  <c r="BO113" i="1"/>
  <c r="BN113" i="1"/>
  <c r="BK113" i="1"/>
  <c r="BM113" i="1" s="1"/>
  <c r="BN110" i="1"/>
  <c r="BK110" i="1"/>
  <c r="BM110" i="1" s="1"/>
  <c r="BO110" i="1"/>
  <c r="BK106" i="1"/>
  <c r="BM106" i="1" s="1"/>
  <c r="BN106" i="1"/>
  <c r="BO106" i="1"/>
  <c r="BK73" i="1"/>
  <c r="AS57" i="1"/>
  <c r="AU57" i="1" s="1"/>
  <c r="AV57" i="1" s="1"/>
  <c r="BO71" i="1"/>
  <c r="BK119" i="1"/>
  <c r="BM119" i="1" s="1"/>
  <c r="BO119" i="1"/>
  <c r="BN119" i="1"/>
  <c r="BK70" i="1"/>
  <c r="BM70" i="1" s="1"/>
  <c r="BO70" i="1"/>
  <c r="BN70" i="1"/>
  <c r="BN121" i="1"/>
  <c r="BK121" i="1"/>
  <c r="BM121" i="1" s="1"/>
  <c r="BO121" i="1"/>
  <c r="BK90" i="1"/>
  <c r="BM90" i="1" s="1"/>
  <c r="BO90" i="1"/>
  <c r="BN90" i="1"/>
  <c r="BN84" i="1"/>
  <c r="EE14" i="1"/>
  <c r="EA17" i="1"/>
  <c r="BN71" i="1"/>
  <c r="BK69" i="1"/>
  <c r="ED25" i="1"/>
  <c r="BO91" i="1"/>
  <c r="BK114" i="1"/>
  <c r="BM114" i="1" s="1"/>
  <c r="BN114" i="1"/>
  <c r="BO114" i="1"/>
  <c r="BK112" i="1"/>
  <c r="BM112" i="1" s="1"/>
  <c r="BN112" i="1"/>
  <c r="BO112" i="1"/>
  <c r="BK115" i="1"/>
  <c r="BM115" i="1" s="1"/>
  <c r="BN115" i="1"/>
  <c r="BO115" i="1"/>
  <c r="BK116" i="1"/>
  <c r="BM116" i="1" s="1"/>
  <c r="BO116" i="1"/>
  <c r="BN116" i="1"/>
  <c r="BN96" i="1"/>
  <c r="BK100" i="1"/>
  <c r="BM100" i="1" s="1"/>
  <c r="BO100" i="1"/>
  <c r="BN100" i="1"/>
  <c r="BN94" i="1"/>
  <c r="BO94" i="1"/>
  <c r="BK94" i="1"/>
  <c r="BM94" i="1" s="1"/>
  <c r="BK87" i="1"/>
  <c r="BM87" i="1" s="1"/>
  <c r="BO87" i="1"/>
  <c r="BN87" i="1"/>
  <c r="EE37" i="1"/>
  <c r="BK84" i="1"/>
  <c r="EA14" i="1"/>
  <c r="EC14" i="1" s="1"/>
  <c r="AX42" i="1"/>
  <c r="BO98" i="1"/>
  <c r="EE25" i="1"/>
  <c r="BK91" i="1"/>
  <c r="BM91" i="1" s="1"/>
  <c r="BK104" i="1"/>
  <c r="BM104" i="1" s="1"/>
  <c r="BO104" i="1"/>
  <c r="BN104" i="1"/>
  <c r="BK122" i="1"/>
  <c r="BM122" i="1" s="1"/>
  <c r="BN122" i="1"/>
  <c r="BO122" i="1"/>
  <c r="BK108" i="1"/>
  <c r="BM108" i="1" s="1"/>
  <c r="BO108" i="1"/>
  <c r="BN108" i="1"/>
  <c r="BK120" i="1"/>
  <c r="BM120" i="1" s="1"/>
  <c r="BN120" i="1"/>
  <c r="BO120" i="1"/>
  <c r="AX38" i="1"/>
  <c r="BK102" i="1"/>
  <c r="BM102" i="1" s="1"/>
  <c r="BO102" i="1"/>
  <c r="BN102" i="1"/>
  <c r="AW42" i="1"/>
  <c r="BN98" i="1"/>
  <c r="ED22" i="1"/>
  <c r="BO111" i="1"/>
  <c r="BK118" i="1"/>
  <c r="BM118" i="1" s="1"/>
  <c r="BN118" i="1"/>
  <c r="BO118" i="1"/>
  <c r="BN117" i="1"/>
  <c r="BK117" i="1"/>
  <c r="BM117" i="1" s="1"/>
  <c r="BO117" i="1"/>
  <c r="BK89" i="1"/>
  <c r="BM89" i="1" s="1"/>
  <c r="BO89" i="1"/>
  <c r="BN89" i="1"/>
  <c r="EE17" i="1"/>
  <c r="BK86" i="1"/>
  <c r="BM86" i="1" s="1"/>
  <c r="BN86" i="1"/>
  <c r="BO86" i="1"/>
  <c r="BK97" i="1"/>
  <c r="BM97" i="1" s="1"/>
  <c r="BN97" i="1"/>
  <c r="BO97" i="1"/>
  <c r="AS21" i="1"/>
  <c r="AU21" i="1" s="1"/>
  <c r="AV21" i="1" s="1"/>
  <c r="AW21" i="1"/>
  <c r="AX21" i="1"/>
  <c r="AX121" i="1"/>
  <c r="AW121" i="1"/>
  <c r="AS121" i="1"/>
  <c r="AU121" i="1" s="1"/>
  <c r="AV121" i="1" s="1"/>
  <c r="EA16" i="1"/>
  <c r="EE12" i="1"/>
  <c r="EE33" i="1"/>
  <c r="EA20" i="1"/>
  <c r="EC20" i="1" s="1"/>
  <c r="AX73" i="1"/>
  <c r="AW73" i="1"/>
  <c r="AS73" i="1"/>
  <c r="AU73" i="1" s="1"/>
  <c r="AV73" i="1" s="1"/>
  <c r="AS91" i="1"/>
  <c r="AU91" i="1" s="1"/>
  <c r="AV91" i="1" s="1"/>
  <c r="AX91" i="1"/>
  <c r="AW91" i="1"/>
  <c r="AX88" i="1"/>
  <c r="AS88" i="1"/>
  <c r="AU88" i="1" s="1"/>
  <c r="AV88" i="1" s="1"/>
  <c r="AW88" i="1"/>
  <c r="BL93" i="1"/>
  <c r="AW29" i="1"/>
  <c r="AS29" i="1"/>
  <c r="AU29" i="1" s="1"/>
  <c r="AV29" i="1" s="1"/>
  <c r="AX29" i="1"/>
  <c r="AS9" i="1"/>
  <c r="AU9" i="1" s="1"/>
  <c r="AV9" i="1" s="1"/>
  <c r="AW9" i="1"/>
  <c r="AX9" i="1"/>
  <c r="AX22" i="1"/>
  <c r="AW22" i="1"/>
  <c r="AS22" i="1"/>
  <c r="AU22" i="1" s="1"/>
  <c r="AV22" i="1" s="1"/>
  <c r="AW19" i="1"/>
  <c r="AX19" i="1"/>
  <c r="AS19" i="1"/>
  <c r="AU19" i="1" s="1"/>
  <c r="AV19" i="1" s="1"/>
  <c r="AW63" i="1"/>
  <c r="AS63" i="1"/>
  <c r="AU63" i="1" s="1"/>
  <c r="AV63" i="1" s="1"/>
  <c r="AX63" i="1"/>
  <c r="EB70" i="1"/>
  <c r="ED29" i="1"/>
  <c r="EA29" i="1"/>
  <c r="EC29" i="1" s="1"/>
  <c r="EE29" i="1"/>
  <c r="AS95" i="1"/>
  <c r="AU95" i="1" s="1"/>
  <c r="AV95" i="1" s="1"/>
  <c r="AW95" i="1"/>
  <c r="AX95" i="1"/>
  <c r="AX28" i="1"/>
  <c r="AS28" i="1"/>
  <c r="AU28" i="1" s="1"/>
  <c r="AV28" i="1" s="1"/>
  <c r="AW28" i="1"/>
  <c r="AX39" i="1"/>
  <c r="AS39" i="1"/>
  <c r="AU39" i="1" s="1"/>
  <c r="AV39" i="1" s="1"/>
  <c r="AW39" i="1"/>
  <c r="AS75" i="1"/>
  <c r="AU75" i="1" s="1"/>
  <c r="AV75" i="1" s="1"/>
  <c r="AW75" i="1"/>
  <c r="AX75" i="1"/>
  <c r="AW18" i="1"/>
  <c r="AX18" i="1"/>
  <c r="AS18" i="1"/>
  <c r="AU18" i="1" s="1"/>
  <c r="AV18" i="1" s="1"/>
  <c r="EE15" i="1"/>
  <c r="EA15" i="1"/>
  <c r="EC15" i="1" s="1"/>
  <c r="ED15" i="1"/>
  <c r="EE16" i="1"/>
  <c r="EA12" i="1"/>
  <c r="ED33" i="1"/>
  <c r="ED21" i="1"/>
  <c r="AS112" i="1"/>
  <c r="AU112" i="1" s="1"/>
  <c r="AV112" i="1" s="1"/>
  <c r="AW112" i="1"/>
  <c r="AX112" i="1"/>
  <c r="AX111" i="1"/>
  <c r="AW111" i="1"/>
  <c r="AS111" i="1"/>
  <c r="AU111" i="1" s="1"/>
  <c r="AV111" i="1" s="1"/>
  <c r="AX104" i="1"/>
  <c r="AW104" i="1"/>
  <c r="AS104" i="1"/>
  <c r="AU104" i="1" s="1"/>
  <c r="AV104" i="1" s="1"/>
  <c r="AS14" i="1"/>
  <c r="AU14" i="1" s="1"/>
  <c r="AV14" i="1" s="1"/>
  <c r="AW14" i="1"/>
  <c r="AX14" i="1"/>
  <c r="AW23" i="1"/>
  <c r="AX23" i="1"/>
  <c r="AS23" i="1"/>
  <c r="AU23" i="1" s="1"/>
  <c r="AV23" i="1" s="1"/>
  <c r="AX26" i="1"/>
  <c r="AS26" i="1"/>
  <c r="AU26" i="1" s="1"/>
  <c r="AV26" i="1" s="1"/>
  <c r="AW26" i="1"/>
  <c r="AS20" i="1"/>
  <c r="AU20" i="1" s="1"/>
  <c r="AV20" i="1" s="1"/>
  <c r="AW20" i="1"/>
  <c r="AX20" i="1"/>
  <c r="AS50" i="1"/>
  <c r="AU50" i="1" s="1"/>
  <c r="AV50" i="1" s="1"/>
  <c r="AW50" i="1"/>
  <c r="AX50" i="1"/>
  <c r="EF46" i="1"/>
  <c r="EG46" i="1"/>
  <c r="ED35" i="1"/>
  <c r="EA35" i="1"/>
  <c r="EC35" i="1" s="1"/>
  <c r="EE35" i="1"/>
  <c r="AS119" i="1"/>
  <c r="AU119" i="1" s="1"/>
  <c r="AV119" i="1" s="1"/>
  <c r="AX119" i="1"/>
  <c r="AW119" i="1"/>
  <c r="AW25" i="1"/>
  <c r="AS25" i="1"/>
  <c r="AU25" i="1" s="1"/>
  <c r="AV25" i="1" s="1"/>
  <c r="AX25" i="1"/>
  <c r="AS7" i="1"/>
  <c r="AU7" i="1" s="1"/>
  <c r="AV7" i="1" s="1"/>
  <c r="AX7" i="1"/>
  <c r="AW7" i="1"/>
  <c r="EB63" i="1"/>
  <c r="AS32" i="1"/>
  <c r="AU32" i="1" s="1"/>
  <c r="AV32" i="1" s="1"/>
  <c r="AX32" i="1"/>
  <c r="AW32" i="1"/>
  <c r="EE19" i="1"/>
  <c r="ED32" i="1"/>
  <c r="EE21" i="1"/>
  <c r="AX86" i="1"/>
  <c r="AS86" i="1"/>
  <c r="AU86" i="1" s="1"/>
  <c r="AV86" i="1" s="1"/>
  <c r="AW86" i="1"/>
  <c r="AW84" i="1"/>
  <c r="AS84" i="1"/>
  <c r="AU84" i="1" s="1"/>
  <c r="AV84" i="1" s="1"/>
  <c r="AX84" i="1"/>
  <c r="AX24" i="1"/>
  <c r="AS24" i="1"/>
  <c r="AU24" i="1" s="1"/>
  <c r="AV24" i="1" s="1"/>
  <c r="AW24" i="1"/>
  <c r="AS8" i="1"/>
  <c r="AU8" i="1" s="1"/>
  <c r="AV8" i="1" s="1"/>
  <c r="AW8" i="1"/>
  <c r="AX8" i="1"/>
  <c r="AS30" i="1"/>
  <c r="AU30" i="1" s="1"/>
  <c r="AV30" i="1" s="1"/>
  <c r="AW30" i="1"/>
  <c r="AX30" i="1"/>
  <c r="AS27" i="1"/>
  <c r="AU27" i="1" s="1"/>
  <c r="AV27" i="1" s="1"/>
  <c r="AX27" i="1"/>
  <c r="AW27" i="1"/>
  <c r="BL109" i="1"/>
  <c r="AW66" i="1"/>
  <c r="AX66" i="1"/>
  <c r="AS66" i="1"/>
  <c r="AU66" i="1" s="1"/>
  <c r="AV66" i="1" s="1"/>
  <c r="ED24" i="1"/>
  <c r="EE24" i="1"/>
  <c r="EA24" i="1"/>
  <c r="EC24" i="1" s="1"/>
  <c r="AW98" i="1"/>
  <c r="AS98" i="1"/>
  <c r="AU98" i="1" s="1"/>
  <c r="AV98" i="1" s="1"/>
  <c r="AX98" i="1"/>
  <c r="AX116" i="1"/>
  <c r="AW116" i="1"/>
  <c r="AS116" i="1"/>
  <c r="AU116" i="1" s="1"/>
  <c r="AV116" i="1" s="1"/>
  <c r="AS17" i="1"/>
  <c r="AU17" i="1" s="1"/>
  <c r="AV17" i="1" s="1"/>
  <c r="AX17" i="1"/>
  <c r="AW17" i="1"/>
  <c r="ED19" i="1"/>
  <c r="EE32" i="1"/>
  <c r="AW77" i="1"/>
  <c r="AX77" i="1"/>
  <c r="AS77" i="1"/>
  <c r="AU77" i="1" s="1"/>
  <c r="AV77" i="1" s="1"/>
  <c r="AS108" i="1"/>
  <c r="AU108" i="1" s="1"/>
  <c r="AV108" i="1" s="1"/>
  <c r="AX108" i="1"/>
  <c r="AW108" i="1"/>
  <c r="AS33" i="1"/>
  <c r="AU33" i="1" s="1"/>
  <c r="AV33" i="1" s="1"/>
  <c r="AW33" i="1"/>
  <c r="AX33" i="1"/>
  <c r="AS11" i="1"/>
  <c r="AU11" i="1" s="1"/>
  <c r="AV11" i="1" s="1"/>
  <c r="AW11" i="1"/>
  <c r="AX11" i="1"/>
  <c r="AX6" i="1"/>
  <c r="AS6" i="1"/>
  <c r="AU6" i="1" s="1"/>
  <c r="AV6" i="1" s="1"/>
  <c r="AW6" i="1"/>
  <c r="AW31" i="1"/>
  <c r="AX31" i="1"/>
  <c r="AS31" i="1"/>
  <c r="AU31" i="1" s="1"/>
  <c r="AV31" i="1" s="1"/>
  <c r="AS46" i="1"/>
  <c r="AU46" i="1" s="1"/>
  <c r="AV46" i="1" s="1"/>
  <c r="AW46" i="1"/>
  <c r="AX46" i="1"/>
  <c r="EA7" i="1"/>
  <c r="EC7" i="1" s="1"/>
  <c r="ED7" i="1"/>
  <c r="EE7" i="1"/>
  <c r="AW10" i="1"/>
  <c r="AX10" i="1"/>
  <c r="AS10" i="1"/>
  <c r="AU10" i="1" s="1"/>
  <c r="AV10" i="1" s="1"/>
  <c r="AX65" i="1"/>
  <c r="AW65" i="1"/>
  <c r="AS65" i="1"/>
  <c r="AU65" i="1" s="1"/>
  <c r="AV65" i="1" s="1"/>
  <c r="AS12" i="1"/>
  <c r="AU12" i="1" s="1"/>
  <c r="AV12" i="1" s="1"/>
  <c r="AX12" i="1"/>
  <c r="AW12" i="1"/>
  <c r="EB55" i="1"/>
  <c r="AW44" i="1"/>
  <c r="AS44" i="1"/>
  <c r="AU44" i="1" s="1"/>
  <c r="AV44" i="1" s="1"/>
  <c r="AX44" i="1"/>
  <c r="AS99" i="1"/>
  <c r="AU99" i="1" s="1"/>
  <c r="AV99" i="1" s="1"/>
  <c r="AW99" i="1"/>
  <c r="AX99" i="1"/>
  <c r="AX81" i="1"/>
  <c r="AS81" i="1"/>
  <c r="AU81" i="1" s="1"/>
  <c r="AV81" i="1" s="1"/>
  <c r="AW81" i="1"/>
  <c r="BL103" i="1"/>
  <c r="AS13" i="1"/>
  <c r="AU13" i="1" s="1"/>
  <c r="AV13" i="1" s="1"/>
  <c r="AW13" i="1"/>
  <c r="AX13" i="1"/>
  <c r="AW15" i="1"/>
  <c r="AX15" i="1"/>
  <c r="AS15" i="1"/>
  <c r="AU15" i="1" s="1"/>
  <c r="AV15" i="1" s="1"/>
  <c r="AW16" i="1"/>
  <c r="AS16" i="1"/>
  <c r="AU16" i="1" s="1"/>
  <c r="AV16" i="1" s="1"/>
  <c r="AX16" i="1"/>
  <c r="AW53" i="1"/>
  <c r="AX53" i="1"/>
  <c r="AS53" i="1"/>
  <c r="AU53" i="1" s="1"/>
  <c r="AV53" i="1" s="1"/>
  <c r="BL107" i="1"/>
  <c r="CT47" i="1"/>
  <c r="DK32" i="1"/>
  <c r="EB13" i="1"/>
  <c r="DK64" i="1"/>
  <c r="BL8" i="1"/>
  <c r="DK59" i="1"/>
  <c r="BL15" i="1"/>
  <c r="DK55" i="1"/>
  <c r="EB56" i="1"/>
  <c r="AT35" i="1"/>
  <c r="BL43" i="1"/>
  <c r="DK68" i="1"/>
  <c r="BL98" i="1"/>
  <c r="CT74" i="1"/>
  <c r="EB23" i="1"/>
  <c r="AT76" i="1"/>
  <c r="BL82" i="1"/>
  <c r="CT103" i="1"/>
  <c r="CT105" i="1"/>
  <c r="AT93" i="1"/>
  <c r="BL56" i="1"/>
  <c r="CT94" i="1"/>
  <c r="DK50" i="1"/>
  <c r="CS13" i="1"/>
  <c r="CU13" i="1" s="1"/>
  <c r="CV13" i="1"/>
  <c r="CW13" i="1"/>
  <c r="AT87" i="1"/>
  <c r="AT68" i="1"/>
  <c r="CT89" i="1"/>
  <c r="CT91" i="1"/>
  <c r="EB26" i="1"/>
  <c r="BL46" i="1"/>
  <c r="CT98" i="1"/>
  <c r="BL30" i="1"/>
  <c r="EB10" i="1"/>
  <c r="CT97" i="1"/>
  <c r="BL58" i="1"/>
  <c r="AT67" i="1"/>
  <c r="BL81" i="1"/>
  <c r="CT93" i="1"/>
  <c r="BL25" i="1"/>
  <c r="DK16" i="1"/>
  <c r="EB61" i="1"/>
  <c r="DK13" i="1"/>
  <c r="CT44" i="1"/>
  <c r="AT74" i="1"/>
  <c r="BL75" i="1"/>
  <c r="CT69" i="1"/>
  <c r="DK38" i="1"/>
  <c r="EB73" i="1"/>
  <c r="CT100" i="1"/>
  <c r="BL35" i="1"/>
  <c r="BL66" i="1"/>
  <c r="EB33" i="1"/>
  <c r="BL23" i="1"/>
  <c r="BL31" i="1"/>
  <c r="DK72" i="1"/>
  <c r="CT65" i="1"/>
  <c r="BL44" i="1"/>
  <c r="DK18" i="1"/>
  <c r="CT101" i="1"/>
  <c r="AT61" i="1"/>
  <c r="DK58" i="1"/>
  <c r="CT107" i="1"/>
  <c r="EB38" i="1"/>
  <c r="CT37" i="1"/>
  <c r="BL64" i="1"/>
  <c r="BL11" i="1"/>
  <c r="AT42" i="1"/>
  <c r="AT97" i="1"/>
  <c r="CT41" i="1"/>
  <c r="AT101" i="1"/>
  <c r="BL59" i="1"/>
  <c r="CT43" i="1"/>
  <c r="EB43" i="1"/>
  <c r="BL83" i="1"/>
  <c r="EB39" i="1"/>
  <c r="CT72" i="1"/>
  <c r="BL10" i="1"/>
  <c r="CT71" i="1"/>
  <c r="EB45" i="1"/>
  <c r="DK11" i="1"/>
  <c r="BL38" i="1"/>
  <c r="BL12" i="1"/>
  <c r="CT77" i="1"/>
  <c r="CT76" i="1"/>
  <c r="BL40" i="1"/>
  <c r="CT106" i="1"/>
  <c r="EB30" i="1"/>
  <c r="CT56" i="1"/>
  <c r="EB21" i="1"/>
  <c r="BL48" i="1"/>
  <c r="DK57" i="1"/>
  <c r="DK12" i="1"/>
  <c r="EB51" i="1"/>
  <c r="BL13" i="1"/>
  <c r="BL53" i="1"/>
  <c r="CT51" i="1"/>
  <c r="DK42" i="1"/>
  <c r="BL7" i="1"/>
  <c r="EB64" i="1"/>
  <c r="CT83" i="1"/>
  <c r="BL37" i="1"/>
  <c r="BL45" i="1"/>
  <c r="DK48" i="1"/>
  <c r="CT95" i="1"/>
  <c r="EB50" i="1"/>
  <c r="DK27" i="1"/>
  <c r="BL18" i="1"/>
  <c r="BL14" i="1"/>
  <c r="EB19" i="1"/>
  <c r="BL27" i="1"/>
  <c r="CT38" i="1"/>
  <c r="BL80" i="1"/>
  <c r="BL29" i="1"/>
  <c r="DK31" i="1"/>
  <c r="CT79" i="1"/>
  <c r="EB66" i="1"/>
  <c r="EB32" i="1"/>
  <c r="BL9" i="1"/>
  <c r="DK21" i="1"/>
  <c r="CT45" i="1"/>
  <c r="BL71" i="1"/>
  <c r="EB42" i="1"/>
  <c r="AT83" i="1"/>
  <c r="EB57" i="1"/>
  <c r="BL72" i="1"/>
  <c r="EB25" i="1"/>
  <c r="BL17" i="1"/>
  <c r="CT53" i="1"/>
  <c r="BL79" i="1"/>
  <c r="DK35" i="1"/>
  <c r="BL41" i="1"/>
  <c r="CT80" i="1"/>
  <c r="AT56" i="1"/>
  <c r="BL22" i="1"/>
  <c r="EB65" i="1"/>
  <c r="AT59" i="1"/>
  <c r="BL68" i="1"/>
  <c r="BL50" i="1"/>
  <c r="DK73" i="1"/>
  <c r="BL16" i="1"/>
  <c r="AT92" i="1"/>
  <c r="CT86" i="1"/>
  <c r="BL24" i="1"/>
  <c r="CT62" i="1"/>
  <c r="BL96" i="1"/>
  <c r="DK46" i="1"/>
  <c r="AT72" i="1"/>
  <c r="BL57" i="1"/>
  <c r="DK9" i="1"/>
  <c r="CT46" i="1"/>
  <c r="DK53" i="1"/>
  <c r="AT78" i="1"/>
  <c r="DK28" i="1"/>
  <c r="EB58" i="1"/>
  <c r="DK33" i="1"/>
  <c r="BL34" i="1"/>
  <c r="DK67" i="1"/>
  <c r="EB53" i="1"/>
  <c r="BL39" i="1"/>
  <c r="DK25" i="1"/>
  <c r="CT75" i="1"/>
  <c r="AT109" i="1"/>
  <c r="BL225" i="4" l="1"/>
  <c r="BG231" i="4"/>
  <c r="BG35" i="4"/>
  <c r="BK35" i="4" s="1"/>
  <c r="BG243" i="4"/>
  <c r="BK243" i="4" s="1"/>
  <c r="BG217" i="4"/>
  <c r="BK217" i="4" s="1"/>
  <c r="AP93" i="4"/>
  <c r="AU93" i="4" s="1"/>
  <c r="BG216" i="4"/>
  <c r="BL216" i="4" s="1"/>
  <c r="DG17" i="2"/>
  <c r="DE16" i="2"/>
  <c r="DG16" i="2"/>
  <c r="DE17" i="2"/>
  <c r="DE15" i="2"/>
  <c r="DG15" i="2"/>
  <c r="DG14" i="2"/>
  <c r="DE14" i="2"/>
  <c r="DE13" i="2"/>
  <c r="DG13" i="2"/>
  <c r="AY92" i="2"/>
  <c r="AX167" i="2"/>
  <c r="BQ50" i="2"/>
  <c r="BR50" i="2"/>
  <c r="BQ16" i="2"/>
  <c r="BR16" i="2"/>
  <c r="BQ83" i="2"/>
  <c r="BR83" i="2"/>
  <c r="BQ20" i="2"/>
  <c r="BR20" i="2"/>
  <c r="BR111" i="2"/>
  <c r="BQ111" i="2"/>
  <c r="BQ61" i="2"/>
  <c r="BR61" i="2"/>
  <c r="BR41" i="2"/>
  <c r="BQ41" i="2"/>
  <c r="BR32" i="2"/>
  <c r="BQ32" i="2"/>
  <c r="BR99" i="2"/>
  <c r="BQ99" i="2"/>
  <c r="BQ92" i="2"/>
  <c r="BR92" i="2"/>
  <c r="BQ58" i="2"/>
  <c r="BR58" i="2"/>
  <c r="BR54" i="2"/>
  <c r="BQ54" i="2"/>
  <c r="BQ65" i="2"/>
  <c r="BR65" i="2"/>
  <c r="BR34" i="2"/>
  <c r="BQ34" i="2"/>
  <c r="BQ56" i="2"/>
  <c r="BR56" i="2"/>
  <c r="BQ22" i="2"/>
  <c r="BR22" i="2"/>
  <c r="BR112" i="2"/>
  <c r="BQ112" i="2"/>
  <c r="BR102" i="2"/>
  <c r="BQ102" i="2"/>
  <c r="BR29" i="2"/>
  <c r="BQ29" i="2"/>
  <c r="BR78" i="2"/>
  <c r="BQ78" i="2"/>
  <c r="BR42" i="2"/>
  <c r="BQ42" i="2"/>
  <c r="BR8" i="2"/>
  <c r="BQ8" i="2"/>
  <c r="BR110" i="2"/>
  <c r="BQ110" i="2"/>
  <c r="BQ13" i="2"/>
  <c r="BR13" i="2"/>
  <c r="BR37" i="2"/>
  <c r="BQ37" i="2"/>
  <c r="BQ26" i="2"/>
  <c r="BR26" i="2"/>
  <c r="BR10" i="2"/>
  <c r="BR7" i="2"/>
  <c r="BQ7" i="2"/>
  <c r="BR106" i="2"/>
  <c r="BQ106" i="2"/>
  <c r="BR6" i="2"/>
  <c r="BQ6" i="2"/>
  <c r="BR25" i="2"/>
  <c r="BQ25" i="2"/>
  <c r="BR47" i="2"/>
  <c r="BQ47" i="2"/>
  <c r="BR74" i="2"/>
  <c r="BQ74" i="2"/>
  <c r="BR100" i="2"/>
  <c r="BQ100" i="2"/>
  <c r="BQ15" i="2"/>
  <c r="BR15" i="2"/>
  <c r="BR55" i="2"/>
  <c r="BQ55" i="2"/>
  <c r="BQ93" i="2"/>
  <c r="BR93" i="2"/>
  <c r="BR9" i="2"/>
  <c r="BQ9" i="2"/>
  <c r="BR19" i="2"/>
  <c r="BQ19" i="2"/>
  <c r="BQ39" i="2"/>
  <c r="BR39" i="2"/>
  <c r="BQ36" i="2"/>
  <c r="BR36" i="2"/>
  <c r="BR17" i="2"/>
  <c r="BQ17" i="2"/>
  <c r="BQ57" i="2"/>
  <c r="BR57" i="2"/>
  <c r="BR104" i="2"/>
  <c r="BQ104" i="2"/>
  <c r="BR71" i="2"/>
  <c r="BQ71" i="2"/>
  <c r="BQ27" i="2"/>
  <c r="BR27" i="2"/>
  <c r="BQ103" i="2"/>
  <c r="BR103" i="2"/>
  <c r="BR24" i="2"/>
  <c r="BQ24" i="2"/>
  <c r="BR40" i="2"/>
  <c r="BQ40" i="2"/>
  <c r="BQ76" i="2"/>
  <c r="BR76" i="2"/>
  <c r="BR95" i="2"/>
  <c r="BQ95" i="2"/>
  <c r="BQ79" i="2"/>
  <c r="BR79" i="2"/>
  <c r="BR43" i="2"/>
  <c r="BQ43" i="2"/>
  <c r="BR66" i="2"/>
  <c r="BQ66" i="2"/>
  <c r="BR84" i="2"/>
  <c r="BQ84" i="2"/>
  <c r="BR82" i="2"/>
  <c r="BQ82" i="2"/>
  <c r="BQ94" i="2"/>
  <c r="BR94" i="2"/>
  <c r="BQ113" i="2"/>
  <c r="BR113" i="2"/>
  <c r="BQ33" i="2"/>
  <c r="BR33" i="2"/>
  <c r="BR77" i="2"/>
  <c r="BQ77" i="2"/>
  <c r="BQ73" i="2"/>
  <c r="BR73" i="2"/>
  <c r="BQ96" i="2"/>
  <c r="BR96" i="2"/>
  <c r="BQ109" i="2"/>
  <c r="BR109" i="2"/>
  <c r="BQ49" i="2"/>
  <c r="BR49" i="2"/>
  <c r="BR72" i="2"/>
  <c r="BQ72" i="2"/>
  <c r="BR70" i="2"/>
  <c r="BQ70" i="2"/>
  <c r="BQ90" i="2"/>
  <c r="BR90" i="2"/>
  <c r="BR21" i="2"/>
  <c r="BQ21" i="2"/>
  <c r="BR11" i="2"/>
  <c r="BQ11" i="2"/>
  <c r="BQ97" i="2"/>
  <c r="BR97" i="2"/>
  <c r="BR75" i="2"/>
  <c r="BQ75" i="2"/>
  <c r="BR85" i="2"/>
  <c r="BR59" i="2"/>
  <c r="BQ59" i="2"/>
  <c r="BR51" i="2"/>
  <c r="BQ51" i="2"/>
  <c r="BR18" i="2"/>
  <c r="BQ18" i="2"/>
  <c r="BQ105" i="2"/>
  <c r="BR105" i="2"/>
  <c r="BR53" i="2"/>
  <c r="BQ53" i="2"/>
  <c r="BR98" i="2"/>
  <c r="BQ98" i="2"/>
  <c r="BQ108" i="2"/>
  <c r="BR108" i="2"/>
  <c r="BQ31" i="2"/>
  <c r="BR31" i="2"/>
  <c r="BR86" i="2"/>
  <c r="BQ86" i="2"/>
  <c r="BR12" i="2"/>
  <c r="BQ12" i="2"/>
  <c r="BR107" i="2"/>
  <c r="BQ107" i="2"/>
  <c r="BR89" i="2"/>
  <c r="BQ89" i="2"/>
  <c r="BR63" i="2"/>
  <c r="BQ63" i="2"/>
  <c r="BR44" i="2"/>
  <c r="BQ44" i="2"/>
  <c r="BR91" i="2"/>
  <c r="BQ91" i="2"/>
  <c r="BR52" i="2"/>
  <c r="BQ52" i="2"/>
  <c r="BR69" i="2"/>
  <c r="BQ69" i="2"/>
  <c r="BQ14" i="2"/>
  <c r="BR14" i="2"/>
  <c r="BR68" i="2"/>
  <c r="BQ68" i="2"/>
  <c r="BR81" i="2"/>
  <c r="BQ81" i="2"/>
  <c r="BR38" i="2"/>
  <c r="BQ38" i="2"/>
  <c r="BQ60" i="2"/>
  <c r="BR60" i="2"/>
  <c r="BQ80" i="2"/>
  <c r="BR80" i="2"/>
  <c r="BR114" i="2"/>
  <c r="BQ114" i="2"/>
  <c r="BQ46" i="2"/>
  <c r="BR46" i="2"/>
  <c r="BR67" i="2"/>
  <c r="BQ67" i="2"/>
  <c r="BR35" i="2"/>
  <c r="BQ35" i="2"/>
  <c r="BR45" i="2"/>
  <c r="BQ45" i="2"/>
  <c r="BR87" i="2"/>
  <c r="BQ87" i="2"/>
  <c r="BQ62" i="2"/>
  <c r="BR62" i="2"/>
  <c r="AY149" i="2"/>
  <c r="AY72" i="2"/>
  <c r="AX197" i="2"/>
  <c r="AY175" i="2"/>
  <c r="AX83" i="2"/>
  <c r="AX142" i="2"/>
  <c r="AX106" i="2"/>
  <c r="AY138" i="2"/>
  <c r="AY147" i="2"/>
  <c r="AX172" i="2"/>
  <c r="AY98" i="2"/>
  <c r="AX98" i="2"/>
  <c r="AY218" i="2"/>
  <c r="AX218" i="2"/>
  <c r="AY186" i="2"/>
  <c r="AX186" i="2"/>
  <c r="AX204" i="2"/>
  <c r="AX117" i="2"/>
  <c r="AY117" i="2"/>
  <c r="AX105" i="2"/>
  <c r="AY105" i="2"/>
  <c r="AY103" i="2"/>
  <c r="AX103" i="2"/>
  <c r="AX163" i="2"/>
  <c r="AY163" i="2"/>
  <c r="AY193" i="2"/>
  <c r="AX193" i="2"/>
  <c r="AY158" i="2"/>
  <c r="AY96" i="2"/>
  <c r="AX96" i="2"/>
  <c r="AY137" i="2"/>
  <c r="AX137" i="2"/>
  <c r="AX109" i="2"/>
  <c r="AY109" i="2"/>
  <c r="AY168" i="2"/>
  <c r="AX168" i="2"/>
  <c r="AY111" i="2"/>
  <c r="AX111" i="2"/>
  <c r="AX129" i="2"/>
  <c r="AY134" i="2"/>
  <c r="AX134" i="2"/>
  <c r="AY187" i="2"/>
  <c r="AX187" i="2"/>
  <c r="AX157" i="2"/>
  <c r="AY157" i="2"/>
  <c r="AX127" i="2"/>
  <c r="AY127" i="2"/>
  <c r="AX192" i="2"/>
  <c r="AY192" i="2"/>
  <c r="AY73" i="2"/>
  <c r="AX73" i="2"/>
  <c r="AX144" i="2"/>
  <c r="AY144" i="2"/>
  <c r="AX156" i="2"/>
  <c r="AY156" i="2"/>
  <c r="AY214" i="2"/>
  <c r="AX214" i="2"/>
  <c r="AY93" i="2"/>
  <c r="AX93" i="2"/>
  <c r="AX135" i="2"/>
  <c r="AY135" i="2"/>
  <c r="AY171" i="2"/>
  <c r="AX171" i="2"/>
  <c r="AY122" i="2"/>
  <c r="AX122" i="2"/>
  <c r="AY201" i="2"/>
  <c r="AX201" i="2"/>
  <c r="AY75" i="2"/>
  <c r="AX75" i="2"/>
  <c r="AX155" i="2"/>
  <c r="AY155" i="2"/>
  <c r="AY188" i="2"/>
  <c r="AX188" i="2"/>
  <c r="AX194" i="2"/>
  <c r="AY194" i="2"/>
  <c r="AY165" i="2"/>
  <c r="AX165" i="2"/>
  <c r="AY153" i="2"/>
  <c r="AX153" i="2"/>
  <c r="AY84" i="2"/>
  <c r="AX84" i="2"/>
  <c r="AX212" i="2"/>
  <c r="AY212" i="2"/>
  <c r="AX145" i="2"/>
  <c r="AY145" i="2"/>
  <c r="AY162" i="2"/>
  <c r="AX162" i="2"/>
  <c r="AY110" i="2"/>
  <c r="AX110" i="2"/>
  <c r="AX205" i="2"/>
  <c r="AY205" i="2"/>
  <c r="AY125" i="2"/>
  <c r="AX125" i="2"/>
  <c r="AY139" i="2"/>
  <c r="AX139" i="2"/>
  <c r="AX123" i="2"/>
  <c r="AY123" i="2"/>
  <c r="AX143" i="2"/>
  <c r="AY143" i="2"/>
  <c r="AX88" i="2"/>
  <c r="AY88" i="2"/>
  <c r="AX77" i="2"/>
  <c r="AY77" i="2"/>
  <c r="AY78" i="2"/>
  <c r="AX78" i="2"/>
  <c r="AX210" i="2"/>
  <c r="AY210" i="2"/>
  <c r="AX82" i="2"/>
  <c r="AY82" i="2"/>
  <c r="AX173" i="2"/>
  <c r="AY173" i="2"/>
  <c r="AX87" i="2"/>
  <c r="AY87" i="2"/>
  <c r="AX195" i="2"/>
  <c r="AY195" i="2"/>
  <c r="AY130" i="2"/>
  <c r="AX130" i="2"/>
  <c r="AY126" i="2"/>
  <c r="AX126" i="2"/>
  <c r="AY196" i="2"/>
  <c r="AX196" i="2"/>
  <c r="AY71" i="2"/>
  <c r="AX71" i="2"/>
  <c r="AX164" i="2"/>
  <c r="AY164" i="2"/>
  <c r="AY70" i="2"/>
  <c r="AX70" i="2"/>
  <c r="AY132" i="2"/>
  <c r="AX132" i="2"/>
  <c r="AY209" i="2"/>
  <c r="AX209" i="2"/>
  <c r="AX185" i="2"/>
  <c r="AY185" i="2"/>
  <c r="AY68" i="2"/>
  <c r="AX68" i="2"/>
  <c r="AY119" i="2"/>
  <c r="AX119" i="2"/>
  <c r="AY86" i="2"/>
  <c r="AX86" i="2"/>
  <c r="AX160" i="2"/>
  <c r="AY160" i="2"/>
  <c r="AX90" i="2"/>
  <c r="AY90" i="2"/>
  <c r="AY115" i="2"/>
  <c r="AX115" i="2"/>
  <c r="AY216" i="2"/>
  <c r="AX216" i="2"/>
  <c r="AX100" i="2"/>
  <c r="AY100" i="2"/>
  <c r="AY101" i="2"/>
  <c r="AX101" i="2"/>
  <c r="AX121" i="2"/>
  <c r="AY121" i="2"/>
  <c r="AX133" i="2"/>
  <c r="AY133" i="2"/>
  <c r="AY200" i="2"/>
  <c r="AX200" i="2"/>
  <c r="AY128" i="2"/>
  <c r="AX128" i="2"/>
  <c r="AX118" i="2"/>
  <c r="AY118" i="2"/>
  <c r="AX150" i="2"/>
  <c r="AY150" i="2"/>
  <c r="AY154" i="2"/>
  <c r="AX154" i="2"/>
  <c r="AY116" i="2"/>
  <c r="AX116" i="2"/>
  <c r="AX120" i="2"/>
  <c r="AY120" i="2"/>
  <c r="AY177" i="2"/>
  <c r="AX177" i="2"/>
  <c r="AX107" i="2"/>
  <c r="AY107" i="2"/>
  <c r="AY166" i="2"/>
  <c r="AX166" i="2"/>
  <c r="AY189" i="2"/>
  <c r="AX189" i="2"/>
  <c r="AX190" i="2"/>
  <c r="AY190" i="2"/>
  <c r="AY199" i="2"/>
  <c r="AX199" i="2"/>
  <c r="AX113" i="2"/>
  <c r="AY113" i="2"/>
  <c r="AY76" i="2"/>
  <c r="AX76" i="2"/>
  <c r="AX67" i="2"/>
  <c r="AY67" i="2"/>
  <c r="AY104" i="2"/>
  <c r="AX104" i="2"/>
  <c r="AY112" i="2"/>
  <c r="AX112" i="2"/>
  <c r="AY89" i="2"/>
  <c r="AX89" i="2"/>
  <c r="AX202" i="2"/>
  <c r="AY202" i="2"/>
  <c r="AX208" i="2"/>
  <c r="AY208" i="2"/>
  <c r="AY159" i="2"/>
  <c r="AX159" i="2"/>
  <c r="AY102" i="2"/>
  <c r="AX102" i="2"/>
  <c r="AX198" i="2"/>
  <c r="AY198" i="2"/>
  <c r="AY108" i="2"/>
  <c r="AX108" i="2"/>
  <c r="AX206" i="2"/>
  <c r="AY206" i="2"/>
  <c r="AY207" i="2"/>
  <c r="AX207" i="2"/>
  <c r="AY183" i="2"/>
  <c r="AX183" i="2"/>
  <c r="AX148" i="2"/>
  <c r="AY148" i="2"/>
  <c r="AY94" i="2"/>
  <c r="AX94" i="2"/>
  <c r="AY184" i="2"/>
  <c r="AX184" i="2"/>
  <c r="AY85" i="2"/>
  <c r="AX85" i="2"/>
  <c r="AY213" i="2"/>
  <c r="AX213" i="2"/>
  <c r="AY176" i="2"/>
  <c r="AX176" i="2"/>
  <c r="AX161" i="2"/>
  <c r="AY161" i="2"/>
  <c r="AY114" i="2"/>
  <c r="AX114" i="2"/>
  <c r="AY203" i="2"/>
  <c r="AX203" i="2"/>
  <c r="AY141" i="2"/>
  <c r="AX141" i="2"/>
  <c r="AY151" i="2"/>
  <c r="AY217" i="2"/>
  <c r="AX217" i="2"/>
  <c r="AX181" i="2"/>
  <c r="AY181" i="2"/>
  <c r="AY131" i="2"/>
  <c r="AX131" i="2"/>
  <c r="AX179" i="2"/>
  <c r="AY179" i="2"/>
  <c r="AY152" i="2"/>
  <c r="AX152" i="2"/>
  <c r="AX191" i="2"/>
  <c r="AY191" i="2"/>
  <c r="AY146" i="2"/>
  <c r="AX146" i="2"/>
  <c r="AY99" i="2"/>
  <c r="AX99" i="2"/>
  <c r="AX180" i="2"/>
  <c r="AY180" i="2"/>
  <c r="AY140" i="2"/>
  <c r="AX140" i="2"/>
  <c r="AY182" i="2"/>
  <c r="AX182" i="2"/>
  <c r="AY80" i="2"/>
  <c r="AX80" i="2"/>
  <c r="AX97" i="2"/>
  <c r="AY97" i="2"/>
  <c r="AX211" i="2"/>
  <c r="AY211" i="2"/>
  <c r="AX69" i="2"/>
  <c r="AY69" i="2"/>
  <c r="AY79" i="2"/>
  <c r="AX79" i="2"/>
  <c r="AY74" i="2"/>
  <c r="AX74" i="2"/>
  <c r="AY170" i="2"/>
  <c r="AX170" i="2"/>
  <c r="AY91" i="2"/>
  <c r="AX91" i="2"/>
  <c r="AY136" i="2"/>
  <c r="AX136" i="2"/>
  <c r="AY169" i="2"/>
  <c r="AX169" i="2"/>
  <c r="AX95" i="2"/>
  <c r="AY95" i="2"/>
  <c r="AX178" i="2"/>
  <c r="AY178" i="2"/>
  <c r="AY215" i="2"/>
  <c r="AX215" i="2"/>
  <c r="CJ146" i="2"/>
  <c r="CK146" i="2"/>
  <c r="CJ124" i="2"/>
  <c r="CK124" i="2"/>
  <c r="CJ144" i="2"/>
  <c r="CK144" i="2"/>
  <c r="CJ154" i="2"/>
  <c r="CK154" i="2"/>
  <c r="CK134" i="2"/>
  <c r="CJ134" i="2"/>
  <c r="CJ40" i="2"/>
  <c r="CK40" i="2"/>
  <c r="CK62" i="2"/>
  <c r="CJ62" i="2"/>
  <c r="CJ9" i="2"/>
  <c r="CK9" i="2"/>
  <c r="CJ196" i="2"/>
  <c r="CK196" i="2"/>
  <c r="CJ34" i="2"/>
  <c r="CK34" i="2"/>
  <c r="CJ46" i="2"/>
  <c r="CK46" i="2"/>
  <c r="CJ184" i="2"/>
  <c r="CK184" i="2"/>
  <c r="CJ30" i="2"/>
  <c r="CK30" i="2"/>
  <c r="CK126" i="2"/>
  <c r="CJ126" i="2"/>
  <c r="CJ93" i="2"/>
  <c r="CK93" i="2"/>
  <c r="CK188" i="2"/>
  <c r="CJ188" i="2"/>
  <c r="CJ21" i="2"/>
  <c r="CK21" i="2"/>
  <c r="CK14" i="2"/>
  <c r="CJ14" i="2"/>
  <c r="CJ145" i="2"/>
  <c r="CK145" i="2"/>
  <c r="CK88" i="2"/>
  <c r="CJ88" i="2"/>
  <c r="CJ142" i="2"/>
  <c r="CK142" i="2"/>
  <c r="CJ29" i="2"/>
  <c r="CK29" i="2"/>
  <c r="CJ135" i="2"/>
  <c r="CK135" i="2"/>
  <c r="CJ151" i="2"/>
  <c r="CK151" i="2"/>
  <c r="CJ136" i="2"/>
  <c r="CK136" i="2"/>
  <c r="CJ92" i="2"/>
  <c r="CK92" i="2"/>
  <c r="CJ80" i="2"/>
  <c r="CK80" i="2"/>
  <c r="CJ47" i="2"/>
  <c r="CK47" i="2"/>
  <c r="CJ6" i="2"/>
  <c r="CK6" i="2"/>
  <c r="CJ87" i="2"/>
  <c r="CK87" i="2"/>
  <c r="CK98" i="2"/>
  <c r="CJ98" i="2"/>
  <c r="CJ116" i="2"/>
  <c r="CK116" i="2"/>
  <c r="CJ201" i="2"/>
  <c r="CK201" i="2"/>
  <c r="CJ39" i="2"/>
  <c r="CK39" i="2"/>
  <c r="CJ189" i="2"/>
  <c r="CK189" i="2"/>
  <c r="CK118" i="2"/>
  <c r="CJ118" i="2"/>
  <c r="CJ120" i="2"/>
  <c r="CK120" i="2"/>
  <c r="CK17" i="2"/>
  <c r="CJ17" i="2"/>
  <c r="CJ181" i="2"/>
  <c r="CK181" i="2"/>
  <c r="CK25" i="2"/>
  <c r="CJ25" i="2"/>
  <c r="CJ51" i="2"/>
  <c r="CK51" i="2"/>
  <c r="CJ157" i="2"/>
  <c r="CK157" i="2"/>
  <c r="CJ27" i="2"/>
  <c r="CK27" i="2"/>
  <c r="CJ20" i="2"/>
  <c r="CK20" i="2"/>
  <c r="CJ131" i="2"/>
  <c r="CK131" i="2"/>
  <c r="CJ187" i="2"/>
  <c r="CK187" i="2"/>
  <c r="CJ183" i="2"/>
  <c r="CK183" i="2"/>
  <c r="CJ64" i="2"/>
  <c r="CK64" i="2"/>
  <c r="CK176" i="2"/>
  <c r="CJ176" i="2"/>
  <c r="CJ60" i="2"/>
  <c r="CK60" i="2"/>
  <c r="CJ186" i="2"/>
  <c r="CK186" i="2"/>
  <c r="CK104" i="2"/>
  <c r="CJ104" i="2"/>
  <c r="CJ165" i="2"/>
  <c r="CK165" i="2"/>
  <c r="CJ123" i="2"/>
  <c r="CK123" i="2"/>
  <c r="CK197" i="2"/>
  <c r="CJ197" i="2"/>
  <c r="CK148" i="2"/>
  <c r="CJ148" i="2"/>
  <c r="CJ117" i="2"/>
  <c r="CK117" i="2"/>
  <c r="CJ130" i="2"/>
  <c r="CK130" i="2"/>
  <c r="CK18" i="2"/>
  <c r="CJ18" i="2"/>
  <c r="CJ129" i="2"/>
  <c r="CK129" i="2"/>
  <c r="CJ109" i="2"/>
  <c r="CK109" i="2"/>
  <c r="CJ170" i="2"/>
  <c r="CK170" i="2"/>
  <c r="CJ43" i="2"/>
  <c r="CK43" i="2"/>
  <c r="CJ190" i="2"/>
  <c r="CK190" i="2"/>
  <c r="CJ79" i="2"/>
  <c r="CK79" i="2"/>
  <c r="CJ155" i="2"/>
  <c r="CK155" i="2"/>
  <c r="CJ49" i="2"/>
  <c r="CK49" i="2"/>
  <c r="CJ141" i="2"/>
  <c r="CK141" i="2"/>
  <c r="CJ199" i="2"/>
  <c r="CK199" i="2"/>
  <c r="CJ23" i="2"/>
  <c r="CK23" i="2"/>
  <c r="CK168" i="2"/>
  <c r="CJ168" i="2"/>
  <c r="CJ10" i="2"/>
  <c r="CK10" i="2"/>
  <c r="CJ160" i="2"/>
  <c r="CK160" i="2"/>
  <c r="CK33" i="2"/>
  <c r="CJ33" i="2"/>
  <c r="CJ71" i="2"/>
  <c r="CK71" i="2"/>
  <c r="CJ166" i="2"/>
  <c r="CK166" i="2"/>
  <c r="CJ26" i="2"/>
  <c r="CK26" i="2"/>
  <c r="CJ110" i="2"/>
  <c r="CK110" i="2"/>
  <c r="CJ161" i="2"/>
  <c r="CK161" i="2"/>
  <c r="CK68" i="2"/>
  <c r="CJ68" i="2"/>
  <c r="CJ19" i="2"/>
  <c r="CK19" i="2"/>
  <c r="CK37" i="2"/>
  <c r="CJ37" i="2"/>
  <c r="CK42" i="2"/>
  <c r="CJ42" i="2"/>
  <c r="CJ16" i="2"/>
  <c r="CK16" i="2"/>
  <c r="CK67" i="2"/>
  <c r="CJ67" i="2"/>
  <c r="CK138" i="2"/>
  <c r="CJ138" i="2"/>
  <c r="CK156" i="2"/>
  <c r="CJ156" i="2"/>
  <c r="CJ150" i="2"/>
  <c r="CK150" i="2"/>
  <c r="CJ133" i="2"/>
  <c r="CK133" i="2"/>
  <c r="CJ195" i="2"/>
  <c r="CK195" i="2"/>
  <c r="CJ11" i="2"/>
  <c r="CK11" i="2"/>
  <c r="CJ95" i="2"/>
  <c r="CK95" i="2"/>
  <c r="CJ63" i="2"/>
  <c r="CK63" i="2"/>
  <c r="CJ163" i="2"/>
  <c r="CK163" i="2"/>
  <c r="CJ180" i="2"/>
  <c r="CK180" i="2"/>
  <c r="CK122" i="2"/>
  <c r="CJ122" i="2"/>
  <c r="CJ90" i="2"/>
  <c r="CK90" i="2"/>
  <c r="CK194" i="2"/>
  <c r="CJ194" i="2"/>
  <c r="CK76" i="2"/>
  <c r="CJ76" i="2"/>
  <c r="CK54" i="2"/>
  <c r="CJ54" i="2"/>
  <c r="CJ100" i="2"/>
  <c r="CK100" i="2"/>
  <c r="CK175" i="2"/>
  <c r="CJ175" i="2"/>
  <c r="CJ41" i="2"/>
  <c r="CK41" i="2"/>
  <c r="CJ159" i="2"/>
  <c r="CK159" i="2"/>
  <c r="CK78" i="2"/>
  <c r="CJ78" i="2"/>
  <c r="CJ7" i="2"/>
  <c r="CK7" i="2"/>
  <c r="CJ106" i="2"/>
  <c r="CK106" i="2"/>
  <c r="CK38" i="2"/>
  <c r="CJ38" i="2"/>
  <c r="CJ191" i="2"/>
  <c r="CK191" i="2"/>
  <c r="CJ153" i="2"/>
  <c r="CK153" i="2"/>
  <c r="CK45" i="2"/>
  <c r="CJ45" i="2"/>
  <c r="CJ84" i="2"/>
  <c r="CK84" i="2"/>
  <c r="CJ36" i="2"/>
  <c r="CK36" i="2"/>
  <c r="CJ56" i="2"/>
  <c r="CK56" i="2"/>
  <c r="CJ132" i="2"/>
  <c r="CK132" i="2"/>
  <c r="CJ171" i="2"/>
  <c r="CK171" i="2"/>
  <c r="CJ75" i="2"/>
  <c r="CK75" i="2"/>
  <c r="CJ193" i="2"/>
  <c r="CK193" i="2"/>
  <c r="CK143" i="2"/>
  <c r="CJ143" i="2"/>
  <c r="CJ55" i="2"/>
  <c r="CK55" i="2"/>
  <c r="CJ70" i="2"/>
  <c r="CK70" i="2"/>
  <c r="CJ86" i="2"/>
  <c r="CK86" i="2"/>
  <c r="CJ174" i="2"/>
  <c r="CK174" i="2"/>
  <c r="CJ22" i="2"/>
  <c r="CK22" i="2"/>
  <c r="CJ73" i="2"/>
  <c r="CK73" i="2"/>
  <c r="CK48" i="2"/>
  <c r="CJ48" i="2"/>
  <c r="CJ85" i="2"/>
  <c r="CK85" i="2"/>
  <c r="CK28" i="2"/>
  <c r="CJ28" i="2"/>
  <c r="CJ179" i="2"/>
  <c r="CK179" i="2"/>
  <c r="CK24" i="2"/>
  <c r="CJ24" i="2"/>
  <c r="CK107" i="2"/>
  <c r="CJ107" i="2"/>
  <c r="CJ89" i="2"/>
  <c r="CK89" i="2"/>
  <c r="CK5" i="2"/>
  <c r="CJ5" i="2"/>
  <c r="CK58" i="2"/>
  <c r="CJ58" i="2"/>
  <c r="CJ114" i="2"/>
  <c r="CK114" i="2"/>
  <c r="CJ77" i="2"/>
  <c r="CK77" i="2"/>
  <c r="CJ61" i="2"/>
  <c r="CK61" i="2"/>
  <c r="CJ52" i="2"/>
  <c r="CK52" i="2"/>
  <c r="CJ44" i="2"/>
  <c r="CK44" i="2"/>
  <c r="CK113" i="2"/>
  <c r="CJ113" i="2"/>
  <c r="CJ99" i="2"/>
  <c r="CK99" i="2"/>
  <c r="CJ81" i="2"/>
  <c r="CK81" i="2"/>
  <c r="CJ97" i="2"/>
  <c r="CK97" i="2"/>
  <c r="CJ112" i="2"/>
  <c r="CK112" i="2"/>
  <c r="CK127" i="2"/>
  <c r="CJ127" i="2"/>
  <c r="CJ101" i="2"/>
  <c r="CK101" i="2"/>
  <c r="CJ152" i="2"/>
  <c r="CK152" i="2"/>
  <c r="CK178" i="2"/>
  <c r="CJ178" i="2"/>
  <c r="CJ105" i="2"/>
  <c r="CK105" i="2"/>
  <c r="CJ115" i="2"/>
  <c r="CK115" i="2"/>
  <c r="CK198" i="2"/>
  <c r="CJ198" i="2"/>
  <c r="CJ162" i="2"/>
  <c r="CK162" i="2"/>
  <c r="CJ94" i="2"/>
  <c r="CK94" i="2"/>
  <c r="CJ111" i="2"/>
  <c r="CK111" i="2"/>
  <c r="CJ59" i="2"/>
  <c r="CK59" i="2"/>
  <c r="CJ182" i="2"/>
  <c r="CK182" i="2"/>
  <c r="CJ103" i="2"/>
  <c r="CK103" i="2"/>
  <c r="CK12" i="2"/>
  <c r="CJ12" i="2"/>
  <c r="CJ91" i="2"/>
  <c r="CK91" i="2"/>
  <c r="CK167" i="2"/>
  <c r="CJ167" i="2"/>
  <c r="CJ50" i="2"/>
  <c r="CK50" i="2"/>
  <c r="CJ96" i="2"/>
  <c r="CK96" i="2"/>
  <c r="CJ72" i="2"/>
  <c r="CK72" i="2"/>
  <c r="CK192" i="2"/>
  <c r="CJ192" i="2"/>
  <c r="CK66" i="2"/>
  <c r="CJ66" i="2"/>
  <c r="CJ119" i="2"/>
  <c r="CK119" i="2"/>
  <c r="CK8" i="2"/>
  <c r="CJ8" i="2"/>
  <c r="CJ65" i="2"/>
  <c r="CK65" i="2"/>
  <c r="CJ137" i="2"/>
  <c r="CK137" i="2"/>
  <c r="CJ121" i="2"/>
  <c r="CK121" i="2"/>
  <c r="CK185" i="2"/>
  <c r="CJ185" i="2"/>
  <c r="CK164" i="2"/>
  <c r="CJ164" i="2"/>
  <c r="CK128" i="2"/>
  <c r="CJ128" i="2"/>
  <c r="CK32" i="2"/>
  <c r="CJ32" i="2"/>
  <c r="CJ57" i="2"/>
  <c r="CK57" i="2"/>
  <c r="CK172" i="2"/>
  <c r="CJ172" i="2"/>
  <c r="CK125" i="2"/>
  <c r="CJ125" i="2"/>
  <c r="CK158" i="2"/>
  <c r="CJ158" i="2"/>
  <c r="CJ82" i="2"/>
  <c r="CK82" i="2"/>
  <c r="CJ31" i="2"/>
  <c r="CK31" i="2"/>
  <c r="CJ139" i="2"/>
  <c r="CK139" i="2"/>
  <c r="CJ169" i="2"/>
  <c r="CK169" i="2"/>
  <c r="CJ200" i="2"/>
  <c r="CK200" i="2"/>
  <c r="CJ147" i="2"/>
  <c r="CK147" i="2"/>
  <c r="CJ69" i="2"/>
  <c r="CK69" i="2"/>
  <c r="CJ13" i="2"/>
  <c r="CK13" i="2"/>
  <c r="CJ102" i="2"/>
  <c r="CK102" i="2"/>
  <c r="CJ35" i="2"/>
  <c r="CK35" i="2"/>
  <c r="CJ173" i="2"/>
  <c r="CK173" i="2"/>
  <c r="CJ149" i="2"/>
  <c r="CK149" i="2"/>
  <c r="CJ53" i="2"/>
  <c r="CK53" i="2"/>
  <c r="CJ83" i="2"/>
  <c r="CK83" i="2"/>
  <c r="CJ74" i="2"/>
  <c r="CK74" i="2"/>
  <c r="CJ140" i="2"/>
  <c r="CK140" i="2"/>
  <c r="BL33" i="1"/>
  <c r="DK37" i="1"/>
  <c r="DK40" i="1"/>
  <c r="DK51" i="1"/>
  <c r="DO51" i="1" s="1"/>
  <c r="CB23" i="1"/>
  <c r="CE23" i="1"/>
  <c r="CF23" i="1"/>
  <c r="CB15" i="1"/>
  <c r="CF15" i="1"/>
  <c r="CE15" i="1"/>
  <c r="CE22" i="1"/>
  <c r="CF22" i="1"/>
  <c r="CB22" i="1"/>
  <c r="CB28" i="1"/>
  <c r="CE28" i="1"/>
  <c r="CF28" i="1"/>
  <c r="CB13" i="1"/>
  <c r="CE13" i="1"/>
  <c r="CF13" i="1"/>
  <c r="CB31" i="1"/>
  <c r="CE31" i="1"/>
  <c r="CF31" i="1"/>
  <c r="CB9" i="1"/>
  <c r="CE9" i="1"/>
  <c r="CF9" i="1"/>
  <c r="CB21" i="1"/>
  <c r="CF21" i="1"/>
  <c r="CE21" i="1"/>
  <c r="CB39" i="1"/>
  <c r="CE39" i="1"/>
  <c r="CF39" i="1"/>
  <c r="CB11" i="1"/>
  <c r="CE11" i="1"/>
  <c r="CF11" i="1"/>
  <c r="DK30" i="1"/>
  <c r="CB38" i="1"/>
  <c r="CE38" i="1"/>
  <c r="CF38" i="1"/>
  <c r="CF20" i="1"/>
  <c r="CB20" i="1"/>
  <c r="CE20" i="1"/>
  <c r="CB7" i="1"/>
  <c r="CE7" i="1"/>
  <c r="CF7" i="1"/>
  <c r="CB36" i="1"/>
  <c r="CE36" i="1"/>
  <c r="CF36" i="1"/>
  <c r="CE27" i="1"/>
  <c r="CF27" i="1"/>
  <c r="CB27" i="1"/>
  <c r="CB8" i="1"/>
  <c r="CE8" i="1"/>
  <c r="CF8" i="1"/>
  <c r="DK47" i="1"/>
  <c r="CB33" i="1"/>
  <c r="CE33" i="1"/>
  <c r="CF33" i="1"/>
  <c r="CF26" i="1"/>
  <c r="CB26" i="1"/>
  <c r="CE26" i="1"/>
  <c r="CB34" i="1"/>
  <c r="CE34" i="1"/>
  <c r="CF34" i="1"/>
  <c r="CE32" i="1"/>
  <c r="CF32" i="1"/>
  <c r="CB32" i="1"/>
  <c r="CE17" i="1"/>
  <c r="CF17" i="1"/>
  <c r="CB17" i="1"/>
  <c r="CB37" i="1"/>
  <c r="CE37" i="1"/>
  <c r="CF37" i="1"/>
  <c r="CB24" i="1"/>
  <c r="CE24" i="1"/>
  <c r="CF24" i="1"/>
  <c r="CE19" i="1"/>
  <c r="CB19" i="1"/>
  <c r="CF19" i="1"/>
  <c r="CB12" i="1"/>
  <c r="CF12" i="1"/>
  <c r="CE12" i="1"/>
  <c r="CF16" i="1"/>
  <c r="CB16" i="1"/>
  <c r="CE16" i="1"/>
  <c r="CF30" i="1"/>
  <c r="CB30" i="1"/>
  <c r="CE30" i="1"/>
  <c r="CB18" i="1"/>
  <c r="CE18" i="1"/>
  <c r="CF18" i="1"/>
  <c r="CF10" i="1"/>
  <c r="CE10" i="1"/>
  <c r="CB10" i="1"/>
  <c r="CB25" i="1"/>
  <c r="CF25" i="1"/>
  <c r="CE25" i="1"/>
  <c r="CB29" i="1"/>
  <c r="CE29" i="1"/>
  <c r="CF29" i="1"/>
  <c r="CB14" i="1"/>
  <c r="CE14" i="1"/>
  <c r="CF14" i="1"/>
  <c r="BG204" i="4"/>
  <c r="BL204" i="4" s="1"/>
  <c r="AP116" i="4"/>
  <c r="AT116" i="4" s="1"/>
  <c r="BG6" i="4"/>
  <c r="BK6" i="4" s="1"/>
  <c r="AQ186" i="4"/>
  <c r="BG237" i="4"/>
  <c r="BK237" i="4" s="1"/>
  <c r="AP230" i="4"/>
  <c r="AU230" i="4" s="1"/>
  <c r="BG213" i="4"/>
  <c r="BL213" i="4" s="1"/>
  <c r="AP320" i="4"/>
  <c r="AT320" i="4" s="1"/>
  <c r="AP46" i="4"/>
  <c r="AT46" i="4" s="1"/>
  <c r="BG222" i="4"/>
  <c r="BL222" i="4" s="1"/>
  <c r="BK73" i="4"/>
  <c r="BG88" i="4"/>
  <c r="BL88" i="4" s="1"/>
  <c r="BG39" i="4"/>
  <c r="BL39" i="4" s="1"/>
  <c r="AP342" i="4"/>
  <c r="AT342" i="4" s="1"/>
  <c r="AP354" i="4"/>
  <c r="AU354" i="4" s="1"/>
  <c r="AP81" i="4"/>
  <c r="AU81" i="4" s="1"/>
  <c r="BG241" i="4"/>
  <c r="BL241" i="4" s="1"/>
  <c r="BG102" i="4"/>
  <c r="BL102" i="4" s="1"/>
  <c r="AP117" i="4"/>
  <c r="AT117" i="4" s="1"/>
  <c r="BG76" i="4"/>
  <c r="BK76" i="4" s="1"/>
  <c r="BG74" i="4"/>
  <c r="BL74" i="4" s="1"/>
  <c r="AP71" i="4"/>
  <c r="AU71" i="4" s="1"/>
  <c r="BG45" i="4"/>
  <c r="BL45" i="4" s="1"/>
  <c r="AP387" i="4"/>
  <c r="AT387" i="4" s="1"/>
  <c r="AP285" i="4"/>
  <c r="AT285" i="4" s="1"/>
  <c r="AP110" i="4"/>
  <c r="AT110" i="4" s="1"/>
  <c r="BL85" i="1"/>
  <c r="BG32" i="4"/>
  <c r="BL32" i="4" s="1"/>
  <c r="AP167" i="4"/>
  <c r="AT167" i="4" s="1"/>
  <c r="BG59" i="4"/>
  <c r="BK59" i="4" s="1"/>
  <c r="AP52" i="4"/>
  <c r="AT52" i="4" s="1"/>
  <c r="BG54" i="4"/>
  <c r="BL54" i="4" s="1"/>
  <c r="AP28" i="4"/>
  <c r="AU28" i="4" s="1"/>
  <c r="AP338" i="4"/>
  <c r="AU338" i="4" s="1"/>
  <c r="BG62" i="4"/>
  <c r="BK62" i="4" s="1"/>
  <c r="AP132" i="4"/>
  <c r="AT132" i="4" s="1"/>
  <c r="AP80" i="4"/>
  <c r="AT80" i="4" s="1"/>
  <c r="AP373" i="4"/>
  <c r="AT373" i="4" s="1"/>
  <c r="BG202" i="4"/>
  <c r="BK202" i="4" s="1"/>
  <c r="AP302" i="4"/>
  <c r="AU302" i="4" s="1"/>
  <c r="BG69" i="4"/>
  <c r="BL69" i="4" s="1"/>
  <c r="AP26" i="4"/>
  <c r="AU26" i="4" s="1"/>
  <c r="BG120" i="4"/>
  <c r="BL120" i="4" s="1"/>
  <c r="BG52" i="4"/>
  <c r="BK52" i="4" s="1"/>
  <c r="BG98" i="4"/>
  <c r="BK98" i="4" s="1"/>
  <c r="BG138" i="4"/>
  <c r="BK138" i="4" s="1"/>
  <c r="AQ201" i="4"/>
  <c r="BG239" i="4"/>
  <c r="BL239" i="4" s="1"/>
  <c r="AP48" i="4"/>
  <c r="AT48" i="4" s="1"/>
  <c r="AP169" i="4"/>
  <c r="AT169" i="4" s="1"/>
  <c r="BG51" i="4"/>
  <c r="BK51" i="4" s="1"/>
  <c r="BG211" i="4"/>
  <c r="BL211" i="4" s="1"/>
  <c r="AP98" i="4"/>
  <c r="AT98" i="4" s="1"/>
  <c r="AU183" i="4"/>
  <c r="BG33" i="4"/>
  <c r="BL33" i="4" s="1"/>
  <c r="BK109" i="4"/>
  <c r="AQ380" i="4"/>
  <c r="AP35" i="4"/>
  <c r="AT35" i="4" s="1"/>
  <c r="BG191" i="4"/>
  <c r="BL191" i="4" s="1"/>
  <c r="AP156" i="4"/>
  <c r="AU156" i="4" s="1"/>
  <c r="BG172" i="4"/>
  <c r="BL172" i="4" s="1"/>
  <c r="AP189" i="4"/>
  <c r="AU189" i="4" s="1"/>
  <c r="BG9" i="4"/>
  <c r="BL9" i="4" s="1"/>
  <c r="BG38" i="4"/>
  <c r="BL38" i="4" s="1"/>
  <c r="BG75" i="4"/>
  <c r="BL75" i="4" s="1"/>
  <c r="AP367" i="4"/>
  <c r="AT367" i="4" s="1"/>
  <c r="AP111" i="4"/>
  <c r="AT111" i="4" s="1"/>
  <c r="BG208" i="4"/>
  <c r="AP109" i="4"/>
  <c r="AT109" i="4" s="1"/>
  <c r="AP182" i="4"/>
  <c r="AU182" i="4" s="1"/>
  <c r="AP11" i="4"/>
  <c r="AU11" i="4" s="1"/>
  <c r="BG13" i="4"/>
  <c r="BK13" i="4" s="1"/>
  <c r="BG219" i="4"/>
  <c r="BK219" i="4" s="1"/>
  <c r="BG46" i="4"/>
  <c r="BK46" i="4" s="1"/>
  <c r="BG14" i="4"/>
  <c r="BK14" i="4" s="1"/>
  <c r="AP104" i="4"/>
  <c r="AT104" i="4" s="1"/>
  <c r="BG80" i="4"/>
  <c r="BK80" i="4" s="1"/>
  <c r="AT52" i="1"/>
  <c r="AP59" i="4"/>
  <c r="AT59" i="4" s="1"/>
  <c r="AT41" i="1"/>
  <c r="AZ41" i="1" s="1"/>
  <c r="AP134" i="4"/>
  <c r="AU134" i="4" s="1"/>
  <c r="AP153" i="4"/>
  <c r="AT153" i="4" s="1"/>
  <c r="DK61" i="1"/>
  <c r="BG185" i="4"/>
  <c r="BL185" i="4" s="1"/>
  <c r="CT61" i="1"/>
  <c r="AP136" i="4"/>
  <c r="AT136" i="4" s="1"/>
  <c r="AP87" i="4"/>
  <c r="AT87" i="4" s="1"/>
  <c r="AP405" i="4"/>
  <c r="AU405" i="4" s="1"/>
  <c r="CT67" i="1"/>
  <c r="CX67" i="1" s="1"/>
  <c r="BG92" i="4"/>
  <c r="BK92" i="4" s="1"/>
  <c r="AP103" i="4"/>
  <c r="AT103" i="4" s="1"/>
  <c r="BG101" i="4"/>
  <c r="BL101" i="4" s="1"/>
  <c r="AP101" i="4"/>
  <c r="AU101" i="4" s="1"/>
  <c r="BG8" i="4"/>
  <c r="BK8" i="4" s="1"/>
  <c r="BG70" i="4"/>
  <c r="BL70" i="4" s="1"/>
  <c r="AT389" i="4"/>
  <c r="AT45" i="1"/>
  <c r="BG60" i="4"/>
  <c r="BK60" i="4" s="1"/>
  <c r="AP358" i="4"/>
  <c r="AU358" i="4" s="1"/>
  <c r="AP49" i="4"/>
  <c r="AT49" i="4" s="1"/>
  <c r="BG25" i="4"/>
  <c r="BK25" i="4" s="1"/>
  <c r="AP314" i="4"/>
  <c r="AT314" i="4" s="1"/>
  <c r="AP20" i="4"/>
  <c r="AU20" i="4" s="1"/>
  <c r="AT205" i="4"/>
  <c r="AT146" i="4"/>
  <c r="BG78" i="4"/>
  <c r="BK78" i="4" s="1"/>
  <c r="BG49" i="4"/>
  <c r="BL49" i="4" s="1"/>
  <c r="BG23" i="4"/>
  <c r="BK23" i="4" s="1"/>
  <c r="BL44" i="4"/>
  <c r="BK44" i="4"/>
  <c r="AP24" i="4"/>
  <c r="AU24" i="4" s="1"/>
  <c r="AQ200" i="4"/>
  <c r="DK69" i="1"/>
  <c r="BG16" i="4"/>
  <c r="BL16" i="4" s="1"/>
  <c r="AP99" i="4"/>
  <c r="AT99" i="4" s="1"/>
  <c r="BG125" i="4"/>
  <c r="BK125" i="4" s="1"/>
  <c r="BG192" i="4"/>
  <c r="BK192" i="4" s="1"/>
  <c r="BG12" i="4"/>
  <c r="BL12" i="4" s="1"/>
  <c r="BH44" i="4"/>
  <c r="AP300" i="4"/>
  <c r="AU300" i="4" s="1"/>
  <c r="AP272" i="4"/>
  <c r="AU272" i="4" s="1"/>
  <c r="AQ170" i="4"/>
  <c r="AP309" i="4"/>
  <c r="AT309" i="4" s="1"/>
  <c r="BG7" i="4"/>
  <c r="BK7" i="4" s="1"/>
  <c r="AP262" i="4"/>
  <c r="AU262" i="4" s="1"/>
  <c r="BG66" i="4"/>
  <c r="BK66" i="4" s="1"/>
  <c r="CX6" i="1"/>
  <c r="DK71" i="1"/>
  <c r="DP71" i="1" s="1"/>
  <c r="DP54" i="1"/>
  <c r="DO54" i="1"/>
  <c r="DK23" i="1"/>
  <c r="DP23" i="1" s="1"/>
  <c r="BL65" i="4"/>
  <c r="BG57" i="4"/>
  <c r="BK57" i="4" s="1"/>
  <c r="BG15" i="4"/>
  <c r="BK15" i="4" s="1"/>
  <c r="AP318" i="4"/>
  <c r="AT318" i="4" s="1"/>
  <c r="AP165" i="4"/>
  <c r="AU165" i="4" s="1"/>
  <c r="BG181" i="4"/>
  <c r="BL181" i="4" s="1"/>
  <c r="BG10" i="4"/>
  <c r="BL10" i="4" s="1"/>
  <c r="AT376" i="4"/>
  <c r="AP65" i="4"/>
  <c r="AT65" i="4" s="1"/>
  <c r="AP155" i="4"/>
  <c r="AU155" i="4" s="1"/>
  <c r="BG41" i="4"/>
  <c r="BL41" i="4" s="1"/>
  <c r="AP76" i="4"/>
  <c r="AT76" i="4" s="1"/>
  <c r="AU207" i="4"/>
  <c r="AP7" i="4"/>
  <c r="AU7" i="4" s="1"/>
  <c r="AP327" i="4"/>
  <c r="AU327" i="4" s="1"/>
  <c r="AP383" i="4"/>
  <c r="AU383" i="4" s="1"/>
  <c r="AP12" i="4"/>
  <c r="AT12" i="4" s="1"/>
  <c r="AP124" i="4"/>
  <c r="AU124" i="4" s="1"/>
  <c r="AP307" i="4"/>
  <c r="AU307" i="4" s="1"/>
  <c r="BG18" i="4"/>
  <c r="BL18" i="4" s="1"/>
  <c r="BG163" i="4"/>
  <c r="BK163" i="4" s="1"/>
  <c r="AP97" i="4"/>
  <c r="AU97" i="4" s="1"/>
  <c r="AP261" i="4"/>
  <c r="AT261" i="4" s="1"/>
  <c r="AP102" i="4"/>
  <c r="AT102" i="4" s="1"/>
  <c r="AP233" i="4"/>
  <c r="AT233" i="4" s="1"/>
  <c r="AP237" i="4"/>
  <c r="AT237" i="4" s="1"/>
  <c r="AQ207" i="4"/>
  <c r="BG55" i="4"/>
  <c r="BK55" i="4" s="1"/>
  <c r="AP356" i="4"/>
  <c r="AU356" i="4" s="1"/>
  <c r="AP404" i="4"/>
  <c r="AU404" i="4" s="1"/>
  <c r="BG145" i="4"/>
  <c r="BL145" i="4" s="1"/>
  <c r="BL20" i="4"/>
  <c r="BG31" i="4"/>
  <c r="BK31" i="4" s="1"/>
  <c r="AP173" i="4"/>
  <c r="AT173" i="4" s="1"/>
  <c r="AP15" i="4"/>
  <c r="AT15" i="4" s="1"/>
  <c r="AP357" i="4"/>
  <c r="AT357" i="4" s="1"/>
  <c r="AQ194" i="4"/>
  <c r="BK65" i="4"/>
  <c r="AP411" i="4"/>
  <c r="AT411" i="4" s="1"/>
  <c r="AQ221" i="4"/>
  <c r="BG186" i="4"/>
  <c r="BK186" i="4" s="1"/>
  <c r="BG123" i="4"/>
  <c r="BK123" i="4" s="1"/>
  <c r="AP188" i="4"/>
  <c r="AU188" i="4" s="1"/>
  <c r="AP313" i="4"/>
  <c r="AT313" i="4" s="1"/>
  <c r="BG67" i="4"/>
  <c r="BK67" i="4" s="1"/>
  <c r="AP332" i="4"/>
  <c r="AU332" i="4" s="1"/>
  <c r="AP92" i="4"/>
  <c r="AT92" i="4" s="1"/>
  <c r="BG95" i="4"/>
  <c r="BL95" i="4" s="1"/>
  <c r="AP386" i="4"/>
  <c r="AU386" i="4" s="1"/>
  <c r="AQ215" i="4"/>
  <c r="AQ365" i="4"/>
  <c r="AP254" i="4"/>
  <c r="AT254" i="4" s="1"/>
  <c r="AP304" i="4"/>
  <c r="AT304" i="4" s="1"/>
  <c r="AP348" i="4"/>
  <c r="AT348" i="4" s="1"/>
  <c r="AP226" i="4"/>
  <c r="AT226" i="4" s="1"/>
  <c r="AP148" i="4"/>
  <c r="AU148" i="4" s="1"/>
  <c r="AP293" i="4"/>
  <c r="AU293" i="4" s="1"/>
  <c r="AP119" i="4"/>
  <c r="AT119" i="4" s="1"/>
  <c r="BG177" i="4"/>
  <c r="BK177" i="4" s="1"/>
  <c r="BG180" i="4"/>
  <c r="BL180" i="4" s="1"/>
  <c r="AP108" i="4"/>
  <c r="AU108" i="4" s="1"/>
  <c r="AT202" i="4"/>
  <c r="AP396" i="4"/>
  <c r="AU396" i="4" s="1"/>
  <c r="BG169" i="4"/>
  <c r="BL169" i="4" s="1"/>
  <c r="BH169" i="4"/>
  <c r="BG111" i="4"/>
  <c r="BK111" i="4" s="1"/>
  <c r="BH111" i="4"/>
  <c r="BG198" i="4"/>
  <c r="BK198" i="4" s="1"/>
  <c r="BH198" i="4"/>
  <c r="BG114" i="4"/>
  <c r="BL114" i="4" s="1"/>
  <c r="BH114" i="4"/>
  <c r="AP120" i="4"/>
  <c r="AT120" i="4" s="1"/>
  <c r="AP218" i="4"/>
  <c r="AT218" i="4" s="1"/>
  <c r="AP68" i="4"/>
  <c r="AT68" i="4" s="1"/>
  <c r="AP78" i="4"/>
  <c r="AT78" i="4" s="1"/>
  <c r="BG129" i="4"/>
  <c r="BK129" i="4" s="1"/>
  <c r="BG148" i="4"/>
  <c r="BL148" i="4" s="1"/>
  <c r="BH148" i="4"/>
  <c r="AP131" i="4"/>
  <c r="AU131" i="4" s="1"/>
  <c r="BG165" i="4"/>
  <c r="BL165" i="4" s="1"/>
  <c r="BG195" i="4"/>
  <c r="BL195" i="4" s="1"/>
  <c r="BH195" i="4"/>
  <c r="BG86" i="4"/>
  <c r="BK86" i="4" s="1"/>
  <c r="BH86" i="4"/>
  <c r="BG117" i="4"/>
  <c r="BK117" i="4" s="1"/>
  <c r="BG83" i="4"/>
  <c r="BK83" i="4" s="1"/>
  <c r="BH83" i="4"/>
  <c r="AP265" i="4"/>
  <c r="AT265" i="4" s="1"/>
  <c r="BG154" i="4"/>
  <c r="BK154" i="4" s="1"/>
  <c r="BH154" i="4"/>
  <c r="AP83" i="4"/>
  <c r="AT83" i="4" s="1"/>
  <c r="AP371" i="4"/>
  <c r="AT371" i="4" s="1"/>
  <c r="AP308" i="4"/>
  <c r="AU308" i="4" s="1"/>
  <c r="AQ209" i="4"/>
  <c r="AP398" i="4"/>
  <c r="AT398" i="4" s="1"/>
  <c r="AP350" i="4"/>
  <c r="AU350" i="4" s="1"/>
  <c r="AP177" i="4"/>
  <c r="AT177" i="4" s="1"/>
  <c r="AP184" i="4"/>
  <c r="AT184" i="4" s="1"/>
  <c r="AP40" i="4"/>
  <c r="AU40" i="4" s="1"/>
  <c r="BG116" i="4"/>
  <c r="BK116" i="4" s="1"/>
  <c r="AQ203" i="4"/>
  <c r="AP158" i="4"/>
  <c r="AU158" i="4" s="1"/>
  <c r="AT409" i="4"/>
  <c r="AP56" i="4"/>
  <c r="AU56" i="4" s="1"/>
  <c r="AP347" i="4"/>
  <c r="AT347" i="4" s="1"/>
  <c r="AP240" i="4"/>
  <c r="AT240" i="4" s="1"/>
  <c r="AQ166" i="4"/>
  <c r="AT199" i="4"/>
  <c r="AP305" i="4"/>
  <c r="AT305" i="4" s="1"/>
  <c r="AQ214" i="4"/>
  <c r="AP214" i="4"/>
  <c r="AP54" i="4"/>
  <c r="AT54" i="4" s="1"/>
  <c r="AP63" i="4"/>
  <c r="AT63" i="4" s="1"/>
  <c r="AP340" i="4"/>
  <c r="AT340" i="4" s="1"/>
  <c r="AP298" i="4"/>
  <c r="AT298" i="4" s="1"/>
  <c r="AP115" i="4"/>
  <c r="AT115" i="4" s="1"/>
  <c r="AQ361" i="4"/>
  <c r="AP191" i="4"/>
  <c r="AU191" i="4" s="1"/>
  <c r="AP180" i="4"/>
  <c r="AU180" i="4" s="1"/>
  <c r="AP322" i="4"/>
  <c r="AT322" i="4" s="1"/>
  <c r="BG53" i="4"/>
  <c r="AQ225" i="4"/>
  <c r="AP143" i="4"/>
  <c r="AU143" i="4" s="1"/>
  <c r="AP164" i="4"/>
  <c r="AT164" i="4" s="1"/>
  <c r="AP85" i="4"/>
  <c r="AT85" i="4" s="1"/>
  <c r="AQ223" i="4"/>
  <c r="AT339" i="4"/>
  <c r="AP152" i="4"/>
  <c r="AT152" i="4" s="1"/>
  <c r="AU208" i="4"/>
  <c r="AT208" i="4"/>
  <c r="AP70" i="4"/>
  <c r="AT70" i="4" s="1"/>
  <c r="AQ208" i="4"/>
  <c r="AQ154" i="4"/>
  <c r="AP216" i="4"/>
  <c r="AT216" i="4" s="1"/>
  <c r="AP67" i="4"/>
  <c r="AU67" i="4" s="1"/>
  <c r="AP306" i="4"/>
  <c r="AU306" i="4" s="1"/>
  <c r="AQ224" i="4"/>
  <c r="AP249" i="4"/>
  <c r="AT249" i="4" s="1"/>
  <c r="AP352" i="4"/>
  <c r="AT352" i="4" s="1"/>
  <c r="AP362" i="4"/>
  <c r="AU362" i="4" s="1"/>
  <c r="AU199" i="4"/>
  <c r="AQ190" i="4"/>
  <c r="AP343" i="4"/>
  <c r="AU343" i="4" s="1"/>
  <c r="AP88" i="4"/>
  <c r="AU88" i="4" s="1"/>
  <c r="AP278" i="4"/>
  <c r="AT278" i="4" s="1"/>
  <c r="AQ213" i="4"/>
  <c r="AQ206" i="4"/>
  <c r="AU339" i="4"/>
  <c r="AP234" i="4"/>
  <c r="AT234" i="4" s="1"/>
  <c r="AQ211" i="4"/>
  <c r="AP211" i="4"/>
  <c r="AP172" i="4"/>
  <c r="AU172" i="4" s="1"/>
  <c r="AP69" i="4"/>
  <c r="AU69" i="4" s="1"/>
  <c r="AP253" i="4"/>
  <c r="AU253" i="4" s="1"/>
  <c r="AQ408" i="4"/>
  <c r="AQ204" i="4"/>
  <c r="AP74" i="4"/>
  <c r="AT74" i="4" s="1"/>
  <c r="AU212" i="4"/>
  <c r="AU147" i="4"/>
  <c r="AP245" i="4"/>
  <c r="AT245" i="4" s="1"/>
  <c r="AP126" i="4"/>
  <c r="AU126" i="4" s="1"/>
  <c r="AP266" i="4"/>
  <c r="AU266" i="4" s="1"/>
  <c r="AP377" i="4"/>
  <c r="AQ377" i="4"/>
  <c r="AQ393" i="4"/>
  <c r="AP393" i="4"/>
  <c r="AQ178" i="4"/>
  <c r="AP178" i="4"/>
  <c r="AP128" i="4"/>
  <c r="AT128" i="4" s="1"/>
  <c r="AU205" i="4"/>
  <c r="BL73" i="4"/>
  <c r="BK71" i="4"/>
  <c r="BL71" i="4"/>
  <c r="BG103" i="4"/>
  <c r="BK81" i="4"/>
  <c r="BL81" i="4"/>
  <c r="BL26" i="4"/>
  <c r="BK26" i="4"/>
  <c r="BK79" i="4"/>
  <c r="BL79" i="4"/>
  <c r="BK20" i="4"/>
  <c r="AP137" i="4"/>
  <c r="AU137" i="4" s="1"/>
  <c r="AT212" i="4"/>
  <c r="BK29" i="4"/>
  <c r="BL29" i="4"/>
  <c r="BG85" i="4"/>
  <c r="BG140" i="4"/>
  <c r="BL58" i="4"/>
  <c r="BK58" i="4"/>
  <c r="AP82" i="4"/>
  <c r="AU82" i="4" s="1"/>
  <c r="AP328" i="4"/>
  <c r="AU328" i="4" s="1"/>
  <c r="AT147" i="4"/>
  <c r="BG94" i="4"/>
  <c r="BK94" i="4" s="1"/>
  <c r="BL21" i="4"/>
  <c r="BK21" i="4"/>
  <c r="AU376" i="4"/>
  <c r="BG106" i="4"/>
  <c r="AT326" i="4"/>
  <c r="AU326" i="4"/>
  <c r="BG118" i="4"/>
  <c r="BG190" i="4"/>
  <c r="AT150" i="4"/>
  <c r="AU150" i="4"/>
  <c r="AT368" i="4"/>
  <c r="AU368" i="4"/>
  <c r="AP284" i="4"/>
  <c r="AU284" i="4" s="1"/>
  <c r="AQ284" i="4"/>
  <c r="AT163" i="4"/>
  <c r="AU163" i="4"/>
  <c r="AP275" i="4"/>
  <c r="AT275" i="4" s="1"/>
  <c r="AQ275" i="4"/>
  <c r="AT217" i="4"/>
  <c r="AU217" i="4"/>
  <c r="AT200" i="4"/>
  <c r="AU200" i="4"/>
  <c r="AT154" i="4"/>
  <c r="AU154" i="4"/>
  <c r="AQ58" i="4"/>
  <c r="AP58" i="4"/>
  <c r="AP268" i="4"/>
  <c r="AU268" i="4" s="1"/>
  <c r="AQ268" i="4"/>
  <c r="AQ236" i="4"/>
  <c r="AP236" i="4"/>
  <c r="AP291" i="4"/>
  <c r="AQ291" i="4"/>
  <c r="BG153" i="4"/>
  <c r="AT400" i="4"/>
  <c r="AU400" i="4"/>
  <c r="AT224" i="4"/>
  <c r="AU224" i="4"/>
  <c r="AP259" i="4"/>
  <c r="AQ259" i="4"/>
  <c r="BK231" i="4"/>
  <c r="BL231" i="4"/>
  <c r="BG155" i="4"/>
  <c r="AU206" i="4"/>
  <c r="AT206" i="4"/>
  <c r="AQ14" i="4"/>
  <c r="AP14" i="4"/>
  <c r="BG199" i="4"/>
  <c r="AU210" i="4"/>
  <c r="AT210" i="4"/>
  <c r="AP6" i="4"/>
  <c r="AP247" i="4"/>
  <c r="AU247" i="4" s="1"/>
  <c r="AQ247" i="4"/>
  <c r="BL56" i="4"/>
  <c r="BK56" i="4"/>
  <c r="AT162" i="4"/>
  <c r="AU162" i="4"/>
  <c r="BK91" i="4"/>
  <c r="BL91" i="4"/>
  <c r="AU221" i="4"/>
  <c r="AT221" i="4"/>
  <c r="AT179" i="4"/>
  <c r="AU179" i="4"/>
  <c r="AP276" i="4"/>
  <c r="AQ276" i="4"/>
  <c r="AP283" i="4"/>
  <c r="AQ283" i="4"/>
  <c r="AP269" i="4"/>
  <c r="AT269" i="4" s="1"/>
  <c r="BG167" i="4"/>
  <c r="AQ61" i="4"/>
  <c r="AP61" i="4"/>
  <c r="AQ27" i="4"/>
  <c r="AP27" i="4"/>
  <c r="BG147" i="4"/>
  <c r="AT215" i="4"/>
  <c r="AU215" i="4"/>
  <c r="AQ57" i="4"/>
  <c r="AP57" i="4"/>
  <c r="BG188" i="4"/>
  <c r="AU209" i="4"/>
  <c r="AT209" i="4"/>
  <c r="AU220" i="4"/>
  <c r="AT220" i="4"/>
  <c r="AT207" i="4"/>
  <c r="AQ53" i="4"/>
  <c r="AP53" i="4"/>
  <c r="AP243" i="4"/>
  <c r="AQ243" i="4"/>
  <c r="AU170" i="4"/>
  <c r="AU401" i="4"/>
  <c r="AT401" i="4"/>
  <c r="AP287" i="4"/>
  <c r="AQ287" i="4"/>
  <c r="AU146" i="4"/>
  <c r="AP251" i="4"/>
  <c r="AQ251" i="4"/>
  <c r="BG152" i="4"/>
  <c r="BK152" i="4" s="1"/>
  <c r="BG187" i="4"/>
  <c r="AP248" i="4"/>
  <c r="AQ248" i="4"/>
  <c r="AT408" i="4"/>
  <c r="AU408" i="4"/>
  <c r="AT204" i="4"/>
  <c r="AU204" i="4"/>
  <c r="AU360" i="4"/>
  <c r="AT360" i="4"/>
  <c r="AU151" i="4"/>
  <c r="AT151" i="4"/>
  <c r="AT384" i="4"/>
  <c r="AU384" i="4"/>
  <c r="AP279" i="4"/>
  <c r="AQ279" i="4"/>
  <c r="BK207" i="4"/>
  <c r="BL207" i="4"/>
  <c r="BG194" i="4"/>
  <c r="AU361" i="4"/>
  <c r="AT361" i="4"/>
  <c r="BG170" i="4"/>
  <c r="AU202" i="4"/>
  <c r="AT198" i="4"/>
  <c r="AU198" i="4"/>
  <c r="BG179" i="4"/>
  <c r="BG193" i="4"/>
  <c r="AP260" i="4"/>
  <c r="AQ260" i="4"/>
  <c r="AT183" i="4"/>
  <c r="AP244" i="4"/>
  <c r="AQ244" i="4"/>
  <c r="BG158" i="4"/>
  <c r="AT186" i="4"/>
  <c r="AU186" i="4"/>
  <c r="AU389" i="4"/>
  <c r="AT385" i="4"/>
  <c r="AU385" i="4"/>
  <c r="BG159" i="4"/>
  <c r="BK24" i="4"/>
  <c r="BL24" i="4"/>
  <c r="AU219" i="4"/>
  <c r="AT219" i="4"/>
  <c r="BL17" i="4"/>
  <c r="BK17" i="4"/>
  <c r="AU142" i="4"/>
  <c r="AT142" i="4"/>
  <c r="AU187" i="4"/>
  <c r="AT187" i="4"/>
  <c r="AP292" i="4"/>
  <c r="AQ292" i="4"/>
  <c r="AU159" i="4"/>
  <c r="AT159" i="4"/>
  <c r="BG161" i="4"/>
  <c r="AU380" i="4"/>
  <c r="AT380" i="4"/>
  <c r="BG196" i="4"/>
  <c r="AT369" i="4"/>
  <c r="AU369" i="4"/>
  <c r="BG176" i="4"/>
  <c r="AQ228" i="4"/>
  <c r="AP228" i="4"/>
  <c r="AT225" i="4"/>
  <c r="AU225" i="4"/>
  <c r="AP264" i="4"/>
  <c r="AU264" i="4" s="1"/>
  <c r="AQ264" i="4"/>
  <c r="AU222" i="4"/>
  <c r="AT222" i="4"/>
  <c r="BL63" i="4"/>
  <c r="BK63" i="4"/>
  <c r="AT381" i="4"/>
  <c r="AU381" i="4"/>
  <c r="BG162" i="4"/>
  <c r="AT195" i="4"/>
  <c r="AU195" i="4"/>
  <c r="AP280" i="4"/>
  <c r="AQ280" i="4"/>
  <c r="BG164" i="4"/>
  <c r="BL47" i="4"/>
  <c r="BK47" i="4"/>
  <c r="AP252" i="4"/>
  <c r="AQ252" i="4"/>
  <c r="BG144" i="4"/>
  <c r="BL201" i="4"/>
  <c r="BK201" i="4"/>
  <c r="AP271" i="4"/>
  <c r="AQ271" i="4"/>
  <c r="AU175" i="4"/>
  <c r="AT175" i="4"/>
  <c r="AP267" i="4"/>
  <c r="AQ267" i="4"/>
  <c r="AT365" i="4"/>
  <c r="AU365" i="4"/>
  <c r="AT223" i="4"/>
  <c r="AU223" i="4"/>
  <c r="AP231" i="4"/>
  <c r="AQ231" i="4"/>
  <c r="AU171" i="4"/>
  <c r="AT171" i="4"/>
  <c r="BG184" i="4"/>
  <c r="AQ43" i="4"/>
  <c r="AP43" i="4"/>
  <c r="AT213" i="4"/>
  <c r="AP235" i="4"/>
  <c r="AQ235" i="4"/>
  <c r="BG156" i="4"/>
  <c r="AU397" i="4"/>
  <c r="AT397" i="4"/>
  <c r="AQ22" i="4"/>
  <c r="AP22" i="4"/>
  <c r="AP255" i="4"/>
  <c r="AQ255" i="4"/>
  <c r="AT194" i="4"/>
  <c r="AU194" i="4"/>
  <c r="AT190" i="4"/>
  <c r="AU190" i="4"/>
  <c r="BL50" i="4"/>
  <c r="BK50" i="4"/>
  <c r="AP232" i="4"/>
  <c r="AQ232" i="4"/>
  <c r="AT174" i="4"/>
  <c r="AU174" i="4"/>
  <c r="AP263" i="4"/>
  <c r="AU263" i="4" s="1"/>
  <c r="AQ263" i="4"/>
  <c r="AT203" i="4"/>
  <c r="AU203" i="4"/>
  <c r="AP295" i="4"/>
  <c r="AQ295" i="4"/>
  <c r="AU409" i="4"/>
  <c r="AP239" i="4"/>
  <c r="AQ239" i="4"/>
  <c r="AT166" i="4"/>
  <c r="AU166" i="4"/>
  <c r="BG182" i="4"/>
  <c r="AT201" i="4"/>
  <c r="AU201" i="4"/>
  <c r="BL115" i="4"/>
  <c r="BK115" i="4"/>
  <c r="BG150" i="4"/>
  <c r="BL175" i="4"/>
  <c r="BK175" i="4"/>
  <c r="AU89" i="4"/>
  <c r="AT89" i="4"/>
  <c r="AU21" i="4"/>
  <c r="AT21" i="4"/>
  <c r="AT316" i="4"/>
  <c r="AU316" i="4"/>
  <c r="BL43" i="4"/>
  <c r="BK43" i="4"/>
  <c r="AT95" i="4"/>
  <c r="AU95" i="4"/>
  <c r="BK133" i="4"/>
  <c r="BL133" i="4"/>
  <c r="BK124" i="4"/>
  <c r="BL124" i="4"/>
  <c r="AT301" i="4"/>
  <c r="AU301" i="4"/>
  <c r="AT96" i="4"/>
  <c r="AU96" i="4"/>
  <c r="AT299" i="4"/>
  <c r="AU299" i="4"/>
  <c r="BK143" i="4"/>
  <c r="BL143" i="4"/>
  <c r="AU325" i="4"/>
  <c r="AT325" i="4"/>
  <c r="AU185" i="4"/>
  <c r="AT185" i="4"/>
  <c r="BK48" i="4"/>
  <c r="BL48" i="4"/>
  <c r="AT106" i="4"/>
  <c r="AU106" i="4"/>
  <c r="AU50" i="4"/>
  <c r="AT50" i="4"/>
  <c r="AT379" i="4"/>
  <c r="AU379" i="4"/>
  <c r="AT127" i="4"/>
  <c r="AU127" i="4"/>
  <c r="AU331" i="4"/>
  <c r="AT331" i="4"/>
  <c r="AT138" i="4"/>
  <c r="AU138" i="4"/>
  <c r="AU270" i="4"/>
  <c r="AT270" i="4"/>
  <c r="AT241" i="4"/>
  <c r="AU241" i="4"/>
  <c r="BK132" i="4"/>
  <c r="BL132" i="4"/>
  <c r="BK178" i="4"/>
  <c r="BL178" i="4"/>
  <c r="AU122" i="4"/>
  <c r="AT122" i="4"/>
  <c r="BL35" i="4"/>
  <c r="AT333" i="4"/>
  <c r="AU333" i="4"/>
  <c r="AT44" i="4"/>
  <c r="AU44" i="4"/>
  <c r="AT37" i="4"/>
  <c r="AU37" i="4"/>
  <c r="AT34" i="4"/>
  <c r="AU34" i="4"/>
  <c r="AT324" i="4"/>
  <c r="AU324" i="4"/>
  <c r="BK99" i="4"/>
  <c r="BL99" i="4"/>
  <c r="AT112" i="4"/>
  <c r="AU112" i="4"/>
  <c r="BK136" i="4"/>
  <c r="BL136" i="4"/>
  <c r="BK157" i="4"/>
  <c r="BL157" i="4"/>
  <c r="AT344" i="4"/>
  <c r="AU344" i="4"/>
  <c r="BL119" i="4"/>
  <c r="BK119" i="4"/>
  <c r="BK212" i="4"/>
  <c r="BL212" i="4"/>
  <c r="AU311" i="4"/>
  <c r="AT311" i="4"/>
  <c r="BK174" i="4"/>
  <c r="BL174" i="4"/>
  <c r="AT107" i="4"/>
  <c r="AU107" i="4"/>
  <c r="AT196" i="4"/>
  <c r="AU196" i="4"/>
  <c r="AU319" i="4"/>
  <c r="AT319" i="4"/>
  <c r="BK135" i="4"/>
  <c r="BL135" i="4"/>
  <c r="AT349" i="4"/>
  <c r="AU349" i="4"/>
  <c r="BK108" i="4"/>
  <c r="BL108" i="4"/>
  <c r="BK218" i="4"/>
  <c r="BL218" i="4"/>
  <c r="AT388" i="4"/>
  <c r="AU388" i="4"/>
  <c r="AU73" i="4"/>
  <c r="AT73" i="4"/>
  <c r="BL72" i="4"/>
  <c r="BK72" i="4"/>
  <c r="BK40" i="4"/>
  <c r="BL40" i="4"/>
  <c r="BK19" i="4"/>
  <c r="BL19" i="4"/>
  <c r="BK151" i="4"/>
  <c r="BL151" i="4"/>
  <c r="BK64" i="4"/>
  <c r="BL64" i="4"/>
  <c r="BK223" i="4"/>
  <c r="BL223" i="4"/>
  <c r="AT51" i="4"/>
  <c r="AU51" i="4"/>
  <c r="AT346" i="4"/>
  <c r="AU346" i="4"/>
  <c r="AU303" i="4"/>
  <c r="AT303" i="4"/>
  <c r="AT29" i="4"/>
  <c r="AU29" i="4"/>
  <c r="AT66" i="4"/>
  <c r="AU66" i="4"/>
  <c r="BL127" i="4"/>
  <c r="BK127" i="4"/>
  <c r="AT90" i="4"/>
  <c r="AU90" i="4"/>
  <c r="AU290" i="4"/>
  <c r="AT290" i="4"/>
  <c r="BL228" i="4"/>
  <c r="BK228" i="4"/>
  <c r="BK226" i="4"/>
  <c r="BL226" i="4"/>
  <c r="BK168" i="4"/>
  <c r="BL168" i="4"/>
  <c r="AU94" i="4"/>
  <c r="AT94" i="4"/>
  <c r="BK160" i="4"/>
  <c r="BL160" i="4"/>
  <c r="AU229" i="4"/>
  <c r="AT229" i="4"/>
  <c r="AU157" i="4"/>
  <c r="AT157" i="4"/>
  <c r="BL68" i="4"/>
  <c r="BK68" i="4"/>
  <c r="AT181" i="4"/>
  <c r="AU181" i="4"/>
  <c r="BL206" i="4"/>
  <c r="BK206" i="4"/>
  <c r="AU256" i="4"/>
  <c r="AT256" i="4"/>
  <c r="AU105" i="4"/>
  <c r="AT105" i="4"/>
  <c r="AU351" i="4"/>
  <c r="AT351" i="4"/>
  <c r="AT310" i="4"/>
  <c r="AU310" i="4"/>
  <c r="AT23" i="4"/>
  <c r="AU23" i="4"/>
  <c r="AT277" i="4"/>
  <c r="AU277" i="4"/>
  <c r="BK149" i="4"/>
  <c r="BL149" i="4"/>
  <c r="AT55" i="4"/>
  <c r="AU55" i="4"/>
  <c r="BK238" i="4"/>
  <c r="BL238" i="4"/>
  <c r="AT394" i="4"/>
  <c r="AU394" i="4"/>
  <c r="BK96" i="4"/>
  <c r="BL96" i="4"/>
  <c r="AU118" i="4"/>
  <c r="AT118" i="4"/>
  <c r="AT323" i="4"/>
  <c r="AU323" i="4"/>
  <c r="AU38" i="4"/>
  <c r="AT38" i="4"/>
  <c r="AU33" i="4"/>
  <c r="AT33" i="4"/>
  <c r="AT406" i="4"/>
  <c r="AU406" i="4"/>
  <c r="AT32" i="4"/>
  <c r="AU32" i="4"/>
  <c r="BK173" i="4"/>
  <c r="BL173" i="4"/>
  <c r="AU13" i="4"/>
  <c r="AT13" i="4"/>
  <c r="BK235" i="4"/>
  <c r="BL235" i="4"/>
  <c r="BK121" i="4"/>
  <c r="BL121" i="4"/>
  <c r="AT91" i="4"/>
  <c r="AU91" i="4"/>
  <c r="AT374" i="4"/>
  <c r="AU374" i="4"/>
  <c r="AT317" i="4"/>
  <c r="AU317" i="4"/>
  <c r="BK233" i="4"/>
  <c r="BL233" i="4"/>
  <c r="AU129" i="4"/>
  <c r="AT129" i="4"/>
  <c r="BK100" i="4"/>
  <c r="BL100" i="4"/>
  <c r="AT36" i="4"/>
  <c r="AU36" i="4"/>
  <c r="AU114" i="4"/>
  <c r="AT114" i="4"/>
  <c r="AU336" i="4"/>
  <c r="AT336" i="4"/>
  <c r="BK229" i="4"/>
  <c r="BL229" i="4"/>
  <c r="BK210" i="4"/>
  <c r="BL210" i="4"/>
  <c r="AU289" i="4"/>
  <c r="AT289" i="4"/>
  <c r="AU345" i="4"/>
  <c r="AT345" i="4"/>
  <c r="AU355" i="4"/>
  <c r="AT355" i="4"/>
  <c r="BK227" i="4"/>
  <c r="BL227" i="4"/>
  <c r="BK93" i="4"/>
  <c r="BL93" i="4"/>
  <c r="AU86" i="4"/>
  <c r="AT86" i="4"/>
  <c r="BL22" i="4"/>
  <c r="BK22" i="4"/>
  <c r="BL90" i="4"/>
  <c r="BK90" i="4"/>
  <c r="BK215" i="4"/>
  <c r="BL215" i="4"/>
  <c r="AU402" i="4"/>
  <c r="AT402" i="4"/>
  <c r="AU8" i="4"/>
  <c r="AT8" i="4"/>
  <c r="BK142" i="4"/>
  <c r="BL142" i="4"/>
  <c r="AT288" i="4"/>
  <c r="AU288" i="4"/>
  <c r="AU75" i="4"/>
  <c r="AT75" i="4"/>
  <c r="AU330" i="4"/>
  <c r="AT330" i="4"/>
  <c r="BK34" i="4"/>
  <c r="BL34" i="4"/>
  <c r="BL203" i="4"/>
  <c r="BK203" i="4"/>
  <c r="AT410" i="4"/>
  <c r="AU410" i="4"/>
  <c r="AT144" i="4"/>
  <c r="AU144" i="4"/>
  <c r="BL122" i="4"/>
  <c r="BK122" i="4"/>
  <c r="BL77" i="4"/>
  <c r="BK77" i="4"/>
  <c r="BK131" i="4"/>
  <c r="BL131" i="4"/>
  <c r="AT100" i="4"/>
  <c r="AU100" i="4"/>
  <c r="BL236" i="4"/>
  <c r="BK236" i="4"/>
  <c r="AU407" i="4"/>
  <c r="AT407" i="4"/>
  <c r="BK37" i="4"/>
  <c r="BL37" i="4"/>
  <c r="AT335" i="4"/>
  <c r="AU335" i="4"/>
  <c r="AU145" i="4"/>
  <c r="AT145" i="4"/>
  <c r="AT242" i="4"/>
  <c r="AU242" i="4"/>
  <c r="BK42" i="4"/>
  <c r="BL42" i="4"/>
  <c r="AU9" i="4"/>
  <c r="AT9" i="4"/>
  <c r="BK89" i="4"/>
  <c r="BL89" i="4"/>
  <c r="AU42" i="4"/>
  <c r="AT42" i="4"/>
  <c r="BK112" i="4"/>
  <c r="BL112" i="4"/>
  <c r="BK113" i="4"/>
  <c r="BL113" i="4"/>
  <c r="AT25" i="4"/>
  <c r="AU25" i="4"/>
  <c r="BL146" i="4"/>
  <c r="BK146" i="4"/>
  <c r="AU382" i="4"/>
  <c r="AT382" i="4"/>
  <c r="BK224" i="4"/>
  <c r="BL224" i="4"/>
  <c r="BL220" i="4"/>
  <c r="BK220" i="4"/>
  <c r="AU133" i="4"/>
  <c r="AT133" i="4"/>
  <c r="AU125" i="4"/>
  <c r="AT125" i="4"/>
  <c r="AU246" i="4"/>
  <c r="AT246" i="4"/>
  <c r="BK128" i="4"/>
  <c r="BL128" i="4"/>
  <c r="BL84" i="4"/>
  <c r="BK84" i="4"/>
  <c r="BL36" i="4"/>
  <c r="BK36" i="4"/>
  <c r="AT123" i="4"/>
  <c r="AU123" i="4"/>
  <c r="AU257" i="4"/>
  <c r="AT257" i="4"/>
  <c r="AU238" i="4"/>
  <c r="AT238" i="4"/>
  <c r="AT113" i="4"/>
  <c r="AU113" i="4"/>
  <c r="AU161" i="4"/>
  <c r="AT161" i="4"/>
  <c r="AT130" i="4"/>
  <c r="AU130" i="4"/>
  <c r="AU370" i="4"/>
  <c r="AT370" i="4"/>
  <c r="AT160" i="4"/>
  <c r="AU160" i="4"/>
  <c r="BL126" i="4"/>
  <c r="BK126" i="4"/>
  <c r="AU39" i="4"/>
  <c r="AT39" i="4"/>
  <c r="AU192" i="4"/>
  <c r="AT192" i="4"/>
  <c r="AT372" i="4"/>
  <c r="AU372" i="4"/>
  <c r="BL171" i="4"/>
  <c r="BK171" i="4"/>
  <c r="BK209" i="4"/>
  <c r="BL209" i="4"/>
  <c r="BK234" i="4"/>
  <c r="BL234" i="4"/>
  <c r="BL166" i="4"/>
  <c r="BK166" i="4"/>
  <c r="AU18" i="4"/>
  <c r="AT18" i="4"/>
  <c r="AT72" i="4"/>
  <c r="AU72" i="4"/>
  <c r="AT31" i="4"/>
  <c r="AU31" i="4"/>
  <c r="BL130" i="4"/>
  <c r="BK130" i="4"/>
  <c r="BK214" i="4"/>
  <c r="BL214" i="4"/>
  <c r="AT364" i="4"/>
  <c r="AU364" i="4"/>
  <c r="AU312" i="4"/>
  <c r="AT312" i="4"/>
  <c r="AT197" i="4"/>
  <c r="AU197" i="4"/>
  <c r="BL240" i="4"/>
  <c r="BK240" i="4"/>
  <c r="BK189" i="4"/>
  <c r="BL189" i="4"/>
  <c r="AT149" i="4"/>
  <c r="AU149" i="4"/>
  <c r="BK27" i="4"/>
  <c r="BL27" i="4"/>
  <c r="AT281" i="4"/>
  <c r="AU281" i="4"/>
  <c r="AU395" i="4"/>
  <c r="AT395" i="4"/>
  <c r="AT286" i="4"/>
  <c r="AU286" i="4"/>
  <c r="AT47" i="4"/>
  <c r="AU47" i="4"/>
  <c r="BL232" i="4"/>
  <c r="BK232" i="4"/>
  <c r="AU193" i="4"/>
  <c r="AT193" i="4"/>
  <c r="AU334" i="4"/>
  <c r="AT334" i="4"/>
  <c r="BL87" i="4"/>
  <c r="BK87" i="4"/>
  <c r="AT258" i="4"/>
  <c r="AU258" i="4"/>
  <c r="AU60" i="4"/>
  <c r="AT60" i="4"/>
  <c r="AT19" i="4"/>
  <c r="AU19" i="4"/>
  <c r="BL230" i="4"/>
  <c r="BK230" i="4"/>
  <c r="AT341" i="4"/>
  <c r="AU341" i="4"/>
  <c r="AT329" i="4"/>
  <c r="AU329" i="4"/>
  <c r="BK61" i="4"/>
  <c r="BL61" i="4"/>
  <c r="AU378" i="4"/>
  <c r="AT378" i="4"/>
  <c r="AT30" i="4"/>
  <c r="AU30" i="4"/>
  <c r="AT282" i="4"/>
  <c r="AU282" i="4"/>
  <c r="BL183" i="4"/>
  <c r="BK183" i="4"/>
  <c r="BK97" i="4"/>
  <c r="BL97" i="4"/>
  <c r="AU399" i="4"/>
  <c r="AT399" i="4"/>
  <c r="AT353" i="4"/>
  <c r="AU353" i="4"/>
  <c r="AU337" i="4"/>
  <c r="AT337" i="4"/>
  <c r="AU321" i="4"/>
  <c r="AT321" i="4"/>
  <c r="BL104" i="4"/>
  <c r="BK104" i="4"/>
  <c r="AU315" i="4"/>
  <c r="AT315" i="4"/>
  <c r="AT294" i="4"/>
  <c r="AU294" i="4"/>
  <c r="AT403" i="4"/>
  <c r="AU403" i="4"/>
  <c r="AT135" i="4"/>
  <c r="AU135" i="4"/>
  <c r="BL139" i="4"/>
  <c r="BK139" i="4"/>
  <c r="BK11" i="4"/>
  <c r="BL11" i="4"/>
  <c r="AU363" i="4"/>
  <c r="AT363" i="4"/>
  <c r="AT375" i="4"/>
  <c r="AU375" i="4"/>
  <c r="AT273" i="4"/>
  <c r="AU273" i="4"/>
  <c r="BK107" i="4"/>
  <c r="BL107" i="4"/>
  <c r="BK137" i="4"/>
  <c r="BL137" i="4"/>
  <c r="AT366" i="4"/>
  <c r="AU366" i="4"/>
  <c r="BL242" i="4"/>
  <c r="BK242" i="4"/>
  <c r="BL134" i="4"/>
  <c r="BK134" i="4"/>
  <c r="AT274" i="4"/>
  <c r="AU274" i="4"/>
  <c r="AT391" i="4"/>
  <c r="AU391" i="4"/>
  <c r="AU41" i="4"/>
  <c r="AT41" i="4"/>
  <c r="AT390" i="4"/>
  <c r="AU390" i="4"/>
  <c r="BL197" i="4"/>
  <c r="BK197" i="4"/>
  <c r="AT16" i="4"/>
  <c r="AU16" i="4"/>
  <c r="BK205" i="4"/>
  <c r="BL205" i="4"/>
  <c r="AT139" i="4"/>
  <c r="AU139" i="4"/>
  <c r="AT64" i="4"/>
  <c r="AU64" i="4"/>
  <c r="AU297" i="4"/>
  <c r="AT297" i="4"/>
  <c r="AT17" i="4"/>
  <c r="AU17" i="4"/>
  <c r="AT121" i="4"/>
  <c r="AU121" i="4"/>
  <c r="BL110" i="4"/>
  <c r="BK110" i="4"/>
  <c r="AU79" i="4"/>
  <c r="AT79" i="4"/>
  <c r="AT10" i="4"/>
  <c r="AU10" i="4"/>
  <c r="AU45" i="4"/>
  <c r="AT45" i="4"/>
  <c r="AT176" i="4"/>
  <c r="AU176" i="4"/>
  <c r="AT84" i="4"/>
  <c r="AU84" i="4"/>
  <c r="AT77" i="4"/>
  <c r="AU77" i="4"/>
  <c r="BK28" i="4"/>
  <c r="BL28" i="4"/>
  <c r="BK221" i="4"/>
  <c r="BL221" i="4"/>
  <c r="AU250" i="4"/>
  <c r="AT250" i="4"/>
  <c r="BK105" i="4"/>
  <c r="BL105" i="4"/>
  <c r="AT168" i="4"/>
  <c r="AU168" i="4"/>
  <c r="EB41" i="1"/>
  <c r="EC41" i="1"/>
  <c r="DK8" i="1"/>
  <c r="EB44" i="1"/>
  <c r="EC44" i="1"/>
  <c r="EB49" i="1"/>
  <c r="EG49" i="1" s="1"/>
  <c r="EC49" i="1"/>
  <c r="EB68" i="1"/>
  <c r="EG68" i="1" s="1"/>
  <c r="EC68" i="1"/>
  <c r="DK56" i="1"/>
  <c r="BL19" i="1"/>
  <c r="EB31" i="1"/>
  <c r="EC31" i="1"/>
  <c r="EB72" i="1"/>
  <c r="EG72" i="1" s="1"/>
  <c r="EC72" i="1"/>
  <c r="EB27" i="1"/>
  <c r="EC27" i="1"/>
  <c r="EB28" i="1"/>
  <c r="EC28" i="1"/>
  <c r="EB12" i="1"/>
  <c r="EC12" i="1"/>
  <c r="EB17" i="1"/>
  <c r="EC17" i="1"/>
  <c r="EB22" i="1"/>
  <c r="EF22" i="1" s="1"/>
  <c r="EC22" i="1"/>
  <c r="EB59" i="1"/>
  <c r="EC59" i="1"/>
  <c r="CT84" i="1"/>
  <c r="CY84" i="1" s="1"/>
  <c r="CT85" i="1"/>
  <c r="CX85" i="1" s="1"/>
  <c r="EB16" i="1"/>
  <c r="EC16" i="1"/>
  <c r="EB67" i="1"/>
  <c r="EC67" i="1"/>
  <c r="EB52" i="1"/>
  <c r="EF52" i="1" s="1"/>
  <c r="EC52" i="1"/>
  <c r="EB8" i="1"/>
  <c r="CT39" i="1"/>
  <c r="AT37" i="1"/>
  <c r="DK41" i="1"/>
  <c r="AT64" i="1"/>
  <c r="AZ64" i="1" s="1"/>
  <c r="DK44" i="1"/>
  <c r="DO44" i="1" s="1"/>
  <c r="DL44" i="1"/>
  <c r="DK66" i="1"/>
  <c r="DL66" i="1"/>
  <c r="DK10" i="1"/>
  <c r="DP10" i="1" s="1"/>
  <c r="DL10" i="1"/>
  <c r="CT70" i="1"/>
  <c r="CT88" i="1"/>
  <c r="DK14" i="1"/>
  <c r="DL14" i="1"/>
  <c r="DK20" i="1"/>
  <c r="DP20" i="1" s="1"/>
  <c r="DL20" i="1"/>
  <c r="DK24" i="1"/>
  <c r="DP24" i="1" s="1"/>
  <c r="DL24" i="1"/>
  <c r="DK29" i="1"/>
  <c r="DL29" i="1"/>
  <c r="CW30" i="1"/>
  <c r="DK43" i="1"/>
  <c r="DL43" i="1"/>
  <c r="DK6" i="1"/>
  <c r="DL6" i="1"/>
  <c r="DK60" i="1"/>
  <c r="DL60" i="1"/>
  <c r="DK45" i="1"/>
  <c r="DL45" i="1"/>
  <c r="CT96" i="1"/>
  <c r="DK49" i="1"/>
  <c r="DO49" i="1" s="1"/>
  <c r="DL49" i="1"/>
  <c r="DK62" i="1"/>
  <c r="DL62" i="1"/>
  <c r="DK39" i="1"/>
  <c r="DL39" i="1"/>
  <c r="DK19" i="1"/>
  <c r="DL19" i="1"/>
  <c r="DK15" i="1"/>
  <c r="DL15" i="1"/>
  <c r="DK36" i="1"/>
  <c r="DP36" i="1" s="1"/>
  <c r="DL36" i="1"/>
  <c r="DK7" i="1"/>
  <c r="DL7" i="1"/>
  <c r="DK26" i="1"/>
  <c r="DL26" i="1"/>
  <c r="CT108" i="1"/>
  <c r="CV30" i="1"/>
  <c r="CV21" i="1"/>
  <c r="CS21" i="1"/>
  <c r="CU21" i="1" s="1"/>
  <c r="CT54" i="1"/>
  <c r="CY54" i="1" s="1"/>
  <c r="CW27" i="1"/>
  <c r="CT66" i="1"/>
  <c r="CX66" i="1" s="1"/>
  <c r="CT102" i="1"/>
  <c r="CX102" i="1" s="1"/>
  <c r="CT58" i="1"/>
  <c r="CY58" i="1" s="1"/>
  <c r="CT8" i="1"/>
  <c r="CV10" i="1"/>
  <c r="AT105" i="1"/>
  <c r="AT118" i="1"/>
  <c r="AZ118" i="1" s="1"/>
  <c r="CW10" i="1"/>
  <c r="CT82" i="1"/>
  <c r="CY82" i="1" s="1"/>
  <c r="BL95" i="1"/>
  <c r="DK17" i="1"/>
  <c r="BL54" i="1"/>
  <c r="BP54" i="1" s="1"/>
  <c r="DK22" i="1"/>
  <c r="DO22" i="1" s="1"/>
  <c r="EB48" i="1"/>
  <c r="EG48" i="1" s="1"/>
  <c r="CT81" i="1"/>
  <c r="CU81" i="1"/>
  <c r="CT104" i="1"/>
  <c r="CY104" i="1" s="1"/>
  <c r="CU104" i="1"/>
  <c r="CT40" i="1"/>
  <c r="CX40" i="1" s="1"/>
  <c r="CU40" i="1"/>
  <c r="CW12" i="1"/>
  <c r="CT55" i="1"/>
  <c r="CU55" i="1"/>
  <c r="CT59" i="1"/>
  <c r="CU59" i="1"/>
  <c r="DK52" i="1"/>
  <c r="DP52" i="1" s="1"/>
  <c r="CT49" i="1"/>
  <c r="CU49" i="1"/>
  <c r="CT99" i="1"/>
  <c r="CU99" i="1"/>
  <c r="CT68" i="1"/>
  <c r="CU68" i="1"/>
  <c r="CT7" i="1"/>
  <c r="CX7" i="1" s="1"/>
  <c r="CU7" i="1"/>
  <c r="CT52" i="1"/>
  <c r="CX52" i="1" s="1"/>
  <c r="CT63" i="1"/>
  <c r="CU63" i="1"/>
  <c r="DK65" i="1"/>
  <c r="CT87" i="1"/>
  <c r="CY87" i="1" s="1"/>
  <c r="CU87" i="1"/>
  <c r="CT50" i="1"/>
  <c r="CX50" i="1" s="1"/>
  <c r="CU50" i="1"/>
  <c r="CT48" i="1"/>
  <c r="CU48" i="1"/>
  <c r="CT57" i="1"/>
  <c r="CY57" i="1" s="1"/>
  <c r="CU57" i="1"/>
  <c r="CT90" i="1"/>
  <c r="CU90" i="1"/>
  <c r="CT78" i="1"/>
  <c r="CU78" i="1"/>
  <c r="AT47" i="1"/>
  <c r="CV28" i="1"/>
  <c r="CW18" i="1"/>
  <c r="CW28" i="1"/>
  <c r="CV12" i="1"/>
  <c r="AT82" i="1"/>
  <c r="AY82" i="1" s="1"/>
  <c r="CT64" i="1"/>
  <c r="CW22" i="1"/>
  <c r="AT51" i="1"/>
  <c r="AY51" i="1" s="1"/>
  <c r="CS22" i="1"/>
  <c r="CU22" i="1" s="1"/>
  <c r="CS27" i="1"/>
  <c r="CW25" i="1"/>
  <c r="CW14" i="1"/>
  <c r="CV25" i="1"/>
  <c r="CV18" i="1"/>
  <c r="BL76" i="1"/>
  <c r="CV14" i="1"/>
  <c r="AT113" i="1"/>
  <c r="AT48" i="1"/>
  <c r="CW24" i="1"/>
  <c r="CS35" i="1"/>
  <c r="CU35" i="1" s="1"/>
  <c r="CS24" i="1"/>
  <c r="CS17" i="1"/>
  <c r="CU17" i="1" s="1"/>
  <c r="DK63" i="1"/>
  <c r="AT54" i="1"/>
  <c r="AZ54" i="1" s="1"/>
  <c r="BL111" i="1"/>
  <c r="BQ111" i="1" s="1"/>
  <c r="BL47" i="1"/>
  <c r="BQ47" i="1" s="1"/>
  <c r="BL105" i="1"/>
  <c r="BP105" i="1" s="1"/>
  <c r="BL26" i="1"/>
  <c r="BP26" i="1" s="1"/>
  <c r="CW9" i="1"/>
  <c r="AT94" i="1"/>
  <c r="CW34" i="1"/>
  <c r="CS9" i="1"/>
  <c r="CV34" i="1"/>
  <c r="CW19" i="1"/>
  <c r="AT106" i="1"/>
  <c r="CV17" i="1"/>
  <c r="CV35" i="1"/>
  <c r="CV19" i="1"/>
  <c r="CW23" i="1"/>
  <c r="CV31" i="1"/>
  <c r="BL77" i="1"/>
  <c r="CV29" i="1"/>
  <c r="BL60" i="1"/>
  <c r="BM60" i="1"/>
  <c r="BL67" i="1"/>
  <c r="BQ67" i="1" s="1"/>
  <c r="BM67" i="1"/>
  <c r="CS23" i="1"/>
  <c r="BL84" i="1"/>
  <c r="BM84" i="1"/>
  <c r="BL28" i="1"/>
  <c r="BM28" i="1"/>
  <c r="BL61" i="1"/>
  <c r="BM61" i="1"/>
  <c r="BL78" i="1"/>
  <c r="BM78" i="1"/>
  <c r="BL92" i="1"/>
  <c r="BM92" i="1"/>
  <c r="BL88" i="1"/>
  <c r="BM88" i="1"/>
  <c r="BL69" i="1"/>
  <c r="BP69" i="1" s="1"/>
  <c r="BM69" i="1"/>
  <c r="BL49" i="1"/>
  <c r="BQ49" i="1" s="1"/>
  <c r="BM49" i="1"/>
  <c r="BL52" i="1"/>
  <c r="BM52" i="1"/>
  <c r="BL62" i="1"/>
  <c r="BM62" i="1"/>
  <c r="BL20" i="1"/>
  <c r="BP20" i="1" s="1"/>
  <c r="BM20" i="1"/>
  <c r="BL63" i="1"/>
  <c r="BM63" i="1"/>
  <c r="BL51" i="1"/>
  <c r="BM51" i="1"/>
  <c r="BL36" i="1"/>
  <c r="BP36" i="1" s="1"/>
  <c r="BM36" i="1"/>
  <c r="BL21" i="1"/>
  <c r="BM21" i="1"/>
  <c r="BL73" i="1"/>
  <c r="BM73" i="1"/>
  <c r="BL42" i="1"/>
  <c r="BP42" i="1" s="1"/>
  <c r="BM42" i="1"/>
  <c r="CT92" i="1"/>
  <c r="CV16" i="1"/>
  <c r="AT117" i="1"/>
  <c r="AZ117" i="1" s="1"/>
  <c r="AT90" i="1"/>
  <c r="EB60" i="1"/>
  <c r="EF60" i="1" s="1"/>
  <c r="CS26" i="1"/>
  <c r="CV32" i="1"/>
  <c r="CW15" i="1"/>
  <c r="CS16" i="1"/>
  <c r="CS31" i="1"/>
  <c r="EB54" i="1"/>
  <c r="CW29" i="1"/>
  <c r="AT114" i="1"/>
  <c r="AZ114" i="1" s="1"/>
  <c r="BL55" i="1"/>
  <c r="EB37" i="1"/>
  <c r="EG37" i="1" s="1"/>
  <c r="EB11" i="1"/>
  <c r="EF11" i="1" s="1"/>
  <c r="CV26" i="1"/>
  <c r="AT100" i="1"/>
  <c r="AZ100" i="1" s="1"/>
  <c r="AT80" i="1"/>
  <c r="CW32" i="1"/>
  <c r="CV15" i="1"/>
  <c r="AT43" i="1"/>
  <c r="AY43" i="1" s="1"/>
  <c r="AT120" i="1"/>
  <c r="AY120" i="1" s="1"/>
  <c r="EB36" i="1"/>
  <c r="AT122" i="1"/>
  <c r="AT55" i="1"/>
  <c r="AT96" i="1"/>
  <c r="AZ96" i="1" s="1"/>
  <c r="EB47" i="1"/>
  <c r="AT103" i="1"/>
  <c r="CW36" i="1"/>
  <c r="CV20" i="1"/>
  <c r="CV36" i="1"/>
  <c r="CW20" i="1"/>
  <c r="BL101" i="1"/>
  <c r="CV11" i="1"/>
  <c r="AT115" i="1"/>
  <c r="AY115" i="1" s="1"/>
  <c r="EB9" i="1"/>
  <c r="CW11" i="1"/>
  <c r="EB6" i="1"/>
  <c r="AT110" i="1"/>
  <c r="AZ110" i="1" s="1"/>
  <c r="EB18" i="1"/>
  <c r="AT49" i="1"/>
  <c r="CT42" i="1"/>
  <c r="AT89" i="1"/>
  <c r="BL32" i="1"/>
  <c r="AT38" i="1"/>
  <c r="EB69" i="1"/>
  <c r="EF69" i="1" s="1"/>
  <c r="AT85" i="1"/>
  <c r="AT69" i="1"/>
  <c r="AZ69" i="1" s="1"/>
  <c r="AT107" i="1"/>
  <c r="AY107" i="1" s="1"/>
  <c r="AT57" i="1"/>
  <c r="AT60" i="1"/>
  <c r="AY60" i="1" s="1"/>
  <c r="AT102" i="1"/>
  <c r="BL74" i="1"/>
  <c r="AT71" i="1"/>
  <c r="AY71" i="1" s="1"/>
  <c r="CX73" i="1"/>
  <c r="AT79" i="1"/>
  <c r="AZ79" i="1" s="1"/>
  <c r="AT62" i="1"/>
  <c r="BL99" i="1"/>
  <c r="CY73" i="1"/>
  <c r="AT123" i="1"/>
  <c r="AT40" i="1"/>
  <c r="AZ40" i="1" s="1"/>
  <c r="AT58" i="1"/>
  <c r="AY58" i="1" s="1"/>
  <c r="BL91" i="1"/>
  <c r="AT36" i="1"/>
  <c r="AU36" i="1"/>
  <c r="AV36" i="1" s="1"/>
  <c r="EB14" i="1"/>
  <c r="EB62" i="1"/>
  <c r="BL122" i="1"/>
  <c r="BL114" i="1"/>
  <c r="BL113" i="1"/>
  <c r="BL89" i="1"/>
  <c r="BL70" i="1"/>
  <c r="BL104" i="1"/>
  <c r="BL100" i="1"/>
  <c r="BP100" i="1" s="1"/>
  <c r="BL119" i="1"/>
  <c r="BL106" i="1"/>
  <c r="BL120" i="1"/>
  <c r="BL117" i="1"/>
  <c r="BL86" i="1"/>
  <c r="BQ86" i="1" s="1"/>
  <c r="BL108" i="1"/>
  <c r="BL87" i="1"/>
  <c r="BL112" i="1"/>
  <c r="BL121" i="1"/>
  <c r="BL97" i="1"/>
  <c r="BL115" i="1"/>
  <c r="BL90" i="1"/>
  <c r="EB20" i="1"/>
  <c r="BL102" i="1"/>
  <c r="BL94" i="1"/>
  <c r="BL110" i="1"/>
  <c r="BL118" i="1"/>
  <c r="BL116" i="1"/>
  <c r="BL123" i="1"/>
  <c r="AT23" i="1"/>
  <c r="BP109" i="1"/>
  <c r="BQ109" i="1"/>
  <c r="AT119" i="1"/>
  <c r="EB29" i="1"/>
  <c r="AT13" i="1"/>
  <c r="AT99" i="1"/>
  <c r="AT12" i="1"/>
  <c r="AT98" i="1"/>
  <c r="AT8" i="1"/>
  <c r="AT86" i="1"/>
  <c r="AT75" i="1"/>
  <c r="AT19" i="1"/>
  <c r="AT9" i="1"/>
  <c r="AT84" i="1"/>
  <c r="BP93" i="1"/>
  <c r="BQ93" i="1"/>
  <c r="AT33" i="1"/>
  <c r="AT111" i="1"/>
  <c r="AT16" i="1"/>
  <c r="EG55" i="1"/>
  <c r="EF55" i="1"/>
  <c r="AT65" i="1"/>
  <c r="EB7" i="1"/>
  <c r="AT108" i="1"/>
  <c r="AT17" i="1"/>
  <c r="EF63" i="1"/>
  <c r="EG63" i="1"/>
  <c r="AT20" i="1"/>
  <c r="EB15" i="1"/>
  <c r="AT121" i="1"/>
  <c r="EB24" i="1"/>
  <c r="AT63" i="1"/>
  <c r="AT6" i="1"/>
  <c r="AT88" i="1"/>
  <c r="BP103" i="1"/>
  <c r="BQ103" i="1"/>
  <c r="AT46" i="1"/>
  <c r="AT77" i="1"/>
  <c r="AT116" i="1"/>
  <c r="AT27" i="1"/>
  <c r="AT24" i="1"/>
  <c r="AT25" i="1"/>
  <c r="EB35" i="1"/>
  <c r="AT14" i="1"/>
  <c r="AT29" i="1"/>
  <c r="AT21" i="1"/>
  <c r="AT53" i="1"/>
  <c r="AT30" i="1"/>
  <c r="AT95" i="1"/>
  <c r="AT44" i="1"/>
  <c r="AT32" i="1"/>
  <c r="AT28" i="1"/>
  <c r="AT15" i="1"/>
  <c r="AT31" i="1"/>
  <c r="AT11" i="1"/>
  <c r="AT66" i="1"/>
  <c r="AT26" i="1"/>
  <c r="AT104" i="1"/>
  <c r="AT112" i="1"/>
  <c r="AT18" i="1"/>
  <c r="AT22" i="1"/>
  <c r="AT91" i="1"/>
  <c r="AT50" i="1"/>
  <c r="BQ107" i="1"/>
  <c r="BP107" i="1"/>
  <c r="AT81" i="1"/>
  <c r="AT10" i="1"/>
  <c r="AT7" i="1"/>
  <c r="AT39" i="1"/>
  <c r="EG70" i="1"/>
  <c r="EF70" i="1"/>
  <c r="AT73" i="1"/>
  <c r="AY56" i="1"/>
  <c r="AZ56" i="1"/>
  <c r="BQ9" i="1"/>
  <c r="BP9" i="1"/>
  <c r="EF50" i="1"/>
  <c r="EG50" i="1"/>
  <c r="EF21" i="1"/>
  <c r="EG21" i="1"/>
  <c r="CY43" i="1"/>
  <c r="CX43" i="1"/>
  <c r="CX97" i="1"/>
  <c r="CY97" i="1"/>
  <c r="BP96" i="1"/>
  <c r="BQ96" i="1"/>
  <c r="BQ13" i="1"/>
  <c r="BP13" i="1"/>
  <c r="EG10" i="1"/>
  <c r="EF10" i="1"/>
  <c r="CX86" i="1"/>
  <c r="CY86" i="1"/>
  <c r="EG25" i="1"/>
  <c r="EF25" i="1"/>
  <c r="EG38" i="1"/>
  <c r="EF38" i="1"/>
  <c r="BP75" i="1"/>
  <c r="BQ75" i="1"/>
  <c r="AY74" i="1"/>
  <c r="AZ74" i="1"/>
  <c r="BQ25" i="1"/>
  <c r="BP25" i="1"/>
  <c r="DO12" i="1"/>
  <c r="DP12" i="1"/>
  <c r="DO11" i="1"/>
  <c r="DP11" i="1"/>
  <c r="BP10" i="1"/>
  <c r="BQ10" i="1"/>
  <c r="BP66" i="1"/>
  <c r="BQ66" i="1"/>
  <c r="EG73" i="1"/>
  <c r="EF73" i="1"/>
  <c r="CT13" i="1"/>
  <c r="DP50" i="1"/>
  <c r="DO50" i="1"/>
  <c r="CX94" i="1"/>
  <c r="CY94" i="1"/>
  <c r="AY93" i="1"/>
  <c r="AZ93" i="1"/>
  <c r="BQ82" i="1"/>
  <c r="BP82" i="1"/>
  <c r="CY74" i="1"/>
  <c r="CX74" i="1"/>
  <c r="DO68" i="1"/>
  <c r="DP68" i="1"/>
  <c r="BP15" i="1"/>
  <c r="BQ15" i="1"/>
  <c r="DO64" i="1"/>
  <c r="DP64" i="1"/>
  <c r="DO32" i="1"/>
  <c r="DP32" i="1"/>
  <c r="BP39" i="1"/>
  <c r="BQ39" i="1"/>
  <c r="EF42" i="1"/>
  <c r="EG42" i="1"/>
  <c r="BP80" i="1"/>
  <c r="BQ80" i="1"/>
  <c r="CX91" i="1"/>
  <c r="CY91" i="1"/>
  <c r="CY65" i="1"/>
  <c r="CX65" i="1"/>
  <c r="DP55" i="1"/>
  <c r="DO55" i="1"/>
  <c r="CT29" i="1"/>
  <c r="BQ33" i="1"/>
  <c r="BP33" i="1"/>
  <c r="BP57" i="1"/>
  <c r="BQ57" i="1"/>
  <c r="AZ59" i="1"/>
  <c r="AY59" i="1"/>
  <c r="CX80" i="1"/>
  <c r="CY80" i="1"/>
  <c r="BP41" i="1"/>
  <c r="BQ41" i="1"/>
  <c r="AZ83" i="1"/>
  <c r="AY83" i="1"/>
  <c r="CY45" i="1"/>
  <c r="CX45" i="1"/>
  <c r="CX79" i="1"/>
  <c r="CY79" i="1"/>
  <c r="BP27" i="1"/>
  <c r="BQ27" i="1"/>
  <c r="DP48" i="1"/>
  <c r="DO48" i="1"/>
  <c r="BP37" i="1"/>
  <c r="BQ37" i="1"/>
  <c r="BP7" i="1"/>
  <c r="BQ7" i="1"/>
  <c r="BQ83" i="1"/>
  <c r="BP83" i="1"/>
  <c r="AZ101" i="1"/>
  <c r="AY101" i="1"/>
  <c r="CT32" i="1"/>
  <c r="CT11" i="1"/>
  <c r="CX44" i="1"/>
  <c r="CY44" i="1"/>
  <c r="CT12" i="1"/>
  <c r="EF61" i="1"/>
  <c r="EG61" i="1"/>
  <c r="CY93" i="1"/>
  <c r="CX93" i="1"/>
  <c r="BP58" i="1"/>
  <c r="BQ58" i="1"/>
  <c r="BP46" i="1"/>
  <c r="BQ46" i="1"/>
  <c r="EF13" i="1"/>
  <c r="EG13" i="1"/>
  <c r="BP34" i="1"/>
  <c r="BQ34" i="1"/>
  <c r="AZ92" i="1"/>
  <c r="AY92" i="1"/>
  <c r="CT25" i="1"/>
  <c r="BP79" i="1"/>
  <c r="BQ79" i="1"/>
  <c r="BP14" i="1"/>
  <c r="BQ14" i="1"/>
  <c r="AZ68" i="1"/>
  <c r="AY68" i="1"/>
  <c r="CT28" i="1"/>
  <c r="CY51" i="1"/>
  <c r="CX51" i="1"/>
  <c r="EF51" i="1"/>
  <c r="EG51" i="1"/>
  <c r="CX77" i="1"/>
  <c r="CY77" i="1"/>
  <c r="BP38" i="1"/>
  <c r="BQ38" i="1"/>
  <c r="EF39" i="1"/>
  <c r="EG39" i="1"/>
  <c r="CX41" i="1"/>
  <c r="CY41" i="1"/>
  <c r="CY37" i="1"/>
  <c r="CX37" i="1"/>
  <c r="CX69" i="1"/>
  <c r="CY69" i="1"/>
  <c r="BP56" i="1"/>
  <c r="BQ56" i="1"/>
  <c r="CX103" i="1"/>
  <c r="CY103" i="1"/>
  <c r="BP8" i="1"/>
  <c r="BQ8" i="1"/>
  <c r="DP67" i="1"/>
  <c r="DO67" i="1"/>
  <c r="CY46" i="1"/>
  <c r="CX46" i="1"/>
  <c r="BP68" i="1"/>
  <c r="BQ68" i="1"/>
  <c r="EF57" i="1"/>
  <c r="EG57" i="1"/>
  <c r="EG66" i="1"/>
  <c r="EF66" i="1"/>
  <c r="CX38" i="1"/>
  <c r="CY38" i="1"/>
  <c r="CX95" i="1"/>
  <c r="CY95" i="1"/>
  <c r="AY109" i="1"/>
  <c r="AZ109" i="1"/>
  <c r="CT10" i="1"/>
  <c r="CX62" i="1"/>
  <c r="CY62" i="1"/>
  <c r="BQ16" i="1"/>
  <c r="BP16" i="1"/>
  <c r="CT36" i="1"/>
  <c r="DP57" i="1"/>
  <c r="DO57" i="1"/>
  <c r="CY56" i="1"/>
  <c r="CX56" i="1"/>
  <c r="CY106" i="1"/>
  <c r="CX106" i="1"/>
  <c r="CY76" i="1"/>
  <c r="CX76" i="1"/>
  <c r="EF45" i="1"/>
  <c r="EG45" i="1"/>
  <c r="AY97" i="1"/>
  <c r="AZ97" i="1"/>
  <c r="CX107" i="1"/>
  <c r="CY107" i="1"/>
  <c r="CT30" i="1"/>
  <c r="CX101" i="1"/>
  <c r="CY101" i="1"/>
  <c r="DP72" i="1"/>
  <c r="DO72" i="1"/>
  <c r="BP23" i="1"/>
  <c r="BQ23" i="1"/>
  <c r="EF26" i="1"/>
  <c r="EG26" i="1"/>
  <c r="BP98" i="1"/>
  <c r="BQ98" i="1"/>
  <c r="BP43" i="1"/>
  <c r="BQ43" i="1"/>
  <c r="CY47" i="1"/>
  <c r="CX47" i="1"/>
  <c r="EF58" i="1"/>
  <c r="EG58" i="1"/>
  <c r="CT15" i="1"/>
  <c r="BP29" i="1"/>
  <c r="BQ29" i="1"/>
  <c r="BP11" i="1"/>
  <c r="BQ11" i="1"/>
  <c r="AY61" i="1"/>
  <c r="AZ61" i="1"/>
  <c r="EF33" i="1"/>
  <c r="EG33" i="1"/>
  <c r="DP16" i="1"/>
  <c r="DO16" i="1"/>
  <c r="AZ87" i="1"/>
  <c r="AY87" i="1"/>
  <c r="BP40" i="1"/>
  <c r="BQ40" i="1"/>
  <c r="CX100" i="1"/>
  <c r="CY100" i="1"/>
  <c r="EF56" i="1"/>
  <c r="EG56" i="1"/>
  <c r="CT14" i="1"/>
  <c r="DO9" i="1"/>
  <c r="DP9" i="1"/>
  <c r="CX53" i="1"/>
  <c r="CY53" i="1"/>
  <c r="CT18" i="1"/>
  <c r="DP28" i="1"/>
  <c r="DO28" i="1"/>
  <c r="AZ72" i="1"/>
  <c r="AY72" i="1"/>
  <c r="EF65" i="1"/>
  <c r="EG65" i="1"/>
  <c r="DP35" i="1"/>
  <c r="DO35" i="1"/>
  <c r="BQ17" i="1"/>
  <c r="BP17" i="1"/>
  <c r="DP21" i="1"/>
  <c r="DO21" i="1"/>
  <c r="DO31" i="1"/>
  <c r="DP31" i="1"/>
  <c r="EF19" i="1"/>
  <c r="EG19" i="1"/>
  <c r="DO27" i="1"/>
  <c r="DP27" i="1"/>
  <c r="BP45" i="1"/>
  <c r="BQ45" i="1"/>
  <c r="CY72" i="1"/>
  <c r="CX72" i="1"/>
  <c r="EG43" i="1"/>
  <c r="EF43" i="1"/>
  <c r="DP13" i="1"/>
  <c r="DO13" i="1"/>
  <c r="CX89" i="1"/>
  <c r="CY89" i="1"/>
  <c r="CT19" i="1"/>
  <c r="BP72" i="1"/>
  <c r="BQ72" i="1"/>
  <c r="EG32" i="1"/>
  <c r="EF32" i="1"/>
  <c r="CX83" i="1"/>
  <c r="CY83" i="1"/>
  <c r="AY42" i="1"/>
  <c r="AZ42" i="1"/>
  <c r="BP81" i="1"/>
  <c r="BQ81" i="1"/>
  <c r="BP30" i="1"/>
  <c r="BQ30" i="1"/>
  <c r="AZ76" i="1"/>
  <c r="AY76" i="1"/>
  <c r="BQ24" i="1"/>
  <c r="BP24" i="1"/>
  <c r="AZ67" i="1"/>
  <c r="AY67" i="1"/>
  <c r="EF53" i="1"/>
  <c r="EG53" i="1"/>
  <c r="BP71" i="1"/>
  <c r="BQ71" i="1"/>
  <c r="BP18" i="1"/>
  <c r="BQ18" i="1"/>
  <c r="EF64" i="1"/>
  <c r="EG64" i="1"/>
  <c r="BP59" i="1"/>
  <c r="BQ59" i="1"/>
  <c r="CT20" i="1"/>
  <c r="CT34" i="1"/>
  <c r="CX98" i="1"/>
  <c r="CY98" i="1"/>
  <c r="CY75" i="1"/>
  <c r="CX75" i="1"/>
  <c r="DO25" i="1"/>
  <c r="DP25" i="1"/>
  <c r="DO37" i="1"/>
  <c r="DP37" i="1"/>
  <c r="DO33" i="1"/>
  <c r="DP33" i="1"/>
  <c r="DO53" i="1"/>
  <c r="DP53" i="1"/>
  <c r="BQ22" i="1"/>
  <c r="BP22" i="1"/>
  <c r="AY78" i="1"/>
  <c r="AZ78" i="1"/>
  <c r="DO46" i="1"/>
  <c r="DP46" i="1"/>
  <c r="DP51" i="1"/>
  <c r="DO73" i="1"/>
  <c r="DP73" i="1"/>
  <c r="DO40" i="1"/>
  <c r="DP40" i="1"/>
  <c r="BQ50" i="1"/>
  <c r="BP50" i="1"/>
  <c r="DO42" i="1"/>
  <c r="DP42" i="1"/>
  <c r="BQ53" i="1"/>
  <c r="BP53" i="1"/>
  <c r="BQ48" i="1"/>
  <c r="BP48" i="1"/>
  <c r="EF30" i="1"/>
  <c r="EG30" i="1"/>
  <c r="BP12" i="1"/>
  <c r="BQ12" i="1"/>
  <c r="CY71" i="1"/>
  <c r="CX71" i="1"/>
  <c r="BP64" i="1"/>
  <c r="BQ64" i="1"/>
  <c r="DP58" i="1"/>
  <c r="DO58" i="1"/>
  <c r="DO18" i="1"/>
  <c r="DP18" i="1"/>
  <c r="BP44" i="1"/>
  <c r="BQ44" i="1"/>
  <c r="BQ31" i="1"/>
  <c r="BP31" i="1"/>
  <c r="BP35" i="1"/>
  <c r="BQ35" i="1"/>
  <c r="DP38" i="1"/>
  <c r="DO38" i="1"/>
  <c r="CY105" i="1"/>
  <c r="CX105" i="1"/>
  <c r="EG23" i="1"/>
  <c r="EF23" i="1"/>
  <c r="AZ35" i="1"/>
  <c r="AY35" i="1"/>
  <c r="DP59" i="1"/>
  <c r="DO59" i="1"/>
  <c r="BL217" i="4" l="1"/>
  <c r="BL243" i="4"/>
  <c r="AT93" i="4"/>
  <c r="BK216" i="4"/>
  <c r="BK204" i="4"/>
  <c r="AT81" i="4"/>
  <c r="BL237" i="4"/>
  <c r="BL62" i="4"/>
  <c r="AT182" i="4"/>
  <c r="AT7" i="4"/>
  <c r="BL98" i="4"/>
  <c r="AU116" i="4"/>
  <c r="BK45" i="4"/>
  <c r="BL6" i="4"/>
  <c r="EG44" i="1"/>
  <c r="AY41" i="1"/>
  <c r="DO61" i="1"/>
  <c r="BQ85" i="1"/>
  <c r="DP61" i="1"/>
  <c r="BP85" i="1"/>
  <c r="AZ45" i="1"/>
  <c r="AY45" i="1"/>
  <c r="EF59" i="1"/>
  <c r="DO23" i="1"/>
  <c r="AY105" i="1"/>
  <c r="AZ52" i="1"/>
  <c r="DO30" i="1"/>
  <c r="CC33" i="1"/>
  <c r="CG33" i="1" s="1"/>
  <c r="CD33" i="1"/>
  <c r="DP30" i="1"/>
  <c r="CC28" i="1"/>
  <c r="CG28" i="1" s="1"/>
  <c r="CD28" i="1"/>
  <c r="BP19" i="1"/>
  <c r="CC8" i="1"/>
  <c r="CG8" i="1" s="1"/>
  <c r="CD8" i="1"/>
  <c r="CC31" i="1"/>
  <c r="CG31" i="1" s="1"/>
  <c r="CD31" i="1"/>
  <c r="CC25" i="1"/>
  <c r="CG25" i="1" s="1"/>
  <c r="CD25" i="1"/>
  <c r="DO47" i="1"/>
  <c r="CD37" i="1"/>
  <c r="CC37" i="1"/>
  <c r="CG37" i="1" s="1"/>
  <c r="CC27" i="1"/>
  <c r="CG27" i="1" s="1"/>
  <c r="CD27" i="1"/>
  <c r="CC14" i="1"/>
  <c r="CG14" i="1" s="1"/>
  <c r="CD14" i="1"/>
  <c r="CC13" i="1"/>
  <c r="CG13" i="1" s="1"/>
  <c r="CD13" i="1"/>
  <c r="CC22" i="1"/>
  <c r="CG22" i="1" s="1"/>
  <c r="CD22" i="1"/>
  <c r="DP47" i="1"/>
  <c r="EF72" i="1"/>
  <c r="CC17" i="1"/>
  <c r="CG17" i="1" s="1"/>
  <c r="CD17" i="1"/>
  <c r="CC39" i="1"/>
  <c r="CG39" i="1" s="1"/>
  <c r="CD39" i="1"/>
  <c r="CC9" i="1"/>
  <c r="CG9" i="1" s="1"/>
  <c r="CD9" i="1"/>
  <c r="CC26" i="1"/>
  <c r="CG26" i="1" s="1"/>
  <c r="CD26" i="1"/>
  <c r="AY52" i="1"/>
  <c r="CC11" i="1"/>
  <c r="CG11" i="1" s="1"/>
  <c r="CD11" i="1"/>
  <c r="DP14" i="1"/>
  <c r="CC18" i="1"/>
  <c r="CG18" i="1" s="1"/>
  <c r="CD18" i="1"/>
  <c r="CC38" i="1"/>
  <c r="CG38" i="1" s="1"/>
  <c r="CD38" i="1"/>
  <c r="CC10" i="1"/>
  <c r="CG10" i="1" s="1"/>
  <c r="CD10" i="1"/>
  <c r="CC24" i="1"/>
  <c r="CG24" i="1" s="1"/>
  <c r="CD24" i="1"/>
  <c r="CC15" i="1"/>
  <c r="CG15" i="1" s="1"/>
  <c r="CD15" i="1"/>
  <c r="CC34" i="1"/>
  <c r="CG34" i="1" s="1"/>
  <c r="CD34" i="1"/>
  <c r="CX61" i="1"/>
  <c r="CC30" i="1"/>
  <c r="CG30" i="1" s="1"/>
  <c r="CD30" i="1"/>
  <c r="CC32" i="1"/>
  <c r="CG32" i="1" s="1"/>
  <c r="CD32" i="1"/>
  <c r="CC21" i="1"/>
  <c r="CG21" i="1" s="1"/>
  <c r="CD21" i="1"/>
  <c r="CC7" i="1"/>
  <c r="CG7" i="1" s="1"/>
  <c r="CD7" i="1"/>
  <c r="CC20" i="1"/>
  <c r="CG20" i="1" s="1"/>
  <c r="CD20" i="1"/>
  <c r="CC12" i="1"/>
  <c r="CG12" i="1" s="1"/>
  <c r="CD12" i="1"/>
  <c r="CX84" i="1"/>
  <c r="CY61" i="1"/>
  <c r="DP69" i="1"/>
  <c r="CC36" i="1"/>
  <c r="CG36" i="1" s="1"/>
  <c r="CD36" i="1"/>
  <c r="CC16" i="1"/>
  <c r="CG16" i="1" s="1"/>
  <c r="CD16" i="1"/>
  <c r="CC29" i="1"/>
  <c r="CG29" i="1" s="1"/>
  <c r="CD29" i="1"/>
  <c r="CC19" i="1"/>
  <c r="CG19" i="1" s="1"/>
  <c r="CD19" i="1"/>
  <c r="DO69" i="1"/>
  <c r="CC23" i="1"/>
  <c r="CG23" i="1" s="1"/>
  <c r="CD23" i="1"/>
  <c r="AT302" i="4"/>
  <c r="AT230" i="4"/>
  <c r="AU136" i="4"/>
  <c r="BK54" i="4"/>
  <c r="BK74" i="4"/>
  <c r="AU167" i="4"/>
  <c r="BK222" i="4"/>
  <c r="BK102" i="4"/>
  <c r="AU320" i="4"/>
  <c r="BK213" i="4"/>
  <c r="AU109" i="4"/>
  <c r="BK88" i="4"/>
  <c r="BK39" i="4"/>
  <c r="AU46" i="4"/>
  <c r="AT156" i="4"/>
  <c r="AT338" i="4"/>
  <c r="AT26" i="4"/>
  <c r="AU285" i="4"/>
  <c r="BK32" i="4"/>
  <c r="AT20" i="4"/>
  <c r="BL59" i="4"/>
  <c r="BL76" i="4"/>
  <c r="BK239" i="4"/>
  <c r="AU117" i="4"/>
  <c r="AT354" i="4"/>
  <c r="AT134" i="4"/>
  <c r="AU342" i="4"/>
  <c r="AT71" i="4"/>
  <c r="AU387" i="4"/>
  <c r="BK241" i="4"/>
  <c r="AU373" i="4"/>
  <c r="AU35" i="4"/>
  <c r="BK211" i="4"/>
  <c r="AU49" i="4"/>
  <c r="AU52" i="4"/>
  <c r="BK172" i="4"/>
  <c r="BK69" i="4"/>
  <c r="AT28" i="4"/>
  <c r="AU110" i="4"/>
  <c r="AU132" i="4"/>
  <c r="BK38" i="4"/>
  <c r="BK145" i="4"/>
  <c r="AT11" i="4"/>
  <c r="AU237" i="4"/>
  <c r="AU169" i="4"/>
  <c r="BL52" i="4"/>
  <c r="AT124" i="4"/>
  <c r="BL123" i="4"/>
  <c r="EF12" i="1"/>
  <c r="CT35" i="1"/>
  <c r="CX35" i="1" s="1"/>
  <c r="CX39" i="1"/>
  <c r="AT350" i="4"/>
  <c r="AT356" i="4"/>
  <c r="DO71" i="1"/>
  <c r="DO20" i="1"/>
  <c r="AU48" i="4"/>
  <c r="AU80" i="4"/>
  <c r="BL51" i="4"/>
  <c r="BK75" i="4"/>
  <c r="BL15" i="4"/>
  <c r="AU111" i="4"/>
  <c r="BL138" i="4"/>
  <c r="BL202" i="4"/>
  <c r="BL80" i="4"/>
  <c r="BK191" i="4"/>
  <c r="BK33" i="4"/>
  <c r="BK9" i="4"/>
  <c r="AU98" i="4"/>
  <c r="AT189" i="4"/>
  <c r="BL208" i="4"/>
  <c r="AU313" i="4"/>
  <c r="BL13" i="4"/>
  <c r="AU65" i="4"/>
  <c r="BL14" i="4"/>
  <c r="AU59" i="4"/>
  <c r="AU152" i="4"/>
  <c r="BL60" i="4"/>
  <c r="BK120" i="4"/>
  <c r="BL92" i="4"/>
  <c r="BK49" i="4"/>
  <c r="AU265" i="4"/>
  <c r="BL8" i="4"/>
  <c r="BL86" i="4"/>
  <c r="BL7" i="4"/>
  <c r="BK208" i="4"/>
  <c r="BL192" i="4"/>
  <c r="AT358" i="4"/>
  <c r="BK12" i="4"/>
  <c r="BK16" i="4"/>
  <c r="BL219" i="4"/>
  <c r="AU153" i="4"/>
  <c r="BL46" i="4"/>
  <c r="AT101" i="4"/>
  <c r="AT404" i="4"/>
  <c r="AT293" i="4"/>
  <c r="BK169" i="4"/>
  <c r="AU367" i="4"/>
  <c r="AU104" i="4"/>
  <c r="BL23" i="4"/>
  <c r="BK185" i="4"/>
  <c r="AU99" i="4"/>
  <c r="AU15" i="4"/>
  <c r="AT97" i="4"/>
  <c r="BL78" i="4"/>
  <c r="AU78" i="4"/>
  <c r="AU226" i="4"/>
  <c r="BK95" i="4"/>
  <c r="AU102" i="4"/>
  <c r="BL55" i="4"/>
  <c r="BL25" i="4"/>
  <c r="AT300" i="4"/>
  <c r="EF41" i="1"/>
  <c r="EF16" i="1"/>
  <c r="AZ37" i="1"/>
  <c r="DP8" i="1"/>
  <c r="CY67" i="1"/>
  <c r="AT272" i="4"/>
  <c r="BL125" i="4"/>
  <c r="AU103" i="4"/>
  <c r="AU314" i="4"/>
  <c r="BK70" i="4"/>
  <c r="DP22" i="1"/>
  <c r="AU128" i="4"/>
  <c r="BQ19" i="1"/>
  <c r="DO8" i="1"/>
  <c r="AU357" i="4"/>
  <c r="AU119" i="4"/>
  <c r="AT24" i="4"/>
  <c r="AT405" i="4"/>
  <c r="AT155" i="4"/>
  <c r="EG41" i="1"/>
  <c r="AU87" i="4"/>
  <c r="CE202" i="2"/>
  <c r="CE203" i="2" s="1"/>
  <c r="AU85" i="4"/>
  <c r="CY66" i="1"/>
  <c r="AY37" i="1"/>
  <c r="DP62" i="1"/>
  <c r="AT327" i="4"/>
  <c r="AT383" i="4"/>
  <c r="BK101" i="4"/>
  <c r="DO24" i="1"/>
  <c r="AU249" i="4"/>
  <c r="BK195" i="4"/>
  <c r="BL66" i="4"/>
  <c r="CY102" i="1"/>
  <c r="CY39" i="1"/>
  <c r="AT88" i="4"/>
  <c r="AT396" i="4"/>
  <c r="DO41" i="1"/>
  <c r="DO43" i="1"/>
  <c r="AU76" i="4"/>
  <c r="AT262" i="4"/>
  <c r="BK10" i="4"/>
  <c r="AU309" i="4"/>
  <c r="AT191" i="4"/>
  <c r="BL57" i="4"/>
  <c r="DP41" i="1"/>
  <c r="AT386" i="4"/>
  <c r="BK114" i="4"/>
  <c r="DO60" i="1"/>
  <c r="DP56" i="1"/>
  <c r="DP6" i="1"/>
  <c r="BK181" i="4"/>
  <c r="AU164" i="4"/>
  <c r="AU233" i="4"/>
  <c r="AU261" i="4"/>
  <c r="CY50" i="1"/>
  <c r="DO6" i="1"/>
  <c r="DP60" i="1"/>
  <c r="DO56" i="1"/>
  <c r="EG59" i="1"/>
  <c r="DO36" i="1"/>
  <c r="CX81" i="1"/>
  <c r="AT180" i="4"/>
  <c r="BK18" i="4"/>
  <c r="DP19" i="1"/>
  <c r="BQ95" i="1"/>
  <c r="BQ26" i="1"/>
  <c r="CY85" i="1"/>
  <c r="EG12" i="1"/>
  <c r="EF44" i="1"/>
  <c r="EF48" i="1"/>
  <c r="EG52" i="1"/>
  <c r="DO26" i="1"/>
  <c r="EF49" i="1"/>
  <c r="DO14" i="1"/>
  <c r="DP26" i="1"/>
  <c r="AZ51" i="1"/>
  <c r="DO19" i="1"/>
  <c r="EG67" i="1"/>
  <c r="CY8" i="1"/>
  <c r="EF31" i="1"/>
  <c r="EG16" i="1"/>
  <c r="AY118" i="1"/>
  <c r="EF28" i="1"/>
  <c r="EF67" i="1"/>
  <c r="DP44" i="1"/>
  <c r="EG17" i="1"/>
  <c r="DO62" i="1"/>
  <c r="BP95" i="1"/>
  <c r="EG31" i="1"/>
  <c r="DO10" i="1"/>
  <c r="EG28" i="1"/>
  <c r="EF17" i="1"/>
  <c r="CY81" i="1"/>
  <c r="AT165" i="4"/>
  <c r="AU318" i="4"/>
  <c r="AU12" i="4"/>
  <c r="BL83" i="4"/>
  <c r="BK41" i="4"/>
  <c r="AU254" i="4"/>
  <c r="BL117" i="4"/>
  <c r="AU74" i="4"/>
  <c r="AT188" i="4"/>
  <c r="BL31" i="4"/>
  <c r="BL154" i="4"/>
  <c r="AU177" i="4"/>
  <c r="BL67" i="4"/>
  <c r="AU120" i="4"/>
  <c r="AU83" i="4"/>
  <c r="BL177" i="4"/>
  <c r="BL163" i="4"/>
  <c r="AU173" i="4"/>
  <c r="AU63" i="4"/>
  <c r="AU411" i="4"/>
  <c r="AU305" i="4"/>
  <c r="AT307" i="4"/>
  <c r="BL129" i="4"/>
  <c r="AU352" i="4"/>
  <c r="BL116" i="4"/>
  <c r="AU54" i="4"/>
  <c r="AT308" i="4"/>
  <c r="AU348" i="4"/>
  <c r="AT148" i="4"/>
  <c r="BL186" i="4"/>
  <c r="AU216" i="4"/>
  <c r="AU245" i="4"/>
  <c r="AU115" i="4"/>
  <c r="AT332" i="4"/>
  <c r="AU68" i="4"/>
  <c r="AU347" i="4"/>
  <c r="BL198" i="4"/>
  <c r="AU322" i="4"/>
  <c r="AT108" i="4"/>
  <c r="AU92" i="4"/>
  <c r="AU304" i="4"/>
  <c r="BK148" i="4"/>
  <c r="BK180" i="4"/>
  <c r="AT253" i="4"/>
  <c r="AT343" i="4"/>
  <c r="AU218" i="4"/>
  <c r="BL111" i="4"/>
  <c r="AU240" i="4"/>
  <c r="BK165" i="4"/>
  <c r="AT131" i="4"/>
  <c r="AT56" i="4"/>
  <c r="AU269" i="4"/>
  <c r="AU371" i="4"/>
  <c r="AU184" i="4"/>
  <c r="AT328" i="4"/>
  <c r="AT158" i="4"/>
  <c r="AU398" i="4"/>
  <c r="AT40" i="4"/>
  <c r="AU70" i="4"/>
  <c r="AT172" i="4"/>
  <c r="AT143" i="4"/>
  <c r="AU340" i="4"/>
  <c r="AT266" i="4"/>
  <c r="AU298" i="4"/>
  <c r="AT67" i="4"/>
  <c r="BK53" i="4"/>
  <c r="BL53" i="4"/>
  <c r="AU214" i="4"/>
  <c r="AT214" i="4"/>
  <c r="AT247" i="4"/>
  <c r="AU278" i="4"/>
  <c r="AU234" i="4"/>
  <c r="AT362" i="4"/>
  <c r="AT306" i="4"/>
  <c r="AT126" i="4"/>
  <c r="AT211" i="4"/>
  <c r="AU211" i="4"/>
  <c r="AT69" i="4"/>
  <c r="AU178" i="4"/>
  <c r="AT178" i="4"/>
  <c r="AT137" i="4"/>
  <c r="AT268" i="4"/>
  <c r="BL94" i="4"/>
  <c r="AT393" i="4"/>
  <c r="AU393" i="4"/>
  <c r="AT377" i="4"/>
  <c r="AU377" i="4"/>
  <c r="BL152" i="4"/>
  <c r="AT284" i="4"/>
  <c r="BL85" i="4"/>
  <c r="BK85" i="4"/>
  <c r="AT82" i="4"/>
  <c r="BK103" i="4"/>
  <c r="BL103" i="4"/>
  <c r="BK118" i="4"/>
  <c r="BL118" i="4"/>
  <c r="BL106" i="4"/>
  <c r="BK106" i="4"/>
  <c r="BK140" i="4"/>
  <c r="BL140" i="4"/>
  <c r="BL153" i="4"/>
  <c r="BK153" i="4"/>
  <c r="AU235" i="4"/>
  <c r="AT235" i="4"/>
  <c r="AU280" i="4"/>
  <c r="AT280" i="4"/>
  <c r="BK161" i="4"/>
  <c r="BL161" i="4"/>
  <c r="AU57" i="4"/>
  <c r="AT57" i="4"/>
  <c r="AU58" i="4"/>
  <c r="AT58" i="4"/>
  <c r="AU267" i="4"/>
  <c r="AT267" i="4"/>
  <c r="AT263" i="4"/>
  <c r="BL158" i="4"/>
  <c r="BK158" i="4"/>
  <c r="BL170" i="4"/>
  <c r="BK170" i="4"/>
  <c r="AT279" i="4"/>
  <c r="AU279" i="4"/>
  <c r="BK184" i="4"/>
  <c r="BL184" i="4"/>
  <c r="BL188" i="4"/>
  <c r="BK188" i="4"/>
  <c r="BK159" i="4"/>
  <c r="BL159" i="4"/>
  <c r="AU231" i="4"/>
  <c r="AT231" i="4"/>
  <c r="AU228" i="4"/>
  <c r="AT228" i="4"/>
  <c r="BL193" i="4"/>
  <c r="BK193" i="4"/>
  <c r="BK187" i="4"/>
  <c r="BL187" i="4"/>
  <c r="AU287" i="4"/>
  <c r="AT287" i="4"/>
  <c r="AU27" i="4"/>
  <c r="AT27" i="4"/>
  <c r="AU283" i="4"/>
  <c r="AT283" i="4"/>
  <c r="AT252" i="4"/>
  <c r="AU252" i="4"/>
  <c r="AU251" i="4"/>
  <c r="AT251" i="4"/>
  <c r="AU22" i="4"/>
  <c r="AT22" i="4"/>
  <c r="AT239" i="4"/>
  <c r="AU239" i="4"/>
  <c r="AU43" i="4"/>
  <c r="AT43" i="4"/>
  <c r="BK196" i="4"/>
  <c r="BL196" i="4"/>
  <c r="AT292" i="4"/>
  <c r="AU292" i="4"/>
  <c r="AU244" i="4"/>
  <c r="AT244" i="4"/>
  <c r="AT6" i="4"/>
  <c r="AU6" i="4"/>
  <c r="AT236" i="4"/>
  <c r="AU236" i="4"/>
  <c r="BL150" i="4"/>
  <c r="BK150" i="4"/>
  <c r="AT255" i="4"/>
  <c r="AU255" i="4"/>
  <c r="AT271" i="4"/>
  <c r="AU271" i="4"/>
  <c r="BK162" i="4"/>
  <c r="BL162" i="4"/>
  <c r="AT243" i="4"/>
  <c r="AU243" i="4"/>
  <c r="BK167" i="4"/>
  <c r="BL167" i="4"/>
  <c r="AT295" i="4"/>
  <c r="AU295" i="4"/>
  <c r="AU260" i="4"/>
  <c r="AT260" i="4"/>
  <c r="AT53" i="4"/>
  <c r="AU53" i="4"/>
  <c r="AU291" i="4"/>
  <c r="AT291" i="4"/>
  <c r="AT232" i="4"/>
  <c r="AU232" i="4"/>
  <c r="BK179" i="4"/>
  <c r="BL179" i="4"/>
  <c r="BK194" i="4"/>
  <c r="BL194" i="4"/>
  <c r="BL147" i="4"/>
  <c r="BK147" i="4"/>
  <c r="AT61" i="4"/>
  <c r="AU61" i="4"/>
  <c r="AU276" i="4"/>
  <c r="AT276" i="4"/>
  <c r="BL199" i="4"/>
  <c r="BK199" i="4"/>
  <c r="BL155" i="4"/>
  <c r="BK155" i="4"/>
  <c r="BK190" i="4"/>
  <c r="BL190" i="4"/>
  <c r="AU259" i="4"/>
  <c r="AT259" i="4"/>
  <c r="BL182" i="4"/>
  <c r="BK182" i="4"/>
  <c r="BK156" i="4"/>
  <c r="BL156" i="4"/>
  <c r="BK144" i="4"/>
  <c r="BL144" i="4"/>
  <c r="BK164" i="4"/>
  <c r="BL164" i="4"/>
  <c r="BK176" i="4"/>
  <c r="BL176" i="4"/>
  <c r="AU248" i="4"/>
  <c r="AT248" i="4"/>
  <c r="AU275" i="4"/>
  <c r="AT264" i="4"/>
  <c r="AU14" i="4"/>
  <c r="AT14" i="4"/>
  <c r="DP43" i="1"/>
  <c r="AZ105" i="1"/>
  <c r="CX104" i="1"/>
  <c r="EF8" i="1"/>
  <c r="DP66" i="1"/>
  <c r="DP15" i="1"/>
  <c r="EG22" i="1"/>
  <c r="DP49" i="1"/>
  <c r="CX90" i="1"/>
  <c r="EF68" i="1"/>
  <c r="CY108" i="1"/>
  <c r="EF27" i="1"/>
  <c r="EG8" i="1"/>
  <c r="CY90" i="1"/>
  <c r="DO66" i="1"/>
  <c r="BQ61" i="1"/>
  <c r="CT22" i="1"/>
  <c r="DO15" i="1"/>
  <c r="CX96" i="1"/>
  <c r="EG27" i="1"/>
  <c r="CY96" i="1"/>
  <c r="CX108" i="1"/>
  <c r="CX59" i="1"/>
  <c r="BQ54" i="1"/>
  <c r="DP7" i="1"/>
  <c r="AY64" i="1"/>
  <c r="CY49" i="1"/>
  <c r="CY63" i="1"/>
  <c r="DP39" i="1"/>
  <c r="DO7" i="1"/>
  <c r="AZ82" i="1"/>
  <c r="CX63" i="1"/>
  <c r="CX70" i="1"/>
  <c r="CY88" i="1"/>
  <c r="CY48" i="1"/>
  <c r="DO39" i="1"/>
  <c r="CY70" i="1"/>
  <c r="CX88" i="1"/>
  <c r="DP45" i="1"/>
  <c r="DP29" i="1"/>
  <c r="DO45" i="1"/>
  <c r="DO29" i="1"/>
  <c r="BQ63" i="1"/>
  <c r="CX8" i="1"/>
  <c r="BP63" i="1"/>
  <c r="EN17" i="1"/>
  <c r="CT21" i="1"/>
  <c r="CX21" i="1" s="1"/>
  <c r="CX58" i="1"/>
  <c r="CX54" i="1"/>
  <c r="DO52" i="1"/>
  <c r="CX55" i="1"/>
  <c r="AY54" i="1"/>
  <c r="AY47" i="1"/>
  <c r="CX48" i="1"/>
  <c r="CX49" i="1"/>
  <c r="DK78" i="1"/>
  <c r="DO17" i="1"/>
  <c r="CY78" i="1"/>
  <c r="CY52" i="1"/>
  <c r="DO63" i="1"/>
  <c r="CY55" i="1"/>
  <c r="CX64" i="1"/>
  <c r="CX82" i="1"/>
  <c r="CX78" i="1"/>
  <c r="EN15" i="1"/>
  <c r="DK80" i="1"/>
  <c r="DK77" i="1"/>
  <c r="DP17" i="1"/>
  <c r="AZ47" i="1"/>
  <c r="CX87" i="1"/>
  <c r="CY68" i="1"/>
  <c r="CX68" i="1"/>
  <c r="CY99" i="1"/>
  <c r="CX57" i="1"/>
  <c r="CX99" i="1"/>
  <c r="DP65" i="1"/>
  <c r="DO65" i="1"/>
  <c r="CY64" i="1"/>
  <c r="CY40" i="1"/>
  <c r="BQ42" i="1"/>
  <c r="BP47" i="1"/>
  <c r="CT115" i="1"/>
  <c r="CT9" i="1"/>
  <c r="CU9" i="1"/>
  <c r="CT24" i="1"/>
  <c r="CU24" i="1"/>
  <c r="AZ80" i="1"/>
  <c r="CY7" i="1"/>
  <c r="CY59" i="1"/>
  <c r="CT23" i="1"/>
  <c r="CU23" i="1"/>
  <c r="CT27" i="1"/>
  <c r="CX27" i="1" s="1"/>
  <c r="CU27" i="1"/>
  <c r="CT31" i="1"/>
  <c r="CX31" i="1" s="1"/>
  <c r="CU31" i="1"/>
  <c r="CT26" i="1"/>
  <c r="CU26" i="1"/>
  <c r="CT16" i="1"/>
  <c r="CU16" i="1"/>
  <c r="AZ113" i="1"/>
  <c r="DK79" i="1"/>
  <c r="AY113" i="1"/>
  <c r="AZ90" i="1"/>
  <c r="BP61" i="1"/>
  <c r="AY90" i="1"/>
  <c r="DP63" i="1"/>
  <c r="BQ105" i="1"/>
  <c r="CT17" i="1"/>
  <c r="BP67" i="1"/>
  <c r="BQ76" i="1"/>
  <c r="BP78" i="1"/>
  <c r="AY96" i="1"/>
  <c r="AZ94" i="1"/>
  <c r="BQ78" i="1"/>
  <c r="BQ73" i="1"/>
  <c r="BQ21" i="1"/>
  <c r="BP73" i="1"/>
  <c r="AZ49" i="1"/>
  <c r="BQ20" i="1"/>
  <c r="AZ48" i="1"/>
  <c r="EF18" i="1"/>
  <c r="BQ69" i="1"/>
  <c r="EG14" i="1"/>
  <c r="BP76" i="1"/>
  <c r="BP111" i="1"/>
  <c r="BP21" i="1"/>
  <c r="BP49" i="1"/>
  <c r="BP77" i="1"/>
  <c r="AY48" i="1"/>
  <c r="EG18" i="1"/>
  <c r="AZ115" i="1"/>
  <c r="AZ55" i="1"/>
  <c r="AY55" i="1"/>
  <c r="EG60" i="1"/>
  <c r="DK74" i="1"/>
  <c r="DK75" i="1" s="1"/>
  <c r="BP84" i="1"/>
  <c r="BP52" i="1"/>
  <c r="AZ58" i="1"/>
  <c r="BQ32" i="1"/>
  <c r="AY94" i="1"/>
  <c r="AZ106" i="1"/>
  <c r="AY106" i="1"/>
  <c r="BQ60" i="1"/>
  <c r="BQ84" i="1"/>
  <c r="AY49" i="1"/>
  <c r="AY80" i="1"/>
  <c r="BP60" i="1"/>
  <c r="BQ77" i="1"/>
  <c r="AY38" i="1"/>
  <c r="EF54" i="1"/>
  <c r="AY79" i="1"/>
  <c r="EN14" i="1"/>
  <c r="AZ43" i="1"/>
  <c r="EG54" i="1"/>
  <c r="BQ52" i="1"/>
  <c r="BP32" i="1"/>
  <c r="BQ92" i="1"/>
  <c r="CT116" i="1"/>
  <c r="AZ102" i="1"/>
  <c r="BQ62" i="1"/>
  <c r="BP55" i="1"/>
  <c r="BQ28" i="1"/>
  <c r="BP92" i="1"/>
  <c r="AZ38" i="1"/>
  <c r="EF36" i="1"/>
  <c r="BQ51" i="1"/>
  <c r="AY102" i="1"/>
  <c r="BP62" i="1"/>
  <c r="BQ55" i="1"/>
  <c r="BQ88" i="1"/>
  <c r="AY110" i="1"/>
  <c r="BL128" i="1"/>
  <c r="AY114" i="1"/>
  <c r="BQ36" i="1"/>
  <c r="AZ120" i="1"/>
  <c r="BP88" i="1"/>
  <c r="BP28" i="1"/>
  <c r="BL127" i="1"/>
  <c r="BP51" i="1"/>
  <c r="EN9" i="1"/>
  <c r="AY117" i="1"/>
  <c r="EG9" i="1"/>
  <c r="EG36" i="1"/>
  <c r="EF9" i="1"/>
  <c r="AY100" i="1"/>
  <c r="CX92" i="1"/>
  <c r="CY92" i="1"/>
  <c r="AZ107" i="1"/>
  <c r="EF37" i="1"/>
  <c r="AZ122" i="1"/>
  <c r="EG11" i="1"/>
  <c r="AY122" i="1"/>
  <c r="AY69" i="1"/>
  <c r="EG47" i="1"/>
  <c r="AZ103" i="1"/>
  <c r="AY103" i="1"/>
  <c r="EF47" i="1"/>
  <c r="AY36" i="1"/>
  <c r="BP101" i="1"/>
  <c r="BQ101" i="1"/>
  <c r="AZ89" i="1"/>
  <c r="EG6" i="1"/>
  <c r="CY42" i="1"/>
  <c r="EF6" i="1"/>
  <c r="AZ36" i="1"/>
  <c r="EB78" i="1"/>
  <c r="AY89" i="1"/>
  <c r="AY62" i="1"/>
  <c r="AZ62" i="1"/>
  <c r="AZ85" i="1"/>
  <c r="BQ74" i="1"/>
  <c r="BQ91" i="1"/>
  <c r="CX42" i="1"/>
  <c r="EN19" i="1"/>
  <c r="AY85" i="1"/>
  <c r="BP74" i="1"/>
  <c r="BP91" i="1"/>
  <c r="EG69" i="1"/>
  <c r="AY57" i="1"/>
  <c r="BQ99" i="1"/>
  <c r="AZ57" i="1"/>
  <c r="BP99" i="1"/>
  <c r="AZ60" i="1"/>
  <c r="AZ71" i="1"/>
  <c r="EB79" i="1"/>
  <c r="AZ123" i="1"/>
  <c r="BL129" i="1"/>
  <c r="AY40" i="1"/>
  <c r="EG20" i="1"/>
  <c r="AY123" i="1"/>
  <c r="EF14" i="1"/>
  <c r="BP86" i="1"/>
  <c r="EF20" i="1"/>
  <c r="EG62" i="1"/>
  <c r="EF62" i="1"/>
  <c r="EB74" i="1"/>
  <c r="EB75" i="1" s="1"/>
  <c r="BL130" i="1"/>
  <c r="EN10" i="1"/>
  <c r="EN8" i="1"/>
  <c r="BP90" i="1"/>
  <c r="BQ90" i="1"/>
  <c r="BP112" i="1"/>
  <c r="BQ112" i="1"/>
  <c r="BP117" i="1"/>
  <c r="BQ117" i="1"/>
  <c r="BP110" i="1"/>
  <c r="BQ110" i="1"/>
  <c r="BQ115" i="1"/>
  <c r="BQ113" i="1"/>
  <c r="BP113" i="1"/>
  <c r="BQ123" i="1"/>
  <c r="BP123" i="1"/>
  <c r="BQ94" i="1"/>
  <c r="BP94" i="1"/>
  <c r="BP102" i="1"/>
  <c r="BQ102" i="1"/>
  <c r="BP97" i="1"/>
  <c r="BQ97" i="1"/>
  <c r="BQ108" i="1"/>
  <c r="BP108" i="1"/>
  <c r="BP104" i="1"/>
  <c r="BQ104" i="1"/>
  <c r="BP115" i="1"/>
  <c r="BQ114" i="1"/>
  <c r="BP114" i="1"/>
  <c r="AT124" i="1"/>
  <c r="BQ120" i="1"/>
  <c r="BP120" i="1"/>
  <c r="BQ116" i="1"/>
  <c r="BP116" i="1"/>
  <c r="BQ106" i="1"/>
  <c r="BP106" i="1"/>
  <c r="BQ100" i="1"/>
  <c r="BQ118" i="1"/>
  <c r="BP118" i="1"/>
  <c r="BP121" i="1"/>
  <c r="BQ121" i="1"/>
  <c r="BQ122" i="1"/>
  <c r="BP122" i="1"/>
  <c r="BP87" i="1"/>
  <c r="BQ87" i="1"/>
  <c r="BP70" i="1"/>
  <c r="BQ70" i="1"/>
  <c r="BL124" i="1"/>
  <c r="BL125" i="1" s="1"/>
  <c r="BP119" i="1"/>
  <c r="BQ119" i="1"/>
  <c r="BQ89" i="1"/>
  <c r="BP89" i="1"/>
  <c r="AZ11" i="1"/>
  <c r="AY11" i="1"/>
  <c r="AY29" i="1"/>
  <c r="AZ29" i="1"/>
  <c r="AZ46" i="1"/>
  <c r="AY46" i="1"/>
  <c r="EG7" i="1"/>
  <c r="EF7" i="1"/>
  <c r="AY28" i="1"/>
  <c r="AZ28" i="1"/>
  <c r="AZ25" i="1"/>
  <c r="AY25" i="1"/>
  <c r="AY63" i="1"/>
  <c r="AY50" i="1"/>
  <c r="AY75" i="1"/>
  <c r="AZ75" i="1"/>
  <c r="AZ22" i="1"/>
  <c r="AY22" i="1"/>
  <c r="AZ15" i="1"/>
  <c r="AY15" i="1"/>
  <c r="AZ6" i="1"/>
  <c r="AY6" i="1"/>
  <c r="EN6" i="1"/>
  <c r="AZ84" i="1"/>
  <c r="AY84" i="1"/>
  <c r="AZ19" i="1"/>
  <c r="AY19" i="1"/>
  <c r="AY86" i="1"/>
  <c r="AZ86" i="1"/>
  <c r="AZ50" i="1"/>
  <c r="AY112" i="1"/>
  <c r="AZ112" i="1"/>
  <c r="AY30" i="1"/>
  <c r="AZ30" i="1"/>
  <c r="AZ9" i="1"/>
  <c r="AZ8" i="1"/>
  <c r="AY8" i="1"/>
  <c r="AZ13" i="1"/>
  <c r="AY13" i="1"/>
  <c r="AZ95" i="1"/>
  <c r="AY95" i="1"/>
  <c r="AY99" i="1"/>
  <c r="AZ99" i="1"/>
  <c r="AZ18" i="1"/>
  <c r="AY18" i="1"/>
  <c r="AZ31" i="1"/>
  <c r="AY31" i="1"/>
  <c r="EF35" i="1"/>
  <c r="EG35" i="1"/>
  <c r="AZ73" i="1"/>
  <c r="AY73" i="1"/>
  <c r="AZ32" i="1"/>
  <c r="AY32" i="1"/>
  <c r="AZ53" i="1"/>
  <c r="AY53" i="1"/>
  <c r="AZ116" i="1"/>
  <c r="AY116" i="1"/>
  <c r="AY121" i="1"/>
  <c r="AZ121" i="1"/>
  <c r="AY65" i="1"/>
  <c r="AZ65" i="1"/>
  <c r="AY111" i="1"/>
  <c r="AZ111" i="1"/>
  <c r="AZ98" i="1"/>
  <c r="AY98" i="1"/>
  <c r="EF29" i="1"/>
  <c r="EG29" i="1"/>
  <c r="AZ63" i="1"/>
  <c r="AY27" i="1"/>
  <c r="AZ27" i="1"/>
  <c r="AZ108" i="1"/>
  <c r="AY108" i="1"/>
  <c r="AY20" i="1"/>
  <c r="AZ20" i="1"/>
  <c r="AY39" i="1"/>
  <c r="AZ39" i="1"/>
  <c r="AY16" i="1"/>
  <c r="AZ16" i="1"/>
  <c r="EN7" i="1"/>
  <c r="EN18" i="1"/>
  <c r="AZ7" i="1"/>
  <c r="AY7" i="1"/>
  <c r="AZ91" i="1"/>
  <c r="AY91" i="1"/>
  <c r="AY66" i="1"/>
  <c r="AZ66" i="1"/>
  <c r="AY44" i="1"/>
  <c r="AZ44" i="1"/>
  <c r="AY24" i="1"/>
  <c r="AZ24" i="1"/>
  <c r="EF24" i="1"/>
  <c r="EG24" i="1"/>
  <c r="EF15" i="1"/>
  <c r="EG15" i="1"/>
  <c r="AY17" i="1"/>
  <c r="AZ17" i="1"/>
  <c r="AY26" i="1"/>
  <c r="AZ26" i="1"/>
  <c r="AY21" i="1"/>
  <c r="AZ21" i="1"/>
  <c r="AY119" i="1"/>
  <c r="AZ119" i="1"/>
  <c r="AY81" i="1"/>
  <c r="AZ81" i="1"/>
  <c r="AY10" i="1"/>
  <c r="AZ10" i="1"/>
  <c r="AY9" i="1"/>
  <c r="AY104" i="1"/>
  <c r="AZ104" i="1"/>
  <c r="AY14" i="1"/>
  <c r="AZ14" i="1"/>
  <c r="AY77" i="1"/>
  <c r="AZ77" i="1"/>
  <c r="AY88" i="1"/>
  <c r="AZ88" i="1"/>
  <c r="AZ33" i="1"/>
  <c r="AY33" i="1"/>
  <c r="AZ12" i="1"/>
  <c r="AY12" i="1"/>
  <c r="AY23" i="1"/>
  <c r="AZ23" i="1"/>
  <c r="CX14" i="1"/>
  <c r="CY14" i="1"/>
  <c r="CX18" i="1"/>
  <c r="CY18" i="1"/>
  <c r="CY34" i="1"/>
  <c r="CX34" i="1"/>
  <c r="CX36" i="1"/>
  <c r="CY36" i="1"/>
  <c r="CY25" i="1"/>
  <c r="CX25" i="1"/>
  <c r="CX12" i="1"/>
  <c r="CY12" i="1"/>
  <c r="CX32" i="1"/>
  <c r="CY32" i="1"/>
  <c r="CX13" i="1"/>
  <c r="CY13" i="1"/>
  <c r="CY20" i="1"/>
  <c r="CX20" i="1"/>
  <c r="CX10" i="1"/>
  <c r="CY10" i="1"/>
  <c r="CY19" i="1"/>
  <c r="CX19" i="1"/>
  <c r="CX30" i="1"/>
  <c r="CY30" i="1"/>
  <c r="CY11" i="1"/>
  <c r="CX11" i="1"/>
  <c r="CX29" i="1"/>
  <c r="CY29" i="1"/>
  <c r="CX28" i="1"/>
  <c r="CY28" i="1"/>
  <c r="CY15" i="1"/>
  <c r="CX15" i="1"/>
  <c r="CH13" i="1" l="1"/>
  <c r="CH7" i="1"/>
  <c r="CH28" i="1"/>
  <c r="CH18" i="1"/>
  <c r="CH37" i="1"/>
  <c r="CH22" i="1"/>
  <c r="CH23" i="1"/>
  <c r="CH8" i="1"/>
  <c r="CY35" i="1"/>
  <c r="CH38" i="1"/>
  <c r="CH12" i="1"/>
  <c r="CH14" i="1"/>
  <c r="CH29" i="1"/>
  <c r="CH36" i="1"/>
  <c r="CH24" i="1"/>
  <c r="CH31" i="1"/>
  <c r="CH34" i="1"/>
  <c r="CH17" i="1"/>
  <c r="CY27" i="1"/>
  <c r="CH27" i="1"/>
  <c r="CE204" i="2"/>
  <c r="CH32" i="1"/>
  <c r="CH25" i="1"/>
  <c r="CY21" i="1"/>
  <c r="CH20" i="1"/>
  <c r="CH9" i="1"/>
  <c r="CY26" i="1"/>
  <c r="CX26" i="1"/>
  <c r="CY22" i="1"/>
  <c r="CX22" i="1"/>
  <c r="CH26" i="1"/>
  <c r="CH30" i="1"/>
  <c r="CH15" i="1"/>
  <c r="CY31" i="1"/>
  <c r="CY9" i="1"/>
  <c r="CX9" i="1"/>
  <c r="CH11" i="1"/>
  <c r="CT113" i="1"/>
  <c r="CY23" i="1"/>
  <c r="CX23" i="1"/>
  <c r="CT109" i="1"/>
  <c r="CT110" i="1" s="1"/>
  <c r="CX16" i="1"/>
  <c r="CY16" i="1"/>
  <c r="CX24" i="1"/>
  <c r="CY24" i="1"/>
  <c r="EN13" i="1"/>
  <c r="CH39" i="1"/>
  <c r="CX17" i="1"/>
  <c r="CH19" i="1"/>
  <c r="CY17" i="1"/>
  <c r="CT114" i="1"/>
  <c r="CH10" i="1"/>
  <c r="CH33" i="1"/>
  <c r="CC40" i="1"/>
  <c r="CC41" i="1" s="1"/>
  <c r="CH21" i="1"/>
  <c r="DK76" i="1"/>
  <c r="CH16" i="1"/>
  <c r="EN11" i="1"/>
  <c r="EB76" i="1"/>
  <c r="BL126" i="1"/>
  <c r="AT125" i="1"/>
  <c r="CT111" i="1" l="1"/>
  <c r="CC42" i="1"/>
  <c r="AT126" i="1"/>
</calcChain>
</file>

<file path=xl/sharedStrings.xml><?xml version="1.0" encoding="utf-8"?>
<sst xmlns="http://schemas.openxmlformats.org/spreadsheetml/2006/main" count="9636" uniqueCount="776">
  <si>
    <t xml:space="preserve">Date </t>
  </si>
  <si>
    <t>Time</t>
  </si>
  <si>
    <t xml:space="preserve">Active Fissures </t>
  </si>
  <si>
    <t xml:space="preserve">Notes about fissures </t>
  </si>
  <si>
    <t xml:space="preserve">Notes about camera </t>
  </si>
  <si>
    <t xml:space="preserve">Webcam </t>
  </si>
  <si>
    <t xml:space="preserve">DECEMBER ERUPTION </t>
  </si>
  <si>
    <t xml:space="preserve">JANUARY ERUPTION </t>
  </si>
  <si>
    <t xml:space="preserve">FEBRUARY ERUPTION </t>
  </si>
  <si>
    <t xml:space="preserve">MARCH ERUPTION </t>
  </si>
  <si>
    <t xml:space="preserve">MAY ERUPTION </t>
  </si>
  <si>
    <t xml:space="preserve">AUGUST ERUPTION </t>
  </si>
  <si>
    <t xml:space="preserve">quite blurry </t>
  </si>
  <si>
    <t xml:space="preserve">camera zooms in and focuses, fissures are only visible after this point </t>
  </si>
  <si>
    <t xml:space="preserve">new fissure propogates to the north </t>
  </si>
  <si>
    <t>slightly hidden behind a cone</t>
  </si>
  <si>
    <t xml:space="preserve">fissure breaks through cone </t>
  </si>
  <si>
    <t xml:space="preserve">fissure breaks fully through cone </t>
  </si>
  <si>
    <t>new fissure segment opens to the south</t>
  </si>
  <si>
    <t xml:space="preserve">new fissure segment opens to the south </t>
  </si>
  <si>
    <t xml:space="preserve">new fissure segment opens to the north, only slightly disconnected from the end of the fissure very small and takes a long time to grow </t>
  </si>
  <si>
    <t>F2</t>
  </si>
  <si>
    <t xml:space="preserve">Start of eruption, eruption starts by the cone </t>
  </si>
  <si>
    <t>F4</t>
  </si>
  <si>
    <t>F5</t>
  </si>
  <si>
    <t>F1</t>
  </si>
  <si>
    <t xml:space="preserve">new segment of fissure 1 opens </t>
  </si>
  <si>
    <t xml:space="preserve">new fissure segment opens, slightly hidden so hard to see </t>
  </si>
  <si>
    <t>F6</t>
  </si>
  <si>
    <t xml:space="preserve">fissure 6 becomes active from the middle of the segemnt, and propogates north and south </t>
  </si>
  <si>
    <t>F5 and F6</t>
  </si>
  <si>
    <t xml:space="preserve">this fissure segment opens in decrete pockets as described on the Qgis project, these discrete segements then eventually link up </t>
  </si>
  <si>
    <t xml:space="preserve">fissure propogated at 02 has now stopped growing , fire fountains on this fissure are significantly lower than other fissures </t>
  </si>
  <si>
    <t xml:space="preserve">fissure starts to open behind the old sundukur row </t>
  </si>
  <si>
    <t xml:space="preserve">f7? But likely the part that’s a continuation of the f6 fissure </t>
  </si>
  <si>
    <t xml:space="preserve">fire fountains visible from behind the crater row </t>
  </si>
  <si>
    <t>F7</t>
  </si>
  <si>
    <t xml:space="preserve">fissure behind crater row appears to have reached full extent </t>
  </si>
  <si>
    <t xml:space="preserve">hidden behind crater row </t>
  </si>
  <si>
    <t xml:space="preserve">large jump tp new fissure segment </t>
  </si>
  <si>
    <t xml:space="preserve">no longer hidden behind crater row </t>
  </si>
  <si>
    <t xml:space="preserve">southern most fissure segment becomes actove </t>
  </si>
  <si>
    <t xml:space="preserve">quite misty so hard to see </t>
  </si>
  <si>
    <t xml:space="preserve">fissure 1 stops propogating </t>
  </si>
  <si>
    <t xml:space="preserve">southern most extent of fissure 7 is reached, but it has jumped a bit to get here so still a few gaps which need to be opened, fissure 7 is really weak, especially this new segment </t>
  </si>
  <si>
    <t xml:space="preserve">fissure segment appears to be completely joined up now, likely it was joined up before this but it is hard to see because the fissure is really weak </t>
  </si>
  <si>
    <t xml:space="preserve">occassinally misty up to this point so hard to see accurate time when fissure joins up </t>
  </si>
  <si>
    <t>from 00:26</t>
  </si>
  <si>
    <t xml:space="preserve">all fissures have reached their full extent now, we have moved from fissure growth into fissure death </t>
  </si>
  <si>
    <t xml:space="preserve">from 00:40 </t>
  </si>
  <si>
    <t xml:space="preserve">weather gets bad and so visibility is poor weather then recovers </t>
  </si>
  <si>
    <t xml:space="preserve">from 00:57 </t>
  </si>
  <si>
    <t xml:space="preserve">weather gets really bad again and visibility is near nonexistant </t>
  </si>
  <si>
    <t xml:space="preserve">when visability breifly recoversfissure 1 appears to be inactive, but could be a product of low visibility, the northern section of fissure 5 is dying as is the northern half of fissure 6, fisre fountains are considerably lower, largest fire fountains come from fissure 4 </t>
  </si>
  <si>
    <t xml:space="preserve">visibility still poor but momentarrily better </t>
  </si>
  <si>
    <t>from 1:40</t>
  </si>
  <si>
    <t xml:space="preserve">visibility recovers </t>
  </si>
  <si>
    <t xml:space="preserve">fissures 5 6 and 7 are significantly weaker, epxecially in these fissures the activity appears to be more concebntrated in individual vents in a line rather than a complete curtain of fire. Fissures 3 and 4 still seem to be the most active </t>
  </si>
  <si>
    <t>02:00-03:00</t>
  </si>
  <si>
    <t xml:space="preserve">southern most end of fissure 7 is dying and shortening, activity in fissures 5, 6 and is getting more intermittent and concentrated into discrete vents, fissures 1-4 still have near continuous activity </t>
  </si>
  <si>
    <t>webcam 1</t>
  </si>
  <si>
    <t xml:space="preserve">webcam 1 </t>
  </si>
  <si>
    <t xml:space="preserve">end of fissure 7 is dead, fissure 7 is the most disjointed and concentrated into individual vents </t>
  </si>
  <si>
    <t xml:space="preserve">Camera angle moves! :( </t>
  </si>
  <si>
    <t xml:space="preserve">Fissure </t>
  </si>
  <si>
    <t xml:space="preserve">Opening time </t>
  </si>
  <si>
    <t xml:space="preserve">Propogation ends </t>
  </si>
  <si>
    <t xml:space="preserve">Start of death </t>
  </si>
  <si>
    <t xml:space="preserve">Complete death </t>
  </si>
  <si>
    <t xml:space="preserve">Active period </t>
  </si>
  <si>
    <t>F3</t>
  </si>
  <si>
    <t xml:space="preserve">new fissure propogates to the south, this fissure then propogates north and south, so the fissure has likely opened up in the middle of the segment </t>
  </si>
  <si>
    <t xml:space="preserve">fissure 2 stops propogating </t>
  </si>
  <si>
    <t xml:space="preserve">new segment of fissure 2 has opened to the north deffinetly by this time, likely earlier </t>
  </si>
  <si>
    <t xml:space="preserve">camera angle zooms in and focuses at this point and the new fissure sgement is revealed, the segment therefore likely opened before this </t>
  </si>
  <si>
    <t xml:space="preserve">new fissure segment opens up behind, because it is behind it is hard to see so likely opened before this </t>
  </si>
  <si>
    <t xml:space="preserve">fissure 3 reaches full northern extent </t>
  </si>
  <si>
    <t xml:space="preserve">fissure 3 reaches full southern extent, but end is hidden behind where fissure 4 propogates so it may propogate more after this? </t>
  </si>
  <si>
    <t xml:space="preserve">northern most part of fissure 4 propogates </t>
  </si>
  <si>
    <t xml:space="preserve">northernmost segment stops propogating </t>
  </si>
  <si>
    <t xml:space="preserve">new fissure segment opens to the south, for detailed dynamics of the fissure opening, look at qgis project </t>
  </si>
  <si>
    <t xml:space="preserve">southern extent of fissure stops propogating </t>
  </si>
  <si>
    <t xml:space="preserve">northernmost extent of fissure 5 reached </t>
  </si>
  <si>
    <t xml:space="preserve">new fissure segment opens to the south, propogation of fissure 5 is hard to see because of shadowing from the cone and the camera angle </t>
  </si>
  <si>
    <t xml:space="preserve">southern end of fissure 2 seems to be dead this is the location where the eruption started, may still be slightly alive, but hidden behind a cone, actually it is not dead, it reignites shortly, but activity is very intermittent  </t>
  </si>
  <si>
    <t xml:space="preserve">F7 now seems to be dead, Gro put the time of death at 03:38, but I disagree with this, the remaining light could be residual from lava flows, but it is in the exact same positions every time and seems to flare up then dies out, from this time there is no more light </t>
  </si>
  <si>
    <t xml:space="preserve">northern end of fissure 2 is dead </t>
  </si>
  <si>
    <t xml:space="preserve">Fissure 3 is shortening significantly from both ends </t>
  </si>
  <si>
    <t xml:space="preserve">southern end of fissure 3 is dead </t>
  </si>
  <si>
    <t xml:space="preserve">northern end of fissure is dead, fissure 3 is now completely dead </t>
  </si>
  <si>
    <t xml:space="preserve">bad weather completely clouds view </t>
  </si>
  <si>
    <t xml:space="preserve">middle of F4 is dead </t>
  </si>
  <si>
    <t xml:space="preserve">bad weather obstructs view </t>
  </si>
  <si>
    <t xml:space="preserve">when weather recovers, nothern end of fissure 4 is dead </t>
  </si>
  <si>
    <t xml:space="preserve">bad weather obstructs more accurate time constraint </t>
  </si>
  <si>
    <t xml:space="preserve">when weather recovers, southern end of fissure 5 up to the cone is dead, this includes the section that runs into fissure 6 territory </t>
  </si>
  <si>
    <t xml:space="preserve">fissure 2 appeared to be dead before this but it is now very active </t>
  </si>
  <si>
    <t xml:space="preserve">poor weather obstructs view </t>
  </si>
  <si>
    <t xml:space="preserve">fissure segment through the cone is now dead, the fissure shortened from each side to meet in the middle and then died, this may be the death of fissure 5, the only section that remains is the bit that’s technically in the fissure 4 territory </t>
  </si>
  <si>
    <t xml:space="preserve">middle sections of fissure 5 appear to be dead, but obscured by cone </t>
  </si>
  <si>
    <t xml:space="preserve">through 07, fissure 6 becomes really segmented, each of the fissure segments is shortening from their ends into the middle of each segment </t>
  </si>
  <si>
    <t>southern end of fissure 6 is dead. There are some other bursts of activity in the area after this time, but they don’t appear to come from the fissure, its likely gas breaking through the lava flows</t>
  </si>
  <si>
    <t xml:space="preserve">northern part of fissure 6 appears to be dead </t>
  </si>
  <si>
    <t xml:space="preserve">camera moves to zoom in </t>
  </si>
  <si>
    <t xml:space="preserve">fissure becomes more segmented, each individual fissure shortens from their ends </t>
  </si>
  <si>
    <t xml:space="preserve">southern end is dead </t>
  </si>
  <si>
    <t xml:space="preserve">middle segment is dead </t>
  </si>
  <si>
    <t xml:space="preserve">southern tip of northern fissure is dead </t>
  </si>
  <si>
    <t xml:space="preserve">southernmost tip dies </t>
  </si>
  <si>
    <t xml:space="preserve">southern end of fissure 2 closes </t>
  </si>
  <si>
    <t xml:space="preserve">bad weather massively obscures view </t>
  </si>
  <si>
    <t xml:space="preserve">last segment dies </t>
  </si>
  <si>
    <t xml:space="preserve">last part of fissure 1 dies </t>
  </si>
  <si>
    <t xml:space="preserve">northern fissure segment dies </t>
  </si>
  <si>
    <t xml:space="preserve">bad weather massively obscures view this continues for a few hours, with only glimpses that show the 2 fissures are still active </t>
  </si>
  <si>
    <t xml:space="preserve">really bad weather and fissure 1 is hidden behind a hill </t>
  </si>
  <si>
    <t xml:space="preserve">Langihryggur </t>
  </si>
  <si>
    <t xml:space="preserve">glowing gases from F2 stop being visible from now, but the weather is dreadful so hard to tell if its still erupting, I must assume fissure 2 is now dead </t>
  </si>
  <si>
    <t xml:space="preserve">glow from F4 stops pulsating, I assume the pulsations are small fountains that suggest the fissure is still active, when the glow stops pulsating, the glow likely now just comes from hot magma sat there, the eruption has stopped </t>
  </si>
  <si>
    <t xml:space="preserve">really poor visibility </t>
  </si>
  <si>
    <t>07:25:51…</t>
  </si>
  <si>
    <t>10:31:14 (19/12)</t>
  </si>
  <si>
    <t>15:35:42 (19/12)</t>
  </si>
  <si>
    <t>04:44 (19/12)</t>
  </si>
  <si>
    <t>01:32 (20/12)</t>
  </si>
  <si>
    <t>06:03 (19/2)</t>
  </si>
  <si>
    <t>07:25:51 (21/12)</t>
  </si>
  <si>
    <t>05:53 (19/12)</t>
  </si>
  <si>
    <t>08:12:21 (19/12)</t>
  </si>
  <si>
    <t>14:51:09 (19/12)</t>
  </si>
  <si>
    <t xml:space="preserve">16 hours </t>
  </si>
  <si>
    <t xml:space="preserve">27 hours </t>
  </si>
  <si>
    <t>6.5 hours</t>
  </si>
  <si>
    <t>10 hours</t>
  </si>
  <si>
    <t xml:space="preserve">5.5 hours </t>
  </si>
  <si>
    <t xml:space="preserve">57 hours </t>
  </si>
  <si>
    <t xml:space="preserve">start of eruption </t>
  </si>
  <si>
    <t xml:space="preserve">quite poor quality in the dark </t>
  </si>
  <si>
    <t>F1b</t>
  </si>
  <si>
    <t xml:space="preserve">camera focuses </t>
  </si>
  <si>
    <t xml:space="preserve">maximum southern extent reached when the camera focuses, likely reached before this but too difficult to tell </t>
  </si>
  <si>
    <t xml:space="preserve">maximum northern extent reached </t>
  </si>
  <si>
    <t>F1c</t>
  </si>
  <si>
    <t xml:space="preserve">fissure 1c opens, propogates to the south very quickly, but doesn’t move to the north yet </t>
  </si>
  <si>
    <t>fissure reaches northernmost extent</t>
  </si>
  <si>
    <t xml:space="preserve">fissure reaches southernmost extent </t>
  </si>
  <si>
    <t>F1d</t>
  </si>
  <si>
    <t xml:space="preserve">fissure propogates, no fire fountains visible at this point </t>
  </si>
  <si>
    <t xml:space="preserve">fissure appears to start propogating at 3 discrete points whoch join up </t>
  </si>
  <si>
    <t xml:space="preserve">full northern extent reached </t>
  </si>
  <si>
    <t xml:space="preserve">full southern extent reached </t>
  </si>
  <si>
    <t>F1e</t>
  </si>
  <si>
    <t xml:space="preserve">fissure opens on its northern end </t>
  </si>
  <si>
    <t>small fissure opens between the ends of F1e and F1d</t>
  </si>
  <si>
    <t>F1b(a)</t>
  </si>
  <si>
    <t xml:space="preserve">northern most part of fissure 1b opens, when it grows, it never actually connects up to the rest of the fissure, so I want to distinguish this segment from the rest of the fissure </t>
  </si>
  <si>
    <t xml:space="preserve">southernmost extent of this small fisure segment reached </t>
  </si>
  <si>
    <t xml:space="preserve">southern most extent reached </t>
  </si>
  <si>
    <t xml:space="preserve">something really weird happens with the camera and we lose about a minute and a half of footage </t>
  </si>
  <si>
    <t xml:space="preserve">camera recovers </t>
  </si>
  <si>
    <t>F2a</t>
  </si>
  <si>
    <t>F2a?</t>
  </si>
  <si>
    <t>when the camera comes back fissure 1e has already propogated, I will take Gro's start time of 08:16</t>
  </si>
  <si>
    <t>F2b</t>
  </si>
  <si>
    <t xml:space="preserve">fissure opens at its most northern extent, actual fissure is hidden behind a mound, so im going off the glow seen </t>
  </si>
  <si>
    <t>southernmost extent reached</t>
  </si>
  <si>
    <t xml:space="preserve">camera moves </t>
  </si>
  <si>
    <t>F1a</t>
  </si>
  <si>
    <t xml:space="preserve">fissure 1 propogates, doesn’t grow quickly at all, still basically the same size at the end of the hour </t>
  </si>
  <si>
    <t>F2c</t>
  </si>
  <si>
    <t xml:space="preserve">faint glob behind the hill starts, because there is a hill in the way, we cant see if the fissure has opened, but I think it is likely that it has this is followed shortly by gas emmisions </t>
  </si>
  <si>
    <t xml:space="preserve">fissure stops propogating to the south </t>
  </si>
  <si>
    <t xml:space="preserve">fissure seems to have stoped propogating to the north </t>
  </si>
  <si>
    <t xml:space="preserve">massively hidden behind a hill so really hard to tell </t>
  </si>
  <si>
    <t xml:space="preserve">fissures all seem to be quite stable from this point onwards </t>
  </si>
  <si>
    <t>camera moves to focus on the main part of the fissure, fissure 1a now goes off the screen</t>
  </si>
  <si>
    <t xml:space="preserve">from this point also the camera moves a lot to look at the lava flows, not the fissures </t>
  </si>
  <si>
    <t xml:space="preserve">activity in fissures 1 and 2 seems to be continuous, no noticable shortening in any of the segments </t>
  </si>
  <si>
    <t xml:space="preserve">camera focuses on fissure 2, the lava and the barriers </t>
  </si>
  <si>
    <t xml:space="preserve">activity seems continuous </t>
  </si>
  <si>
    <t xml:space="preserve">southern end may be dying </t>
  </si>
  <si>
    <t xml:space="preserve">dead? </t>
  </si>
  <si>
    <t xml:space="preserve">gassy white patch on the ground showing fissure 3 is about to initiate </t>
  </si>
  <si>
    <t>water on camera in the area of f3 :(</t>
  </si>
  <si>
    <t xml:space="preserve">reykjanes 2 </t>
  </si>
  <si>
    <t xml:space="preserve">small linear gas plume showing F3 has now initiated </t>
  </si>
  <si>
    <t xml:space="preserve">water on lense </t>
  </si>
  <si>
    <t xml:space="preserve">first fire fountain visible, could have happened before but there is lots of steam obstructing the view </t>
  </si>
  <si>
    <t xml:space="preserve">water on lens making it hard to see fire fountains </t>
  </si>
  <si>
    <t xml:space="preserve">gas plume clears so you can see the fissure more clearly </t>
  </si>
  <si>
    <t xml:space="preserve">gas plume shows initiation of new fissure sgement, fissure 3 seems significantly more gassy than the others, more ground water interaction? </t>
  </si>
  <si>
    <t xml:space="preserve">camera zooms into fissure </t>
  </si>
  <si>
    <t xml:space="preserve">2 fissure segments are visible, they seem to be at an angle to one another </t>
  </si>
  <si>
    <t>F3b</t>
  </si>
  <si>
    <t>f3 b</t>
  </si>
  <si>
    <t>F3a</t>
  </si>
  <si>
    <t xml:space="preserve">full northern extent reached end is slightly disjointed from the rest of the fissure </t>
  </si>
  <si>
    <t xml:space="preserve">by the time the camera pans to the fissure, it has already reached its full extent </t>
  </si>
  <si>
    <t xml:space="preserve">by the time the caqmera pans to the fissure, it has already reached its maximum extent </t>
  </si>
  <si>
    <t xml:space="preserve">RUV4 </t>
  </si>
  <si>
    <t xml:space="preserve">by the time the camera zooms in, the full southern extent has already been reached </t>
  </si>
  <si>
    <t>reykjanes2</t>
  </si>
  <si>
    <t xml:space="preserve">I think the fissure has stopped propogating? Really hard to tell, all the cameras are zoomed out so cant see closely, but there is a line iof gas on the floor that isnt here before this point, and afterwards has lava, whoch I think signals fissure propogation, used all the cameras to work back to this point </t>
  </si>
  <si>
    <t xml:space="preserve">really zoomed out so hard to tell </t>
  </si>
  <si>
    <t>F3c</t>
  </si>
  <si>
    <t xml:space="preserve">gas plume signals opening of new fissure, fissure opens at its northernmost extent </t>
  </si>
  <si>
    <t xml:space="preserve">zoomed out so hard to tell </t>
  </si>
  <si>
    <t>F3d</t>
  </si>
  <si>
    <t xml:space="preserve">fissure propogates south, the plume is black showing interaction with ground water </t>
  </si>
  <si>
    <t xml:space="preserve">quite zoomed out </t>
  </si>
  <si>
    <t>F3e</t>
  </si>
  <si>
    <t xml:space="preserve">really zoomed out so hard to tell, there is gas emmisions right now, and in a minute there is visible lava </t>
  </si>
  <si>
    <t xml:space="preserve">most southern fissure segment is now open, really small with pretty mediocre firefountains </t>
  </si>
  <si>
    <t xml:space="preserve">first house starts to burn </t>
  </si>
  <si>
    <t xml:space="preserve">second house is burning </t>
  </si>
  <si>
    <t>F1 and F2</t>
  </si>
  <si>
    <t xml:space="preserve">fissures are becoming more segmented and firefountains are not as high </t>
  </si>
  <si>
    <t xml:space="preserve">hard to see, really far away </t>
  </si>
  <si>
    <t>webcam 2x</t>
  </si>
  <si>
    <t xml:space="preserve">third house is burning </t>
  </si>
  <si>
    <t xml:space="preserve">dead, hard to see, before this the bursts of eruptions were very sparse, I think they have now stopped </t>
  </si>
  <si>
    <t xml:space="preserve">southern fissure activity appears to have concentrated into a singular cone </t>
  </si>
  <si>
    <t>cone activity is very intermittent</t>
  </si>
  <si>
    <t xml:space="preserve">cone is dead </t>
  </si>
  <si>
    <t xml:space="preserve">fissure is shortening </t>
  </si>
  <si>
    <t>fissure is now in 3 distinct segments and dies significantly over this time</t>
  </si>
  <si>
    <t xml:space="preserve">northernmost vent is now dead, the other vents have very small fountains </t>
  </si>
  <si>
    <t xml:space="preserve">vent is now dead, the other 2 vents have very little activity, 3a is barely glowing </t>
  </si>
  <si>
    <t xml:space="preserve">poor quality, quite hard to see </t>
  </si>
  <si>
    <t xml:space="preserve">poor quality, really hard to see </t>
  </si>
  <si>
    <t xml:space="preserve">vent is glowing, but hardly anything coming out, pretty dead </t>
  </si>
  <si>
    <t xml:space="preserve">activity is still constant along these fissures, the middle is dying with smaller fountains but still active </t>
  </si>
  <si>
    <t xml:space="preserve">fissure dead, lets out one last burst then no more activity is visible </t>
  </si>
  <si>
    <t xml:space="preserve">also blocked by a ridge so a bit hard to see, but im pretty convinced </t>
  </si>
  <si>
    <t xml:space="preserve">dead, maybe some very small bursts after this, but theyre so infrequent and very small so could just be gases </t>
  </si>
  <si>
    <t>reykjanes 2</t>
  </si>
  <si>
    <t xml:space="preserve">F2b </t>
  </si>
  <si>
    <t xml:space="preserve">dead, but quite far away so hard to see, defo no firefountains after this, slight glow from fissure but seems likely its just residual lava </t>
  </si>
  <si>
    <t xml:space="preserve">far, had to see </t>
  </si>
  <si>
    <t xml:space="preserve">far, hard to see </t>
  </si>
  <si>
    <t xml:space="preserve">appears to be dead, this is the time of the last fire fountain, fissure 1e mights also be dead at this point, hard to tell where fissure 1 stops and fissure 2 starts </t>
  </si>
  <si>
    <t xml:space="preserve">fissure seems to be dead now, really hard to tell the difference between glowing lava and fissure, ive taken the bits that glow in the exact same place all the time as fissure, this stops glowing around now </t>
  </si>
  <si>
    <t xml:space="preserve">fisssure now seems to be dead after having concentrated into one cone </t>
  </si>
  <si>
    <t xml:space="preserve">concentrated into 2 or 3 cones </t>
  </si>
  <si>
    <t xml:space="preserve">concentrated into 1 cone </t>
  </si>
  <si>
    <t xml:space="preserve">fissures a and b have concentrated into 3 small cones </t>
  </si>
  <si>
    <t xml:space="preserve">southernmost cone is dead, still glowing slightly, but basically nothing has come out of the fissure for the last hour </t>
  </si>
  <si>
    <t xml:space="preserve">classification of death now rather than before might be a product of increasing light so glow is less visible </t>
  </si>
  <si>
    <t xml:space="preserve">middle cone is now dead, barely glowing, nothing coming out </t>
  </si>
  <si>
    <t xml:space="preserve">the camera has decoded that the other f2 cone is dead because it has moves away and I can no longer see it, you cannot see this vent in any other camera </t>
  </si>
  <si>
    <t xml:space="preserve">I think the cone is now dead, and so the whole fissure is now dead, but I cant tell for sure because of the cameras, it was pretty much dead before the camera moved </t>
  </si>
  <si>
    <t xml:space="preserve">stombolian activity seems to top, the cone is now just glowing, some tiny bursts after this </t>
  </si>
  <si>
    <t xml:space="preserve">cone glowing from just one spot </t>
  </si>
  <si>
    <t xml:space="preserve">camera moves angle and can't see anything anymore </t>
  </si>
  <si>
    <t>Northern lights!!!</t>
  </si>
  <si>
    <t>glow from cone is still slightly visible, but barely</t>
  </si>
  <si>
    <t xml:space="preserve">far so hard to see </t>
  </si>
  <si>
    <t xml:space="preserve">webcam 2x </t>
  </si>
  <si>
    <t xml:space="preserve">F1b </t>
  </si>
  <si>
    <t>sun rises and fumes are still being emitted from the cone, the cone is still alive? It was still barely glowing before the sun rose</t>
  </si>
  <si>
    <t xml:space="preserve">footage ends and cone is still degassing, I think we have to call the death at the end of strombolian activity because im not convinced any material was coming out while the cone was just glowing </t>
  </si>
  <si>
    <t xml:space="preserve">I think this is fissure 2 but there are so many camera angles im getting confused </t>
  </si>
  <si>
    <t xml:space="preserve">immediately at full extent </t>
  </si>
  <si>
    <t xml:space="preserve">Fissure 1 </t>
  </si>
  <si>
    <t>Fissure 2</t>
  </si>
  <si>
    <t>Fissure 3</t>
  </si>
  <si>
    <t xml:space="preserve">15:00 cone concentration, 18:00 cone activity intermittent </t>
  </si>
  <si>
    <t>03:00 cones</t>
  </si>
  <si>
    <t xml:space="preserve">03:00 cones </t>
  </si>
  <si>
    <t>11:46 (15/1)</t>
  </si>
  <si>
    <t xml:space="preserve">22:46:28 (15/1) strombolian activity stops, still glowing for hours after this </t>
  </si>
  <si>
    <t>20:06:40 (14/1)</t>
  </si>
  <si>
    <t>01:57 (15/1)</t>
  </si>
  <si>
    <t>03:43 (15/1)</t>
  </si>
  <si>
    <t>13:18 (15/1)</t>
  </si>
  <si>
    <t>22:22 (14/1)</t>
  </si>
  <si>
    <t>01:31:20 (15/1)</t>
  </si>
  <si>
    <t>01:24:54 (15/1)</t>
  </si>
  <si>
    <t>04:00 (15/1)</t>
  </si>
  <si>
    <t>18:52:10 (14/1)</t>
  </si>
  <si>
    <t>14:24:26 (14/1)</t>
  </si>
  <si>
    <t>mbl 2x</t>
  </si>
  <si>
    <t xml:space="preserve">gas plume emmitted showing initiation of fissure, fissure is quite displaced from the rest of fissure </t>
  </si>
  <si>
    <t>4a?</t>
  </si>
  <si>
    <t xml:space="preserve">fissure initiated, behind little mound </t>
  </si>
  <si>
    <t xml:space="preserve">small fissures in front have started </t>
  </si>
  <si>
    <t>ruv4</t>
  </si>
  <si>
    <t>mbl2x</t>
  </si>
  <si>
    <t xml:space="preserve">small behind fissures have opened, second one along is the first to start </t>
  </si>
  <si>
    <t xml:space="preserve">next fissure to the north opens </t>
  </si>
  <si>
    <t>RUV4</t>
  </si>
  <si>
    <t xml:space="preserve">next fissure south opens </t>
  </si>
  <si>
    <t xml:space="preserve">northermost fissure 5 opens </t>
  </si>
  <si>
    <t xml:space="preserve">southernmost fissure 5 opens, hard to see behind hill </t>
  </si>
  <si>
    <t>Fissure length</t>
  </si>
  <si>
    <t xml:space="preserve">Fissure length </t>
  </si>
  <si>
    <t xml:space="preserve">Propogation duration </t>
  </si>
  <si>
    <t xml:space="preserve">Propogation ends north </t>
  </si>
  <si>
    <t xml:space="preserve">Propogation ends total </t>
  </si>
  <si>
    <t xml:space="preserve">Propogation ends south </t>
  </si>
  <si>
    <t>Propogation duration (time)</t>
  </si>
  <si>
    <t xml:space="preserve">Propogation duration (seconds) </t>
  </si>
  <si>
    <t>Propogation speed (m/s)</t>
  </si>
  <si>
    <t>Propogation speed (m/min)</t>
  </si>
  <si>
    <t>Propogation ends (north)</t>
  </si>
  <si>
    <t xml:space="preserve">Propogation ends (south) </t>
  </si>
  <si>
    <t>Propogation duration (s)</t>
  </si>
  <si>
    <t xml:space="preserve">Propogation duration (s) </t>
  </si>
  <si>
    <t xml:space="preserve">fissure </t>
  </si>
  <si>
    <t>Fissure</t>
  </si>
  <si>
    <t xml:space="preserve">Time </t>
  </si>
  <si>
    <t>1b</t>
  </si>
  <si>
    <t xml:space="preserve">webcam </t>
  </si>
  <si>
    <t xml:space="preserve">webcam bearing </t>
  </si>
  <si>
    <t xml:space="preserve">fissure bearing </t>
  </si>
  <si>
    <t xml:space="preserve">real fissure length </t>
  </si>
  <si>
    <t xml:space="preserve">apparent fissure length </t>
  </si>
  <si>
    <t>e</t>
  </si>
  <si>
    <t>g</t>
  </si>
  <si>
    <t>1a</t>
  </si>
  <si>
    <t>1b(a)</t>
  </si>
  <si>
    <t>1c</t>
  </si>
  <si>
    <t>1d</t>
  </si>
  <si>
    <t>1e</t>
  </si>
  <si>
    <t>2a</t>
  </si>
  <si>
    <t>2b</t>
  </si>
  <si>
    <t>2c</t>
  </si>
  <si>
    <t>3a</t>
  </si>
  <si>
    <t>3b</t>
  </si>
  <si>
    <t>3c</t>
  </si>
  <si>
    <t>3d</t>
  </si>
  <si>
    <t>3e</t>
  </si>
  <si>
    <t>Fire foutain height on screen (m)</t>
  </si>
  <si>
    <t>Real fissure length (m)</t>
  </si>
  <si>
    <t>Real  fire fountain height (m)</t>
  </si>
  <si>
    <t>Fissure length on screen at that time (m)</t>
  </si>
  <si>
    <t>Total fissure length on screen (m)</t>
  </si>
  <si>
    <t>Real apparent fissure length (m)</t>
  </si>
  <si>
    <t>Real apparent fissure segment length (m)</t>
  </si>
  <si>
    <t xml:space="preserve">Real fissure segment length (m) </t>
  </si>
  <si>
    <t xml:space="preserve">Scaling factor </t>
  </si>
  <si>
    <t>total 1b</t>
  </si>
  <si>
    <t>lots of gases</t>
  </si>
  <si>
    <t xml:space="preserve">lots of gases </t>
  </si>
  <si>
    <t>Positive uncertainty</t>
  </si>
  <si>
    <t xml:space="preserve">Negative uncertainty </t>
  </si>
  <si>
    <t xml:space="preserve">Upper bound </t>
  </si>
  <si>
    <t xml:space="preserve">Lower bound </t>
  </si>
  <si>
    <t>F4a</t>
  </si>
  <si>
    <t>F4b</t>
  </si>
  <si>
    <t>F4c</t>
  </si>
  <si>
    <t>F5a</t>
  </si>
  <si>
    <t>F5b</t>
  </si>
  <si>
    <t>F5c</t>
  </si>
  <si>
    <t>F6a</t>
  </si>
  <si>
    <t>F6b</t>
  </si>
  <si>
    <t>F7a</t>
  </si>
  <si>
    <t>F7b</t>
  </si>
  <si>
    <t>F7c</t>
  </si>
  <si>
    <t>F7d</t>
  </si>
  <si>
    <t>Webcam</t>
  </si>
  <si>
    <t xml:space="preserve">Webcam Bearing </t>
  </si>
  <si>
    <t xml:space="preserve">Fissure Bearing </t>
  </si>
  <si>
    <t>Real Fissure Length</t>
  </si>
  <si>
    <t xml:space="preserve">Apparent Fissure Length </t>
  </si>
  <si>
    <t>4a</t>
  </si>
  <si>
    <t>4b</t>
  </si>
  <si>
    <t>4c</t>
  </si>
  <si>
    <t>5a</t>
  </si>
  <si>
    <t>5b</t>
  </si>
  <si>
    <t>5c</t>
  </si>
  <si>
    <t>6a</t>
  </si>
  <si>
    <t>6b</t>
  </si>
  <si>
    <t>7a</t>
  </si>
  <si>
    <t>7b</t>
  </si>
  <si>
    <t>7c</t>
  </si>
  <si>
    <t>7d</t>
  </si>
  <si>
    <t xml:space="preserve">Positive uncertainty </t>
  </si>
  <si>
    <t>Fire fountain height on screen (m)</t>
  </si>
  <si>
    <t>Fissure length on screen at time (m)</t>
  </si>
  <si>
    <t>Real fire fountain height (m)</t>
  </si>
  <si>
    <t>Real fissure segment length (m)</t>
  </si>
  <si>
    <t>Fissure 1</t>
  </si>
  <si>
    <t>Fissure 4</t>
  </si>
  <si>
    <t>Fissure 5</t>
  </si>
  <si>
    <t>Fissure 6</t>
  </si>
  <si>
    <t xml:space="preserve">Time and date </t>
  </si>
  <si>
    <t>Time and date</t>
  </si>
  <si>
    <t xml:space="preserve">fissure 2 propogates? Really hard to see because the camera is so oblique to the fissures </t>
  </si>
  <si>
    <t xml:space="preserve">hard to see </t>
  </si>
  <si>
    <t xml:space="preserve">really hard to see because offset behind fissure 3 </t>
  </si>
  <si>
    <t xml:space="preserve">part of fissure 2 opens, could be the northern segment because it looks like there is another fissure segment behind fissure 3 </t>
  </si>
  <si>
    <t xml:space="preserve">southern most fissure segement of fissure 1 opens, looks really tiny </t>
  </si>
  <si>
    <t xml:space="preserve">northernmost section of fissure 1 opens </t>
  </si>
  <si>
    <t xml:space="preserve">far away and hard to see </t>
  </si>
  <si>
    <t xml:space="preserve">fissure 1a finishes propogating </t>
  </si>
  <si>
    <t xml:space="preserve">southern fissure segment opens, hard to tell which is the exact fissure </t>
  </si>
  <si>
    <t>mbl1</t>
  </si>
  <si>
    <t xml:space="preserve">northern section of 4c opens </t>
  </si>
  <si>
    <t xml:space="preserve">really segmented fissure segment opens somewhere in the middle </t>
  </si>
  <si>
    <t xml:space="preserve">northermost bit reached </t>
  </si>
  <si>
    <t>southermost section reeached</t>
  </si>
  <si>
    <t>4e</t>
  </si>
  <si>
    <t>4d</t>
  </si>
  <si>
    <t xml:space="preserve">segment opened, slightly hidden behind hill </t>
  </si>
  <si>
    <t xml:space="preserve">fissure 4 a activates </t>
  </si>
  <si>
    <t xml:space="preserve">lang </t>
  </si>
  <si>
    <t xml:space="preserve">fissure 4a stops propogating </t>
  </si>
  <si>
    <t xml:space="preserve">fissure 4b propogates </t>
  </si>
  <si>
    <t xml:space="preserve">fissure 4b finishes propogating </t>
  </si>
  <si>
    <t>I think this is actually the end of fissure 3?</t>
  </si>
  <si>
    <t xml:space="preserve">gas plume showing start of fissure 5 </t>
  </si>
  <si>
    <t xml:space="preserve">first lava from fissure 5 </t>
  </si>
  <si>
    <t xml:space="preserve">fissure section stops propogating to the north </t>
  </si>
  <si>
    <t xml:space="preserve">new fissure segment starts propogating from the north of the segment </t>
  </si>
  <si>
    <t xml:space="preserve">fissure 5 starts propogating </t>
  </si>
  <si>
    <t xml:space="preserve">hard to see how this fissure propogates because it is hidden behind a hill </t>
  </si>
  <si>
    <t xml:space="preserve">southern most fissure 4 segment opens </t>
  </si>
  <si>
    <t>by the time the camera focuses, the whole of fissure 3 has propogated</t>
  </si>
  <si>
    <t xml:space="preserve">fissure 5 starts to die </t>
  </si>
  <si>
    <t>4f</t>
  </si>
  <si>
    <t xml:space="preserve">dead </t>
  </si>
  <si>
    <t xml:space="preserve">dead, been flickering for a while, pretty much dead after this </t>
  </si>
  <si>
    <t xml:space="preserve">fissure 5 now appears to be dead, been flickering for a while so this is not an exact time </t>
  </si>
  <si>
    <t xml:space="preserve">4d now appears to be dead, flickering for a while so not an exact time </t>
  </si>
  <si>
    <t xml:space="preserve">camera is really far away so don’t know for certain the time </t>
  </si>
  <si>
    <t xml:space="preserve">4a is dead </t>
  </si>
  <si>
    <t xml:space="preserve">lang camera becomes useless, falls over and then zooms out oo far when recovered </t>
  </si>
  <si>
    <t xml:space="preserve">fissure 1 is dead, maybe fissure 2 as well? </t>
  </si>
  <si>
    <t xml:space="preserve">fissure 3 is closing from the northern end to the south </t>
  </si>
  <si>
    <t xml:space="preserve">black gas plume appears and remains for the rest of the hour </t>
  </si>
  <si>
    <t xml:space="preserve">mbl1 </t>
  </si>
  <si>
    <t xml:space="preserve">fissure 4b closes, has been very weak for hours </t>
  </si>
  <si>
    <t xml:space="preserve">fissure 3 closes close to the north but still lots of degassing, the southernmost segment is still active </t>
  </si>
  <si>
    <t xml:space="preserve">I have given up trying to map the closure of the fissures </t>
  </si>
  <si>
    <t>lang</t>
  </si>
  <si>
    <t>2d</t>
  </si>
  <si>
    <t>2e</t>
  </si>
  <si>
    <t>2f</t>
  </si>
  <si>
    <t xml:space="preserve">fissure stops propogating to the north </t>
  </si>
  <si>
    <t xml:space="preserve">fissure finishes propogating to the south </t>
  </si>
  <si>
    <t xml:space="preserve">fissure 4 propogates </t>
  </si>
  <si>
    <t xml:space="preserve">thorbjorn </t>
  </si>
  <si>
    <t xml:space="preserve">finishes propogating to the south </t>
  </si>
  <si>
    <t xml:space="preserve">fissure starts propogating from the north </t>
  </si>
  <si>
    <t xml:space="preserve">fissure starts propogating  </t>
  </si>
  <si>
    <t xml:space="preserve">fissure starts propogating to the north, camera angle means that we cant see when 3b finishes propogating </t>
  </si>
  <si>
    <t xml:space="preserve">fissure 3a stops propogating to the south </t>
  </si>
  <si>
    <t xml:space="preserve">fissure starts propogating </t>
  </si>
  <si>
    <t xml:space="preserve">fissure finishes propogating to the north </t>
  </si>
  <si>
    <t xml:space="preserve">fissure opens in 3 distinct segments </t>
  </si>
  <si>
    <t xml:space="preserve">fissure 2e finishes propogating to the south </t>
  </si>
  <si>
    <t xml:space="preserve">fissure 2a stops propogating to the north </t>
  </si>
  <si>
    <t xml:space="preserve">camera zoomed out and blurry </t>
  </si>
  <si>
    <t xml:space="preserve">fissure 2e opens </t>
  </si>
  <si>
    <t xml:space="preserve">fissure opens in the north </t>
  </si>
  <si>
    <t xml:space="preserve">fissure starts propogating in the middle </t>
  </si>
  <si>
    <t xml:space="preserve">fissure starts propogating from the south </t>
  </si>
  <si>
    <t xml:space="preserve">eruption starts and fissure opens </t>
  </si>
  <si>
    <t xml:space="preserve">fissure 1 stops propogating to the south </t>
  </si>
  <si>
    <t>zoom</t>
  </si>
  <si>
    <t xml:space="preserve">OFF SCREEN </t>
  </si>
  <si>
    <t xml:space="preserve">zoom </t>
  </si>
  <si>
    <t>TimeAndDate</t>
  </si>
  <si>
    <t xml:space="preserve">mean </t>
  </si>
  <si>
    <t>mean</t>
  </si>
  <si>
    <t>max</t>
  </si>
  <si>
    <t>min</t>
  </si>
  <si>
    <t xml:space="preserve">min </t>
  </si>
  <si>
    <t>Length</t>
  </si>
  <si>
    <t xml:space="preserve">Gap to next fissure </t>
  </si>
  <si>
    <t xml:space="preserve">Maximum fire fountain height </t>
  </si>
  <si>
    <t>Opening time</t>
  </si>
  <si>
    <t>thorbjorn 2</t>
  </si>
  <si>
    <t>1f</t>
  </si>
  <si>
    <t xml:space="preserve">webcam a </t>
  </si>
  <si>
    <t xml:space="preserve">behind a large cone lots of gas so hard to see propogation </t>
  </si>
  <si>
    <t xml:space="preserve">northern most extent reached </t>
  </si>
  <si>
    <t>webcam 2</t>
  </si>
  <si>
    <t xml:space="preserve">segment propogates from its southern end </t>
  </si>
  <si>
    <t xml:space="preserve">webcam 2 </t>
  </si>
  <si>
    <t xml:space="preserve">fissure starts propogating from the middle </t>
  </si>
  <si>
    <t xml:space="preserve">hard to see propogation because it is behind 3a </t>
  </si>
  <si>
    <t xml:space="preserve">fissure that goes through the cone starts propogating from the northern end </t>
  </si>
  <si>
    <t xml:space="preserve">very small fissure propogates ofset behind the main fissures </t>
  </si>
  <si>
    <t xml:space="preserve">fissure propogates, view hidden by a mound so propogation may have been a few seconds earlier </t>
  </si>
  <si>
    <t>very small fissure 2a opens from the middle</t>
  </si>
  <si>
    <t xml:space="preserve">edge of view so hard to see </t>
  </si>
  <si>
    <t xml:space="preserve">southernmost fissure of segment 1 stops propogating to the south </t>
  </si>
  <si>
    <t xml:space="preserve">fissure stops propogatinhg to the north </t>
  </si>
  <si>
    <t xml:space="preserve">thorbjorn 2 </t>
  </si>
  <si>
    <t xml:space="preserve">cant see when propogation stops to the south because of the perspective </t>
  </si>
  <si>
    <t>fissure starts propogating from the south</t>
  </si>
  <si>
    <t xml:space="preserve">camera just zooms in so liklely a little before this </t>
  </si>
  <si>
    <t xml:space="preserve">northernmost extent of fissure 1a reached </t>
  </si>
  <si>
    <t xml:space="preserve">fissure 1a starts propogationg from the south </t>
  </si>
  <si>
    <t xml:space="preserve">fissure 1b stops propogating to the north </t>
  </si>
  <si>
    <t xml:space="preserve">fissure 1b starts propogatinhg from the south </t>
  </si>
  <si>
    <t xml:space="preserve">fissure 1c stops propogating to the north </t>
  </si>
  <si>
    <t xml:space="preserve">new fissure opens from its northern extent </t>
  </si>
  <si>
    <t xml:space="preserve">fissure breaks through the cone </t>
  </si>
  <si>
    <t xml:space="preserve">fissure starts breaking through the cone </t>
  </si>
  <si>
    <t xml:space="preserve">new small fissure propogates </t>
  </si>
  <si>
    <t xml:space="preserve">southernmost extent of fissure is reached </t>
  </si>
  <si>
    <t xml:space="preserve">new bit of 3b opens </t>
  </si>
  <si>
    <t xml:space="preserve">new sectio of 3b opens </t>
  </si>
  <si>
    <t xml:space="preserve">fills in bacjkward </t>
  </si>
  <si>
    <t xml:space="preserve">fissure opens in the middle </t>
  </si>
  <si>
    <t xml:space="preserve">fissure stops propogfating to the south </t>
  </si>
  <si>
    <t xml:space="preserve">fissure opens from the southish end </t>
  </si>
  <si>
    <t xml:space="preserve">fisure finishes propogating to the north </t>
  </si>
  <si>
    <t>thorbjoprn 2</t>
  </si>
  <si>
    <t>3f</t>
  </si>
  <si>
    <t xml:space="preserve">gas starts to be emitted which suggests fissure has opened, there is lava visible a bit later, but this fissure is hidden behind a mound which makes it hard to see </t>
  </si>
  <si>
    <t xml:space="preserve">more southern segment of this fissure opens with really brown smoke which suggests groundwater interaction </t>
  </si>
  <si>
    <t xml:space="preserve">again hidden behind a mound so hard to see </t>
  </si>
  <si>
    <t>throbjorn 2</t>
  </si>
  <si>
    <t xml:space="preserve">from half 5 fissure 3f seems to be dying out and emitting lots of smoke </t>
  </si>
  <si>
    <t xml:space="preserve">black smoke is emitted from a large crack in the ground but no lava is visible and 3f becomes very active again and starts emitting black smoke </t>
  </si>
  <si>
    <t xml:space="preserve">fissure starts propogating, really hard to see because of lots of smoke in the air but can just about see this fissure p[ropogating </t>
  </si>
  <si>
    <t xml:space="preserve">hard to see because of smoke </t>
  </si>
  <si>
    <t xml:space="preserve">new fissure segment opens to the south, propagates north quickly </t>
  </si>
  <si>
    <t xml:space="preserve">16:11 fissure segment stops propogating to the north </t>
  </si>
  <si>
    <t>3g</t>
  </si>
  <si>
    <t xml:space="preserve">new segement opens to the south </t>
  </si>
  <si>
    <t xml:space="preserve">tiny fissure to the front opens doesn’t resally open much at all </t>
  </si>
  <si>
    <t xml:space="preserve">southern most fissure opens </t>
  </si>
  <si>
    <t xml:space="preserve">fissure reaches southern most extent </t>
  </si>
  <si>
    <t xml:space="preserve">fissure propogates close to its northern extent </t>
  </si>
  <si>
    <t xml:space="preserve">fissure finishes propagating to the north </t>
  </si>
  <si>
    <t xml:space="preserve">fissure propagates from the southern end </t>
  </si>
  <si>
    <t xml:space="preserve">fissure propagates from the northern end </t>
  </si>
  <si>
    <t xml:space="preserve">fissure stops propagating to the south </t>
  </si>
  <si>
    <t>fissure stops propogating to the north</t>
  </si>
  <si>
    <t xml:space="preserve">fissure starts propagating from the southern end </t>
  </si>
  <si>
    <t xml:space="preserve">fissure stops propagating to the north </t>
  </si>
  <si>
    <t xml:space="preserve">fissure stops propagatibng to the north </t>
  </si>
  <si>
    <t xml:space="preserve">fissure starts propagating from the north, hard to see because of the old cone </t>
  </si>
  <si>
    <t>5d</t>
  </si>
  <si>
    <t xml:space="preserve">new fissure propoagates, hidden behind a cone, but this is the first time you see lava </t>
  </si>
  <si>
    <t xml:space="preserve">really hard to see because of zoomed out cameras and wrong angles </t>
  </si>
  <si>
    <t>webcam 11</t>
  </si>
  <si>
    <t xml:space="preserve">fissure starts propagating from the north end </t>
  </si>
  <si>
    <t xml:space="preserve">fissure propagates to thrnsouth </t>
  </si>
  <si>
    <t xml:space="preserve">fissure reaches the southern end </t>
  </si>
  <si>
    <t xml:space="preserve">1a </t>
  </si>
  <si>
    <t xml:space="preserve">finishes propagating to the south </t>
  </si>
  <si>
    <t xml:space="preserve">fissure starts propagating from the south </t>
  </si>
  <si>
    <t xml:space="preserve">fissure propagation ends north </t>
  </si>
  <si>
    <t xml:space="preserve">propagation ends north </t>
  </si>
  <si>
    <r>
      <rPr>
        <b/>
        <sz val="14"/>
        <color theme="1"/>
        <rFont val="Calibri"/>
        <family val="2"/>
        <scheme val="minor"/>
      </rPr>
      <t>Parameters to test correlation</t>
    </r>
    <r>
      <rPr>
        <sz val="14"/>
        <color theme="1"/>
        <rFont val="Calibri"/>
        <family val="2"/>
        <scheme val="minor"/>
      </rPr>
      <t xml:space="preserve">: fissure length, propagation speed, time from start of eruption, total volume erupted, time from last eruption, eruption duration, fire fountain height </t>
    </r>
  </si>
  <si>
    <t xml:space="preserve">December </t>
  </si>
  <si>
    <t xml:space="preserve">January </t>
  </si>
  <si>
    <t xml:space="preserve">February </t>
  </si>
  <si>
    <t xml:space="preserve">March </t>
  </si>
  <si>
    <t xml:space="preserve">May </t>
  </si>
  <si>
    <t xml:space="preserve">August </t>
  </si>
  <si>
    <t xml:space="preserve">Lengths </t>
  </si>
  <si>
    <t xml:space="preserve">Propagation speed </t>
  </si>
  <si>
    <t xml:space="preserve">Time from start of eruption </t>
  </si>
  <si>
    <t xml:space="preserve">Distance from starting fissure </t>
  </si>
  <si>
    <t xml:space="preserve">Max fire fountain height </t>
  </si>
  <si>
    <t xml:space="preserve">Mean fire fountain height </t>
  </si>
  <si>
    <t xml:space="preserve">Total erupted volume </t>
  </si>
  <si>
    <t xml:space="preserve">Time from start of last eruption </t>
  </si>
  <si>
    <t xml:space="preserve">Time from end of last eruption </t>
  </si>
  <si>
    <t xml:space="preserve">Eruption duration </t>
  </si>
  <si>
    <t>4B</t>
  </si>
  <si>
    <t xml:space="preserve">Inflation duration </t>
  </si>
  <si>
    <t>Inflation duration</t>
  </si>
  <si>
    <t>n/a</t>
  </si>
  <si>
    <t xml:space="preserve">Average propagation speed </t>
  </si>
  <si>
    <t xml:space="preserve">Average max fire fountain height </t>
  </si>
  <si>
    <t xml:space="preserve">real apparent fissure segment length </t>
  </si>
  <si>
    <t>3ab</t>
  </si>
  <si>
    <t xml:space="preserve">real apparent fissure segment </t>
  </si>
  <si>
    <t xml:space="preserve">webcam1/thornjorn </t>
  </si>
  <si>
    <t xml:space="preserve">pre zoom length in new zoom </t>
  </si>
  <si>
    <t>med</t>
  </si>
  <si>
    <t xml:space="preserve">North of box </t>
  </si>
  <si>
    <t xml:space="preserve">south of box </t>
  </si>
  <si>
    <t xml:space="preserve">length differences </t>
  </si>
  <si>
    <t xml:space="preserve">north </t>
  </si>
  <si>
    <t xml:space="preserve">south </t>
  </si>
  <si>
    <t>FISSURE PROPAGATION OBSERVATIONS AND CAMERA NOTES</t>
  </si>
  <si>
    <t>FISSURE PROPAGATION TIMES AND SPEEDS</t>
  </si>
  <si>
    <t xml:space="preserve">APPARENT FISSURE LENGTH BASED ON FISSURE ANGLE AND WEBCAM VIEW ANGLE </t>
  </si>
  <si>
    <t>FIRE FOUNTAIN HEIGHTS FOR FISSURE SEGMENT 1</t>
  </si>
  <si>
    <t>FIRE FOUNTAIN MEASUREMENTS FOR FISSURE SEGMENT 2</t>
  </si>
  <si>
    <t>FIRE FOUNTAIN MEASUREMENTS FOR FISSURE SEGMENT 3</t>
  </si>
  <si>
    <t>FIRE FOUNTAIN MEASUREMENTS FOR FISSURE SEGMENT 4</t>
  </si>
  <si>
    <t>FIRE FOUNTAIN MEASUREMENTS FOR FISSURE SEGMENT 5</t>
  </si>
  <si>
    <t>FIRE FOUNTAIN MEASUREMENTS FOR FISSURE SEGMENT 6</t>
  </si>
  <si>
    <t xml:space="preserve">MAXIMUM FIRE FOUNTAIN HEIGHTS </t>
  </si>
  <si>
    <t>FIRE FOUNTAIN HEIGHTS FOR FISSURE SEGMENT 2</t>
  </si>
  <si>
    <t>FIRE FOUNTAIN HEIGHTS FOR FISSURE SEGMENT 3</t>
  </si>
  <si>
    <t>FIRE FOUNTAIN HEIGHTS FOR FISSURE SEGMENT 4</t>
  </si>
  <si>
    <t xml:space="preserve">START OF ERUPTION </t>
  </si>
  <si>
    <t>START OF ERUPTION</t>
  </si>
  <si>
    <t>CORRELATION TESTING COMPLETED IN MATLAB</t>
  </si>
  <si>
    <t>FOLDER</t>
  </si>
  <si>
    <t>FILENAME</t>
  </si>
  <si>
    <t>NOTES</t>
  </si>
  <si>
    <t>WEBCAM</t>
  </si>
  <si>
    <t>START DATE</t>
  </si>
  <si>
    <t>START TIME</t>
  </si>
  <si>
    <t>END DATE</t>
  </si>
  <si>
    <t>END TIME</t>
  </si>
  <si>
    <t>START OF ERUPTION?</t>
  </si>
  <si>
    <t>NUMBER OF FILES</t>
  </si>
  <si>
    <t>LEFT IS</t>
  </si>
  <si>
    <t xml:space="preserve">RIGHT IS </t>
  </si>
  <si>
    <t>webcam_reykjanesUnrest</t>
  </si>
  <si>
    <t>2023_Dec</t>
  </si>
  <si>
    <t xml:space="preserve">description of the different fissures and firefountains through time during the eruptuions. Shows the fissure segment lengths, propogation speeds and timings. Description of which fissures are active at what time through the eruption for the december eruption </t>
  </si>
  <si>
    <t>2024_01_JAN14-16</t>
  </si>
  <si>
    <t xml:space="preserve">the same but for the january eruption </t>
  </si>
  <si>
    <t>2024_02_Feb8-9</t>
  </si>
  <si>
    <t xml:space="preserve">same but for the february eruption </t>
  </si>
  <si>
    <t>2024_03_March16-May8</t>
  </si>
  <si>
    <t xml:space="preserve">empty spreadsheet of the same type as the other eruptions, I guess im supposed to fill it in? </t>
  </si>
  <si>
    <t>2024_04_May9</t>
  </si>
  <si>
    <t xml:space="preserve">another empty spreadsheet </t>
  </si>
  <si>
    <t>01_Dec18</t>
  </si>
  <si>
    <t>LFI_langihryggur_2023-12-18T230000</t>
  </si>
  <si>
    <t xml:space="preserve">footage is really low quality, view of whole lava field but quite blurry, but can see the different segments </t>
  </si>
  <si>
    <t xml:space="preserve">LFI langihryggur </t>
  </si>
  <si>
    <t>no</t>
  </si>
  <si>
    <t>south</t>
  </si>
  <si>
    <t>north</t>
  </si>
  <si>
    <t>MBL_webcam1_2023-12-18T220000</t>
  </si>
  <si>
    <t xml:space="preserve">see the start of the eruption and the opening of the fissures and their extension, good quality imagery, we are slightly oblique to the fissure, camera doesn’t move and fissure goes off the end </t>
  </si>
  <si>
    <t xml:space="preserve">MBL webcam1 </t>
  </si>
  <si>
    <t>yes</t>
  </si>
  <si>
    <t>MBL_webcam2x_2023-12-18T220000</t>
  </si>
  <si>
    <r>
      <rPr>
        <sz val="11"/>
        <color rgb="FFFF0000"/>
        <rFont val="Calibri"/>
        <family val="2"/>
        <scheme val="minor"/>
      </rPr>
      <t xml:space="preserve">some of the hours appear to be corrupted and I cant open them including the file that contains the start of the eruption. </t>
    </r>
    <r>
      <rPr>
        <sz val="11"/>
        <rFont val="Calibri"/>
        <family val="2"/>
        <scheme val="minor"/>
      </rPr>
      <t xml:space="preserve">More distant view of the eruption, but can see the whole length of the fissure as it opens, rain somewhat obscures the view of fissure opening </t>
    </r>
  </si>
  <si>
    <t>MBL webcam2x</t>
  </si>
  <si>
    <t>02_Jan14</t>
  </si>
  <si>
    <t>LFI_reykjanes2_2024-01-14T100000-2</t>
  </si>
  <si>
    <t xml:space="preserve">this camera moves around a lot to follow what appears to be the most exciting parts, but this means we don’t have a clear view of fissure opening, also footage starts after the start of the eruption </t>
  </si>
  <si>
    <t>LFI reykjanes2</t>
  </si>
  <si>
    <t>LFI_visir2_2024-01-14T080000-2</t>
  </si>
  <si>
    <r>
      <t xml:space="preserve">this camera doesn’t appear to move, it is centered on grindavik which means you cant see the opening of the first fissure, reasonably low quality. Too far away to see the grindavik fissure clearly, and there is footage missing around the time when the fissure opens </t>
    </r>
    <r>
      <rPr>
        <sz val="11"/>
        <color rgb="FFFF0000"/>
        <rFont val="Calibri"/>
        <family val="2"/>
        <scheme val="minor"/>
      </rPr>
      <t xml:space="preserve">20:00 APPEARS TO BE CORRUPTED </t>
    </r>
  </si>
  <si>
    <t>LFI visir2</t>
  </si>
  <si>
    <t>MBL_webcam1_2024-01-14T070000-2</t>
  </si>
  <si>
    <t xml:space="preserve">this camera zooms in and out and is centered over the opening of the first fissure, so we can see this opening well. It moves to follow the most active part of the flow or to see the opening of the new fissure </t>
  </si>
  <si>
    <t>MBL_webcam2x_2024-01-14T060000-2</t>
  </si>
  <si>
    <r>
      <t xml:space="preserve">this webcam does not move, and a large hill obscures the majority of the veiw. Eruption is not quite centered and so is far away with poor image quality, but we can see a lot of half of the fissure </t>
    </r>
    <r>
      <rPr>
        <sz val="11"/>
        <color rgb="FFFF0000"/>
        <rFont val="Calibri"/>
        <family val="2"/>
        <scheme val="minor"/>
      </rPr>
      <t>The 8am footage is corrupted</t>
    </r>
  </si>
  <si>
    <t>RUV4_2024-01-14T060000</t>
  </si>
  <si>
    <t>this webcam moves to capture the most important part of the lava flow, this footage stops at 19:00 on the 14th and so doesn’t capture the end of the eruption.</t>
  </si>
  <si>
    <t>03_Feb8</t>
  </si>
  <si>
    <t>LFI_langihryggur_2024-02-08T060000</t>
  </si>
  <si>
    <t xml:space="preserve">this camera appears to move and zoom, it was not centered closely enough when the first fissure opened to see it the filed of veiw is then not wide enough to see the fissure grow </t>
  </si>
  <si>
    <t>LFI langihryggur</t>
  </si>
  <si>
    <t>LFI_reykjanes2_2024-01-14T060000-2</t>
  </si>
  <si>
    <t xml:space="preserve">this footage appears to have been put in the wrong folder </t>
  </si>
  <si>
    <t>MBL_webcam1_2024-02-08T060000</t>
  </si>
  <si>
    <t xml:space="preserve">the camera is originally not looking at the eruption, but moves to be centered on the eruption, so we miss the start of the eruption, we then have a good view of fissure propogation but are not looking perpendicular at the fissure </t>
  </si>
  <si>
    <t>MBL webcam1</t>
  </si>
  <si>
    <t>MBL_webcam2x_2024-02-08T060000</t>
  </si>
  <si>
    <t xml:space="preserve">We are centered on the start of the eruption so see it but are quite far away, but we see the fissure propogation well, this camera does not move </t>
  </si>
  <si>
    <t>RUV4_2024-02-08T060000</t>
  </si>
  <si>
    <t>This camera moves and we do not capture the start of the eruption because it is facing the wrong way, we see fissure propogation well, but are looking obliquely at, similar viewpoint to webcam1. some low quality closeups</t>
  </si>
  <si>
    <t>RUV5_2024-02-08T060000</t>
  </si>
  <si>
    <t xml:space="preserve">We do not see the start of the eruption and the camera doesn’t move until after 7am. Camera does not zoom and the view is quite far away and oblique to the fissure with a few obscuring hills, so the view is not good </t>
  </si>
  <si>
    <t>RUV5</t>
  </si>
  <si>
    <t>04_March16</t>
  </si>
  <si>
    <t>LFI_grindavik_2024-03-16T200000</t>
  </si>
  <si>
    <t xml:space="preserve">we only have footage from this camera until 23:00 likely because it is a poor view, a ridge obscures where the fissure comes out of the ground so we can only see the top of the fire fountain </t>
  </si>
  <si>
    <t>LFI grindavik</t>
  </si>
  <si>
    <t>LFI_langihryggur_2024-03-16T200000</t>
  </si>
  <si>
    <t>This camera moves and is originally well centered on the start of the eruption. It zooms out to see fissure propogation, but the edge of the fissure become obscured by mounds. low quality imagery during some nights. well centered on the active cones quite blurry</t>
  </si>
  <si>
    <t>LFI_reykjanes2_2024-03-16T190000</t>
  </si>
  <si>
    <t xml:space="preserve">Good view of the start of eruption, but then too zoomed in to see fissure propogation, then a large mound obscures the view. Camera moves and zooms looks at edges of lava flows as well as fissure. </t>
  </si>
  <si>
    <t>LFI_reykjanes3_2024-03-16T190000</t>
  </si>
  <si>
    <t>See the start of the eruption and a great view of the fissure propogation, zooms out as fissure grows, but a bit delayed</t>
  </si>
  <si>
    <t>LFI reykjanes3</t>
  </si>
  <si>
    <t>LFI_svartsengi_2024-03-16T200000</t>
  </si>
  <si>
    <t xml:space="preserve">Camera does not move and the eruption is not in the field of view. Past midnight we can see the lava approaching the power station </t>
  </si>
  <si>
    <t>LFI svartsengi</t>
  </si>
  <si>
    <t>LFI_thorbjorn2_2024-03-16T200000</t>
  </si>
  <si>
    <t>There does not appear to be a file for every hour and only have a 1 hour video every 2 or 3 hours later in the eruption. Camera is initially centered on the eruption when it starts and moves to follow fissure propogation. This camera is quite oblique to the fissure</t>
  </si>
  <si>
    <t>LFI thorbjorn2</t>
  </si>
  <si>
    <t>LFI_visir_2024-03-16T200000</t>
  </si>
  <si>
    <t xml:space="preserve">Not centred on the eruption, can later see some lava flows but theyre far away, not useful </t>
  </si>
  <si>
    <t>LFI visir</t>
  </si>
  <si>
    <t>LFI_visir2_2024-03-16T200000</t>
  </si>
  <si>
    <t>Not looking at the eruption, we see a tiny amount of lava flows at 10pm not useful</t>
  </si>
  <si>
    <t>MBL_webcam1_2024-03-16T200000</t>
  </si>
  <si>
    <t xml:space="preserve">We see the start of the eruption, camera moves to follow fissure propogation. Quite oblique to the fissure and a lot of the fissure is blocked by hills </t>
  </si>
  <si>
    <t>MBL_webcam2_2024-03-16T190000</t>
  </si>
  <si>
    <t xml:space="preserve">See the start of the eruption and the start of fissure opening, but then the camera is too zoomed in </t>
  </si>
  <si>
    <t xml:space="preserve">MBL webcam2 </t>
  </si>
  <si>
    <t>MBL_webcam2x_2024-03-16T190000</t>
  </si>
  <si>
    <t xml:space="preserve">See the start of the eruption, very disatnt view of the valley, can see the fissure propogating through the valley. Far away so hard to tell between lava and new fissure. Camera does not move and is covered in rain a lot </t>
  </si>
  <si>
    <t>MBL_webcam3_2024-03-16T190000</t>
  </si>
  <si>
    <t xml:space="preserve">Cannot see the eruption, this is a distant view from reykjavik, we can see the start when the sky glows, but nothing else, not helpful </t>
  </si>
  <si>
    <t>MBL webcam3</t>
  </si>
  <si>
    <t>yesish</t>
  </si>
  <si>
    <t>MBL_webcam11_2024-03-16T190000</t>
  </si>
  <si>
    <r>
      <rPr>
        <sz val="11"/>
        <color rgb="FFFF0000"/>
        <rFont val="Calibri"/>
        <family val="2"/>
        <scheme val="minor"/>
      </rPr>
      <t>The 8pm video is corrupted</t>
    </r>
    <r>
      <rPr>
        <sz val="11"/>
        <color theme="1"/>
        <rFont val="Calibri"/>
        <family val="2"/>
        <scheme val="minor"/>
      </rPr>
      <t xml:space="preserve"> so we cant see the start of the eruption. Good view of the fissure, camera does not move </t>
    </r>
  </si>
  <si>
    <t>MBL webcam11</t>
  </si>
  <si>
    <t>05_May29</t>
  </si>
  <si>
    <t>LFI_reykjanes2_2024-05-29T120000</t>
  </si>
  <si>
    <t xml:space="preserve">centered on the eruption initially but view is unclear, the webcam zooms into fire fountain so we cant really see how the fissure is propogating, but good view of fire fountain, camera moves around a lot and zooms in and out which makes view of propogation unclear </t>
  </si>
  <si>
    <t>LFI_thorbjorn2_2024-05-29T120000</t>
  </si>
  <si>
    <t xml:space="preserve">locked </t>
  </si>
  <si>
    <t>MBL_webcam2_2024-05-29T120000</t>
  </si>
  <si>
    <t>MBL webcam2</t>
  </si>
  <si>
    <t>MBL_webcam2x_2024-05-29T170000</t>
  </si>
  <si>
    <t>MBL_webcamA_2024-05-29T120000</t>
  </si>
  <si>
    <t>MBL webcamA</t>
  </si>
  <si>
    <t>06_August22</t>
  </si>
  <si>
    <t>LFI_langihryggur_2024-08-22T200000</t>
  </si>
  <si>
    <t>LFI_thorbjorn2_2024-08-22T200000</t>
  </si>
  <si>
    <t>LFI_vogar_2024-08-22T200000</t>
  </si>
  <si>
    <t>LFI vogar</t>
  </si>
  <si>
    <t>MBL_webcam1_2024-08-22T210000</t>
  </si>
  <si>
    <t>MBL_webcam11_2024-08-22T210000</t>
  </si>
  <si>
    <t>MBL_webcam13_2024-08-22T200000</t>
  </si>
  <si>
    <t>MBL webcam13</t>
  </si>
  <si>
    <t xml:space="preserve">Upper difference </t>
  </si>
  <si>
    <t xml:space="preserve">lower difference </t>
  </si>
  <si>
    <t>.</t>
  </si>
  <si>
    <t>FISSURE 1 TAKING THE ANGLE FROM THE NORTHERN TIP OF THE POTENTIAL WEBCAM AREA</t>
  </si>
  <si>
    <t>FISSURE 1 TAKING THE ANGLE FROM THE SOUTHERN TIP OF THE POTENTIAL WEBCAM AREA</t>
  </si>
  <si>
    <t>FISSURE 2 TAKING THE ANGLE FROM THE NORTHERN TIP OF THE POTENTIAL WEBCAM AREA</t>
  </si>
  <si>
    <t>FISSURE 2 TAKING THE ANGLE FROM THE SOUTHERN TIP OF THE POTENTIAL WEBCAM AREA</t>
  </si>
  <si>
    <t>Upper Bound with angular uncertainty</t>
  </si>
  <si>
    <t>Lower Bound with angular uncertainty</t>
  </si>
  <si>
    <t>upper bound from just ruler uncertainty</t>
  </si>
  <si>
    <t>lower bound from just ruler uncertainty</t>
  </si>
  <si>
    <t>Fire fountain height</t>
  </si>
  <si>
    <t>FISSURE 3 TAKING THE ANGLE FROM THE NORTHERN TIP OF THE POTENTIAL WEBCAM AREA</t>
  </si>
  <si>
    <t>FISSURE 3 TAKING THE ANGLE FROM THE SOUTHERN TIP OF THE POTENTIAL WEBCAM AREA</t>
  </si>
  <si>
    <t>FISSURE 4 TAKING THE ANGLE FROM THE NORTHERN TIP OF THE POTENTIAL WEBCAM AREA</t>
  </si>
  <si>
    <t>FISSURE 4 TAKING THE ANGLE FROM THE SOUTHERN TIP OF THE POTENTIAL WEBCAM AREA</t>
  </si>
  <si>
    <t>FISSURE 5 TAKING THE ANGLE FROM THE NORTHERN TIP OF THE POTENTIAL WEBCAM AREA</t>
  </si>
  <si>
    <t>FISSURE 5 TAKING THE ANGLE FROM THE SOUTHERN TIP OF THE POTENTIAL WEBCAM AREA</t>
  </si>
  <si>
    <t>FISSURE 6 TAKING THE ANGLE FROM THE NORTHERN TIP OF THE POTENTIAL WEBCAM AREA</t>
  </si>
  <si>
    <t>FISSURE 6 TAKING THE ANGLE FROM THE SOUTHERN TIP OF THE POTENTIAL WEBCAM AREA</t>
  </si>
  <si>
    <t>FISSURE 1b TAKING THE ANGLE FROM THE NORTHERN TIP OF THE POTENTIAL WEBCAM AREA</t>
  </si>
  <si>
    <t>FISSURE 1b TAKING THE ANGLE FROM THE SOUTHERN TIP OF THE POTENTIAL WEBCAM AREA</t>
  </si>
  <si>
    <t>FISSURE 1c TAKING THE ANGLE FROM THE NORTHERN TIP OF THE POTENTIAL WEBCAM AREA</t>
  </si>
  <si>
    <t>FISSURE 1d TAKING THE ANGLE FROM THE NORTHERN TIP OF THE POTENTIAL WEBCAM AREA</t>
  </si>
  <si>
    <t>FISSURE 1e TAKING THE ANGLE FROM THE NORTHERN TIP OF THE POTENTIAL WEBCAM AREA</t>
  </si>
  <si>
    <t>FISSURE 2a TAKING THE ANGLE FROM THE NORTHERN TIP OF THE POTENTIAL WEBCAM AREA</t>
  </si>
  <si>
    <t>FISSURE 2b TAKING THE ANGLE FROM THE NORTHERN TIP OF THE POTENTIAL WEBCAM AREA</t>
  </si>
  <si>
    <t>FISSURE 2c TAKING THE ANGLE FROM THE NORTHERN TIP OF THE POTENTIAL WEBCAM AREA</t>
  </si>
  <si>
    <t>FISSURE 3a TAKING THE ANGLE FROM THE NORTHERN TIP OF THE POTENTIAL WEBCAM AREA</t>
  </si>
  <si>
    <t>FISSURE 3b TAKING THE ANGLE FROM THE NORTHERN TIP OF THE POTENTIAL WEBCAM AREA</t>
  </si>
  <si>
    <t>FISSURE 3c TAKING THE ANGLE FROM THE NORTHERN TIP OF THE POTENTIAL WEBCAM AREA</t>
  </si>
  <si>
    <t>FISSURE 3d TAKING THE ANGLE FROM THE NORTHERN TIP OF THE POTENTIAL WEBCAM AREA</t>
  </si>
  <si>
    <t>FISSURE 1c TAKING THE ANGLE FROM THE SOUTHERN TIP OF THE POTENTIAL WEBCAM AREA</t>
  </si>
  <si>
    <t>FISSURE 1d TAKING THE ANGLE FROM THE SOUTHERN TIP OF THE POTENTIAL WEBCAM AREA</t>
  </si>
  <si>
    <t>FISSURE 1e TAKING THE ANGLE FROM THE SOUTHERN TIP OF THE POTENTIAL WEBCAM AREA</t>
  </si>
  <si>
    <t>FISSURE 2a TAKING THE ANGLE FROM THE SOUTHERN TIP OF THE POTENTIAL WEBCAM AREA</t>
  </si>
  <si>
    <t xml:space="preserve">FISSURE 2b TAKING THE ANGLE FROM THE SOUTHERN TIP OF THE POTENTIAL WEBCAM AREA </t>
  </si>
  <si>
    <t>FISSURE 2c TAKING THE ANGLE FROM THE SOUTHERN TIP OF THE POTENTIAL WEBCAM AREA</t>
  </si>
  <si>
    <t>FISSURE 3a TAKING THE ANGLE FROM THE SOUTHERN TIP OF THE POTENTIAL WEBCAM AREA</t>
  </si>
  <si>
    <t>FISSURE 3b TAKING THE ANGLE FROM THE SOUTHERN TIP OF THE POTENTIAL WEBCAM AREA</t>
  </si>
  <si>
    <t>FISSURE 3c TAKING THE ANGLE FROM THE SOUTHERN TIP OF THE POTENTIAL WEBCAM AREA</t>
  </si>
  <si>
    <t xml:space="preserve">North </t>
  </si>
  <si>
    <t xml:space="preserve">FISSURE 2c TAKING THE ANGLE FROM THE NORTHERN TIP OF THE POTENTIAL WEBCAM AREA </t>
  </si>
  <si>
    <t>FISSURE 2d TAKING THE ANGLE FROM THE NORTHERN TIP OF THE POTENTIAL WEBCAM AREA</t>
  </si>
  <si>
    <t>FISSURE 2e TAKING THE ANGLE FROM THE NORTHERN TIP OF THE POTENTIAL WEBCAM AREA</t>
  </si>
  <si>
    <t>FISSURE 2f TAKING THE ANGLE FROM THE NORTHERN TIP OF THE POTENTIAL WEBCAM AREA</t>
  </si>
  <si>
    <t>FISSURE 2b TAKING THE ANGLE FROM THE SOUTHERN TIP OF THE POTENTIAL WEBCAM AREA</t>
  </si>
  <si>
    <t>FISSURE 2d TAKING THE ANGLE FROM THE SOUTHERN TIP OF THE POTENTIAL WEBCAM AREA</t>
  </si>
  <si>
    <t>FISSURE 2e TAKING THE ANGLE FROM THE SOUTHERN TIP OF THE POTENTIAL WEBCAM AREA</t>
  </si>
  <si>
    <t>FISSURE 2f TAKING THE ANGLE FROM THE SOUTHERN TIP OF THE POTENTIAL WEBCAM AREA</t>
  </si>
  <si>
    <t>FISSURE 3d TAKING THE ANGLE FROM THE SOUTHERN TIP OF THE POTENTIAL WEBCAM AREA</t>
  </si>
  <si>
    <t>FISSURE 4a TAKING THE ANGLE FROM THE NORTHERN TIP OF THE POTENTIAL WEBCAM AREA</t>
  </si>
  <si>
    <t>FISSURE 4b TAKING THE ANGLE FROM THE NORTHERN TIP OF THE POTENTIAL WEBCAM AREA</t>
  </si>
  <si>
    <t>FISSURE 4b TAKING THE ANGLE FROM THE SOUTHERN TIP OF THE POTENTIAL WEBCAM AREA</t>
  </si>
  <si>
    <t>FISSURE 4a TAKING THE ANGLE FROM THE SOUTHERN TIP OF THE POTENTIAL WEBCAM AREA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</si>
</sst>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F400]h:mm:ss\ AM/PM"/>
    <numFmt numFmtId="165" formatCode="dd/mm/yyyy\ hh:mm:ss"/>
    <numFmt numFmtId="166" formatCode="0.000"/>
  </numFmts>
  <fonts count="19" x14ac:knownFonts="1">
    <font>
      <sz val="11"/>
      <color theme="1"/>
      <name val="Calibri"/>
      <family val="2"/>
      <scheme val="minor"/>
    </font>
    <font>
      <b/>
      <sz val="14"/>
      <color theme="1"/>
      <name val="Calibri"/>
      <family val="2"/>
      <scheme val="minor"/>
    </font>
    <font>
      <b/>
      <i/>
      <sz val="20"/>
      <color theme="1"/>
      <name val="Calibri"/>
      <family val="2"/>
      <scheme val="minor"/>
    </font>
    <font>
      <b/>
      <sz val="22"/>
      <color theme="1"/>
      <name val="Calibri"/>
      <family val="2"/>
      <scheme val="minor"/>
    </font>
    <font>
      <sz val="11"/>
      <color theme="0"/>
      <name val="Calibri"/>
      <family val="2"/>
      <scheme val="minor"/>
    </font>
    <font>
      <b/>
      <i/>
      <sz val="16"/>
      <color theme="1"/>
      <name val="Calibri"/>
      <family val="2"/>
      <scheme val="minor"/>
    </font>
    <font>
      <b/>
      <sz val="26"/>
      <color theme="1"/>
      <name val="Calibri"/>
      <family val="2"/>
      <scheme val="minor"/>
    </font>
    <font>
      <sz val="10"/>
      <color theme="1"/>
      <name val="Calibri"/>
      <family val="2"/>
      <scheme val="minor"/>
    </font>
    <font>
      <sz val="9"/>
      <color theme="1"/>
      <name val="Calibri"/>
      <family val="2"/>
      <scheme val="minor"/>
    </font>
    <font>
      <sz val="8"/>
      <color theme="1"/>
      <name val="Calibri"/>
      <family val="2"/>
      <scheme val="minor"/>
    </font>
    <font>
      <sz val="11"/>
      <name val="Calibri"/>
      <family val="2"/>
      <scheme val="minor"/>
    </font>
    <font>
      <sz val="14"/>
      <color theme="1"/>
      <name val="Calibri"/>
      <family val="2"/>
      <scheme val="minor"/>
    </font>
    <font>
      <i/>
      <sz val="11"/>
      <color theme="1"/>
      <name val="Calibri"/>
      <family val="2"/>
      <scheme val="minor"/>
    </font>
    <font>
      <b/>
      <sz val="16"/>
      <color theme="1"/>
      <name val="Calibri"/>
      <family val="2"/>
      <scheme val="minor"/>
    </font>
    <font>
      <b/>
      <sz val="18"/>
      <color theme="1"/>
      <name val="Calibri"/>
      <family val="2"/>
      <scheme val="minor"/>
    </font>
    <font>
      <b/>
      <sz val="14"/>
      <name val="Calibri"/>
      <family val="2"/>
      <scheme val="minor"/>
    </font>
    <font>
      <b/>
      <i/>
      <sz val="14"/>
      <color theme="1"/>
      <name val="Calibri"/>
      <family val="2"/>
      <scheme val="minor"/>
    </font>
    <font>
      <b/>
      <i/>
      <sz val="14"/>
      <color theme="0"/>
      <name val="Calibri"/>
      <family val="2"/>
      <scheme val="minor"/>
    </font>
    <font>
      <sz val="11"/>
      <color rgb="FFFF0000"/>
      <name val="Calibri"/>
      <family val="2"/>
      <scheme val="minor"/>
    </font>
  </fonts>
  <fills count="88">
    <fill>
      <patternFill patternType="none"/>
    </fill>
    <fill>
      <patternFill patternType="gray125"/>
    </fill>
    <fill>
      <patternFill patternType="solid">
        <fgColor theme="7" tint="0.79998168889431442"/>
        <bgColor indexed="64"/>
      </patternFill>
    </fill>
    <fill>
      <patternFill patternType="solid">
        <fgColor rgb="FFFFBDBD"/>
        <bgColor indexed="64"/>
      </patternFill>
    </fill>
    <fill>
      <patternFill patternType="solid">
        <fgColor rgb="FFFEB68A"/>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rgb="FFD5B8EA"/>
        <bgColor indexed="64"/>
      </patternFill>
    </fill>
    <fill>
      <patternFill patternType="solid">
        <fgColor rgb="FFFFD5D5"/>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4"/>
        <bgColor indexed="64"/>
      </patternFill>
    </fill>
    <fill>
      <patternFill patternType="solid">
        <fgColor theme="4" tint="-0.249977111117893"/>
        <bgColor indexed="64"/>
      </patternFill>
    </fill>
    <fill>
      <patternFill patternType="solid">
        <fgColor theme="5"/>
        <bgColor indexed="64"/>
      </patternFill>
    </fill>
    <fill>
      <patternFill patternType="solid">
        <fgColor theme="5" tint="-0.249977111117893"/>
        <bgColor indexed="64"/>
      </patternFill>
    </fill>
    <fill>
      <patternFill patternType="solid">
        <fgColor rgb="FF00B0F0"/>
        <bgColor indexed="64"/>
      </patternFill>
    </fill>
    <fill>
      <patternFill patternType="solid">
        <fgColor rgb="FF00B050"/>
        <bgColor indexed="64"/>
      </patternFill>
    </fill>
    <fill>
      <patternFill patternType="solid">
        <fgColor rgb="FFFFC000"/>
        <bgColor indexed="64"/>
      </patternFill>
    </fill>
    <fill>
      <patternFill patternType="solid">
        <fgColor theme="2" tint="-0.499984740745262"/>
        <bgColor indexed="64"/>
      </patternFill>
    </fill>
    <fill>
      <patternFill patternType="solid">
        <fgColor rgb="FFFF5D5D"/>
        <bgColor indexed="64"/>
      </patternFill>
    </fill>
    <fill>
      <patternFill patternType="solid">
        <fgColor theme="7"/>
        <bgColor indexed="64"/>
      </patternFill>
    </fill>
    <fill>
      <patternFill patternType="solid">
        <fgColor theme="9"/>
        <bgColor indexed="64"/>
      </patternFill>
    </fill>
    <fill>
      <patternFill patternType="solid">
        <fgColor rgb="FFFF4B4B"/>
        <bgColor indexed="64"/>
      </patternFill>
    </fill>
    <fill>
      <patternFill patternType="solid">
        <fgColor rgb="FFFF0000"/>
        <bgColor indexed="64"/>
      </patternFill>
    </fill>
    <fill>
      <patternFill patternType="solid">
        <fgColor rgb="FF83EA6E"/>
        <bgColor indexed="64"/>
      </patternFill>
    </fill>
    <fill>
      <patternFill patternType="solid">
        <fgColor rgb="FF3BD11D"/>
        <bgColor indexed="64"/>
      </patternFill>
    </fill>
    <fill>
      <patternFill patternType="solid">
        <fgColor rgb="FF1A9102"/>
        <bgColor indexed="64"/>
      </patternFill>
    </fill>
    <fill>
      <patternFill patternType="solid">
        <fgColor rgb="FF0C4701"/>
        <bgColor indexed="64"/>
      </patternFill>
    </fill>
    <fill>
      <patternFill patternType="solid">
        <fgColor rgb="FF2980FF"/>
        <bgColor indexed="64"/>
      </patternFill>
    </fill>
    <fill>
      <patternFill patternType="solid">
        <fgColor rgb="FF33CAFF"/>
        <bgColor indexed="64"/>
      </patternFill>
    </fill>
    <fill>
      <patternFill patternType="solid">
        <fgColor rgb="FF8BE1FF"/>
        <bgColor indexed="64"/>
      </patternFill>
    </fill>
    <fill>
      <patternFill patternType="solid">
        <fgColor theme="1"/>
        <bgColor indexed="64"/>
      </patternFill>
    </fill>
    <fill>
      <patternFill patternType="solid">
        <fgColor rgb="FF0920FF"/>
        <bgColor indexed="64"/>
      </patternFill>
    </fill>
    <fill>
      <patternFill patternType="solid">
        <fgColor rgb="FF000099"/>
        <bgColor indexed="64"/>
      </patternFill>
    </fill>
    <fill>
      <patternFill patternType="solid">
        <fgColor rgb="FF7030A0"/>
        <bgColor indexed="64"/>
      </patternFill>
    </fill>
    <fill>
      <patternFill patternType="solid">
        <fgColor rgb="FF9900CC"/>
        <bgColor indexed="64"/>
      </patternFill>
    </fill>
    <fill>
      <patternFill patternType="solid">
        <fgColor rgb="FFC92FFF"/>
        <bgColor indexed="64"/>
      </patternFill>
    </fill>
    <fill>
      <patternFill patternType="solid">
        <fgColor rgb="FFDF85FF"/>
        <bgColor indexed="64"/>
      </patternFill>
    </fill>
    <fill>
      <patternFill patternType="solid">
        <fgColor rgb="FFC00000"/>
        <bgColor indexed="64"/>
      </patternFill>
    </fill>
    <fill>
      <patternFill patternType="solid">
        <fgColor rgb="FFFFABAB"/>
        <bgColor indexed="64"/>
      </patternFill>
    </fill>
    <fill>
      <patternFill patternType="solid">
        <fgColor rgb="FF006666"/>
        <bgColor indexed="64"/>
      </patternFill>
    </fill>
    <fill>
      <patternFill patternType="solid">
        <fgColor rgb="FF009692"/>
        <bgColor indexed="64"/>
      </patternFill>
    </fill>
    <fill>
      <patternFill patternType="solid">
        <fgColor rgb="FF00D5D0"/>
        <bgColor indexed="64"/>
      </patternFill>
    </fill>
    <fill>
      <patternFill patternType="solid">
        <fgColor theme="7" tint="0.39997558519241921"/>
        <bgColor indexed="64"/>
      </patternFill>
    </fill>
    <fill>
      <patternFill patternType="solid">
        <fgColor rgb="FFCC00CC"/>
        <bgColor indexed="64"/>
      </patternFill>
    </fill>
    <fill>
      <patternFill patternType="solid">
        <fgColor rgb="FFFF1DFF"/>
        <bgColor indexed="64"/>
      </patternFill>
    </fill>
    <fill>
      <patternFill patternType="solid">
        <fgColor rgb="FFFF79FF"/>
        <bgColor indexed="64"/>
      </patternFill>
    </fill>
    <fill>
      <patternFill patternType="solid">
        <fgColor rgb="FFFFABFF"/>
        <bgColor indexed="64"/>
      </patternFill>
    </fill>
    <fill>
      <patternFill patternType="solid">
        <fgColor rgb="FF00C0BC"/>
        <bgColor indexed="64"/>
      </patternFill>
    </fill>
    <fill>
      <patternFill patternType="solid">
        <fgColor rgb="FFB3FFFD"/>
        <bgColor indexed="64"/>
      </patternFill>
    </fill>
    <fill>
      <patternFill patternType="solid">
        <fgColor rgb="FFFF7C80"/>
        <bgColor indexed="64"/>
      </patternFill>
    </fill>
    <fill>
      <patternFill patternType="solid">
        <fgColor rgb="FFFFC1C2"/>
        <bgColor indexed="64"/>
      </patternFill>
    </fill>
    <fill>
      <patternFill patternType="solid">
        <fgColor rgb="FFDE81FF"/>
        <bgColor indexed="64"/>
      </patternFill>
    </fill>
    <fill>
      <patternFill patternType="solid">
        <fgColor rgb="FFF1C9FF"/>
        <bgColor indexed="64"/>
      </patternFill>
    </fill>
    <fill>
      <patternFill patternType="solid">
        <fgColor rgb="FF28287A"/>
        <bgColor indexed="64"/>
      </patternFill>
    </fill>
    <fill>
      <patternFill patternType="solid">
        <fgColor rgb="FF3737A7"/>
        <bgColor indexed="64"/>
      </patternFill>
    </fill>
    <fill>
      <patternFill patternType="solid">
        <fgColor rgb="FF5B5BC9"/>
        <bgColor indexed="64"/>
      </patternFill>
    </fill>
    <fill>
      <patternFill patternType="solid">
        <fgColor rgb="FF7777D3"/>
        <bgColor indexed="64"/>
      </patternFill>
    </fill>
    <fill>
      <patternFill patternType="solid">
        <fgColor rgb="FFA6A6E2"/>
        <bgColor indexed="64"/>
      </patternFill>
    </fill>
    <fill>
      <patternFill patternType="solid">
        <fgColor rgb="FFD3D3F1"/>
        <bgColor indexed="64"/>
      </patternFill>
    </fill>
    <fill>
      <patternFill patternType="solid">
        <fgColor rgb="FF800000"/>
        <bgColor indexed="64"/>
      </patternFill>
    </fill>
    <fill>
      <patternFill patternType="solid">
        <fgColor rgb="FFFF1515"/>
        <bgColor indexed="64"/>
      </patternFill>
    </fill>
    <fill>
      <patternFill patternType="solid">
        <fgColor rgb="FF003300"/>
        <bgColor indexed="64"/>
      </patternFill>
    </fill>
    <fill>
      <patternFill patternType="solid">
        <fgColor rgb="FF006000"/>
        <bgColor indexed="64"/>
      </patternFill>
    </fill>
    <fill>
      <patternFill patternType="solid">
        <fgColor rgb="FF2EA200"/>
        <bgColor indexed="64"/>
      </patternFill>
    </fill>
    <fill>
      <patternFill patternType="solid">
        <fgColor rgb="FF4AFF01"/>
        <bgColor indexed="64"/>
      </patternFill>
    </fill>
    <fill>
      <patternFill patternType="solid">
        <fgColor rgb="FF7EFF4B"/>
        <bgColor indexed="64"/>
      </patternFill>
    </fill>
    <fill>
      <patternFill patternType="solid">
        <fgColor rgb="FFB5FF97"/>
        <bgColor indexed="64"/>
      </patternFill>
    </fill>
    <fill>
      <patternFill patternType="solid">
        <fgColor rgb="FFD3FFC1"/>
        <bgColor indexed="64"/>
      </patternFill>
    </fill>
    <fill>
      <patternFill patternType="solid">
        <fgColor theme="2" tint="-0.249977111117893"/>
        <bgColor indexed="64"/>
      </patternFill>
    </fill>
    <fill>
      <patternFill patternType="solid">
        <fgColor theme="0"/>
        <bgColor indexed="64"/>
      </patternFill>
    </fill>
    <fill>
      <patternFill patternType="solid">
        <fgColor theme="0" tint="-0.34998626667073579"/>
        <bgColor indexed="64"/>
      </patternFill>
    </fill>
    <fill>
      <patternFill patternType="solid">
        <fgColor rgb="FFECDFF5"/>
        <bgColor indexed="64"/>
      </patternFill>
    </fill>
    <fill>
      <patternFill patternType="solid">
        <fgColor rgb="FFFFC9C9"/>
        <bgColor indexed="64"/>
      </patternFill>
    </fill>
    <fill>
      <patternFill patternType="solid">
        <fgColor theme="3" tint="0.499984740745262"/>
        <bgColor indexed="64"/>
      </patternFill>
    </fill>
    <fill>
      <patternFill patternType="solid">
        <fgColor theme="3" tint="0.249977111117893"/>
        <bgColor indexed="64"/>
      </patternFill>
    </fill>
    <fill>
      <patternFill patternType="solid">
        <fgColor theme="7" tint="0.59999389629810485"/>
        <bgColor indexed="64"/>
      </patternFill>
    </fill>
    <fill>
      <patternFill patternType="solid">
        <fgColor theme="7" tint="-0.249977111117893"/>
        <bgColor indexed="64"/>
      </patternFill>
    </fill>
    <fill>
      <patternFill patternType="solid">
        <fgColor theme="7" tint="-0.499984740745262"/>
        <bgColor indexed="64"/>
      </patternFill>
    </fill>
    <fill>
      <patternFill patternType="solid">
        <fgColor theme="4" tint="-0.499984740745262"/>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bottom/>
      <diagonal/>
    </border>
  </borders>
  <cellStyleXfs count="1">
    <xf numFmtId="0" fontId="0" fillId="0" borderId="0"/>
  </cellStyleXfs>
  <cellXfs count="1032">
    <xf numFmtId="0" fontId="0" fillId="0" borderId="0" xfId="0"/>
    <xf numFmtId="0" fontId="0" fillId="0" borderId="1" xfId="0" applyBorder="1" applyAlignment="1">
      <alignment horizontal="center" vertical="center"/>
    </xf>
    <xf numFmtId="0" fontId="0" fillId="0" borderId="3" xfId="0" applyBorder="1" applyAlignment="1">
      <alignment horizontal="center" vertical="center"/>
    </xf>
    <xf numFmtId="0" fontId="1" fillId="0" borderId="2" xfId="0" applyFont="1" applyBorder="1" applyAlignment="1">
      <alignment horizontal="center" vertical="center"/>
    </xf>
    <xf numFmtId="0" fontId="0" fillId="0" borderId="0" xfId="0" applyAlignment="1">
      <alignment horizontal="center" vertical="center"/>
    </xf>
    <xf numFmtId="0" fontId="0" fillId="0" borderId="0" xfId="0" applyAlignment="1">
      <alignment horizontal="center" vertical="center" wrapText="1"/>
    </xf>
    <xf numFmtId="0" fontId="1" fillId="0" borderId="2" xfId="0" applyFont="1" applyBorder="1" applyAlignment="1">
      <alignment horizontal="center" vertical="center" wrapText="1"/>
    </xf>
    <xf numFmtId="0" fontId="0" fillId="0" borderId="1" xfId="0" applyBorder="1" applyAlignment="1">
      <alignment horizontal="center" vertical="center" wrapText="1"/>
    </xf>
    <xf numFmtId="16" fontId="0" fillId="2" borderId="3" xfId="0" applyNumberFormat="1" applyFill="1" applyBorder="1" applyAlignment="1">
      <alignment horizontal="center" vertical="center" wrapText="1"/>
    </xf>
    <xf numFmtId="0" fontId="0" fillId="2" borderId="3" xfId="0" applyFill="1" applyBorder="1" applyAlignment="1">
      <alignment horizontal="center" vertical="center" wrapText="1"/>
    </xf>
    <xf numFmtId="0" fontId="0" fillId="2" borderId="1" xfId="0" applyFill="1" applyBorder="1" applyAlignment="1">
      <alignment horizontal="center" vertical="center" wrapText="1"/>
    </xf>
    <xf numFmtId="20" fontId="0" fillId="2" borderId="1" xfId="0" applyNumberFormat="1" applyFill="1" applyBorder="1" applyAlignment="1">
      <alignment horizontal="center" vertical="center" wrapText="1"/>
    </xf>
    <xf numFmtId="21" fontId="0" fillId="2" borderId="1" xfId="0" applyNumberFormat="1" applyFill="1" applyBorder="1" applyAlignment="1">
      <alignment horizontal="center" vertical="center" wrapText="1"/>
    </xf>
    <xf numFmtId="16" fontId="0" fillId="2" borderId="1" xfId="0" applyNumberFormat="1" applyFill="1" applyBorder="1" applyAlignment="1">
      <alignment horizontal="center" vertical="center" wrapText="1"/>
    </xf>
    <xf numFmtId="16" fontId="0" fillId="0" borderId="1" xfId="0" applyNumberFormat="1" applyBorder="1" applyAlignment="1">
      <alignment horizontal="center" vertical="center" wrapText="1"/>
    </xf>
    <xf numFmtId="0" fontId="0" fillId="0" borderId="3" xfId="0" applyBorder="1" applyAlignment="1">
      <alignment horizontal="center" vertical="center" wrapText="1"/>
    </xf>
    <xf numFmtId="16" fontId="0" fillId="3" borderId="1" xfId="0" applyNumberFormat="1" applyFill="1" applyBorder="1" applyAlignment="1">
      <alignment horizontal="center" vertical="center" wrapText="1"/>
    </xf>
    <xf numFmtId="21" fontId="0" fillId="3" borderId="1" xfId="0" applyNumberFormat="1" applyFill="1" applyBorder="1" applyAlignment="1">
      <alignment horizontal="center" vertical="center" wrapText="1"/>
    </xf>
    <xf numFmtId="0" fontId="0" fillId="3" borderId="1" xfId="0" applyFill="1" applyBorder="1" applyAlignment="1">
      <alignment horizontal="center" vertical="center" wrapText="1"/>
    </xf>
    <xf numFmtId="16" fontId="0" fillId="4" borderId="3" xfId="0" applyNumberFormat="1" applyFill="1" applyBorder="1" applyAlignment="1">
      <alignment horizontal="center" vertical="center" wrapText="1"/>
    </xf>
    <xf numFmtId="21" fontId="0" fillId="4" borderId="3" xfId="0" applyNumberFormat="1" applyFill="1" applyBorder="1" applyAlignment="1">
      <alignment horizontal="center" vertical="center" wrapText="1"/>
    </xf>
    <xf numFmtId="0" fontId="0" fillId="4" borderId="3" xfId="0" applyFill="1" applyBorder="1" applyAlignment="1">
      <alignment horizontal="center" vertical="center" wrapText="1"/>
    </xf>
    <xf numFmtId="16" fontId="0" fillId="4" borderId="1" xfId="0" applyNumberFormat="1" applyFill="1" applyBorder="1" applyAlignment="1">
      <alignment horizontal="center" vertical="center" wrapText="1"/>
    </xf>
    <xf numFmtId="21" fontId="0" fillId="4" borderId="1" xfId="0" applyNumberFormat="1" applyFill="1" applyBorder="1" applyAlignment="1">
      <alignment horizontal="center" vertical="center" wrapText="1"/>
    </xf>
    <xf numFmtId="0" fontId="0" fillId="4" borderId="1" xfId="0" applyFill="1" applyBorder="1" applyAlignment="1">
      <alignment horizontal="center" vertical="center" wrapText="1"/>
    </xf>
    <xf numFmtId="16" fontId="0" fillId="5" borderId="1" xfId="0" applyNumberFormat="1" applyFill="1" applyBorder="1" applyAlignment="1">
      <alignment horizontal="center" vertical="center" wrapText="1"/>
    </xf>
    <xf numFmtId="21" fontId="0" fillId="5" borderId="1" xfId="0" applyNumberFormat="1" applyFill="1" applyBorder="1" applyAlignment="1">
      <alignment horizontal="center" vertical="center" wrapText="1"/>
    </xf>
    <xf numFmtId="0" fontId="0" fillId="5" borderId="1" xfId="0" applyFill="1" applyBorder="1" applyAlignment="1">
      <alignment horizontal="center" vertical="center" wrapText="1"/>
    </xf>
    <xf numFmtId="0" fontId="0" fillId="5" borderId="3" xfId="0" applyFill="1" applyBorder="1" applyAlignment="1">
      <alignment horizontal="center" vertical="center" wrapText="1"/>
    </xf>
    <xf numFmtId="16" fontId="0" fillId="5" borderId="3" xfId="0" applyNumberFormat="1" applyFill="1" applyBorder="1" applyAlignment="1">
      <alignment horizontal="center" vertical="center" wrapText="1"/>
    </xf>
    <xf numFmtId="16" fontId="0" fillId="6" borderId="1" xfId="0" applyNumberFormat="1" applyFill="1" applyBorder="1" applyAlignment="1">
      <alignment horizontal="center" vertical="center" wrapText="1"/>
    </xf>
    <xf numFmtId="21" fontId="0" fillId="6" borderId="1" xfId="0" applyNumberFormat="1" applyFill="1" applyBorder="1" applyAlignment="1">
      <alignment horizontal="center" vertical="center" wrapText="1"/>
    </xf>
    <xf numFmtId="0" fontId="0" fillId="6" borderId="1" xfId="0" applyFill="1" applyBorder="1" applyAlignment="1">
      <alignment horizontal="center" vertical="center" wrapText="1"/>
    </xf>
    <xf numFmtId="0" fontId="0" fillId="6" borderId="3" xfId="0" applyFill="1" applyBorder="1" applyAlignment="1">
      <alignment horizontal="center" vertical="center" wrapText="1"/>
    </xf>
    <xf numFmtId="16" fontId="0" fillId="3" borderId="3" xfId="0" applyNumberFormat="1" applyFill="1" applyBorder="1" applyAlignment="1">
      <alignment horizontal="center" vertical="center" wrapText="1"/>
    </xf>
    <xf numFmtId="16" fontId="0" fillId="6" borderId="3" xfId="0" applyNumberFormat="1" applyFill="1" applyBorder="1" applyAlignment="1">
      <alignment horizontal="center" vertical="center" wrapText="1"/>
    </xf>
    <xf numFmtId="16" fontId="0" fillId="7" borderId="1" xfId="0" applyNumberFormat="1" applyFill="1" applyBorder="1" applyAlignment="1">
      <alignment horizontal="center" vertical="center" wrapText="1"/>
    </xf>
    <xf numFmtId="21" fontId="0" fillId="7" borderId="1" xfId="0" applyNumberFormat="1" applyFill="1" applyBorder="1" applyAlignment="1">
      <alignment horizontal="center" vertical="center" wrapText="1"/>
    </xf>
    <xf numFmtId="0" fontId="0" fillId="7" borderId="1" xfId="0" applyFill="1" applyBorder="1" applyAlignment="1">
      <alignment horizontal="center" vertical="center" wrapText="1"/>
    </xf>
    <xf numFmtId="16" fontId="0" fillId="7" borderId="3" xfId="0" applyNumberFormat="1" applyFill="1" applyBorder="1" applyAlignment="1">
      <alignment horizontal="center" vertical="center" wrapText="1"/>
    </xf>
    <xf numFmtId="20" fontId="0" fillId="7" borderId="3" xfId="0" applyNumberFormat="1" applyFill="1" applyBorder="1" applyAlignment="1">
      <alignment horizontal="center" vertical="center" wrapText="1"/>
    </xf>
    <xf numFmtId="0" fontId="0" fillId="7" borderId="3" xfId="0" applyFill="1" applyBorder="1" applyAlignment="1">
      <alignment horizontal="center" vertical="center" wrapText="1"/>
    </xf>
    <xf numFmtId="16" fontId="0" fillId="8" borderId="1" xfId="0" applyNumberFormat="1" applyFill="1" applyBorder="1" applyAlignment="1">
      <alignment horizontal="center" vertical="center" wrapText="1"/>
    </xf>
    <xf numFmtId="21" fontId="0" fillId="8" borderId="1" xfId="0" applyNumberFormat="1" applyFill="1" applyBorder="1" applyAlignment="1">
      <alignment horizontal="center" vertical="center" wrapText="1"/>
    </xf>
    <xf numFmtId="0" fontId="0" fillId="8" borderId="1" xfId="0" applyFill="1" applyBorder="1" applyAlignment="1">
      <alignment horizontal="center" vertical="center" wrapText="1"/>
    </xf>
    <xf numFmtId="0" fontId="0" fillId="8" borderId="3" xfId="0" applyFill="1" applyBorder="1" applyAlignment="1">
      <alignment horizontal="center" vertical="center" wrapText="1"/>
    </xf>
    <xf numFmtId="20" fontId="0" fillId="8" borderId="1" xfId="0" applyNumberFormat="1" applyFill="1" applyBorder="1" applyAlignment="1">
      <alignment horizontal="center" vertical="center" wrapText="1"/>
    </xf>
    <xf numFmtId="20" fontId="0" fillId="4" borderId="1" xfId="0" applyNumberFormat="1" applyFill="1" applyBorder="1" applyAlignment="1">
      <alignment horizontal="center" vertical="center" wrapText="1"/>
    </xf>
    <xf numFmtId="0" fontId="0" fillId="3" borderId="3" xfId="0" applyFill="1" applyBorder="1" applyAlignment="1">
      <alignment horizontal="center" vertical="center" wrapText="1"/>
    </xf>
    <xf numFmtId="21" fontId="0" fillId="3" borderId="3" xfId="0" applyNumberFormat="1" applyFill="1" applyBorder="1" applyAlignment="1">
      <alignment horizontal="center" vertical="center" wrapText="1"/>
    </xf>
    <xf numFmtId="16" fontId="0" fillId="9" borderId="1" xfId="0" applyNumberFormat="1" applyFill="1" applyBorder="1" applyAlignment="1">
      <alignment horizontal="center" vertical="center" wrapText="1"/>
    </xf>
    <xf numFmtId="20" fontId="0" fillId="9" borderId="1" xfId="0" applyNumberFormat="1" applyFill="1" applyBorder="1" applyAlignment="1">
      <alignment horizontal="center" vertical="center" wrapText="1"/>
    </xf>
    <xf numFmtId="0" fontId="0" fillId="9" borderId="1" xfId="0" applyFill="1" applyBorder="1" applyAlignment="1">
      <alignment horizontal="center" vertical="center" wrapText="1"/>
    </xf>
    <xf numFmtId="0" fontId="0" fillId="9" borderId="3" xfId="0" applyFill="1" applyBorder="1" applyAlignment="1">
      <alignment horizontal="center" vertical="center" wrapText="1"/>
    </xf>
    <xf numFmtId="21" fontId="0" fillId="9" borderId="1" xfId="0" applyNumberFormat="1" applyFill="1" applyBorder="1" applyAlignment="1">
      <alignment horizontal="center" vertical="center" wrapText="1"/>
    </xf>
    <xf numFmtId="20" fontId="0" fillId="0" borderId="1" xfId="0" applyNumberFormat="1" applyBorder="1" applyAlignment="1">
      <alignment horizontal="center" vertical="center" wrapText="1"/>
    </xf>
    <xf numFmtId="0" fontId="0" fillId="10" borderId="1" xfId="0" applyFill="1" applyBorder="1" applyAlignment="1">
      <alignment horizontal="center" vertical="center" wrapText="1"/>
    </xf>
    <xf numFmtId="20" fontId="0" fillId="10" borderId="1" xfId="0" applyNumberFormat="1" applyFill="1" applyBorder="1" applyAlignment="1">
      <alignment horizontal="center" vertical="center" wrapText="1"/>
    </xf>
    <xf numFmtId="20" fontId="0" fillId="7" borderId="1" xfId="0" applyNumberFormat="1" applyFill="1" applyBorder="1" applyAlignment="1">
      <alignment horizontal="center" vertical="center" wrapText="1"/>
    </xf>
    <xf numFmtId="20" fontId="0" fillId="6" borderId="1" xfId="0" applyNumberFormat="1" applyFill="1" applyBorder="1" applyAlignment="1">
      <alignment horizontal="center" vertical="center" wrapText="1"/>
    </xf>
    <xf numFmtId="20" fontId="0" fillId="3" borderId="1" xfId="0" applyNumberFormat="1" applyFill="1" applyBorder="1" applyAlignment="1">
      <alignment horizontal="center" vertical="center" wrapText="1"/>
    </xf>
    <xf numFmtId="16" fontId="0" fillId="10" borderId="1" xfId="0" applyNumberFormat="1" applyFill="1" applyBorder="1" applyAlignment="1">
      <alignment horizontal="center" vertical="center" wrapText="1"/>
    </xf>
    <xf numFmtId="20" fontId="0" fillId="5" borderId="1" xfId="0" applyNumberFormat="1" applyFill="1" applyBorder="1" applyAlignment="1">
      <alignment horizontal="center" vertical="center" wrapText="1"/>
    </xf>
    <xf numFmtId="16" fontId="0" fillId="0" borderId="3" xfId="0" applyNumberFormat="1" applyBorder="1" applyAlignment="1">
      <alignment horizontal="center" vertical="center" wrapText="1"/>
    </xf>
    <xf numFmtId="21" fontId="0" fillId="0" borderId="1" xfId="0" applyNumberFormat="1" applyBorder="1" applyAlignment="1">
      <alignment horizontal="center" vertical="center" wrapText="1"/>
    </xf>
    <xf numFmtId="0" fontId="1" fillId="0" borderId="4" xfId="0" applyFont="1" applyBorder="1" applyAlignment="1">
      <alignment horizontal="center" vertical="center" wrapText="1"/>
    </xf>
    <xf numFmtId="0" fontId="0" fillId="11" borderId="1" xfId="0" applyFill="1" applyBorder="1" applyAlignment="1">
      <alignment horizontal="center" vertical="center" wrapText="1"/>
    </xf>
    <xf numFmtId="21" fontId="0" fillId="11" borderId="1" xfId="0" applyNumberFormat="1" applyFill="1" applyBorder="1" applyAlignment="1">
      <alignment horizontal="center" vertical="center" wrapText="1"/>
    </xf>
    <xf numFmtId="0" fontId="0" fillId="12" borderId="1" xfId="0" applyFill="1" applyBorder="1" applyAlignment="1">
      <alignment horizontal="center" vertical="center" wrapText="1"/>
    </xf>
    <xf numFmtId="20" fontId="0" fillId="12" borderId="1" xfId="0" applyNumberFormat="1" applyFill="1" applyBorder="1" applyAlignment="1">
      <alignment horizontal="center" vertical="center" wrapText="1"/>
    </xf>
    <xf numFmtId="21" fontId="0" fillId="12" borderId="1" xfId="0" applyNumberFormat="1" applyFill="1" applyBorder="1" applyAlignment="1">
      <alignment horizontal="center" vertical="center" wrapText="1"/>
    </xf>
    <xf numFmtId="0" fontId="0" fillId="13" borderId="1" xfId="0" applyFill="1" applyBorder="1" applyAlignment="1">
      <alignment horizontal="center" vertical="center" wrapText="1"/>
    </xf>
    <xf numFmtId="21" fontId="0" fillId="13" borderId="1" xfId="0" applyNumberFormat="1" applyFill="1" applyBorder="1" applyAlignment="1">
      <alignment horizontal="center" vertical="center" wrapText="1"/>
    </xf>
    <xf numFmtId="0" fontId="0" fillId="14" borderId="1" xfId="0" applyFill="1" applyBorder="1" applyAlignment="1">
      <alignment horizontal="center" vertical="center" wrapText="1"/>
    </xf>
    <xf numFmtId="0" fontId="0" fillId="15" borderId="1" xfId="0" applyFill="1" applyBorder="1" applyAlignment="1">
      <alignment horizontal="center" vertical="center" wrapText="1"/>
    </xf>
    <xf numFmtId="0" fontId="0" fillId="16" borderId="1" xfId="0" applyFill="1" applyBorder="1" applyAlignment="1">
      <alignment horizontal="center" vertical="center" wrapText="1"/>
    </xf>
    <xf numFmtId="0" fontId="0" fillId="17" borderId="1" xfId="0" applyFill="1" applyBorder="1" applyAlignment="1">
      <alignment horizontal="center" vertical="center" wrapText="1"/>
    </xf>
    <xf numFmtId="0" fontId="0" fillId="18" borderId="1" xfId="0" applyFill="1" applyBorder="1" applyAlignment="1">
      <alignment horizontal="center" vertical="center" wrapText="1"/>
    </xf>
    <xf numFmtId="0" fontId="0" fillId="19" borderId="1" xfId="0" applyFill="1" applyBorder="1" applyAlignment="1">
      <alignment horizontal="center" vertical="center" wrapText="1"/>
    </xf>
    <xf numFmtId="21" fontId="0" fillId="19" borderId="1" xfId="0" applyNumberFormat="1" applyFill="1" applyBorder="1" applyAlignment="1">
      <alignment horizontal="center" vertical="center" wrapText="1"/>
    </xf>
    <xf numFmtId="0" fontId="0" fillId="20" borderId="1" xfId="0" applyFill="1" applyBorder="1" applyAlignment="1">
      <alignment horizontal="center" vertical="center" wrapText="1"/>
    </xf>
    <xf numFmtId="21" fontId="0" fillId="20" borderId="1" xfId="0" applyNumberFormat="1" applyFill="1" applyBorder="1" applyAlignment="1">
      <alignment horizontal="center" vertical="center" wrapText="1"/>
    </xf>
    <xf numFmtId="0" fontId="0" fillId="12" borderId="3" xfId="0" applyFill="1" applyBorder="1" applyAlignment="1">
      <alignment horizontal="center" vertical="center" wrapText="1"/>
    </xf>
    <xf numFmtId="0" fontId="0" fillId="13" borderId="3" xfId="0" applyFill="1" applyBorder="1" applyAlignment="1">
      <alignment horizontal="center" vertical="center" wrapText="1"/>
    </xf>
    <xf numFmtId="0" fontId="0" fillId="19" borderId="3" xfId="0" applyFill="1" applyBorder="1" applyAlignment="1">
      <alignment horizontal="center" vertical="center" wrapText="1"/>
    </xf>
    <xf numFmtId="0" fontId="0" fillId="20" borderId="3" xfId="0" applyFill="1" applyBorder="1" applyAlignment="1">
      <alignment horizontal="center" vertical="center" wrapText="1"/>
    </xf>
    <xf numFmtId="16" fontId="0" fillId="11" borderId="3" xfId="0" applyNumberFormat="1" applyFill="1" applyBorder="1" applyAlignment="1">
      <alignment horizontal="center" vertical="center" wrapText="1"/>
    </xf>
    <xf numFmtId="16" fontId="0" fillId="12" borderId="3" xfId="0" applyNumberFormat="1" applyFill="1" applyBorder="1" applyAlignment="1">
      <alignment horizontal="center" vertical="center" wrapText="1"/>
    </xf>
    <xf numFmtId="16" fontId="0" fillId="19" borderId="3" xfId="0" applyNumberFormat="1" applyFill="1" applyBorder="1" applyAlignment="1">
      <alignment horizontal="center" vertical="center" wrapText="1"/>
    </xf>
    <xf numFmtId="16" fontId="0" fillId="13" borderId="3" xfId="0" applyNumberFormat="1" applyFill="1" applyBorder="1" applyAlignment="1">
      <alignment horizontal="center" vertical="center" wrapText="1"/>
    </xf>
    <xf numFmtId="16" fontId="0" fillId="20" borderId="3" xfId="0" applyNumberFormat="1" applyFill="1" applyBorder="1" applyAlignment="1">
      <alignment horizontal="center" vertical="center" wrapText="1"/>
    </xf>
    <xf numFmtId="16" fontId="0" fillId="14" borderId="3" xfId="0" applyNumberFormat="1" applyFill="1" applyBorder="1" applyAlignment="1">
      <alignment horizontal="center" vertical="center" wrapText="1"/>
    </xf>
    <xf numFmtId="21" fontId="0" fillId="14" borderId="1" xfId="0" applyNumberFormat="1" applyFill="1" applyBorder="1" applyAlignment="1">
      <alignment horizontal="center" vertical="center" wrapText="1"/>
    </xf>
    <xf numFmtId="0" fontId="0" fillId="14" borderId="3" xfId="0" applyFill="1" applyBorder="1" applyAlignment="1">
      <alignment horizontal="center" vertical="center" wrapText="1"/>
    </xf>
    <xf numFmtId="0" fontId="0" fillId="11" borderId="3" xfId="0" applyFill="1" applyBorder="1" applyAlignment="1">
      <alignment horizontal="center" vertical="center" wrapText="1"/>
    </xf>
    <xf numFmtId="16" fontId="0" fillId="15" borderId="3" xfId="0" applyNumberFormat="1" applyFill="1" applyBorder="1" applyAlignment="1">
      <alignment horizontal="center" vertical="center" wrapText="1"/>
    </xf>
    <xf numFmtId="21" fontId="0" fillId="15" borderId="1" xfId="0" applyNumberFormat="1" applyFill="1" applyBorder="1" applyAlignment="1">
      <alignment horizontal="center" vertical="center" wrapText="1"/>
    </xf>
    <xf numFmtId="0" fontId="0" fillId="15" borderId="3" xfId="0" applyFill="1" applyBorder="1" applyAlignment="1">
      <alignment horizontal="center" vertical="center" wrapText="1"/>
    </xf>
    <xf numFmtId="20" fontId="0" fillId="15" borderId="1" xfId="0" applyNumberFormat="1" applyFill="1" applyBorder="1" applyAlignment="1">
      <alignment horizontal="center" vertical="center" wrapText="1"/>
    </xf>
    <xf numFmtId="16" fontId="0" fillId="17" borderId="3" xfId="0" applyNumberFormat="1" applyFill="1" applyBorder="1" applyAlignment="1">
      <alignment horizontal="center" vertical="center" wrapText="1"/>
    </xf>
    <xf numFmtId="21" fontId="0" fillId="17" borderId="1" xfId="0" applyNumberFormat="1" applyFill="1" applyBorder="1" applyAlignment="1">
      <alignment horizontal="center" vertical="center" wrapText="1"/>
    </xf>
    <xf numFmtId="16" fontId="0" fillId="17" borderId="1" xfId="0" applyNumberFormat="1" applyFill="1" applyBorder="1" applyAlignment="1">
      <alignment horizontal="center" vertical="center" wrapText="1"/>
    </xf>
    <xf numFmtId="21" fontId="0" fillId="16" borderId="1" xfId="0" applyNumberFormat="1" applyFill="1" applyBorder="1" applyAlignment="1">
      <alignment horizontal="center" vertical="center" wrapText="1"/>
    </xf>
    <xf numFmtId="20" fontId="0" fillId="17" borderId="1" xfId="0" applyNumberFormat="1" applyFill="1" applyBorder="1" applyAlignment="1">
      <alignment horizontal="center" vertical="center" wrapText="1"/>
    </xf>
    <xf numFmtId="16" fontId="0" fillId="18" borderId="1" xfId="0" applyNumberFormat="1" applyFill="1" applyBorder="1" applyAlignment="1">
      <alignment horizontal="center" vertical="center" wrapText="1"/>
    </xf>
    <xf numFmtId="21" fontId="0" fillId="18" borderId="1" xfId="0" applyNumberFormat="1" applyFill="1" applyBorder="1" applyAlignment="1">
      <alignment horizontal="center" vertical="center" wrapText="1"/>
    </xf>
    <xf numFmtId="16" fontId="0" fillId="21" borderId="3" xfId="0" applyNumberFormat="1" applyFill="1" applyBorder="1" applyAlignment="1">
      <alignment horizontal="center" vertical="center" wrapText="1"/>
    </xf>
    <xf numFmtId="21" fontId="0" fillId="21" borderId="1" xfId="0" applyNumberFormat="1" applyFill="1" applyBorder="1" applyAlignment="1">
      <alignment horizontal="center" vertical="center" wrapText="1"/>
    </xf>
    <xf numFmtId="0" fontId="0" fillId="21" borderId="1" xfId="0" applyFill="1" applyBorder="1" applyAlignment="1">
      <alignment horizontal="center" vertical="center" wrapText="1"/>
    </xf>
    <xf numFmtId="20" fontId="0" fillId="21" borderId="1" xfId="0" applyNumberFormat="1" applyFill="1" applyBorder="1" applyAlignment="1">
      <alignment horizontal="center" vertical="center" wrapText="1"/>
    </xf>
    <xf numFmtId="16" fontId="0" fillId="21" borderId="1" xfId="0" applyNumberFormat="1" applyFill="1" applyBorder="1" applyAlignment="1">
      <alignment horizontal="center" vertical="center" wrapText="1"/>
    </xf>
    <xf numFmtId="16" fontId="0" fillId="22" borderId="1" xfId="0" applyNumberFormat="1" applyFill="1" applyBorder="1" applyAlignment="1">
      <alignment horizontal="center" vertical="center" wrapText="1"/>
    </xf>
    <xf numFmtId="21" fontId="0" fillId="22" borderId="1" xfId="0" applyNumberFormat="1" applyFill="1" applyBorder="1" applyAlignment="1">
      <alignment horizontal="center" vertical="center" wrapText="1"/>
    </xf>
    <xf numFmtId="0" fontId="0" fillId="22" borderId="1" xfId="0" applyFill="1" applyBorder="1" applyAlignment="1">
      <alignment horizontal="center" vertical="center" wrapText="1"/>
    </xf>
    <xf numFmtId="16" fontId="0" fillId="19" borderId="1" xfId="0" applyNumberFormat="1" applyFill="1" applyBorder="1" applyAlignment="1">
      <alignment horizontal="center" vertical="center" wrapText="1"/>
    </xf>
    <xf numFmtId="20" fontId="0" fillId="19" borderId="1" xfId="0" applyNumberFormat="1" applyFill="1" applyBorder="1" applyAlignment="1">
      <alignment horizontal="center" vertical="center" wrapText="1"/>
    </xf>
    <xf numFmtId="16" fontId="0" fillId="16" borderId="1" xfId="0" applyNumberFormat="1" applyFill="1" applyBorder="1" applyAlignment="1">
      <alignment horizontal="center" vertical="center" wrapText="1"/>
    </xf>
    <xf numFmtId="16" fontId="0" fillId="22" borderId="3" xfId="0" applyNumberFormat="1" applyFill="1" applyBorder="1" applyAlignment="1">
      <alignment horizontal="center" vertical="center" wrapText="1"/>
    </xf>
    <xf numFmtId="16" fontId="0" fillId="18" borderId="3" xfId="0" applyNumberFormat="1" applyFill="1" applyBorder="1" applyAlignment="1">
      <alignment horizontal="center" vertical="center" wrapText="1"/>
    </xf>
    <xf numFmtId="16" fontId="0" fillId="14" borderId="1" xfId="0" applyNumberFormat="1" applyFill="1" applyBorder="1" applyAlignment="1">
      <alignment horizontal="center" vertical="center" wrapText="1"/>
    </xf>
    <xf numFmtId="16" fontId="0" fillId="12" borderId="1" xfId="0" applyNumberFormat="1" applyFill="1" applyBorder="1" applyAlignment="1">
      <alignment horizontal="center" vertical="center" wrapText="1"/>
    </xf>
    <xf numFmtId="16" fontId="0" fillId="13" borderId="1" xfId="0" applyNumberFormat="1" applyFill="1" applyBorder="1" applyAlignment="1">
      <alignment horizontal="center" vertical="center" wrapText="1"/>
    </xf>
    <xf numFmtId="20" fontId="0" fillId="13" borderId="1" xfId="0" applyNumberFormat="1" applyFill="1" applyBorder="1" applyAlignment="1">
      <alignment horizontal="center" vertical="center" wrapText="1"/>
    </xf>
    <xf numFmtId="16" fontId="0" fillId="15" borderId="1" xfId="0" applyNumberFormat="1" applyFill="1" applyBorder="1" applyAlignment="1">
      <alignment horizontal="center" vertical="center" wrapText="1"/>
    </xf>
    <xf numFmtId="20" fontId="0" fillId="14" borderId="1" xfId="0" applyNumberFormat="1" applyFill="1" applyBorder="1" applyAlignment="1">
      <alignment horizontal="center" vertical="center" wrapText="1"/>
    </xf>
    <xf numFmtId="16" fontId="0" fillId="23" borderId="1" xfId="0" applyNumberFormat="1" applyFill="1" applyBorder="1" applyAlignment="1">
      <alignment horizontal="center" vertical="center" wrapText="1"/>
    </xf>
    <xf numFmtId="20" fontId="0" fillId="23" borderId="1" xfId="0" applyNumberFormat="1" applyFill="1" applyBorder="1" applyAlignment="1">
      <alignment horizontal="center" vertical="center" wrapText="1"/>
    </xf>
    <xf numFmtId="0" fontId="0" fillId="23" borderId="1" xfId="0" applyFill="1" applyBorder="1" applyAlignment="1">
      <alignment horizontal="center" vertical="center" wrapText="1"/>
    </xf>
    <xf numFmtId="16" fontId="0" fillId="24" borderId="1" xfId="0" applyNumberFormat="1" applyFill="1" applyBorder="1" applyAlignment="1">
      <alignment horizontal="center" vertical="center" wrapText="1"/>
    </xf>
    <xf numFmtId="20" fontId="0" fillId="24" borderId="1" xfId="0" applyNumberFormat="1" applyFill="1" applyBorder="1" applyAlignment="1">
      <alignment horizontal="center" vertical="center" wrapText="1"/>
    </xf>
    <xf numFmtId="0" fontId="0" fillId="24" borderId="1" xfId="0" applyFill="1" applyBorder="1" applyAlignment="1">
      <alignment horizontal="center" vertical="center" wrapText="1"/>
    </xf>
    <xf numFmtId="16" fontId="0" fillId="25" borderId="1" xfId="0" applyNumberFormat="1" applyFill="1" applyBorder="1" applyAlignment="1">
      <alignment horizontal="center" vertical="center" wrapText="1"/>
    </xf>
    <xf numFmtId="20" fontId="0" fillId="25" borderId="1" xfId="0" applyNumberFormat="1" applyFill="1" applyBorder="1" applyAlignment="1">
      <alignment horizontal="center" vertical="center" wrapText="1"/>
    </xf>
    <xf numFmtId="0" fontId="0" fillId="25" borderId="1" xfId="0" applyFill="1" applyBorder="1" applyAlignment="1">
      <alignment horizontal="center" vertical="center" wrapText="1"/>
    </xf>
    <xf numFmtId="16" fontId="0" fillId="25" borderId="3" xfId="0" applyNumberFormat="1" applyFill="1" applyBorder="1" applyAlignment="1">
      <alignment horizontal="center" vertical="center" wrapText="1"/>
    </xf>
    <xf numFmtId="21" fontId="0" fillId="25" borderId="1" xfId="0" applyNumberFormat="1" applyFill="1" applyBorder="1" applyAlignment="1">
      <alignment horizontal="center" vertical="center" wrapText="1"/>
    </xf>
    <xf numFmtId="16" fontId="0" fillId="23" borderId="3" xfId="0" applyNumberFormat="1" applyFill="1" applyBorder="1" applyAlignment="1">
      <alignment horizontal="center" vertical="center" wrapText="1"/>
    </xf>
    <xf numFmtId="21" fontId="0" fillId="23" borderId="3" xfId="0" applyNumberFormat="1" applyFill="1" applyBorder="1" applyAlignment="1">
      <alignment horizontal="center" vertical="center" wrapText="1"/>
    </xf>
    <xf numFmtId="0" fontId="0" fillId="23" borderId="3" xfId="0" applyFill="1" applyBorder="1" applyAlignment="1">
      <alignment horizontal="center" vertical="center" wrapText="1"/>
    </xf>
    <xf numFmtId="0" fontId="0" fillId="21" borderId="1" xfId="0" applyFill="1" applyBorder="1" applyAlignment="1">
      <alignment horizontal="center" vertical="center"/>
    </xf>
    <xf numFmtId="0" fontId="0" fillId="22" borderId="1" xfId="0" applyFill="1" applyBorder="1" applyAlignment="1">
      <alignment horizontal="center" vertical="center"/>
    </xf>
    <xf numFmtId="0" fontId="0" fillId="14" borderId="1" xfId="0" applyFill="1" applyBorder="1" applyAlignment="1">
      <alignment horizontal="center" vertical="center"/>
    </xf>
    <xf numFmtId="0" fontId="0" fillId="15" borderId="1" xfId="0" applyFill="1" applyBorder="1" applyAlignment="1">
      <alignment horizontal="center" vertical="center"/>
    </xf>
    <xf numFmtId="0" fontId="0" fillId="16" borderId="1" xfId="0" applyFill="1" applyBorder="1" applyAlignment="1">
      <alignment horizontal="center" vertical="center"/>
    </xf>
    <xf numFmtId="0" fontId="0" fillId="17" borderId="1" xfId="0" applyFill="1" applyBorder="1" applyAlignment="1">
      <alignment horizontal="center" vertical="center"/>
    </xf>
    <xf numFmtId="0" fontId="0" fillId="18" borderId="1" xfId="0" applyFill="1" applyBorder="1" applyAlignment="1">
      <alignment horizontal="center" vertical="center"/>
    </xf>
    <xf numFmtId="21" fontId="0" fillId="15" borderId="1" xfId="0" applyNumberFormat="1" applyFill="1" applyBorder="1" applyAlignment="1">
      <alignment horizontal="center" vertical="center"/>
    </xf>
    <xf numFmtId="20" fontId="0" fillId="15" borderId="1" xfId="0" applyNumberFormat="1" applyFill="1" applyBorder="1" applyAlignment="1">
      <alignment horizontal="center" vertical="center"/>
    </xf>
    <xf numFmtId="21" fontId="0" fillId="17" borderId="1" xfId="0" applyNumberFormat="1" applyFill="1" applyBorder="1" applyAlignment="1">
      <alignment horizontal="center" vertical="center"/>
    </xf>
    <xf numFmtId="21" fontId="0" fillId="16" borderId="1" xfId="0" applyNumberFormat="1" applyFill="1" applyBorder="1" applyAlignment="1">
      <alignment horizontal="center" vertical="center"/>
    </xf>
    <xf numFmtId="21" fontId="0" fillId="21" borderId="1" xfId="0" applyNumberFormat="1" applyFill="1" applyBorder="1" applyAlignment="1">
      <alignment horizontal="center" vertical="center"/>
    </xf>
    <xf numFmtId="21" fontId="0" fillId="22" borderId="1" xfId="0" applyNumberFormat="1" applyFill="1" applyBorder="1" applyAlignment="1">
      <alignment horizontal="center" vertical="center"/>
    </xf>
    <xf numFmtId="20" fontId="0" fillId="16" borderId="1" xfId="0" applyNumberFormat="1" applyFill="1" applyBorder="1" applyAlignment="1">
      <alignment horizontal="center" vertical="center"/>
    </xf>
    <xf numFmtId="20" fontId="0" fillId="17" borderId="1" xfId="0" applyNumberFormat="1" applyFill="1" applyBorder="1" applyAlignment="1">
      <alignment horizontal="center" vertical="center"/>
    </xf>
    <xf numFmtId="20" fontId="0" fillId="18" borderId="1" xfId="0" applyNumberFormat="1" applyFill="1" applyBorder="1" applyAlignment="1">
      <alignment horizontal="center" vertical="center"/>
    </xf>
    <xf numFmtId="20" fontId="0" fillId="14" borderId="1" xfId="0" applyNumberFormat="1" applyFill="1" applyBorder="1" applyAlignment="1">
      <alignment horizontal="center" vertical="center"/>
    </xf>
    <xf numFmtId="20" fontId="0" fillId="20" borderId="1" xfId="0" applyNumberFormat="1" applyFill="1" applyBorder="1" applyAlignment="1">
      <alignment horizontal="center" vertical="center" wrapText="1"/>
    </xf>
    <xf numFmtId="2" fontId="0" fillId="3" borderId="3" xfId="0" applyNumberFormat="1" applyFill="1" applyBorder="1" applyAlignment="1">
      <alignment horizontal="center" vertical="center" wrapText="1"/>
    </xf>
    <xf numFmtId="2" fontId="0" fillId="4" borderId="1" xfId="0" applyNumberFormat="1" applyFill="1" applyBorder="1" applyAlignment="1">
      <alignment horizontal="center" vertical="center" wrapText="1"/>
    </xf>
    <xf numFmtId="2" fontId="0" fillId="2" borderId="1" xfId="0" applyNumberFormat="1" applyFill="1" applyBorder="1" applyAlignment="1">
      <alignment horizontal="center" vertical="center" wrapText="1"/>
    </xf>
    <xf numFmtId="2" fontId="0" fillId="5" borderId="1" xfId="0" applyNumberFormat="1" applyFill="1" applyBorder="1" applyAlignment="1">
      <alignment horizontal="center" vertical="center" wrapText="1"/>
    </xf>
    <xf numFmtId="2" fontId="0" fillId="6" borderId="1" xfId="0" applyNumberFormat="1" applyFill="1" applyBorder="1" applyAlignment="1">
      <alignment horizontal="center" vertical="center" wrapText="1"/>
    </xf>
    <xf numFmtId="2" fontId="0" fillId="7" borderId="1" xfId="0" applyNumberFormat="1" applyFill="1" applyBorder="1" applyAlignment="1">
      <alignment horizontal="center" vertical="center" wrapText="1"/>
    </xf>
    <xf numFmtId="2" fontId="0" fillId="8" borderId="1" xfId="0" applyNumberFormat="1" applyFill="1" applyBorder="1" applyAlignment="1">
      <alignment horizontal="center" vertical="center" wrapText="1"/>
    </xf>
    <xf numFmtId="164" fontId="0" fillId="3" borderId="3" xfId="0" applyNumberFormat="1" applyFill="1" applyBorder="1" applyAlignment="1">
      <alignment horizontal="center" vertical="center" wrapText="1"/>
    </xf>
    <xf numFmtId="164" fontId="0" fillId="4" borderId="1" xfId="0" applyNumberFormat="1" applyFill="1" applyBorder="1" applyAlignment="1">
      <alignment horizontal="center" vertical="center" wrapText="1"/>
    </xf>
    <xf numFmtId="164" fontId="0" fillId="2" borderId="1" xfId="0" applyNumberFormat="1" applyFill="1" applyBorder="1" applyAlignment="1">
      <alignment horizontal="center" vertical="center" wrapText="1"/>
    </xf>
    <xf numFmtId="164" fontId="0" fillId="5" borderId="1" xfId="0" applyNumberFormat="1" applyFill="1" applyBorder="1" applyAlignment="1">
      <alignment horizontal="center" vertical="center" wrapText="1"/>
    </xf>
    <xf numFmtId="164" fontId="0" fillId="6" borderId="1" xfId="0" applyNumberFormat="1" applyFill="1" applyBorder="1" applyAlignment="1">
      <alignment horizontal="center" vertical="center" wrapText="1"/>
    </xf>
    <xf numFmtId="164" fontId="0" fillId="7" borderId="1" xfId="0" applyNumberFormat="1" applyFill="1" applyBorder="1" applyAlignment="1">
      <alignment horizontal="center" vertical="center" wrapText="1"/>
    </xf>
    <xf numFmtId="164" fontId="0" fillId="8" borderId="1" xfId="0" applyNumberFormat="1" applyFill="1" applyBorder="1" applyAlignment="1">
      <alignment horizontal="center" vertical="center" wrapText="1"/>
    </xf>
    <xf numFmtId="2" fontId="5" fillId="5" borderId="1" xfId="0" applyNumberFormat="1" applyFont="1" applyFill="1" applyBorder="1" applyAlignment="1">
      <alignment horizontal="center" vertical="center" wrapText="1"/>
    </xf>
    <xf numFmtId="2" fontId="2" fillId="3" borderId="3" xfId="0" applyNumberFormat="1" applyFont="1" applyFill="1" applyBorder="1" applyAlignment="1">
      <alignment horizontal="center" vertical="center" wrapText="1"/>
    </xf>
    <xf numFmtId="2" fontId="2" fillId="4" borderId="1" xfId="0" applyNumberFormat="1" applyFont="1" applyFill="1" applyBorder="1" applyAlignment="1">
      <alignment horizontal="center" vertical="center" wrapText="1"/>
    </xf>
    <xf numFmtId="2" fontId="2" fillId="2" borderId="1" xfId="0" applyNumberFormat="1" applyFont="1" applyFill="1" applyBorder="1" applyAlignment="1">
      <alignment horizontal="center" vertical="center" wrapText="1"/>
    </xf>
    <xf numFmtId="2" fontId="2" fillId="5" borderId="1" xfId="0" applyNumberFormat="1" applyFont="1" applyFill="1" applyBorder="1" applyAlignment="1">
      <alignment horizontal="center" vertical="center" wrapText="1"/>
    </xf>
    <xf numFmtId="2" fontId="2" fillId="6" borderId="1" xfId="0" applyNumberFormat="1" applyFont="1" applyFill="1" applyBorder="1" applyAlignment="1">
      <alignment horizontal="center" vertical="center" wrapText="1"/>
    </xf>
    <xf numFmtId="2" fontId="2" fillId="7" borderId="1" xfId="0" applyNumberFormat="1" applyFont="1" applyFill="1" applyBorder="1" applyAlignment="1">
      <alignment horizontal="center" vertical="center" wrapText="1"/>
    </xf>
    <xf numFmtId="2" fontId="2" fillId="8" borderId="1" xfId="0" applyNumberFormat="1" applyFont="1" applyFill="1" applyBorder="1" applyAlignment="1">
      <alignment horizontal="center" vertical="center" wrapText="1"/>
    </xf>
    <xf numFmtId="164" fontId="0" fillId="11" borderId="1" xfId="0" applyNumberFormat="1" applyFill="1" applyBorder="1" applyAlignment="1">
      <alignment horizontal="center" vertical="center" wrapText="1"/>
    </xf>
    <xf numFmtId="164" fontId="0" fillId="12" borderId="1" xfId="0" applyNumberFormat="1" applyFill="1" applyBorder="1" applyAlignment="1">
      <alignment horizontal="center" vertical="center" wrapText="1"/>
    </xf>
    <xf numFmtId="164" fontId="0" fillId="13" borderId="1" xfId="0" applyNumberFormat="1" applyFill="1" applyBorder="1" applyAlignment="1">
      <alignment horizontal="center" vertical="center" wrapText="1"/>
    </xf>
    <xf numFmtId="164" fontId="0" fillId="19" borderId="1" xfId="0" applyNumberFormat="1" applyFill="1" applyBorder="1" applyAlignment="1">
      <alignment horizontal="center" vertical="center" wrapText="1"/>
    </xf>
    <xf numFmtId="164" fontId="0" fillId="20" borderId="1" xfId="0" applyNumberFormat="1" applyFill="1" applyBorder="1" applyAlignment="1">
      <alignment horizontal="center" vertical="center" wrapText="1"/>
    </xf>
    <xf numFmtId="164" fontId="0" fillId="14" borderId="1" xfId="0" applyNumberFormat="1" applyFill="1" applyBorder="1" applyAlignment="1">
      <alignment horizontal="center" vertical="center"/>
    </xf>
    <xf numFmtId="164" fontId="0" fillId="15" borderId="1" xfId="0" applyNumberFormat="1" applyFill="1" applyBorder="1" applyAlignment="1">
      <alignment horizontal="center" vertical="center"/>
    </xf>
    <xf numFmtId="164" fontId="0" fillId="16" borderId="1" xfId="0" applyNumberFormat="1" applyFill="1" applyBorder="1" applyAlignment="1">
      <alignment horizontal="center" vertical="center"/>
    </xf>
    <xf numFmtId="164" fontId="0" fillId="17" borderId="1" xfId="0" applyNumberFormat="1" applyFill="1" applyBorder="1" applyAlignment="1">
      <alignment horizontal="center" vertical="center"/>
    </xf>
    <xf numFmtId="164" fontId="0" fillId="18" borderId="1" xfId="0" applyNumberFormat="1" applyFill="1" applyBorder="1" applyAlignment="1">
      <alignment horizontal="center" vertical="center"/>
    </xf>
    <xf numFmtId="164" fontId="0" fillId="21" borderId="1" xfId="0" applyNumberFormat="1" applyFill="1" applyBorder="1" applyAlignment="1">
      <alignment horizontal="center" vertical="center"/>
    </xf>
    <xf numFmtId="164" fontId="0" fillId="21" borderId="1" xfId="0" applyNumberFormat="1" applyFill="1" applyBorder="1" applyAlignment="1">
      <alignment horizontal="center" vertical="center" wrapText="1"/>
    </xf>
    <xf numFmtId="164" fontId="0" fillId="22" borderId="1" xfId="0" applyNumberFormat="1" applyFill="1" applyBorder="1" applyAlignment="1">
      <alignment horizontal="center" vertical="center"/>
    </xf>
    <xf numFmtId="164" fontId="0" fillId="22" borderId="1" xfId="0" applyNumberFormat="1" applyFill="1" applyBorder="1" applyAlignment="1">
      <alignment horizontal="center" vertical="center" wrapText="1"/>
    </xf>
    <xf numFmtId="2" fontId="0" fillId="11" borderId="1" xfId="0" applyNumberFormat="1" applyFill="1" applyBorder="1" applyAlignment="1">
      <alignment horizontal="center" vertical="center" wrapText="1"/>
    </xf>
    <xf numFmtId="2" fontId="0" fillId="12" borderId="1" xfId="0" applyNumberFormat="1" applyFill="1" applyBorder="1" applyAlignment="1">
      <alignment horizontal="center" vertical="center" wrapText="1"/>
    </xf>
    <xf numFmtId="2" fontId="0" fillId="13" borderId="1" xfId="0" applyNumberFormat="1" applyFill="1" applyBorder="1" applyAlignment="1">
      <alignment horizontal="center" vertical="center" wrapText="1"/>
    </xf>
    <xf numFmtId="2" fontId="0" fillId="19" borderId="1" xfId="0" applyNumberFormat="1" applyFill="1" applyBorder="1" applyAlignment="1">
      <alignment horizontal="center" vertical="center" wrapText="1"/>
    </xf>
    <xf numFmtId="2" fontId="0" fillId="20" borderId="1" xfId="0" applyNumberFormat="1" applyFill="1" applyBorder="1" applyAlignment="1">
      <alignment horizontal="center" vertical="center" wrapText="1"/>
    </xf>
    <xf numFmtId="2" fontId="0" fillId="14" borderId="1" xfId="0" applyNumberFormat="1" applyFill="1" applyBorder="1" applyAlignment="1">
      <alignment horizontal="center" vertical="center"/>
    </xf>
    <xf numFmtId="2" fontId="0" fillId="15" borderId="1" xfId="0" applyNumberFormat="1" applyFill="1" applyBorder="1" applyAlignment="1">
      <alignment horizontal="center" vertical="center"/>
    </xf>
    <xf numFmtId="2" fontId="0" fillId="16" borderId="1" xfId="0" applyNumberFormat="1" applyFill="1" applyBorder="1" applyAlignment="1">
      <alignment horizontal="center" vertical="center"/>
    </xf>
    <xf numFmtId="2" fontId="0" fillId="17" borderId="1" xfId="0" applyNumberFormat="1" applyFill="1" applyBorder="1" applyAlignment="1">
      <alignment horizontal="center" vertical="center"/>
    </xf>
    <xf numFmtId="2" fontId="0" fillId="18" borderId="1" xfId="0" applyNumberFormat="1" applyFill="1" applyBorder="1" applyAlignment="1">
      <alignment horizontal="center" vertical="center"/>
    </xf>
    <xf numFmtId="2" fontId="0" fillId="21" borderId="1" xfId="0" applyNumberFormat="1" applyFill="1" applyBorder="1" applyAlignment="1">
      <alignment horizontal="center" vertical="center" wrapText="1"/>
    </xf>
    <xf numFmtId="2" fontId="0" fillId="22" borderId="1" xfId="0" applyNumberFormat="1" applyFill="1" applyBorder="1" applyAlignment="1">
      <alignment horizontal="center" vertical="center" wrapText="1"/>
    </xf>
    <xf numFmtId="2" fontId="0" fillId="21" borderId="1" xfId="0" applyNumberFormat="1" applyFill="1" applyBorder="1" applyAlignment="1">
      <alignment horizontal="center" vertical="center"/>
    </xf>
    <xf numFmtId="2" fontId="0" fillId="22" borderId="1" xfId="0" applyNumberFormat="1" applyFill="1" applyBorder="1" applyAlignment="1">
      <alignment horizontal="center" vertical="center"/>
    </xf>
    <xf numFmtId="2" fontId="5" fillId="11" borderId="1" xfId="0" applyNumberFormat="1" applyFont="1" applyFill="1" applyBorder="1" applyAlignment="1">
      <alignment horizontal="center" vertical="center" wrapText="1"/>
    </xf>
    <xf numFmtId="2" fontId="5" fillId="12" borderId="1" xfId="0" applyNumberFormat="1" applyFont="1" applyFill="1" applyBorder="1" applyAlignment="1">
      <alignment horizontal="center" vertical="center" wrapText="1"/>
    </xf>
    <xf numFmtId="2" fontId="5" fillId="13" borderId="1" xfId="0" applyNumberFormat="1" applyFont="1" applyFill="1" applyBorder="1" applyAlignment="1">
      <alignment horizontal="center" vertical="center" wrapText="1"/>
    </xf>
    <xf numFmtId="2" fontId="5" fillId="19" borderId="1" xfId="0" applyNumberFormat="1" applyFont="1" applyFill="1" applyBorder="1" applyAlignment="1">
      <alignment horizontal="center" vertical="center" wrapText="1"/>
    </xf>
    <xf numFmtId="2" fontId="5" fillId="20" borderId="1" xfId="0" applyNumberFormat="1" applyFont="1" applyFill="1" applyBorder="1" applyAlignment="1">
      <alignment horizontal="center" vertical="center" wrapText="1"/>
    </xf>
    <xf numFmtId="2" fontId="5" fillId="14" borderId="1" xfId="0" applyNumberFormat="1" applyFont="1" applyFill="1" applyBorder="1" applyAlignment="1">
      <alignment horizontal="center" vertical="center"/>
    </xf>
    <xf numFmtId="2" fontId="5" fillId="15" borderId="1" xfId="0" applyNumberFormat="1" applyFont="1" applyFill="1" applyBorder="1" applyAlignment="1">
      <alignment horizontal="center" vertical="center"/>
    </xf>
    <xf numFmtId="2" fontId="5" fillId="16" borderId="1" xfId="0" applyNumberFormat="1" applyFont="1" applyFill="1" applyBorder="1" applyAlignment="1">
      <alignment horizontal="center" vertical="center"/>
    </xf>
    <xf numFmtId="2" fontId="5" fillId="17" borderId="1" xfId="0" applyNumberFormat="1" applyFont="1" applyFill="1" applyBorder="1" applyAlignment="1">
      <alignment horizontal="center" vertical="center"/>
    </xf>
    <xf numFmtId="2" fontId="5" fillId="18" borderId="1" xfId="0" applyNumberFormat="1" applyFont="1" applyFill="1" applyBorder="1" applyAlignment="1">
      <alignment horizontal="center" vertical="center"/>
    </xf>
    <xf numFmtId="2" fontId="5" fillId="21" borderId="1" xfId="0" applyNumberFormat="1" applyFont="1" applyFill="1" applyBorder="1" applyAlignment="1">
      <alignment horizontal="center" vertical="center"/>
    </xf>
    <xf numFmtId="2" fontId="5" fillId="22" borderId="1" xfId="0" applyNumberFormat="1" applyFont="1" applyFill="1" applyBorder="1" applyAlignment="1">
      <alignment horizontal="center" vertical="center"/>
    </xf>
    <xf numFmtId="0" fontId="1" fillId="0" borderId="1" xfId="0" applyFont="1" applyBorder="1" applyAlignment="1">
      <alignment horizontal="center" vertical="center" wrapText="1"/>
    </xf>
    <xf numFmtId="0" fontId="0" fillId="11" borderId="1" xfId="0" applyFill="1" applyBorder="1"/>
    <xf numFmtId="0" fontId="0" fillId="12" borderId="1" xfId="0" applyFill="1" applyBorder="1"/>
    <xf numFmtId="0" fontId="0" fillId="13" borderId="1" xfId="0" applyFill="1" applyBorder="1"/>
    <xf numFmtId="0" fontId="0" fillId="19" borderId="1" xfId="0" applyFill="1" applyBorder="1"/>
    <xf numFmtId="0" fontId="4" fillId="20" borderId="1" xfId="0" applyFont="1" applyFill="1" applyBorder="1"/>
    <xf numFmtId="0" fontId="0" fillId="5" borderId="1" xfId="0" applyFill="1" applyBorder="1"/>
    <xf numFmtId="0" fontId="0" fillId="14" borderId="1" xfId="0" applyFill="1" applyBorder="1"/>
    <xf numFmtId="0" fontId="0" fillId="15" borderId="1" xfId="0" applyFill="1" applyBorder="1"/>
    <xf numFmtId="0" fontId="0" fillId="16" borderId="1" xfId="0" applyFill="1" applyBorder="1"/>
    <xf numFmtId="0" fontId="0" fillId="17" borderId="1" xfId="0" applyFill="1" applyBorder="1"/>
    <xf numFmtId="0" fontId="0" fillId="18" borderId="1" xfId="0" applyFill="1" applyBorder="1"/>
    <xf numFmtId="0" fontId="0" fillId="21" borderId="1" xfId="0" applyFill="1" applyBorder="1"/>
    <xf numFmtId="0" fontId="4" fillId="22" borderId="1" xfId="0" applyFont="1" applyFill="1" applyBorder="1"/>
    <xf numFmtId="164" fontId="0" fillId="12" borderId="1" xfId="0" applyNumberFormat="1" applyFill="1" applyBorder="1" applyAlignment="1">
      <alignment horizontal="center" vertical="center"/>
    </xf>
    <xf numFmtId="0" fontId="0" fillId="12" borderId="1" xfId="0" applyFill="1" applyBorder="1" applyAlignment="1">
      <alignment horizontal="center" vertical="center"/>
    </xf>
    <xf numFmtId="21" fontId="0" fillId="13" borderId="1" xfId="0" applyNumberFormat="1" applyFill="1" applyBorder="1" applyAlignment="1">
      <alignment horizontal="center" vertical="center"/>
    </xf>
    <xf numFmtId="0" fontId="0" fillId="13" borderId="1" xfId="0" applyFill="1" applyBorder="1" applyAlignment="1">
      <alignment horizontal="center" vertical="center"/>
    </xf>
    <xf numFmtId="0" fontId="0" fillId="19" borderId="1" xfId="0" applyFill="1" applyBorder="1" applyAlignment="1">
      <alignment horizontal="center" vertical="center"/>
    </xf>
    <xf numFmtId="0" fontId="0" fillId="20" borderId="1" xfId="0" applyFill="1" applyBorder="1" applyAlignment="1">
      <alignment horizontal="center" vertical="center"/>
    </xf>
    <xf numFmtId="0" fontId="0" fillId="5" borderId="1" xfId="0" applyFill="1" applyBorder="1" applyAlignment="1">
      <alignment horizontal="center" vertical="center"/>
    </xf>
    <xf numFmtId="164" fontId="0" fillId="5" borderId="1" xfId="0" applyNumberFormat="1" applyFill="1" applyBorder="1" applyAlignment="1">
      <alignment horizontal="center" vertical="center"/>
    </xf>
    <xf numFmtId="0" fontId="0" fillId="13" borderId="3" xfId="0" applyFill="1" applyBorder="1" applyAlignment="1">
      <alignment horizontal="center" vertical="center"/>
    </xf>
    <xf numFmtId="0" fontId="0" fillId="12" borderId="2" xfId="0" applyFill="1" applyBorder="1" applyAlignment="1">
      <alignment horizontal="center" vertical="center"/>
    </xf>
    <xf numFmtId="0" fontId="0" fillId="19" borderId="3" xfId="0" applyFill="1" applyBorder="1" applyAlignment="1">
      <alignment horizontal="center" vertical="center"/>
    </xf>
    <xf numFmtId="0" fontId="0" fillId="13" borderId="2" xfId="0" applyFill="1" applyBorder="1" applyAlignment="1">
      <alignment horizontal="center" vertical="center"/>
    </xf>
    <xf numFmtId="0" fontId="0" fillId="20" borderId="3" xfId="0" applyFill="1" applyBorder="1" applyAlignment="1">
      <alignment horizontal="center" vertical="center"/>
    </xf>
    <xf numFmtId="0" fontId="0" fillId="19" borderId="2" xfId="0" applyFill="1" applyBorder="1" applyAlignment="1">
      <alignment horizontal="center" vertical="center"/>
    </xf>
    <xf numFmtId="0" fontId="0" fillId="5" borderId="3" xfId="0" applyFill="1" applyBorder="1" applyAlignment="1">
      <alignment horizontal="center" vertical="center"/>
    </xf>
    <xf numFmtId="0" fontId="0" fillId="20" borderId="2" xfId="0" applyFill="1" applyBorder="1" applyAlignment="1">
      <alignment horizontal="center" vertical="center"/>
    </xf>
    <xf numFmtId="0" fontId="0" fillId="14" borderId="3" xfId="0" applyFill="1" applyBorder="1" applyAlignment="1">
      <alignment horizontal="center" vertical="center"/>
    </xf>
    <xf numFmtId="0" fontId="0" fillId="5" borderId="2" xfId="0" applyFill="1" applyBorder="1" applyAlignment="1">
      <alignment horizontal="center" vertical="center"/>
    </xf>
    <xf numFmtId="164" fontId="0" fillId="12" borderId="3" xfId="0" applyNumberFormat="1" applyFill="1" applyBorder="1" applyAlignment="1">
      <alignment horizontal="center" vertical="center"/>
    </xf>
    <xf numFmtId="0" fontId="0" fillId="12" borderId="3" xfId="0" applyFill="1" applyBorder="1" applyAlignment="1">
      <alignment horizontal="center" vertical="center"/>
    </xf>
    <xf numFmtId="0" fontId="9" fillId="17" borderId="1" xfId="0" applyFont="1" applyFill="1" applyBorder="1" applyAlignment="1">
      <alignment horizontal="center" vertical="center" wrapText="1"/>
    </xf>
    <xf numFmtId="0" fontId="0" fillId="12" borderId="7" xfId="0" applyFill="1" applyBorder="1" applyAlignment="1">
      <alignment horizontal="center" vertical="center"/>
    </xf>
    <xf numFmtId="0" fontId="0" fillId="12" borderId="4" xfId="0" applyFill="1" applyBorder="1" applyAlignment="1">
      <alignment horizontal="center" vertical="center"/>
    </xf>
    <xf numFmtId="0" fontId="0" fillId="14" borderId="4" xfId="0" applyFill="1" applyBorder="1" applyAlignment="1">
      <alignment horizontal="center" vertical="center"/>
    </xf>
    <xf numFmtId="164" fontId="0" fillId="0" borderId="0" xfId="0" applyNumberFormat="1" applyAlignment="1">
      <alignment horizontal="center" vertical="center"/>
    </xf>
    <xf numFmtId="164" fontId="1" fillId="0" borderId="1" xfId="0" applyNumberFormat="1" applyFont="1" applyBorder="1" applyAlignment="1">
      <alignment horizontal="center" vertical="center" wrapText="1"/>
    </xf>
    <xf numFmtId="164" fontId="0" fillId="12" borderId="4" xfId="0" applyNumberFormat="1" applyFill="1" applyBorder="1" applyAlignment="1">
      <alignment horizontal="center" vertical="center"/>
    </xf>
    <xf numFmtId="164" fontId="0" fillId="13" borderId="3" xfId="0" applyNumberFormat="1" applyFill="1" applyBorder="1" applyAlignment="1">
      <alignment horizontal="center" vertical="center"/>
    </xf>
    <xf numFmtId="164" fontId="0" fillId="13" borderId="1" xfId="0" applyNumberFormat="1" applyFill="1" applyBorder="1" applyAlignment="1">
      <alignment horizontal="center" vertical="center"/>
    </xf>
    <xf numFmtId="164" fontId="0" fillId="19" borderId="3" xfId="0" applyNumberFormat="1" applyFill="1" applyBorder="1" applyAlignment="1">
      <alignment horizontal="center" vertical="center"/>
    </xf>
    <xf numFmtId="164" fontId="0" fillId="19" borderId="1" xfId="0" applyNumberFormat="1" applyFill="1" applyBorder="1" applyAlignment="1">
      <alignment horizontal="center" vertical="center"/>
    </xf>
    <xf numFmtId="164" fontId="0" fillId="20" borderId="3" xfId="0" applyNumberFormat="1" applyFill="1" applyBorder="1" applyAlignment="1">
      <alignment horizontal="center" vertical="center"/>
    </xf>
    <xf numFmtId="164" fontId="0" fillId="20" borderId="1" xfId="0" applyNumberFormat="1" applyFill="1" applyBorder="1" applyAlignment="1">
      <alignment horizontal="center" vertical="center"/>
    </xf>
    <xf numFmtId="164" fontId="0" fillId="5" borderId="3" xfId="0" applyNumberFormat="1" applyFill="1" applyBorder="1" applyAlignment="1">
      <alignment horizontal="center" vertical="center"/>
    </xf>
    <xf numFmtId="164" fontId="0" fillId="14" borderId="3" xfId="0" applyNumberFormat="1" applyFill="1" applyBorder="1" applyAlignment="1">
      <alignment horizontal="center" vertical="center"/>
    </xf>
    <xf numFmtId="164" fontId="0" fillId="12" borderId="2" xfId="0" applyNumberFormat="1" applyFill="1" applyBorder="1" applyAlignment="1">
      <alignment horizontal="center" vertical="center"/>
    </xf>
    <xf numFmtId="164" fontId="0" fillId="13" borderId="2" xfId="0" applyNumberFormat="1" applyFill="1" applyBorder="1" applyAlignment="1">
      <alignment horizontal="center" vertical="center"/>
    </xf>
    <xf numFmtId="164" fontId="0" fillId="19" borderId="2" xfId="0" applyNumberFormat="1" applyFill="1" applyBorder="1" applyAlignment="1">
      <alignment horizontal="center" vertical="center"/>
    </xf>
    <xf numFmtId="164" fontId="0" fillId="20" borderId="2" xfId="0" applyNumberFormat="1" applyFill="1" applyBorder="1" applyAlignment="1">
      <alignment horizontal="center" vertical="center"/>
    </xf>
    <xf numFmtId="164" fontId="0" fillId="5" borderId="2" xfId="0" applyNumberFormat="1" applyFill="1" applyBorder="1" applyAlignment="1">
      <alignment horizontal="center" vertical="center"/>
    </xf>
    <xf numFmtId="164" fontId="0" fillId="15" borderId="3" xfId="0" applyNumberFormat="1" applyFill="1" applyBorder="1" applyAlignment="1">
      <alignment horizontal="center" vertical="center"/>
    </xf>
    <xf numFmtId="0" fontId="0" fillId="15" borderId="3" xfId="0" applyFill="1" applyBorder="1" applyAlignment="1">
      <alignment horizontal="center" vertical="center"/>
    </xf>
    <xf numFmtId="164" fontId="0" fillId="14" borderId="2" xfId="0" applyNumberFormat="1" applyFill="1" applyBorder="1" applyAlignment="1">
      <alignment horizontal="center" vertical="center"/>
    </xf>
    <xf numFmtId="0" fontId="0" fillId="14" borderId="2" xfId="0" applyFill="1" applyBorder="1" applyAlignment="1">
      <alignment horizontal="center" vertical="center"/>
    </xf>
    <xf numFmtId="0" fontId="8" fillId="21" borderId="1" xfId="0" applyFont="1" applyFill="1" applyBorder="1" applyAlignment="1">
      <alignment horizontal="center" vertical="center" wrapText="1"/>
    </xf>
    <xf numFmtId="0" fontId="7" fillId="20" borderId="1" xfId="0" applyFont="1" applyFill="1" applyBorder="1" applyAlignment="1">
      <alignment horizontal="center" vertical="center" wrapText="1"/>
    </xf>
    <xf numFmtId="164" fontId="0" fillId="15" borderId="4" xfId="0" applyNumberFormat="1" applyFill="1" applyBorder="1" applyAlignment="1">
      <alignment horizontal="center" vertical="center"/>
    </xf>
    <xf numFmtId="0" fontId="0" fillId="15" borderId="4" xfId="0" applyFill="1" applyBorder="1" applyAlignment="1">
      <alignment horizontal="center" vertical="center"/>
    </xf>
    <xf numFmtId="164" fontId="0" fillId="16" borderId="4" xfId="0" applyNumberFormat="1" applyFill="1" applyBorder="1" applyAlignment="1">
      <alignment horizontal="center" vertical="center"/>
    </xf>
    <xf numFmtId="0" fontId="0" fillId="16" borderId="4" xfId="0" applyFill="1" applyBorder="1" applyAlignment="1">
      <alignment horizontal="center" vertical="center"/>
    </xf>
    <xf numFmtId="22" fontId="0" fillId="11" borderId="1" xfId="0" applyNumberFormat="1" applyFill="1" applyBorder="1" applyAlignment="1">
      <alignment horizontal="center" vertical="center" wrapText="1"/>
    </xf>
    <xf numFmtId="0" fontId="1" fillId="0" borderId="0" xfId="0" applyFont="1" applyAlignment="1">
      <alignment horizontal="center" vertical="center" wrapText="1"/>
    </xf>
    <xf numFmtId="2" fontId="0" fillId="0" borderId="0" xfId="0" applyNumberFormat="1" applyAlignment="1">
      <alignment horizontal="center" vertical="center"/>
    </xf>
    <xf numFmtId="2" fontId="1" fillId="0" borderId="0" xfId="0" applyNumberFormat="1" applyFont="1" applyAlignment="1">
      <alignment horizontal="center" vertical="center" wrapText="1"/>
    </xf>
    <xf numFmtId="164" fontId="0" fillId="0" borderId="0" xfId="0" applyNumberFormat="1"/>
    <xf numFmtId="164" fontId="1" fillId="0" borderId="4" xfId="0" applyNumberFormat="1" applyFont="1" applyBorder="1" applyAlignment="1">
      <alignment horizontal="center" vertical="center" wrapText="1"/>
    </xf>
    <xf numFmtId="0" fontId="0" fillId="26" borderId="0" xfId="0" applyFill="1" applyAlignment="1">
      <alignment horizontal="center" vertical="center"/>
    </xf>
    <xf numFmtId="2" fontId="0" fillId="26" borderId="0" xfId="0" applyNumberFormat="1" applyFill="1" applyAlignment="1">
      <alignment horizontal="center" vertical="center"/>
    </xf>
    <xf numFmtId="164" fontId="0" fillId="13" borderId="7" xfId="0" applyNumberFormat="1" applyFill="1" applyBorder="1" applyAlignment="1">
      <alignment horizontal="center" vertical="center"/>
    </xf>
    <xf numFmtId="0" fontId="0" fillId="13" borderId="7" xfId="0" applyFill="1" applyBorder="1" applyAlignment="1">
      <alignment horizontal="center" vertical="center"/>
    </xf>
    <xf numFmtId="164" fontId="0" fillId="19" borderId="7" xfId="0" applyNumberFormat="1" applyFill="1" applyBorder="1" applyAlignment="1">
      <alignment horizontal="center" vertical="center"/>
    </xf>
    <xf numFmtId="0" fontId="0" fillId="19" borderId="7" xfId="0" applyFill="1" applyBorder="1" applyAlignment="1">
      <alignment horizontal="center" vertical="center"/>
    </xf>
    <xf numFmtId="164" fontId="0" fillId="20" borderId="7" xfId="0" applyNumberFormat="1" applyFill="1" applyBorder="1" applyAlignment="1">
      <alignment horizontal="center" vertical="center"/>
    </xf>
    <xf numFmtId="0" fontId="0" fillId="20" borderId="7" xfId="0" applyFill="1" applyBorder="1" applyAlignment="1">
      <alignment horizontal="center" vertical="center"/>
    </xf>
    <xf numFmtId="164" fontId="0" fillId="5" borderId="7" xfId="0" applyNumberFormat="1" applyFill="1" applyBorder="1" applyAlignment="1">
      <alignment horizontal="center" vertical="center"/>
    </xf>
    <xf numFmtId="0" fontId="0" fillId="5" borderId="7" xfId="0" applyFill="1" applyBorder="1" applyAlignment="1">
      <alignment horizontal="center" vertical="center"/>
    </xf>
    <xf numFmtId="164" fontId="0" fillId="14" borderId="7" xfId="0" applyNumberFormat="1" applyFill="1" applyBorder="1" applyAlignment="1">
      <alignment horizontal="center" vertical="center"/>
    </xf>
    <xf numFmtId="0" fontId="0" fillId="14" borderId="7" xfId="0" applyFill="1" applyBorder="1" applyAlignment="1">
      <alignment horizontal="center" vertical="center"/>
    </xf>
    <xf numFmtId="164" fontId="0" fillId="15" borderId="7" xfId="0" applyNumberFormat="1" applyFill="1" applyBorder="1" applyAlignment="1">
      <alignment horizontal="center" vertical="center"/>
    </xf>
    <xf numFmtId="0" fontId="0" fillId="15" borderId="7" xfId="0" applyFill="1" applyBorder="1" applyAlignment="1">
      <alignment horizontal="center" vertical="center"/>
    </xf>
    <xf numFmtId="164" fontId="1" fillId="0" borderId="2" xfId="0" applyNumberFormat="1" applyFont="1" applyBorder="1" applyAlignment="1">
      <alignment horizontal="center" vertical="center" wrapText="1"/>
    </xf>
    <xf numFmtId="164" fontId="0" fillId="8" borderId="1" xfId="0" applyNumberFormat="1" applyFill="1" applyBorder="1" applyAlignment="1">
      <alignment horizontal="center" vertical="center"/>
    </xf>
    <xf numFmtId="0" fontId="0" fillId="8" borderId="1" xfId="0" applyFill="1" applyBorder="1" applyAlignment="1">
      <alignment horizontal="center" vertical="center"/>
    </xf>
    <xf numFmtId="2" fontId="0" fillId="0" borderId="0" xfId="0" applyNumberFormat="1"/>
    <xf numFmtId="2" fontId="1" fillId="0" borderId="2" xfId="0" applyNumberFormat="1" applyFont="1" applyBorder="1" applyAlignment="1">
      <alignment horizontal="center" vertical="center" wrapText="1"/>
    </xf>
    <xf numFmtId="2" fontId="0" fillId="8" borderId="1" xfId="0" applyNumberFormat="1" applyFill="1" applyBorder="1" applyAlignment="1">
      <alignment horizontal="center" vertical="center"/>
    </xf>
    <xf numFmtId="0" fontId="0" fillId="3" borderId="1" xfId="0" applyFill="1" applyBorder="1" applyAlignment="1">
      <alignment horizontal="center" vertical="center"/>
    </xf>
    <xf numFmtId="2" fontId="0" fillId="3" borderId="1" xfId="0" applyNumberFormat="1" applyFill="1" applyBorder="1" applyAlignment="1">
      <alignment horizontal="center" vertical="center"/>
    </xf>
    <xf numFmtId="0" fontId="0" fillId="2" borderId="1" xfId="0" applyFill="1" applyBorder="1" applyAlignment="1">
      <alignment horizontal="center" vertical="center"/>
    </xf>
    <xf numFmtId="2" fontId="0" fillId="2" borderId="1" xfId="0" applyNumberFormat="1" applyFill="1" applyBorder="1" applyAlignment="1">
      <alignment horizontal="center" vertical="center"/>
    </xf>
    <xf numFmtId="2" fontId="0" fillId="5" borderId="1" xfId="0" applyNumberFormat="1" applyFill="1" applyBorder="1" applyAlignment="1">
      <alignment horizontal="center" vertical="center"/>
    </xf>
    <xf numFmtId="0" fontId="0" fillId="6" borderId="1" xfId="0" applyFill="1" applyBorder="1" applyAlignment="1">
      <alignment horizontal="center" vertical="center"/>
    </xf>
    <xf numFmtId="2" fontId="0" fillId="6" borderId="1" xfId="0" applyNumberFormat="1" applyFill="1" applyBorder="1" applyAlignment="1">
      <alignment horizontal="center" vertical="center"/>
    </xf>
    <xf numFmtId="0" fontId="0" fillId="7" borderId="1" xfId="0" applyFill="1" applyBorder="1" applyAlignment="1">
      <alignment horizontal="center" vertical="center"/>
    </xf>
    <xf numFmtId="2" fontId="0" fillId="7" borderId="1" xfId="0" applyNumberFormat="1" applyFill="1" applyBorder="1" applyAlignment="1">
      <alignment horizontal="center" vertical="center"/>
    </xf>
    <xf numFmtId="0" fontId="0" fillId="3" borderId="3" xfId="0" applyFill="1" applyBorder="1" applyAlignment="1">
      <alignment horizontal="center" vertical="center"/>
    </xf>
    <xf numFmtId="2" fontId="0" fillId="3" borderId="3" xfId="0" applyNumberFormat="1" applyFill="1" applyBorder="1" applyAlignment="1">
      <alignment horizontal="center" vertical="center"/>
    </xf>
    <xf numFmtId="2" fontId="1" fillId="0" borderId="1" xfId="0" applyNumberFormat="1" applyFont="1" applyBorder="1" applyAlignment="1">
      <alignment horizontal="center" vertical="center" wrapText="1"/>
    </xf>
    <xf numFmtId="164" fontId="0" fillId="2" borderId="1" xfId="0" applyNumberFormat="1" applyFill="1" applyBorder="1" applyAlignment="1">
      <alignment horizontal="center" vertical="center"/>
    </xf>
    <xf numFmtId="164" fontId="0" fillId="3" borderId="1" xfId="0" applyNumberFormat="1" applyFill="1" applyBorder="1" applyAlignment="1">
      <alignment horizontal="center" vertical="center"/>
    </xf>
    <xf numFmtId="21" fontId="0" fillId="14" borderId="1" xfId="0" applyNumberFormat="1" applyFill="1" applyBorder="1" applyAlignment="1">
      <alignment horizontal="center" vertical="center"/>
    </xf>
    <xf numFmtId="164" fontId="0" fillId="6" borderId="1" xfId="0" applyNumberFormat="1" applyFill="1" applyBorder="1" applyAlignment="1">
      <alignment horizontal="center" vertical="center"/>
    </xf>
    <xf numFmtId="164" fontId="0" fillId="7" borderId="1" xfId="0" applyNumberFormat="1" applyFill="1" applyBorder="1" applyAlignment="1">
      <alignment horizontal="center" vertical="center"/>
    </xf>
    <xf numFmtId="164" fontId="0" fillId="6" borderId="3" xfId="0" applyNumberFormat="1" applyFill="1" applyBorder="1" applyAlignment="1">
      <alignment horizontal="center" vertical="center"/>
    </xf>
    <xf numFmtId="0" fontId="0" fillId="6" borderId="3" xfId="0" applyFill="1" applyBorder="1" applyAlignment="1">
      <alignment horizontal="center" vertical="center"/>
    </xf>
    <xf numFmtId="2" fontId="0" fillId="6" borderId="3" xfId="0" applyNumberFormat="1" applyFill="1" applyBorder="1" applyAlignment="1">
      <alignment horizontal="center" vertical="center"/>
    </xf>
    <xf numFmtId="164" fontId="0" fillId="6" borderId="2" xfId="0" applyNumberFormat="1" applyFill="1" applyBorder="1" applyAlignment="1">
      <alignment horizontal="center" vertical="center"/>
    </xf>
    <xf numFmtId="0" fontId="0" fillId="6" borderId="2" xfId="0" applyFill="1" applyBorder="1" applyAlignment="1">
      <alignment horizontal="center" vertical="center"/>
    </xf>
    <xf numFmtId="2" fontId="0" fillId="6" borderId="2" xfId="0" applyNumberFormat="1" applyFill="1" applyBorder="1" applyAlignment="1">
      <alignment horizontal="center" vertical="center"/>
    </xf>
    <xf numFmtId="165" fontId="0" fillId="0" borderId="0" xfId="0" applyNumberFormat="1"/>
    <xf numFmtId="165" fontId="1" fillId="0" borderId="1" xfId="0" applyNumberFormat="1" applyFont="1" applyBorder="1" applyAlignment="1">
      <alignment horizontal="center" vertical="center" wrapText="1"/>
    </xf>
    <xf numFmtId="165" fontId="0" fillId="7" borderId="1" xfId="0" applyNumberFormat="1" applyFill="1" applyBorder="1" applyAlignment="1">
      <alignment horizontal="center" vertical="center"/>
    </xf>
    <xf numFmtId="165" fontId="0" fillId="6" borderId="1" xfId="0" applyNumberFormat="1" applyFill="1" applyBorder="1" applyAlignment="1">
      <alignment horizontal="center" vertical="center"/>
    </xf>
    <xf numFmtId="165" fontId="0" fillId="14" borderId="1" xfId="0" applyNumberFormat="1" applyFill="1" applyBorder="1" applyAlignment="1">
      <alignment horizontal="center" vertical="center"/>
    </xf>
    <xf numFmtId="165" fontId="0" fillId="0" borderId="0" xfId="0" applyNumberFormat="1" applyAlignment="1">
      <alignment horizontal="center" vertical="center"/>
    </xf>
    <xf numFmtId="165" fontId="0" fillId="2" borderId="1" xfId="0" applyNumberFormat="1" applyFill="1" applyBorder="1" applyAlignment="1">
      <alignment horizontal="center" vertical="center"/>
    </xf>
    <xf numFmtId="165" fontId="0" fillId="3" borderId="1" xfId="0" applyNumberFormat="1" applyFill="1" applyBorder="1" applyAlignment="1">
      <alignment horizontal="center" vertical="center"/>
    </xf>
    <xf numFmtId="164" fontId="0" fillId="4" borderId="1" xfId="0" applyNumberFormat="1" applyFill="1" applyBorder="1" applyAlignment="1">
      <alignment horizontal="center" vertical="center"/>
    </xf>
    <xf numFmtId="165" fontId="0" fillId="4" borderId="1" xfId="0" applyNumberFormat="1" applyFill="1" applyBorder="1" applyAlignment="1">
      <alignment horizontal="center" vertical="center"/>
    </xf>
    <xf numFmtId="0" fontId="0" fillId="4" borderId="1" xfId="0" applyFill="1" applyBorder="1" applyAlignment="1">
      <alignment horizontal="center" vertical="center"/>
    </xf>
    <xf numFmtId="2" fontId="0" fillId="4" borderId="1" xfId="0" applyNumberFormat="1" applyFill="1" applyBorder="1" applyAlignment="1">
      <alignment horizontal="center" vertical="center"/>
    </xf>
    <xf numFmtId="164" fontId="0" fillId="3" borderId="3" xfId="0" applyNumberFormat="1" applyFill="1" applyBorder="1" applyAlignment="1">
      <alignment horizontal="center" vertical="center"/>
    </xf>
    <xf numFmtId="165" fontId="0" fillId="3" borderId="3" xfId="0" applyNumberFormat="1" applyFill="1" applyBorder="1" applyAlignment="1">
      <alignment horizontal="center" vertical="center"/>
    </xf>
    <xf numFmtId="164" fontId="0" fillId="3" borderId="2" xfId="0" applyNumberFormat="1" applyFill="1" applyBorder="1" applyAlignment="1">
      <alignment horizontal="center" vertical="center"/>
    </xf>
    <xf numFmtId="165" fontId="0" fillId="3" borderId="2" xfId="0" applyNumberFormat="1" applyFill="1" applyBorder="1" applyAlignment="1">
      <alignment horizontal="center" vertical="center"/>
    </xf>
    <xf numFmtId="0" fontId="0" fillId="3" borderId="2" xfId="0" applyFill="1" applyBorder="1" applyAlignment="1">
      <alignment horizontal="center" vertical="center"/>
    </xf>
    <xf numFmtId="164" fontId="0" fillId="4" borderId="3" xfId="0" applyNumberFormat="1" applyFill="1" applyBorder="1" applyAlignment="1">
      <alignment horizontal="center" vertical="center"/>
    </xf>
    <xf numFmtId="165" fontId="0" fillId="4" borderId="3" xfId="0" applyNumberFormat="1" applyFill="1" applyBorder="1" applyAlignment="1">
      <alignment horizontal="center" vertical="center"/>
    </xf>
    <xf numFmtId="0" fontId="0" fillId="4" borderId="3" xfId="0" applyFill="1" applyBorder="1" applyAlignment="1">
      <alignment horizontal="center" vertical="center"/>
    </xf>
    <xf numFmtId="2" fontId="0" fillId="4" borderId="3" xfId="0" applyNumberFormat="1" applyFill="1" applyBorder="1" applyAlignment="1">
      <alignment horizontal="center" vertical="center"/>
    </xf>
    <xf numFmtId="164" fontId="0" fillId="4" borderId="2" xfId="0" applyNumberFormat="1" applyFill="1" applyBorder="1" applyAlignment="1">
      <alignment horizontal="center" vertical="center"/>
    </xf>
    <xf numFmtId="165" fontId="0" fillId="4" borderId="2" xfId="0" applyNumberFormat="1" applyFill="1" applyBorder="1" applyAlignment="1">
      <alignment horizontal="center" vertical="center"/>
    </xf>
    <xf numFmtId="0" fontId="0" fillId="4" borderId="2" xfId="0" applyFill="1" applyBorder="1" applyAlignment="1">
      <alignment horizontal="center" vertical="center"/>
    </xf>
    <xf numFmtId="2" fontId="0" fillId="4" borderId="2" xfId="0" applyNumberFormat="1" applyFill="1" applyBorder="1" applyAlignment="1">
      <alignment horizontal="center" vertical="center"/>
    </xf>
    <xf numFmtId="165" fontId="0" fillId="14" borderId="3" xfId="0" applyNumberFormat="1" applyFill="1" applyBorder="1" applyAlignment="1">
      <alignment horizontal="center" vertical="center"/>
    </xf>
    <xf numFmtId="2" fontId="0" fillId="14" borderId="3" xfId="0" applyNumberFormat="1" applyFill="1" applyBorder="1" applyAlignment="1">
      <alignment horizontal="center" vertical="center"/>
    </xf>
    <xf numFmtId="165" fontId="0" fillId="14" borderId="2" xfId="0" applyNumberFormat="1" applyFill="1" applyBorder="1" applyAlignment="1">
      <alignment horizontal="center" vertical="center"/>
    </xf>
    <xf numFmtId="2" fontId="0" fillId="14" borderId="2" xfId="0" applyNumberFormat="1" applyFill="1" applyBorder="1" applyAlignment="1">
      <alignment horizontal="center" vertical="center"/>
    </xf>
    <xf numFmtId="165" fontId="0" fillId="6" borderId="3" xfId="0" applyNumberFormat="1" applyFill="1" applyBorder="1" applyAlignment="1">
      <alignment horizontal="center" vertical="center"/>
    </xf>
    <xf numFmtId="165" fontId="0" fillId="6" borderId="2" xfId="0" applyNumberFormat="1" applyFill="1" applyBorder="1" applyAlignment="1">
      <alignment horizontal="center" vertical="center"/>
    </xf>
    <xf numFmtId="164" fontId="0" fillId="7" borderId="3" xfId="0" applyNumberFormat="1" applyFill="1" applyBorder="1" applyAlignment="1">
      <alignment horizontal="center" vertical="center"/>
    </xf>
    <xf numFmtId="165" fontId="0" fillId="7" borderId="3" xfId="0" applyNumberFormat="1" applyFill="1" applyBorder="1" applyAlignment="1">
      <alignment horizontal="center" vertical="center"/>
    </xf>
    <xf numFmtId="0" fontId="0" fillId="7" borderId="3" xfId="0" applyFill="1" applyBorder="1" applyAlignment="1">
      <alignment horizontal="center" vertical="center"/>
    </xf>
    <xf numFmtId="2" fontId="0" fillId="7" borderId="3" xfId="0" applyNumberFormat="1" applyFill="1" applyBorder="1" applyAlignment="1">
      <alignment horizontal="center" vertical="center"/>
    </xf>
    <xf numFmtId="164" fontId="0" fillId="7" borderId="2" xfId="0" applyNumberFormat="1" applyFill="1" applyBorder="1" applyAlignment="1">
      <alignment horizontal="center" vertical="center"/>
    </xf>
    <xf numFmtId="165" fontId="0" fillId="7" borderId="2" xfId="0" applyNumberFormat="1" applyFill="1" applyBorder="1" applyAlignment="1">
      <alignment horizontal="center" vertical="center"/>
    </xf>
    <xf numFmtId="0" fontId="0" fillId="7" borderId="2" xfId="0" applyFill="1" applyBorder="1" applyAlignment="1">
      <alignment horizontal="center" vertical="center"/>
    </xf>
    <xf numFmtId="2" fontId="0" fillId="7" borderId="2" xfId="0" applyNumberFormat="1" applyFill="1" applyBorder="1" applyAlignment="1">
      <alignment horizontal="center" vertical="center"/>
    </xf>
    <xf numFmtId="14" fontId="0" fillId="0" borderId="1" xfId="0" applyNumberFormat="1" applyBorder="1" applyAlignment="1">
      <alignment horizontal="center" vertical="center"/>
    </xf>
    <xf numFmtId="14" fontId="0" fillId="0" borderId="0" xfId="0" applyNumberFormat="1" applyAlignment="1">
      <alignment horizontal="center" vertical="center"/>
    </xf>
    <xf numFmtId="14" fontId="1" fillId="0" borderId="2" xfId="0" applyNumberFormat="1" applyFont="1" applyBorder="1" applyAlignment="1">
      <alignment horizontal="center" vertical="center"/>
    </xf>
    <xf numFmtId="14" fontId="0" fillId="0" borderId="3" xfId="0" applyNumberFormat="1" applyBorder="1" applyAlignment="1">
      <alignment horizontal="center" vertical="center"/>
    </xf>
    <xf numFmtId="164" fontId="1" fillId="0" borderId="2" xfId="0" applyNumberFormat="1" applyFont="1" applyBorder="1" applyAlignment="1">
      <alignment horizontal="center" vertical="center"/>
    </xf>
    <xf numFmtId="164" fontId="0" fillId="0" borderId="3" xfId="0" applyNumberFormat="1" applyBorder="1" applyAlignment="1">
      <alignment horizontal="center" vertical="center"/>
    </xf>
    <xf numFmtId="164" fontId="0" fillId="0" borderId="1" xfId="0" applyNumberFormat="1" applyBorder="1" applyAlignment="1">
      <alignment horizontal="center" vertical="center"/>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21" fontId="0" fillId="0" borderId="0" xfId="0" applyNumberFormat="1" applyAlignment="1">
      <alignment horizontal="center" vertical="center" wrapText="1"/>
    </xf>
    <xf numFmtId="0" fontId="0" fillId="28" borderId="1" xfId="0" applyFill="1" applyBorder="1" applyAlignment="1">
      <alignment horizontal="center" vertical="center" wrapText="1"/>
    </xf>
    <xf numFmtId="164" fontId="0" fillId="28" borderId="1" xfId="0" applyNumberFormat="1" applyFill="1" applyBorder="1" applyAlignment="1">
      <alignment horizontal="center" vertical="center" wrapText="1"/>
    </xf>
    <xf numFmtId="2" fontId="0" fillId="28" borderId="1" xfId="0" applyNumberFormat="1" applyFill="1" applyBorder="1" applyAlignment="1">
      <alignment horizontal="center" vertical="center" wrapText="1"/>
    </xf>
    <xf numFmtId="2" fontId="2" fillId="28" borderId="1" xfId="0" applyNumberFormat="1" applyFont="1" applyFill="1" applyBorder="1" applyAlignment="1">
      <alignment horizontal="center" vertical="center" wrapText="1"/>
    </xf>
    <xf numFmtId="0" fontId="0" fillId="29" borderId="1" xfId="0" applyFill="1" applyBorder="1" applyAlignment="1">
      <alignment horizontal="center" vertical="center" wrapText="1"/>
    </xf>
    <xf numFmtId="164" fontId="0" fillId="29" borderId="1" xfId="0" applyNumberFormat="1" applyFill="1" applyBorder="1" applyAlignment="1">
      <alignment horizontal="center" vertical="center" wrapText="1"/>
    </xf>
    <xf numFmtId="2" fontId="0" fillId="29" borderId="1" xfId="0" applyNumberFormat="1" applyFill="1" applyBorder="1" applyAlignment="1">
      <alignment horizontal="center" vertical="center" wrapText="1"/>
    </xf>
    <xf numFmtId="2" fontId="2" fillId="29" borderId="1" xfId="0" applyNumberFormat="1" applyFont="1" applyFill="1" applyBorder="1" applyAlignment="1">
      <alignment horizontal="center" vertical="center" wrapText="1"/>
    </xf>
    <xf numFmtId="2" fontId="2" fillId="19" borderId="1" xfId="0" applyNumberFormat="1" applyFont="1" applyFill="1" applyBorder="1" applyAlignment="1">
      <alignment horizontal="center" vertical="center" wrapText="1"/>
    </xf>
    <xf numFmtId="2" fontId="2" fillId="21" borderId="1" xfId="0" applyNumberFormat="1" applyFont="1" applyFill="1" applyBorder="1" applyAlignment="1">
      <alignment horizontal="center" vertical="center" wrapText="1"/>
    </xf>
    <xf numFmtId="14" fontId="0" fillId="30" borderId="3" xfId="0" applyNumberFormat="1" applyFill="1" applyBorder="1" applyAlignment="1">
      <alignment horizontal="center" vertical="center"/>
    </xf>
    <xf numFmtId="164" fontId="0" fillId="30" borderId="1" xfId="0" applyNumberFormat="1" applyFill="1" applyBorder="1" applyAlignment="1">
      <alignment horizontal="center" vertical="center"/>
    </xf>
    <xf numFmtId="0" fontId="0" fillId="30" borderId="1" xfId="0" applyFill="1" applyBorder="1" applyAlignment="1">
      <alignment horizontal="center" vertical="center"/>
    </xf>
    <xf numFmtId="0" fontId="0" fillId="30" borderId="1" xfId="0" applyFill="1" applyBorder="1" applyAlignment="1">
      <alignment horizontal="center" vertical="center" wrapText="1"/>
    </xf>
    <xf numFmtId="14" fontId="0" fillId="29" borderId="3" xfId="0" applyNumberFormat="1" applyFill="1" applyBorder="1" applyAlignment="1">
      <alignment horizontal="center" vertical="center"/>
    </xf>
    <xf numFmtId="164" fontId="0" fillId="29" borderId="1" xfId="0" applyNumberFormat="1" applyFill="1" applyBorder="1" applyAlignment="1">
      <alignment horizontal="center" vertical="center"/>
    </xf>
    <xf numFmtId="0" fontId="0" fillId="29" borderId="1" xfId="0" applyFill="1" applyBorder="1" applyAlignment="1">
      <alignment horizontal="center" vertical="center"/>
    </xf>
    <xf numFmtId="14" fontId="0" fillId="29" borderId="1" xfId="0" applyNumberFormat="1" applyFill="1" applyBorder="1" applyAlignment="1">
      <alignment horizontal="center" vertical="center"/>
    </xf>
    <xf numFmtId="14" fontId="0" fillId="21" borderId="1" xfId="0" applyNumberFormat="1" applyFill="1" applyBorder="1" applyAlignment="1">
      <alignment horizontal="center" vertical="center"/>
    </xf>
    <xf numFmtId="14" fontId="0" fillId="21" borderId="3" xfId="0" applyNumberFormat="1" applyFill="1" applyBorder="1" applyAlignment="1">
      <alignment horizontal="center" vertical="center"/>
    </xf>
    <xf numFmtId="14" fontId="0" fillId="28" borderId="3" xfId="0" applyNumberFormat="1" applyFill="1" applyBorder="1" applyAlignment="1">
      <alignment horizontal="center" vertical="center"/>
    </xf>
    <xf numFmtId="164" fontId="0" fillId="28" borderId="1" xfId="0" applyNumberFormat="1" applyFill="1" applyBorder="1" applyAlignment="1">
      <alignment horizontal="center" vertical="center"/>
    </xf>
    <xf numFmtId="0" fontId="0" fillId="28" borderId="1" xfId="0" applyFill="1" applyBorder="1" applyAlignment="1">
      <alignment horizontal="center" vertical="center"/>
    </xf>
    <xf numFmtId="14" fontId="0" fillId="30" borderId="1" xfId="0" applyNumberFormat="1" applyFill="1" applyBorder="1" applyAlignment="1">
      <alignment horizontal="center" vertical="center"/>
    </xf>
    <xf numFmtId="14" fontId="0" fillId="19" borderId="3" xfId="0" applyNumberFormat="1" applyFill="1" applyBorder="1" applyAlignment="1">
      <alignment horizontal="center" vertical="center"/>
    </xf>
    <xf numFmtId="14" fontId="0" fillId="19" borderId="1" xfId="0" applyNumberFormat="1" applyFill="1" applyBorder="1" applyAlignment="1">
      <alignment horizontal="center" vertical="center"/>
    </xf>
    <xf numFmtId="14" fontId="0" fillId="28" borderId="1" xfId="0" applyNumberFormat="1" applyFill="1" applyBorder="1" applyAlignment="1">
      <alignment horizontal="center" vertical="center"/>
    </xf>
    <xf numFmtId="2" fontId="0" fillId="28" borderId="1" xfId="0" applyNumberFormat="1" applyFill="1" applyBorder="1" applyAlignment="1">
      <alignment horizontal="center" vertical="center"/>
    </xf>
    <xf numFmtId="2" fontId="0" fillId="29" borderId="1" xfId="0" applyNumberFormat="1" applyFill="1" applyBorder="1" applyAlignment="1">
      <alignment horizontal="center" vertical="center"/>
    </xf>
    <xf numFmtId="165" fontId="0" fillId="29" borderId="1" xfId="0" applyNumberFormat="1" applyFill="1" applyBorder="1" applyAlignment="1">
      <alignment horizontal="center" vertical="center"/>
    </xf>
    <xf numFmtId="0" fontId="0" fillId="0" borderId="0" xfId="0" applyAlignment="1">
      <alignment wrapText="1"/>
    </xf>
    <xf numFmtId="164" fontId="0" fillId="0" borderId="1" xfId="0" applyNumberFormat="1" applyBorder="1" applyAlignment="1">
      <alignment horizontal="center" vertical="center" wrapText="1"/>
    </xf>
    <xf numFmtId="14" fontId="0" fillId="0" borderId="1" xfId="0" applyNumberFormat="1" applyBorder="1" applyAlignment="1">
      <alignment horizontal="center" vertical="center" wrapText="1"/>
    </xf>
    <xf numFmtId="14" fontId="0" fillId="0" borderId="0" xfId="0" applyNumberFormat="1" applyAlignment="1">
      <alignment horizontal="center" vertical="center" wrapText="1"/>
    </xf>
    <xf numFmtId="14" fontId="1" fillId="0" borderId="2" xfId="0" applyNumberFormat="1" applyFont="1" applyBorder="1" applyAlignment="1">
      <alignment horizontal="center" vertical="center" wrapText="1"/>
    </xf>
    <xf numFmtId="2" fontId="1" fillId="0" borderId="4" xfId="0" applyNumberFormat="1" applyFont="1" applyBorder="1" applyAlignment="1">
      <alignment horizontal="center" vertical="center" wrapText="1"/>
    </xf>
    <xf numFmtId="2" fontId="0" fillId="12" borderId="1" xfId="0" applyNumberFormat="1" applyFill="1" applyBorder="1" applyAlignment="1">
      <alignment horizontal="center" vertical="center"/>
    </xf>
    <xf numFmtId="0" fontId="10" fillId="12" borderId="1" xfId="0" applyFont="1" applyFill="1" applyBorder="1" applyAlignment="1">
      <alignment horizontal="center" vertical="center"/>
    </xf>
    <xf numFmtId="2" fontId="10" fillId="12" borderId="1" xfId="0" applyNumberFormat="1" applyFont="1" applyFill="1" applyBorder="1" applyAlignment="1">
      <alignment horizontal="center" vertical="center"/>
    </xf>
    <xf numFmtId="165" fontId="0" fillId="12" borderId="1" xfId="0" applyNumberFormat="1" applyFill="1" applyBorder="1" applyAlignment="1">
      <alignment horizontal="center" vertical="center"/>
    </xf>
    <xf numFmtId="165" fontId="0" fillId="15" borderId="1" xfId="0" applyNumberFormat="1" applyFill="1" applyBorder="1" applyAlignment="1">
      <alignment horizontal="center" vertical="center"/>
    </xf>
    <xf numFmtId="1" fontId="0" fillId="0" borderId="0" xfId="0" applyNumberFormat="1"/>
    <xf numFmtId="1" fontId="1" fillId="0" borderId="1" xfId="0" applyNumberFormat="1" applyFont="1" applyBorder="1" applyAlignment="1">
      <alignment horizontal="center" vertical="center" wrapText="1"/>
    </xf>
    <xf numFmtId="1" fontId="0" fillId="15" borderId="1" xfId="0" applyNumberFormat="1" applyFill="1" applyBorder="1" applyAlignment="1">
      <alignment horizontal="center" vertical="center"/>
    </xf>
    <xf numFmtId="1" fontId="0" fillId="12" borderId="1" xfId="0" applyNumberFormat="1" applyFill="1" applyBorder="1" applyAlignment="1">
      <alignment horizontal="center" vertical="center"/>
    </xf>
    <xf numFmtId="165" fontId="0" fillId="12" borderId="3" xfId="0" applyNumberFormat="1" applyFill="1" applyBorder="1" applyAlignment="1">
      <alignment horizontal="center" vertical="center"/>
    </xf>
    <xf numFmtId="1" fontId="0" fillId="12" borderId="3" xfId="0" applyNumberFormat="1" applyFill="1" applyBorder="1" applyAlignment="1">
      <alignment horizontal="center" vertical="center"/>
    </xf>
    <xf numFmtId="165" fontId="0" fillId="12" borderId="2" xfId="0" applyNumberFormat="1" applyFill="1" applyBorder="1" applyAlignment="1">
      <alignment horizontal="center" vertical="center"/>
    </xf>
    <xf numFmtId="1" fontId="0" fillId="12" borderId="2" xfId="0" applyNumberFormat="1" applyFill="1" applyBorder="1" applyAlignment="1">
      <alignment horizontal="center" vertical="center"/>
    </xf>
    <xf numFmtId="21" fontId="0" fillId="15" borderId="3" xfId="0" applyNumberFormat="1" applyFill="1" applyBorder="1" applyAlignment="1">
      <alignment horizontal="center" vertical="center"/>
    </xf>
    <xf numFmtId="165" fontId="0" fillId="15" borderId="3" xfId="0" applyNumberFormat="1" applyFill="1" applyBorder="1" applyAlignment="1">
      <alignment horizontal="center" vertical="center"/>
    </xf>
    <xf numFmtId="1" fontId="0" fillId="15" borderId="3" xfId="0" applyNumberFormat="1" applyFill="1" applyBorder="1" applyAlignment="1">
      <alignment horizontal="center" vertical="center"/>
    </xf>
    <xf numFmtId="21" fontId="0" fillId="15" borderId="2" xfId="0" applyNumberFormat="1" applyFill="1" applyBorder="1" applyAlignment="1">
      <alignment horizontal="center" vertical="center"/>
    </xf>
    <xf numFmtId="165" fontId="0" fillId="15" borderId="2" xfId="0" applyNumberFormat="1" applyFill="1" applyBorder="1" applyAlignment="1">
      <alignment horizontal="center" vertical="center"/>
    </xf>
    <xf numFmtId="164" fontId="0" fillId="15" borderId="2" xfId="0" applyNumberFormat="1" applyFill="1" applyBorder="1" applyAlignment="1">
      <alignment horizontal="center" vertical="center"/>
    </xf>
    <xf numFmtId="0" fontId="0" fillId="15" borderId="2" xfId="0" applyFill="1" applyBorder="1" applyAlignment="1">
      <alignment horizontal="center" vertical="center"/>
    </xf>
    <xf numFmtId="1" fontId="0" fillId="15" borderId="2" xfId="0" applyNumberFormat="1" applyFill="1" applyBorder="1" applyAlignment="1">
      <alignment horizontal="center" vertical="center"/>
    </xf>
    <xf numFmtId="14" fontId="0" fillId="12" borderId="1" xfId="0" applyNumberFormat="1" applyFill="1" applyBorder="1" applyAlignment="1">
      <alignment horizontal="center" vertical="center" wrapText="1"/>
    </xf>
    <xf numFmtId="14" fontId="0" fillId="14" borderId="1" xfId="0" applyNumberFormat="1" applyFill="1" applyBorder="1" applyAlignment="1">
      <alignment horizontal="center" vertical="center" wrapText="1"/>
    </xf>
    <xf numFmtId="164" fontId="0" fillId="14" borderId="1" xfId="0" applyNumberFormat="1" applyFill="1" applyBorder="1" applyAlignment="1">
      <alignment horizontal="center" vertical="center" wrapText="1"/>
    </xf>
    <xf numFmtId="14" fontId="0" fillId="28" borderId="1" xfId="0" applyNumberFormat="1" applyFill="1" applyBorder="1" applyAlignment="1">
      <alignment horizontal="center" vertical="center" wrapText="1"/>
    </xf>
    <xf numFmtId="14" fontId="0" fillId="8" borderId="1" xfId="0" applyNumberFormat="1" applyFill="1" applyBorder="1" applyAlignment="1">
      <alignment horizontal="center" vertical="center" wrapText="1"/>
    </xf>
    <xf numFmtId="0" fontId="0" fillId="32" borderId="1" xfId="0" applyFill="1" applyBorder="1" applyAlignment="1">
      <alignment horizontal="center" vertical="center"/>
    </xf>
    <xf numFmtId="0" fontId="0" fillId="33" borderId="1" xfId="0" applyFill="1" applyBorder="1" applyAlignment="1">
      <alignment horizontal="center" vertical="center"/>
    </xf>
    <xf numFmtId="0" fontId="0" fillId="34" borderId="1" xfId="0" applyFill="1" applyBorder="1" applyAlignment="1">
      <alignment horizontal="center" vertical="center"/>
    </xf>
    <xf numFmtId="0" fontId="0" fillId="35" borderId="1" xfId="0" applyFill="1" applyBorder="1" applyAlignment="1">
      <alignment horizontal="center" vertical="center"/>
    </xf>
    <xf numFmtId="0" fontId="0" fillId="36" borderId="1" xfId="0" applyFill="1" applyBorder="1" applyAlignment="1">
      <alignment horizontal="center" vertical="center"/>
    </xf>
    <xf numFmtId="0" fontId="0" fillId="37" borderId="1" xfId="0" applyFill="1" applyBorder="1" applyAlignment="1">
      <alignment horizontal="center" vertical="center"/>
    </xf>
    <xf numFmtId="0" fontId="0" fillId="38" borderId="1" xfId="0" applyFill="1" applyBorder="1" applyAlignment="1">
      <alignment horizontal="center" vertical="center"/>
    </xf>
    <xf numFmtId="0" fontId="4" fillId="39" borderId="1" xfId="0" applyFont="1" applyFill="1" applyBorder="1" applyAlignment="1">
      <alignment horizontal="center" vertical="center"/>
    </xf>
    <xf numFmtId="0" fontId="0" fillId="40" borderId="1" xfId="0" applyFill="1" applyBorder="1" applyAlignment="1">
      <alignment horizontal="center" vertical="center"/>
    </xf>
    <xf numFmtId="0" fontId="4" fillId="41" borderId="1" xfId="0" applyFont="1" applyFill="1" applyBorder="1" applyAlignment="1">
      <alignment horizontal="center" vertical="center"/>
    </xf>
    <xf numFmtId="0" fontId="0" fillId="42" borderId="0" xfId="0" applyFill="1"/>
    <xf numFmtId="0" fontId="0" fillId="43" borderId="0" xfId="0" applyFill="1"/>
    <xf numFmtId="0" fontId="0" fillId="44" borderId="0" xfId="0" applyFill="1"/>
    <xf numFmtId="0" fontId="0" fillId="45" borderId="0" xfId="0" applyFill="1"/>
    <xf numFmtId="0" fontId="9" fillId="46" borderId="0" xfId="0" applyFont="1" applyFill="1" applyAlignment="1">
      <alignment wrapText="1"/>
    </xf>
    <xf numFmtId="0" fontId="0" fillId="31" borderId="0" xfId="0" applyFill="1"/>
    <xf numFmtId="0" fontId="0" fillId="27" borderId="0" xfId="0" applyFill="1"/>
    <xf numFmtId="0" fontId="0" fillId="47" borderId="0" xfId="0" applyFill="1"/>
    <xf numFmtId="0" fontId="0" fillId="48" borderId="0" xfId="0" applyFill="1"/>
    <xf numFmtId="0" fontId="0" fillId="49" borderId="0" xfId="0" applyFill="1"/>
    <xf numFmtId="0" fontId="0" fillId="50" borderId="0" xfId="0" applyFill="1"/>
    <xf numFmtId="165" fontId="0" fillId="12" borderId="1" xfId="0" applyNumberFormat="1" applyFill="1" applyBorder="1" applyAlignment="1">
      <alignment horizontal="center" vertical="center" wrapText="1"/>
    </xf>
    <xf numFmtId="2" fontId="5" fillId="0" borderId="0" xfId="0" applyNumberFormat="1" applyFont="1" applyAlignment="1">
      <alignment horizontal="center" vertical="center"/>
    </xf>
    <xf numFmtId="14" fontId="0" fillId="0" borderId="3" xfId="0" applyNumberFormat="1" applyBorder="1" applyAlignment="1">
      <alignment horizontal="center" vertical="center" wrapText="1"/>
    </xf>
    <xf numFmtId="21" fontId="0" fillId="0" borderId="3" xfId="0" applyNumberFormat="1" applyBorder="1" applyAlignment="1">
      <alignment horizontal="center" vertical="center" wrapText="1"/>
    </xf>
    <xf numFmtId="0" fontId="0" fillId="0" borderId="0" xfId="0" applyAlignment="1">
      <alignment vertical="center"/>
    </xf>
    <xf numFmtId="0" fontId="0" fillId="51" borderId="1" xfId="0" applyFill="1" applyBorder="1" applyAlignment="1">
      <alignment horizontal="center" vertical="center"/>
    </xf>
    <xf numFmtId="164" fontId="0" fillId="51" borderId="1" xfId="0" applyNumberFormat="1" applyFill="1" applyBorder="1"/>
    <xf numFmtId="2" fontId="0" fillId="51" borderId="1" xfId="0" applyNumberFormat="1" applyFill="1" applyBorder="1"/>
    <xf numFmtId="0" fontId="0" fillId="51" borderId="1" xfId="0" applyFill="1" applyBorder="1"/>
    <xf numFmtId="0" fontId="0" fillId="52" borderId="1" xfId="0" applyFill="1" applyBorder="1" applyAlignment="1">
      <alignment horizontal="center" vertical="center"/>
    </xf>
    <xf numFmtId="164" fontId="0" fillId="52" borderId="1" xfId="0" applyNumberFormat="1" applyFill="1" applyBorder="1"/>
    <xf numFmtId="2" fontId="0" fillId="52" borderId="1" xfId="0" applyNumberFormat="1" applyFill="1" applyBorder="1"/>
    <xf numFmtId="0" fontId="0" fillId="52" borderId="1" xfId="0" applyFill="1" applyBorder="1"/>
    <xf numFmtId="0" fontId="0" fillId="53" borderId="1" xfId="0" applyFill="1" applyBorder="1" applyAlignment="1">
      <alignment horizontal="center" vertical="center"/>
    </xf>
    <xf numFmtId="164" fontId="0" fillId="53" borderId="1" xfId="0" applyNumberFormat="1" applyFill="1" applyBorder="1"/>
    <xf numFmtId="2" fontId="0" fillId="53" borderId="1" xfId="0" applyNumberFormat="1" applyFill="1" applyBorder="1"/>
    <xf numFmtId="0" fontId="0" fillId="53" borderId="1" xfId="0" applyFill="1" applyBorder="1"/>
    <xf numFmtId="0" fontId="0" fillId="54" borderId="1" xfId="0" applyFill="1" applyBorder="1" applyAlignment="1">
      <alignment horizontal="center" vertical="center"/>
    </xf>
    <xf numFmtId="164" fontId="0" fillId="54" borderId="1" xfId="0" applyNumberFormat="1" applyFill="1" applyBorder="1"/>
    <xf numFmtId="2" fontId="0" fillId="54" borderId="1" xfId="0" applyNumberFormat="1" applyFill="1" applyBorder="1"/>
    <xf numFmtId="0" fontId="0" fillId="54" borderId="1" xfId="0" applyFill="1" applyBorder="1"/>
    <xf numFmtId="0" fontId="0" fillId="55" borderId="1" xfId="0" applyFill="1" applyBorder="1" applyAlignment="1">
      <alignment horizontal="center" vertical="center"/>
    </xf>
    <xf numFmtId="164" fontId="0" fillId="55" borderId="1" xfId="0" applyNumberFormat="1" applyFill="1" applyBorder="1"/>
    <xf numFmtId="2" fontId="0" fillId="55" borderId="1" xfId="0" applyNumberFormat="1" applyFill="1" applyBorder="1"/>
    <xf numFmtId="0" fontId="0" fillId="55" borderId="1" xfId="0" applyFill="1" applyBorder="1"/>
    <xf numFmtId="0" fontId="0" fillId="48" borderId="1" xfId="0" applyFill="1" applyBorder="1" applyAlignment="1">
      <alignment horizontal="center" vertical="center"/>
    </xf>
    <xf numFmtId="164" fontId="0" fillId="48" borderId="1" xfId="0" applyNumberFormat="1" applyFill="1" applyBorder="1"/>
    <xf numFmtId="2" fontId="0" fillId="48" borderId="1" xfId="0" applyNumberFormat="1" applyFill="1" applyBorder="1"/>
    <xf numFmtId="0" fontId="0" fillId="48" borderId="1" xfId="0" applyFill="1" applyBorder="1"/>
    <xf numFmtId="0" fontId="0" fillId="56" borderId="1" xfId="0" applyFill="1" applyBorder="1" applyAlignment="1">
      <alignment horizontal="center" vertical="center"/>
    </xf>
    <xf numFmtId="164" fontId="0" fillId="56" borderId="1" xfId="0" applyNumberFormat="1" applyFill="1" applyBorder="1"/>
    <xf numFmtId="2" fontId="0" fillId="56" borderId="1" xfId="0" applyNumberFormat="1" applyFill="1" applyBorder="1"/>
    <xf numFmtId="0" fontId="0" fillId="56" borderId="1" xfId="0" applyFill="1" applyBorder="1"/>
    <xf numFmtId="0" fontId="0" fillId="57" borderId="1" xfId="0" applyFill="1" applyBorder="1" applyAlignment="1">
      <alignment horizontal="center" vertical="center"/>
    </xf>
    <xf numFmtId="164" fontId="0" fillId="57" borderId="1" xfId="0" applyNumberFormat="1" applyFill="1" applyBorder="1"/>
    <xf numFmtId="2" fontId="0" fillId="57" borderId="1" xfId="0" applyNumberFormat="1" applyFill="1" applyBorder="1"/>
    <xf numFmtId="0" fontId="0" fillId="57" borderId="1" xfId="0" applyFill="1" applyBorder="1"/>
    <xf numFmtId="0" fontId="0" fillId="58" borderId="1" xfId="0" applyFill="1" applyBorder="1" applyAlignment="1">
      <alignment horizontal="center" vertical="center"/>
    </xf>
    <xf numFmtId="164" fontId="0" fillId="58" borderId="1" xfId="0" applyNumberFormat="1" applyFill="1" applyBorder="1"/>
    <xf numFmtId="2" fontId="0" fillId="58" borderId="1" xfId="0" applyNumberFormat="1" applyFill="1" applyBorder="1"/>
    <xf numFmtId="0" fontId="0" fillId="58" borderId="1" xfId="0" applyFill="1" applyBorder="1"/>
    <xf numFmtId="0" fontId="0" fillId="59" borderId="1" xfId="0" applyFill="1" applyBorder="1" applyAlignment="1">
      <alignment horizontal="center" vertical="center"/>
    </xf>
    <xf numFmtId="164" fontId="0" fillId="59" borderId="1" xfId="0" applyNumberFormat="1" applyFill="1" applyBorder="1"/>
    <xf numFmtId="2" fontId="0" fillId="59" borderId="1" xfId="0" applyNumberFormat="1" applyFill="1" applyBorder="1"/>
    <xf numFmtId="0" fontId="0" fillId="59" borderId="1" xfId="0" applyFill="1" applyBorder="1"/>
    <xf numFmtId="0" fontId="0" fillId="43" borderId="1" xfId="0" applyFill="1" applyBorder="1" applyAlignment="1">
      <alignment horizontal="center" vertical="center"/>
    </xf>
    <xf numFmtId="164" fontId="0" fillId="43" borderId="1" xfId="0" applyNumberFormat="1" applyFill="1" applyBorder="1"/>
    <xf numFmtId="2" fontId="0" fillId="43" borderId="1" xfId="0" applyNumberFormat="1" applyFill="1" applyBorder="1"/>
    <xf numFmtId="0" fontId="0" fillId="43" borderId="1" xfId="0" applyFill="1" applyBorder="1"/>
    <xf numFmtId="0" fontId="0" fillId="44" borderId="1" xfId="0" applyFill="1" applyBorder="1" applyAlignment="1">
      <alignment horizontal="center" vertical="center"/>
    </xf>
    <xf numFmtId="164" fontId="0" fillId="44" borderId="1" xfId="0" applyNumberFormat="1" applyFill="1" applyBorder="1"/>
    <xf numFmtId="2" fontId="0" fillId="44" borderId="1" xfId="0" applyNumberFormat="1" applyFill="1" applyBorder="1"/>
    <xf numFmtId="0" fontId="0" fillId="44" borderId="1" xfId="0" applyFill="1" applyBorder="1"/>
    <xf numFmtId="0" fontId="0" fillId="60" borderId="1" xfId="0" applyFill="1" applyBorder="1" applyAlignment="1">
      <alignment horizontal="center" vertical="center"/>
    </xf>
    <xf numFmtId="164" fontId="0" fillId="60" borderId="1" xfId="0" applyNumberFormat="1" applyFill="1" applyBorder="1"/>
    <xf numFmtId="2" fontId="0" fillId="60" borderId="1" xfId="0" applyNumberFormat="1" applyFill="1" applyBorder="1"/>
    <xf numFmtId="0" fontId="0" fillId="60" borderId="1" xfId="0" applyFill="1" applyBorder="1"/>
    <xf numFmtId="0" fontId="0" fillId="61" borderId="1" xfId="0" applyFill="1" applyBorder="1" applyAlignment="1">
      <alignment horizontal="center" vertical="center"/>
    </xf>
    <xf numFmtId="164" fontId="0" fillId="61" borderId="1" xfId="0" applyNumberFormat="1" applyFill="1" applyBorder="1"/>
    <xf numFmtId="2" fontId="0" fillId="61" borderId="1" xfId="0" applyNumberFormat="1" applyFill="1" applyBorder="1"/>
    <xf numFmtId="0" fontId="0" fillId="61" borderId="1" xfId="0" applyFill="1" applyBorder="1"/>
    <xf numFmtId="14" fontId="0" fillId="61" borderId="3" xfId="0" applyNumberFormat="1" applyFill="1" applyBorder="1" applyAlignment="1">
      <alignment horizontal="center" vertical="center" wrapText="1"/>
    </xf>
    <xf numFmtId="21" fontId="0" fillId="61" borderId="1" xfId="0" applyNumberFormat="1" applyFill="1" applyBorder="1" applyAlignment="1">
      <alignment horizontal="center" vertical="center" wrapText="1"/>
    </xf>
    <xf numFmtId="0" fontId="0" fillId="61" borderId="1" xfId="0" applyFill="1" applyBorder="1" applyAlignment="1">
      <alignment horizontal="center" vertical="center" wrapText="1"/>
    </xf>
    <xf numFmtId="14" fontId="0" fillId="60" borderId="3" xfId="0" applyNumberFormat="1" applyFill="1" applyBorder="1" applyAlignment="1">
      <alignment horizontal="center" vertical="center" wrapText="1"/>
    </xf>
    <xf numFmtId="21" fontId="0" fillId="60" borderId="1" xfId="0" applyNumberFormat="1" applyFill="1" applyBorder="1" applyAlignment="1">
      <alignment horizontal="center" vertical="center" wrapText="1"/>
    </xf>
    <xf numFmtId="0" fontId="0" fillId="60" borderId="1" xfId="0" applyFill="1" applyBorder="1" applyAlignment="1">
      <alignment horizontal="center" vertical="center" wrapText="1"/>
    </xf>
    <xf numFmtId="14" fontId="0" fillId="44" borderId="3" xfId="0" applyNumberFormat="1" applyFill="1" applyBorder="1" applyAlignment="1">
      <alignment horizontal="center" vertical="center" wrapText="1"/>
    </xf>
    <xf numFmtId="21" fontId="0" fillId="44" borderId="1" xfId="0" applyNumberFormat="1" applyFill="1" applyBorder="1" applyAlignment="1">
      <alignment horizontal="center" vertical="center" wrapText="1"/>
    </xf>
    <xf numFmtId="0" fontId="0" fillId="44" borderId="1" xfId="0" applyFill="1" applyBorder="1" applyAlignment="1">
      <alignment horizontal="center" vertical="center" wrapText="1"/>
    </xf>
    <xf numFmtId="14" fontId="0" fillId="43" borderId="3" xfId="0" applyNumberFormat="1" applyFill="1" applyBorder="1" applyAlignment="1">
      <alignment horizontal="center" vertical="center" wrapText="1"/>
    </xf>
    <xf numFmtId="21" fontId="0" fillId="43" borderId="1" xfId="0" applyNumberFormat="1" applyFill="1" applyBorder="1" applyAlignment="1">
      <alignment horizontal="center" vertical="center" wrapText="1"/>
    </xf>
    <xf numFmtId="0" fontId="0" fillId="43" borderId="1" xfId="0" applyFill="1" applyBorder="1" applyAlignment="1">
      <alignment horizontal="center" vertical="center" wrapText="1"/>
    </xf>
    <xf numFmtId="14" fontId="0" fillId="59" borderId="3" xfId="0" applyNumberFormat="1" applyFill="1" applyBorder="1" applyAlignment="1">
      <alignment horizontal="center" vertical="center" wrapText="1"/>
    </xf>
    <xf numFmtId="21" fontId="0" fillId="59" borderId="3" xfId="0" applyNumberFormat="1" applyFill="1" applyBorder="1" applyAlignment="1">
      <alignment horizontal="center" vertical="center" wrapText="1"/>
    </xf>
    <xf numFmtId="0" fontId="0" fillId="59" borderId="3" xfId="0" applyFill="1" applyBorder="1" applyAlignment="1">
      <alignment horizontal="center" vertical="center" wrapText="1"/>
    </xf>
    <xf numFmtId="21" fontId="0" fillId="59" borderId="1" xfId="0" applyNumberFormat="1" applyFill="1" applyBorder="1" applyAlignment="1">
      <alignment horizontal="center" vertical="center" wrapText="1"/>
    </xf>
    <xf numFmtId="0" fontId="0" fillId="59" borderId="1" xfId="0" applyFill="1" applyBorder="1" applyAlignment="1">
      <alignment horizontal="center" vertical="center" wrapText="1"/>
    </xf>
    <xf numFmtId="14" fontId="0" fillId="58" borderId="3" xfId="0" applyNumberFormat="1" applyFill="1" applyBorder="1" applyAlignment="1">
      <alignment horizontal="center" vertical="center" wrapText="1"/>
    </xf>
    <xf numFmtId="21" fontId="0" fillId="58" borderId="1" xfId="0" applyNumberFormat="1" applyFill="1" applyBorder="1" applyAlignment="1">
      <alignment horizontal="center" vertical="center" wrapText="1"/>
    </xf>
    <xf numFmtId="0" fontId="0" fillId="58" borderId="1" xfId="0" applyFill="1" applyBorder="1" applyAlignment="1">
      <alignment horizontal="center" vertical="center" wrapText="1"/>
    </xf>
    <xf numFmtId="14" fontId="0" fillId="57" borderId="3" xfId="0" applyNumberFormat="1" applyFill="1" applyBorder="1" applyAlignment="1">
      <alignment horizontal="center" vertical="center" wrapText="1"/>
    </xf>
    <xf numFmtId="21" fontId="0" fillId="57" borderId="1" xfId="0" applyNumberFormat="1" applyFill="1" applyBorder="1" applyAlignment="1">
      <alignment horizontal="center" vertical="center" wrapText="1"/>
    </xf>
    <xf numFmtId="0" fontId="0" fillId="57" borderId="1" xfId="0" applyFill="1" applyBorder="1" applyAlignment="1">
      <alignment horizontal="center" vertical="center" wrapText="1"/>
    </xf>
    <xf numFmtId="14" fontId="0" fillId="56" borderId="3" xfId="0" applyNumberFormat="1" applyFill="1" applyBorder="1" applyAlignment="1">
      <alignment horizontal="center" vertical="center" wrapText="1"/>
    </xf>
    <xf numFmtId="21" fontId="0" fillId="56" borderId="1" xfId="0" applyNumberFormat="1" applyFill="1" applyBorder="1" applyAlignment="1">
      <alignment horizontal="center" vertical="center" wrapText="1"/>
    </xf>
    <xf numFmtId="0" fontId="0" fillId="56" borderId="1" xfId="0" applyFill="1" applyBorder="1" applyAlignment="1">
      <alignment horizontal="center" vertical="center" wrapText="1"/>
    </xf>
    <xf numFmtId="14" fontId="0" fillId="48" borderId="3" xfId="0" applyNumberFormat="1" applyFill="1" applyBorder="1" applyAlignment="1">
      <alignment horizontal="center" vertical="center" wrapText="1"/>
    </xf>
    <xf numFmtId="21" fontId="0" fillId="48" borderId="1" xfId="0" applyNumberFormat="1" applyFill="1" applyBorder="1" applyAlignment="1">
      <alignment horizontal="center" vertical="center" wrapText="1"/>
    </xf>
    <xf numFmtId="0" fontId="0" fillId="48" borderId="1" xfId="0" applyFill="1" applyBorder="1" applyAlignment="1">
      <alignment horizontal="center" vertical="center" wrapText="1"/>
    </xf>
    <xf numFmtId="14" fontId="0" fillId="55" borderId="3" xfId="0" applyNumberFormat="1" applyFill="1" applyBorder="1" applyAlignment="1">
      <alignment horizontal="center" vertical="center" wrapText="1"/>
    </xf>
    <xf numFmtId="21" fontId="0" fillId="55" borderId="1" xfId="0" applyNumberFormat="1" applyFill="1" applyBorder="1" applyAlignment="1">
      <alignment horizontal="center" vertical="center" wrapText="1"/>
    </xf>
    <xf numFmtId="0" fontId="0" fillId="55" borderId="1" xfId="0" applyFill="1" applyBorder="1" applyAlignment="1">
      <alignment horizontal="center" vertical="center" wrapText="1"/>
    </xf>
    <xf numFmtId="14" fontId="0" fillId="54" borderId="3" xfId="0" applyNumberFormat="1" applyFill="1" applyBorder="1" applyAlignment="1">
      <alignment horizontal="center" vertical="center" wrapText="1"/>
    </xf>
    <xf numFmtId="21" fontId="0" fillId="54" borderId="1" xfId="0" applyNumberFormat="1" applyFill="1" applyBorder="1" applyAlignment="1">
      <alignment horizontal="center" vertical="center" wrapText="1"/>
    </xf>
    <xf numFmtId="0" fontId="0" fillId="54" borderId="1" xfId="0" applyFill="1" applyBorder="1" applyAlignment="1">
      <alignment horizontal="center" vertical="center" wrapText="1"/>
    </xf>
    <xf numFmtId="14" fontId="0" fillId="53" borderId="3" xfId="0" applyNumberFormat="1" applyFill="1" applyBorder="1" applyAlignment="1">
      <alignment horizontal="center" vertical="center" wrapText="1"/>
    </xf>
    <xf numFmtId="21" fontId="0" fillId="53" borderId="1" xfId="0" applyNumberFormat="1" applyFill="1" applyBorder="1" applyAlignment="1">
      <alignment horizontal="center" vertical="center" wrapText="1"/>
    </xf>
    <xf numFmtId="0" fontId="0" fillId="53" borderId="1" xfId="0" applyFill="1" applyBorder="1" applyAlignment="1">
      <alignment horizontal="center" vertical="center" wrapText="1"/>
    </xf>
    <xf numFmtId="14" fontId="0" fillId="52" borderId="3" xfId="0" applyNumberFormat="1" applyFill="1" applyBorder="1" applyAlignment="1">
      <alignment horizontal="center" vertical="center" wrapText="1"/>
    </xf>
    <xf numFmtId="21" fontId="0" fillId="52" borderId="1" xfId="0" applyNumberFormat="1" applyFill="1" applyBorder="1" applyAlignment="1">
      <alignment horizontal="center" vertical="center" wrapText="1"/>
    </xf>
    <xf numFmtId="0" fontId="0" fillId="52" borderId="1" xfId="0" applyFill="1" applyBorder="1" applyAlignment="1">
      <alignment horizontal="center" vertical="center" wrapText="1"/>
    </xf>
    <xf numFmtId="14" fontId="0" fillId="51" borderId="3" xfId="0" applyNumberFormat="1" applyFill="1" applyBorder="1" applyAlignment="1">
      <alignment horizontal="center" vertical="center" wrapText="1"/>
    </xf>
    <xf numFmtId="21" fontId="0" fillId="51" borderId="1" xfId="0" applyNumberFormat="1" applyFill="1" applyBorder="1" applyAlignment="1">
      <alignment horizontal="center" vertical="center" wrapText="1"/>
    </xf>
    <xf numFmtId="0" fontId="0" fillId="51" borderId="1" xfId="0" applyFill="1" applyBorder="1" applyAlignment="1">
      <alignment horizontal="center" vertical="center" wrapText="1"/>
    </xf>
    <xf numFmtId="20" fontId="0" fillId="0" borderId="0" xfId="0" applyNumberFormat="1" applyAlignment="1">
      <alignment horizontal="center" vertical="center" wrapText="1"/>
    </xf>
    <xf numFmtId="0" fontId="0" fillId="64" borderId="1" xfId="0" applyFill="1" applyBorder="1" applyAlignment="1">
      <alignment horizontal="center" vertical="center"/>
    </xf>
    <xf numFmtId="164" fontId="0" fillId="64" borderId="1" xfId="0" applyNumberFormat="1" applyFill="1" applyBorder="1"/>
    <xf numFmtId="2" fontId="0" fillId="64" borderId="1" xfId="0" applyNumberFormat="1" applyFill="1" applyBorder="1"/>
    <xf numFmtId="0" fontId="0" fillId="65" borderId="1" xfId="0" applyFill="1" applyBorder="1" applyAlignment="1">
      <alignment horizontal="center" vertical="center"/>
    </xf>
    <xf numFmtId="164" fontId="0" fillId="65" borderId="1" xfId="0" applyNumberFormat="1" applyFill="1" applyBorder="1"/>
    <xf numFmtId="2" fontId="0" fillId="65" borderId="1" xfId="0" applyNumberFormat="1" applyFill="1" applyBorder="1"/>
    <xf numFmtId="0" fontId="0" fillId="66" borderId="1" xfId="0" applyFill="1" applyBorder="1" applyAlignment="1">
      <alignment horizontal="center" vertical="center"/>
    </xf>
    <xf numFmtId="164" fontId="0" fillId="66" borderId="1" xfId="0" applyNumberFormat="1" applyFill="1" applyBorder="1"/>
    <xf numFmtId="2" fontId="0" fillId="66" borderId="1" xfId="0" applyNumberFormat="1" applyFill="1" applyBorder="1"/>
    <xf numFmtId="0" fontId="0" fillId="67" borderId="1" xfId="0" applyFill="1" applyBorder="1" applyAlignment="1">
      <alignment horizontal="center" vertical="center"/>
    </xf>
    <xf numFmtId="164" fontId="0" fillId="67" borderId="1" xfId="0" applyNumberFormat="1" applyFill="1" applyBorder="1"/>
    <xf numFmtId="2" fontId="0" fillId="67" borderId="1" xfId="0" applyNumberFormat="1" applyFill="1" applyBorder="1"/>
    <xf numFmtId="0" fontId="4" fillId="63" borderId="1" xfId="0" applyFont="1" applyFill="1" applyBorder="1" applyAlignment="1">
      <alignment horizontal="center" vertical="center"/>
    </xf>
    <xf numFmtId="164" fontId="4" fillId="63" borderId="1" xfId="0" applyNumberFormat="1" applyFont="1" applyFill="1" applyBorder="1"/>
    <xf numFmtId="2" fontId="4" fillId="63" borderId="1" xfId="0" applyNumberFormat="1" applyFont="1" applyFill="1" applyBorder="1"/>
    <xf numFmtId="0" fontId="4" fillId="62" borderId="1" xfId="0" applyFont="1" applyFill="1" applyBorder="1" applyAlignment="1">
      <alignment horizontal="center" vertical="center"/>
    </xf>
    <xf numFmtId="164" fontId="4" fillId="62" borderId="1" xfId="0" applyNumberFormat="1" applyFont="1" applyFill="1" applyBorder="1"/>
    <xf numFmtId="2" fontId="4" fillId="62" borderId="1" xfId="0" applyNumberFormat="1" applyFont="1" applyFill="1" applyBorder="1"/>
    <xf numFmtId="0" fontId="0" fillId="69" borderId="1" xfId="0" applyFill="1" applyBorder="1" applyAlignment="1">
      <alignment horizontal="center" vertical="center"/>
    </xf>
    <xf numFmtId="164" fontId="0" fillId="69" borderId="1" xfId="0" applyNumberFormat="1" applyFill="1" applyBorder="1"/>
    <xf numFmtId="2" fontId="0" fillId="69" borderId="1" xfId="0" applyNumberFormat="1" applyFill="1" applyBorder="1"/>
    <xf numFmtId="0" fontId="4" fillId="68" borderId="1" xfId="0" applyFont="1" applyFill="1" applyBorder="1" applyAlignment="1">
      <alignment horizontal="center" vertical="center"/>
    </xf>
    <xf numFmtId="164" fontId="4" fillId="68" borderId="1" xfId="0" applyNumberFormat="1" applyFont="1" applyFill="1" applyBorder="1"/>
    <xf numFmtId="2" fontId="4" fillId="68" borderId="1" xfId="0" applyNumberFormat="1" applyFont="1" applyFill="1" applyBorder="1"/>
    <xf numFmtId="0" fontId="0" fillId="72" borderId="1" xfId="0" applyFill="1" applyBorder="1" applyAlignment="1">
      <alignment horizontal="center" vertical="center"/>
    </xf>
    <xf numFmtId="164" fontId="0" fillId="72" borderId="1" xfId="0" applyNumberFormat="1" applyFill="1" applyBorder="1"/>
    <xf numFmtId="2" fontId="0" fillId="72" borderId="1" xfId="0" applyNumberFormat="1" applyFill="1" applyBorder="1"/>
    <xf numFmtId="0" fontId="0" fillId="73" borderId="1" xfId="0" applyFill="1" applyBorder="1" applyAlignment="1">
      <alignment horizontal="center" vertical="center"/>
    </xf>
    <xf numFmtId="164" fontId="0" fillId="73" borderId="1" xfId="0" applyNumberFormat="1" applyFill="1" applyBorder="1"/>
    <xf numFmtId="2" fontId="0" fillId="73" borderId="1" xfId="0" applyNumberFormat="1" applyFill="1" applyBorder="1"/>
    <xf numFmtId="0" fontId="0" fillId="74" borderId="1" xfId="0" applyFill="1" applyBorder="1" applyAlignment="1">
      <alignment horizontal="center" vertical="center"/>
    </xf>
    <xf numFmtId="164" fontId="0" fillId="74" borderId="1" xfId="0" applyNumberFormat="1" applyFill="1" applyBorder="1"/>
    <xf numFmtId="2" fontId="0" fillId="74" borderId="1" xfId="0" applyNumberFormat="1" applyFill="1" applyBorder="1"/>
    <xf numFmtId="0" fontId="0" fillId="75" borderId="1" xfId="0" applyFill="1" applyBorder="1" applyAlignment="1">
      <alignment horizontal="center" vertical="center"/>
    </xf>
    <xf numFmtId="164" fontId="0" fillId="75" borderId="1" xfId="0" applyNumberFormat="1" applyFill="1" applyBorder="1"/>
    <xf numFmtId="2" fontId="0" fillId="75" borderId="1" xfId="0" applyNumberFormat="1" applyFill="1" applyBorder="1"/>
    <xf numFmtId="0" fontId="0" fillId="76" borderId="1" xfId="0" applyFill="1" applyBorder="1" applyAlignment="1">
      <alignment horizontal="center" vertical="center"/>
    </xf>
    <xf numFmtId="164" fontId="0" fillId="76" borderId="1" xfId="0" applyNumberFormat="1" applyFill="1" applyBorder="1"/>
    <xf numFmtId="2" fontId="0" fillId="76" borderId="1" xfId="0" applyNumberFormat="1" applyFill="1" applyBorder="1"/>
    <xf numFmtId="164" fontId="4" fillId="71" borderId="1" xfId="0" applyNumberFormat="1" applyFont="1" applyFill="1" applyBorder="1"/>
    <xf numFmtId="2" fontId="4" fillId="71" borderId="1" xfId="0" applyNumberFormat="1" applyFont="1" applyFill="1" applyBorder="1"/>
    <xf numFmtId="0" fontId="4" fillId="71" borderId="1" xfId="0" applyFont="1" applyFill="1" applyBorder="1"/>
    <xf numFmtId="164" fontId="4" fillId="70" borderId="1" xfId="0" applyNumberFormat="1" applyFont="1" applyFill="1" applyBorder="1"/>
    <xf numFmtId="2" fontId="4" fillId="70" borderId="1" xfId="0" applyNumberFormat="1" applyFont="1" applyFill="1" applyBorder="1"/>
    <xf numFmtId="0" fontId="4" fillId="70" borderId="1" xfId="0" applyFont="1" applyFill="1" applyBorder="1"/>
    <xf numFmtId="0" fontId="4" fillId="71" borderId="1" xfId="0" applyFont="1" applyFill="1" applyBorder="1" applyAlignment="1">
      <alignment horizontal="center" vertical="center" wrapText="1"/>
    </xf>
    <xf numFmtId="21" fontId="4" fillId="71" borderId="1" xfId="0" applyNumberFormat="1" applyFont="1" applyFill="1" applyBorder="1"/>
    <xf numFmtId="21" fontId="4" fillId="70" borderId="1" xfId="0" applyNumberFormat="1" applyFont="1" applyFill="1" applyBorder="1" applyAlignment="1">
      <alignment horizontal="center" vertical="center" wrapText="1"/>
    </xf>
    <xf numFmtId="21" fontId="4" fillId="70" borderId="1" xfId="0" applyNumberFormat="1" applyFont="1" applyFill="1" applyBorder="1"/>
    <xf numFmtId="0" fontId="12" fillId="0" borderId="0" xfId="0" applyFont="1" applyAlignment="1">
      <alignment horizontal="center" vertical="center" wrapText="1"/>
    </xf>
    <xf numFmtId="0" fontId="13" fillId="0" borderId="0" xfId="0" applyFont="1" applyAlignment="1">
      <alignment horizontal="center"/>
    </xf>
    <xf numFmtId="164" fontId="12" fillId="0" borderId="0" xfId="0" applyNumberFormat="1" applyFont="1" applyAlignment="1">
      <alignment horizontal="center" vertical="center" wrapText="1"/>
    </xf>
    <xf numFmtId="2" fontId="12" fillId="0" borderId="0" xfId="0" applyNumberFormat="1" applyFont="1" applyAlignment="1">
      <alignment horizontal="center" vertical="center" wrapText="1"/>
    </xf>
    <xf numFmtId="0" fontId="0" fillId="77" borderId="0" xfId="0" applyFill="1" applyAlignment="1">
      <alignment horizontal="center" vertical="center"/>
    </xf>
    <xf numFmtId="2" fontId="0" fillId="77" borderId="0" xfId="0" applyNumberFormat="1" applyFill="1" applyAlignment="1">
      <alignment horizontal="center" vertical="center"/>
    </xf>
    <xf numFmtId="164" fontId="0" fillId="77" borderId="0" xfId="0" applyNumberFormat="1" applyFill="1" applyAlignment="1">
      <alignment horizontal="center" vertical="center"/>
    </xf>
    <xf numFmtId="21" fontId="0" fillId="0" borderId="0" xfId="0" applyNumberFormat="1" applyAlignment="1">
      <alignment horizontal="center" vertical="center"/>
    </xf>
    <xf numFmtId="165" fontId="0" fillId="3" borderId="7" xfId="0" applyNumberFormat="1" applyFill="1" applyBorder="1" applyAlignment="1">
      <alignment horizontal="center" vertical="center"/>
    </xf>
    <xf numFmtId="0" fontId="0" fillId="3" borderId="7" xfId="0" applyFill="1" applyBorder="1" applyAlignment="1">
      <alignment horizontal="center" vertical="center"/>
    </xf>
    <xf numFmtId="0" fontId="1" fillId="0" borderId="7" xfId="0" applyFont="1" applyBorder="1" applyAlignment="1">
      <alignment horizontal="center" vertical="center" wrapText="1"/>
    </xf>
    <xf numFmtId="164" fontId="1" fillId="0" borderId="7" xfId="0" applyNumberFormat="1" applyFont="1" applyBorder="1" applyAlignment="1">
      <alignment horizontal="center" vertical="center" wrapText="1"/>
    </xf>
    <xf numFmtId="2" fontId="1" fillId="0" borderId="7" xfId="0" applyNumberFormat="1" applyFont="1" applyBorder="1" applyAlignment="1">
      <alignment horizontal="center" vertical="center" wrapText="1"/>
    </xf>
    <xf numFmtId="165" fontId="0" fillId="4" borderId="7" xfId="0" applyNumberFormat="1" applyFill="1" applyBorder="1" applyAlignment="1">
      <alignment horizontal="center" vertical="center"/>
    </xf>
    <xf numFmtId="0" fontId="0" fillId="4" borderId="7" xfId="0" applyFill="1" applyBorder="1" applyAlignment="1">
      <alignment horizontal="center" vertical="center"/>
    </xf>
    <xf numFmtId="2" fontId="0" fillId="4" borderId="7" xfId="0" applyNumberFormat="1" applyFill="1" applyBorder="1" applyAlignment="1">
      <alignment horizontal="center" vertical="center"/>
    </xf>
    <xf numFmtId="165" fontId="0" fillId="14" borderId="7" xfId="0" applyNumberFormat="1" applyFill="1" applyBorder="1" applyAlignment="1">
      <alignment horizontal="center" vertical="center"/>
    </xf>
    <xf numFmtId="2" fontId="0" fillId="14" borderId="7" xfId="0" applyNumberFormat="1" applyFill="1" applyBorder="1" applyAlignment="1">
      <alignment horizontal="center" vertical="center"/>
    </xf>
    <xf numFmtId="165" fontId="0" fillId="7" borderId="7" xfId="0" applyNumberFormat="1" applyFill="1" applyBorder="1" applyAlignment="1">
      <alignment horizontal="center" vertical="center"/>
    </xf>
    <xf numFmtId="0" fontId="0" fillId="7" borderId="7" xfId="0" applyFill="1" applyBorder="1" applyAlignment="1">
      <alignment horizontal="center" vertical="center"/>
    </xf>
    <xf numFmtId="2" fontId="0" fillId="7" borderId="7" xfId="0" applyNumberFormat="1" applyFill="1" applyBorder="1" applyAlignment="1">
      <alignment horizontal="center" vertical="center"/>
    </xf>
    <xf numFmtId="164" fontId="0" fillId="12" borderId="7" xfId="0" applyNumberFormat="1" applyFill="1" applyBorder="1" applyAlignment="1">
      <alignment horizontal="center" vertical="center"/>
    </xf>
    <xf numFmtId="165" fontId="0" fillId="12" borderId="7" xfId="0" applyNumberFormat="1" applyFill="1" applyBorder="1" applyAlignment="1">
      <alignment horizontal="center" vertical="center"/>
    </xf>
    <xf numFmtId="1" fontId="0" fillId="12" borderId="7" xfId="0" applyNumberFormat="1" applyFill="1" applyBorder="1" applyAlignment="1">
      <alignment horizontal="center" vertical="center"/>
    </xf>
    <xf numFmtId="21" fontId="0" fillId="15" borderId="7" xfId="0" applyNumberFormat="1" applyFill="1" applyBorder="1" applyAlignment="1">
      <alignment horizontal="center" vertical="center"/>
    </xf>
    <xf numFmtId="165" fontId="0" fillId="15" borderId="7" xfId="0" applyNumberFormat="1" applyFill="1" applyBorder="1" applyAlignment="1">
      <alignment horizontal="center" vertical="center"/>
    </xf>
    <xf numFmtId="1" fontId="0" fillId="15" borderId="7" xfId="0" applyNumberFormat="1" applyFill="1" applyBorder="1" applyAlignment="1">
      <alignment horizontal="center" vertical="center"/>
    </xf>
    <xf numFmtId="0" fontId="0" fillId="28" borderId="0" xfId="0" applyFill="1" applyAlignment="1">
      <alignment horizontal="center" vertical="center"/>
    </xf>
    <xf numFmtId="0" fontId="1" fillId="28" borderId="1" xfId="0" applyFont="1" applyFill="1" applyBorder="1" applyAlignment="1">
      <alignment horizontal="center" vertical="center" wrapText="1"/>
    </xf>
    <xf numFmtId="2" fontId="0" fillId="28" borderId="0" xfId="0" applyNumberFormat="1" applyFill="1" applyAlignment="1">
      <alignment horizontal="center" vertical="center"/>
    </xf>
    <xf numFmtId="2" fontId="1" fillId="28" borderId="1" xfId="0" applyNumberFormat="1" applyFont="1" applyFill="1" applyBorder="1" applyAlignment="1">
      <alignment horizontal="center" vertical="center" wrapText="1"/>
    </xf>
    <xf numFmtId="0" fontId="0" fillId="28" borderId="0" xfId="0" applyFill="1"/>
    <xf numFmtId="0" fontId="12" fillId="0" borderId="0" xfId="0" applyFont="1" applyAlignment="1">
      <alignment vertical="center" wrapText="1"/>
    </xf>
    <xf numFmtId="1" fontId="15" fillId="0" borderId="1" xfId="0" applyNumberFormat="1" applyFont="1" applyBorder="1" applyAlignment="1">
      <alignment horizontal="center" vertical="center" wrapText="1"/>
    </xf>
    <xf numFmtId="166" fontId="1" fillId="0" borderId="1" xfId="0" applyNumberFormat="1" applyFont="1" applyBorder="1" applyAlignment="1">
      <alignment horizontal="center" vertical="center" wrapText="1"/>
    </xf>
    <xf numFmtId="0" fontId="0" fillId="78" borderId="1" xfId="0" applyFill="1" applyBorder="1" applyAlignment="1">
      <alignment horizontal="center" vertical="center"/>
    </xf>
    <xf numFmtId="0" fontId="0" fillId="78" borderId="1" xfId="0" applyFill="1" applyBorder="1" applyAlignment="1">
      <alignment horizontal="center" vertical="center" wrapText="1"/>
    </xf>
    <xf numFmtId="2" fontId="0" fillId="78" borderId="1" xfId="0" applyNumberFormat="1" applyFill="1" applyBorder="1" applyAlignment="1">
      <alignment horizontal="center" vertical="center"/>
    </xf>
    <xf numFmtId="164" fontId="0" fillId="56" borderId="1" xfId="0" applyNumberFormat="1" applyFill="1" applyBorder="1" applyAlignment="1">
      <alignment horizontal="center" vertical="center"/>
    </xf>
    <xf numFmtId="165" fontId="0" fillId="56" borderId="1" xfId="0" applyNumberFormat="1" applyFill="1" applyBorder="1" applyAlignment="1">
      <alignment horizontal="center" vertical="center"/>
    </xf>
    <xf numFmtId="2" fontId="0" fillId="56" borderId="1" xfId="0" applyNumberFormat="1" applyFill="1" applyBorder="1" applyAlignment="1">
      <alignment horizontal="center" vertical="center"/>
    </xf>
    <xf numFmtId="1" fontId="10" fillId="56" borderId="1" xfId="0" applyNumberFormat="1" applyFont="1" applyFill="1" applyBorder="1" applyAlignment="1">
      <alignment horizontal="center" vertical="center"/>
    </xf>
    <xf numFmtId="164" fontId="0" fillId="59" borderId="1" xfId="0" applyNumberFormat="1" applyFill="1" applyBorder="1" applyAlignment="1">
      <alignment horizontal="center" vertical="center"/>
    </xf>
    <xf numFmtId="165" fontId="0" fillId="59" borderId="1" xfId="0" applyNumberFormat="1" applyFill="1" applyBorder="1" applyAlignment="1">
      <alignment horizontal="center" vertical="center"/>
    </xf>
    <xf numFmtId="166" fontId="0" fillId="59" borderId="1" xfId="0" applyNumberFormat="1" applyFill="1" applyBorder="1" applyAlignment="1">
      <alignment horizontal="center" vertical="center"/>
    </xf>
    <xf numFmtId="2" fontId="0" fillId="59" borderId="1" xfId="0" applyNumberFormat="1" applyFill="1" applyBorder="1" applyAlignment="1">
      <alignment horizontal="center" vertical="center"/>
    </xf>
    <xf numFmtId="1" fontId="0" fillId="59" borderId="1" xfId="0" applyNumberFormat="1" applyFill="1" applyBorder="1" applyAlignment="1">
      <alignment horizontal="center" vertical="center"/>
    </xf>
    <xf numFmtId="2" fontId="10" fillId="78" borderId="1" xfId="0" applyNumberFormat="1" applyFont="1" applyFill="1" applyBorder="1" applyAlignment="1">
      <alignment horizontal="center" vertical="center"/>
    </xf>
    <xf numFmtId="164" fontId="0" fillId="79" borderId="1" xfId="0" applyNumberFormat="1" applyFill="1" applyBorder="1" applyAlignment="1">
      <alignment horizontal="center" vertical="center"/>
    </xf>
    <xf numFmtId="0" fontId="0" fillId="79" borderId="1" xfId="0" applyFill="1" applyBorder="1" applyAlignment="1">
      <alignment horizontal="center" vertical="center"/>
    </xf>
    <xf numFmtId="0" fontId="10" fillId="0" borderId="0" xfId="0" applyFont="1"/>
    <xf numFmtId="164" fontId="4" fillId="48" borderId="1" xfId="0" applyNumberFormat="1" applyFont="1" applyFill="1" applyBorder="1" applyAlignment="1">
      <alignment horizontal="center" vertical="center"/>
    </xf>
    <xf numFmtId="165" fontId="4" fillId="48" borderId="1" xfId="0" applyNumberFormat="1" applyFont="1" applyFill="1" applyBorder="1" applyAlignment="1">
      <alignment horizontal="center" vertical="center"/>
    </xf>
    <xf numFmtId="0" fontId="4" fillId="48" borderId="1" xfId="0" applyFont="1" applyFill="1" applyBorder="1" applyAlignment="1">
      <alignment horizontal="center" vertical="center"/>
    </xf>
    <xf numFmtId="0" fontId="4" fillId="26" borderId="1" xfId="0" applyFont="1" applyFill="1" applyBorder="1" applyAlignment="1">
      <alignment horizontal="center" vertical="center"/>
    </xf>
    <xf numFmtId="2" fontId="4" fillId="48" borderId="1" xfId="0" applyNumberFormat="1" applyFont="1" applyFill="1" applyBorder="1" applyAlignment="1">
      <alignment horizontal="center" vertical="center"/>
    </xf>
    <xf numFmtId="1" fontId="10" fillId="48" borderId="1" xfId="0" applyNumberFormat="1" applyFont="1" applyFill="1" applyBorder="1" applyAlignment="1">
      <alignment horizontal="center" vertical="center"/>
    </xf>
    <xf numFmtId="164" fontId="4" fillId="26" borderId="1" xfId="0" applyNumberFormat="1" applyFont="1" applyFill="1" applyBorder="1" applyAlignment="1">
      <alignment horizontal="center" vertical="center"/>
    </xf>
    <xf numFmtId="165" fontId="4" fillId="26" borderId="1" xfId="0" applyNumberFormat="1" applyFont="1" applyFill="1" applyBorder="1" applyAlignment="1">
      <alignment horizontal="center" vertical="center"/>
    </xf>
    <xf numFmtId="1" fontId="10" fillId="26" borderId="1" xfId="0" applyNumberFormat="1" applyFont="1" applyFill="1" applyBorder="1" applyAlignment="1">
      <alignment horizontal="center" vertical="center"/>
    </xf>
    <xf numFmtId="165" fontId="0" fillId="59" borderId="7" xfId="0" applyNumberFormat="1" applyFill="1" applyBorder="1" applyAlignment="1">
      <alignment horizontal="center" vertical="center"/>
    </xf>
    <xf numFmtId="21" fontId="0" fillId="0" borderId="0" xfId="0" applyNumberFormat="1"/>
    <xf numFmtId="166" fontId="0" fillId="0" borderId="0" xfId="0" applyNumberFormat="1"/>
    <xf numFmtId="164" fontId="0" fillId="58" borderId="1" xfId="0" applyNumberFormat="1" applyFill="1" applyBorder="1" applyAlignment="1">
      <alignment horizontal="center" vertical="center"/>
    </xf>
    <xf numFmtId="165" fontId="0" fillId="58" borderId="1" xfId="0" applyNumberFormat="1" applyFill="1" applyBorder="1" applyAlignment="1">
      <alignment horizontal="center" vertical="center"/>
    </xf>
    <xf numFmtId="166" fontId="0" fillId="58" borderId="1" xfId="0" applyNumberFormat="1" applyFill="1" applyBorder="1" applyAlignment="1">
      <alignment horizontal="center" vertical="center"/>
    </xf>
    <xf numFmtId="2" fontId="0" fillId="58" borderId="1" xfId="0" applyNumberFormat="1" applyFill="1" applyBorder="1" applyAlignment="1">
      <alignment horizontal="center" vertical="center"/>
    </xf>
    <xf numFmtId="1" fontId="0" fillId="58" borderId="1" xfId="0" applyNumberFormat="1" applyFill="1" applyBorder="1" applyAlignment="1">
      <alignment horizontal="center" vertical="center"/>
    </xf>
    <xf numFmtId="1" fontId="10" fillId="0" borderId="0" xfId="0" applyNumberFormat="1" applyFont="1"/>
    <xf numFmtId="0" fontId="1" fillId="0" borderId="11" xfId="0" applyFont="1" applyBorder="1" applyAlignment="1">
      <alignment horizontal="center" vertical="center" wrapText="1"/>
    </xf>
    <xf numFmtId="0" fontId="1" fillId="0" borderId="12" xfId="0" applyFont="1" applyBorder="1" applyAlignment="1">
      <alignment horizontal="center" vertical="center" wrapText="1"/>
    </xf>
    <xf numFmtId="0" fontId="0" fillId="30" borderId="13" xfId="0" applyFill="1" applyBorder="1" applyAlignment="1">
      <alignment horizontal="center" vertical="center" wrapText="1"/>
    </xf>
    <xf numFmtId="164" fontId="0" fillId="30" borderId="1" xfId="0" applyNumberFormat="1" applyFill="1" applyBorder="1" applyAlignment="1">
      <alignment horizontal="center" vertical="center" wrapText="1"/>
    </xf>
    <xf numFmtId="2" fontId="0" fillId="30" borderId="1" xfId="0" applyNumberFormat="1" applyFill="1" applyBorder="1" applyAlignment="1">
      <alignment horizontal="center" vertical="center" wrapText="1"/>
    </xf>
    <xf numFmtId="2" fontId="2" fillId="30" borderId="1" xfId="0" applyNumberFormat="1" applyFont="1" applyFill="1" applyBorder="1" applyAlignment="1">
      <alignment horizontal="center" vertical="center" wrapText="1"/>
    </xf>
    <xf numFmtId="0" fontId="0" fillId="30" borderId="13" xfId="0" applyFill="1" applyBorder="1" applyAlignment="1">
      <alignment horizontal="center" vertical="center"/>
    </xf>
    <xf numFmtId="21" fontId="0" fillId="30" borderId="1" xfId="0" applyNumberFormat="1" applyFill="1" applyBorder="1" applyAlignment="1">
      <alignment horizontal="center" vertical="center"/>
    </xf>
    <xf numFmtId="0" fontId="0" fillId="21" borderId="13" xfId="0" applyFill="1" applyBorder="1" applyAlignment="1">
      <alignment horizontal="center" vertical="center"/>
    </xf>
    <xf numFmtId="0" fontId="0" fillId="28" borderId="13" xfId="0" applyFill="1" applyBorder="1" applyAlignment="1">
      <alignment horizontal="center" vertical="center"/>
    </xf>
    <xf numFmtId="21" fontId="0" fillId="28" borderId="1" xfId="0" applyNumberFormat="1" applyFill="1" applyBorder="1" applyAlignment="1">
      <alignment horizontal="center" vertical="center"/>
    </xf>
    <xf numFmtId="0" fontId="0" fillId="29" borderId="13" xfId="0" applyFill="1" applyBorder="1" applyAlignment="1">
      <alignment horizontal="center" vertical="center"/>
    </xf>
    <xf numFmtId="21" fontId="0" fillId="29" borderId="1" xfId="0" applyNumberFormat="1" applyFill="1" applyBorder="1" applyAlignment="1">
      <alignment horizontal="center" vertical="center"/>
    </xf>
    <xf numFmtId="0" fontId="0" fillId="19" borderId="13" xfId="0" applyFill="1" applyBorder="1" applyAlignment="1">
      <alignment horizontal="center" vertical="center"/>
    </xf>
    <xf numFmtId="21" fontId="0" fillId="19" borderId="1" xfId="0" applyNumberFormat="1" applyFill="1" applyBorder="1" applyAlignment="1">
      <alignment horizontal="center" vertical="center"/>
    </xf>
    <xf numFmtId="0" fontId="0" fillId="19" borderId="15" xfId="0" applyFill="1" applyBorder="1" applyAlignment="1">
      <alignment horizontal="center" vertical="center"/>
    </xf>
    <xf numFmtId="21" fontId="0" fillId="19" borderId="2" xfId="0" applyNumberFormat="1" applyFill="1" applyBorder="1" applyAlignment="1">
      <alignment horizontal="center" vertical="center"/>
    </xf>
    <xf numFmtId="164" fontId="0" fillId="19" borderId="2" xfId="0" applyNumberFormat="1" applyFill="1" applyBorder="1" applyAlignment="1">
      <alignment horizontal="center" vertical="center" wrapText="1"/>
    </xf>
    <xf numFmtId="2" fontId="0" fillId="19" borderId="2" xfId="0" applyNumberFormat="1" applyFill="1" applyBorder="1" applyAlignment="1">
      <alignment horizontal="center" vertical="center" wrapText="1"/>
    </xf>
    <xf numFmtId="2" fontId="2" fillId="19" borderId="2" xfId="0" applyNumberFormat="1" applyFont="1" applyFill="1" applyBorder="1" applyAlignment="1">
      <alignment horizontal="center" vertical="center" wrapText="1"/>
    </xf>
    <xf numFmtId="2" fontId="5" fillId="29" borderId="1" xfId="0" applyNumberFormat="1" applyFont="1" applyFill="1" applyBorder="1" applyAlignment="1">
      <alignment horizontal="center" vertical="center" wrapText="1"/>
    </xf>
    <xf numFmtId="2" fontId="16" fillId="67" borderId="1" xfId="0" applyNumberFormat="1" applyFont="1" applyFill="1" applyBorder="1"/>
    <xf numFmtId="2" fontId="16" fillId="66" borderId="1" xfId="0" applyNumberFormat="1" applyFont="1" applyFill="1" applyBorder="1"/>
    <xf numFmtId="2" fontId="16" fillId="65" borderId="1" xfId="0" applyNumberFormat="1" applyFont="1" applyFill="1" applyBorder="1"/>
    <xf numFmtId="2" fontId="16" fillId="64" borderId="1" xfId="0" applyNumberFormat="1" applyFont="1" applyFill="1" applyBorder="1"/>
    <xf numFmtId="2" fontId="17" fillId="63" borderId="1" xfId="0" applyNumberFormat="1" applyFont="1" applyFill="1" applyBorder="1"/>
    <xf numFmtId="2" fontId="17" fillId="62" borderId="1" xfId="0" applyNumberFormat="1" applyFont="1" applyFill="1" applyBorder="1"/>
    <xf numFmtId="2" fontId="16" fillId="69" borderId="1" xfId="0" applyNumberFormat="1" applyFont="1" applyFill="1" applyBorder="1"/>
    <xf numFmtId="2" fontId="17" fillId="68" borderId="1" xfId="0" applyNumberFormat="1" applyFont="1" applyFill="1" applyBorder="1"/>
    <xf numFmtId="2" fontId="16" fillId="76" borderId="1" xfId="0" applyNumberFormat="1" applyFont="1" applyFill="1" applyBorder="1"/>
    <xf numFmtId="2" fontId="16" fillId="75" borderId="1" xfId="0" applyNumberFormat="1" applyFont="1" applyFill="1" applyBorder="1"/>
    <xf numFmtId="2" fontId="16" fillId="74" borderId="1" xfId="0" applyNumberFormat="1" applyFont="1" applyFill="1" applyBorder="1"/>
    <xf numFmtId="2" fontId="16" fillId="73" borderId="1" xfId="0" applyNumberFormat="1" applyFont="1" applyFill="1" applyBorder="1"/>
    <xf numFmtId="2" fontId="16" fillId="72" borderId="1" xfId="0" applyNumberFormat="1" applyFont="1" applyFill="1" applyBorder="1"/>
    <xf numFmtId="2" fontId="17" fillId="71" borderId="1" xfId="0" applyNumberFormat="1" applyFont="1" applyFill="1" applyBorder="1"/>
    <xf numFmtId="2" fontId="17" fillId="70" borderId="1" xfId="0" applyNumberFormat="1" applyFont="1" applyFill="1" applyBorder="1"/>
    <xf numFmtId="2" fontId="16" fillId="51" borderId="1" xfId="0" applyNumberFormat="1" applyFont="1" applyFill="1" applyBorder="1"/>
    <xf numFmtId="2" fontId="16" fillId="55" borderId="1" xfId="0" applyNumberFormat="1" applyFont="1" applyFill="1" applyBorder="1"/>
    <xf numFmtId="2" fontId="16" fillId="54" borderId="1" xfId="0" applyNumberFormat="1" applyFont="1" applyFill="1" applyBorder="1"/>
    <xf numFmtId="2" fontId="16" fillId="53" borderId="1" xfId="0" applyNumberFormat="1" applyFont="1" applyFill="1" applyBorder="1"/>
    <xf numFmtId="2" fontId="16" fillId="52" borderId="1" xfId="0" applyNumberFormat="1" applyFont="1" applyFill="1" applyBorder="1"/>
    <xf numFmtId="2" fontId="16" fillId="57" borderId="1" xfId="0" applyNumberFormat="1" applyFont="1" applyFill="1" applyBorder="1"/>
    <xf numFmtId="2" fontId="16" fillId="56" borderId="1" xfId="0" applyNumberFormat="1" applyFont="1" applyFill="1" applyBorder="1"/>
    <xf numFmtId="2" fontId="16" fillId="48" borderId="1" xfId="0" applyNumberFormat="1" applyFont="1" applyFill="1" applyBorder="1"/>
    <xf numFmtId="2" fontId="16" fillId="59" borderId="1" xfId="0" applyNumberFormat="1" applyFont="1" applyFill="1" applyBorder="1"/>
    <xf numFmtId="2" fontId="16" fillId="58" borderId="1" xfId="0" applyNumberFormat="1" applyFont="1" applyFill="1" applyBorder="1"/>
    <xf numFmtId="2" fontId="16" fillId="61" borderId="1" xfId="0" applyNumberFormat="1" applyFont="1" applyFill="1" applyBorder="1"/>
    <xf numFmtId="2" fontId="16" fillId="60" borderId="1" xfId="0" applyNumberFormat="1" applyFont="1" applyFill="1" applyBorder="1"/>
    <xf numFmtId="2" fontId="16" fillId="44" borderId="1" xfId="0" applyNumberFormat="1" applyFont="1" applyFill="1" applyBorder="1"/>
    <xf numFmtId="2" fontId="16" fillId="43" borderId="1" xfId="0" applyNumberFormat="1" applyFont="1" applyFill="1" applyBorder="1"/>
    <xf numFmtId="21" fontId="0" fillId="8" borderId="1" xfId="0" applyNumberFormat="1" applyFill="1" applyBorder="1" applyAlignment="1">
      <alignment horizontal="center" vertical="center"/>
    </xf>
    <xf numFmtId="0" fontId="2" fillId="0" borderId="0" xfId="0" applyFont="1" applyAlignment="1">
      <alignment horizontal="center" vertical="center" wrapText="1"/>
    </xf>
    <xf numFmtId="164" fontId="0" fillId="77" borderId="1" xfId="0" applyNumberFormat="1" applyFill="1" applyBorder="1" applyAlignment="1">
      <alignment horizontal="center" vertical="center"/>
    </xf>
    <xf numFmtId="165" fontId="0" fillId="77" borderId="1" xfId="0" applyNumberFormat="1" applyFill="1" applyBorder="1" applyAlignment="1">
      <alignment horizontal="center" vertical="center"/>
    </xf>
    <xf numFmtId="166" fontId="0" fillId="77" borderId="1" xfId="0" applyNumberFormat="1" applyFill="1" applyBorder="1" applyAlignment="1">
      <alignment horizontal="center" vertical="center"/>
    </xf>
    <xf numFmtId="2" fontId="0" fillId="77" borderId="1" xfId="0" applyNumberFormat="1" applyFill="1" applyBorder="1" applyAlignment="1">
      <alignment horizontal="center" vertical="center"/>
    </xf>
    <xf numFmtId="0" fontId="0" fillId="77" borderId="1" xfId="0" applyFill="1" applyBorder="1" applyAlignment="1">
      <alignment horizontal="center" vertical="center"/>
    </xf>
    <xf numFmtId="1" fontId="0" fillId="77" borderId="1" xfId="0" applyNumberFormat="1" applyFill="1" applyBorder="1" applyAlignment="1">
      <alignment horizontal="center" vertical="center"/>
    </xf>
    <xf numFmtId="0" fontId="2" fillId="0" borderId="0" xfId="0" applyFont="1" applyAlignment="1">
      <alignment horizontal="center" vertical="center" wrapText="1"/>
    </xf>
    <xf numFmtId="0" fontId="5" fillId="0" borderId="1" xfId="0" applyFont="1" applyBorder="1" applyAlignment="1">
      <alignment horizontal="center" vertical="center"/>
    </xf>
    <xf numFmtId="0" fontId="1" fillId="0" borderId="20" xfId="0" applyFont="1" applyBorder="1" applyAlignment="1">
      <alignment horizontal="center" vertical="center" wrapText="1"/>
    </xf>
    <xf numFmtId="0" fontId="1" fillId="0" borderId="21" xfId="0" applyFont="1" applyBorder="1" applyAlignment="1">
      <alignment horizontal="center" vertical="center" wrapText="1"/>
    </xf>
    <xf numFmtId="0" fontId="1" fillId="0" borderId="22" xfId="0" applyFont="1" applyBorder="1" applyAlignment="1">
      <alignment horizontal="center" vertical="center" wrapText="1"/>
    </xf>
    <xf numFmtId="0" fontId="5" fillId="0" borderId="3" xfId="0" applyFont="1" applyBorder="1" applyAlignment="1">
      <alignment horizontal="center" vertical="center"/>
    </xf>
    <xf numFmtId="0" fontId="0" fillId="0" borderId="6" xfId="0" applyBorder="1" applyAlignment="1">
      <alignment horizontal="center"/>
    </xf>
    <xf numFmtId="0" fontId="3" fillId="0" borderId="5" xfId="0" applyFont="1" applyBorder="1" applyAlignment="1">
      <alignment horizontal="center" vertical="center" textRotation="90"/>
    </xf>
    <xf numFmtId="0" fontId="2" fillId="0" borderId="0" xfId="0" applyFont="1" applyAlignment="1">
      <alignment horizontal="center" vertical="center"/>
    </xf>
    <xf numFmtId="14" fontId="0" fillId="0" borderId="8" xfId="0" applyNumberFormat="1" applyBorder="1" applyAlignment="1">
      <alignment horizontal="center" vertical="center"/>
    </xf>
    <xf numFmtId="14" fontId="0" fillId="0" borderId="9" xfId="0" applyNumberFormat="1" applyBorder="1" applyAlignment="1">
      <alignment horizontal="center" vertical="center"/>
    </xf>
    <xf numFmtId="14" fontId="0" fillId="0" borderId="10" xfId="0" applyNumberFormat="1" applyBorder="1" applyAlignment="1">
      <alignment horizontal="center" vertical="center"/>
    </xf>
    <xf numFmtId="0" fontId="11" fillId="0" borderId="0" xfId="0" applyFont="1" applyAlignment="1">
      <alignment horizontal="left" vertical="center" wrapText="1"/>
    </xf>
    <xf numFmtId="0" fontId="13" fillId="0" borderId="0" xfId="0" applyFont="1" applyAlignment="1">
      <alignment horizontal="center"/>
    </xf>
    <xf numFmtId="0" fontId="0" fillId="39" borderId="0" xfId="0" applyFill="1"/>
    <xf numFmtId="0" fontId="0" fillId="0" borderId="0" xfId="0" applyBorder="1" applyAlignment="1">
      <alignment horizontal="center" vertical="center" wrapText="1"/>
    </xf>
    <xf numFmtId="0" fontId="14" fillId="0" borderId="0" xfId="0" applyFont="1" applyAlignment="1">
      <alignment horizontal="center" vertical="center"/>
    </xf>
    <xf numFmtId="2" fontId="14" fillId="0" borderId="0" xfId="0" applyNumberFormat="1" applyFont="1" applyAlignment="1">
      <alignment horizontal="center" vertical="center"/>
    </xf>
    <xf numFmtId="0" fontId="14" fillId="0" borderId="0" xfId="0" applyFont="1" applyAlignment="1">
      <alignment vertical="center"/>
    </xf>
    <xf numFmtId="0" fontId="14" fillId="39" borderId="0" xfId="0" applyFont="1" applyFill="1" applyAlignment="1">
      <alignment vertical="center"/>
    </xf>
    <xf numFmtId="2" fontId="14" fillId="0" borderId="0" xfId="0" applyNumberFormat="1" applyFont="1" applyAlignment="1">
      <alignment vertical="center"/>
    </xf>
    <xf numFmtId="0" fontId="1" fillId="0" borderId="0" xfId="0" applyFont="1" applyBorder="1" applyAlignment="1">
      <alignment horizontal="center" vertical="center" wrapText="1"/>
    </xf>
    <xf numFmtId="0" fontId="0" fillId="0" borderId="0" xfId="0" applyFill="1" applyAlignment="1">
      <alignment horizontal="center" vertical="center"/>
    </xf>
    <xf numFmtId="0" fontId="14" fillId="0" borderId="0" xfId="0" applyFont="1" applyFill="1" applyAlignment="1">
      <alignment horizontal="center" vertical="center"/>
    </xf>
    <xf numFmtId="0" fontId="5" fillId="0" borderId="0" xfId="0" applyFont="1" applyFill="1" applyBorder="1" applyAlignment="1">
      <alignment horizontal="center" vertical="center"/>
    </xf>
    <xf numFmtId="0" fontId="1" fillId="0" borderId="0" xfId="0" applyFont="1" applyFill="1" applyBorder="1" applyAlignment="1">
      <alignment horizontal="center" vertical="center" wrapText="1"/>
    </xf>
    <xf numFmtId="0" fontId="0" fillId="0" borderId="0" xfId="0" applyFill="1" applyBorder="1" applyAlignment="1">
      <alignment horizontal="center" vertical="center"/>
    </xf>
    <xf numFmtId="2" fontId="0" fillId="0" borderId="0" xfId="0" applyNumberFormat="1" applyFill="1" applyAlignment="1">
      <alignment horizontal="center" vertical="center"/>
    </xf>
    <xf numFmtId="0" fontId="0" fillId="39" borderId="0" xfId="0" applyFill="1" applyAlignment="1">
      <alignment horizontal="center" vertical="center"/>
    </xf>
    <xf numFmtId="0" fontId="14" fillId="39" borderId="0" xfId="0" applyFont="1" applyFill="1" applyAlignment="1">
      <alignment horizontal="center" vertical="center"/>
    </xf>
    <xf numFmtId="0" fontId="5" fillId="39" borderId="0" xfId="0" applyFont="1" applyFill="1" applyBorder="1" applyAlignment="1">
      <alignment horizontal="center" vertical="center"/>
    </xf>
    <xf numFmtId="0" fontId="1" fillId="39" borderId="0" xfId="0" applyFont="1" applyFill="1" applyBorder="1" applyAlignment="1">
      <alignment horizontal="center" vertical="center" wrapText="1"/>
    </xf>
    <xf numFmtId="0" fontId="0" fillId="39" borderId="0" xfId="0" applyFill="1" applyBorder="1" applyAlignment="1">
      <alignment horizontal="center" vertical="center"/>
    </xf>
    <xf numFmtId="2" fontId="0" fillId="39" borderId="0" xfId="0" applyNumberFormat="1" applyFill="1" applyAlignment="1">
      <alignment horizontal="center" vertical="center"/>
    </xf>
    <xf numFmtId="164" fontId="14" fillId="0" borderId="0" xfId="0" applyNumberFormat="1" applyFont="1" applyFill="1" applyBorder="1" applyAlignment="1">
      <alignment horizontal="center" vertical="center"/>
    </xf>
    <xf numFmtId="2" fontId="1" fillId="0" borderId="0" xfId="0" applyNumberFormat="1" applyFont="1" applyFill="1" applyBorder="1" applyAlignment="1">
      <alignment horizontal="center" vertical="center" wrapText="1"/>
    </xf>
    <xf numFmtId="2" fontId="0" fillId="0" borderId="0" xfId="0" applyNumberFormat="1" applyFill="1" applyBorder="1" applyAlignment="1">
      <alignment horizontal="center" vertical="center"/>
    </xf>
    <xf numFmtId="164" fontId="14" fillId="39" borderId="0" xfId="0" applyNumberFormat="1" applyFont="1" applyFill="1" applyBorder="1" applyAlignment="1">
      <alignment horizontal="center" vertical="center"/>
    </xf>
    <xf numFmtId="2" fontId="1" fillId="39" borderId="0" xfId="0" applyNumberFormat="1" applyFont="1" applyFill="1" applyBorder="1" applyAlignment="1">
      <alignment horizontal="center" vertical="center" wrapText="1"/>
    </xf>
    <xf numFmtId="2" fontId="0" fillId="39" borderId="0" xfId="0" applyNumberFormat="1" applyFill="1" applyBorder="1" applyAlignment="1">
      <alignment horizontal="center" vertical="center"/>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14" fillId="0" borderId="19" xfId="0" applyFont="1" applyBorder="1" applyAlignment="1">
      <alignment horizontal="center" vertical="center" wrapText="1"/>
    </xf>
    <xf numFmtId="0" fontId="14" fillId="0" borderId="17" xfId="0" applyFont="1" applyBorder="1" applyAlignment="1">
      <alignment horizontal="center" vertical="center"/>
    </xf>
    <xf numFmtId="0" fontId="14" fillId="0" borderId="18" xfId="0" applyFont="1" applyBorder="1" applyAlignment="1">
      <alignment horizontal="center" vertical="center"/>
    </xf>
    <xf numFmtId="0" fontId="14" fillId="0" borderId="19" xfId="0" applyFont="1" applyBorder="1" applyAlignment="1">
      <alignment horizontal="center" vertical="center"/>
    </xf>
    <xf numFmtId="164" fontId="0" fillId="3" borderId="7" xfId="0" applyNumberFormat="1" applyFill="1" applyBorder="1" applyAlignment="1">
      <alignment horizontal="center" vertical="center" wrapText="1"/>
    </xf>
    <xf numFmtId="164" fontId="14" fillId="0" borderId="17" xfId="0" applyNumberFormat="1" applyFont="1" applyFill="1" applyBorder="1" applyAlignment="1">
      <alignment horizontal="center" vertical="center" wrapText="1"/>
    </xf>
    <xf numFmtId="164" fontId="14" fillId="0" borderId="18" xfId="0" applyNumberFormat="1" applyFont="1" applyFill="1" applyBorder="1" applyAlignment="1">
      <alignment horizontal="center" vertical="center" wrapText="1"/>
    </xf>
    <xf numFmtId="164" fontId="14" fillId="0" borderId="19" xfId="0" applyNumberFormat="1" applyFont="1" applyFill="1" applyBorder="1" applyAlignment="1">
      <alignment horizontal="center" vertical="center" wrapText="1"/>
    </xf>
    <xf numFmtId="164" fontId="14" fillId="0" borderId="17" xfId="0" applyNumberFormat="1" applyFont="1" applyBorder="1" applyAlignment="1">
      <alignment horizontal="center" vertical="center"/>
    </xf>
    <xf numFmtId="164" fontId="14" fillId="0" borderId="18" xfId="0" applyNumberFormat="1" applyFont="1" applyBorder="1" applyAlignment="1">
      <alignment horizontal="center" vertical="center"/>
    </xf>
    <xf numFmtId="164" fontId="14" fillId="0" borderId="19" xfId="0" applyNumberFormat="1" applyFont="1" applyBorder="1" applyAlignment="1">
      <alignment horizontal="center" vertical="center"/>
    </xf>
    <xf numFmtId="0" fontId="0" fillId="0" borderId="1" xfId="0" applyBorder="1"/>
    <xf numFmtId="2" fontId="0" fillId="0" borderId="1" xfId="0" applyNumberFormat="1" applyBorder="1"/>
    <xf numFmtId="164" fontId="0" fillId="0" borderId="1" xfId="0" applyNumberFormat="1" applyBorder="1"/>
    <xf numFmtId="2" fontId="14" fillId="0" borderId="0" xfId="0" applyNumberFormat="1" applyFont="1" applyFill="1" applyAlignment="1">
      <alignment horizontal="center" vertical="center"/>
    </xf>
    <xf numFmtId="0" fontId="0" fillId="0" borderId="0" xfId="0" applyFill="1"/>
    <xf numFmtId="0" fontId="14" fillId="0" borderId="0" xfId="0" applyFont="1" applyFill="1" applyAlignment="1">
      <alignment vertical="center"/>
    </xf>
    <xf numFmtId="2" fontId="14" fillId="39" borderId="0" xfId="0" applyNumberFormat="1" applyFont="1" applyFill="1" applyAlignment="1">
      <alignment horizontal="center" vertical="center"/>
    </xf>
    <xf numFmtId="0" fontId="6" fillId="0" borderId="0" xfId="0" applyFont="1" applyBorder="1" applyAlignment="1">
      <alignment horizontal="center"/>
    </xf>
    <xf numFmtId="2" fontId="1" fillId="39" borderId="0" xfId="0" applyNumberFormat="1" applyFont="1" applyFill="1" applyAlignment="1">
      <alignment horizontal="center" vertical="center" wrapText="1"/>
    </xf>
    <xf numFmtId="0" fontId="14" fillId="0" borderId="0" xfId="0" applyFont="1" applyBorder="1" applyAlignment="1">
      <alignment horizontal="center" vertical="center" wrapText="1"/>
    </xf>
    <xf numFmtId="0" fontId="0" fillId="0" borderId="0" xfId="0" applyBorder="1"/>
    <xf numFmtId="0" fontId="14" fillId="0" borderId="0" xfId="0" applyFont="1" applyBorder="1" applyAlignment="1">
      <alignment vertical="center"/>
    </xf>
    <xf numFmtId="0" fontId="0" fillId="39" borderId="0" xfId="0" applyFill="1" applyBorder="1"/>
    <xf numFmtId="0" fontId="14" fillId="39" borderId="0" xfId="0" applyFont="1" applyFill="1" applyBorder="1" applyAlignment="1">
      <alignment vertical="center"/>
    </xf>
    <xf numFmtId="0" fontId="2" fillId="39" borderId="0" xfId="0" applyFont="1" applyFill="1" applyAlignment="1">
      <alignment horizontal="center" vertical="center" wrapText="1"/>
    </xf>
    <xf numFmtId="0" fontId="14" fillId="39" borderId="0" xfId="0" applyFont="1" applyFill="1" applyBorder="1" applyAlignment="1">
      <alignment horizontal="center" vertical="center" wrapText="1"/>
    </xf>
    <xf numFmtId="0" fontId="0" fillId="39" borderId="0" xfId="0" applyFill="1" applyAlignment="1">
      <alignment horizontal="center" vertical="center" wrapText="1"/>
    </xf>
    <xf numFmtId="0" fontId="0" fillId="39" borderId="0" xfId="0" applyFill="1" applyBorder="1" applyAlignment="1">
      <alignment horizontal="center" vertical="center" wrapText="1"/>
    </xf>
    <xf numFmtId="0" fontId="0" fillId="0" borderId="0" xfId="0" applyAlignment="1">
      <alignment horizontal="center" vertical="center"/>
    </xf>
    <xf numFmtId="0" fontId="3" fillId="0" borderId="0" xfId="0" applyFont="1" applyAlignment="1">
      <alignment horizontal="center" vertical="center"/>
    </xf>
    <xf numFmtId="0" fontId="1" fillId="0" borderId="0" xfId="0" applyFont="1"/>
    <xf numFmtId="0" fontId="11" fillId="0" borderId="0" xfId="0" applyFont="1"/>
    <xf numFmtId="0" fontId="0" fillId="16" borderId="3" xfId="0" applyFill="1" applyBorder="1" applyAlignment="1">
      <alignment horizontal="center" vertical="center" wrapText="1"/>
    </xf>
    <xf numFmtId="0" fontId="0" fillId="16" borderId="3" xfId="0" applyFill="1" applyBorder="1" applyAlignment="1">
      <alignment vertical="center" wrapText="1"/>
    </xf>
    <xf numFmtId="0" fontId="0" fillId="0" borderId="3" xfId="0" applyBorder="1"/>
    <xf numFmtId="0" fontId="0" fillId="5" borderId="1" xfId="0" applyFill="1" applyBorder="1" applyAlignment="1">
      <alignment vertical="center" wrapText="1"/>
    </xf>
    <xf numFmtId="0" fontId="0" fillId="6" borderId="1" xfId="0" applyFill="1" applyBorder="1" applyAlignment="1">
      <alignment vertical="center" wrapText="1"/>
    </xf>
    <xf numFmtId="0" fontId="0" fillId="80" borderId="1" xfId="0" applyFill="1" applyBorder="1" applyAlignment="1">
      <alignment horizontal="center" vertical="center" wrapText="1"/>
    </xf>
    <xf numFmtId="0" fontId="0" fillId="80" borderId="1" xfId="0" applyFill="1" applyBorder="1" applyAlignment="1">
      <alignment vertical="center" wrapText="1"/>
    </xf>
    <xf numFmtId="0" fontId="0" fillId="81" borderId="2" xfId="0" applyFill="1" applyBorder="1" applyAlignment="1">
      <alignment horizontal="center" vertical="center" wrapText="1"/>
    </xf>
    <xf numFmtId="0" fontId="0" fillId="81" borderId="2" xfId="0" applyFill="1" applyBorder="1" applyAlignment="1">
      <alignment vertical="center" wrapText="1"/>
    </xf>
    <xf numFmtId="0" fontId="0" fillId="0" borderId="2" xfId="0" applyBorder="1"/>
    <xf numFmtId="0" fontId="0" fillId="0" borderId="2" xfId="0" applyBorder="1" applyAlignment="1">
      <alignment horizontal="center" vertical="center"/>
    </xf>
    <xf numFmtId="0" fontId="0" fillId="16" borderId="3" xfId="0" applyFill="1" applyBorder="1" applyAlignment="1">
      <alignment horizontal="center" vertical="center"/>
    </xf>
    <xf numFmtId="14" fontId="0" fillId="16" borderId="3" xfId="0" applyNumberFormat="1" applyFill="1" applyBorder="1" applyAlignment="1">
      <alignment horizontal="center" vertical="center"/>
    </xf>
    <xf numFmtId="20" fontId="0" fillId="16" borderId="3" xfId="0" applyNumberFormat="1" applyFill="1" applyBorder="1" applyAlignment="1">
      <alignment horizontal="center" vertical="center"/>
    </xf>
    <xf numFmtId="0" fontId="0" fillId="16" borderId="1" xfId="0" applyFill="1" applyBorder="1" applyAlignment="1">
      <alignment vertical="center" wrapText="1"/>
    </xf>
    <xf numFmtId="14" fontId="0" fillId="16" borderId="1" xfId="0" applyNumberFormat="1" applyFill="1" applyBorder="1" applyAlignment="1">
      <alignment horizontal="center" vertical="center"/>
    </xf>
    <xf numFmtId="0" fontId="0" fillId="16" borderId="2" xfId="0" applyFill="1" applyBorder="1" applyAlignment="1">
      <alignment horizontal="center" vertical="center" wrapText="1"/>
    </xf>
    <xf numFmtId="0" fontId="0" fillId="16" borderId="2" xfId="0" applyFill="1" applyBorder="1" applyAlignment="1">
      <alignment vertical="center" wrapText="1"/>
    </xf>
    <xf numFmtId="0" fontId="0" fillId="16" borderId="2" xfId="0" applyFill="1" applyBorder="1" applyAlignment="1">
      <alignment horizontal="center" vertical="center"/>
    </xf>
    <xf numFmtId="14" fontId="0" fillId="16" borderId="2" xfId="0" applyNumberFormat="1" applyFill="1" applyBorder="1" applyAlignment="1">
      <alignment horizontal="center" vertical="center"/>
    </xf>
    <xf numFmtId="20" fontId="0" fillId="16" borderId="2" xfId="0" applyNumberFormat="1" applyFill="1" applyBorder="1" applyAlignment="1">
      <alignment horizontal="center" vertical="center"/>
    </xf>
    <xf numFmtId="0" fontId="0" fillId="5" borderId="3" xfId="0" applyFill="1" applyBorder="1" applyAlignment="1">
      <alignment vertical="center" wrapText="1"/>
    </xf>
    <xf numFmtId="14" fontId="0" fillId="5" borderId="3" xfId="0" applyNumberFormat="1" applyFill="1" applyBorder="1" applyAlignment="1">
      <alignment horizontal="center" vertical="center"/>
    </xf>
    <xf numFmtId="20" fontId="0" fillId="5" borderId="3" xfId="0" applyNumberFormat="1" applyFill="1" applyBorder="1" applyAlignment="1">
      <alignment horizontal="center" vertical="center"/>
    </xf>
    <xf numFmtId="14" fontId="0" fillId="5" borderId="1" xfId="0" applyNumberFormat="1" applyFill="1" applyBorder="1" applyAlignment="1">
      <alignment horizontal="center" vertical="center"/>
    </xf>
    <xf numFmtId="20" fontId="0" fillId="5" borderId="1" xfId="0" applyNumberFormat="1" applyFill="1" applyBorder="1" applyAlignment="1">
      <alignment horizontal="center" vertical="center"/>
    </xf>
    <xf numFmtId="0" fontId="0" fillId="5" borderId="2" xfId="0" applyFill="1" applyBorder="1" applyAlignment="1">
      <alignment horizontal="center" vertical="center" wrapText="1"/>
    </xf>
    <xf numFmtId="0" fontId="0" fillId="5" borderId="2" xfId="0" applyFill="1" applyBorder="1" applyAlignment="1">
      <alignment vertical="center" wrapText="1"/>
    </xf>
    <xf numFmtId="14" fontId="0" fillId="5" borderId="2" xfId="0" applyNumberFormat="1" applyFill="1" applyBorder="1" applyAlignment="1">
      <alignment horizontal="center" vertical="center"/>
    </xf>
    <xf numFmtId="20" fontId="0" fillId="5" borderId="2" xfId="0" applyNumberFormat="1" applyFill="1" applyBorder="1" applyAlignment="1">
      <alignment horizontal="center" vertical="center"/>
    </xf>
    <xf numFmtId="0" fontId="0" fillId="6" borderId="3" xfId="0" applyFill="1" applyBorder="1" applyAlignment="1">
      <alignment vertical="center" wrapText="1"/>
    </xf>
    <xf numFmtId="14" fontId="0" fillId="6" borderId="3" xfId="0" applyNumberFormat="1" applyFill="1" applyBorder="1" applyAlignment="1">
      <alignment horizontal="center" vertical="center"/>
    </xf>
    <xf numFmtId="20" fontId="0" fillId="6" borderId="3" xfId="0" applyNumberFormat="1" applyFill="1" applyBorder="1" applyAlignment="1">
      <alignment horizontal="center" vertical="center"/>
    </xf>
    <xf numFmtId="0" fontId="18" fillId="5" borderId="1" xfId="0" applyFont="1" applyFill="1" applyBorder="1" applyAlignment="1">
      <alignment vertical="center" wrapText="1"/>
    </xf>
    <xf numFmtId="14" fontId="0" fillId="6" borderId="1" xfId="0" applyNumberFormat="1" applyFill="1" applyBorder="1" applyAlignment="1">
      <alignment horizontal="center" vertical="center"/>
    </xf>
    <xf numFmtId="20" fontId="0" fillId="6" borderId="1" xfId="0" applyNumberFormat="1" applyFill="1" applyBorder="1" applyAlignment="1">
      <alignment horizontal="center" vertical="center"/>
    </xf>
    <xf numFmtId="0" fontId="0" fillId="6" borderId="2" xfId="0" applyFill="1" applyBorder="1" applyAlignment="1">
      <alignment horizontal="center" vertical="center" wrapText="1"/>
    </xf>
    <xf numFmtId="0" fontId="0" fillId="6" borderId="2" xfId="0" applyFill="1" applyBorder="1" applyAlignment="1">
      <alignment vertical="center" wrapText="1"/>
    </xf>
    <xf numFmtId="14" fontId="0" fillId="6" borderId="2" xfId="0" applyNumberFormat="1" applyFill="1" applyBorder="1" applyAlignment="1">
      <alignment horizontal="center" vertical="center"/>
    </xf>
    <xf numFmtId="20" fontId="0" fillId="6" borderId="2" xfId="0" applyNumberFormat="1" applyFill="1" applyBorder="1" applyAlignment="1">
      <alignment horizontal="center" vertical="center"/>
    </xf>
    <xf numFmtId="0" fontId="0" fillId="80" borderId="3" xfId="0" applyFill="1" applyBorder="1" applyAlignment="1">
      <alignment horizontal="center" vertical="center" wrapText="1"/>
    </xf>
    <xf numFmtId="0" fontId="0" fillId="80" borderId="3" xfId="0" applyFill="1" applyBorder="1" applyAlignment="1">
      <alignment vertical="center" wrapText="1"/>
    </xf>
    <xf numFmtId="0" fontId="0" fillId="80" borderId="3" xfId="0" applyFill="1" applyBorder="1" applyAlignment="1">
      <alignment horizontal="center" vertical="center"/>
    </xf>
    <xf numFmtId="16" fontId="0" fillId="80" borderId="3" xfId="0" applyNumberFormat="1" applyFill="1" applyBorder="1" applyAlignment="1">
      <alignment horizontal="center" vertical="center"/>
    </xf>
    <xf numFmtId="20" fontId="0" fillId="80" borderId="3" xfId="0" applyNumberFormat="1" applyFill="1" applyBorder="1" applyAlignment="1">
      <alignment horizontal="center" vertical="center"/>
    </xf>
    <xf numFmtId="14" fontId="0" fillId="80" borderId="3" xfId="0" applyNumberFormat="1" applyFill="1" applyBorder="1" applyAlignment="1">
      <alignment horizontal="center" vertical="center"/>
    </xf>
    <xf numFmtId="0" fontId="0" fillId="80" borderId="1" xfId="0" applyFill="1" applyBorder="1" applyAlignment="1">
      <alignment horizontal="center" vertical="center"/>
    </xf>
    <xf numFmtId="14" fontId="0" fillId="80" borderId="1" xfId="0" applyNumberFormat="1" applyFill="1" applyBorder="1" applyAlignment="1">
      <alignment horizontal="center" vertical="center"/>
    </xf>
    <xf numFmtId="20" fontId="0" fillId="80" borderId="1" xfId="0" applyNumberFormat="1" applyFill="1" applyBorder="1" applyAlignment="1">
      <alignment horizontal="center" vertical="center"/>
    </xf>
    <xf numFmtId="0" fontId="0" fillId="80" borderId="2" xfId="0" applyFill="1" applyBorder="1" applyAlignment="1">
      <alignment horizontal="center" vertical="center" wrapText="1"/>
    </xf>
    <xf numFmtId="0" fontId="0" fillId="80" borderId="2" xfId="0" applyFill="1" applyBorder="1" applyAlignment="1">
      <alignment vertical="center" wrapText="1"/>
    </xf>
    <xf numFmtId="0" fontId="0" fillId="80" borderId="2" xfId="0" applyFill="1" applyBorder="1" applyAlignment="1">
      <alignment horizontal="center" vertical="center"/>
    </xf>
    <xf numFmtId="14" fontId="0" fillId="80" borderId="2" xfId="0" applyNumberFormat="1" applyFill="1" applyBorder="1" applyAlignment="1">
      <alignment horizontal="center" vertical="center"/>
    </xf>
    <xf numFmtId="20" fontId="0" fillId="80" borderId="2" xfId="0" applyNumberFormat="1" applyFill="1" applyBorder="1" applyAlignment="1">
      <alignment horizontal="center" vertical="center"/>
    </xf>
    <xf numFmtId="0" fontId="0" fillId="81" borderId="3" xfId="0" applyFill="1" applyBorder="1" applyAlignment="1">
      <alignment horizontal="center" vertical="center" wrapText="1"/>
    </xf>
    <xf numFmtId="0" fontId="0" fillId="81" borderId="3" xfId="0" applyFill="1" applyBorder="1" applyAlignment="1">
      <alignment vertical="center" wrapText="1"/>
    </xf>
    <xf numFmtId="0" fontId="0" fillId="81" borderId="3" xfId="0" applyFill="1" applyBorder="1" applyAlignment="1">
      <alignment horizontal="center" vertical="center"/>
    </xf>
    <xf numFmtId="14" fontId="0" fillId="81" borderId="3" xfId="0" applyNumberFormat="1" applyFill="1" applyBorder="1" applyAlignment="1">
      <alignment horizontal="center" vertical="center"/>
    </xf>
    <xf numFmtId="20" fontId="0" fillId="81" borderId="3" xfId="0" applyNumberFormat="1" applyFill="1" applyBorder="1" applyAlignment="1">
      <alignment horizontal="center" vertical="center"/>
    </xf>
    <xf numFmtId="0" fontId="0" fillId="81" borderId="1" xfId="0" applyFill="1" applyBorder="1" applyAlignment="1">
      <alignment horizontal="center" vertical="center" wrapText="1"/>
    </xf>
    <xf numFmtId="0" fontId="18" fillId="81" borderId="1" xfId="0" applyFont="1" applyFill="1" applyBorder="1" applyAlignment="1">
      <alignment vertical="center" wrapText="1"/>
    </xf>
    <xf numFmtId="0" fontId="0" fillId="81" borderId="1" xfId="0" applyFill="1" applyBorder="1" applyAlignment="1">
      <alignment horizontal="center" vertical="center"/>
    </xf>
    <xf numFmtId="14" fontId="0" fillId="81" borderId="1" xfId="0" applyNumberFormat="1" applyFill="1" applyBorder="1" applyAlignment="1">
      <alignment horizontal="center" vertical="center"/>
    </xf>
    <xf numFmtId="20" fontId="0" fillId="81" borderId="1" xfId="0" applyNumberFormat="1" applyFill="1" applyBorder="1" applyAlignment="1">
      <alignment horizontal="center" vertical="center"/>
    </xf>
    <xf numFmtId="14" fontId="18" fillId="81" borderId="1" xfId="0" applyNumberFormat="1" applyFont="1" applyFill="1" applyBorder="1" applyAlignment="1">
      <alignment vertical="center" wrapText="1"/>
    </xf>
    <xf numFmtId="0" fontId="18" fillId="81" borderId="2" xfId="0" applyFont="1" applyFill="1" applyBorder="1" applyAlignment="1">
      <alignment vertical="center" wrapText="1"/>
    </xf>
    <xf numFmtId="0" fontId="0" fillId="81" borderId="2" xfId="0" applyFill="1" applyBorder="1" applyAlignment="1">
      <alignment horizontal="center" vertical="center"/>
    </xf>
    <xf numFmtId="14" fontId="0" fillId="81" borderId="2" xfId="0" applyNumberFormat="1" applyFill="1" applyBorder="1" applyAlignment="1">
      <alignment horizontal="center" vertical="center"/>
    </xf>
    <xf numFmtId="20" fontId="0" fillId="81" borderId="2" xfId="0" applyNumberFormat="1" applyFill="1" applyBorder="1" applyAlignment="1">
      <alignment horizontal="center" vertical="center"/>
    </xf>
    <xf numFmtId="0" fontId="18" fillId="2" borderId="3" xfId="0" applyFont="1" applyFill="1" applyBorder="1" applyAlignment="1">
      <alignment vertical="center" wrapText="1"/>
    </xf>
    <xf numFmtId="0" fontId="0" fillId="2" borderId="3" xfId="0" applyFill="1" applyBorder="1" applyAlignment="1">
      <alignment horizontal="center" vertical="center"/>
    </xf>
    <xf numFmtId="14" fontId="0" fillId="2" borderId="3" xfId="0" applyNumberFormat="1" applyFill="1" applyBorder="1" applyAlignment="1">
      <alignment horizontal="center" vertical="center"/>
    </xf>
    <xf numFmtId="20" fontId="0" fillId="2" borderId="3" xfId="0" applyNumberFormat="1" applyFill="1" applyBorder="1" applyAlignment="1">
      <alignment horizontal="center" vertical="center"/>
    </xf>
    <xf numFmtId="0" fontId="18" fillId="2" borderId="1" xfId="0" applyFont="1" applyFill="1" applyBorder="1" applyAlignment="1">
      <alignment vertical="center" wrapText="1"/>
    </xf>
    <xf numFmtId="14" fontId="0" fillId="2" borderId="1" xfId="0" applyNumberFormat="1" applyFill="1" applyBorder="1" applyAlignment="1">
      <alignment horizontal="center" vertical="center"/>
    </xf>
    <xf numFmtId="20" fontId="0" fillId="2" borderId="1" xfId="0" applyNumberFormat="1" applyFill="1" applyBorder="1" applyAlignment="1">
      <alignment horizontal="center" vertical="center"/>
    </xf>
    <xf numFmtId="0" fontId="0" fillId="0" borderId="0" xfId="0" applyAlignment="1">
      <alignment vertical="center" wrapText="1"/>
    </xf>
    <xf numFmtId="0" fontId="1" fillId="0" borderId="23" xfId="0" applyFont="1" applyBorder="1" applyAlignment="1">
      <alignment horizontal="center" vertical="center" wrapText="1"/>
    </xf>
    <xf numFmtId="165" fontId="15" fillId="0" borderId="1" xfId="0" applyNumberFormat="1" applyFont="1" applyBorder="1" applyAlignment="1">
      <alignment horizontal="center" vertical="center" wrapText="1"/>
    </xf>
    <xf numFmtId="164" fontId="0" fillId="82" borderId="3" xfId="0" applyNumberFormat="1" applyFill="1" applyBorder="1" applyAlignment="1">
      <alignment horizontal="center" vertical="center"/>
    </xf>
    <xf numFmtId="165" fontId="0" fillId="82" borderId="1" xfId="0" applyNumberFormat="1" applyFill="1" applyBorder="1" applyAlignment="1">
      <alignment horizontal="center" vertical="center" wrapText="1"/>
    </xf>
    <xf numFmtId="0" fontId="0" fillId="82" borderId="3" xfId="0" applyFill="1" applyBorder="1" applyAlignment="1">
      <alignment horizontal="center" vertical="center"/>
    </xf>
    <xf numFmtId="164" fontId="4" fillId="83" borderId="3" xfId="0" applyNumberFormat="1" applyFont="1" applyFill="1" applyBorder="1" applyAlignment="1">
      <alignment horizontal="center" vertical="center"/>
    </xf>
    <xf numFmtId="165" fontId="4" fillId="83" borderId="1" xfId="0" applyNumberFormat="1" applyFont="1" applyFill="1" applyBorder="1" applyAlignment="1">
      <alignment horizontal="center" vertical="center" wrapText="1"/>
    </xf>
    <xf numFmtId="0" fontId="4" fillId="83" borderId="3" xfId="0" applyFont="1" applyFill="1" applyBorder="1" applyAlignment="1">
      <alignment horizontal="center" vertical="center"/>
    </xf>
    <xf numFmtId="164" fontId="0" fillId="82" borderId="1" xfId="0" applyNumberFormat="1" applyFill="1" applyBorder="1" applyAlignment="1">
      <alignment horizontal="center" vertical="center"/>
    </xf>
    <xf numFmtId="0" fontId="0" fillId="82" borderId="1" xfId="0" applyFill="1" applyBorder="1" applyAlignment="1">
      <alignment horizontal="center" vertical="center"/>
    </xf>
    <xf numFmtId="164" fontId="4" fillId="83" borderId="1" xfId="0" applyNumberFormat="1" applyFont="1" applyFill="1" applyBorder="1" applyAlignment="1">
      <alignment horizontal="center" vertical="center"/>
    </xf>
    <xf numFmtId="0" fontId="4" fillId="83" borderId="1" xfId="0" applyFont="1" applyFill="1" applyBorder="1" applyAlignment="1">
      <alignment horizontal="center" vertical="center"/>
    </xf>
    <xf numFmtId="164" fontId="4" fillId="83" borderId="2" xfId="0" applyNumberFormat="1" applyFont="1" applyFill="1" applyBorder="1" applyAlignment="1">
      <alignment horizontal="center" vertical="center"/>
    </xf>
    <xf numFmtId="0" fontId="4" fillId="83" borderId="2" xfId="0" applyFont="1" applyFill="1" applyBorder="1" applyAlignment="1">
      <alignment horizontal="center" vertical="center"/>
    </xf>
    <xf numFmtId="164" fontId="0" fillId="82" borderId="2" xfId="0" applyNumberFormat="1" applyFill="1" applyBorder="1" applyAlignment="1">
      <alignment horizontal="center" vertical="center"/>
    </xf>
    <xf numFmtId="0" fontId="0" fillId="82" borderId="2" xfId="0" applyFill="1" applyBorder="1" applyAlignment="1">
      <alignment horizontal="center" vertical="center"/>
    </xf>
    <xf numFmtId="0" fontId="13" fillId="0" borderId="6" xfId="0" applyFont="1" applyBorder="1" applyAlignment="1">
      <alignment horizontal="center"/>
    </xf>
    <xf numFmtId="0" fontId="13" fillId="0" borderId="0" xfId="0" applyFont="1"/>
    <xf numFmtId="0" fontId="13" fillId="39" borderId="0" xfId="0" applyFont="1" applyFill="1"/>
    <xf numFmtId="0" fontId="13" fillId="0" borderId="6" xfId="0" applyFont="1" applyBorder="1" applyAlignment="1">
      <alignment horizontal="center" vertical="center"/>
    </xf>
    <xf numFmtId="0" fontId="13" fillId="0" borderId="0" xfId="0" applyFont="1" applyAlignment="1">
      <alignment vertical="center"/>
    </xf>
    <xf numFmtId="0" fontId="13" fillId="39" borderId="0" xfId="0" applyFont="1" applyFill="1" applyAlignment="1">
      <alignment vertical="center"/>
    </xf>
    <xf numFmtId="0" fontId="15" fillId="0" borderId="1" xfId="0" applyFont="1" applyBorder="1" applyAlignment="1">
      <alignment horizontal="center" vertical="center" wrapText="1"/>
    </xf>
    <xf numFmtId="1" fontId="0" fillId="2" borderId="1" xfId="0" applyNumberFormat="1" applyFill="1" applyBorder="1" applyAlignment="1">
      <alignment horizontal="center" vertical="center"/>
    </xf>
    <xf numFmtId="0" fontId="0" fillId="2" borderId="0" xfId="0" applyFill="1"/>
    <xf numFmtId="164" fontId="0" fillId="84" borderId="3" xfId="0" applyNumberFormat="1" applyFill="1" applyBorder="1" applyAlignment="1">
      <alignment horizontal="center" vertical="center"/>
    </xf>
    <xf numFmtId="165" fontId="0" fillId="84" borderId="3" xfId="0" applyNumberFormat="1" applyFill="1" applyBorder="1" applyAlignment="1">
      <alignment horizontal="center" vertical="center"/>
    </xf>
    <xf numFmtId="0" fontId="0" fillId="84" borderId="3" xfId="0" applyFill="1" applyBorder="1" applyAlignment="1">
      <alignment horizontal="center" vertical="center"/>
    </xf>
    <xf numFmtId="1" fontId="0" fillId="84" borderId="3" xfId="0" applyNumberFormat="1" applyFill="1" applyBorder="1" applyAlignment="1">
      <alignment horizontal="center" vertical="center"/>
    </xf>
    <xf numFmtId="0" fontId="0" fillId="84" borderId="0" xfId="0" applyFill="1"/>
    <xf numFmtId="164" fontId="0" fillId="51" borderId="3" xfId="0" applyNumberFormat="1" applyFill="1" applyBorder="1" applyAlignment="1">
      <alignment horizontal="center" vertical="center"/>
    </xf>
    <xf numFmtId="165" fontId="0" fillId="51" borderId="3" xfId="0" applyNumberFormat="1" applyFill="1" applyBorder="1" applyAlignment="1">
      <alignment horizontal="center" vertical="center"/>
    </xf>
    <xf numFmtId="0" fontId="0" fillId="51" borderId="3" xfId="0" applyFill="1" applyBorder="1" applyAlignment="1">
      <alignment horizontal="center" vertical="center"/>
    </xf>
    <xf numFmtId="1" fontId="0" fillId="51" borderId="3" xfId="0" applyNumberFormat="1" applyFill="1" applyBorder="1" applyAlignment="1">
      <alignment horizontal="center" vertical="center"/>
    </xf>
    <xf numFmtId="164" fontId="4" fillId="85" borderId="3" xfId="0" applyNumberFormat="1" applyFont="1" applyFill="1" applyBorder="1" applyAlignment="1">
      <alignment horizontal="center" vertical="center"/>
    </xf>
    <xf numFmtId="165" fontId="4" fillId="85" borderId="3" xfId="0" applyNumberFormat="1" applyFont="1" applyFill="1" applyBorder="1" applyAlignment="1">
      <alignment horizontal="center" vertical="center"/>
    </xf>
    <xf numFmtId="0" fontId="4" fillId="85" borderId="3" xfId="0" applyFont="1" applyFill="1" applyBorder="1" applyAlignment="1">
      <alignment horizontal="center" vertical="center"/>
    </xf>
    <xf numFmtId="1" fontId="0" fillId="39" borderId="3" xfId="0" applyNumberFormat="1" applyFill="1" applyBorder="1" applyAlignment="1">
      <alignment horizontal="center" vertical="center"/>
    </xf>
    <xf numFmtId="0" fontId="0" fillId="39" borderId="3" xfId="0" applyFill="1" applyBorder="1" applyAlignment="1">
      <alignment horizontal="center" vertical="center"/>
    </xf>
    <xf numFmtId="1" fontId="0" fillId="85" borderId="3" xfId="0" applyNumberFormat="1" applyFill="1" applyBorder="1" applyAlignment="1">
      <alignment horizontal="center" vertical="center"/>
    </xf>
    <xf numFmtId="0" fontId="0" fillId="85" borderId="3" xfId="0" applyFill="1" applyBorder="1" applyAlignment="1">
      <alignment horizontal="center" vertical="center"/>
    </xf>
    <xf numFmtId="0" fontId="4" fillId="85" borderId="1" xfId="0" applyFont="1" applyFill="1" applyBorder="1"/>
    <xf numFmtId="164" fontId="4" fillId="86" borderId="3" xfId="0" applyNumberFormat="1" applyFont="1" applyFill="1" applyBorder="1" applyAlignment="1">
      <alignment horizontal="center" vertical="center"/>
    </xf>
    <xf numFmtId="165" fontId="4" fillId="86" borderId="3" xfId="0" applyNumberFormat="1" applyFont="1" applyFill="1" applyBorder="1" applyAlignment="1">
      <alignment horizontal="center" vertical="center"/>
    </xf>
    <xf numFmtId="0" fontId="4" fillId="86" borderId="3" xfId="0" applyFont="1" applyFill="1" applyBorder="1" applyAlignment="1">
      <alignment horizontal="center" vertical="center"/>
    </xf>
    <xf numFmtId="1" fontId="10" fillId="86" borderId="3" xfId="0" applyNumberFormat="1" applyFont="1" applyFill="1" applyBorder="1" applyAlignment="1">
      <alignment horizontal="center" vertical="center"/>
    </xf>
    <xf numFmtId="0" fontId="10" fillId="86" borderId="3" xfId="0" applyFont="1" applyFill="1" applyBorder="1" applyAlignment="1">
      <alignment horizontal="center" vertical="center"/>
    </xf>
    <xf numFmtId="0" fontId="4" fillId="86" borderId="1" xfId="0" applyFont="1" applyFill="1" applyBorder="1"/>
    <xf numFmtId="164" fontId="4" fillId="87" borderId="3" xfId="0" applyNumberFormat="1" applyFont="1" applyFill="1" applyBorder="1" applyAlignment="1">
      <alignment horizontal="center" vertical="center"/>
    </xf>
    <xf numFmtId="165" fontId="4" fillId="87" borderId="3" xfId="0" applyNumberFormat="1" applyFont="1" applyFill="1" applyBorder="1" applyAlignment="1">
      <alignment horizontal="center" vertical="center"/>
    </xf>
    <xf numFmtId="0" fontId="4" fillId="87" borderId="3" xfId="0" applyFont="1" applyFill="1" applyBorder="1" applyAlignment="1">
      <alignment horizontal="center" vertical="center"/>
    </xf>
    <xf numFmtId="1" fontId="10" fillId="87" borderId="3" xfId="0" applyNumberFormat="1" applyFont="1" applyFill="1" applyBorder="1" applyAlignment="1">
      <alignment horizontal="center" vertical="center"/>
    </xf>
    <xf numFmtId="0" fontId="10" fillId="87" borderId="3" xfId="0" applyFont="1" applyFill="1" applyBorder="1" applyAlignment="1">
      <alignment horizontal="center" vertical="center"/>
    </xf>
    <xf numFmtId="0" fontId="4" fillId="87" borderId="1" xfId="0" applyFont="1" applyFill="1" applyBorder="1"/>
    <xf numFmtId="21" fontId="0" fillId="5" borderId="1" xfId="0" applyNumberFormat="1" applyFill="1" applyBorder="1" applyAlignment="1">
      <alignment horizontal="center" vertical="center"/>
    </xf>
    <xf numFmtId="165" fontId="0" fillId="5" borderId="1" xfId="0" applyNumberFormat="1" applyFill="1" applyBorder="1" applyAlignment="1">
      <alignment horizontal="center" vertical="center"/>
    </xf>
    <xf numFmtId="1" fontId="0" fillId="5" borderId="1" xfId="0" applyNumberFormat="1" applyFill="1" applyBorder="1" applyAlignment="1">
      <alignment horizontal="center" vertical="center"/>
    </xf>
    <xf numFmtId="21" fontId="0" fillId="14" borderId="3" xfId="0" applyNumberFormat="1" applyFill="1" applyBorder="1" applyAlignment="1">
      <alignment horizontal="center" vertical="center"/>
    </xf>
    <xf numFmtId="1" fontId="0" fillId="14" borderId="3" xfId="0" applyNumberFormat="1" applyFill="1" applyBorder="1" applyAlignment="1">
      <alignment horizontal="center" vertical="center"/>
    </xf>
    <xf numFmtId="21" fontId="0" fillId="29" borderId="3" xfId="0" applyNumberFormat="1" applyFill="1" applyBorder="1" applyAlignment="1">
      <alignment horizontal="center" vertical="center"/>
    </xf>
    <xf numFmtId="165" fontId="0" fillId="29" borderId="3" xfId="0" applyNumberFormat="1" applyFill="1" applyBorder="1" applyAlignment="1">
      <alignment horizontal="center" vertical="center"/>
    </xf>
    <xf numFmtId="164" fontId="0" fillId="29" borderId="3" xfId="0" applyNumberFormat="1" applyFill="1" applyBorder="1" applyAlignment="1">
      <alignment horizontal="center" vertical="center"/>
    </xf>
    <xf numFmtId="0" fontId="0" fillId="29" borderId="3" xfId="0" applyFill="1" applyBorder="1" applyAlignment="1">
      <alignment horizontal="center" vertical="center"/>
    </xf>
    <xf numFmtId="1" fontId="0" fillId="29" borderId="3" xfId="0" applyNumberFormat="1" applyFill="1" applyBorder="1" applyAlignment="1">
      <alignment horizontal="center" vertical="center"/>
    </xf>
    <xf numFmtId="0" fontId="0" fillId="29" borderId="1" xfId="0" applyFill="1" applyBorder="1"/>
    <xf numFmtId="164" fontId="0" fillId="84" borderId="1" xfId="0" applyNumberFormat="1" applyFill="1" applyBorder="1" applyAlignment="1">
      <alignment horizontal="center" vertical="center"/>
    </xf>
    <xf numFmtId="165" fontId="0" fillId="84" borderId="1" xfId="0" applyNumberFormat="1" applyFill="1" applyBorder="1" applyAlignment="1">
      <alignment horizontal="center" vertical="center"/>
    </xf>
    <xf numFmtId="0" fontId="0" fillId="84" borderId="1" xfId="0" applyFill="1" applyBorder="1" applyAlignment="1">
      <alignment horizontal="center" vertical="center"/>
    </xf>
    <xf numFmtId="1" fontId="0" fillId="84" borderId="1" xfId="0" applyNumberFormat="1" applyFill="1" applyBorder="1" applyAlignment="1">
      <alignment horizontal="center" vertical="center"/>
    </xf>
    <xf numFmtId="164" fontId="0" fillId="51" borderId="1" xfId="0" applyNumberFormat="1" applyFill="1" applyBorder="1" applyAlignment="1">
      <alignment horizontal="center" vertical="center"/>
    </xf>
    <xf numFmtId="165" fontId="0" fillId="51" borderId="1" xfId="0" applyNumberFormat="1" applyFill="1" applyBorder="1" applyAlignment="1">
      <alignment horizontal="center" vertical="center"/>
    </xf>
    <xf numFmtId="1" fontId="0" fillId="51" borderId="1" xfId="0" applyNumberFormat="1" applyFill="1" applyBorder="1" applyAlignment="1">
      <alignment horizontal="center" vertical="center"/>
    </xf>
    <xf numFmtId="164" fontId="4" fillId="85" borderId="1" xfId="0" applyNumberFormat="1" applyFont="1" applyFill="1" applyBorder="1" applyAlignment="1">
      <alignment horizontal="center" vertical="center"/>
    </xf>
    <xf numFmtId="165" fontId="4" fillId="85" borderId="1" xfId="0" applyNumberFormat="1" applyFont="1" applyFill="1" applyBorder="1" applyAlignment="1">
      <alignment horizontal="center" vertical="center"/>
    </xf>
    <xf numFmtId="0" fontId="4" fillId="85" borderId="1" xfId="0" applyFont="1" applyFill="1" applyBorder="1" applyAlignment="1">
      <alignment horizontal="center" vertical="center"/>
    </xf>
    <xf numFmtId="1" fontId="0" fillId="39" borderId="1" xfId="0" applyNumberFormat="1" applyFill="1" applyBorder="1" applyAlignment="1">
      <alignment horizontal="center" vertical="center"/>
    </xf>
    <xf numFmtId="0" fontId="0" fillId="39" borderId="1" xfId="0" applyFill="1" applyBorder="1" applyAlignment="1">
      <alignment horizontal="center" vertical="center"/>
    </xf>
    <xf numFmtId="1" fontId="0" fillId="85" borderId="1" xfId="0" applyNumberFormat="1" applyFill="1" applyBorder="1" applyAlignment="1">
      <alignment horizontal="center" vertical="center"/>
    </xf>
    <xf numFmtId="0" fontId="0" fillId="85" borderId="1" xfId="0" applyFill="1" applyBorder="1" applyAlignment="1">
      <alignment horizontal="center" vertical="center"/>
    </xf>
    <xf numFmtId="164" fontId="4" fillId="86" borderId="1" xfId="0" applyNumberFormat="1" applyFont="1" applyFill="1" applyBorder="1" applyAlignment="1">
      <alignment horizontal="center" vertical="center"/>
    </xf>
    <xf numFmtId="165" fontId="4" fillId="86" borderId="1" xfId="0" applyNumberFormat="1" applyFont="1" applyFill="1" applyBorder="1" applyAlignment="1">
      <alignment horizontal="center" vertical="center"/>
    </xf>
    <xf numFmtId="0" fontId="4" fillId="86" borderId="1" xfId="0" applyFont="1" applyFill="1" applyBorder="1" applyAlignment="1">
      <alignment horizontal="center" vertical="center"/>
    </xf>
    <xf numFmtId="1" fontId="10" fillId="86" borderId="1" xfId="0" applyNumberFormat="1" applyFont="1" applyFill="1" applyBorder="1" applyAlignment="1">
      <alignment horizontal="center" vertical="center"/>
    </xf>
    <xf numFmtId="0" fontId="10" fillId="86" borderId="1" xfId="0" applyFont="1" applyFill="1" applyBorder="1" applyAlignment="1">
      <alignment horizontal="center" vertical="center"/>
    </xf>
    <xf numFmtId="0" fontId="4" fillId="86" borderId="0" xfId="0" applyFont="1" applyFill="1"/>
    <xf numFmtId="164" fontId="4" fillId="87" borderId="1" xfId="0" applyNumberFormat="1" applyFont="1" applyFill="1" applyBorder="1" applyAlignment="1">
      <alignment horizontal="center" vertical="center"/>
    </xf>
    <xf numFmtId="165" fontId="4" fillId="87" borderId="1" xfId="0" applyNumberFormat="1" applyFont="1" applyFill="1" applyBorder="1" applyAlignment="1">
      <alignment horizontal="center" vertical="center"/>
    </xf>
    <xf numFmtId="0" fontId="4" fillId="87" borderId="1" xfId="0" applyFont="1" applyFill="1" applyBorder="1" applyAlignment="1">
      <alignment horizontal="center" vertical="center"/>
    </xf>
    <xf numFmtId="1" fontId="10" fillId="87" borderId="1" xfId="0" applyNumberFormat="1" applyFont="1" applyFill="1" applyBorder="1" applyAlignment="1">
      <alignment horizontal="center" vertical="center"/>
    </xf>
    <xf numFmtId="0" fontId="10" fillId="87" borderId="1" xfId="0" applyFont="1" applyFill="1" applyBorder="1" applyAlignment="1">
      <alignment horizontal="center" vertical="center"/>
    </xf>
    <xf numFmtId="1" fontId="0" fillId="14" borderId="1" xfId="0" applyNumberFormat="1" applyFill="1" applyBorder="1" applyAlignment="1">
      <alignment horizontal="center" vertical="center"/>
    </xf>
    <xf numFmtId="1" fontId="0" fillId="29" borderId="1" xfId="0" applyNumberFormat="1" applyFill="1" applyBorder="1" applyAlignment="1">
      <alignment horizontal="center" vertical="center"/>
    </xf>
    <xf numFmtId="164" fontId="0" fillId="2" borderId="2" xfId="0" applyNumberFormat="1" applyFill="1" applyBorder="1" applyAlignment="1">
      <alignment horizontal="center" vertical="center"/>
    </xf>
    <xf numFmtId="165" fontId="0" fillId="2" borderId="2" xfId="0" applyNumberFormat="1" applyFill="1" applyBorder="1" applyAlignment="1">
      <alignment horizontal="center" vertical="center"/>
    </xf>
    <xf numFmtId="0" fontId="0" fillId="2" borderId="2" xfId="0" applyFill="1" applyBorder="1" applyAlignment="1">
      <alignment horizontal="center" vertical="center"/>
    </xf>
    <xf numFmtId="1" fontId="0" fillId="2" borderId="2" xfId="0" applyNumberFormat="1" applyFill="1" applyBorder="1" applyAlignment="1">
      <alignment horizontal="center" vertical="center"/>
    </xf>
    <xf numFmtId="21" fontId="0" fillId="14" borderId="2" xfId="0" applyNumberFormat="1" applyFill="1" applyBorder="1" applyAlignment="1">
      <alignment horizontal="center" vertical="center"/>
    </xf>
    <xf numFmtId="1" fontId="0" fillId="14" borderId="2" xfId="0" applyNumberFormat="1" applyFill="1" applyBorder="1" applyAlignment="1">
      <alignment horizontal="center" vertical="center"/>
    </xf>
    <xf numFmtId="164" fontId="4" fillId="86" borderId="2" xfId="0" applyNumberFormat="1" applyFont="1" applyFill="1" applyBorder="1" applyAlignment="1">
      <alignment horizontal="center" vertical="center"/>
    </xf>
    <xf numFmtId="165" fontId="4" fillId="86" borderId="2" xfId="0" applyNumberFormat="1" applyFont="1" applyFill="1" applyBorder="1" applyAlignment="1">
      <alignment horizontal="center" vertical="center"/>
    </xf>
    <xf numFmtId="0" fontId="4" fillId="86" borderId="2" xfId="0" applyFont="1" applyFill="1" applyBorder="1" applyAlignment="1">
      <alignment horizontal="center" vertical="center"/>
    </xf>
    <xf numFmtId="1" fontId="10" fillId="86" borderId="2" xfId="0" applyNumberFormat="1" applyFont="1" applyFill="1" applyBorder="1" applyAlignment="1">
      <alignment horizontal="center" vertical="center"/>
    </xf>
    <xf numFmtId="0" fontId="10" fillId="86" borderId="2" xfId="0" applyFont="1" applyFill="1" applyBorder="1" applyAlignment="1">
      <alignment horizontal="center" vertical="center"/>
    </xf>
    <xf numFmtId="164" fontId="4" fillId="85" borderId="2" xfId="0" applyNumberFormat="1" applyFont="1" applyFill="1" applyBorder="1" applyAlignment="1">
      <alignment horizontal="center" vertical="center"/>
    </xf>
    <xf numFmtId="165" fontId="4" fillId="85" borderId="2" xfId="0" applyNumberFormat="1" applyFont="1" applyFill="1" applyBorder="1" applyAlignment="1">
      <alignment horizontal="center" vertical="center"/>
    </xf>
    <xf numFmtId="0" fontId="4" fillId="85" borderId="2" xfId="0" applyFont="1" applyFill="1" applyBorder="1" applyAlignment="1">
      <alignment horizontal="center" vertical="center"/>
    </xf>
    <xf numFmtId="1" fontId="0" fillId="39" borderId="2" xfId="0" applyNumberFormat="1" applyFill="1" applyBorder="1" applyAlignment="1">
      <alignment horizontal="center" vertical="center"/>
    </xf>
    <xf numFmtId="0" fontId="0" fillId="39" borderId="2" xfId="0" applyFill="1" applyBorder="1" applyAlignment="1">
      <alignment horizontal="center" vertical="center"/>
    </xf>
    <xf numFmtId="1" fontId="0" fillId="85" borderId="2" xfId="0" applyNumberFormat="1" applyFill="1" applyBorder="1" applyAlignment="1">
      <alignment horizontal="center" vertical="center"/>
    </xf>
    <xf numFmtId="0" fontId="0" fillId="85" borderId="2" xfId="0" applyFill="1" applyBorder="1" applyAlignment="1">
      <alignment horizontal="center" vertical="center"/>
    </xf>
    <xf numFmtId="21" fontId="0" fillId="5" borderId="2" xfId="0" applyNumberFormat="1" applyFill="1" applyBorder="1" applyAlignment="1">
      <alignment horizontal="center" vertical="center"/>
    </xf>
    <xf numFmtId="165" fontId="0" fillId="5" borderId="2" xfId="0" applyNumberFormat="1" applyFill="1" applyBorder="1" applyAlignment="1">
      <alignment horizontal="center" vertical="center"/>
    </xf>
    <xf numFmtId="1" fontId="0" fillId="5" borderId="2" xfId="0" applyNumberFormat="1" applyFill="1" applyBorder="1" applyAlignment="1">
      <alignment horizontal="center" vertical="center"/>
    </xf>
    <xf numFmtId="164" fontId="0" fillId="84" borderId="2" xfId="0" applyNumberFormat="1" applyFill="1" applyBorder="1" applyAlignment="1">
      <alignment horizontal="center" vertical="center"/>
    </xf>
    <xf numFmtId="165" fontId="0" fillId="84" borderId="2" xfId="0" applyNumberFormat="1" applyFill="1" applyBorder="1" applyAlignment="1">
      <alignment horizontal="center" vertical="center"/>
    </xf>
    <xf numFmtId="0" fontId="0" fillId="84" borderId="2" xfId="0" applyFill="1" applyBorder="1" applyAlignment="1">
      <alignment horizontal="center" vertical="center"/>
    </xf>
    <xf numFmtId="1" fontId="0" fillId="84" borderId="2" xfId="0" applyNumberFormat="1" applyFill="1" applyBorder="1" applyAlignment="1">
      <alignment horizontal="center" vertical="center"/>
    </xf>
    <xf numFmtId="164" fontId="0" fillId="51" borderId="2" xfId="0" applyNumberFormat="1" applyFill="1" applyBorder="1" applyAlignment="1">
      <alignment horizontal="center" vertical="center"/>
    </xf>
    <xf numFmtId="165" fontId="0" fillId="51" borderId="2" xfId="0" applyNumberFormat="1" applyFill="1" applyBorder="1" applyAlignment="1">
      <alignment horizontal="center" vertical="center"/>
    </xf>
    <xf numFmtId="0" fontId="0" fillId="51" borderId="2" xfId="0" applyFill="1" applyBorder="1" applyAlignment="1">
      <alignment horizontal="center" vertical="center"/>
    </xf>
    <xf numFmtId="1" fontId="0" fillId="51" borderId="2" xfId="0" applyNumberFormat="1" applyFill="1" applyBorder="1" applyAlignment="1">
      <alignment horizontal="center" vertical="center"/>
    </xf>
    <xf numFmtId="0" fontId="0" fillId="17" borderId="13" xfId="0" applyFill="1" applyBorder="1"/>
    <xf numFmtId="0" fontId="0" fillId="17" borderId="14" xfId="0" applyFill="1" applyBorder="1"/>
    <xf numFmtId="0" fontId="0" fillId="17" borderId="10" xfId="0" applyFill="1" applyBorder="1"/>
    <xf numFmtId="0" fontId="0" fillId="18" borderId="13" xfId="0" applyFill="1" applyBorder="1"/>
    <xf numFmtId="0" fontId="0" fillId="18" borderId="14" xfId="0" applyFill="1" applyBorder="1"/>
    <xf numFmtId="0" fontId="0" fillId="18" borderId="10" xfId="0" applyFill="1" applyBorder="1"/>
    <xf numFmtId="0" fontId="0" fillId="18" borderId="15" xfId="0" applyFill="1" applyBorder="1"/>
    <xf numFmtId="0" fontId="0" fillId="18" borderId="2" xfId="0" applyFill="1" applyBorder="1"/>
    <xf numFmtId="0" fontId="0" fillId="18" borderId="16" xfId="0" applyFill="1" applyBorder="1"/>
    <xf numFmtId="0" fontId="0" fillId="17" borderId="15" xfId="0" applyFill="1" applyBorder="1"/>
    <xf numFmtId="0" fontId="0" fillId="17" borderId="2" xfId="0" applyFill="1" applyBorder="1"/>
    <xf numFmtId="0" fontId="0" fillId="17" borderId="16" xfId="0" applyFill="1" applyBorder="1"/>
    <xf numFmtId="1" fontId="4" fillId="48" borderId="1" xfId="0" applyNumberFormat="1" applyFont="1" applyFill="1" applyBorder="1" applyAlignment="1">
      <alignment horizontal="center" vertical="center"/>
    </xf>
  </cellXfs>
  <cellStyles count="1">
    <cellStyle name="Normal" xfId="0" builtinId="0"/>
  </cellStyles>
  <dxfs count="0"/>
  <tableStyles count="0" defaultTableStyle="TableStyleMedium2" defaultPivotStyle="PivotStyleLight16"/>
  <colors>
    <mruColors>
      <color rgb="FFFF7171"/>
      <color rgb="FFFF9B9B"/>
      <color rgb="FFFFB3B3"/>
      <color rgb="FFC9A4E4"/>
      <color rgb="FF7A96D4"/>
      <color rgb="FF9AAFDE"/>
      <color rgb="FFC0CDEA"/>
      <color rgb="FF96C678"/>
      <color rgb="FFA8D090"/>
      <color rgb="FFC6E0B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1b(a)</c:v>
          </c:tx>
          <c:spPr>
            <a:ln w="25400" cap="rnd">
              <a:noFill/>
              <a:round/>
            </a:ln>
            <a:effectLst/>
          </c:spPr>
          <c:marker>
            <c:symbol val="circle"/>
            <c:size val="5"/>
            <c:spPr>
              <a:solidFill>
                <a:schemeClr val="accent1"/>
              </a:solidFill>
              <a:ln w="9525">
                <a:solidFill>
                  <a:schemeClr val="accent1"/>
                </a:solidFill>
              </a:ln>
              <a:effectLst/>
            </c:spPr>
          </c:marker>
          <c:xVal>
            <c:numRef>
              <c:f>'JANUARY FIRE FOUNTAINS'!#REF!</c:f>
            </c:numRef>
          </c:xVal>
          <c:yVal>
            <c:numRef>
              <c:f>'JANUARY FIRE FOUNTAINS'!#REF!</c:f>
              <c:numCache>
                <c:formatCode>General</c:formatCode>
                <c:ptCount val="1"/>
                <c:pt idx="0">
                  <c:v>1</c:v>
                </c:pt>
              </c:numCache>
            </c:numRef>
          </c:yVal>
          <c:smooth val="0"/>
          <c:extLst>
            <c:ext xmlns:c16="http://schemas.microsoft.com/office/drawing/2014/chart" uri="{C3380CC4-5D6E-409C-BE32-E72D297353CC}">
              <c16:uniqueId val="{00000000-1607-4BE5-AE41-B2CDD4899069}"/>
            </c:ext>
          </c:extLst>
        </c:ser>
        <c:ser>
          <c:idx val="1"/>
          <c:order val="1"/>
          <c:tx>
            <c:v>1b</c:v>
          </c:tx>
          <c:spPr>
            <a:ln w="25400" cap="rnd">
              <a:noFill/>
              <a:round/>
            </a:ln>
            <a:effectLst/>
          </c:spPr>
          <c:marker>
            <c:symbol val="circle"/>
            <c:size val="5"/>
            <c:spPr>
              <a:solidFill>
                <a:schemeClr val="accent2"/>
              </a:solidFill>
              <a:ln w="9525">
                <a:solidFill>
                  <a:schemeClr val="accent2"/>
                </a:solidFill>
              </a:ln>
              <a:effectLst/>
            </c:spPr>
          </c:marker>
          <c:xVal>
            <c:numRef>
              <c:f>'JANUARY FIRE FOUNTAINS'!#REF!</c:f>
            </c:numRef>
          </c:xVal>
          <c:yVal>
            <c:numRef>
              <c:f>'JANUARY FIRE FOUNTAINS'!#REF!</c:f>
              <c:numCache>
                <c:formatCode>General</c:formatCode>
                <c:ptCount val="1"/>
                <c:pt idx="0">
                  <c:v>1</c:v>
                </c:pt>
              </c:numCache>
            </c:numRef>
          </c:yVal>
          <c:smooth val="0"/>
          <c:extLst>
            <c:ext xmlns:c16="http://schemas.microsoft.com/office/drawing/2014/chart" uri="{C3380CC4-5D6E-409C-BE32-E72D297353CC}">
              <c16:uniqueId val="{00000001-1607-4BE5-AE41-B2CDD4899069}"/>
            </c:ext>
          </c:extLst>
        </c:ser>
        <c:ser>
          <c:idx val="2"/>
          <c:order val="2"/>
          <c:tx>
            <c:v>1c</c:v>
          </c:tx>
          <c:spPr>
            <a:ln w="25400" cap="rnd">
              <a:noFill/>
              <a:round/>
            </a:ln>
            <a:effectLst/>
          </c:spPr>
          <c:marker>
            <c:symbol val="circle"/>
            <c:size val="5"/>
            <c:spPr>
              <a:solidFill>
                <a:schemeClr val="accent3"/>
              </a:solidFill>
              <a:ln w="9525">
                <a:solidFill>
                  <a:schemeClr val="accent3"/>
                </a:solidFill>
              </a:ln>
              <a:effectLst/>
            </c:spPr>
          </c:marker>
          <c:xVal>
            <c:numRef>
              <c:f>'JANUARY FIRE FOUNTAINS'!#REF!</c:f>
            </c:numRef>
          </c:xVal>
          <c:yVal>
            <c:numRef>
              <c:f>'JANUARY FIRE FOUNTAINS'!#REF!</c:f>
              <c:numCache>
                <c:formatCode>General</c:formatCode>
                <c:ptCount val="1"/>
                <c:pt idx="0">
                  <c:v>1</c:v>
                </c:pt>
              </c:numCache>
            </c:numRef>
          </c:yVal>
          <c:smooth val="0"/>
          <c:extLst>
            <c:ext xmlns:c16="http://schemas.microsoft.com/office/drawing/2014/chart" uri="{C3380CC4-5D6E-409C-BE32-E72D297353CC}">
              <c16:uniqueId val="{00000002-1607-4BE5-AE41-B2CDD4899069}"/>
            </c:ext>
          </c:extLst>
        </c:ser>
        <c:ser>
          <c:idx val="3"/>
          <c:order val="3"/>
          <c:tx>
            <c:v>1d</c:v>
          </c:tx>
          <c:spPr>
            <a:ln w="25400" cap="rnd">
              <a:noFill/>
              <a:round/>
            </a:ln>
            <a:effectLst/>
          </c:spPr>
          <c:marker>
            <c:symbol val="circle"/>
            <c:size val="5"/>
            <c:spPr>
              <a:solidFill>
                <a:schemeClr val="accent4"/>
              </a:solidFill>
              <a:ln w="9525">
                <a:solidFill>
                  <a:schemeClr val="accent4"/>
                </a:solidFill>
              </a:ln>
              <a:effectLst/>
            </c:spPr>
          </c:marker>
          <c:xVal>
            <c:numRef>
              <c:f>'JANUARY FIRE FOUNTAINS'!#REF!</c:f>
            </c:numRef>
          </c:xVal>
          <c:yVal>
            <c:numRef>
              <c:f>'JANUARY FIRE FOUNTAINS'!#REF!</c:f>
              <c:numCache>
                <c:formatCode>General</c:formatCode>
                <c:ptCount val="1"/>
                <c:pt idx="0">
                  <c:v>1</c:v>
                </c:pt>
              </c:numCache>
            </c:numRef>
          </c:yVal>
          <c:smooth val="0"/>
          <c:extLst>
            <c:ext xmlns:c16="http://schemas.microsoft.com/office/drawing/2014/chart" uri="{C3380CC4-5D6E-409C-BE32-E72D297353CC}">
              <c16:uniqueId val="{00000003-1607-4BE5-AE41-B2CDD4899069}"/>
            </c:ext>
          </c:extLst>
        </c:ser>
        <c:ser>
          <c:idx val="4"/>
          <c:order val="4"/>
          <c:tx>
            <c:v>1e</c:v>
          </c:tx>
          <c:spPr>
            <a:ln w="25400" cap="rnd">
              <a:noFill/>
              <a:round/>
            </a:ln>
            <a:effectLst/>
          </c:spPr>
          <c:marker>
            <c:symbol val="circle"/>
            <c:size val="5"/>
            <c:spPr>
              <a:solidFill>
                <a:schemeClr val="accent5"/>
              </a:solidFill>
              <a:ln w="9525">
                <a:solidFill>
                  <a:schemeClr val="accent5"/>
                </a:solidFill>
              </a:ln>
              <a:effectLst/>
            </c:spPr>
          </c:marker>
          <c:xVal>
            <c:numRef>
              <c:f>'JANUARY FIRE FOUNTAINS'!#REF!</c:f>
            </c:numRef>
          </c:xVal>
          <c:yVal>
            <c:numRef>
              <c:f>'JANUARY FIRE FOUNTAINS'!#REF!</c:f>
              <c:numCache>
                <c:formatCode>General</c:formatCode>
                <c:ptCount val="1"/>
                <c:pt idx="0">
                  <c:v>1</c:v>
                </c:pt>
              </c:numCache>
            </c:numRef>
          </c:yVal>
          <c:smooth val="0"/>
          <c:extLst>
            <c:ext xmlns:c16="http://schemas.microsoft.com/office/drawing/2014/chart" uri="{C3380CC4-5D6E-409C-BE32-E72D297353CC}">
              <c16:uniqueId val="{00000004-1607-4BE5-AE41-B2CDD4899069}"/>
            </c:ext>
          </c:extLst>
        </c:ser>
        <c:ser>
          <c:idx val="5"/>
          <c:order val="5"/>
          <c:tx>
            <c:v>2a</c:v>
          </c:tx>
          <c:spPr>
            <a:ln w="25400" cap="rnd">
              <a:noFill/>
              <a:round/>
            </a:ln>
            <a:effectLst/>
          </c:spPr>
          <c:marker>
            <c:symbol val="circle"/>
            <c:size val="5"/>
            <c:spPr>
              <a:solidFill>
                <a:schemeClr val="accent6"/>
              </a:solidFill>
              <a:ln w="9525">
                <a:solidFill>
                  <a:schemeClr val="accent6"/>
                </a:solidFill>
              </a:ln>
              <a:effectLst/>
            </c:spPr>
          </c:marker>
          <c:xVal>
            <c:numRef>
              <c:f>'JANUARY FIRE FOUNTAINS'!#REF!</c:f>
            </c:numRef>
          </c:xVal>
          <c:yVal>
            <c:numRef>
              <c:f>'JANUARY FIRE FOUNTAINS'!#REF!</c:f>
              <c:numCache>
                <c:formatCode>General</c:formatCode>
                <c:ptCount val="1"/>
                <c:pt idx="0">
                  <c:v>1</c:v>
                </c:pt>
              </c:numCache>
            </c:numRef>
          </c:yVal>
          <c:smooth val="0"/>
          <c:extLst>
            <c:ext xmlns:c16="http://schemas.microsoft.com/office/drawing/2014/chart" uri="{C3380CC4-5D6E-409C-BE32-E72D297353CC}">
              <c16:uniqueId val="{00000005-1607-4BE5-AE41-B2CDD4899069}"/>
            </c:ext>
          </c:extLst>
        </c:ser>
        <c:ser>
          <c:idx val="6"/>
          <c:order val="6"/>
          <c:tx>
            <c:v>2b</c:v>
          </c:tx>
          <c:spPr>
            <a:ln w="25400" cap="rnd">
              <a:noFill/>
              <a:round/>
            </a:ln>
            <a:effectLst/>
          </c:spPr>
          <c:marker>
            <c:symbol val="circle"/>
            <c:size val="5"/>
            <c:spPr>
              <a:solidFill>
                <a:schemeClr val="accent1">
                  <a:lumMod val="60000"/>
                </a:schemeClr>
              </a:solidFill>
              <a:ln w="9525">
                <a:solidFill>
                  <a:schemeClr val="accent1">
                    <a:lumMod val="60000"/>
                  </a:schemeClr>
                </a:solidFill>
              </a:ln>
              <a:effectLst/>
            </c:spPr>
          </c:marker>
          <c:xVal>
            <c:numRef>
              <c:f>'JANUARY FIRE FOUNTAINS'!#REF!</c:f>
            </c:numRef>
          </c:xVal>
          <c:yVal>
            <c:numRef>
              <c:f>'JANUARY FIRE FOUNTAINS'!#REF!</c:f>
              <c:numCache>
                <c:formatCode>General</c:formatCode>
                <c:ptCount val="1"/>
                <c:pt idx="0">
                  <c:v>1</c:v>
                </c:pt>
              </c:numCache>
            </c:numRef>
          </c:yVal>
          <c:smooth val="0"/>
          <c:extLst>
            <c:ext xmlns:c16="http://schemas.microsoft.com/office/drawing/2014/chart" uri="{C3380CC4-5D6E-409C-BE32-E72D297353CC}">
              <c16:uniqueId val="{00000006-1607-4BE5-AE41-B2CDD4899069}"/>
            </c:ext>
          </c:extLst>
        </c:ser>
        <c:dLbls>
          <c:showLegendKey val="0"/>
          <c:showVal val="0"/>
          <c:showCatName val="0"/>
          <c:showSerName val="0"/>
          <c:showPercent val="0"/>
          <c:showBubbleSize val="0"/>
        </c:dLbls>
        <c:axId val="1173732288"/>
        <c:axId val="814313024"/>
      </c:scatterChart>
      <c:valAx>
        <c:axId val="1173732288"/>
        <c:scaling>
          <c:orientation val="minMax"/>
        </c:scaling>
        <c:delete val="0"/>
        <c:axPos val="b"/>
        <c:majorGridlines>
          <c:spPr>
            <a:ln w="9525" cap="flat" cmpd="sng" algn="ctr">
              <a:solidFill>
                <a:schemeClr val="tx1">
                  <a:lumMod val="15000"/>
                  <a:lumOff val="85000"/>
                </a:schemeClr>
              </a:solidFill>
              <a:round/>
            </a:ln>
            <a:effectLst/>
          </c:spPr>
        </c:majorGridlines>
        <c:numFmt formatCode="[$-F400]h:mm:ss\ AM/PM"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4313024"/>
        <c:crosses val="autoZero"/>
        <c:crossBetween val="midCat"/>
      </c:valAx>
      <c:valAx>
        <c:axId val="8143130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3732288"/>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xVal>
            <c:numRef>
              <c:f>'AUGUST FIRE FOUNTAINS'!$AH$80:$AH$219</c:f>
              <c:numCache>
                <c:formatCode>[$-F400]h:mm:ss\ AM/PM</c:formatCode>
                <c:ptCount val="140"/>
                <c:pt idx="0">
                  <c:v>0.90490740740740738</c:v>
                </c:pt>
                <c:pt idx="1">
                  <c:v>0.90503472222222225</c:v>
                </c:pt>
                <c:pt idx="2">
                  <c:v>0.9054282407407408</c:v>
                </c:pt>
                <c:pt idx="3">
                  <c:v>0.90581018518518519</c:v>
                </c:pt>
                <c:pt idx="4">
                  <c:v>0.90609953703703694</c:v>
                </c:pt>
                <c:pt idx="5">
                  <c:v>0.90648148148148155</c:v>
                </c:pt>
                <c:pt idx="6">
                  <c:v>0.90687499999999999</c:v>
                </c:pt>
                <c:pt idx="7">
                  <c:v>0.90724537037037034</c:v>
                </c:pt>
                <c:pt idx="8">
                  <c:v>0.90766203703703707</c:v>
                </c:pt>
                <c:pt idx="9">
                  <c:v>0.9080555555555555</c:v>
                </c:pt>
                <c:pt idx="10">
                  <c:v>0.90842592592592597</c:v>
                </c:pt>
                <c:pt idx="11">
                  <c:v>0.90878472222222229</c:v>
                </c:pt>
                <c:pt idx="12">
                  <c:v>0.90917824074074083</c:v>
                </c:pt>
                <c:pt idx="13">
                  <c:v>0.90957175925925926</c:v>
                </c:pt>
                <c:pt idx="14">
                  <c:v>0.9099652777777778</c:v>
                </c:pt>
                <c:pt idx="15">
                  <c:v>0.91037037037037039</c:v>
                </c:pt>
                <c:pt idx="16">
                  <c:v>0.91071759259259266</c:v>
                </c:pt>
                <c:pt idx="17">
                  <c:v>0.91109953703703705</c:v>
                </c:pt>
                <c:pt idx="18">
                  <c:v>0.91179398148148139</c:v>
                </c:pt>
                <c:pt idx="19">
                  <c:v>0.91261574074074081</c:v>
                </c:pt>
                <c:pt idx="20">
                  <c:v>0.91326388888888888</c:v>
                </c:pt>
                <c:pt idx="21">
                  <c:v>0.91390046296296301</c:v>
                </c:pt>
                <c:pt idx="22">
                  <c:v>0.91465277777777787</c:v>
                </c:pt>
                <c:pt idx="23">
                  <c:v>0.91537037037037028</c:v>
                </c:pt>
                <c:pt idx="24">
                  <c:v>0.91604166666666664</c:v>
                </c:pt>
                <c:pt idx="25">
                  <c:v>0.91670138888888886</c:v>
                </c:pt>
                <c:pt idx="26">
                  <c:v>0.91741898148148149</c:v>
                </c:pt>
                <c:pt idx="27">
                  <c:v>0.91811342592592593</c:v>
                </c:pt>
                <c:pt idx="28">
                  <c:v>0.91876157407407411</c:v>
                </c:pt>
                <c:pt idx="29">
                  <c:v>0.91932870370370379</c:v>
                </c:pt>
                <c:pt idx="30">
                  <c:v>0.91939814814814813</c:v>
                </c:pt>
                <c:pt idx="31">
                  <c:v>0.91947916666666663</c:v>
                </c:pt>
                <c:pt idx="32">
                  <c:v>0.91957175925925927</c:v>
                </c:pt>
                <c:pt idx="33">
                  <c:v>0.9196643518518518</c:v>
                </c:pt>
                <c:pt idx="34">
                  <c:v>0.91978009259259252</c:v>
                </c:pt>
                <c:pt idx="35">
                  <c:v>0.91991898148148143</c:v>
                </c:pt>
                <c:pt idx="36">
                  <c:v>0.92008101851851853</c:v>
                </c:pt>
                <c:pt idx="37">
                  <c:v>0.9202662037037036</c:v>
                </c:pt>
                <c:pt idx="38">
                  <c:v>0.92042824074074081</c:v>
                </c:pt>
                <c:pt idx="39">
                  <c:v>0.92057870370370365</c:v>
                </c:pt>
                <c:pt idx="40">
                  <c:v>0.92071759259259256</c:v>
                </c:pt>
                <c:pt idx="41">
                  <c:v>0.92087962962962966</c:v>
                </c:pt>
                <c:pt idx="42">
                  <c:v>0.92099537037037038</c:v>
                </c:pt>
                <c:pt idx="43">
                  <c:v>0.92114583333333344</c:v>
                </c:pt>
                <c:pt idx="44">
                  <c:v>0.92140046296296296</c:v>
                </c:pt>
                <c:pt idx="45">
                  <c:v>0.92166666666666675</c:v>
                </c:pt>
                <c:pt idx="46">
                  <c:v>0.92194444444444434</c:v>
                </c:pt>
                <c:pt idx="47">
                  <c:v>0.92219907407407409</c:v>
                </c:pt>
                <c:pt idx="48">
                  <c:v>0.92249999999999999</c:v>
                </c:pt>
                <c:pt idx="49">
                  <c:v>0.92281250000000004</c:v>
                </c:pt>
                <c:pt idx="50">
                  <c:v>0.92310185185185178</c:v>
                </c:pt>
                <c:pt idx="51">
                  <c:v>0.92337962962962961</c:v>
                </c:pt>
                <c:pt idx="52">
                  <c:v>0.92365740740740743</c:v>
                </c:pt>
                <c:pt idx="53">
                  <c:v>0.92392361111111121</c:v>
                </c:pt>
                <c:pt idx="54">
                  <c:v>0.92418981481481488</c:v>
                </c:pt>
                <c:pt idx="55">
                  <c:v>0.92445601851851855</c:v>
                </c:pt>
                <c:pt idx="56">
                  <c:v>0.92465277777777777</c:v>
                </c:pt>
                <c:pt idx="57">
                  <c:v>0.92493055555555559</c:v>
                </c:pt>
                <c:pt idx="58">
                  <c:v>0.9252083333333333</c:v>
                </c:pt>
                <c:pt idx="59">
                  <c:v>0.92543981481481474</c:v>
                </c:pt>
                <c:pt idx="60">
                  <c:v>0.92570601851851853</c:v>
                </c:pt>
                <c:pt idx="61">
                  <c:v>0.92598379629629635</c:v>
                </c:pt>
                <c:pt idx="62">
                  <c:v>0.92625000000000002</c:v>
                </c:pt>
                <c:pt idx="63">
                  <c:v>0.92651620370370369</c:v>
                </c:pt>
                <c:pt idx="64">
                  <c:v>0.92668981481481483</c:v>
                </c:pt>
                <c:pt idx="65">
                  <c:v>0.92694444444444446</c:v>
                </c:pt>
                <c:pt idx="66">
                  <c:v>0.9271759259259259</c:v>
                </c:pt>
                <c:pt idx="67">
                  <c:v>0.92746527777777776</c:v>
                </c:pt>
                <c:pt idx="68">
                  <c:v>0.92771990740740751</c:v>
                </c:pt>
                <c:pt idx="69">
                  <c:v>0.92797453703703703</c:v>
                </c:pt>
                <c:pt idx="70">
                  <c:v>0.92817129629629624</c:v>
                </c:pt>
                <c:pt idx="71">
                  <c:v>0.92843749999999992</c:v>
                </c:pt>
                <c:pt idx="72">
                  <c:v>0.9291666666666667</c:v>
                </c:pt>
                <c:pt idx="73">
                  <c:v>0.92988425925925933</c:v>
                </c:pt>
                <c:pt idx="74">
                  <c:v>0.93055555555555547</c:v>
                </c:pt>
                <c:pt idx="75">
                  <c:v>0.93125000000000002</c:v>
                </c:pt>
                <c:pt idx="76">
                  <c:v>0.93195601851851861</c:v>
                </c:pt>
                <c:pt idx="77">
                  <c:v>0.93266203703703709</c:v>
                </c:pt>
                <c:pt idx="78">
                  <c:v>0.93332175925925931</c:v>
                </c:pt>
                <c:pt idx="79">
                  <c:v>0.93409722222222225</c:v>
                </c:pt>
                <c:pt idx="80">
                  <c:v>0.93471064814814808</c:v>
                </c:pt>
                <c:pt idx="81">
                  <c:v>0.9353935185185186</c:v>
                </c:pt>
                <c:pt idx="82">
                  <c:v>0.93607638888888889</c:v>
                </c:pt>
                <c:pt idx="83">
                  <c:v>0.93680555555555556</c:v>
                </c:pt>
                <c:pt idx="84">
                  <c:v>0.93748842592592585</c:v>
                </c:pt>
                <c:pt idx="85">
                  <c:v>0.93821759259259263</c:v>
                </c:pt>
                <c:pt idx="86">
                  <c:v>0.93890046296296292</c:v>
                </c:pt>
                <c:pt idx="87">
                  <c:v>0.93954861111111121</c:v>
                </c:pt>
                <c:pt idx="88">
                  <c:v>0.94027777777777777</c:v>
                </c:pt>
                <c:pt idx="89">
                  <c:v>0.94096064814814817</c:v>
                </c:pt>
                <c:pt idx="90">
                  <c:v>0.94122685185185195</c:v>
                </c:pt>
                <c:pt idx="91">
                  <c:v>0.94135416666666671</c:v>
                </c:pt>
                <c:pt idx="92">
                  <c:v>0.94166666666666676</c:v>
                </c:pt>
                <c:pt idx="93">
                  <c:v>0.94212962962962965</c:v>
                </c:pt>
                <c:pt idx="94">
                  <c:v>0.94241898148148151</c:v>
                </c:pt>
                <c:pt idx="95">
                  <c:v>0.94274305555555549</c:v>
                </c:pt>
                <c:pt idx="96">
                  <c:v>0.94313657407407403</c:v>
                </c:pt>
                <c:pt idx="97">
                  <c:v>0.94383101851851858</c:v>
                </c:pt>
                <c:pt idx="98">
                  <c:v>0.94425925925925924</c:v>
                </c:pt>
                <c:pt idx="99">
                  <c:v>0.9447916666666667</c:v>
                </c:pt>
                <c:pt idx="100">
                  <c:v>0.94517361111111109</c:v>
                </c:pt>
                <c:pt idx="101">
                  <c:v>0.94584490740740745</c:v>
                </c:pt>
                <c:pt idx="102">
                  <c:v>0.94658564814814816</c:v>
                </c:pt>
                <c:pt idx="103">
                  <c:v>0.94725694444444442</c:v>
                </c:pt>
                <c:pt idx="104">
                  <c:v>0.94797453703703705</c:v>
                </c:pt>
                <c:pt idx="105">
                  <c:v>0.9486458333333333</c:v>
                </c:pt>
                <c:pt idx="106">
                  <c:v>0.9493287037037037</c:v>
                </c:pt>
                <c:pt idx="107">
                  <c:v>0.95004629629629633</c:v>
                </c:pt>
                <c:pt idx="108">
                  <c:v>0.95075231481481481</c:v>
                </c:pt>
                <c:pt idx="109">
                  <c:v>0.95143518518518511</c:v>
                </c:pt>
                <c:pt idx="110">
                  <c:v>0.95210648148148147</c:v>
                </c:pt>
                <c:pt idx="111">
                  <c:v>0.95284722222222218</c:v>
                </c:pt>
                <c:pt idx="112">
                  <c:v>0.95357638888888896</c:v>
                </c:pt>
                <c:pt idx="113">
                  <c:v>0.9541898148148148</c:v>
                </c:pt>
                <c:pt idx="114">
                  <c:v>0.95476851851851852</c:v>
                </c:pt>
                <c:pt idx="115">
                  <c:v>0.95557870370370368</c:v>
                </c:pt>
                <c:pt idx="116">
                  <c:v>0.95627314814814823</c:v>
                </c:pt>
                <c:pt idx="117">
                  <c:v>0.95699074074074064</c:v>
                </c:pt>
                <c:pt idx="118">
                  <c:v>0.95770833333333327</c:v>
                </c:pt>
                <c:pt idx="119">
                  <c:v>0.95835648148148145</c:v>
                </c:pt>
                <c:pt idx="120">
                  <c:v>0.95909722222222227</c:v>
                </c:pt>
                <c:pt idx="121">
                  <c:v>0.95975694444444448</c:v>
                </c:pt>
                <c:pt idx="122">
                  <c:v>0.96048611111111104</c:v>
                </c:pt>
                <c:pt idx="123">
                  <c:v>0.9611574074074074</c:v>
                </c:pt>
                <c:pt idx="124">
                  <c:v>0.96187500000000004</c:v>
                </c:pt>
                <c:pt idx="125">
                  <c:v>0.96251157407407406</c:v>
                </c:pt>
                <c:pt idx="126">
                  <c:v>0.96322916666666669</c:v>
                </c:pt>
                <c:pt idx="127">
                  <c:v>0.96390046296296295</c:v>
                </c:pt>
                <c:pt idx="128">
                  <c:v>0.96466435185185195</c:v>
                </c:pt>
                <c:pt idx="129">
                  <c:v>0.96534722222222225</c:v>
                </c:pt>
                <c:pt idx="130">
                  <c:v>0.96600694444444446</c:v>
                </c:pt>
                <c:pt idx="131">
                  <c:v>0.96673611111111113</c:v>
                </c:pt>
                <c:pt idx="132">
                  <c:v>0.96743055555555557</c:v>
                </c:pt>
                <c:pt idx="133">
                  <c:v>0.96812500000000001</c:v>
                </c:pt>
                <c:pt idx="134">
                  <c:v>0.96879629629629627</c:v>
                </c:pt>
                <c:pt idx="135">
                  <c:v>0.96949074074074071</c:v>
                </c:pt>
                <c:pt idx="136">
                  <c:v>0.97015046296296292</c:v>
                </c:pt>
                <c:pt idx="137">
                  <c:v>0.9708796296296297</c:v>
                </c:pt>
                <c:pt idx="138">
                  <c:v>0.97153935185185192</c:v>
                </c:pt>
                <c:pt idx="139">
                  <c:v>0.97211805555555564</c:v>
                </c:pt>
              </c:numCache>
            </c:numRef>
          </c:xVal>
          <c:yVal>
            <c:numRef>
              <c:f>'AUGUST FIRE FOUNTAINS'!$AP$80:$AP$219</c:f>
              <c:numCache>
                <c:formatCode>0</c:formatCode>
                <c:ptCount val="140"/>
                <c:pt idx="1">
                  <c:v>4.4776797137674862</c:v>
                </c:pt>
                <c:pt idx="2">
                  <c:v>13.433039141302457</c:v>
                </c:pt>
                <c:pt idx="3">
                  <c:v>8.9553594275349724</c:v>
                </c:pt>
                <c:pt idx="4">
                  <c:v>8.9553594275349724</c:v>
                </c:pt>
                <c:pt idx="5">
                  <c:v>26.866078282604914</c:v>
                </c:pt>
                <c:pt idx="6">
                  <c:v>24.627238425721171</c:v>
                </c:pt>
                <c:pt idx="7">
                  <c:v>22.388398568837427</c:v>
                </c:pt>
                <c:pt idx="8">
                  <c:v>26.866078282604914</c:v>
                </c:pt>
                <c:pt idx="9">
                  <c:v>20.149558711953684</c:v>
                </c:pt>
                <c:pt idx="10">
                  <c:v>20.149558711953684</c:v>
                </c:pt>
                <c:pt idx="11">
                  <c:v>26.866078282604914</c:v>
                </c:pt>
                <c:pt idx="12">
                  <c:v>26.866078282604914</c:v>
                </c:pt>
                <c:pt idx="13">
                  <c:v>17.910718855069945</c:v>
                </c:pt>
                <c:pt idx="14">
                  <c:v>17.910718855069945</c:v>
                </c:pt>
                <c:pt idx="15">
                  <c:v>22.388398568837427</c:v>
                </c:pt>
                <c:pt idx="16">
                  <c:v>20.149558711953684</c:v>
                </c:pt>
                <c:pt idx="17">
                  <c:v>42.537957280791112</c:v>
                </c:pt>
                <c:pt idx="18">
                  <c:v>47.015636994558605</c:v>
                </c:pt>
                <c:pt idx="19">
                  <c:v>40.299117423907369</c:v>
                </c:pt>
                <c:pt idx="20">
                  <c:v>44.776797137674855</c:v>
                </c:pt>
                <c:pt idx="21">
                  <c:v>44.776797137674855</c:v>
                </c:pt>
                <c:pt idx="22">
                  <c:v>40.299117423907369</c:v>
                </c:pt>
                <c:pt idx="23">
                  <c:v>44.776797137674855</c:v>
                </c:pt>
                <c:pt idx="24">
                  <c:v>40.299117423907369</c:v>
                </c:pt>
                <c:pt idx="25">
                  <c:v>42.537957280791112</c:v>
                </c:pt>
                <c:pt idx="26">
                  <c:v>42.537957280791112</c:v>
                </c:pt>
                <c:pt idx="27">
                  <c:v>40.299117423907369</c:v>
                </c:pt>
                <c:pt idx="28">
                  <c:v>44.776797137674855</c:v>
                </c:pt>
                <c:pt idx="29">
                  <c:v>52.612736636767949</c:v>
                </c:pt>
                <c:pt idx="30">
                  <c:v>52.612736636767949</c:v>
                </c:pt>
                <c:pt idx="31">
                  <c:v>52.612736636767949</c:v>
                </c:pt>
                <c:pt idx="32">
                  <c:v>52.612736636767949</c:v>
                </c:pt>
                <c:pt idx="33">
                  <c:v>52.612736636767949</c:v>
                </c:pt>
                <c:pt idx="34">
                  <c:v>47.351462973091152</c:v>
                </c:pt>
                <c:pt idx="35">
                  <c:v>47.351462973091152</c:v>
                </c:pt>
                <c:pt idx="36">
                  <c:v>57.874010300444745</c:v>
                </c:pt>
                <c:pt idx="37">
                  <c:v>47.351462973091152</c:v>
                </c:pt>
                <c:pt idx="38">
                  <c:v>52.612736636767949</c:v>
                </c:pt>
                <c:pt idx="39">
                  <c:v>52.612736636767949</c:v>
                </c:pt>
                <c:pt idx="40">
                  <c:v>47.351462973091152</c:v>
                </c:pt>
                <c:pt idx="41">
                  <c:v>47.351462973091152</c:v>
                </c:pt>
                <c:pt idx="42">
                  <c:v>52.612736636767949</c:v>
                </c:pt>
                <c:pt idx="43">
                  <c:v>52.612736636767949</c:v>
                </c:pt>
                <c:pt idx="44">
                  <c:v>47.351462973091152</c:v>
                </c:pt>
                <c:pt idx="45">
                  <c:v>52.612736636767949</c:v>
                </c:pt>
                <c:pt idx="46">
                  <c:v>52.612736636767949</c:v>
                </c:pt>
                <c:pt idx="47">
                  <c:v>52.612736636767949</c:v>
                </c:pt>
                <c:pt idx="48">
                  <c:v>52.612736636767949</c:v>
                </c:pt>
                <c:pt idx="49">
                  <c:v>47.351462973091152</c:v>
                </c:pt>
                <c:pt idx="50">
                  <c:v>52.612736636767949</c:v>
                </c:pt>
                <c:pt idx="51">
                  <c:v>47.351462973091152</c:v>
                </c:pt>
                <c:pt idx="52">
                  <c:v>47.351462973091152</c:v>
                </c:pt>
                <c:pt idx="53">
                  <c:v>52.612736636767949</c:v>
                </c:pt>
                <c:pt idx="54">
                  <c:v>47.351462973091152</c:v>
                </c:pt>
                <c:pt idx="55">
                  <c:v>47.351462973091152</c:v>
                </c:pt>
                <c:pt idx="56">
                  <c:v>52.612736636767949</c:v>
                </c:pt>
                <c:pt idx="57">
                  <c:v>52.612736636767949</c:v>
                </c:pt>
                <c:pt idx="58">
                  <c:v>47.351462973091152</c:v>
                </c:pt>
                <c:pt idx="59">
                  <c:v>57.874010300444745</c:v>
                </c:pt>
                <c:pt idx="60">
                  <c:v>57.874010300444745</c:v>
                </c:pt>
                <c:pt idx="61">
                  <c:v>52.612736636767949</c:v>
                </c:pt>
                <c:pt idx="62">
                  <c:v>57.874010300444745</c:v>
                </c:pt>
                <c:pt idx="63">
                  <c:v>52.612736636767949</c:v>
                </c:pt>
                <c:pt idx="64">
                  <c:v>63.135283964121541</c:v>
                </c:pt>
                <c:pt idx="65">
                  <c:v>57.874010300444745</c:v>
                </c:pt>
                <c:pt idx="66">
                  <c:v>68.39655762779833</c:v>
                </c:pt>
                <c:pt idx="67">
                  <c:v>52.612736636767949</c:v>
                </c:pt>
                <c:pt idx="68">
                  <c:v>57.874010300444745</c:v>
                </c:pt>
                <c:pt idx="69">
                  <c:v>57.874010300444745</c:v>
                </c:pt>
                <c:pt idx="70">
                  <c:v>63.135283964121541</c:v>
                </c:pt>
                <c:pt idx="71">
                  <c:v>57.874010300444745</c:v>
                </c:pt>
                <c:pt idx="72">
                  <c:v>68.39655762779833</c:v>
                </c:pt>
                <c:pt idx="73">
                  <c:v>57.874010300444745</c:v>
                </c:pt>
                <c:pt idx="74">
                  <c:v>63.135283964121541</c:v>
                </c:pt>
                <c:pt idx="75">
                  <c:v>57.874010300444745</c:v>
                </c:pt>
                <c:pt idx="76">
                  <c:v>52.612736636767949</c:v>
                </c:pt>
                <c:pt idx="77">
                  <c:v>63.135283964121541</c:v>
                </c:pt>
                <c:pt idx="78">
                  <c:v>68.39655762779833</c:v>
                </c:pt>
                <c:pt idx="79">
                  <c:v>52.612736636767949</c:v>
                </c:pt>
                <c:pt idx="80">
                  <c:v>73.657831291475134</c:v>
                </c:pt>
                <c:pt idx="81">
                  <c:v>63.135283964121541</c:v>
                </c:pt>
                <c:pt idx="82">
                  <c:v>63.135283964121541</c:v>
                </c:pt>
                <c:pt idx="83">
                  <c:v>68.39655762779833</c:v>
                </c:pt>
                <c:pt idx="84">
                  <c:v>57.874010300444745</c:v>
                </c:pt>
                <c:pt idx="85">
                  <c:v>68.39655762779833</c:v>
                </c:pt>
                <c:pt idx="86">
                  <c:v>57.874010300444745</c:v>
                </c:pt>
                <c:pt idx="87">
                  <c:v>57.874010300444745</c:v>
                </c:pt>
                <c:pt idx="88">
                  <c:v>63.135283964121541</c:v>
                </c:pt>
                <c:pt idx="89">
                  <c:v>57.874010300444745</c:v>
                </c:pt>
                <c:pt idx="90">
                  <c:v>63.135283964121541</c:v>
                </c:pt>
                <c:pt idx="91">
                  <c:v>63.135283964121541</c:v>
                </c:pt>
                <c:pt idx="92">
                  <c:v>57.874010300444745</c:v>
                </c:pt>
                <c:pt idx="93">
                  <c:v>57.874010300444745</c:v>
                </c:pt>
                <c:pt idx="94">
                  <c:v>52.612736636767949</c:v>
                </c:pt>
                <c:pt idx="95">
                  <c:v>63.135283964121541</c:v>
                </c:pt>
                <c:pt idx="96">
                  <c:v>57.874010300444745</c:v>
                </c:pt>
                <c:pt idx="97">
                  <c:v>52.612736636767949</c:v>
                </c:pt>
                <c:pt idx="98">
                  <c:v>57.874010300444745</c:v>
                </c:pt>
                <c:pt idx="99">
                  <c:v>57.874010300444745</c:v>
                </c:pt>
                <c:pt idx="100">
                  <c:v>57.874010300444745</c:v>
                </c:pt>
                <c:pt idx="101">
                  <c:v>63.135283964121541</c:v>
                </c:pt>
                <c:pt idx="102">
                  <c:v>63.135283964121541</c:v>
                </c:pt>
                <c:pt idx="103">
                  <c:v>63.135283964121541</c:v>
                </c:pt>
                <c:pt idx="104">
                  <c:v>68.39655762779833</c:v>
                </c:pt>
                <c:pt idx="105">
                  <c:v>68.39655762779833</c:v>
                </c:pt>
                <c:pt idx="106">
                  <c:v>68.39655762779833</c:v>
                </c:pt>
                <c:pt idx="107">
                  <c:v>73.657831291475134</c:v>
                </c:pt>
                <c:pt idx="108">
                  <c:v>73.657831291475134</c:v>
                </c:pt>
                <c:pt idx="109">
                  <c:v>73.657831291475134</c:v>
                </c:pt>
                <c:pt idx="110">
                  <c:v>78.919104955151923</c:v>
                </c:pt>
                <c:pt idx="111">
                  <c:v>73.657831291475134</c:v>
                </c:pt>
                <c:pt idx="112">
                  <c:v>73.657831291475134</c:v>
                </c:pt>
                <c:pt idx="113">
                  <c:v>84.180378618828726</c:v>
                </c:pt>
                <c:pt idx="114">
                  <c:v>89.441652282505515</c:v>
                </c:pt>
                <c:pt idx="115">
                  <c:v>94.702925946182305</c:v>
                </c:pt>
                <c:pt idx="116">
                  <c:v>89.441652282505515</c:v>
                </c:pt>
                <c:pt idx="117">
                  <c:v>94.702925946182305</c:v>
                </c:pt>
                <c:pt idx="118">
                  <c:v>99.964199609859108</c:v>
                </c:pt>
                <c:pt idx="119">
                  <c:v>105.2254732735359</c:v>
                </c:pt>
                <c:pt idx="120">
                  <c:v>110.4867469372127</c:v>
                </c:pt>
                <c:pt idx="121">
                  <c:v>110.4867469372127</c:v>
                </c:pt>
                <c:pt idx="122">
                  <c:v>110.4867469372127</c:v>
                </c:pt>
                <c:pt idx="123">
                  <c:v>110.4867469372127</c:v>
                </c:pt>
                <c:pt idx="124">
                  <c:v>110.4867469372127</c:v>
                </c:pt>
                <c:pt idx="125">
                  <c:v>115.74802060088949</c:v>
                </c:pt>
                <c:pt idx="126">
                  <c:v>115.74802060088949</c:v>
                </c:pt>
                <c:pt idx="127">
                  <c:v>121.00929426456628</c:v>
                </c:pt>
                <c:pt idx="128">
                  <c:v>115.74802060088949</c:v>
                </c:pt>
                <c:pt idx="129">
                  <c:v>121.00929426456628</c:v>
                </c:pt>
                <c:pt idx="130">
                  <c:v>126.27056792824308</c:v>
                </c:pt>
                <c:pt idx="131">
                  <c:v>115.74802060088949</c:v>
                </c:pt>
                <c:pt idx="132">
                  <c:v>121.00929426456628</c:v>
                </c:pt>
                <c:pt idx="133">
                  <c:v>115.74802060088949</c:v>
                </c:pt>
                <c:pt idx="134">
                  <c:v>110.4867469372127</c:v>
                </c:pt>
                <c:pt idx="135">
                  <c:v>110.4867469372127</c:v>
                </c:pt>
                <c:pt idx="136">
                  <c:v>115.74802060088949</c:v>
                </c:pt>
                <c:pt idx="137">
                  <c:v>115.74802060088949</c:v>
                </c:pt>
                <c:pt idx="138">
                  <c:v>110.4867469372127</c:v>
                </c:pt>
                <c:pt idx="139">
                  <c:v>110.4867469372127</c:v>
                </c:pt>
              </c:numCache>
            </c:numRef>
          </c:yVal>
          <c:smooth val="0"/>
          <c:extLst>
            <c:ext xmlns:c16="http://schemas.microsoft.com/office/drawing/2014/chart" uri="{C3380CC4-5D6E-409C-BE32-E72D297353CC}">
              <c16:uniqueId val="{00000000-68FF-436B-8ED0-854E5A2431AA}"/>
            </c:ext>
          </c:extLst>
        </c:ser>
        <c:dLbls>
          <c:showLegendKey val="0"/>
          <c:showVal val="0"/>
          <c:showCatName val="0"/>
          <c:showSerName val="0"/>
          <c:showPercent val="0"/>
          <c:showBubbleSize val="0"/>
        </c:dLbls>
        <c:axId val="1727725040"/>
        <c:axId val="1199751136"/>
      </c:scatterChart>
      <c:valAx>
        <c:axId val="1727725040"/>
        <c:scaling>
          <c:orientation val="minMax"/>
        </c:scaling>
        <c:delete val="0"/>
        <c:axPos val="b"/>
        <c:majorGridlines>
          <c:spPr>
            <a:ln w="9525" cap="flat" cmpd="sng" algn="ctr">
              <a:solidFill>
                <a:schemeClr val="tx1">
                  <a:lumMod val="15000"/>
                  <a:lumOff val="85000"/>
                </a:schemeClr>
              </a:solidFill>
              <a:round/>
            </a:ln>
            <a:effectLst/>
          </c:spPr>
        </c:majorGridlines>
        <c:numFmt formatCode="[$-F400]h:mm:ss\ AM/PM"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99751136"/>
        <c:crosses val="autoZero"/>
        <c:crossBetween val="midCat"/>
      </c:valAx>
      <c:valAx>
        <c:axId val="11997511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27725040"/>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xVal>
            <c:numRef>
              <c:f>'AUGUST FIRE FOUNTAINS'!$AH$5:$AH$74</c:f>
              <c:numCache>
                <c:formatCode>[$-F400]h:mm:ss\ AM/PM</c:formatCode>
                <c:ptCount val="70"/>
                <c:pt idx="0">
                  <c:v>0.93798611111111108</c:v>
                </c:pt>
                <c:pt idx="1">
                  <c:v>0.93821759259259263</c:v>
                </c:pt>
                <c:pt idx="2">
                  <c:v>0.93835648148148154</c:v>
                </c:pt>
                <c:pt idx="3">
                  <c:v>0.93849537037037034</c:v>
                </c:pt>
                <c:pt idx="4">
                  <c:v>0.93864583333333329</c:v>
                </c:pt>
                <c:pt idx="5">
                  <c:v>0.9387847222222222</c:v>
                </c:pt>
                <c:pt idx="6">
                  <c:v>0.93890046296296292</c:v>
                </c:pt>
                <c:pt idx="7">
                  <c:v>0.93903935185185183</c:v>
                </c:pt>
                <c:pt idx="8">
                  <c:v>0.93915509259259267</c:v>
                </c:pt>
                <c:pt idx="9">
                  <c:v>0.93935185185185188</c:v>
                </c:pt>
                <c:pt idx="10">
                  <c:v>0.93954861111111121</c:v>
                </c:pt>
                <c:pt idx="11">
                  <c:v>0.93974537037037031</c:v>
                </c:pt>
                <c:pt idx="12">
                  <c:v>0.93994212962962964</c:v>
                </c:pt>
                <c:pt idx="13">
                  <c:v>0.94011574074074078</c:v>
                </c:pt>
                <c:pt idx="14">
                  <c:v>0.94027777777777777</c:v>
                </c:pt>
                <c:pt idx="15">
                  <c:v>0.94047453703703709</c:v>
                </c:pt>
                <c:pt idx="16">
                  <c:v>0.94070601851851843</c:v>
                </c:pt>
                <c:pt idx="17">
                  <c:v>0.94096064814814817</c:v>
                </c:pt>
                <c:pt idx="18">
                  <c:v>0.94122685185185195</c:v>
                </c:pt>
                <c:pt idx="19">
                  <c:v>0.94135416666666671</c:v>
                </c:pt>
                <c:pt idx="20">
                  <c:v>0.94166666666666676</c:v>
                </c:pt>
                <c:pt idx="21">
                  <c:v>0.94212962962962965</c:v>
                </c:pt>
                <c:pt idx="22">
                  <c:v>0.94241898148148151</c:v>
                </c:pt>
                <c:pt idx="23">
                  <c:v>0.94274305555555549</c:v>
                </c:pt>
                <c:pt idx="24">
                  <c:v>0.94313657407407403</c:v>
                </c:pt>
                <c:pt idx="25">
                  <c:v>0.94383101851851858</c:v>
                </c:pt>
                <c:pt idx="26">
                  <c:v>0.94425925925925924</c:v>
                </c:pt>
                <c:pt idx="27">
                  <c:v>0.9447916666666667</c:v>
                </c:pt>
                <c:pt idx="28">
                  <c:v>0.94517361111111109</c:v>
                </c:pt>
                <c:pt idx="29">
                  <c:v>0.94584490740740745</c:v>
                </c:pt>
                <c:pt idx="30">
                  <c:v>0.94658564814814816</c:v>
                </c:pt>
                <c:pt idx="31">
                  <c:v>0.94725694444444442</c:v>
                </c:pt>
                <c:pt idx="32">
                  <c:v>0.94797453703703705</c:v>
                </c:pt>
                <c:pt idx="33">
                  <c:v>0.9486458333333333</c:v>
                </c:pt>
                <c:pt idx="34">
                  <c:v>0.94870370370370372</c:v>
                </c:pt>
                <c:pt idx="35">
                  <c:v>0.94893518518518516</c:v>
                </c:pt>
                <c:pt idx="36">
                  <c:v>0.9493287037037037</c:v>
                </c:pt>
                <c:pt idx="37">
                  <c:v>0.95004629629629633</c:v>
                </c:pt>
                <c:pt idx="38">
                  <c:v>0.95075231481481481</c:v>
                </c:pt>
                <c:pt idx="39">
                  <c:v>0.95143518518518511</c:v>
                </c:pt>
                <c:pt idx="40">
                  <c:v>0.95210648148148147</c:v>
                </c:pt>
                <c:pt idx="41">
                  <c:v>0.95284722222222218</c:v>
                </c:pt>
                <c:pt idx="42">
                  <c:v>0.95357638888888896</c:v>
                </c:pt>
                <c:pt idx="43">
                  <c:v>0.9541898148148148</c:v>
                </c:pt>
                <c:pt idx="44">
                  <c:v>0.95476851851851852</c:v>
                </c:pt>
                <c:pt idx="45">
                  <c:v>0.95557870370370368</c:v>
                </c:pt>
                <c:pt idx="46">
                  <c:v>0.95627314814814823</c:v>
                </c:pt>
                <c:pt idx="47">
                  <c:v>0.95699074074074064</c:v>
                </c:pt>
                <c:pt idx="48">
                  <c:v>0.95770833333333327</c:v>
                </c:pt>
                <c:pt idx="49">
                  <c:v>0.95835648148148145</c:v>
                </c:pt>
                <c:pt idx="50">
                  <c:v>0.95909722222222227</c:v>
                </c:pt>
                <c:pt idx="51">
                  <c:v>0.95975694444444448</c:v>
                </c:pt>
                <c:pt idx="52">
                  <c:v>0.96048611111111104</c:v>
                </c:pt>
                <c:pt idx="53">
                  <c:v>0.9611574074074074</c:v>
                </c:pt>
                <c:pt idx="54">
                  <c:v>0.96187500000000004</c:v>
                </c:pt>
                <c:pt idx="55">
                  <c:v>0.96251157407407406</c:v>
                </c:pt>
                <c:pt idx="56">
                  <c:v>0.96322916666666669</c:v>
                </c:pt>
                <c:pt idx="57">
                  <c:v>0.96390046296296295</c:v>
                </c:pt>
                <c:pt idx="58">
                  <c:v>0.96466435185185195</c:v>
                </c:pt>
                <c:pt idx="59">
                  <c:v>0.96534722222222225</c:v>
                </c:pt>
                <c:pt idx="60">
                  <c:v>0.96600694444444446</c:v>
                </c:pt>
                <c:pt idx="61">
                  <c:v>0.96673611111111113</c:v>
                </c:pt>
                <c:pt idx="62">
                  <c:v>0.96743055555555557</c:v>
                </c:pt>
                <c:pt idx="63">
                  <c:v>0.96812500000000001</c:v>
                </c:pt>
                <c:pt idx="64">
                  <c:v>0.96879629629629627</c:v>
                </c:pt>
                <c:pt idx="65">
                  <c:v>0.96949074074074071</c:v>
                </c:pt>
                <c:pt idx="66">
                  <c:v>0.97015046296296292</c:v>
                </c:pt>
                <c:pt idx="67">
                  <c:v>0.9708796296296297</c:v>
                </c:pt>
                <c:pt idx="68">
                  <c:v>0.97153935185185192</c:v>
                </c:pt>
                <c:pt idx="69">
                  <c:v>0.97211805555555564</c:v>
                </c:pt>
              </c:numCache>
            </c:numRef>
          </c:xVal>
          <c:yVal>
            <c:numRef>
              <c:f>'AUGUST FIRE FOUNTAINS'!$AP$5:$AP$74</c:f>
              <c:numCache>
                <c:formatCode>0</c:formatCode>
                <c:ptCount val="70"/>
                <c:pt idx="1">
                  <c:v>20.400995802034494</c:v>
                </c:pt>
                <c:pt idx="2">
                  <c:v>20.400995802034494</c:v>
                </c:pt>
                <c:pt idx="3">
                  <c:v>20.400995802034494</c:v>
                </c:pt>
                <c:pt idx="4">
                  <c:v>20.400995802034494</c:v>
                </c:pt>
                <c:pt idx="5">
                  <c:v>30.601493703051741</c:v>
                </c:pt>
                <c:pt idx="6">
                  <c:v>20.400995802034494</c:v>
                </c:pt>
                <c:pt idx="7">
                  <c:v>20.400995802034494</c:v>
                </c:pt>
                <c:pt idx="8">
                  <c:v>30.601493703051741</c:v>
                </c:pt>
                <c:pt idx="9">
                  <c:v>20.400995802034494</c:v>
                </c:pt>
                <c:pt idx="10">
                  <c:v>30.601493703051741</c:v>
                </c:pt>
                <c:pt idx="11">
                  <c:v>30.601493703051741</c:v>
                </c:pt>
                <c:pt idx="12">
                  <c:v>30.601493703051741</c:v>
                </c:pt>
                <c:pt idx="13">
                  <c:v>30.601493703051741</c:v>
                </c:pt>
                <c:pt idx="14">
                  <c:v>30.601493703051741</c:v>
                </c:pt>
                <c:pt idx="15">
                  <c:v>30.601493703051741</c:v>
                </c:pt>
                <c:pt idx="16">
                  <c:v>30.601493703051741</c:v>
                </c:pt>
                <c:pt idx="17">
                  <c:v>30.601493703051741</c:v>
                </c:pt>
                <c:pt idx="18">
                  <c:v>30.601493703051741</c:v>
                </c:pt>
                <c:pt idx="19">
                  <c:v>40.801991604068988</c:v>
                </c:pt>
                <c:pt idx="20">
                  <c:v>30.601493703051741</c:v>
                </c:pt>
                <c:pt idx="21">
                  <c:v>40.801991604068988</c:v>
                </c:pt>
                <c:pt idx="22">
                  <c:v>30.601493703051741</c:v>
                </c:pt>
                <c:pt idx="23">
                  <c:v>30.601493703051741</c:v>
                </c:pt>
                <c:pt idx="24">
                  <c:v>30.601493703051741</c:v>
                </c:pt>
                <c:pt idx="25">
                  <c:v>40.801991604068988</c:v>
                </c:pt>
                <c:pt idx="26">
                  <c:v>30.601493703051741</c:v>
                </c:pt>
                <c:pt idx="27">
                  <c:v>30.601493703051741</c:v>
                </c:pt>
                <c:pt idx="28">
                  <c:v>30.601493703051741</c:v>
                </c:pt>
                <c:pt idx="29">
                  <c:v>30.601493703051741</c:v>
                </c:pt>
                <c:pt idx="30">
                  <c:v>30.601493703051741</c:v>
                </c:pt>
                <c:pt idx="31">
                  <c:v>40.801991604068988</c:v>
                </c:pt>
                <c:pt idx="32">
                  <c:v>40.801991604068988</c:v>
                </c:pt>
                <c:pt idx="33">
                  <c:v>30.601493703051741</c:v>
                </c:pt>
                <c:pt idx="34">
                  <c:v>40.801991604068988</c:v>
                </c:pt>
                <c:pt idx="35">
                  <c:v>30.601493703051741</c:v>
                </c:pt>
                <c:pt idx="36">
                  <c:v>40.801991604068988</c:v>
                </c:pt>
                <c:pt idx="37">
                  <c:v>40.801991604068988</c:v>
                </c:pt>
                <c:pt idx="38">
                  <c:v>40.801991604068988</c:v>
                </c:pt>
                <c:pt idx="39">
                  <c:v>61.202987406103482</c:v>
                </c:pt>
                <c:pt idx="40">
                  <c:v>51.002489505086231</c:v>
                </c:pt>
                <c:pt idx="41">
                  <c:v>51.002489505086231</c:v>
                </c:pt>
                <c:pt idx="42">
                  <c:v>51.002489505086231</c:v>
                </c:pt>
                <c:pt idx="43">
                  <c:v>51.002489505086231</c:v>
                </c:pt>
                <c:pt idx="44">
                  <c:v>40.801991604068988</c:v>
                </c:pt>
                <c:pt idx="45">
                  <c:v>51.002489505086231</c:v>
                </c:pt>
                <c:pt idx="46">
                  <c:v>51.002489505086231</c:v>
                </c:pt>
                <c:pt idx="47">
                  <c:v>51.002489505086231</c:v>
                </c:pt>
                <c:pt idx="48">
                  <c:v>40.801991604068988</c:v>
                </c:pt>
                <c:pt idx="49">
                  <c:v>40.801991604068988</c:v>
                </c:pt>
                <c:pt idx="50">
                  <c:v>40.801991604068988</c:v>
                </c:pt>
                <c:pt idx="51">
                  <c:v>40.801991604068988</c:v>
                </c:pt>
                <c:pt idx="52">
                  <c:v>51.002489505086231</c:v>
                </c:pt>
                <c:pt idx="53">
                  <c:v>51.002489505086231</c:v>
                </c:pt>
                <c:pt idx="54">
                  <c:v>51.002489505086231</c:v>
                </c:pt>
                <c:pt idx="55">
                  <c:v>51.002489505086231</c:v>
                </c:pt>
                <c:pt idx="56">
                  <c:v>51.002489505086231</c:v>
                </c:pt>
                <c:pt idx="57">
                  <c:v>51.002489505086231</c:v>
                </c:pt>
                <c:pt idx="58">
                  <c:v>51.002489505086231</c:v>
                </c:pt>
                <c:pt idx="59">
                  <c:v>61.202987406103482</c:v>
                </c:pt>
                <c:pt idx="60">
                  <c:v>40.801991604068988</c:v>
                </c:pt>
                <c:pt idx="61">
                  <c:v>51.002489505086231</c:v>
                </c:pt>
                <c:pt idx="62">
                  <c:v>61.202987406103482</c:v>
                </c:pt>
                <c:pt idx="63">
                  <c:v>51.002489505086231</c:v>
                </c:pt>
                <c:pt idx="64">
                  <c:v>51.002489505086231</c:v>
                </c:pt>
                <c:pt idx="65">
                  <c:v>61.202987406103482</c:v>
                </c:pt>
                <c:pt idx="66">
                  <c:v>51.002489505086231</c:v>
                </c:pt>
                <c:pt idx="67">
                  <c:v>51.002489505086231</c:v>
                </c:pt>
                <c:pt idx="68">
                  <c:v>61.202987406103482</c:v>
                </c:pt>
                <c:pt idx="69">
                  <c:v>51.002489505086231</c:v>
                </c:pt>
              </c:numCache>
            </c:numRef>
          </c:yVal>
          <c:smooth val="0"/>
          <c:extLst>
            <c:ext xmlns:c16="http://schemas.microsoft.com/office/drawing/2014/chart" uri="{C3380CC4-5D6E-409C-BE32-E72D297353CC}">
              <c16:uniqueId val="{00000000-9EA2-48F8-BF01-0439A854BB32}"/>
            </c:ext>
          </c:extLst>
        </c:ser>
        <c:dLbls>
          <c:showLegendKey val="0"/>
          <c:showVal val="0"/>
          <c:showCatName val="0"/>
          <c:showSerName val="0"/>
          <c:showPercent val="0"/>
          <c:showBubbleSize val="0"/>
        </c:dLbls>
        <c:axId val="1731376496"/>
        <c:axId val="1731376976"/>
      </c:scatterChart>
      <c:valAx>
        <c:axId val="1731376496"/>
        <c:scaling>
          <c:orientation val="minMax"/>
        </c:scaling>
        <c:delete val="0"/>
        <c:axPos val="b"/>
        <c:majorGridlines>
          <c:spPr>
            <a:ln w="9525" cap="flat" cmpd="sng" algn="ctr">
              <a:solidFill>
                <a:schemeClr val="tx1">
                  <a:lumMod val="15000"/>
                  <a:lumOff val="85000"/>
                </a:schemeClr>
              </a:solidFill>
              <a:round/>
            </a:ln>
            <a:effectLst/>
          </c:spPr>
        </c:majorGridlines>
        <c:numFmt formatCode="[$-F400]h:mm:ss\ AM/PM"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31376976"/>
        <c:crosses val="autoZero"/>
        <c:crossBetween val="midCat"/>
      </c:valAx>
      <c:valAx>
        <c:axId val="17313769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31376496"/>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'[1]January '!$BS$2</c:f>
              <c:strCache>
                <c:ptCount val="1"/>
                <c:pt idx="0">
                  <c:v>Actual height </c:v>
                </c:pt>
              </c:strCache>
            </c:strRef>
          </c:tx>
          <c:spPr>
            <a:ln w="12700" cap="rnd">
              <a:solidFill>
                <a:schemeClr val="tx1"/>
              </a:solidFill>
              <a:round/>
            </a:ln>
            <a:effectLst/>
          </c:spPr>
          <c:marker>
            <c:symbol val="circle"/>
            <c:size val="2"/>
            <c:spPr>
              <a:solidFill>
                <a:schemeClr val="tx1"/>
              </a:solidFill>
              <a:ln w="9525">
                <a:solidFill>
                  <a:schemeClr val="tx1"/>
                </a:solidFill>
              </a:ln>
              <a:effectLst/>
            </c:spPr>
          </c:marker>
          <c:xVal>
            <c:numRef>
              <c:f>'[1]January '!$BD$3:$BD$59</c:f>
              <c:numCache>
                <c:formatCode>General</c:formatCode>
                <c:ptCount val="57"/>
                <c:pt idx="0">
                  <c:v>0.33802083333333338</c:v>
                </c:pt>
                <c:pt idx="1">
                  <c:v>0.33846064814814819</c:v>
                </c:pt>
                <c:pt idx="2">
                  <c:v>0.33902777777777776</c:v>
                </c:pt>
                <c:pt idx="3">
                  <c:v>0.33932870370370366</c:v>
                </c:pt>
                <c:pt idx="4">
                  <c:v>0.33987268518518521</c:v>
                </c:pt>
                <c:pt idx="5">
                  <c:v>0.34062500000000001</c:v>
                </c:pt>
                <c:pt idx="6">
                  <c:v>0.34136574074074072</c:v>
                </c:pt>
                <c:pt idx="7">
                  <c:v>0.34182870370370372</c:v>
                </c:pt>
                <c:pt idx="8">
                  <c:v>0.34225694444444449</c:v>
                </c:pt>
                <c:pt idx="9">
                  <c:v>0.34292824074074074</c:v>
                </c:pt>
                <c:pt idx="10">
                  <c:v>0.34306712962962965</c:v>
                </c:pt>
                <c:pt idx="11">
                  <c:v>0.34342592592592597</c:v>
                </c:pt>
                <c:pt idx="12">
                  <c:v>0.34376157407407404</c:v>
                </c:pt>
                <c:pt idx="13">
                  <c:v>0.34471064814814811</c:v>
                </c:pt>
                <c:pt idx="14">
                  <c:v>0.34491898148148148</c:v>
                </c:pt>
                <c:pt idx="15">
                  <c:v>0.34538194444444442</c:v>
                </c:pt>
                <c:pt idx="16">
                  <c:v>0.34616898148148145</c:v>
                </c:pt>
                <c:pt idx="17">
                  <c:v>0.34645833333333331</c:v>
                </c:pt>
                <c:pt idx="18">
                  <c:v>0.34714120370370366</c:v>
                </c:pt>
                <c:pt idx="19">
                  <c:v>0.34751157407407413</c:v>
                </c:pt>
                <c:pt idx="20">
                  <c:v>0.34826388888888887</c:v>
                </c:pt>
                <c:pt idx="21">
                  <c:v>0.34946759259259258</c:v>
                </c:pt>
                <c:pt idx="22">
                  <c:v>0.3510300925925926</c:v>
                </c:pt>
                <c:pt idx="23">
                  <c:v>0.35312499999999997</c:v>
                </c:pt>
                <c:pt idx="24">
                  <c:v>0.35490740740740739</c:v>
                </c:pt>
                <c:pt idx="25">
                  <c:v>0.35820601851851852</c:v>
                </c:pt>
                <c:pt idx="26">
                  <c:v>0.35998842592592589</c:v>
                </c:pt>
                <c:pt idx="27">
                  <c:v>0.36215277777777777</c:v>
                </c:pt>
                <c:pt idx="28">
                  <c:v>0.36431712962962964</c:v>
                </c:pt>
                <c:pt idx="29">
                  <c:v>0.36646990740740742</c:v>
                </c:pt>
                <c:pt idx="30">
                  <c:v>0.36866898148148147</c:v>
                </c:pt>
                <c:pt idx="31">
                  <c:v>0.37079861111111106</c:v>
                </c:pt>
                <c:pt idx="32">
                  <c:v>0.37260416666666668</c:v>
                </c:pt>
                <c:pt idx="33">
                  <c:v>0.37440972222222224</c:v>
                </c:pt>
                <c:pt idx="34">
                  <c:v>0.37778935185185186</c:v>
                </c:pt>
                <c:pt idx="35">
                  <c:v>0.38116898148148143</c:v>
                </c:pt>
                <c:pt idx="36">
                  <c:v>0.3825810185185185</c:v>
                </c:pt>
                <c:pt idx="37">
                  <c:v>0.38594907407407408</c:v>
                </c:pt>
                <c:pt idx="38">
                  <c:v>0.38896990740740739</c:v>
                </c:pt>
                <c:pt idx="39">
                  <c:v>0.39245370370370369</c:v>
                </c:pt>
                <c:pt idx="40">
                  <c:v>0.3959375</c:v>
                </c:pt>
                <c:pt idx="41">
                  <c:v>0.39942129629629625</c:v>
                </c:pt>
                <c:pt idx="42">
                  <c:v>0.40288194444444447</c:v>
                </c:pt>
                <c:pt idx="43">
                  <c:v>0.40618055555555554</c:v>
                </c:pt>
                <c:pt idx="44">
                  <c:v>0.40972222222222227</c:v>
                </c:pt>
                <c:pt idx="45">
                  <c:v>0.41324074074074074</c:v>
                </c:pt>
                <c:pt idx="46">
                  <c:v>0.41650462962962959</c:v>
                </c:pt>
                <c:pt idx="47">
                  <c:v>0.42010416666666667</c:v>
                </c:pt>
                <c:pt idx="48">
                  <c:v>0.4236111111111111</c:v>
                </c:pt>
                <c:pt idx="49">
                  <c:v>0.42887731481481484</c:v>
                </c:pt>
                <c:pt idx="50">
                  <c:v>0.43061342592592594</c:v>
                </c:pt>
                <c:pt idx="51">
                  <c:v>0.44451388888888888</c:v>
                </c:pt>
                <c:pt idx="52">
                  <c:v>0.44793981481481482</c:v>
                </c:pt>
                <c:pt idx="53">
                  <c:v>0.45133101851851848</c:v>
                </c:pt>
                <c:pt idx="54">
                  <c:v>0.45483796296296292</c:v>
                </c:pt>
                <c:pt idx="55">
                  <c:v>0.45818287037037037</c:v>
                </c:pt>
                <c:pt idx="56">
                  <c:v>0.46042824074074074</c:v>
                </c:pt>
              </c:numCache>
            </c:numRef>
          </c:xVal>
          <c:yVal>
            <c:numRef>
              <c:f>'[1]January '!$BS$3:$BS$59</c:f>
              <c:numCache>
                <c:formatCode>General</c:formatCode>
                <c:ptCount val="57"/>
                <c:pt idx="0">
                  <c:v>11.428834376652256</c:v>
                </c:pt>
                <c:pt idx="1">
                  <c:v>19.048057294420428</c:v>
                </c:pt>
                <c:pt idx="2">
                  <c:v>15.238445835536341</c:v>
                </c:pt>
                <c:pt idx="3">
                  <c:v>22.857668753304512</c:v>
                </c:pt>
                <c:pt idx="4">
                  <c:v>11.428834376652256</c:v>
                </c:pt>
                <c:pt idx="5">
                  <c:v>19.048057294420428</c:v>
                </c:pt>
                <c:pt idx="6">
                  <c:v>15.238445835536341</c:v>
                </c:pt>
                <c:pt idx="7">
                  <c:v>15.238445835536341</c:v>
                </c:pt>
                <c:pt idx="8">
                  <c:v>19.048057294420428</c:v>
                </c:pt>
                <c:pt idx="9">
                  <c:v>22.857668753304512</c:v>
                </c:pt>
                <c:pt idx="10">
                  <c:v>19.048057294420428</c:v>
                </c:pt>
                <c:pt idx="11">
                  <c:v>22.857668753304512</c:v>
                </c:pt>
                <c:pt idx="12">
                  <c:v>19.048057294420428</c:v>
                </c:pt>
                <c:pt idx="13">
                  <c:v>22.857668753304512</c:v>
                </c:pt>
                <c:pt idx="14">
                  <c:v>26.667280212188597</c:v>
                </c:pt>
                <c:pt idx="15">
                  <c:v>21.563838446513689</c:v>
                </c:pt>
                <c:pt idx="16">
                  <c:v>21.563838446513689</c:v>
                </c:pt>
                <c:pt idx="17">
                  <c:v>17.969865372094741</c:v>
                </c:pt>
                <c:pt idx="18">
                  <c:v>21.563838446513689</c:v>
                </c:pt>
                <c:pt idx="19">
                  <c:v>17.969865372094741</c:v>
                </c:pt>
                <c:pt idx="20">
                  <c:v>25.15781152093264</c:v>
                </c:pt>
                <c:pt idx="21">
                  <c:v>14.375892297675794</c:v>
                </c:pt>
                <c:pt idx="22">
                  <c:v>25.15781152093264</c:v>
                </c:pt>
                <c:pt idx="23">
                  <c:v>21.563838446513689</c:v>
                </c:pt>
                <c:pt idx="24">
                  <c:v>25.15781152093264</c:v>
                </c:pt>
                <c:pt idx="25">
                  <c:v>21.563838446513689</c:v>
                </c:pt>
                <c:pt idx="26">
                  <c:v>15.238445835536341</c:v>
                </c:pt>
                <c:pt idx="27">
                  <c:v>19.048057294420428</c:v>
                </c:pt>
                <c:pt idx="28">
                  <c:v>15.238445835536341</c:v>
                </c:pt>
                <c:pt idx="29">
                  <c:v>15.238445835536341</c:v>
                </c:pt>
                <c:pt idx="30">
                  <c:v>11.428834376652256</c:v>
                </c:pt>
                <c:pt idx="31">
                  <c:v>11.428834376652256</c:v>
                </c:pt>
                <c:pt idx="32">
                  <c:v>19.048057294420428</c:v>
                </c:pt>
                <c:pt idx="33">
                  <c:v>11.428834376652256</c:v>
                </c:pt>
                <c:pt idx="34">
                  <c:v>15.238445835536341</c:v>
                </c:pt>
                <c:pt idx="35">
                  <c:v>11.428834376652256</c:v>
                </c:pt>
                <c:pt idx="36">
                  <c:v>11.428834376652256</c:v>
                </c:pt>
                <c:pt idx="37">
                  <c:v>11.428834376652256</c:v>
                </c:pt>
                <c:pt idx="38">
                  <c:v>12.698704862946951</c:v>
                </c:pt>
                <c:pt idx="39">
                  <c:v>19.048057294420424</c:v>
                </c:pt>
                <c:pt idx="40">
                  <c:v>25.397409725893901</c:v>
                </c:pt>
                <c:pt idx="41">
                  <c:v>19.048057294420424</c:v>
                </c:pt>
                <c:pt idx="42">
                  <c:v>15.873381078683687</c:v>
                </c:pt>
                <c:pt idx="43">
                  <c:v>15.873381078683687</c:v>
                </c:pt>
                <c:pt idx="44">
                  <c:v>9.524028647210212</c:v>
                </c:pt>
                <c:pt idx="45">
                  <c:v>12.698704862946951</c:v>
                </c:pt>
                <c:pt idx="46">
                  <c:v>12.698704862946951</c:v>
                </c:pt>
                <c:pt idx="47">
                  <c:v>15.873381078683687</c:v>
                </c:pt>
                <c:pt idx="48">
                  <c:v>15.873381078683687</c:v>
                </c:pt>
                <c:pt idx="49">
                  <c:v>18.433603833310091</c:v>
                </c:pt>
                <c:pt idx="50">
                  <c:v>21.505871138861771</c:v>
                </c:pt>
                <c:pt idx="51">
                  <c:v>12.698704862946951</c:v>
                </c:pt>
                <c:pt idx="52">
                  <c:v>17.316415722200386</c:v>
                </c:pt>
                <c:pt idx="53">
                  <c:v>17.316415722200386</c:v>
                </c:pt>
                <c:pt idx="54">
                  <c:v>17.316415722200386</c:v>
                </c:pt>
                <c:pt idx="55">
                  <c:v>17.316415722200386</c:v>
                </c:pt>
                <c:pt idx="56">
                  <c:v>13.445687501943828</c:v>
                </c:pt>
              </c:numCache>
            </c:numRef>
          </c:yVal>
          <c:smooth val="0"/>
          <c:extLst>
            <c:ext xmlns:c16="http://schemas.microsoft.com/office/drawing/2014/chart" uri="{C3380CC4-5D6E-409C-BE32-E72D297353CC}">
              <c16:uniqueId val="{00000000-43AC-4C3B-9BC3-6F8E80E2FB7D}"/>
            </c:ext>
          </c:extLst>
        </c:ser>
        <c:ser>
          <c:idx val="1"/>
          <c:order val="1"/>
          <c:tx>
            <c:strRef>
              <c:f>'[1]January '!$BT$2</c:f>
              <c:strCache>
                <c:ptCount val="1"/>
                <c:pt idx="0">
                  <c:v>Upper Bound </c:v>
                </c:pt>
              </c:strCache>
            </c:strRef>
          </c:tx>
          <c:spPr>
            <a:ln w="12700" cap="rnd">
              <a:solidFill>
                <a:schemeClr val="accent2"/>
              </a:solidFill>
              <a:round/>
            </a:ln>
            <a:effectLst/>
          </c:spPr>
          <c:marker>
            <c:symbol val="circle"/>
            <c:size val="2"/>
            <c:spPr>
              <a:solidFill>
                <a:schemeClr val="accent2"/>
              </a:solidFill>
              <a:ln w="9525">
                <a:solidFill>
                  <a:schemeClr val="accent2"/>
                </a:solidFill>
              </a:ln>
              <a:effectLst/>
            </c:spPr>
          </c:marker>
          <c:xVal>
            <c:numRef>
              <c:f>'[1]January '!$BD$3:$BD$59</c:f>
              <c:numCache>
                <c:formatCode>General</c:formatCode>
                <c:ptCount val="57"/>
                <c:pt idx="0">
                  <c:v>0.33802083333333338</c:v>
                </c:pt>
                <c:pt idx="1">
                  <c:v>0.33846064814814819</c:v>
                </c:pt>
                <c:pt idx="2">
                  <c:v>0.33902777777777776</c:v>
                </c:pt>
                <c:pt idx="3">
                  <c:v>0.33932870370370366</c:v>
                </c:pt>
                <c:pt idx="4">
                  <c:v>0.33987268518518521</c:v>
                </c:pt>
                <c:pt idx="5">
                  <c:v>0.34062500000000001</c:v>
                </c:pt>
                <c:pt idx="6">
                  <c:v>0.34136574074074072</c:v>
                </c:pt>
                <c:pt idx="7">
                  <c:v>0.34182870370370372</c:v>
                </c:pt>
                <c:pt idx="8">
                  <c:v>0.34225694444444449</c:v>
                </c:pt>
                <c:pt idx="9">
                  <c:v>0.34292824074074074</c:v>
                </c:pt>
                <c:pt idx="10">
                  <c:v>0.34306712962962965</c:v>
                </c:pt>
                <c:pt idx="11">
                  <c:v>0.34342592592592597</c:v>
                </c:pt>
                <c:pt idx="12">
                  <c:v>0.34376157407407404</c:v>
                </c:pt>
                <c:pt idx="13">
                  <c:v>0.34471064814814811</c:v>
                </c:pt>
                <c:pt idx="14">
                  <c:v>0.34491898148148148</c:v>
                </c:pt>
                <c:pt idx="15">
                  <c:v>0.34538194444444442</c:v>
                </c:pt>
                <c:pt idx="16">
                  <c:v>0.34616898148148145</c:v>
                </c:pt>
                <c:pt idx="17">
                  <c:v>0.34645833333333331</c:v>
                </c:pt>
                <c:pt idx="18">
                  <c:v>0.34714120370370366</c:v>
                </c:pt>
                <c:pt idx="19">
                  <c:v>0.34751157407407413</c:v>
                </c:pt>
                <c:pt idx="20">
                  <c:v>0.34826388888888887</c:v>
                </c:pt>
                <c:pt idx="21">
                  <c:v>0.34946759259259258</c:v>
                </c:pt>
                <c:pt idx="22">
                  <c:v>0.3510300925925926</c:v>
                </c:pt>
                <c:pt idx="23">
                  <c:v>0.35312499999999997</c:v>
                </c:pt>
                <c:pt idx="24">
                  <c:v>0.35490740740740739</c:v>
                </c:pt>
                <c:pt idx="25">
                  <c:v>0.35820601851851852</c:v>
                </c:pt>
                <c:pt idx="26">
                  <c:v>0.35998842592592589</c:v>
                </c:pt>
                <c:pt idx="27">
                  <c:v>0.36215277777777777</c:v>
                </c:pt>
                <c:pt idx="28">
                  <c:v>0.36431712962962964</c:v>
                </c:pt>
                <c:pt idx="29">
                  <c:v>0.36646990740740742</c:v>
                </c:pt>
                <c:pt idx="30">
                  <c:v>0.36866898148148147</c:v>
                </c:pt>
                <c:pt idx="31">
                  <c:v>0.37079861111111106</c:v>
                </c:pt>
                <c:pt idx="32">
                  <c:v>0.37260416666666668</c:v>
                </c:pt>
                <c:pt idx="33">
                  <c:v>0.37440972222222224</c:v>
                </c:pt>
                <c:pt idx="34">
                  <c:v>0.37778935185185186</c:v>
                </c:pt>
                <c:pt idx="35">
                  <c:v>0.38116898148148143</c:v>
                </c:pt>
                <c:pt idx="36">
                  <c:v>0.3825810185185185</c:v>
                </c:pt>
                <c:pt idx="37">
                  <c:v>0.38594907407407408</c:v>
                </c:pt>
                <c:pt idx="38">
                  <c:v>0.38896990740740739</c:v>
                </c:pt>
                <c:pt idx="39">
                  <c:v>0.39245370370370369</c:v>
                </c:pt>
                <c:pt idx="40">
                  <c:v>0.3959375</c:v>
                </c:pt>
                <c:pt idx="41">
                  <c:v>0.39942129629629625</c:v>
                </c:pt>
                <c:pt idx="42">
                  <c:v>0.40288194444444447</c:v>
                </c:pt>
                <c:pt idx="43">
                  <c:v>0.40618055555555554</c:v>
                </c:pt>
                <c:pt idx="44">
                  <c:v>0.40972222222222227</c:v>
                </c:pt>
                <c:pt idx="45">
                  <c:v>0.41324074074074074</c:v>
                </c:pt>
                <c:pt idx="46">
                  <c:v>0.41650462962962959</c:v>
                </c:pt>
                <c:pt idx="47">
                  <c:v>0.42010416666666667</c:v>
                </c:pt>
                <c:pt idx="48">
                  <c:v>0.4236111111111111</c:v>
                </c:pt>
                <c:pt idx="49">
                  <c:v>0.42887731481481484</c:v>
                </c:pt>
                <c:pt idx="50">
                  <c:v>0.43061342592592594</c:v>
                </c:pt>
                <c:pt idx="51">
                  <c:v>0.44451388888888888</c:v>
                </c:pt>
                <c:pt idx="52">
                  <c:v>0.44793981481481482</c:v>
                </c:pt>
                <c:pt idx="53">
                  <c:v>0.45133101851851848</c:v>
                </c:pt>
                <c:pt idx="54">
                  <c:v>0.45483796296296292</c:v>
                </c:pt>
                <c:pt idx="55">
                  <c:v>0.45818287037037037</c:v>
                </c:pt>
                <c:pt idx="56">
                  <c:v>0.46042824074074074</c:v>
                </c:pt>
              </c:numCache>
            </c:numRef>
          </c:xVal>
          <c:yVal>
            <c:numRef>
              <c:f>'[1]January '!$BT$3:$BT$59</c:f>
              <c:numCache>
                <c:formatCode>General</c:formatCode>
                <c:ptCount val="57"/>
                <c:pt idx="0">
                  <c:v>15.631550128567024</c:v>
                </c:pt>
                <c:pt idx="1">
                  <c:v>23.485826547847005</c:v>
                </c:pt>
                <c:pt idx="2">
                  <c:v>19.558688338207016</c:v>
                </c:pt>
                <c:pt idx="3">
                  <c:v>27.412964757486996</c:v>
                </c:pt>
                <c:pt idx="4">
                  <c:v>15.631550128567024</c:v>
                </c:pt>
                <c:pt idx="5">
                  <c:v>23.485826547847005</c:v>
                </c:pt>
                <c:pt idx="6">
                  <c:v>19.558688338207016</c:v>
                </c:pt>
                <c:pt idx="7">
                  <c:v>19.558688338207016</c:v>
                </c:pt>
                <c:pt idx="8">
                  <c:v>23.485826547847005</c:v>
                </c:pt>
                <c:pt idx="9">
                  <c:v>27.412964757486996</c:v>
                </c:pt>
                <c:pt idx="10">
                  <c:v>23.485826547847005</c:v>
                </c:pt>
                <c:pt idx="11">
                  <c:v>27.412964757486996</c:v>
                </c:pt>
                <c:pt idx="12">
                  <c:v>23.485826547847005</c:v>
                </c:pt>
                <c:pt idx="13">
                  <c:v>27.412964757486996</c:v>
                </c:pt>
                <c:pt idx="14">
                  <c:v>31.340102967126988</c:v>
                </c:pt>
                <c:pt idx="15">
                  <c:v>25.86532328850938</c:v>
                </c:pt>
                <c:pt idx="16">
                  <c:v>25.86532328850938</c:v>
                </c:pt>
                <c:pt idx="17">
                  <c:v>22.16047592092448</c:v>
                </c:pt>
                <c:pt idx="18">
                  <c:v>25.86532328850938</c:v>
                </c:pt>
                <c:pt idx="19">
                  <c:v>22.16047592092448</c:v>
                </c:pt>
                <c:pt idx="20">
                  <c:v>29.570170656094277</c:v>
                </c:pt>
                <c:pt idx="21">
                  <c:v>18.455628553339583</c:v>
                </c:pt>
                <c:pt idx="22">
                  <c:v>29.570170656094277</c:v>
                </c:pt>
                <c:pt idx="23">
                  <c:v>25.86532328850938</c:v>
                </c:pt>
                <c:pt idx="24">
                  <c:v>29.570170656094277</c:v>
                </c:pt>
                <c:pt idx="25">
                  <c:v>25.86532328850938</c:v>
                </c:pt>
                <c:pt idx="26">
                  <c:v>19.558688338207016</c:v>
                </c:pt>
                <c:pt idx="27">
                  <c:v>23.485826547847005</c:v>
                </c:pt>
                <c:pt idx="28">
                  <c:v>19.558688338207016</c:v>
                </c:pt>
                <c:pt idx="29">
                  <c:v>19.558688338207016</c:v>
                </c:pt>
                <c:pt idx="30">
                  <c:v>15.631550128567024</c:v>
                </c:pt>
                <c:pt idx="31">
                  <c:v>15.631550128567024</c:v>
                </c:pt>
                <c:pt idx="32">
                  <c:v>23.485826547847005</c:v>
                </c:pt>
                <c:pt idx="33">
                  <c:v>15.631550128567024</c:v>
                </c:pt>
                <c:pt idx="34">
                  <c:v>19.558688338207016</c:v>
                </c:pt>
                <c:pt idx="35">
                  <c:v>15.631550128567024</c:v>
                </c:pt>
                <c:pt idx="36">
                  <c:v>15.631550128567024</c:v>
                </c:pt>
                <c:pt idx="37">
                  <c:v>15.631550128567024</c:v>
                </c:pt>
                <c:pt idx="38">
                  <c:v>16.309426444406522</c:v>
                </c:pt>
                <c:pt idx="39">
                  <c:v>22.854656793806505</c:v>
                </c:pt>
                <c:pt idx="40">
                  <c:v>29.399887143206492</c:v>
                </c:pt>
                <c:pt idx="41">
                  <c:v>22.854656793806505</c:v>
                </c:pt>
                <c:pt idx="42">
                  <c:v>19.582041619106512</c:v>
                </c:pt>
                <c:pt idx="43">
                  <c:v>19.582041619106512</c:v>
                </c:pt>
                <c:pt idx="44">
                  <c:v>13.036811269706527</c:v>
                </c:pt>
                <c:pt idx="45">
                  <c:v>16.309426444406522</c:v>
                </c:pt>
                <c:pt idx="46">
                  <c:v>16.309426444406522</c:v>
                </c:pt>
                <c:pt idx="47">
                  <c:v>19.582041619106512</c:v>
                </c:pt>
                <c:pt idx="48">
                  <c:v>19.582041619106512</c:v>
                </c:pt>
                <c:pt idx="49">
                  <c:v>22.119058016405482</c:v>
                </c:pt>
                <c:pt idx="50">
                  <c:v>25.28610495966354</c:v>
                </c:pt>
                <c:pt idx="51">
                  <c:v>16.309426444406522</c:v>
                </c:pt>
                <c:pt idx="52">
                  <c:v>21.357001627100601</c:v>
                </c:pt>
                <c:pt idx="53">
                  <c:v>21.357001627100601</c:v>
                </c:pt>
                <c:pt idx="54">
                  <c:v>21.357001627100601</c:v>
                </c:pt>
                <c:pt idx="55">
                  <c:v>21.357001627100601</c:v>
                </c:pt>
                <c:pt idx="56">
                  <c:v>16.143707688054956</c:v>
                </c:pt>
              </c:numCache>
            </c:numRef>
          </c:yVal>
          <c:smooth val="0"/>
          <c:extLst>
            <c:ext xmlns:c16="http://schemas.microsoft.com/office/drawing/2014/chart" uri="{C3380CC4-5D6E-409C-BE32-E72D297353CC}">
              <c16:uniqueId val="{00000001-43AC-4C3B-9BC3-6F8E80E2FB7D}"/>
            </c:ext>
          </c:extLst>
        </c:ser>
        <c:ser>
          <c:idx val="2"/>
          <c:order val="2"/>
          <c:tx>
            <c:strRef>
              <c:f>'[1]January '!$BU$2</c:f>
              <c:strCache>
                <c:ptCount val="1"/>
                <c:pt idx="0">
                  <c:v>Lower Bound </c:v>
                </c:pt>
              </c:strCache>
            </c:strRef>
          </c:tx>
          <c:spPr>
            <a:ln w="12700" cap="rnd">
              <a:solidFill>
                <a:schemeClr val="accent2"/>
              </a:solidFill>
              <a:round/>
            </a:ln>
            <a:effectLst/>
          </c:spPr>
          <c:marker>
            <c:symbol val="circle"/>
            <c:size val="2"/>
            <c:spPr>
              <a:solidFill>
                <a:schemeClr val="accent2"/>
              </a:solidFill>
              <a:ln w="9525">
                <a:solidFill>
                  <a:schemeClr val="accent2"/>
                </a:solidFill>
              </a:ln>
              <a:effectLst/>
            </c:spPr>
          </c:marker>
          <c:xVal>
            <c:numRef>
              <c:f>'[1]January '!$BD$3:$BD$59</c:f>
              <c:numCache>
                <c:formatCode>General</c:formatCode>
                <c:ptCount val="57"/>
                <c:pt idx="0">
                  <c:v>0.33802083333333338</c:v>
                </c:pt>
                <c:pt idx="1">
                  <c:v>0.33846064814814819</c:v>
                </c:pt>
                <c:pt idx="2">
                  <c:v>0.33902777777777776</c:v>
                </c:pt>
                <c:pt idx="3">
                  <c:v>0.33932870370370366</c:v>
                </c:pt>
                <c:pt idx="4">
                  <c:v>0.33987268518518521</c:v>
                </c:pt>
                <c:pt idx="5">
                  <c:v>0.34062500000000001</c:v>
                </c:pt>
                <c:pt idx="6">
                  <c:v>0.34136574074074072</c:v>
                </c:pt>
                <c:pt idx="7">
                  <c:v>0.34182870370370372</c:v>
                </c:pt>
                <c:pt idx="8">
                  <c:v>0.34225694444444449</c:v>
                </c:pt>
                <c:pt idx="9">
                  <c:v>0.34292824074074074</c:v>
                </c:pt>
                <c:pt idx="10">
                  <c:v>0.34306712962962965</c:v>
                </c:pt>
                <c:pt idx="11">
                  <c:v>0.34342592592592597</c:v>
                </c:pt>
                <c:pt idx="12">
                  <c:v>0.34376157407407404</c:v>
                </c:pt>
                <c:pt idx="13">
                  <c:v>0.34471064814814811</c:v>
                </c:pt>
                <c:pt idx="14">
                  <c:v>0.34491898148148148</c:v>
                </c:pt>
                <c:pt idx="15">
                  <c:v>0.34538194444444442</c:v>
                </c:pt>
                <c:pt idx="16">
                  <c:v>0.34616898148148145</c:v>
                </c:pt>
                <c:pt idx="17">
                  <c:v>0.34645833333333331</c:v>
                </c:pt>
                <c:pt idx="18">
                  <c:v>0.34714120370370366</c:v>
                </c:pt>
                <c:pt idx="19">
                  <c:v>0.34751157407407413</c:v>
                </c:pt>
                <c:pt idx="20">
                  <c:v>0.34826388888888887</c:v>
                </c:pt>
                <c:pt idx="21">
                  <c:v>0.34946759259259258</c:v>
                </c:pt>
                <c:pt idx="22">
                  <c:v>0.3510300925925926</c:v>
                </c:pt>
                <c:pt idx="23">
                  <c:v>0.35312499999999997</c:v>
                </c:pt>
                <c:pt idx="24">
                  <c:v>0.35490740740740739</c:v>
                </c:pt>
                <c:pt idx="25">
                  <c:v>0.35820601851851852</c:v>
                </c:pt>
                <c:pt idx="26">
                  <c:v>0.35998842592592589</c:v>
                </c:pt>
                <c:pt idx="27">
                  <c:v>0.36215277777777777</c:v>
                </c:pt>
                <c:pt idx="28">
                  <c:v>0.36431712962962964</c:v>
                </c:pt>
                <c:pt idx="29">
                  <c:v>0.36646990740740742</c:v>
                </c:pt>
                <c:pt idx="30">
                  <c:v>0.36866898148148147</c:v>
                </c:pt>
                <c:pt idx="31">
                  <c:v>0.37079861111111106</c:v>
                </c:pt>
                <c:pt idx="32">
                  <c:v>0.37260416666666668</c:v>
                </c:pt>
                <c:pt idx="33">
                  <c:v>0.37440972222222224</c:v>
                </c:pt>
                <c:pt idx="34">
                  <c:v>0.37778935185185186</c:v>
                </c:pt>
                <c:pt idx="35">
                  <c:v>0.38116898148148143</c:v>
                </c:pt>
                <c:pt idx="36">
                  <c:v>0.3825810185185185</c:v>
                </c:pt>
                <c:pt idx="37">
                  <c:v>0.38594907407407408</c:v>
                </c:pt>
                <c:pt idx="38">
                  <c:v>0.38896990740740739</c:v>
                </c:pt>
                <c:pt idx="39">
                  <c:v>0.39245370370370369</c:v>
                </c:pt>
                <c:pt idx="40">
                  <c:v>0.3959375</c:v>
                </c:pt>
                <c:pt idx="41">
                  <c:v>0.39942129629629625</c:v>
                </c:pt>
                <c:pt idx="42">
                  <c:v>0.40288194444444447</c:v>
                </c:pt>
                <c:pt idx="43">
                  <c:v>0.40618055555555554</c:v>
                </c:pt>
                <c:pt idx="44">
                  <c:v>0.40972222222222227</c:v>
                </c:pt>
                <c:pt idx="45">
                  <c:v>0.41324074074074074</c:v>
                </c:pt>
                <c:pt idx="46">
                  <c:v>0.41650462962962959</c:v>
                </c:pt>
                <c:pt idx="47">
                  <c:v>0.42010416666666667</c:v>
                </c:pt>
                <c:pt idx="48">
                  <c:v>0.4236111111111111</c:v>
                </c:pt>
                <c:pt idx="49">
                  <c:v>0.42887731481481484</c:v>
                </c:pt>
                <c:pt idx="50">
                  <c:v>0.43061342592592594</c:v>
                </c:pt>
                <c:pt idx="51">
                  <c:v>0.44451388888888888</c:v>
                </c:pt>
                <c:pt idx="52">
                  <c:v>0.44793981481481482</c:v>
                </c:pt>
                <c:pt idx="53">
                  <c:v>0.45133101851851848</c:v>
                </c:pt>
                <c:pt idx="54">
                  <c:v>0.45483796296296292</c:v>
                </c:pt>
                <c:pt idx="55">
                  <c:v>0.45818287037037037</c:v>
                </c:pt>
                <c:pt idx="56">
                  <c:v>0.46042824074074074</c:v>
                </c:pt>
              </c:numCache>
            </c:numRef>
          </c:xVal>
          <c:yVal>
            <c:numRef>
              <c:f>'[1]January '!$BU$3:$BU$59</c:f>
              <c:numCache>
                <c:formatCode>General</c:formatCode>
                <c:ptCount val="57"/>
                <c:pt idx="0">
                  <c:v>7.2592394010876848</c:v>
                </c:pt>
                <c:pt idx="1">
                  <c:v>14.593316321774212</c:v>
                </c:pt>
                <c:pt idx="2">
                  <c:v>10.926277861430949</c:v>
                </c:pt>
                <c:pt idx="3">
                  <c:v>18.260354782117478</c:v>
                </c:pt>
                <c:pt idx="4">
                  <c:v>7.2592394010876848</c:v>
                </c:pt>
                <c:pt idx="5">
                  <c:v>14.593316321774212</c:v>
                </c:pt>
                <c:pt idx="6">
                  <c:v>10.926277861430949</c:v>
                </c:pt>
                <c:pt idx="7">
                  <c:v>10.926277861430949</c:v>
                </c:pt>
                <c:pt idx="8">
                  <c:v>14.593316321774212</c:v>
                </c:pt>
                <c:pt idx="9">
                  <c:v>18.260354782117478</c:v>
                </c:pt>
                <c:pt idx="10">
                  <c:v>14.593316321774212</c:v>
                </c:pt>
                <c:pt idx="11">
                  <c:v>18.260354782117478</c:v>
                </c:pt>
                <c:pt idx="12">
                  <c:v>14.593316321774212</c:v>
                </c:pt>
                <c:pt idx="13">
                  <c:v>18.260354782117478</c:v>
                </c:pt>
                <c:pt idx="14">
                  <c:v>21.927393242460742</c:v>
                </c:pt>
                <c:pt idx="15">
                  <c:v>17.230822954080285</c:v>
                </c:pt>
                <c:pt idx="16">
                  <c:v>17.230822954080285</c:v>
                </c:pt>
                <c:pt idx="17">
                  <c:v>13.771352708473431</c:v>
                </c:pt>
                <c:pt idx="18">
                  <c:v>17.230822954080285</c:v>
                </c:pt>
                <c:pt idx="19">
                  <c:v>13.771352708473431</c:v>
                </c:pt>
                <c:pt idx="20">
                  <c:v>20.69029319968714</c:v>
                </c:pt>
                <c:pt idx="21">
                  <c:v>10.31188246286658</c:v>
                </c:pt>
                <c:pt idx="22">
                  <c:v>20.69029319968714</c:v>
                </c:pt>
                <c:pt idx="23">
                  <c:v>17.230822954080285</c:v>
                </c:pt>
                <c:pt idx="24">
                  <c:v>20.69029319968714</c:v>
                </c:pt>
                <c:pt idx="25">
                  <c:v>17.230822954080285</c:v>
                </c:pt>
                <c:pt idx="26">
                  <c:v>10.926277861430949</c:v>
                </c:pt>
                <c:pt idx="27">
                  <c:v>14.593316321774212</c:v>
                </c:pt>
                <c:pt idx="28">
                  <c:v>10.926277861430949</c:v>
                </c:pt>
                <c:pt idx="29">
                  <c:v>10.926277861430949</c:v>
                </c:pt>
                <c:pt idx="30">
                  <c:v>7.2592394010876848</c:v>
                </c:pt>
                <c:pt idx="31">
                  <c:v>7.2592394010876848</c:v>
                </c:pt>
                <c:pt idx="32">
                  <c:v>14.593316321774212</c:v>
                </c:pt>
                <c:pt idx="33">
                  <c:v>7.2592394010876848</c:v>
                </c:pt>
                <c:pt idx="34">
                  <c:v>10.926277861430949</c:v>
                </c:pt>
                <c:pt idx="35">
                  <c:v>7.2592394010876848</c:v>
                </c:pt>
                <c:pt idx="36">
                  <c:v>7.2592394010876848</c:v>
                </c:pt>
                <c:pt idx="37">
                  <c:v>7.2592394010876848</c:v>
                </c:pt>
                <c:pt idx="38">
                  <c:v>9.1158018223222381</c:v>
                </c:pt>
                <c:pt idx="39">
                  <c:v>15.22753258956101</c:v>
                </c:pt>
                <c:pt idx="40">
                  <c:v>21.339263356799783</c:v>
                </c:pt>
                <c:pt idx="41">
                  <c:v>15.22753258956101</c:v>
                </c:pt>
                <c:pt idx="42">
                  <c:v>12.171667205941624</c:v>
                </c:pt>
                <c:pt idx="43">
                  <c:v>12.171667205941624</c:v>
                </c:pt>
                <c:pt idx="44">
                  <c:v>6.0599364387028505</c:v>
                </c:pt>
                <c:pt idx="45">
                  <c:v>9.1158018223222381</c:v>
                </c:pt>
                <c:pt idx="46">
                  <c:v>9.1158018223222381</c:v>
                </c:pt>
                <c:pt idx="47">
                  <c:v>12.171667205941624</c:v>
                </c:pt>
                <c:pt idx="48">
                  <c:v>12.171667205941624</c:v>
                </c:pt>
                <c:pt idx="49">
                  <c:v>14.737965255742363</c:v>
                </c:pt>
                <c:pt idx="50">
                  <c:v>17.695254336664348</c:v>
                </c:pt>
                <c:pt idx="51">
                  <c:v>9.1158018223222381</c:v>
                </c:pt>
                <c:pt idx="52">
                  <c:v>13.272950656124607</c:v>
                </c:pt>
                <c:pt idx="53">
                  <c:v>13.272950656124607</c:v>
                </c:pt>
                <c:pt idx="54">
                  <c:v>13.272950656124607</c:v>
                </c:pt>
                <c:pt idx="55">
                  <c:v>13.272950656124607</c:v>
                </c:pt>
                <c:pt idx="56">
                  <c:v>10.759727695264898</c:v>
                </c:pt>
              </c:numCache>
            </c:numRef>
          </c:yVal>
          <c:smooth val="0"/>
          <c:extLst>
            <c:ext xmlns:c16="http://schemas.microsoft.com/office/drawing/2014/chart" uri="{C3380CC4-5D6E-409C-BE32-E72D297353CC}">
              <c16:uniqueId val="{00000002-43AC-4C3B-9BC3-6F8E80E2FB7D}"/>
            </c:ext>
          </c:extLst>
        </c:ser>
        <c:ser>
          <c:idx val="3"/>
          <c:order val="3"/>
          <c:tx>
            <c:strRef>
              <c:f>'[1]January '!$BV$2</c:f>
              <c:strCache>
                <c:ptCount val="1"/>
                <c:pt idx="0">
                  <c:v>previous upper bound </c:v>
                </c:pt>
              </c:strCache>
            </c:strRef>
          </c:tx>
          <c:spPr>
            <a:ln w="12700" cap="rnd">
              <a:solidFill>
                <a:schemeClr val="accent4"/>
              </a:solidFill>
              <a:round/>
            </a:ln>
            <a:effectLst/>
          </c:spPr>
          <c:marker>
            <c:symbol val="circle"/>
            <c:size val="2"/>
            <c:spPr>
              <a:solidFill>
                <a:schemeClr val="accent4"/>
              </a:solidFill>
              <a:ln w="9525">
                <a:solidFill>
                  <a:schemeClr val="accent4"/>
                </a:solidFill>
              </a:ln>
              <a:effectLst/>
            </c:spPr>
          </c:marker>
          <c:xVal>
            <c:numRef>
              <c:f>'[1]January '!$BD$3:$BD$59</c:f>
              <c:numCache>
                <c:formatCode>General</c:formatCode>
                <c:ptCount val="57"/>
                <c:pt idx="0">
                  <c:v>0.33802083333333338</c:v>
                </c:pt>
                <c:pt idx="1">
                  <c:v>0.33846064814814819</c:v>
                </c:pt>
                <c:pt idx="2">
                  <c:v>0.33902777777777776</c:v>
                </c:pt>
                <c:pt idx="3">
                  <c:v>0.33932870370370366</c:v>
                </c:pt>
                <c:pt idx="4">
                  <c:v>0.33987268518518521</c:v>
                </c:pt>
                <c:pt idx="5">
                  <c:v>0.34062500000000001</c:v>
                </c:pt>
                <c:pt idx="6">
                  <c:v>0.34136574074074072</c:v>
                </c:pt>
                <c:pt idx="7">
                  <c:v>0.34182870370370372</c:v>
                </c:pt>
                <c:pt idx="8">
                  <c:v>0.34225694444444449</c:v>
                </c:pt>
                <c:pt idx="9">
                  <c:v>0.34292824074074074</c:v>
                </c:pt>
                <c:pt idx="10">
                  <c:v>0.34306712962962965</c:v>
                </c:pt>
                <c:pt idx="11">
                  <c:v>0.34342592592592597</c:v>
                </c:pt>
                <c:pt idx="12">
                  <c:v>0.34376157407407404</c:v>
                </c:pt>
                <c:pt idx="13">
                  <c:v>0.34471064814814811</c:v>
                </c:pt>
                <c:pt idx="14">
                  <c:v>0.34491898148148148</c:v>
                </c:pt>
                <c:pt idx="15">
                  <c:v>0.34538194444444442</c:v>
                </c:pt>
                <c:pt idx="16">
                  <c:v>0.34616898148148145</c:v>
                </c:pt>
                <c:pt idx="17">
                  <c:v>0.34645833333333331</c:v>
                </c:pt>
                <c:pt idx="18">
                  <c:v>0.34714120370370366</c:v>
                </c:pt>
                <c:pt idx="19">
                  <c:v>0.34751157407407413</c:v>
                </c:pt>
                <c:pt idx="20">
                  <c:v>0.34826388888888887</c:v>
                </c:pt>
                <c:pt idx="21">
                  <c:v>0.34946759259259258</c:v>
                </c:pt>
                <c:pt idx="22">
                  <c:v>0.3510300925925926</c:v>
                </c:pt>
                <c:pt idx="23">
                  <c:v>0.35312499999999997</c:v>
                </c:pt>
                <c:pt idx="24">
                  <c:v>0.35490740740740739</c:v>
                </c:pt>
                <c:pt idx="25">
                  <c:v>0.35820601851851852</c:v>
                </c:pt>
                <c:pt idx="26">
                  <c:v>0.35998842592592589</c:v>
                </c:pt>
                <c:pt idx="27">
                  <c:v>0.36215277777777777</c:v>
                </c:pt>
                <c:pt idx="28">
                  <c:v>0.36431712962962964</c:v>
                </c:pt>
                <c:pt idx="29">
                  <c:v>0.36646990740740742</c:v>
                </c:pt>
                <c:pt idx="30">
                  <c:v>0.36866898148148147</c:v>
                </c:pt>
                <c:pt idx="31">
                  <c:v>0.37079861111111106</c:v>
                </c:pt>
                <c:pt idx="32">
                  <c:v>0.37260416666666668</c:v>
                </c:pt>
                <c:pt idx="33">
                  <c:v>0.37440972222222224</c:v>
                </c:pt>
                <c:pt idx="34">
                  <c:v>0.37778935185185186</c:v>
                </c:pt>
                <c:pt idx="35">
                  <c:v>0.38116898148148143</c:v>
                </c:pt>
                <c:pt idx="36">
                  <c:v>0.3825810185185185</c:v>
                </c:pt>
                <c:pt idx="37">
                  <c:v>0.38594907407407408</c:v>
                </c:pt>
                <c:pt idx="38">
                  <c:v>0.38896990740740739</c:v>
                </c:pt>
                <c:pt idx="39">
                  <c:v>0.39245370370370369</c:v>
                </c:pt>
                <c:pt idx="40">
                  <c:v>0.3959375</c:v>
                </c:pt>
                <c:pt idx="41">
                  <c:v>0.39942129629629625</c:v>
                </c:pt>
                <c:pt idx="42">
                  <c:v>0.40288194444444447</c:v>
                </c:pt>
                <c:pt idx="43">
                  <c:v>0.40618055555555554</c:v>
                </c:pt>
                <c:pt idx="44">
                  <c:v>0.40972222222222227</c:v>
                </c:pt>
                <c:pt idx="45">
                  <c:v>0.41324074074074074</c:v>
                </c:pt>
                <c:pt idx="46">
                  <c:v>0.41650462962962959</c:v>
                </c:pt>
                <c:pt idx="47">
                  <c:v>0.42010416666666667</c:v>
                </c:pt>
                <c:pt idx="48">
                  <c:v>0.4236111111111111</c:v>
                </c:pt>
                <c:pt idx="49">
                  <c:v>0.42887731481481484</c:v>
                </c:pt>
                <c:pt idx="50">
                  <c:v>0.43061342592592594</c:v>
                </c:pt>
                <c:pt idx="51">
                  <c:v>0.44451388888888888</c:v>
                </c:pt>
                <c:pt idx="52">
                  <c:v>0.44793981481481482</c:v>
                </c:pt>
                <c:pt idx="53">
                  <c:v>0.45133101851851848</c:v>
                </c:pt>
                <c:pt idx="54">
                  <c:v>0.45483796296296292</c:v>
                </c:pt>
                <c:pt idx="55">
                  <c:v>0.45818287037037037</c:v>
                </c:pt>
                <c:pt idx="56">
                  <c:v>0.46042824074074074</c:v>
                </c:pt>
              </c:numCache>
            </c:numRef>
          </c:xVal>
          <c:yVal>
            <c:numRef>
              <c:f>'[1]January '!$BV$3:$BV$59</c:f>
              <c:numCache>
                <c:formatCode>General</c:formatCode>
                <c:ptCount val="57"/>
                <c:pt idx="0">
                  <c:v>15.163747571636653</c:v>
                </c:pt>
                <c:pt idx="1">
                  <c:v>22.782970489404825</c:v>
                </c:pt>
                <c:pt idx="2">
                  <c:v>18.973359030520736</c:v>
                </c:pt>
                <c:pt idx="3">
                  <c:v>26.59258194828891</c:v>
                </c:pt>
                <c:pt idx="4">
                  <c:v>15.163747571636653</c:v>
                </c:pt>
                <c:pt idx="5">
                  <c:v>22.782970489404825</c:v>
                </c:pt>
                <c:pt idx="6">
                  <c:v>18.973359030520736</c:v>
                </c:pt>
                <c:pt idx="7">
                  <c:v>18.973359030520736</c:v>
                </c:pt>
                <c:pt idx="8">
                  <c:v>22.782970489404825</c:v>
                </c:pt>
                <c:pt idx="9">
                  <c:v>26.59258194828891</c:v>
                </c:pt>
                <c:pt idx="10">
                  <c:v>22.782970489404825</c:v>
                </c:pt>
                <c:pt idx="11">
                  <c:v>26.59258194828891</c:v>
                </c:pt>
                <c:pt idx="12">
                  <c:v>22.782970489404825</c:v>
                </c:pt>
                <c:pt idx="13">
                  <c:v>26.59258194828891</c:v>
                </c:pt>
                <c:pt idx="14">
                  <c:v>30.402193407172994</c:v>
                </c:pt>
                <c:pt idx="15">
                  <c:v>25.091256463998953</c:v>
                </c:pt>
                <c:pt idx="16">
                  <c:v>25.091256463998953</c:v>
                </c:pt>
                <c:pt idx="17">
                  <c:v>21.497283389580005</c:v>
                </c:pt>
                <c:pt idx="18">
                  <c:v>25.091256463998953</c:v>
                </c:pt>
                <c:pt idx="19">
                  <c:v>21.497283389580005</c:v>
                </c:pt>
                <c:pt idx="20">
                  <c:v>28.685229538417904</c:v>
                </c:pt>
                <c:pt idx="21">
                  <c:v>17.903310315161058</c:v>
                </c:pt>
                <c:pt idx="22">
                  <c:v>28.685229538417904</c:v>
                </c:pt>
                <c:pt idx="23">
                  <c:v>25.091256463998953</c:v>
                </c:pt>
                <c:pt idx="24">
                  <c:v>28.685229538417904</c:v>
                </c:pt>
                <c:pt idx="25">
                  <c:v>25.091256463998953</c:v>
                </c:pt>
                <c:pt idx="26">
                  <c:v>18.973359030520736</c:v>
                </c:pt>
                <c:pt idx="27">
                  <c:v>22.782970489404825</c:v>
                </c:pt>
                <c:pt idx="28">
                  <c:v>18.973359030520736</c:v>
                </c:pt>
                <c:pt idx="29">
                  <c:v>18.973359030520736</c:v>
                </c:pt>
                <c:pt idx="30">
                  <c:v>15.163747571636653</c:v>
                </c:pt>
                <c:pt idx="31">
                  <c:v>15.163747571636653</c:v>
                </c:pt>
                <c:pt idx="32">
                  <c:v>22.782970489404825</c:v>
                </c:pt>
                <c:pt idx="33">
                  <c:v>15.163747571636653</c:v>
                </c:pt>
                <c:pt idx="34">
                  <c:v>18.973359030520736</c:v>
                </c:pt>
                <c:pt idx="35">
                  <c:v>15.163747571636653</c:v>
                </c:pt>
                <c:pt idx="36">
                  <c:v>15.163747571636653</c:v>
                </c:pt>
                <c:pt idx="37">
                  <c:v>15.163747571636653</c:v>
                </c:pt>
                <c:pt idx="38">
                  <c:v>15.821337206294562</c:v>
                </c:pt>
                <c:pt idx="39">
                  <c:v>22.170689637768035</c:v>
                </c:pt>
                <c:pt idx="40">
                  <c:v>28.520042069241512</c:v>
                </c:pt>
                <c:pt idx="41">
                  <c:v>22.170689637768035</c:v>
                </c:pt>
                <c:pt idx="42">
                  <c:v>18.996013422031297</c:v>
                </c:pt>
                <c:pt idx="43">
                  <c:v>18.996013422031297</c:v>
                </c:pt>
                <c:pt idx="44">
                  <c:v>12.646660990557823</c:v>
                </c:pt>
                <c:pt idx="45">
                  <c:v>15.821337206294562</c:v>
                </c:pt>
                <c:pt idx="46">
                  <c:v>15.821337206294562</c:v>
                </c:pt>
                <c:pt idx="47">
                  <c:v>18.996013422031297</c:v>
                </c:pt>
                <c:pt idx="48">
                  <c:v>18.996013422031297</c:v>
                </c:pt>
                <c:pt idx="49">
                  <c:v>21.457104991154601</c:v>
                </c:pt>
                <c:pt idx="50">
                  <c:v>24.529372296706285</c:v>
                </c:pt>
                <c:pt idx="51">
                  <c:v>15.821337206294562</c:v>
                </c:pt>
                <c:pt idx="52">
                  <c:v>20.717854524775461</c:v>
                </c:pt>
                <c:pt idx="53">
                  <c:v>20.717854524775461</c:v>
                </c:pt>
                <c:pt idx="54">
                  <c:v>20.717854524775461</c:v>
                </c:pt>
                <c:pt idx="55">
                  <c:v>20.717854524775461</c:v>
                </c:pt>
                <c:pt idx="56">
                  <c:v>15.660577885015972</c:v>
                </c:pt>
              </c:numCache>
            </c:numRef>
          </c:yVal>
          <c:smooth val="0"/>
          <c:extLst>
            <c:ext xmlns:c16="http://schemas.microsoft.com/office/drawing/2014/chart" uri="{C3380CC4-5D6E-409C-BE32-E72D297353CC}">
              <c16:uniqueId val="{00000003-43AC-4C3B-9BC3-6F8E80E2FB7D}"/>
            </c:ext>
          </c:extLst>
        </c:ser>
        <c:ser>
          <c:idx val="4"/>
          <c:order val="4"/>
          <c:tx>
            <c:strRef>
              <c:f>'[1]January '!$BW$2</c:f>
              <c:strCache>
                <c:ptCount val="1"/>
                <c:pt idx="0">
                  <c:v>previous lower bound </c:v>
                </c:pt>
              </c:strCache>
            </c:strRef>
          </c:tx>
          <c:spPr>
            <a:ln w="12700" cap="rnd">
              <a:solidFill>
                <a:schemeClr val="accent4"/>
              </a:solidFill>
              <a:round/>
            </a:ln>
            <a:effectLst/>
          </c:spPr>
          <c:marker>
            <c:symbol val="circle"/>
            <c:size val="2"/>
            <c:spPr>
              <a:solidFill>
                <a:schemeClr val="accent4"/>
              </a:solidFill>
              <a:ln w="9525">
                <a:solidFill>
                  <a:schemeClr val="accent4"/>
                </a:solidFill>
              </a:ln>
              <a:effectLst/>
            </c:spPr>
          </c:marker>
          <c:xVal>
            <c:numRef>
              <c:f>'[1]January '!$BD$3:$BD$59</c:f>
              <c:numCache>
                <c:formatCode>General</c:formatCode>
                <c:ptCount val="57"/>
                <c:pt idx="0">
                  <c:v>0.33802083333333338</c:v>
                </c:pt>
                <c:pt idx="1">
                  <c:v>0.33846064814814819</c:v>
                </c:pt>
                <c:pt idx="2">
                  <c:v>0.33902777777777776</c:v>
                </c:pt>
                <c:pt idx="3">
                  <c:v>0.33932870370370366</c:v>
                </c:pt>
                <c:pt idx="4">
                  <c:v>0.33987268518518521</c:v>
                </c:pt>
                <c:pt idx="5">
                  <c:v>0.34062500000000001</c:v>
                </c:pt>
                <c:pt idx="6">
                  <c:v>0.34136574074074072</c:v>
                </c:pt>
                <c:pt idx="7">
                  <c:v>0.34182870370370372</c:v>
                </c:pt>
                <c:pt idx="8">
                  <c:v>0.34225694444444449</c:v>
                </c:pt>
                <c:pt idx="9">
                  <c:v>0.34292824074074074</c:v>
                </c:pt>
                <c:pt idx="10">
                  <c:v>0.34306712962962965</c:v>
                </c:pt>
                <c:pt idx="11">
                  <c:v>0.34342592592592597</c:v>
                </c:pt>
                <c:pt idx="12">
                  <c:v>0.34376157407407404</c:v>
                </c:pt>
                <c:pt idx="13">
                  <c:v>0.34471064814814811</c:v>
                </c:pt>
                <c:pt idx="14">
                  <c:v>0.34491898148148148</c:v>
                </c:pt>
                <c:pt idx="15">
                  <c:v>0.34538194444444442</c:v>
                </c:pt>
                <c:pt idx="16">
                  <c:v>0.34616898148148145</c:v>
                </c:pt>
                <c:pt idx="17">
                  <c:v>0.34645833333333331</c:v>
                </c:pt>
                <c:pt idx="18">
                  <c:v>0.34714120370370366</c:v>
                </c:pt>
                <c:pt idx="19">
                  <c:v>0.34751157407407413</c:v>
                </c:pt>
                <c:pt idx="20">
                  <c:v>0.34826388888888887</c:v>
                </c:pt>
                <c:pt idx="21">
                  <c:v>0.34946759259259258</c:v>
                </c:pt>
                <c:pt idx="22">
                  <c:v>0.3510300925925926</c:v>
                </c:pt>
                <c:pt idx="23">
                  <c:v>0.35312499999999997</c:v>
                </c:pt>
                <c:pt idx="24">
                  <c:v>0.35490740740740739</c:v>
                </c:pt>
                <c:pt idx="25">
                  <c:v>0.35820601851851852</c:v>
                </c:pt>
                <c:pt idx="26">
                  <c:v>0.35998842592592589</c:v>
                </c:pt>
                <c:pt idx="27">
                  <c:v>0.36215277777777777</c:v>
                </c:pt>
                <c:pt idx="28">
                  <c:v>0.36431712962962964</c:v>
                </c:pt>
                <c:pt idx="29">
                  <c:v>0.36646990740740742</c:v>
                </c:pt>
                <c:pt idx="30">
                  <c:v>0.36866898148148147</c:v>
                </c:pt>
                <c:pt idx="31">
                  <c:v>0.37079861111111106</c:v>
                </c:pt>
                <c:pt idx="32">
                  <c:v>0.37260416666666668</c:v>
                </c:pt>
                <c:pt idx="33">
                  <c:v>0.37440972222222224</c:v>
                </c:pt>
                <c:pt idx="34">
                  <c:v>0.37778935185185186</c:v>
                </c:pt>
                <c:pt idx="35">
                  <c:v>0.38116898148148143</c:v>
                </c:pt>
                <c:pt idx="36">
                  <c:v>0.3825810185185185</c:v>
                </c:pt>
                <c:pt idx="37">
                  <c:v>0.38594907407407408</c:v>
                </c:pt>
                <c:pt idx="38">
                  <c:v>0.38896990740740739</c:v>
                </c:pt>
                <c:pt idx="39">
                  <c:v>0.39245370370370369</c:v>
                </c:pt>
                <c:pt idx="40">
                  <c:v>0.3959375</c:v>
                </c:pt>
                <c:pt idx="41">
                  <c:v>0.39942129629629625</c:v>
                </c:pt>
                <c:pt idx="42">
                  <c:v>0.40288194444444447</c:v>
                </c:pt>
                <c:pt idx="43">
                  <c:v>0.40618055555555554</c:v>
                </c:pt>
                <c:pt idx="44">
                  <c:v>0.40972222222222227</c:v>
                </c:pt>
                <c:pt idx="45">
                  <c:v>0.41324074074074074</c:v>
                </c:pt>
                <c:pt idx="46">
                  <c:v>0.41650462962962959</c:v>
                </c:pt>
                <c:pt idx="47">
                  <c:v>0.42010416666666667</c:v>
                </c:pt>
                <c:pt idx="48">
                  <c:v>0.4236111111111111</c:v>
                </c:pt>
                <c:pt idx="49">
                  <c:v>0.42887731481481484</c:v>
                </c:pt>
                <c:pt idx="50">
                  <c:v>0.43061342592592594</c:v>
                </c:pt>
                <c:pt idx="51">
                  <c:v>0.44451388888888888</c:v>
                </c:pt>
                <c:pt idx="52">
                  <c:v>0.44793981481481482</c:v>
                </c:pt>
                <c:pt idx="53">
                  <c:v>0.45133101851851848</c:v>
                </c:pt>
                <c:pt idx="54">
                  <c:v>0.45483796296296292</c:v>
                </c:pt>
                <c:pt idx="55">
                  <c:v>0.45818287037037037</c:v>
                </c:pt>
                <c:pt idx="56">
                  <c:v>0.46042824074074074</c:v>
                </c:pt>
              </c:numCache>
            </c:numRef>
          </c:xVal>
          <c:yVal>
            <c:numRef>
              <c:f>'[1]January '!$BW$3:$BW$59</c:f>
              <c:numCache>
                <c:formatCode>General</c:formatCode>
                <c:ptCount val="57"/>
                <c:pt idx="0">
                  <c:v>7.541475745137884</c:v>
                </c:pt>
                <c:pt idx="1">
                  <c:v>15.160698662906055</c:v>
                </c:pt>
                <c:pt idx="2">
                  <c:v>11.351087204021969</c:v>
                </c:pt>
                <c:pt idx="3">
                  <c:v>18.970310121790138</c:v>
                </c:pt>
                <c:pt idx="4">
                  <c:v>7.541475745137884</c:v>
                </c:pt>
                <c:pt idx="5">
                  <c:v>15.160698662906055</c:v>
                </c:pt>
                <c:pt idx="6">
                  <c:v>11.351087204021969</c:v>
                </c:pt>
                <c:pt idx="7">
                  <c:v>11.351087204021969</c:v>
                </c:pt>
                <c:pt idx="8">
                  <c:v>15.160698662906055</c:v>
                </c:pt>
                <c:pt idx="9">
                  <c:v>18.970310121790138</c:v>
                </c:pt>
                <c:pt idx="10">
                  <c:v>15.160698662906055</c:v>
                </c:pt>
                <c:pt idx="11">
                  <c:v>18.970310121790138</c:v>
                </c:pt>
                <c:pt idx="12">
                  <c:v>15.160698662906055</c:v>
                </c:pt>
                <c:pt idx="13">
                  <c:v>18.970310121790138</c:v>
                </c:pt>
                <c:pt idx="14">
                  <c:v>22.779921580674223</c:v>
                </c:pt>
                <c:pt idx="15">
                  <c:v>17.900750505278992</c:v>
                </c:pt>
                <c:pt idx="16">
                  <c:v>17.900750505278992</c:v>
                </c:pt>
                <c:pt idx="17">
                  <c:v>14.306777430860045</c:v>
                </c:pt>
                <c:pt idx="18">
                  <c:v>17.900750505278992</c:v>
                </c:pt>
                <c:pt idx="19">
                  <c:v>14.306777430860045</c:v>
                </c:pt>
                <c:pt idx="20">
                  <c:v>21.494723579697943</c:v>
                </c:pt>
                <c:pt idx="21">
                  <c:v>10.712804356441097</c:v>
                </c:pt>
                <c:pt idx="22">
                  <c:v>21.494723579697943</c:v>
                </c:pt>
                <c:pt idx="23">
                  <c:v>17.900750505278992</c:v>
                </c:pt>
                <c:pt idx="24">
                  <c:v>21.494723579697943</c:v>
                </c:pt>
                <c:pt idx="25">
                  <c:v>17.900750505278992</c:v>
                </c:pt>
                <c:pt idx="26">
                  <c:v>11.351087204021969</c:v>
                </c:pt>
                <c:pt idx="27">
                  <c:v>15.160698662906055</c:v>
                </c:pt>
                <c:pt idx="28">
                  <c:v>11.351087204021969</c:v>
                </c:pt>
                <c:pt idx="29">
                  <c:v>11.351087204021969</c:v>
                </c:pt>
                <c:pt idx="30">
                  <c:v>7.541475745137884</c:v>
                </c:pt>
                <c:pt idx="31">
                  <c:v>7.541475745137884</c:v>
                </c:pt>
                <c:pt idx="32">
                  <c:v>15.160698662906055</c:v>
                </c:pt>
                <c:pt idx="33">
                  <c:v>7.541475745137884</c:v>
                </c:pt>
                <c:pt idx="34">
                  <c:v>11.351087204021969</c:v>
                </c:pt>
                <c:pt idx="35">
                  <c:v>7.541475745137884</c:v>
                </c:pt>
                <c:pt idx="36">
                  <c:v>7.541475745137884</c:v>
                </c:pt>
                <c:pt idx="37">
                  <c:v>7.541475745137884</c:v>
                </c:pt>
                <c:pt idx="38">
                  <c:v>9.4702205757570468</c:v>
                </c:pt>
                <c:pt idx="39">
                  <c:v>15.81957300723052</c:v>
                </c:pt>
                <c:pt idx="40">
                  <c:v>22.168925438703997</c:v>
                </c:pt>
                <c:pt idx="41">
                  <c:v>15.81957300723052</c:v>
                </c:pt>
                <c:pt idx="42">
                  <c:v>12.644896791493785</c:v>
                </c:pt>
                <c:pt idx="43">
                  <c:v>12.644896791493785</c:v>
                </c:pt>
                <c:pt idx="44">
                  <c:v>6.2955443600203091</c:v>
                </c:pt>
                <c:pt idx="45">
                  <c:v>9.4702205757570468</c:v>
                </c:pt>
                <c:pt idx="46">
                  <c:v>9.4702205757570468</c:v>
                </c:pt>
                <c:pt idx="47">
                  <c:v>12.644896791493785</c:v>
                </c:pt>
                <c:pt idx="48">
                  <c:v>12.644896791493785</c:v>
                </c:pt>
                <c:pt idx="49">
                  <c:v>15.31097148996248</c:v>
                </c:pt>
                <c:pt idx="50">
                  <c:v>18.38323879551416</c:v>
                </c:pt>
                <c:pt idx="51">
                  <c:v>9.4702205757570468</c:v>
                </c:pt>
                <c:pt idx="52">
                  <c:v>13.788997704715122</c:v>
                </c:pt>
                <c:pt idx="53">
                  <c:v>13.788997704715122</c:v>
                </c:pt>
                <c:pt idx="54">
                  <c:v>13.788997704715122</c:v>
                </c:pt>
                <c:pt idx="55">
                  <c:v>13.788997704715122</c:v>
                </c:pt>
                <c:pt idx="56">
                  <c:v>11.178061633560445</c:v>
                </c:pt>
              </c:numCache>
            </c:numRef>
          </c:yVal>
          <c:smooth val="0"/>
          <c:extLst>
            <c:ext xmlns:c16="http://schemas.microsoft.com/office/drawing/2014/chart" uri="{C3380CC4-5D6E-409C-BE32-E72D297353CC}">
              <c16:uniqueId val="{00000004-43AC-4C3B-9BC3-6F8E80E2FB7D}"/>
            </c:ext>
          </c:extLst>
        </c:ser>
        <c:dLbls>
          <c:showLegendKey val="0"/>
          <c:showVal val="0"/>
          <c:showCatName val="0"/>
          <c:showSerName val="0"/>
          <c:showPercent val="0"/>
          <c:showBubbleSize val="0"/>
        </c:dLbls>
        <c:axId val="1665582575"/>
        <c:axId val="1665581615"/>
      </c:scatterChart>
      <c:valAx>
        <c:axId val="1665582575"/>
        <c:scaling>
          <c:orientation val="minMax"/>
          <c:min val="0.33000000000000007"/>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5581615"/>
        <c:crosses val="autoZero"/>
        <c:crossBetween val="midCat"/>
      </c:valAx>
      <c:valAx>
        <c:axId val="166558161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5582575"/>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2.sv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chart" Target="../charts/chart3.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4</xdr:col>
      <xdr:colOff>190500</xdr:colOff>
      <xdr:row>0</xdr:row>
      <xdr:rowOff>0</xdr:rowOff>
    </xdr:from>
    <xdr:to>
      <xdr:col>4</xdr:col>
      <xdr:colOff>517946</xdr:colOff>
      <xdr:row>1</xdr:row>
      <xdr:rowOff>59904</xdr:rowOff>
    </xdr:to>
    <xdr:pic>
      <xdr:nvPicPr>
        <xdr:cNvPr id="2" name="Graphic 1" descr="Mountains">
          <a:extLst>
            <a:ext uri="{FF2B5EF4-FFF2-40B4-BE49-F238E27FC236}">
              <a16:creationId xmlns:a16="http://schemas.microsoft.com/office/drawing/2014/main" id="{6F145414-86DE-4FC3-AC67-E103528CC7F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010275" y="0"/>
          <a:ext cx="381000" cy="381000"/>
        </a:xfrm>
        <a:prstGeom prst="rect">
          <a:avLst/>
        </a:prstGeom>
      </xdr:spPr>
    </xdr:pic>
    <xdr:clientData/>
  </xdr:twoCellAnchor>
  <xdr:twoCellAnchor editAs="oneCell">
    <xdr:from>
      <xdr:col>2</xdr:col>
      <xdr:colOff>1257300</xdr:colOff>
      <xdr:row>0</xdr:row>
      <xdr:rowOff>0</xdr:rowOff>
    </xdr:from>
    <xdr:to>
      <xdr:col>3</xdr:col>
      <xdr:colOff>247438</xdr:colOff>
      <xdr:row>1</xdr:row>
      <xdr:rowOff>57150</xdr:rowOff>
    </xdr:to>
    <xdr:pic>
      <xdr:nvPicPr>
        <xdr:cNvPr id="3" name="Graphic 2" descr="Mountains">
          <a:extLst>
            <a:ext uri="{FF2B5EF4-FFF2-40B4-BE49-F238E27FC236}">
              <a16:creationId xmlns:a16="http://schemas.microsoft.com/office/drawing/2014/main" id="{CA214CFC-4913-4ADB-9E93-39719F4908A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181350" y="0"/>
          <a:ext cx="381000" cy="381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66675</xdr:colOff>
      <xdr:row>0</xdr:row>
      <xdr:rowOff>0</xdr:rowOff>
    </xdr:from>
    <xdr:to>
      <xdr:col>4</xdr:col>
      <xdr:colOff>455081</xdr:colOff>
      <xdr:row>1</xdr:row>
      <xdr:rowOff>118483</xdr:rowOff>
    </xdr:to>
    <xdr:pic>
      <xdr:nvPicPr>
        <xdr:cNvPr id="2" name="Graphic 1" descr="Mountains">
          <a:extLst>
            <a:ext uri="{FF2B5EF4-FFF2-40B4-BE49-F238E27FC236}">
              <a16:creationId xmlns:a16="http://schemas.microsoft.com/office/drawing/2014/main" id="{1558A312-B16D-46DD-B7AD-A5772454578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5886450" y="0"/>
          <a:ext cx="381000" cy="381000"/>
        </a:xfrm>
        <a:prstGeom prst="rect">
          <a:avLst/>
        </a:prstGeom>
      </xdr:spPr>
    </xdr:pic>
    <xdr:clientData/>
  </xdr:twoCellAnchor>
  <xdr:twoCellAnchor editAs="oneCell">
    <xdr:from>
      <xdr:col>2</xdr:col>
      <xdr:colOff>1295400</xdr:colOff>
      <xdr:row>0</xdr:row>
      <xdr:rowOff>0</xdr:rowOff>
    </xdr:from>
    <xdr:to>
      <xdr:col>3</xdr:col>
      <xdr:colOff>281940</xdr:colOff>
      <xdr:row>1</xdr:row>
      <xdr:rowOff>41434</xdr:rowOff>
    </xdr:to>
    <xdr:pic>
      <xdr:nvPicPr>
        <xdr:cNvPr id="3" name="Graphic 2" descr="Mountains">
          <a:extLst>
            <a:ext uri="{FF2B5EF4-FFF2-40B4-BE49-F238E27FC236}">
              <a16:creationId xmlns:a16="http://schemas.microsoft.com/office/drawing/2014/main" id="{59E7844A-68DC-4D1D-B024-A02D835524B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219450" y="0"/>
          <a:ext cx="381000" cy="381000"/>
        </a:xfrm>
        <a:prstGeom prst="rect">
          <a:avLst/>
        </a:prstGeom>
      </xdr:spPr>
    </xdr:pic>
    <xdr:clientData/>
  </xdr:twoCellAnchor>
  <xdr:twoCellAnchor>
    <xdr:from>
      <xdr:col>98</xdr:col>
      <xdr:colOff>719272</xdr:colOff>
      <xdr:row>93</xdr:row>
      <xdr:rowOff>103877</xdr:rowOff>
    </xdr:from>
    <xdr:to>
      <xdr:col>110</xdr:col>
      <xdr:colOff>94629</xdr:colOff>
      <xdr:row>123</xdr:row>
      <xdr:rowOff>122019</xdr:rowOff>
    </xdr:to>
    <xdr:graphicFrame macro="">
      <xdr:nvGraphicFramePr>
        <xdr:cNvPr id="14" name="Chart 13">
          <a:extLst>
            <a:ext uri="{FF2B5EF4-FFF2-40B4-BE49-F238E27FC236}">
              <a16:creationId xmlns:a16="http://schemas.microsoft.com/office/drawing/2014/main" id="{FF95921D-3044-40F8-87FE-ECCB2575FDC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4</xdr:col>
      <xdr:colOff>190500</xdr:colOff>
      <xdr:row>0</xdr:row>
      <xdr:rowOff>0</xdr:rowOff>
    </xdr:from>
    <xdr:to>
      <xdr:col>4</xdr:col>
      <xdr:colOff>517946</xdr:colOff>
      <xdr:row>1</xdr:row>
      <xdr:rowOff>69429</xdr:rowOff>
    </xdr:to>
    <xdr:pic>
      <xdr:nvPicPr>
        <xdr:cNvPr id="4" name="Graphic 3" descr="Mountains">
          <a:extLst>
            <a:ext uri="{FF2B5EF4-FFF2-40B4-BE49-F238E27FC236}">
              <a16:creationId xmlns:a16="http://schemas.microsoft.com/office/drawing/2014/main" id="{A7507DD6-246A-4386-9DD6-57434833C0E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019800" y="0"/>
          <a:ext cx="327446" cy="402804"/>
        </a:xfrm>
        <a:prstGeom prst="rect">
          <a:avLst/>
        </a:prstGeom>
      </xdr:spPr>
    </xdr:pic>
    <xdr:clientData/>
  </xdr:twoCellAnchor>
  <xdr:twoCellAnchor editAs="oneCell">
    <xdr:from>
      <xdr:col>2</xdr:col>
      <xdr:colOff>1257300</xdr:colOff>
      <xdr:row>0</xdr:row>
      <xdr:rowOff>0</xdr:rowOff>
    </xdr:from>
    <xdr:to>
      <xdr:col>3</xdr:col>
      <xdr:colOff>247438</xdr:colOff>
      <xdr:row>1</xdr:row>
      <xdr:rowOff>66675</xdr:rowOff>
    </xdr:to>
    <xdr:pic>
      <xdr:nvPicPr>
        <xdr:cNvPr id="5" name="Graphic 4" descr="Mountains">
          <a:extLst>
            <a:ext uri="{FF2B5EF4-FFF2-40B4-BE49-F238E27FC236}">
              <a16:creationId xmlns:a16="http://schemas.microsoft.com/office/drawing/2014/main" id="{2BA14BE6-5100-4510-9122-4FB4E3A0C0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190875" y="0"/>
          <a:ext cx="390313" cy="4000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123825</xdr:colOff>
      <xdr:row>0</xdr:row>
      <xdr:rowOff>0</xdr:rowOff>
    </xdr:from>
    <xdr:to>
      <xdr:col>4</xdr:col>
      <xdr:colOff>514350</xdr:colOff>
      <xdr:row>1</xdr:row>
      <xdr:rowOff>47625</xdr:rowOff>
    </xdr:to>
    <xdr:pic>
      <xdr:nvPicPr>
        <xdr:cNvPr id="2" name="Graphic 1" descr="Mountains">
          <a:extLst>
            <a:ext uri="{FF2B5EF4-FFF2-40B4-BE49-F238E27FC236}">
              <a16:creationId xmlns:a16="http://schemas.microsoft.com/office/drawing/2014/main" id="{8D1F3614-0A06-4D4B-9725-1AF01690779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5943600" y="0"/>
          <a:ext cx="381000" cy="381000"/>
        </a:xfrm>
        <a:prstGeom prst="rect">
          <a:avLst/>
        </a:prstGeom>
      </xdr:spPr>
    </xdr:pic>
    <xdr:clientData/>
  </xdr:twoCellAnchor>
  <xdr:twoCellAnchor editAs="oneCell">
    <xdr:from>
      <xdr:col>2</xdr:col>
      <xdr:colOff>1295400</xdr:colOff>
      <xdr:row>0</xdr:row>
      <xdr:rowOff>0</xdr:rowOff>
    </xdr:from>
    <xdr:to>
      <xdr:col>3</xdr:col>
      <xdr:colOff>285750</xdr:colOff>
      <xdr:row>1</xdr:row>
      <xdr:rowOff>47625</xdr:rowOff>
    </xdr:to>
    <xdr:pic>
      <xdr:nvPicPr>
        <xdr:cNvPr id="3" name="Graphic 2" descr="Mountains">
          <a:extLst>
            <a:ext uri="{FF2B5EF4-FFF2-40B4-BE49-F238E27FC236}">
              <a16:creationId xmlns:a16="http://schemas.microsoft.com/office/drawing/2014/main" id="{EAA57743-DD38-4244-9AB3-C9DD536EFA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219450" y="0"/>
          <a:ext cx="381000" cy="381000"/>
        </a:xfrm>
        <a:prstGeom prst="rect">
          <a:avLst/>
        </a:prstGeom>
      </xdr:spPr>
    </xdr:pic>
    <xdr:clientData/>
  </xdr:twoCellAnchor>
  <xdr:twoCellAnchor editAs="oneCell">
    <xdr:from>
      <xdr:col>4</xdr:col>
      <xdr:colOff>66675</xdr:colOff>
      <xdr:row>0</xdr:row>
      <xdr:rowOff>0</xdr:rowOff>
    </xdr:from>
    <xdr:to>
      <xdr:col>4</xdr:col>
      <xdr:colOff>455081</xdr:colOff>
      <xdr:row>1</xdr:row>
      <xdr:rowOff>128008</xdr:rowOff>
    </xdr:to>
    <xdr:pic>
      <xdr:nvPicPr>
        <xdr:cNvPr id="4" name="Graphic 3" descr="Mountains">
          <a:extLst>
            <a:ext uri="{FF2B5EF4-FFF2-40B4-BE49-F238E27FC236}">
              <a16:creationId xmlns:a16="http://schemas.microsoft.com/office/drawing/2014/main" id="{8F0F92F5-1463-4421-A648-4D928EC1674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5895975" y="0"/>
          <a:ext cx="388406" cy="461383"/>
        </a:xfrm>
        <a:prstGeom prst="rect">
          <a:avLst/>
        </a:prstGeom>
      </xdr:spPr>
    </xdr:pic>
    <xdr:clientData/>
  </xdr:twoCellAnchor>
  <xdr:twoCellAnchor editAs="oneCell">
    <xdr:from>
      <xdr:col>2</xdr:col>
      <xdr:colOff>1295400</xdr:colOff>
      <xdr:row>0</xdr:row>
      <xdr:rowOff>0</xdr:rowOff>
    </xdr:from>
    <xdr:to>
      <xdr:col>3</xdr:col>
      <xdr:colOff>281940</xdr:colOff>
      <xdr:row>1</xdr:row>
      <xdr:rowOff>50959</xdr:rowOff>
    </xdr:to>
    <xdr:pic>
      <xdr:nvPicPr>
        <xdr:cNvPr id="5" name="Graphic 4" descr="Mountains">
          <a:extLst>
            <a:ext uri="{FF2B5EF4-FFF2-40B4-BE49-F238E27FC236}">
              <a16:creationId xmlns:a16="http://schemas.microsoft.com/office/drawing/2014/main" id="{41D5E3C5-0E3F-4132-AF4B-FEFC12F6C44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228975" y="0"/>
          <a:ext cx="386715" cy="384334"/>
        </a:xfrm>
        <a:prstGeom prst="rect">
          <a:avLst/>
        </a:prstGeom>
      </xdr:spPr>
    </xdr:pic>
    <xdr:clientData/>
  </xdr:twoCellAnchor>
  <xdr:twoCellAnchor editAs="oneCell">
    <xdr:from>
      <xdr:col>4</xdr:col>
      <xdr:colOff>190500</xdr:colOff>
      <xdr:row>0</xdr:row>
      <xdr:rowOff>0</xdr:rowOff>
    </xdr:from>
    <xdr:to>
      <xdr:col>4</xdr:col>
      <xdr:colOff>517946</xdr:colOff>
      <xdr:row>1</xdr:row>
      <xdr:rowOff>78954</xdr:rowOff>
    </xdr:to>
    <xdr:pic>
      <xdr:nvPicPr>
        <xdr:cNvPr id="6" name="Graphic 5" descr="Mountains">
          <a:extLst>
            <a:ext uri="{FF2B5EF4-FFF2-40B4-BE49-F238E27FC236}">
              <a16:creationId xmlns:a16="http://schemas.microsoft.com/office/drawing/2014/main" id="{9E244CFF-236D-4195-AC06-ED375512915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019800" y="0"/>
          <a:ext cx="327446" cy="412329"/>
        </a:xfrm>
        <a:prstGeom prst="rect">
          <a:avLst/>
        </a:prstGeom>
      </xdr:spPr>
    </xdr:pic>
    <xdr:clientData/>
  </xdr:twoCellAnchor>
  <xdr:twoCellAnchor editAs="oneCell">
    <xdr:from>
      <xdr:col>2</xdr:col>
      <xdr:colOff>1257300</xdr:colOff>
      <xdr:row>0</xdr:row>
      <xdr:rowOff>0</xdr:rowOff>
    </xdr:from>
    <xdr:to>
      <xdr:col>3</xdr:col>
      <xdr:colOff>247438</xdr:colOff>
      <xdr:row>1</xdr:row>
      <xdr:rowOff>76200</xdr:rowOff>
    </xdr:to>
    <xdr:pic>
      <xdr:nvPicPr>
        <xdr:cNvPr id="7" name="Graphic 6" descr="Mountains">
          <a:extLst>
            <a:ext uri="{FF2B5EF4-FFF2-40B4-BE49-F238E27FC236}">
              <a16:creationId xmlns:a16="http://schemas.microsoft.com/office/drawing/2014/main" id="{5C0E8735-D8C5-4127-8C0C-98F502E87C5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190875" y="0"/>
          <a:ext cx="390313" cy="4095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2476500</xdr:colOff>
      <xdr:row>0</xdr:row>
      <xdr:rowOff>0</xdr:rowOff>
    </xdr:from>
    <xdr:to>
      <xdr:col>4</xdr:col>
      <xdr:colOff>361950</xdr:colOff>
      <xdr:row>1</xdr:row>
      <xdr:rowOff>81915</xdr:rowOff>
    </xdr:to>
    <xdr:pic>
      <xdr:nvPicPr>
        <xdr:cNvPr id="2" name="Graphic 1" descr="Mountains">
          <a:extLst>
            <a:ext uri="{FF2B5EF4-FFF2-40B4-BE49-F238E27FC236}">
              <a16:creationId xmlns:a16="http://schemas.microsoft.com/office/drawing/2014/main" id="{A43F89DC-5E55-4179-8A26-106D719ECF9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5800725" y="0"/>
          <a:ext cx="381000" cy="381000"/>
        </a:xfrm>
        <a:prstGeom prst="rect">
          <a:avLst/>
        </a:prstGeom>
      </xdr:spPr>
    </xdr:pic>
    <xdr:clientData/>
  </xdr:twoCellAnchor>
  <xdr:twoCellAnchor editAs="oneCell">
    <xdr:from>
      <xdr:col>3</xdr:col>
      <xdr:colOff>19050</xdr:colOff>
      <xdr:row>0</xdr:row>
      <xdr:rowOff>0</xdr:rowOff>
    </xdr:from>
    <xdr:to>
      <xdr:col>3</xdr:col>
      <xdr:colOff>400050</xdr:colOff>
      <xdr:row>1</xdr:row>
      <xdr:rowOff>43815</xdr:rowOff>
    </xdr:to>
    <xdr:pic>
      <xdr:nvPicPr>
        <xdr:cNvPr id="3" name="Graphic 2" descr="Mountains">
          <a:extLst>
            <a:ext uri="{FF2B5EF4-FFF2-40B4-BE49-F238E27FC236}">
              <a16:creationId xmlns:a16="http://schemas.microsoft.com/office/drawing/2014/main" id="{A067AB64-030D-491D-9494-E6C4D0AB4C1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343275" y="0"/>
          <a:ext cx="381000" cy="381000"/>
        </a:xfrm>
        <a:prstGeom prst="rect">
          <a:avLst/>
        </a:prstGeom>
      </xdr:spPr>
    </xdr:pic>
    <xdr:clientData/>
  </xdr:twoCellAnchor>
  <xdr:twoCellAnchor editAs="oneCell">
    <xdr:from>
      <xdr:col>4</xdr:col>
      <xdr:colOff>190500</xdr:colOff>
      <xdr:row>0</xdr:row>
      <xdr:rowOff>0</xdr:rowOff>
    </xdr:from>
    <xdr:to>
      <xdr:col>4</xdr:col>
      <xdr:colOff>517946</xdr:colOff>
      <xdr:row>1</xdr:row>
      <xdr:rowOff>69429</xdr:rowOff>
    </xdr:to>
    <xdr:pic>
      <xdr:nvPicPr>
        <xdr:cNvPr id="4" name="Graphic 3" descr="Mountains">
          <a:extLst>
            <a:ext uri="{FF2B5EF4-FFF2-40B4-BE49-F238E27FC236}">
              <a16:creationId xmlns:a16="http://schemas.microsoft.com/office/drawing/2014/main" id="{6519B62F-9695-491F-8D5F-3EC2C982814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019800" y="0"/>
          <a:ext cx="327446" cy="402804"/>
        </a:xfrm>
        <a:prstGeom prst="rect">
          <a:avLst/>
        </a:prstGeom>
      </xdr:spPr>
    </xdr:pic>
    <xdr:clientData/>
  </xdr:twoCellAnchor>
  <xdr:twoCellAnchor editAs="oneCell">
    <xdr:from>
      <xdr:col>2</xdr:col>
      <xdr:colOff>1257300</xdr:colOff>
      <xdr:row>0</xdr:row>
      <xdr:rowOff>0</xdr:rowOff>
    </xdr:from>
    <xdr:to>
      <xdr:col>3</xdr:col>
      <xdr:colOff>247438</xdr:colOff>
      <xdr:row>1</xdr:row>
      <xdr:rowOff>66675</xdr:rowOff>
    </xdr:to>
    <xdr:pic>
      <xdr:nvPicPr>
        <xdr:cNvPr id="5" name="Graphic 4" descr="Mountains">
          <a:extLst>
            <a:ext uri="{FF2B5EF4-FFF2-40B4-BE49-F238E27FC236}">
              <a16:creationId xmlns:a16="http://schemas.microsoft.com/office/drawing/2014/main" id="{DEA56E26-F90B-4D38-AD96-A0D33FB911E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190875" y="0"/>
          <a:ext cx="390313" cy="4000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3886200</xdr:colOff>
      <xdr:row>0</xdr:row>
      <xdr:rowOff>0</xdr:rowOff>
    </xdr:from>
    <xdr:to>
      <xdr:col>4</xdr:col>
      <xdr:colOff>91440</xdr:colOff>
      <xdr:row>1</xdr:row>
      <xdr:rowOff>11430</xdr:rowOff>
    </xdr:to>
    <xdr:pic>
      <xdr:nvPicPr>
        <xdr:cNvPr id="3" name="Graphic 2" descr="Mountains">
          <a:extLst>
            <a:ext uri="{FF2B5EF4-FFF2-40B4-BE49-F238E27FC236}">
              <a16:creationId xmlns:a16="http://schemas.microsoft.com/office/drawing/2014/main" id="{F9D8CF2D-4FA8-4087-BDB8-D630BDBFAB5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7210425" y="0"/>
          <a:ext cx="361950" cy="361950"/>
        </a:xfrm>
        <a:prstGeom prst="rect">
          <a:avLst/>
        </a:prstGeom>
      </xdr:spPr>
    </xdr:pic>
    <xdr:clientData/>
  </xdr:twoCellAnchor>
  <xdr:twoCellAnchor editAs="oneCell">
    <xdr:from>
      <xdr:col>3</xdr:col>
      <xdr:colOff>152400</xdr:colOff>
      <xdr:row>0</xdr:row>
      <xdr:rowOff>0</xdr:rowOff>
    </xdr:from>
    <xdr:to>
      <xdr:col>3</xdr:col>
      <xdr:colOff>510540</xdr:colOff>
      <xdr:row>1</xdr:row>
      <xdr:rowOff>11430</xdr:rowOff>
    </xdr:to>
    <xdr:pic>
      <xdr:nvPicPr>
        <xdr:cNvPr id="4" name="Graphic 3" descr="Mountains">
          <a:extLst>
            <a:ext uri="{FF2B5EF4-FFF2-40B4-BE49-F238E27FC236}">
              <a16:creationId xmlns:a16="http://schemas.microsoft.com/office/drawing/2014/main" id="{88333EB5-45F3-4E39-98FA-3ADE384926E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476625" y="0"/>
          <a:ext cx="361950" cy="361950"/>
        </a:xfrm>
        <a:prstGeom prst="rect">
          <a:avLst/>
        </a:prstGeom>
      </xdr:spPr>
    </xdr:pic>
    <xdr:clientData/>
  </xdr:twoCellAnchor>
  <xdr:twoCellAnchor editAs="oneCell">
    <xdr:from>
      <xdr:col>4</xdr:col>
      <xdr:colOff>190500</xdr:colOff>
      <xdr:row>0</xdr:row>
      <xdr:rowOff>0</xdr:rowOff>
    </xdr:from>
    <xdr:to>
      <xdr:col>4</xdr:col>
      <xdr:colOff>517946</xdr:colOff>
      <xdr:row>1</xdr:row>
      <xdr:rowOff>69429</xdr:rowOff>
    </xdr:to>
    <xdr:pic>
      <xdr:nvPicPr>
        <xdr:cNvPr id="2" name="Graphic 1" descr="Mountains">
          <a:extLst>
            <a:ext uri="{FF2B5EF4-FFF2-40B4-BE49-F238E27FC236}">
              <a16:creationId xmlns:a16="http://schemas.microsoft.com/office/drawing/2014/main" id="{94D54B40-B238-4420-B4F8-49D58CFA0CA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019800" y="0"/>
          <a:ext cx="327446" cy="402804"/>
        </a:xfrm>
        <a:prstGeom prst="rect">
          <a:avLst/>
        </a:prstGeom>
      </xdr:spPr>
    </xdr:pic>
    <xdr:clientData/>
  </xdr:twoCellAnchor>
  <xdr:twoCellAnchor editAs="oneCell">
    <xdr:from>
      <xdr:col>2</xdr:col>
      <xdr:colOff>1257300</xdr:colOff>
      <xdr:row>0</xdr:row>
      <xdr:rowOff>0</xdr:rowOff>
    </xdr:from>
    <xdr:to>
      <xdr:col>3</xdr:col>
      <xdr:colOff>247438</xdr:colOff>
      <xdr:row>1</xdr:row>
      <xdr:rowOff>66675</xdr:rowOff>
    </xdr:to>
    <xdr:pic>
      <xdr:nvPicPr>
        <xdr:cNvPr id="5" name="Graphic 4" descr="Mountains">
          <a:extLst>
            <a:ext uri="{FF2B5EF4-FFF2-40B4-BE49-F238E27FC236}">
              <a16:creationId xmlns:a16="http://schemas.microsoft.com/office/drawing/2014/main" id="{40F93F7C-6ABE-470F-970A-44B8A662F6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190875" y="0"/>
          <a:ext cx="390313" cy="4000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76200</xdr:colOff>
      <xdr:row>0</xdr:row>
      <xdr:rowOff>1</xdr:rowOff>
    </xdr:from>
    <xdr:to>
      <xdr:col>4</xdr:col>
      <xdr:colOff>457200</xdr:colOff>
      <xdr:row>1</xdr:row>
      <xdr:rowOff>57151</xdr:rowOff>
    </xdr:to>
    <xdr:pic>
      <xdr:nvPicPr>
        <xdr:cNvPr id="2" name="Graphic 1" descr="Mountains">
          <a:extLst>
            <a:ext uri="{FF2B5EF4-FFF2-40B4-BE49-F238E27FC236}">
              <a16:creationId xmlns:a16="http://schemas.microsoft.com/office/drawing/2014/main" id="{356CC982-1E83-4731-98DD-012DDDCD4CA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5895975" y="1"/>
          <a:ext cx="381000" cy="381000"/>
        </a:xfrm>
        <a:prstGeom prst="rect">
          <a:avLst/>
        </a:prstGeom>
      </xdr:spPr>
    </xdr:pic>
    <xdr:clientData/>
  </xdr:twoCellAnchor>
  <xdr:twoCellAnchor editAs="oneCell">
    <xdr:from>
      <xdr:col>2</xdr:col>
      <xdr:colOff>1362075</xdr:colOff>
      <xdr:row>0</xdr:row>
      <xdr:rowOff>0</xdr:rowOff>
    </xdr:from>
    <xdr:to>
      <xdr:col>3</xdr:col>
      <xdr:colOff>342900</xdr:colOff>
      <xdr:row>1</xdr:row>
      <xdr:rowOff>57150</xdr:rowOff>
    </xdr:to>
    <xdr:pic>
      <xdr:nvPicPr>
        <xdr:cNvPr id="4" name="Graphic 3" descr="Mountains">
          <a:extLst>
            <a:ext uri="{FF2B5EF4-FFF2-40B4-BE49-F238E27FC236}">
              <a16:creationId xmlns:a16="http://schemas.microsoft.com/office/drawing/2014/main" id="{81E2B024-FEAD-4189-93DD-B583C4EC08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286125" y="0"/>
          <a:ext cx="381000" cy="381000"/>
        </a:xfrm>
        <a:prstGeom prst="rect">
          <a:avLst/>
        </a:prstGeom>
      </xdr:spPr>
    </xdr:pic>
    <xdr:clientData/>
  </xdr:twoCellAnchor>
  <xdr:twoCellAnchor>
    <xdr:from>
      <xdr:col>34</xdr:col>
      <xdr:colOff>766868</xdr:colOff>
      <xdr:row>228</xdr:row>
      <xdr:rowOff>77893</xdr:rowOff>
    </xdr:from>
    <xdr:to>
      <xdr:col>38</xdr:col>
      <xdr:colOff>709083</xdr:colOff>
      <xdr:row>243</xdr:row>
      <xdr:rowOff>128058</xdr:rowOff>
    </xdr:to>
    <xdr:graphicFrame macro="">
      <xdr:nvGraphicFramePr>
        <xdr:cNvPr id="3" name="Chart 2">
          <a:extLst>
            <a:ext uri="{FF2B5EF4-FFF2-40B4-BE49-F238E27FC236}">
              <a16:creationId xmlns:a16="http://schemas.microsoft.com/office/drawing/2014/main" id="{6155F989-7267-962F-0638-1C4ACE6979C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38</xdr:col>
      <xdr:colOff>1051770</xdr:colOff>
      <xdr:row>228</xdr:row>
      <xdr:rowOff>86359</xdr:rowOff>
    </xdr:from>
    <xdr:to>
      <xdr:col>43</xdr:col>
      <xdr:colOff>599439</xdr:colOff>
      <xdr:row>243</xdr:row>
      <xdr:rowOff>128904</xdr:rowOff>
    </xdr:to>
    <xdr:graphicFrame macro="">
      <xdr:nvGraphicFramePr>
        <xdr:cNvPr id="5" name="Chart 4">
          <a:extLst>
            <a:ext uri="{FF2B5EF4-FFF2-40B4-BE49-F238E27FC236}">
              <a16:creationId xmlns:a16="http://schemas.microsoft.com/office/drawing/2014/main" id="{6418F237-3F99-6890-53FA-82CF28681B5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67</xdr:col>
      <xdr:colOff>819150</xdr:colOff>
      <xdr:row>67</xdr:row>
      <xdr:rowOff>166687</xdr:rowOff>
    </xdr:from>
    <xdr:to>
      <xdr:col>80</xdr:col>
      <xdr:colOff>1000125</xdr:colOff>
      <xdr:row>90</xdr:row>
      <xdr:rowOff>114299</xdr:rowOff>
    </xdr:to>
    <xdr:graphicFrame macro="">
      <xdr:nvGraphicFramePr>
        <xdr:cNvPr id="2" name="Chart 1">
          <a:extLst>
            <a:ext uri="{FF2B5EF4-FFF2-40B4-BE49-F238E27FC236}">
              <a16:creationId xmlns:a16="http://schemas.microsoft.com/office/drawing/2014/main" id="{8C5DDA1F-4923-4DD2-92B4-86733E12BD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unioxfordnexus-my.sharepoint.com/personal/sann7475_ox_ac_uk/Documents/uni/project/paper%20for%20publishing/error%20propagation.xlsx" TargetMode="External"/><Relationship Id="rId1" Type="http://schemas.openxmlformats.org/officeDocument/2006/relationships/externalLinkPath" Target="error%20propagat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ecember "/>
      <sheetName val="January "/>
      <sheetName val="March"/>
      <sheetName val="August "/>
    </sheetNames>
    <sheetDataSet>
      <sheetData sheetId="0" refreshError="1"/>
      <sheetData sheetId="1">
        <row r="2">
          <cell r="BS2" t="str">
            <v xml:space="preserve">Actual height </v>
          </cell>
          <cell r="BT2" t="str">
            <v xml:space="preserve">Upper Bound </v>
          </cell>
          <cell r="BU2" t="str">
            <v xml:space="preserve">Lower Bound </v>
          </cell>
          <cell r="BV2" t="str">
            <v xml:space="preserve">previous upper bound </v>
          </cell>
          <cell r="BW2" t="str">
            <v xml:space="preserve">previous lower bound </v>
          </cell>
        </row>
        <row r="3">
          <cell r="BD3">
            <v>0.33802083333333338</v>
          </cell>
          <cell r="BS3">
            <v>11.428834376652256</v>
          </cell>
          <cell r="BT3">
            <v>15.631550128567024</v>
          </cell>
          <cell r="BU3">
            <v>7.2592394010876848</v>
          </cell>
          <cell r="BV3">
            <v>15.163747571636653</v>
          </cell>
          <cell r="BW3">
            <v>7.541475745137884</v>
          </cell>
        </row>
        <row r="4">
          <cell r="BD4">
            <v>0.33846064814814819</v>
          </cell>
          <cell r="BS4">
            <v>19.048057294420428</v>
          </cell>
          <cell r="BT4">
            <v>23.485826547847005</v>
          </cell>
          <cell r="BU4">
            <v>14.593316321774212</v>
          </cell>
          <cell r="BV4">
            <v>22.782970489404825</v>
          </cell>
          <cell r="BW4">
            <v>15.160698662906055</v>
          </cell>
        </row>
        <row r="5">
          <cell r="BD5">
            <v>0.33902777777777776</v>
          </cell>
          <cell r="BS5">
            <v>15.238445835536341</v>
          </cell>
          <cell r="BT5">
            <v>19.558688338207016</v>
          </cell>
          <cell r="BU5">
            <v>10.926277861430949</v>
          </cell>
          <cell r="BV5">
            <v>18.973359030520736</v>
          </cell>
          <cell r="BW5">
            <v>11.351087204021969</v>
          </cell>
        </row>
        <row r="6">
          <cell r="BD6">
            <v>0.33932870370370366</v>
          </cell>
          <cell r="BS6">
            <v>22.857668753304512</v>
          </cell>
          <cell r="BT6">
            <v>27.412964757486996</v>
          </cell>
          <cell r="BU6">
            <v>18.260354782117478</v>
          </cell>
          <cell r="BV6">
            <v>26.59258194828891</v>
          </cell>
          <cell r="BW6">
            <v>18.970310121790138</v>
          </cell>
        </row>
        <row r="7">
          <cell r="BD7">
            <v>0.33987268518518521</v>
          </cell>
          <cell r="BS7">
            <v>11.428834376652256</v>
          </cell>
          <cell r="BT7">
            <v>15.631550128567024</v>
          </cell>
          <cell r="BU7">
            <v>7.2592394010876848</v>
          </cell>
          <cell r="BV7">
            <v>15.163747571636653</v>
          </cell>
          <cell r="BW7">
            <v>7.541475745137884</v>
          </cell>
        </row>
        <row r="8">
          <cell r="BD8">
            <v>0.34062500000000001</v>
          </cell>
          <cell r="BS8">
            <v>19.048057294420428</v>
          </cell>
          <cell r="BT8">
            <v>23.485826547847005</v>
          </cell>
          <cell r="BU8">
            <v>14.593316321774212</v>
          </cell>
          <cell r="BV8">
            <v>22.782970489404825</v>
          </cell>
          <cell r="BW8">
            <v>15.160698662906055</v>
          </cell>
        </row>
        <row r="9">
          <cell r="BD9">
            <v>0.34136574074074072</v>
          </cell>
          <cell r="BS9">
            <v>15.238445835536341</v>
          </cell>
          <cell r="BT9">
            <v>19.558688338207016</v>
          </cell>
          <cell r="BU9">
            <v>10.926277861430949</v>
          </cell>
          <cell r="BV9">
            <v>18.973359030520736</v>
          </cell>
          <cell r="BW9">
            <v>11.351087204021969</v>
          </cell>
        </row>
        <row r="10">
          <cell r="BD10">
            <v>0.34182870370370372</v>
          </cell>
          <cell r="BS10">
            <v>15.238445835536341</v>
          </cell>
          <cell r="BT10">
            <v>19.558688338207016</v>
          </cell>
          <cell r="BU10">
            <v>10.926277861430949</v>
          </cell>
          <cell r="BV10">
            <v>18.973359030520736</v>
          </cell>
          <cell r="BW10">
            <v>11.351087204021969</v>
          </cell>
        </row>
        <row r="11">
          <cell r="BD11">
            <v>0.34225694444444449</v>
          </cell>
          <cell r="BS11">
            <v>19.048057294420428</v>
          </cell>
          <cell r="BT11">
            <v>23.485826547847005</v>
          </cell>
          <cell r="BU11">
            <v>14.593316321774212</v>
          </cell>
          <cell r="BV11">
            <v>22.782970489404825</v>
          </cell>
          <cell r="BW11">
            <v>15.160698662906055</v>
          </cell>
        </row>
        <row r="12">
          <cell r="BD12">
            <v>0.34292824074074074</v>
          </cell>
          <cell r="BS12">
            <v>22.857668753304512</v>
          </cell>
          <cell r="BT12">
            <v>27.412964757486996</v>
          </cell>
          <cell r="BU12">
            <v>18.260354782117478</v>
          </cell>
          <cell r="BV12">
            <v>26.59258194828891</v>
          </cell>
          <cell r="BW12">
            <v>18.970310121790138</v>
          </cell>
        </row>
        <row r="13">
          <cell r="BD13">
            <v>0.34306712962962965</v>
          </cell>
          <cell r="BS13">
            <v>19.048057294420428</v>
          </cell>
          <cell r="BT13">
            <v>23.485826547847005</v>
          </cell>
          <cell r="BU13">
            <v>14.593316321774212</v>
          </cell>
          <cell r="BV13">
            <v>22.782970489404825</v>
          </cell>
          <cell r="BW13">
            <v>15.160698662906055</v>
          </cell>
        </row>
        <row r="14">
          <cell r="BD14">
            <v>0.34342592592592597</v>
          </cell>
          <cell r="BS14">
            <v>22.857668753304512</v>
          </cell>
          <cell r="BT14">
            <v>27.412964757486996</v>
          </cell>
          <cell r="BU14">
            <v>18.260354782117478</v>
          </cell>
          <cell r="BV14">
            <v>26.59258194828891</v>
          </cell>
          <cell r="BW14">
            <v>18.970310121790138</v>
          </cell>
        </row>
        <row r="15">
          <cell r="BD15">
            <v>0.34376157407407404</v>
          </cell>
          <cell r="BS15">
            <v>19.048057294420428</v>
          </cell>
          <cell r="BT15">
            <v>23.485826547847005</v>
          </cell>
          <cell r="BU15">
            <v>14.593316321774212</v>
          </cell>
          <cell r="BV15">
            <v>22.782970489404825</v>
          </cell>
          <cell r="BW15">
            <v>15.160698662906055</v>
          </cell>
        </row>
        <row r="16">
          <cell r="BD16">
            <v>0.34471064814814811</v>
          </cell>
          <cell r="BS16">
            <v>22.857668753304512</v>
          </cell>
          <cell r="BT16">
            <v>27.412964757486996</v>
          </cell>
          <cell r="BU16">
            <v>18.260354782117478</v>
          </cell>
          <cell r="BV16">
            <v>26.59258194828891</v>
          </cell>
          <cell r="BW16">
            <v>18.970310121790138</v>
          </cell>
        </row>
        <row r="17">
          <cell r="BD17">
            <v>0.34491898148148148</v>
          </cell>
          <cell r="BS17">
            <v>26.667280212188597</v>
          </cell>
          <cell r="BT17">
            <v>31.340102967126988</v>
          </cell>
          <cell r="BU17">
            <v>21.927393242460742</v>
          </cell>
          <cell r="BV17">
            <v>30.402193407172994</v>
          </cell>
          <cell r="BW17">
            <v>22.779921580674223</v>
          </cell>
        </row>
        <row r="18">
          <cell r="BD18">
            <v>0.34538194444444442</v>
          </cell>
          <cell r="BS18">
            <v>21.563838446513689</v>
          </cell>
          <cell r="BT18">
            <v>25.86532328850938</v>
          </cell>
          <cell r="BU18">
            <v>17.230822954080285</v>
          </cell>
          <cell r="BV18">
            <v>25.091256463998953</v>
          </cell>
          <cell r="BW18">
            <v>17.900750505278992</v>
          </cell>
        </row>
        <row r="19">
          <cell r="BD19">
            <v>0.34616898148148145</v>
          </cell>
          <cell r="BS19">
            <v>21.563838446513689</v>
          </cell>
          <cell r="BT19">
            <v>25.86532328850938</v>
          </cell>
          <cell r="BU19">
            <v>17.230822954080285</v>
          </cell>
          <cell r="BV19">
            <v>25.091256463998953</v>
          </cell>
          <cell r="BW19">
            <v>17.900750505278992</v>
          </cell>
        </row>
        <row r="20">
          <cell r="BD20">
            <v>0.34645833333333331</v>
          </cell>
          <cell r="BS20">
            <v>17.969865372094741</v>
          </cell>
          <cell r="BT20">
            <v>22.16047592092448</v>
          </cell>
          <cell r="BU20">
            <v>13.771352708473431</v>
          </cell>
          <cell r="BV20">
            <v>21.497283389580005</v>
          </cell>
          <cell r="BW20">
            <v>14.306777430860045</v>
          </cell>
        </row>
        <row r="21">
          <cell r="BD21">
            <v>0.34714120370370366</v>
          </cell>
          <cell r="BS21">
            <v>21.563838446513689</v>
          </cell>
          <cell r="BT21">
            <v>25.86532328850938</v>
          </cell>
          <cell r="BU21">
            <v>17.230822954080285</v>
          </cell>
          <cell r="BV21">
            <v>25.091256463998953</v>
          </cell>
          <cell r="BW21">
            <v>17.900750505278992</v>
          </cell>
        </row>
        <row r="22">
          <cell r="BD22">
            <v>0.34751157407407413</v>
          </cell>
          <cell r="BS22">
            <v>17.969865372094741</v>
          </cell>
          <cell r="BT22">
            <v>22.16047592092448</v>
          </cell>
          <cell r="BU22">
            <v>13.771352708473431</v>
          </cell>
          <cell r="BV22">
            <v>21.497283389580005</v>
          </cell>
          <cell r="BW22">
            <v>14.306777430860045</v>
          </cell>
        </row>
        <row r="23">
          <cell r="BD23">
            <v>0.34826388888888887</v>
          </cell>
          <cell r="BS23">
            <v>25.15781152093264</v>
          </cell>
          <cell r="BT23">
            <v>29.570170656094277</v>
          </cell>
          <cell r="BU23">
            <v>20.69029319968714</v>
          </cell>
          <cell r="BV23">
            <v>28.685229538417904</v>
          </cell>
          <cell r="BW23">
            <v>21.494723579697943</v>
          </cell>
        </row>
        <row r="24">
          <cell r="BD24">
            <v>0.34946759259259258</v>
          </cell>
          <cell r="BS24">
            <v>14.375892297675794</v>
          </cell>
          <cell r="BT24">
            <v>18.455628553339583</v>
          </cell>
          <cell r="BU24">
            <v>10.31188246286658</v>
          </cell>
          <cell r="BV24">
            <v>17.903310315161058</v>
          </cell>
          <cell r="BW24">
            <v>10.712804356441097</v>
          </cell>
        </row>
        <row r="25">
          <cell r="BD25">
            <v>0.3510300925925926</v>
          </cell>
          <cell r="BS25">
            <v>25.15781152093264</v>
          </cell>
          <cell r="BT25">
            <v>29.570170656094277</v>
          </cell>
          <cell r="BU25">
            <v>20.69029319968714</v>
          </cell>
          <cell r="BV25">
            <v>28.685229538417904</v>
          </cell>
          <cell r="BW25">
            <v>21.494723579697943</v>
          </cell>
        </row>
        <row r="26">
          <cell r="BD26">
            <v>0.35312499999999997</v>
          </cell>
          <cell r="BS26">
            <v>21.563838446513689</v>
          </cell>
          <cell r="BT26">
            <v>25.86532328850938</v>
          </cell>
          <cell r="BU26">
            <v>17.230822954080285</v>
          </cell>
          <cell r="BV26">
            <v>25.091256463998953</v>
          </cell>
          <cell r="BW26">
            <v>17.900750505278992</v>
          </cell>
        </row>
        <row r="27">
          <cell r="BD27">
            <v>0.35490740740740739</v>
          </cell>
          <cell r="BS27">
            <v>25.15781152093264</v>
          </cell>
          <cell r="BT27">
            <v>29.570170656094277</v>
          </cell>
          <cell r="BU27">
            <v>20.69029319968714</v>
          </cell>
          <cell r="BV27">
            <v>28.685229538417904</v>
          </cell>
          <cell r="BW27">
            <v>21.494723579697943</v>
          </cell>
        </row>
        <row r="28">
          <cell r="BD28">
            <v>0.35820601851851852</v>
          </cell>
          <cell r="BS28">
            <v>21.563838446513689</v>
          </cell>
          <cell r="BT28">
            <v>25.86532328850938</v>
          </cell>
          <cell r="BU28">
            <v>17.230822954080285</v>
          </cell>
          <cell r="BV28">
            <v>25.091256463998953</v>
          </cell>
          <cell r="BW28">
            <v>17.900750505278992</v>
          </cell>
        </row>
        <row r="29">
          <cell r="BD29">
            <v>0.35998842592592589</v>
          </cell>
          <cell r="BS29">
            <v>15.238445835536341</v>
          </cell>
          <cell r="BT29">
            <v>19.558688338207016</v>
          </cell>
          <cell r="BU29">
            <v>10.926277861430949</v>
          </cell>
          <cell r="BV29">
            <v>18.973359030520736</v>
          </cell>
          <cell r="BW29">
            <v>11.351087204021969</v>
          </cell>
        </row>
        <row r="30">
          <cell r="BD30">
            <v>0.36215277777777777</v>
          </cell>
          <cell r="BS30">
            <v>19.048057294420428</v>
          </cell>
          <cell r="BT30">
            <v>23.485826547847005</v>
          </cell>
          <cell r="BU30">
            <v>14.593316321774212</v>
          </cell>
          <cell r="BV30">
            <v>22.782970489404825</v>
          </cell>
          <cell r="BW30">
            <v>15.160698662906055</v>
          </cell>
        </row>
        <row r="31">
          <cell r="BD31">
            <v>0.36431712962962964</v>
          </cell>
          <cell r="BS31">
            <v>15.238445835536341</v>
          </cell>
          <cell r="BT31">
            <v>19.558688338207016</v>
          </cell>
          <cell r="BU31">
            <v>10.926277861430949</v>
          </cell>
          <cell r="BV31">
            <v>18.973359030520736</v>
          </cell>
          <cell r="BW31">
            <v>11.351087204021969</v>
          </cell>
        </row>
        <row r="32">
          <cell r="BD32">
            <v>0.36646990740740742</v>
          </cell>
          <cell r="BS32">
            <v>15.238445835536341</v>
          </cell>
          <cell r="BT32">
            <v>19.558688338207016</v>
          </cell>
          <cell r="BU32">
            <v>10.926277861430949</v>
          </cell>
          <cell r="BV32">
            <v>18.973359030520736</v>
          </cell>
          <cell r="BW32">
            <v>11.351087204021969</v>
          </cell>
        </row>
        <row r="33">
          <cell r="BD33">
            <v>0.36866898148148147</v>
          </cell>
          <cell r="BS33">
            <v>11.428834376652256</v>
          </cell>
          <cell r="BT33">
            <v>15.631550128567024</v>
          </cell>
          <cell r="BU33">
            <v>7.2592394010876848</v>
          </cell>
          <cell r="BV33">
            <v>15.163747571636653</v>
          </cell>
          <cell r="BW33">
            <v>7.541475745137884</v>
          </cell>
        </row>
        <row r="34">
          <cell r="BD34">
            <v>0.37079861111111106</v>
          </cell>
          <cell r="BS34">
            <v>11.428834376652256</v>
          </cell>
          <cell r="BT34">
            <v>15.631550128567024</v>
          </cell>
          <cell r="BU34">
            <v>7.2592394010876848</v>
          </cell>
          <cell r="BV34">
            <v>15.163747571636653</v>
          </cell>
          <cell r="BW34">
            <v>7.541475745137884</v>
          </cell>
        </row>
        <row r="35">
          <cell r="BD35">
            <v>0.37260416666666668</v>
          </cell>
          <cell r="BS35">
            <v>19.048057294420428</v>
          </cell>
          <cell r="BT35">
            <v>23.485826547847005</v>
          </cell>
          <cell r="BU35">
            <v>14.593316321774212</v>
          </cell>
          <cell r="BV35">
            <v>22.782970489404825</v>
          </cell>
          <cell r="BW35">
            <v>15.160698662906055</v>
          </cell>
        </row>
        <row r="36">
          <cell r="BD36">
            <v>0.37440972222222224</v>
          </cell>
          <cell r="BS36">
            <v>11.428834376652256</v>
          </cell>
          <cell r="BT36">
            <v>15.631550128567024</v>
          </cell>
          <cell r="BU36">
            <v>7.2592394010876848</v>
          </cell>
          <cell r="BV36">
            <v>15.163747571636653</v>
          </cell>
          <cell r="BW36">
            <v>7.541475745137884</v>
          </cell>
        </row>
        <row r="37">
          <cell r="BD37">
            <v>0.37778935185185186</v>
          </cell>
          <cell r="BS37">
            <v>15.238445835536341</v>
          </cell>
          <cell r="BT37">
            <v>19.558688338207016</v>
          </cell>
          <cell r="BU37">
            <v>10.926277861430949</v>
          </cell>
          <cell r="BV37">
            <v>18.973359030520736</v>
          </cell>
          <cell r="BW37">
            <v>11.351087204021969</v>
          </cell>
        </row>
        <row r="38">
          <cell r="BD38">
            <v>0.38116898148148143</v>
          </cell>
          <cell r="BS38">
            <v>11.428834376652256</v>
          </cell>
          <cell r="BT38">
            <v>15.631550128567024</v>
          </cell>
          <cell r="BU38">
            <v>7.2592394010876848</v>
          </cell>
          <cell r="BV38">
            <v>15.163747571636653</v>
          </cell>
          <cell r="BW38">
            <v>7.541475745137884</v>
          </cell>
        </row>
        <row r="39">
          <cell r="BD39">
            <v>0.3825810185185185</v>
          </cell>
          <cell r="BS39">
            <v>11.428834376652256</v>
          </cell>
          <cell r="BT39">
            <v>15.631550128567024</v>
          </cell>
          <cell r="BU39">
            <v>7.2592394010876848</v>
          </cell>
          <cell r="BV39">
            <v>15.163747571636653</v>
          </cell>
          <cell r="BW39">
            <v>7.541475745137884</v>
          </cell>
        </row>
        <row r="40">
          <cell r="BD40">
            <v>0.38594907407407408</v>
          </cell>
          <cell r="BS40">
            <v>11.428834376652256</v>
          </cell>
          <cell r="BT40">
            <v>15.631550128567024</v>
          </cell>
          <cell r="BU40">
            <v>7.2592394010876848</v>
          </cell>
          <cell r="BV40">
            <v>15.163747571636653</v>
          </cell>
          <cell r="BW40">
            <v>7.541475745137884</v>
          </cell>
        </row>
        <row r="41">
          <cell r="BD41">
            <v>0.38896990740740739</v>
          </cell>
          <cell r="BS41">
            <v>12.698704862946951</v>
          </cell>
          <cell r="BT41">
            <v>16.309426444406522</v>
          </cell>
          <cell r="BU41">
            <v>9.1158018223222381</v>
          </cell>
          <cell r="BV41">
            <v>15.821337206294562</v>
          </cell>
          <cell r="BW41">
            <v>9.4702205757570468</v>
          </cell>
        </row>
        <row r="42">
          <cell r="BD42">
            <v>0.39245370370370369</v>
          </cell>
          <cell r="BS42">
            <v>19.048057294420424</v>
          </cell>
          <cell r="BT42">
            <v>22.854656793806505</v>
          </cell>
          <cell r="BU42">
            <v>15.22753258956101</v>
          </cell>
          <cell r="BV42">
            <v>22.170689637768035</v>
          </cell>
          <cell r="BW42">
            <v>15.81957300723052</v>
          </cell>
        </row>
        <row r="43">
          <cell r="BD43">
            <v>0.3959375</v>
          </cell>
          <cell r="BS43">
            <v>25.397409725893901</v>
          </cell>
          <cell r="BT43">
            <v>29.399887143206492</v>
          </cell>
          <cell r="BU43">
            <v>21.339263356799783</v>
          </cell>
          <cell r="BV43">
            <v>28.520042069241512</v>
          </cell>
          <cell r="BW43">
            <v>22.168925438703997</v>
          </cell>
        </row>
        <row r="44">
          <cell r="BD44">
            <v>0.39942129629629625</v>
          </cell>
          <cell r="BS44">
            <v>19.048057294420424</v>
          </cell>
          <cell r="BT44">
            <v>22.854656793806505</v>
          </cell>
          <cell r="BU44">
            <v>15.22753258956101</v>
          </cell>
          <cell r="BV44">
            <v>22.170689637768035</v>
          </cell>
          <cell r="BW44">
            <v>15.81957300723052</v>
          </cell>
        </row>
        <row r="45">
          <cell r="BD45">
            <v>0.40288194444444447</v>
          </cell>
          <cell r="BS45">
            <v>15.873381078683687</v>
          </cell>
          <cell r="BT45">
            <v>19.582041619106512</v>
          </cell>
          <cell r="BU45">
            <v>12.171667205941624</v>
          </cell>
          <cell r="BV45">
            <v>18.996013422031297</v>
          </cell>
          <cell r="BW45">
            <v>12.644896791493785</v>
          </cell>
        </row>
        <row r="46">
          <cell r="BD46">
            <v>0.40618055555555554</v>
          </cell>
          <cell r="BS46">
            <v>15.873381078683687</v>
          </cell>
          <cell r="BT46">
            <v>19.582041619106512</v>
          </cell>
          <cell r="BU46">
            <v>12.171667205941624</v>
          </cell>
          <cell r="BV46">
            <v>18.996013422031297</v>
          </cell>
          <cell r="BW46">
            <v>12.644896791493785</v>
          </cell>
        </row>
        <row r="47">
          <cell r="BD47">
            <v>0.40972222222222227</v>
          </cell>
          <cell r="BS47">
            <v>9.524028647210212</v>
          </cell>
          <cell r="BT47">
            <v>13.036811269706527</v>
          </cell>
          <cell r="BU47">
            <v>6.0599364387028505</v>
          </cell>
          <cell r="BV47">
            <v>12.646660990557823</v>
          </cell>
          <cell r="BW47">
            <v>6.2955443600203091</v>
          </cell>
        </row>
        <row r="48">
          <cell r="BD48">
            <v>0.41324074074074074</v>
          </cell>
          <cell r="BS48">
            <v>12.698704862946951</v>
          </cell>
          <cell r="BT48">
            <v>16.309426444406522</v>
          </cell>
          <cell r="BU48">
            <v>9.1158018223222381</v>
          </cell>
          <cell r="BV48">
            <v>15.821337206294562</v>
          </cell>
          <cell r="BW48">
            <v>9.4702205757570468</v>
          </cell>
        </row>
        <row r="49">
          <cell r="BD49">
            <v>0.41650462962962959</v>
          </cell>
          <cell r="BS49">
            <v>12.698704862946951</v>
          </cell>
          <cell r="BT49">
            <v>16.309426444406522</v>
          </cell>
          <cell r="BU49">
            <v>9.1158018223222381</v>
          </cell>
          <cell r="BV49">
            <v>15.821337206294562</v>
          </cell>
          <cell r="BW49">
            <v>9.4702205757570468</v>
          </cell>
        </row>
        <row r="50">
          <cell r="BD50">
            <v>0.42010416666666667</v>
          </cell>
          <cell r="BS50">
            <v>15.873381078683687</v>
          </cell>
          <cell r="BT50">
            <v>19.582041619106512</v>
          </cell>
          <cell r="BU50">
            <v>12.171667205941624</v>
          </cell>
          <cell r="BV50">
            <v>18.996013422031297</v>
          </cell>
          <cell r="BW50">
            <v>12.644896791493785</v>
          </cell>
        </row>
        <row r="51">
          <cell r="BD51">
            <v>0.4236111111111111</v>
          </cell>
          <cell r="BS51">
            <v>15.873381078683687</v>
          </cell>
          <cell r="BT51">
            <v>19.582041619106512</v>
          </cell>
          <cell r="BU51">
            <v>12.171667205941624</v>
          </cell>
          <cell r="BV51">
            <v>18.996013422031297</v>
          </cell>
          <cell r="BW51">
            <v>12.644896791493785</v>
          </cell>
        </row>
        <row r="52">
          <cell r="BD52">
            <v>0.42887731481481484</v>
          </cell>
          <cell r="BS52">
            <v>18.433603833310091</v>
          </cell>
          <cell r="BT52">
            <v>22.119058016405482</v>
          </cell>
          <cell r="BU52">
            <v>14.737965255742363</v>
          </cell>
          <cell r="BV52">
            <v>21.457104991154601</v>
          </cell>
          <cell r="BW52">
            <v>15.31097148996248</v>
          </cell>
        </row>
        <row r="53">
          <cell r="BD53">
            <v>0.43061342592592594</v>
          </cell>
          <cell r="BS53">
            <v>21.505871138861771</v>
          </cell>
          <cell r="BT53">
            <v>25.28610495966354</v>
          </cell>
          <cell r="BU53">
            <v>17.695254336664348</v>
          </cell>
          <cell r="BV53">
            <v>24.529372296706285</v>
          </cell>
          <cell r="BW53">
            <v>18.38323879551416</v>
          </cell>
        </row>
        <row r="54">
          <cell r="BD54">
            <v>0.44451388888888888</v>
          </cell>
          <cell r="BS54">
            <v>12.698704862946951</v>
          </cell>
          <cell r="BT54">
            <v>16.309426444406522</v>
          </cell>
          <cell r="BU54">
            <v>9.1158018223222381</v>
          </cell>
          <cell r="BV54">
            <v>15.821337206294562</v>
          </cell>
          <cell r="BW54">
            <v>9.4702205757570468</v>
          </cell>
        </row>
        <row r="55">
          <cell r="BD55">
            <v>0.44793981481481482</v>
          </cell>
          <cell r="BS55">
            <v>17.316415722200386</v>
          </cell>
          <cell r="BT55">
            <v>21.357001627100601</v>
          </cell>
          <cell r="BU55">
            <v>13.272950656124607</v>
          </cell>
          <cell r="BV55">
            <v>20.717854524775461</v>
          </cell>
          <cell r="BW55">
            <v>13.788997704715122</v>
          </cell>
        </row>
        <row r="56">
          <cell r="BD56">
            <v>0.45133101851851848</v>
          </cell>
          <cell r="BS56">
            <v>17.316415722200386</v>
          </cell>
          <cell r="BT56">
            <v>21.357001627100601</v>
          </cell>
          <cell r="BU56">
            <v>13.272950656124607</v>
          </cell>
          <cell r="BV56">
            <v>20.717854524775461</v>
          </cell>
          <cell r="BW56">
            <v>13.788997704715122</v>
          </cell>
        </row>
        <row r="57">
          <cell r="BD57">
            <v>0.45483796296296292</v>
          </cell>
          <cell r="BS57">
            <v>17.316415722200386</v>
          </cell>
          <cell r="BT57">
            <v>21.357001627100601</v>
          </cell>
          <cell r="BU57">
            <v>13.272950656124607</v>
          </cell>
          <cell r="BV57">
            <v>20.717854524775461</v>
          </cell>
          <cell r="BW57">
            <v>13.788997704715122</v>
          </cell>
        </row>
        <row r="58">
          <cell r="BD58">
            <v>0.45818287037037037</v>
          </cell>
          <cell r="BS58">
            <v>17.316415722200386</v>
          </cell>
          <cell r="BT58">
            <v>21.357001627100601</v>
          </cell>
          <cell r="BU58">
            <v>13.272950656124607</v>
          </cell>
          <cell r="BV58">
            <v>20.717854524775461</v>
          </cell>
          <cell r="BW58">
            <v>13.788997704715122</v>
          </cell>
        </row>
        <row r="59">
          <cell r="BD59">
            <v>0.46042824074074074</v>
          </cell>
          <cell r="BS59">
            <v>13.445687501943828</v>
          </cell>
          <cell r="BT59">
            <v>16.143707688054956</v>
          </cell>
          <cell r="BU59">
            <v>10.759727695264898</v>
          </cell>
          <cell r="BV59">
            <v>15.660577885015972</v>
          </cell>
          <cell r="BW59">
            <v>11.178061633560445</v>
          </cell>
        </row>
      </sheetData>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84B7E-CF75-4586-B779-D05DDF756A72}">
  <dimension ref="A1:L45"/>
  <sheetViews>
    <sheetView workbookViewId="0"/>
  </sheetViews>
  <sheetFormatPr defaultRowHeight="15" x14ac:dyDescent="0.25"/>
  <cols>
    <col min="1" max="1" width="30" style="5" customWidth="1"/>
    <col min="2" max="2" width="35.5703125" style="5" customWidth="1"/>
    <col min="3" max="3" width="66.7109375" style="897" customWidth="1"/>
    <col min="4" max="4" width="15" customWidth="1"/>
    <col min="5" max="5" width="16.28515625" customWidth="1"/>
    <col min="6" max="6" width="15.85546875" customWidth="1"/>
    <col min="7" max="7" width="13.85546875" customWidth="1"/>
    <col min="8" max="8" width="12.85546875" customWidth="1"/>
    <col min="9" max="9" width="14.85546875" customWidth="1"/>
    <col min="10" max="10" width="12.140625" style="4" customWidth="1"/>
    <col min="11" max="11" width="10.28515625" customWidth="1"/>
    <col min="12" max="12" width="12.7109375" customWidth="1"/>
  </cols>
  <sheetData>
    <row r="1" spans="1:12" s="820" customFormat="1" ht="38.25" thickBot="1" x14ac:dyDescent="0.35">
      <c r="A1" s="6" t="s">
        <v>600</v>
      </c>
      <c r="B1" s="6" t="s">
        <v>601</v>
      </c>
      <c r="C1" s="6" t="s">
        <v>602</v>
      </c>
      <c r="D1" s="3" t="s">
        <v>603</v>
      </c>
      <c r="E1" s="3" t="s">
        <v>604</v>
      </c>
      <c r="F1" s="3" t="s">
        <v>605</v>
      </c>
      <c r="G1" s="3" t="s">
        <v>606</v>
      </c>
      <c r="H1" s="3" t="s">
        <v>607</v>
      </c>
      <c r="I1" s="6" t="s">
        <v>608</v>
      </c>
      <c r="J1" s="6" t="s">
        <v>609</v>
      </c>
      <c r="K1" s="819" t="s">
        <v>610</v>
      </c>
      <c r="L1" s="819" t="s">
        <v>611</v>
      </c>
    </row>
    <row r="2" spans="1:12" ht="60" x14ac:dyDescent="0.25">
      <c r="A2" s="821" t="s">
        <v>612</v>
      </c>
      <c r="B2" s="821" t="s">
        <v>613</v>
      </c>
      <c r="C2" s="822" t="s">
        <v>614</v>
      </c>
      <c r="D2" s="823"/>
      <c r="E2" s="823"/>
      <c r="F2" s="823"/>
      <c r="G2" s="823"/>
      <c r="H2" s="823"/>
      <c r="I2" s="823"/>
      <c r="J2" s="2"/>
    </row>
    <row r="3" spans="1:12" x14ac:dyDescent="0.25">
      <c r="A3" s="27" t="s">
        <v>612</v>
      </c>
      <c r="B3" s="27" t="s">
        <v>615</v>
      </c>
      <c r="C3" s="824" t="s">
        <v>616</v>
      </c>
      <c r="D3" s="799"/>
      <c r="E3" s="799"/>
      <c r="F3" s="799"/>
      <c r="G3" s="799"/>
      <c r="H3" s="799"/>
      <c r="I3" s="799"/>
      <c r="J3" s="1"/>
    </row>
    <row r="4" spans="1:12" x14ac:dyDescent="0.25">
      <c r="A4" s="32" t="s">
        <v>612</v>
      </c>
      <c r="B4" s="32" t="s">
        <v>617</v>
      </c>
      <c r="C4" s="825" t="s">
        <v>618</v>
      </c>
      <c r="D4" s="799"/>
      <c r="E4" s="799"/>
      <c r="F4" s="799"/>
      <c r="G4" s="799"/>
      <c r="H4" s="799"/>
      <c r="I4" s="799"/>
      <c r="J4" s="1"/>
    </row>
    <row r="5" spans="1:12" ht="30" x14ac:dyDescent="0.25">
      <c r="A5" s="826" t="s">
        <v>612</v>
      </c>
      <c r="B5" s="826" t="s">
        <v>619</v>
      </c>
      <c r="C5" s="827" t="s">
        <v>620</v>
      </c>
      <c r="D5" s="799"/>
      <c r="E5" s="799"/>
      <c r="F5" s="799"/>
      <c r="G5" s="799"/>
      <c r="H5" s="799"/>
      <c r="I5" s="799"/>
      <c r="J5" s="1"/>
    </row>
    <row r="6" spans="1:12" ht="15.75" thickBot="1" x14ac:dyDescent="0.3">
      <c r="A6" s="828" t="s">
        <v>612</v>
      </c>
      <c r="B6" s="828" t="s">
        <v>621</v>
      </c>
      <c r="C6" s="829" t="s">
        <v>622</v>
      </c>
      <c r="D6" s="830"/>
      <c r="E6" s="830"/>
      <c r="F6" s="830"/>
      <c r="G6" s="830"/>
      <c r="H6" s="830"/>
      <c r="I6" s="830"/>
      <c r="J6" s="831"/>
    </row>
    <row r="7" spans="1:12" ht="30" x14ac:dyDescent="0.25">
      <c r="A7" s="821" t="s">
        <v>623</v>
      </c>
      <c r="B7" s="821" t="s">
        <v>624</v>
      </c>
      <c r="C7" s="822" t="s">
        <v>625</v>
      </c>
      <c r="D7" s="832" t="s">
        <v>626</v>
      </c>
      <c r="E7" s="833">
        <v>45278</v>
      </c>
      <c r="F7" s="834">
        <v>0.95833333333333337</v>
      </c>
      <c r="G7" s="833">
        <v>45281</v>
      </c>
      <c r="H7" s="834">
        <v>0</v>
      </c>
      <c r="I7" s="832" t="s">
        <v>627</v>
      </c>
      <c r="J7" s="832">
        <v>62</v>
      </c>
      <c r="K7" s="143" t="s">
        <v>628</v>
      </c>
      <c r="L7" s="143" t="s">
        <v>629</v>
      </c>
    </row>
    <row r="8" spans="1:12" ht="45" x14ac:dyDescent="0.25">
      <c r="A8" s="75" t="s">
        <v>623</v>
      </c>
      <c r="B8" s="75" t="s">
        <v>630</v>
      </c>
      <c r="C8" s="835" t="s">
        <v>631</v>
      </c>
      <c r="D8" s="143" t="s">
        <v>632</v>
      </c>
      <c r="E8" s="836">
        <v>45278</v>
      </c>
      <c r="F8" s="152">
        <v>0.91666666666666663</v>
      </c>
      <c r="G8" s="836">
        <v>45281</v>
      </c>
      <c r="H8" s="152">
        <v>0</v>
      </c>
      <c r="I8" s="143" t="s">
        <v>633</v>
      </c>
      <c r="J8" s="143">
        <v>62</v>
      </c>
      <c r="K8" s="143" t="s">
        <v>629</v>
      </c>
      <c r="L8" s="143" t="s">
        <v>628</v>
      </c>
    </row>
    <row r="9" spans="1:12" ht="60.75" thickBot="1" x14ac:dyDescent="0.3">
      <c r="A9" s="837" t="s">
        <v>623</v>
      </c>
      <c r="B9" s="837" t="s">
        <v>634</v>
      </c>
      <c r="C9" s="838" t="s">
        <v>635</v>
      </c>
      <c r="D9" s="839" t="s">
        <v>636</v>
      </c>
      <c r="E9" s="840">
        <v>45278</v>
      </c>
      <c r="F9" s="841">
        <v>0.91666666666666663</v>
      </c>
      <c r="G9" s="840">
        <v>45281</v>
      </c>
      <c r="H9" s="841">
        <v>0</v>
      </c>
      <c r="I9" s="839" t="s">
        <v>627</v>
      </c>
      <c r="J9" s="839">
        <v>62</v>
      </c>
      <c r="K9" s="143" t="s">
        <v>582</v>
      </c>
      <c r="L9" s="143" t="s">
        <v>583</v>
      </c>
    </row>
    <row r="10" spans="1:12" ht="45" x14ac:dyDescent="0.25">
      <c r="A10" s="28" t="s">
        <v>637</v>
      </c>
      <c r="B10" s="28" t="s">
        <v>638</v>
      </c>
      <c r="C10" s="842" t="s">
        <v>639</v>
      </c>
      <c r="D10" s="247" t="s">
        <v>640</v>
      </c>
      <c r="E10" s="843">
        <v>45305</v>
      </c>
      <c r="F10" s="844">
        <v>0.41666666666666669</v>
      </c>
      <c r="G10" s="843">
        <v>45307</v>
      </c>
      <c r="H10" s="844">
        <v>0.25</v>
      </c>
      <c r="I10" s="247" t="s">
        <v>627</v>
      </c>
      <c r="J10" s="247">
        <v>45</v>
      </c>
    </row>
    <row r="11" spans="1:12" ht="75" x14ac:dyDescent="0.25">
      <c r="A11" s="27" t="s">
        <v>637</v>
      </c>
      <c r="B11" s="27" t="s">
        <v>641</v>
      </c>
      <c r="C11" s="824" t="s">
        <v>642</v>
      </c>
      <c r="D11" s="239" t="s">
        <v>643</v>
      </c>
      <c r="E11" s="845">
        <v>45305</v>
      </c>
      <c r="F11" s="846">
        <v>0.33333333333333331</v>
      </c>
      <c r="G11" s="845">
        <v>45307</v>
      </c>
      <c r="H11" s="846">
        <v>4.1666666666666664E-2</v>
      </c>
      <c r="I11" s="239" t="s">
        <v>627</v>
      </c>
      <c r="J11" s="239">
        <v>43</v>
      </c>
    </row>
    <row r="12" spans="1:12" ht="45" x14ac:dyDescent="0.25">
      <c r="A12" s="27" t="s">
        <v>637</v>
      </c>
      <c r="B12" s="27" t="s">
        <v>644</v>
      </c>
      <c r="C12" s="824" t="s">
        <v>645</v>
      </c>
      <c r="D12" s="239" t="s">
        <v>632</v>
      </c>
      <c r="E12" s="845">
        <v>45305</v>
      </c>
      <c r="F12" s="846">
        <v>0.29166666666666669</v>
      </c>
      <c r="G12" s="845">
        <v>45307</v>
      </c>
      <c r="H12" s="846">
        <v>0.45833333333333331</v>
      </c>
      <c r="I12" s="239" t="s">
        <v>633</v>
      </c>
      <c r="J12" s="239">
        <v>54</v>
      </c>
    </row>
    <row r="13" spans="1:12" ht="60" x14ac:dyDescent="0.25">
      <c r="A13" s="27" t="s">
        <v>637</v>
      </c>
      <c r="B13" s="27" t="s">
        <v>646</v>
      </c>
      <c r="C13" s="824" t="s">
        <v>647</v>
      </c>
      <c r="D13" s="239" t="s">
        <v>636</v>
      </c>
      <c r="E13" s="845">
        <v>45305</v>
      </c>
      <c r="F13" s="846">
        <v>0.29166666666666669</v>
      </c>
      <c r="G13" s="845">
        <v>45307</v>
      </c>
      <c r="H13" s="846">
        <v>0.45833333333333331</v>
      </c>
      <c r="I13" s="239" t="s">
        <v>633</v>
      </c>
      <c r="J13" s="239">
        <v>55</v>
      </c>
    </row>
    <row r="14" spans="1:12" ht="45.75" thickBot="1" x14ac:dyDescent="0.3">
      <c r="A14" s="847" t="s">
        <v>637</v>
      </c>
      <c r="B14" s="847" t="s">
        <v>648</v>
      </c>
      <c r="C14" s="848" t="s">
        <v>649</v>
      </c>
      <c r="D14" s="250" t="s">
        <v>290</v>
      </c>
      <c r="E14" s="849">
        <v>45305</v>
      </c>
      <c r="F14" s="850">
        <v>0.25</v>
      </c>
      <c r="G14" s="849">
        <v>45305</v>
      </c>
      <c r="H14" s="850">
        <v>0.79166666666666663</v>
      </c>
      <c r="I14" s="250" t="s">
        <v>627</v>
      </c>
      <c r="J14" s="250">
        <v>14</v>
      </c>
    </row>
    <row r="15" spans="1:12" ht="45" x14ac:dyDescent="0.25">
      <c r="A15" s="33" t="s">
        <v>650</v>
      </c>
      <c r="B15" s="33" t="s">
        <v>651</v>
      </c>
      <c r="C15" s="851" t="s">
        <v>652</v>
      </c>
      <c r="D15" s="327" t="s">
        <v>653</v>
      </c>
      <c r="E15" s="852">
        <v>45330</v>
      </c>
      <c r="F15" s="853">
        <v>0.25</v>
      </c>
      <c r="G15" s="852">
        <v>45331</v>
      </c>
      <c r="H15" s="853">
        <v>0.375</v>
      </c>
      <c r="I15" s="327" t="s">
        <v>633</v>
      </c>
      <c r="J15" s="327">
        <v>28</v>
      </c>
      <c r="K15" t="s">
        <v>628</v>
      </c>
      <c r="L15" t="s">
        <v>582</v>
      </c>
    </row>
    <row r="16" spans="1:12" x14ac:dyDescent="0.25">
      <c r="A16" s="27" t="s">
        <v>650</v>
      </c>
      <c r="B16" s="27" t="s">
        <v>654</v>
      </c>
      <c r="C16" s="854" t="s">
        <v>655</v>
      </c>
      <c r="D16" s="239" t="s">
        <v>640</v>
      </c>
      <c r="E16" s="845">
        <v>45305</v>
      </c>
      <c r="F16" s="846">
        <v>0.25</v>
      </c>
      <c r="G16" s="845">
        <v>45305</v>
      </c>
      <c r="H16" s="846">
        <v>0.375</v>
      </c>
      <c r="I16" s="239" t="s">
        <v>627</v>
      </c>
      <c r="J16" s="239">
        <v>5</v>
      </c>
    </row>
    <row r="17" spans="1:12" ht="60" x14ac:dyDescent="0.25">
      <c r="A17" s="32" t="s">
        <v>650</v>
      </c>
      <c r="B17" s="32" t="s">
        <v>656</v>
      </c>
      <c r="C17" s="825" t="s">
        <v>657</v>
      </c>
      <c r="D17" s="314" t="s">
        <v>658</v>
      </c>
      <c r="E17" s="855">
        <v>45330</v>
      </c>
      <c r="F17" s="856">
        <v>0.25</v>
      </c>
      <c r="G17" s="855">
        <v>45331</v>
      </c>
      <c r="H17" s="856">
        <v>0.375</v>
      </c>
      <c r="I17" s="314" t="s">
        <v>627</v>
      </c>
      <c r="J17" s="314">
        <v>28</v>
      </c>
      <c r="K17" t="s">
        <v>629</v>
      </c>
      <c r="L17" t="s">
        <v>628</v>
      </c>
    </row>
    <row r="18" spans="1:12" ht="45" x14ac:dyDescent="0.25">
      <c r="A18" s="32" t="s">
        <v>650</v>
      </c>
      <c r="B18" s="32" t="s">
        <v>659</v>
      </c>
      <c r="C18" s="825" t="s">
        <v>660</v>
      </c>
      <c r="D18" s="314" t="s">
        <v>636</v>
      </c>
      <c r="E18" s="855">
        <v>45330</v>
      </c>
      <c r="F18" s="856">
        <v>0.25</v>
      </c>
      <c r="G18" s="855">
        <v>45331</v>
      </c>
      <c r="H18" s="856">
        <v>0.375</v>
      </c>
      <c r="I18" s="314" t="s">
        <v>633</v>
      </c>
      <c r="J18" s="314">
        <v>28</v>
      </c>
      <c r="K18" t="s">
        <v>629</v>
      </c>
      <c r="L18" t="s">
        <v>628</v>
      </c>
    </row>
    <row r="19" spans="1:12" ht="60" x14ac:dyDescent="0.25">
      <c r="A19" s="32" t="s">
        <v>650</v>
      </c>
      <c r="B19" s="32" t="s">
        <v>661</v>
      </c>
      <c r="C19" s="825" t="s">
        <v>662</v>
      </c>
      <c r="D19" s="314" t="s">
        <v>199</v>
      </c>
      <c r="E19" s="855">
        <v>45330</v>
      </c>
      <c r="F19" s="856">
        <v>0.25</v>
      </c>
      <c r="G19" s="855">
        <v>45331</v>
      </c>
      <c r="H19" s="856">
        <v>8.3333333333333329E-2</v>
      </c>
      <c r="I19" s="314" t="s">
        <v>627</v>
      </c>
      <c r="J19" s="314">
        <v>21</v>
      </c>
      <c r="K19" t="s">
        <v>629</v>
      </c>
      <c r="L19" t="s">
        <v>628</v>
      </c>
    </row>
    <row r="20" spans="1:12" ht="60.75" thickBot="1" x14ac:dyDescent="0.3">
      <c r="A20" s="857" t="s">
        <v>650</v>
      </c>
      <c r="B20" s="857" t="s">
        <v>663</v>
      </c>
      <c r="C20" s="858" t="s">
        <v>664</v>
      </c>
      <c r="D20" s="330" t="s">
        <v>665</v>
      </c>
      <c r="E20" s="859">
        <v>45330</v>
      </c>
      <c r="F20" s="860">
        <v>0.25</v>
      </c>
      <c r="G20" s="859">
        <v>45331</v>
      </c>
      <c r="H20" s="860">
        <v>8.3333333333333329E-2</v>
      </c>
      <c r="I20" s="330" t="s">
        <v>627</v>
      </c>
      <c r="J20" s="330">
        <v>21</v>
      </c>
      <c r="K20" t="s">
        <v>629</v>
      </c>
      <c r="L20" t="s">
        <v>628</v>
      </c>
    </row>
    <row r="21" spans="1:12" ht="45" x14ac:dyDescent="0.25">
      <c r="A21" s="861" t="s">
        <v>666</v>
      </c>
      <c r="B21" s="861" t="s">
        <v>667</v>
      </c>
      <c r="C21" s="862" t="s">
        <v>668</v>
      </c>
      <c r="D21" s="863" t="s">
        <v>669</v>
      </c>
      <c r="E21" s="864">
        <v>45367</v>
      </c>
      <c r="F21" s="865">
        <v>0.83333333333333337</v>
      </c>
      <c r="G21" s="866">
        <v>45367</v>
      </c>
      <c r="H21" s="865">
        <v>0.95833333333333337</v>
      </c>
      <c r="I21" s="863" t="s">
        <v>633</v>
      </c>
      <c r="J21" s="863">
        <v>4</v>
      </c>
    </row>
    <row r="22" spans="1:12" ht="60" x14ac:dyDescent="0.25">
      <c r="A22" s="826" t="s">
        <v>666</v>
      </c>
      <c r="B22" s="826" t="s">
        <v>670</v>
      </c>
      <c r="C22" s="827" t="s">
        <v>671</v>
      </c>
      <c r="D22" s="867" t="s">
        <v>653</v>
      </c>
      <c r="E22" s="868">
        <v>45367</v>
      </c>
      <c r="F22" s="869">
        <v>0.83333333333333337</v>
      </c>
      <c r="G22" s="868">
        <v>45389</v>
      </c>
      <c r="H22" s="869">
        <v>0</v>
      </c>
      <c r="I22" s="867" t="s">
        <v>633</v>
      </c>
      <c r="J22" s="867">
        <v>260</v>
      </c>
    </row>
    <row r="23" spans="1:12" ht="45" x14ac:dyDescent="0.25">
      <c r="A23" s="826" t="s">
        <v>666</v>
      </c>
      <c r="B23" s="826" t="s">
        <v>672</v>
      </c>
      <c r="C23" s="827" t="s">
        <v>673</v>
      </c>
      <c r="D23" s="867" t="s">
        <v>640</v>
      </c>
      <c r="E23" s="868">
        <v>45367</v>
      </c>
      <c r="F23" s="869">
        <v>0.79166666666666663</v>
      </c>
      <c r="G23" s="868">
        <v>45368</v>
      </c>
      <c r="H23" s="869">
        <v>0.54166666666666663</v>
      </c>
      <c r="I23" s="867" t="s">
        <v>633</v>
      </c>
      <c r="J23" s="867">
        <v>19</v>
      </c>
    </row>
    <row r="24" spans="1:12" ht="30" x14ac:dyDescent="0.25">
      <c r="A24" s="826" t="s">
        <v>666</v>
      </c>
      <c r="B24" s="826" t="s">
        <v>674</v>
      </c>
      <c r="C24" s="827" t="s">
        <v>675</v>
      </c>
      <c r="D24" s="867" t="s">
        <v>676</v>
      </c>
      <c r="E24" s="868">
        <v>45367</v>
      </c>
      <c r="F24" s="869">
        <v>0.79166666666666663</v>
      </c>
      <c r="G24" s="868">
        <v>45367</v>
      </c>
      <c r="H24" s="869">
        <v>0.91666666666666663</v>
      </c>
      <c r="I24" s="867" t="s">
        <v>633</v>
      </c>
      <c r="J24" s="867">
        <v>4</v>
      </c>
    </row>
    <row r="25" spans="1:12" ht="30" x14ac:dyDescent="0.25">
      <c r="A25" s="826" t="s">
        <v>666</v>
      </c>
      <c r="B25" s="826" t="s">
        <v>677</v>
      </c>
      <c r="C25" s="827" t="s">
        <v>678</v>
      </c>
      <c r="D25" s="867" t="s">
        <v>679</v>
      </c>
      <c r="E25" s="868">
        <v>45367</v>
      </c>
      <c r="F25" s="869">
        <v>0.83333333333333337</v>
      </c>
      <c r="G25" s="868">
        <v>45368</v>
      </c>
      <c r="H25" s="869">
        <v>8.3333333333333329E-2</v>
      </c>
      <c r="I25" s="867" t="s">
        <v>627</v>
      </c>
      <c r="J25" s="867">
        <v>7</v>
      </c>
    </row>
    <row r="26" spans="1:12" ht="60" x14ac:dyDescent="0.25">
      <c r="A26" s="826" t="s">
        <v>666</v>
      </c>
      <c r="B26" s="826" t="s">
        <v>680</v>
      </c>
      <c r="C26" s="827" t="s">
        <v>681</v>
      </c>
      <c r="D26" s="867" t="s">
        <v>682</v>
      </c>
      <c r="E26" s="868">
        <v>45367</v>
      </c>
      <c r="F26" s="869">
        <v>0.83333333333333337</v>
      </c>
      <c r="G26" s="868">
        <v>45406</v>
      </c>
      <c r="H26" s="869">
        <v>0</v>
      </c>
      <c r="I26" s="867" t="s">
        <v>633</v>
      </c>
      <c r="J26" s="867">
        <v>283</v>
      </c>
    </row>
    <row r="27" spans="1:12" ht="30" x14ac:dyDescent="0.25">
      <c r="A27" s="826" t="s">
        <v>666</v>
      </c>
      <c r="B27" s="826" t="s">
        <v>683</v>
      </c>
      <c r="C27" s="827" t="s">
        <v>684</v>
      </c>
      <c r="D27" s="867" t="s">
        <v>685</v>
      </c>
      <c r="E27" s="868">
        <v>45367</v>
      </c>
      <c r="F27" s="869">
        <v>0.83333333333333337</v>
      </c>
      <c r="G27" s="868">
        <v>45367</v>
      </c>
      <c r="H27" s="869">
        <v>0.91666666666666663</v>
      </c>
      <c r="I27" s="867" t="s">
        <v>627</v>
      </c>
      <c r="J27" s="867">
        <v>3</v>
      </c>
    </row>
    <row r="28" spans="1:12" ht="30" x14ac:dyDescent="0.25">
      <c r="A28" s="826" t="s">
        <v>666</v>
      </c>
      <c r="B28" s="826" t="s">
        <v>686</v>
      </c>
      <c r="C28" s="827" t="s">
        <v>687</v>
      </c>
      <c r="D28" s="867" t="s">
        <v>643</v>
      </c>
      <c r="E28" s="868">
        <v>45367</v>
      </c>
      <c r="F28" s="869">
        <v>0.83333333333333337</v>
      </c>
      <c r="G28" s="868">
        <v>45367</v>
      </c>
      <c r="H28" s="869">
        <v>0.91666666666666663</v>
      </c>
      <c r="I28" s="867" t="s">
        <v>627</v>
      </c>
      <c r="J28" s="867">
        <v>3</v>
      </c>
    </row>
    <row r="29" spans="1:12" ht="45" x14ac:dyDescent="0.25">
      <c r="A29" s="826" t="s">
        <v>666</v>
      </c>
      <c r="B29" s="826" t="s">
        <v>688</v>
      </c>
      <c r="C29" s="827" t="s">
        <v>689</v>
      </c>
      <c r="D29" s="867" t="s">
        <v>658</v>
      </c>
      <c r="E29" s="868">
        <v>45367</v>
      </c>
      <c r="F29" s="869">
        <v>0.83333333333333337</v>
      </c>
      <c r="G29" s="868">
        <v>45368</v>
      </c>
      <c r="H29" s="869">
        <v>0.375</v>
      </c>
      <c r="I29" s="867" t="s">
        <v>633</v>
      </c>
      <c r="J29" s="867">
        <v>14</v>
      </c>
    </row>
    <row r="30" spans="1:12" ht="30" x14ac:dyDescent="0.25">
      <c r="A30" s="826" t="s">
        <v>666</v>
      </c>
      <c r="B30" s="826" t="s">
        <v>690</v>
      </c>
      <c r="C30" s="827" t="s">
        <v>691</v>
      </c>
      <c r="D30" s="867" t="s">
        <v>692</v>
      </c>
      <c r="E30" s="868">
        <v>45367</v>
      </c>
      <c r="F30" s="869">
        <v>0.79166666666666663</v>
      </c>
      <c r="G30" s="868">
        <v>45370</v>
      </c>
      <c r="H30" s="869">
        <v>0.91666666666666663</v>
      </c>
      <c r="I30" s="867" t="s">
        <v>633</v>
      </c>
      <c r="J30" s="867">
        <v>41</v>
      </c>
    </row>
    <row r="31" spans="1:12" ht="45" x14ac:dyDescent="0.25">
      <c r="A31" s="826" t="s">
        <v>666</v>
      </c>
      <c r="B31" s="826" t="s">
        <v>693</v>
      </c>
      <c r="C31" s="827" t="s">
        <v>694</v>
      </c>
      <c r="D31" s="867" t="s">
        <v>636</v>
      </c>
      <c r="E31" s="868">
        <v>45367</v>
      </c>
      <c r="F31" s="869">
        <v>0.79166666666666663</v>
      </c>
      <c r="G31" s="868">
        <v>45368</v>
      </c>
      <c r="H31" s="869">
        <v>0.41666666666666669</v>
      </c>
      <c r="I31" s="867" t="s">
        <v>633</v>
      </c>
      <c r="J31" s="867">
        <v>16</v>
      </c>
    </row>
    <row r="32" spans="1:12" ht="30" x14ac:dyDescent="0.25">
      <c r="A32" s="826" t="s">
        <v>666</v>
      </c>
      <c r="B32" s="826" t="s">
        <v>695</v>
      </c>
      <c r="C32" s="827" t="s">
        <v>696</v>
      </c>
      <c r="D32" s="867" t="s">
        <v>697</v>
      </c>
      <c r="E32" s="868">
        <v>45367</v>
      </c>
      <c r="F32" s="869">
        <v>0.79166666666666663</v>
      </c>
      <c r="G32" s="868">
        <v>45367</v>
      </c>
      <c r="H32" s="869">
        <v>0.95833333333333337</v>
      </c>
      <c r="I32" s="867" t="s">
        <v>698</v>
      </c>
      <c r="J32" s="867">
        <v>5</v>
      </c>
    </row>
    <row r="33" spans="1:10" ht="30.75" thickBot="1" x14ac:dyDescent="0.3">
      <c r="A33" s="870" t="s">
        <v>666</v>
      </c>
      <c r="B33" s="870" t="s">
        <v>699</v>
      </c>
      <c r="C33" s="871" t="s">
        <v>700</v>
      </c>
      <c r="D33" s="872" t="s">
        <v>701</v>
      </c>
      <c r="E33" s="873">
        <v>45367</v>
      </c>
      <c r="F33" s="874">
        <v>0.79166666666666663</v>
      </c>
      <c r="G33" s="873">
        <v>45368</v>
      </c>
      <c r="H33" s="874">
        <v>0.91666666666666663</v>
      </c>
      <c r="I33" s="872" t="s">
        <v>627</v>
      </c>
      <c r="J33" s="872">
        <v>28</v>
      </c>
    </row>
    <row r="34" spans="1:10" ht="60" x14ac:dyDescent="0.25">
      <c r="A34" s="875" t="s">
        <v>702</v>
      </c>
      <c r="B34" s="875" t="s">
        <v>703</v>
      </c>
      <c r="C34" s="876" t="s">
        <v>704</v>
      </c>
      <c r="D34" s="877" t="s">
        <v>640</v>
      </c>
      <c r="E34" s="878">
        <v>45441</v>
      </c>
      <c r="F34" s="879">
        <v>0.5</v>
      </c>
      <c r="G34" s="878">
        <v>45443</v>
      </c>
      <c r="H34" s="879">
        <v>0.41666666666666669</v>
      </c>
      <c r="I34" s="877" t="s">
        <v>633</v>
      </c>
      <c r="J34" s="877">
        <v>47</v>
      </c>
    </row>
    <row r="35" spans="1:10" x14ac:dyDescent="0.25">
      <c r="A35" s="880" t="s">
        <v>702</v>
      </c>
      <c r="B35" s="880" t="s">
        <v>705</v>
      </c>
      <c r="C35" s="881" t="s">
        <v>706</v>
      </c>
      <c r="D35" s="882" t="s">
        <v>682</v>
      </c>
      <c r="E35" s="883">
        <v>45441</v>
      </c>
      <c r="F35" s="884">
        <v>0.5</v>
      </c>
      <c r="G35" s="883">
        <v>45443</v>
      </c>
      <c r="H35" s="884">
        <v>0.54166666666666663</v>
      </c>
      <c r="I35" s="882"/>
      <c r="J35" s="882">
        <v>50</v>
      </c>
    </row>
    <row r="36" spans="1:10" x14ac:dyDescent="0.25">
      <c r="A36" s="880" t="s">
        <v>702</v>
      </c>
      <c r="B36" s="880" t="s">
        <v>707</v>
      </c>
      <c r="C36" s="885" t="s">
        <v>706</v>
      </c>
      <c r="D36" s="884" t="s">
        <v>708</v>
      </c>
      <c r="E36" s="883">
        <v>45441</v>
      </c>
      <c r="F36" s="884">
        <v>0.5</v>
      </c>
      <c r="G36" s="883">
        <v>45448</v>
      </c>
      <c r="H36" s="884">
        <v>0</v>
      </c>
      <c r="I36" s="882"/>
      <c r="J36" s="882">
        <v>138</v>
      </c>
    </row>
    <row r="37" spans="1:10" x14ac:dyDescent="0.25">
      <c r="A37" s="880" t="s">
        <v>702</v>
      </c>
      <c r="B37" s="880" t="s">
        <v>709</v>
      </c>
      <c r="C37" s="881" t="s">
        <v>706</v>
      </c>
      <c r="D37" s="882" t="s">
        <v>636</v>
      </c>
      <c r="E37" s="883">
        <v>45441</v>
      </c>
      <c r="F37" s="884">
        <v>0.70833333333333337</v>
      </c>
      <c r="G37" s="883">
        <v>45448</v>
      </c>
      <c r="H37" s="884">
        <v>0</v>
      </c>
      <c r="I37" s="882" t="s">
        <v>627</v>
      </c>
      <c r="J37" s="882">
        <v>134</v>
      </c>
    </row>
    <row r="38" spans="1:10" ht="15.75" thickBot="1" x14ac:dyDescent="0.3">
      <c r="A38" s="828" t="s">
        <v>702</v>
      </c>
      <c r="B38" s="828" t="s">
        <v>710</v>
      </c>
      <c r="C38" s="886" t="s">
        <v>706</v>
      </c>
      <c r="D38" s="887" t="s">
        <v>711</v>
      </c>
      <c r="E38" s="888">
        <v>45441</v>
      </c>
      <c r="F38" s="889">
        <v>0.5</v>
      </c>
      <c r="G38" s="888">
        <v>45447</v>
      </c>
      <c r="H38" s="889">
        <v>0.16666666666666666</v>
      </c>
      <c r="I38" s="887"/>
      <c r="J38" s="887">
        <v>137</v>
      </c>
    </row>
    <row r="39" spans="1:10" x14ac:dyDescent="0.25">
      <c r="A39" s="9" t="s">
        <v>712</v>
      </c>
      <c r="B39" s="9" t="s">
        <v>713</v>
      </c>
      <c r="C39" s="890" t="s">
        <v>706</v>
      </c>
      <c r="D39" s="891" t="s">
        <v>653</v>
      </c>
      <c r="E39" s="892">
        <v>45526</v>
      </c>
      <c r="F39" s="893">
        <v>0.83333333333333337</v>
      </c>
      <c r="G39" s="892">
        <v>45527</v>
      </c>
      <c r="H39" s="893">
        <v>0</v>
      </c>
      <c r="I39" s="891"/>
      <c r="J39" s="891">
        <v>5</v>
      </c>
    </row>
    <row r="40" spans="1:10" x14ac:dyDescent="0.25">
      <c r="A40" s="10" t="s">
        <v>712</v>
      </c>
      <c r="B40" s="10" t="s">
        <v>714</v>
      </c>
      <c r="C40" s="894" t="s">
        <v>706</v>
      </c>
      <c r="D40" s="311" t="s">
        <v>682</v>
      </c>
      <c r="E40" s="895">
        <v>45526</v>
      </c>
      <c r="F40" s="896">
        <v>0.83333333333333337</v>
      </c>
      <c r="G40" s="895">
        <v>45527</v>
      </c>
      <c r="H40" s="896">
        <v>0.95833333333333337</v>
      </c>
      <c r="I40" s="311"/>
      <c r="J40" s="311">
        <v>27</v>
      </c>
    </row>
    <row r="41" spans="1:10" x14ac:dyDescent="0.25">
      <c r="A41" s="10" t="s">
        <v>712</v>
      </c>
      <c r="B41" s="10" t="s">
        <v>715</v>
      </c>
      <c r="C41" s="894" t="s">
        <v>706</v>
      </c>
      <c r="D41" s="311" t="s">
        <v>716</v>
      </c>
      <c r="E41" s="895">
        <v>45526</v>
      </c>
      <c r="F41" s="896">
        <v>0.83333333333333337</v>
      </c>
      <c r="G41" s="895">
        <v>45539</v>
      </c>
      <c r="H41" s="896">
        <v>0</v>
      </c>
      <c r="I41" s="311"/>
      <c r="J41" s="311">
        <v>292</v>
      </c>
    </row>
    <row r="42" spans="1:10" x14ac:dyDescent="0.25">
      <c r="A42" s="10" t="s">
        <v>712</v>
      </c>
      <c r="B42" s="10" t="s">
        <v>717</v>
      </c>
      <c r="C42" s="894" t="s">
        <v>706</v>
      </c>
      <c r="D42" s="311" t="s">
        <v>658</v>
      </c>
      <c r="E42" s="895">
        <v>45526</v>
      </c>
      <c r="F42" s="896">
        <v>0.875</v>
      </c>
      <c r="G42" s="895">
        <v>45533</v>
      </c>
      <c r="H42" s="896">
        <v>0.95833333333333337</v>
      </c>
      <c r="I42" s="311"/>
      <c r="J42" s="311">
        <v>171</v>
      </c>
    </row>
    <row r="43" spans="1:10" x14ac:dyDescent="0.25">
      <c r="A43" s="10" t="s">
        <v>712</v>
      </c>
      <c r="B43" s="10" t="s">
        <v>718</v>
      </c>
      <c r="C43" s="894" t="s">
        <v>706</v>
      </c>
      <c r="D43" s="311" t="s">
        <v>701</v>
      </c>
      <c r="E43" s="895">
        <v>45526</v>
      </c>
      <c r="F43" s="896">
        <v>0.875</v>
      </c>
      <c r="G43" s="895">
        <v>45529</v>
      </c>
      <c r="H43" s="896">
        <v>0.95833333333333337</v>
      </c>
      <c r="I43" s="311"/>
      <c r="J43" s="311">
        <v>66</v>
      </c>
    </row>
    <row r="44" spans="1:10" x14ac:dyDescent="0.25">
      <c r="A44" s="10" t="s">
        <v>712</v>
      </c>
      <c r="B44" s="10" t="s">
        <v>719</v>
      </c>
      <c r="C44" s="894" t="s">
        <v>706</v>
      </c>
      <c r="D44" s="311" t="s">
        <v>720</v>
      </c>
      <c r="E44" s="895">
        <v>45526</v>
      </c>
      <c r="F44" s="896">
        <v>0.83333333333333337</v>
      </c>
      <c r="G44" s="895">
        <v>45526</v>
      </c>
      <c r="H44" s="896">
        <v>0.95833333333333337</v>
      </c>
      <c r="I44" s="311"/>
      <c r="J44" s="311">
        <v>4</v>
      </c>
    </row>
    <row r="45" spans="1:10" x14ac:dyDescent="0.25">
      <c r="J45" s="4">
        <f>SUM(J7:J44)</f>
        <v>2286</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486BAB-7D01-4E80-ACF1-A616C74A5498}">
  <dimension ref="A1:QO87"/>
  <sheetViews>
    <sheetView workbookViewId="0"/>
  </sheetViews>
  <sheetFormatPr defaultRowHeight="15" x14ac:dyDescent="0.25"/>
  <cols>
    <col min="2" max="2" width="14.7109375" customWidth="1"/>
    <col min="3" max="3" width="15.28515625" customWidth="1"/>
    <col min="4" max="4" width="13.42578125" customWidth="1"/>
    <col min="5" max="5" width="15.42578125" customWidth="1"/>
    <col min="8" max="8" width="16.5703125" customWidth="1"/>
    <col min="10" max="10" width="9.140625" style="760"/>
    <col min="12" max="12" width="11.140625" customWidth="1"/>
    <col min="13" max="13" width="20.28515625" customWidth="1"/>
    <col min="15" max="15" width="16.140625" customWidth="1"/>
    <col min="16" max="16" width="17.85546875" customWidth="1"/>
    <col min="17" max="17" width="15.5703125" customWidth="1"/>
    <col min="18" max="18" width="19.28515625" customWidth="1"/>
    <col min="20" max="20" width="14.7109375" customWidth="1"/>
    <col min="21" max="21" width="15.7109375" customWidth="1"/>
    <col min="22" max="22" width="14.140625" customWidth="1"/>
    <col min="26" max="26" width="11.140625" customWidth="1"/>
    <col min="27" max="27" width="20.28515625" customWidth="1"/>
    <col min="29" max="29" width="16.140625" customWidth="1"/>
    <col min="30" max="30" width="17.85546875" customWidth="1"/>
    <col min="31" max="31" width="15.5703125" customWidth="1"/>
    <col min="32" max="32" width="19.28515625" customWidth="1"/>
    <col min="34" max="34" width="14.7109375" customWidth="1"/>
    <col min="35" max="35" width="15.7109375" customWidth="1"/>
    <col min="36" max="36" width="14.140625" customWidth="1"/>
    <col min="40" max="42" width="17" customWidth="1"/>
    <col min="43" max="44" width="20.85546875" customWidth="1"/>
    <col min="45" max="46" width="17" customWidth="1"/>
    <col min="48" max="48" width="9.140625" style="760"/>
    <col min="50" max="50" width="11.140625" customWidth="1"/>
    <col min="51" max="51" width="20.28515625" customWidth="1"/>
    <col min="53" max="53" width="16.140625" customWidth="1"/>
    <col min="54" max="54" width="17.85546875" customWidth="1"/>
    <col min="55" max="55" width="15.5703125" customWidth="1"/>
    <col min="56" max="56" width="19.28515625" customWidth="1"/>
    <col min="58" max="58" width="14.7109375" customWidth="1"/>
    <col min="59" max="59" width="15.7109375" customWidth="1"/>
    <col min="60" max="60" width="14.140625" customWidth="1"/>
    <col min="64" max="64" width="11.140625" customWidth="1"/>
    <col min="65" max="65" width="20.28515625" customWidth="1"/>
    <col min="67" max="67" width="16.140625" customWidth="1"/>
    <col min="68" max="68" width="17.85546875" customWidth="1"/>
    <col min="69" max="69" width="15.5703125" customWidth="1"/>
    <col min="70" max="70" width="19.28515625" customWidth="1"/>
    <col min="72" max="72" width="14.7109375" customWidth="1"/>
    <col min="73" max="73" width="15.7109375" customWidth="1"/>
    <col min="74" max="74" width="14.140625" customWidth="1"/>
    <col min="78" max="80" width="17" customWidth="1"/>
    <col min="81" max="82" width="20.85546875" customWidth="1"/>
    <col min="83" max="84" width="17" customWidth="1"/>
    <col min="86" max="86" width="9.140625" style="760"/>
    <col min="88" max="88" width="11.140625" customWidth="1"/>
    <col min="89" max="89" width="20.28515625" customWidth="1"/>
    <col min="91" max="91" width="16.140625" customWidth="1"/>
    <col min="92" max="92" width="17.85546875" customWidth="1"/>
    <col min="93" max="93" width="15.5703125" customWidth="1"/>
    <col min="94" max="94" width="19.28515625" customWidth="1"/>
    <col min="96" max="96" width="14.7109375" customWidth="1"/>
    <col min="97" max="97" width="15.7109375" customWidth="1"/>
    <col min="98" max="98" width="14.140625" customWidth="1"/>
    <col min="102" max="102" width="11.140625" customWidth="1"/>
    <col min="103" max="103" width="20.28515625" customWidth="1"/>
    <col min="105" max="105" width="16.140625" customWidth="1"/>
    <col min="106" max="106" width="17.85546875" customWidth="1"/>
    <col min="107" max="107" width="15.5703125" customWidth="1"/>
    <col min="108" max="108" width="19.28515625" customWidth="1"/>
    <col min="110" max="110" width="14.7109375" customWidth="1"/>
    <col min="111" max="111" width="15.7109375" customWidth="1"/>
    <col min="112" max="112" width="14.140625" customWidth="1"/>
    <col min="116" max="118" width="17" customWidth="1"/>
    <col min="119" max="120" width="20.85546875" customWidth="1"/>
    <col min="121" max="122" width="17" customWidth="1"/>
    <col min="124" max="124" width="9.140625" style="760"/>
    <col min="126" max="126" width="11.140625" customWidth="1"/>
    <col min="127" max="127" width="20.28515625" customWidth="1"/>
    <col min="129" max="129" width="16.140625" customWidth="1"/>
    <col min="130" max="130" width="17.85546875" customWidth="1"/>
    <col min="131" max="131" width="15.5703125" customWidth="1"/>
    <col min="132" max="132" width="19.28515625" customWidth="1"/>
    <col min="134" max="134" width="14.7109375" customWidth="1"/>
    <col min="135" max="135" width="15.7109375" customWidth="1"/>
    <col min="136" max="136" width="14.140625" customWidth="1"/>
    <col min="140" max="140" width="11.140625" customWidth="1"/>
    <col min="141" max="141" width="20.28515625" customWidth="1"/>
    <col min="143" max="143" width="16.140625" customWidth="1"/>
    <col min="144" max="144" width="17.85546875" customWidth="1"/>
    <col min="145" max="145" width="15.5703125" customWidth="1"/>
    <col min="146" max="146" width="19.28515625" customWidth="1"/>
    <col min="148" max="148" width="14.7109375" customWidth="1"/>
    <col min="149" max="149" width="15.7109375" customWidth="1"/>
    <col min="150" max="150" width="14.140625" customWidth="1"/>
    <col min="154" max="156" width="17" customWidth="1"/>
    <col min="157" max="158" width="20.85546875" customWidth="1"/>
    <col min="159" max="160" width="17" customWidth="1"/>
    <col min="162" max="162" width="9.140625" style="760"/>
    <col min="164" max="164" width="11.140625" customWidth="1"/>
    <col min="165" max="165" width="20.28515625" customWidth="1"/>
    <col min="167" max="167" width="16.140625" customWidth="1"/>
    <col min="168" max="168" width="17.85546875" customWidth="1"/>
    <col min="169" max="169" width="15.5703125" customWidth="1"/>
    <col min="170" max="170" width="19.28515625" customWidth="1"/>
    <col min="172" max="172" width="14.7109375" style="669" customWidth="1"/>
    <col min="173" max="173" width="15.7109375" style="669" customWidth="1"/>
    <col min="174" max="174" width="14.140625" style="669" customWidth="1"/>
    <col min="178" max="178" width="11.140625" customWidth="1"/>
    <col min="179" max="179" width="20.28515625" customWidth="1"/>
    <col min="181" max="181" width="16.140625" customWidth="1"/>
    <col min="182" max="182" width="17.85546875" customWidth="1"/>
    <col min="183" max="183" width="15.5703125" customWidth="1"/>
    <col min="184" max="184" width="19.28515625" customWidth="1"/>
    <col min="186" max="186" width="14.7109375" customWidth="1"/>
    <col min="187" max="187" width="15.7109375" customWidth="1"/>
    <col min="188" max="188" width="14.140625" customWidth="1"/>
    <col min="192" max="194" width="17" customWidth="1"/>
    <col min="195" max="196" width="20.85546875" customWidth="1"/>
    <col min="197" max="198" width="17" customWidth="1"/>
    <col min="200" max="200" width="9.140625" style="760"/>
    <col min="202" max="202" width="11.140625" customWidth="1"/>
    <col min="203" max="203" width="20.28515625" customWidth="1"/>
    <col min="205" max="205" width="16.140625" customWidth="1"/>
    <col min="206" max="206" width="17.85546875" customWidth="1"/>
    <col min="207" max="207" width="15.5703125" customWidth="1"/>
    <col min="208" max="208" width="19.28515625" customWidth="1"/>
    <col min="210" max="210" width="14.7109375" style="669" customWidth="1"/>
    <col min="211" max="211" width="15.7109375" style="669" customWidth="1"/>
    <col min="212" max="212" width="14.140625" style="669" customWidth="1"/>
    <col min="216" max="216" width="11.140625" customWidth="1"/>
    <col min="217" max="217" width="20.28515625" customWidth="1"/>
    <col min="219" max="219" width="16.140625" customWidth="1"/>
    <col min="220" max="220" width="17.85546875" customWidth="1"/>
    <col min="221" max="221" width="15.5703125" customWidth="1"/>
    <col min="222" max="222" width="19.28515625" customWidth="1"/>
    <col min="224" max="224" width="14.7109375" customWidth="1"/>
    <col min="225" max="225" width="15.7109375" customWidth="1"/>
    <col min="226" max="226" width="14.140625" customWidth="1"/>
    <col min="230" max="232" width="17" customWidth="1"/>
    <col min="233" max="234" width="20.85546875" customWidth="1"/>
    <col min="235" max="236" width="17" customWidth="1"/>
    <col min="238" max="238" width="9.140625" style="760"/>
    <col min="240" max="240" width="12" customWidth="1"/>
    <col min="241" max="241" width="22.42578125" customWidth="1"/>
    <col min="243" max="243" width="16.7109375" customWidth="1"/>
    <col min="244" max="244" width="17.140625" customWidth="1"/>
    <col min="245" max="245" width="18.7109375" customWidth="1"/>
    <col min="246" max="246" width="19.28515625" customWidth="1"/>
    <col min="248" max="248" width="14.85546875" customWidth="1"/>
    <col min="249" max="250" width="17.140625" customWidth="1"/>
    <col min="254" max="254" width="12" customWidth="1"/>
    <col min="255" max="255" width="22.42578125" customWidth="1"/>
    <col min="257" max="257" width="16.7109375" customWidth="1"/>
    <col min="258" max="258" width="17.140625" customWidth="1"/>
    <col min="259" max="259" width="18.7109375" customWidth="1"/>
    <col min="260" max="260" width="19.28515625" customWidth="1"/>
    <col min="262" max="262" width="14.85546875" customWidth="1"/>
    <col min="263" max="264" width="17.140625" customWidth="1"/>
    <col min="268" max="270" width="17" customWidth="1"/>
    <col min="271" max="272" width="20.85546875" customWidth="1"/>
    <col min="273" max="274" width="17" customWidth="1"/>
    <col min="276" max="276" width="9.140625" style="760"/>
    <col min="278" max="278" width="12" customWidth="1"/>
    <col min="279" max="279" width="22.42578125" customWidth="1"/>
    <col min="281" max="281" width="16.7109375" customWidth="1"/>
    <col min="282" max="282" width="17.140625" customWidth="1"/>
    <col min="283" max="283" width="18.7109375" customWidth="1"/>
    <col min="284" max="284" width="19.28515625" customWidth="1"/>
    <col min="286" max="286" width="14.85546875" customWidth="1"/>
    <col min="287" max="288" width="17.140625" customWidth="1"/>
    <col min="292" max="292" width="12" customWidth="1"/>
    <col min="293" max="293" width="22.42578125" customWidth="1"/>
    <col min="295" max="295" width="16.7109375" customWidth="1"/>
    <col min="296" max="296" width="17.140625" customWidth="1"/>
    <col min="297" max="297" width="18.7109375" customWidth="1"/>
    <col min="298" max="298" width="19.28515625" customWidth="1"/>
    <col min="300" max="300" width="14.85546875" customWidth="1"/>
    <col min="301" max="302" width="17.140625" customWidth="1"/>
    <col min="306" max="308" width="17" customWidth="1"/>
    <col min="309" max="310" width="20.85546875" customWidth="1"/>
    <col min="311" max="312" width="17" customWidth="1"/>
    <col min="314" max="314" width="9.140625" style="760"/>
    <col min="316" max="316" width="12" customWidth="1"/>
    <col min="317" max="317" width="22.42578125" customWidth="1"/>
    <col min="319" max="319" width="16.7109375" customWidth="1"/>
    <col min="320" max="320" width="17.140625" customWidth="1"/>
    <col min="321" max="321" width="18.7109375" customWidth="1"/>
    <col min="322" max="322" width="19.28515625" customWidth="1"/>
    <col min="324" max="324" width="14.85546875" customWidth="1"/>
    <col min="325" max="326" width="17.140625" customWidth="1"/>
    <col min="330" max="330" width="12" customWidth="1"/>
    <col min="331" max="331" width="22.42578125" customWidth="1"/>
    <col min="333" max="333" width="16.7109375" customWidth="1"/>
    <col min="334" max="334" width="17.140625" customWidth="1"/>
    <col min="335" max="335" width="18.7109375" customWidth="1"/>
    <col min="336" max="336" width="19.28515625" customWidth="1"/>
    <col min="338" max="338" width="14.85546875" customWidth="1"/>
    <col min="339" max="340" width="17.140625" customWidth="1"/>
    <col min="344" max="346" width="17" customWidth="1"/>
    <col min="347" max="348" width="20.85546875" customWidth="1"/>
    <col min="349" max="350" width="17" customWidth="1"/>
    <col min="352" max="352" width="9.140625" style="760"/>
    <col min="354" max="354" width="12" customWidth="1"/>
    <col min="355" max="355" width="22.42578125" customWidth="1"/>
    <col min="357" max="357" width="16.7109375" customWidth="1"/>
    <col min="358" max="358" width="17.140625" customWidth="1"/>
    <col min="359" max="359" width="18.7109375" customWidth="1"/>
    <col min="360" max="360" width="19.28515625" customWidth="1"/>
    <col min="362" max="362" width="14.85546875" customWidth="1"/>
    <col min="363" max="364" width="17.140625" customWidth="1"/>
    <col min="368" max="368" width="12" customWidth="1"/>
    <col min="369" max="369" width="22.42578125" customWidth="1"/>
    <col min="371" max="371" width="16.7109375" customWidth="1"/>
    <col min="372" max="372" width="17.140625" customWidth="1"/>
    <col min="373" max="373" width="18.7109375" customWidth="1"/>
    <col min="374" max="374" width="19.28515625" customWidth="1"/>
    <col min="376" max="376" width="14.85546875" customWidth="1"/>
    <col min="377" max="378" width="17.140625" customWidth="1"/>
    <col min="382" max="384" width="17" customWidth="1"/>
    <col min="385" max="386" width="20.85546875" customWidth="1"/>
    <col min="387" max="388" width="17" customWidth="1"/>
  </cols>
  <sheetData>
    <row r="1" spans="1:457" s="915" customFormat="1" ht="21" x14ac:dyDescent="0.35">
      <c r="A1" s="914" t="s">
        <v>762</v>
      </c>
      <c r="B1" s="914"/>
      <c r="C1" s="914"/>
      <c r="D1" s="914"/>
      <c r="E1" s="914"/>
      <c r="F1" s="914"/>
      <c r="G1" s="914"/>
      <c r="H1" s="914"/>
      <c r="J1" s="916"/>
      <c r="L1" s="747" t="s">
        <v>746</v>
      </c>
      <c r="M1" s="747"/>
      <c r="N1" s="747"/>
      <c r="O1" s="747"/>
      <c r="P1" s="747"/>
      <c r="Q1" s="747"/>
      <c r="R1" s="747"/>
      <c r="S1" s="747"/>
      <c r="T1" s="747"/>
      <c r="U1" s="747"/>
      <c r="V1" s="747"/>
      <c r="W1" s="747"/>
      <c r="X1" s="747"/>
      <c r="Z1" s="747" t="s">
        <v>756</v>
      </c>
      <c r="AA1" s="747"/>
      <c r="AB1" s="747"/>
      <c r="AC1" s="747"/>
      <c r="AD1" s="747"/>
      <c r="AE1" s="747"/>
      <c r="AF1" s="747"/>
      <c r="AG1" s="747"/>
      <c r="AH1" s="747"/>
      <c r="AI1" s="747"/>
      <c r="AJ1" s="747"/>
      <c r="AK1" s="747"/>
      <c r="AL1" s="747"/>
      <c r="AV1" s="916"/>
      <c r="AX1" s="914" t="s">
        <v>747</v>
      </c>
      <c r="AY1" s="914"/>
      <c r="AZ1" s="914"/>
      <c r="BA1" s="914"/>
      <c r="BB1" s="914"/>
      <c r="BC1" s="914"/>
      <c r="BD1" s="914"/>
      <c r="BE1" s="914"/>
      <c r="BF1" s="914"/>
      <c r="BG1" s="914"/>
      <c r="BH1" s="914"/>
      <c r="BI1" s="914"/>
      <c r="BJ1" s="914"/>
      <c r="BL1" s="914" t="s">
        <v>767</v>
      </c>
      <c r="BM1" s="914"/>
      <c r="BN1" s="914"/>
      <c r="BO1" s="914"/>
      <c r="BP1" s="914"/>
      <c r="BQ1" s="914"/>
      <c r="BR1" s="914"/>
      <c r="BS1" s="914"/>
      <c r="BT1" s="914"/>
      <c r="BU1" s="914"/>
      <c r="BV1" s="914"/>
      <c r="BW1" s="914"/>
      <c r="BX1" s="914"/>
      <c r="CH1" s="916"/>
      <c r="CJ1" s="747" t="s">
        <v>763</v>
      </c>
      <c r="CK1" s="747"/>
      <c r="CL1" s="747"/>
      <c r="CM1" s="747"/>
      <c r="CN1" s="747"/>
      <c r="CO1" s="747"/>
      <c r="CP1" s="747"/>
      <c r="CQ1" s="747"/>
      <c r="CR1" s="747"/>
      <c r="CS1" s="747"/>
      <c r="CT1" s="747"/>
      <c r="CU1" s="747"/>
      <c r="CV1" s="747"/>
      <c r="CX1" s="747" t="s">
        <v>758</v>
      </c>
      <c r="CY1" s="747"/>
      <c r="CZ1" s="747"/>
      <c r="DA1" s="747"/>
      <c r="DB1" s="747"/>
      <c r="DC1" s="747"/>
      <c r="DD1" s="747"/>
      <c r="DE1" s="747"/>
      <c r="DF1" s="747"/>
      <c r="DG1" s="747"/>
      <c r="DH1" s="747"/>
      <c r="DI1" s="747"/>
      <c r="DJ1" s="747"/>
      <c r="DT1" s="916"/>
      <c r="DV1" s="747" t="s">
        <v>764</v>
      </c>
      <c r="DW1" s="747"/>
      <c r="DX1" s="747"/>
      <c r="DY1" s="747"/>
      <c r="DZ1" s="747"/>
      <c r="EA1" s="747"/>
      <c r="EB1" s="747"/>
      <c r="EC1" s="747"/>
      <c r="ED1" s="747"/>
      <c r="EE1" s="747"/>
      <c r="EF1" s="747"/>
      <c r="EG1" s="747"/>
      <c r="EH1" s="747"/>
      <c r="EJ1" s="747" t="s">
        <v>768</v>
      </c>
      <c r="EK1" s="747"/>
      <c r="EL1" s="747"/>
      <c r="EM1" s="747"/>
      <c r="EN1" s="747"/>
      <c r="EO1" s="747"/>
      <c r="EP1" s="747"/>
      <c r="EQ1" s="747"/>
      <c r="ER1" s="747"/>
      <c r="ES1" s="747"/>
      <c r="ET1" s="747"/>
      <c r="EU1" s="747"/>
      <c r="EV1" s="747"/>
      <c r="FF1" s="916"/>
      <c r="FH1" s="747" t="s">
        <v>765</v>
      </c>
      <c r="FI1" s="747"/>
      <c r="FJ1" s="747"/>
      <c r="FK1" s="747"/>
      <c r="FL1" s="747"/>
      <c r="FM1" s="747"/>
      <c r="FN1" s="747"/>
      <c r="FO1" s="747"/>
      <c r="FP1" s="747"/>
      <c r="FQ1" s="747"/>
      <c r="FR1" s="747"/>
      <c r="FS1" s="747"/>
      <c r="FT1" s="747"/>
      <c r="FV1" s="747" t="s">
        <v>769</v>
      </c>
      <c r="FW1" s="747"/>
      <c r="FX1" s="747"/>
      <c r="FY1" s="747"/>
      <c r="FZ1" s="747"/>
      <c r="GA1" s="747"/>
      <c r="GB1" s="747"/>
      <c r="GC1" s="747"/>
      <c r="GD1" s="747"/>
      <c r="GE1" s="747"/>
      <c r="GF1" s="747"/>
      <c r="GG1" s="747"/>
      <c r="GH1" s="747"/>
      <c r="GR1" s="916"/>
      <c r="GT1" s="747" t="s">
        <v>766</v>
      </c>
      <c r="GU1" s="747"/>
      <c r="GV1" s="747"/>
      <c r="GW1" s="747"/>
      <c r="GX1" s="747"/>
      <c r="GY1" s="747"/>
      <c r="GZ1" s="747"/>
      <c r="HA1" s="747"/>
      <c r="HB1" s="747"/>
      <c r="HC1" s="747"/>
      <c r="HD1" s="747"/>
      <c r="HE1" s="747"/>
      <c r="HF1" s="747"/>
      <c r="HH1" s="747" t="s">
        <v>770</v>
      </c>
      <c r="HI1" s="747"/>
      <c r="HJ1" s="747"/>
      <c r="HK1" s="747"/>
      <c r="HL1" s="747"/>
      <c r="HM1" s="747"/>
      <c r="HN1" s="747"/>
      <c r="HO1" s="747"/>
      <c r="HP1" s="747"/>
      <c r="HQ1" s="747"/>
      <c r="HR1" s="747"/>
      <c r="HS1" s="747"/>
      <c r="HT1" s="747"/>
      <c r="ID1" s="916"/>
      <c r="IF1" s="747" t="s">
        <v>749</v>
      </c>
      <c r="IG1" s="747"/>
      <c r="IH1" s="747"/>
      <c r="II1" s="747"/>
      <c r="IJ1" s="747"/>
      <c r="IK1" s="747"/>
      <c r="IL1" s="747"/>
      <c r="IM1" s="747"/>
      <c r="IN1" s="747"/>
      <c r="IO1" s="747"/>
      <c r="IP1" s="747"/>
      <c r="IQ1" s="747"/>
      <c r="IR1" s="747"/>
      <c r="IT1" s="747" t="s">
        <v>759</v>
      </c>
      <c r="IU1" s="747"/>
      <c r="IV1" s="747"/>
      <c r="IW1" s="747"/>
      <c r="IX1" s="747"/>
      <c r="IY1" s="747"/>
      <c r="IZ1" s="747"/>
      <c r="JA1" s="747"/>
      <c r="JB1" s="747"/>
      <c r="JC1" s="747"/>
      <c r="JD1" s="747"/>
      <c r="JE1" s="747"/>
      <c r="JF1" s="747"/>
      <c r="JP1" s="916"/>
      <c r="JR1" s="747" t="s">
        <v>750</v>
      </c>
      <c r="JS1" s="747"/>
      <c r="JT1" s="747"/>
      <c r="JU1" s="747"/>
      <c r="JV1" s="747"/>
      <c r="JW1" s="747"/>
      <c r="JX1" s="747"/>
      <c r="JY1" s="747"/>
      <c r="JZ1" s="747"/>
      <c r="KA1" s="747"/>
      <c r="KB1" s="747"/>
      <c r="KC1" s="747"/>
      <c r="KD1" s="747"/>
      <c r="KF1" s="747" t="s">
        <v>760</v>
      </c>
      <c r="KG1" s="747"/>
      <c r="KH1" s="747"/>
      <c r="KI1" s="747"/>
      <c r="KJ1" s="747"/>
      <c r="KK1" s="747"/>
      <c r="KL1" s="747"/>
      <c r="KM1" s="747"/>
      <c r="KN1" s="747"/>
      <c r="KO1" s="747"/>
      <c r="KP1" s="747"/>
      <c r="KQ1" s="747"/>
      <c r="KR1" s="747"/>
      <c r="LB1" s="916"/>
      <c r="LD1" s="747" t="s">
        <v>751</v>
      </c>
      <c r="LE1" s="747"/>
      <c r="LF1" s="747"/>
      <c r="LG1" s="747"/>
      <c r="LH1" s="747"/>
      <c r="LI1" s="747"/>
      <c r="LJ1" s="747"/>
      <c r="LK1" s="747"/>
      <c r="LL1" s="747"/>
      <c r="LM1" s="747"/>
      <c r="LN1" s="747"/>
      <c r="LO1" s="747"/>
      <c r="LP1" s="747"/>
      <c r="LR1" s="747" t="s">
        <v>761</v>
      </c>
      <c r="LS1" s="747"/>
      <c r="LT1" s="747"/>
      <c r="LU1" s="747"/>
      <c r="LV1" s="747"/>
      <c r="LW1" s="747"/>
      <c r="LX1" s="747"/>
      <c r="LY1" s="747"/>
      <c r="LZ1" s="747"/>
      <c r="MA1" s="747"/>
      <c r="MB1" s="747"/>
      <c r="MC1" s="747"/>
      <c r="MD1" s="747"/>
      <c r="MN1" s="916"/>
      <c r="MP1" s="747" t="s">
        <v>752</v>
      </c>
      <c r="MQ1" s="747"/>
      <c r="MR1" s="747"/>
      <c r="MS1" s="747"/>
      <c r="MT1" s="747"/>
      <c r="MU1" s="747"/>
      <c r="MV1" s="747"/>
      <c r="MW1" s="747"/>
      <c r="MX1" s="747"/>
      <c r="MY1" s="747"/>
      <c r="MZ1" s="747"/>
      <c r="NA1" s="747"/>
      <c r="NB1" s="747"/>
      <c r="ND1" s="747" t="s">
        <v>771</v>
      </c>
      <c r="NE1" s="747"/>
      <c r="NF1" s="747"/>
      <c r="NG1" s="747"/>
      <c r="NH1" s="747"/>
      <c r="NI1" s="747"/>
      <c r="NJ1" s="747"/>
      <c r="NK1" s="747"/>
      <c r="NL1" s="747"/>
      <c r="NM1" s="747"/>
      <c r="NN1" s="747"/>
      <c r="NO1" s="747"/>
      <c r="NP1" s="747"/>
    </row>
    <row r="2" spans="1:457" ht="75" x14ac:dyDescent="0.25">
      <c r="A2" s="219" t="s">
        <v>308</v>
      </c>
      <c r="B2" s="219" t="s">
        <v>312</v>
      </c>
      <c r="C2" s="320" t="s">
        <v>313</v>
      </c>
      <c r="D2" s="219" t="s">
        <v>314</v>
      </c>
      <c r="E2" s="219" t="s">
        <v>315</v>
      </c>
      <c r="F2" s="219" t="s">
        <v>317</v>
      </c>
      <c r="G2" s="219" t="s">
        <v>318</v>
      </c>
      <c r="H2" s="219" t="s">
        <v>316</v>
      </c>
      <c r="L2" s="258" t="s">
        <v>310</v>
      </c>
      <c r="M2" s="333" t="s">
        <v>387</v>
      </c>
      <c r="N2" s="219" t="s">
        <v>64</v>
      </c>
      <c r="O2" s="219" t="s">
        <v>378</v>
      </c>
      <c r="P2" s="219" t="s">
        <v>379</v>
      </c>
      <c r="Q2" s="219" t="s">
        <v>336</v>
      </c>
      <c r="R2" s="219" t="s">
        <v>337</v>
      </c>
      <c r="S2" s="219" t="s">
        <v>340</v>
      </c>
      <c r="T2" s="423" t="s">
        <v>380</v>
      </c>
      <c r="U2" s="219" t="s">
        <v>377</v>
      </c>
      <c r="V2" s="219" t="s">
        <v>345</v>
      </c>
      <c r="W2" s="219" t="s">
        <v>347</v>
      </c>
      <c r="X2" s="219" t="s">
        <v>346</v>
      </c>
      <c r="Z2" s="258" t="s">
        <v>310</v>
      </c>
      <c r="AA2" s="333" t="s">
        <v>387</v>
      </c>
      <c r="AB2" s="219" t="s">
        <v>64</v>
      </c>
      <c r="AC2" s="219" t="s">
        <v>378</v>
      </c>
      <c r="AD2" s="219" t="s">
        <v>379</v>
      </c>
      <c r="AE2" s="219" t="s">
        <v>336</v>
      </c>
      <c r="AF2" s="219" t="s">
        <v>337</v>
      </c>
      <c r="AG2" s="219" t="s">
        <v>340</v>
      </c>
      <c r="AH2" s="423" t="s">
        <v>380</v>
      </c>
      <c r="AI2" s="219" t="s">
        <v>377</v>
      </c>
      <c r="AJ2" s="219" t="s">
        <v>345</v>
      </c>
      <c r="AK2" s="219" t="s">
        <v>347</v>
      </c>
      <c r="AL2" s="219" t="s">
        <v>346</v>
      </c>
      <c r="AN2" s="898" t="s">
        <v>732</v>
      </c>
      <c r="AO2" s="898" t="s">
        <v>728</v>
      </c>
      <c r="AP2" s="898" t="s">
        <v>729</v>
      </c>
      <c r="AQ2" s="898" t="s">
        <v>730</v>
      </c>
      <c r="AR2" s="898" t="s">
        <v>731</v>
      </c>
      <c r="AS2" s="898" t="s">
        <v>721</v>
      </c>
      <c r="AT2" s="898" t="s">
        <v>722</v>
      </c>
      <c r="AX2" s="258" t="s">
        <v>310</v>
      </c>
      <c r="AY2" s="333" t="s">
        <v>387</v>
      </c>
      <c r="AZ2" s="219" t="s">
        <v>64</v>
      </c>
      <c r="BA2" s="219" t="s">
        <v>378</v>
      </c>
      <c r="BB2" s="219" t="s">
        <v>379</v>
      </c>
      <c r="BC2" s="219" t="s">
        <v>336</v>
      </c>
      <c r="BD2" s="219" t="s">
        <v>337</v>
      </c>
      <c r="BE2" s="219" t="s">
        <v>340</v>
      </c>
      <c r="BF2" s="423" t="s">
        <v>380</v>
      </c>
      <c r="BG2" s="219" t="s">
        <v>377</v>
      </c>
      <c r="BH2" s="219" t="s">
        <v>345</v>
      </c>
      <c r="BI2" s="219" t="s">
        <v>347</v>
      </c>
      <c r="BJ2" s="219" t="s">
        <v>346</v>
      </c>
      <c r="BL2" s="258" t="s">
        <v>310</v>
      </c>
      <c r="BM2" s="333" t="s">
        <v>387</v>
      </c>
      <c r="BN2" s="219" t="s">
        <v>64</v>
      </c>
      <c r="BO2" s="219" t="s">
        <v>378</v>
      </c>
      <c r="BP2" s="219" t="s">
        <v>379</v>
      </c>
      <c r="BQ2" s="219" t="s">
        <v>336</v>
      </c>
      <c r="BR2" s="219" t="s">
        <v>337</v>
      </c>
      <c r="BS2" s="219" t="s">
        <v>340</v>
      </c>
      <c r="BT2" s="423" t="s">
        <v>380</v>
      </c>
      <c r="BU2" s="219" t="s">
        <v>377</v>
      </c>
      <c r="BV2" s="219" t="s">
        <v>345</v>
      </c>
      <c r="BW2" s="219" t="s">
        <v>347</v>
      </c>
      <c r="BX2" s="219" t="s">
        <v>346</v>
      </c>
      <c r="BZ2" s="898" t="s">
        <v>732</v>
      </c>
      <c r="CA2" s="898" t="s">
        <v>728</v>
      </c>
      <c r="CB2" s="898" t="s">
        <v>729</v>
      </c>
      <c r="CC2" s="898" t="s">
        <v>730</v>
      </c>
      <c r="CD2" s="898" t="s">
        <v>731</v>
      </c>
      <c r="CE2" s="898" t="s">
        <v>721</v>
      </c>
      <c r="CF2" s="898" t="s">
        <v>722</v>
      </c>
      <c r="CJ2" s="258" t="s">
        <v>310</v>
      </c>
      <c r="CK2" s="333" t="s">
        <v>387</v>
      </c>
      <c r="CL2" s="219" t="s">
        <v>64</v>
      </c>
      <c r="CM2" s="219" t="s">
        <v>378</v>
      </c>
      <c r="CN2" s="219" t="s">
        <v>379</v>
      </c>
      <c r="CO2" s="219" t="s">
        <v>336</v>
      </c>
      <c r="CP2" s="219" t="s">
        <v>337</v>
      </c>
      <c r="CQ2" s="219" t="s">
        <v>340</v>
      </c>
      <c r="CR2" s="423" t="s">
        <v>380</v>
      </c>
      <c r="CS2" s="219" t="s">
        <v>377</v>
      </c>
      <c r="CT2" s="219" t="s">
        <v>345</v>
      </c>
      <c r="CU2" s="219" t="s">
        <v>347</v>
      </c>
      <c r="CV2" s="219" t="s">
        <v>346</v>
      </c>
      <c r="CX2" s="258" t="s">
        <v>310</v>
      </c>
      <c r="CY2" s="333" t="s">
        <v>387</v>
      </c>
      <c r="CZ2" s="219" t="s">
        <v>64</v>
      </c>
      <c r="DA2" s="219" t="s">
        <v>378</v>
      </c>
      <c r="DB2" s="219" t="s">
        <v>379</v>
      </c>
      <c r="DC2" s="219" t="s">
        <v>336</v>
      </c>
      <c r="DD2" s="219" t="s">
        <v>337</v>
      </c>
      <c r="DE2" s="219" t="s">
        <v>340</v>
      </c>
      <c r="DF2" s="423" t="s">
        <v>380</v>
      </c>
      <c r="DG2" s="219" t="s">
        <v>377</v>
      </c>
      <c r="DH2" s="219" t="s">
        <v>345</v>
      </c>
      <c r="DI2" s="219" t="s">
        <v>347</v>
      </c>
      <c r="DJ2" s="219" t="s">
        <v>346</v>
      </c>
      <c r="DL2" s="898" t="s">
        <v>732</v>
      </c>
      <c r="DM2" s="898" t="s">
        <v>728</v>
      </c>
      <c r="DN2" s="898" t="s">
        <v>729</v>
      </c>
      <c r="DO2" s="898" t="s">
        <v>730</v>
      </c>
      <c r="DP2" s="898" t="s">
        <v>731</v>
      </c>
      <c r="DQ2" s="898" t="s">
        <v>721</v>
      </c>
      <c r="DR2" s="898" t="s">
        <v>722</v>
      </c>
      <c r="DV2" s="258" t="s">
        <v>310</v>
      </c>
      <c r="DW2" s="333" t="s">
        <v>387</v>
      </c>
      <c r="DX2" s="219" t="s">
        <v>64</v>
      </c>
      <c r="DY2" s="219" t="s">
        <v>378</v>
      </c>
      <c r="DZ2" s="219" t="s">
        <v>379</v>
      </c>
      <c r="EA2" s="219" t="s">
        <v>336</v>
      </c>
      <c r="EB2" s="219" t="s">
        <v>337</v>
      </c>
      <c r="EC2" s="219" t="s">
        <v>340</v>
      </c>
      <c r="ED2" s="423" t="s">
        <v>380</v>
      </c>
      <c r="EE2" s="219" t="s">
        <v>377</v>
      </c>
      <c r="EF2" s="219" t="s">
        <v>345</v>
      </c>
      <c r="EG2" s="219" t="s">
        <v>347</v>
      </c>
      <c r="EH2" s="219" t="s">
        <v>346</v>
      </c>
      <c r="EJ2" s="258" t="s">
        <v>310</v>
      </c>
      <c r="EK2" s="333" t="s">
        <v>387</v>
      </c>
      <c r="EL2" s="219" t="s">
        <v>64</v>
      </c>
      <c r="EM2" s="219" t="s">
        <v>378</v>
      </c>
      <c r="EN2" s="219" t="s">
        <v>379</v>
      </c>
      <c r="EO2" s="219" t="s">
        <v>336</v>
      </c>
      <c r="EP2" s="219" t="s">
        <v>337</v>
      </c>
      <c r="EQ2" s="219" t="s">
        <v>340</v>
      </c>
      <c r="ER2" s="423" t="s">
        <v>380</v>
      </c>
      <c r="ES2" s="219" t="s">
        <v>377</v>
      </c>
      <c r="ET2" s="219" t="s">
        <v>345</v>
      </c>
      <c r="EU2" s="219" t="s">
        <v>347</v>
      </c>
      <c r="EV2" s="219" t="s">
        <v>346</v>
      </c>
      <c r="EX2" s="898" t="s">
        <v>732</v>
      </c>
      <c r="EY2" s="898" t="s">
        <v>728</v>
      </c>
      <c r="EZ2" s="898" t="s">
        <v>729</v>
      </c>
      <c r="FA2" s="898" t="s">
        <v>730</v>
      </c>
      <c r="FB2" s="898" t="s">
        <v>731</v>
      </c>
      <c r="FC2" s="898" t="s">
        <v>721</v>
      </c>
      <c r="FD2" s="898" t="s">
        <v>722</v>
      </c>
      <c r="FH2" s="258" t="s">
        <v>310</v>
      </c>
      <c r="FI2" s="333" t="s">
        <v>387</v>
      </c>
      <c r="FJ2" s="219" t="s">
        <v>64</v>
      </c>
      <c r="FK2" s="219" t="s">
        <v>378</v>
      </c>
      <c r="FL2" s="219" t="s">
        <v>379</v>
      </c>
      <c r="FM2" s="219" t="s">
        <v>336</v>
      </c>
      <c r="FN2" s="219" t="s">
        <v>337</v>
      </c>
      <c r="FO2" s="219" t="s">
        <v>340</v>
      </c>
      <c r="FP2" s="652" t="s">
        <v>380</v>
      </c>
      <c r="FQ2" s="920" t="s">
        <v>377</v>
      </c>
      <c r="FR2" s="920" t="s">
        <v>345</v>
      </c>
      <c r="FS2" s="219" t="s">
        <v>347</v>
      </c>
      <c r="FT2" s="219" t="s">
        <v>346</v>
      </c>
      <c r="FV2" s="258" t="s">
        <v>310</v>
      </c>
      <c r="FW2" s="333" t="s">
        <v>387</v>
      </c>
      <c r="FX2" s="219" t="s">
        <v>64</v>
      </c>
      <c r="FY2" s="219" t="s">
        <v>378</v>
      </c>
      <c r="FZ2" s="219" t="s">
        <v>379</v>
      </c>
      <c r="GA2" s="219" t="s">
        <v>336</v>
      </c>
      <c r="GB2" s="219" t="s">
        <v>337</v>
      </c>
      <c r="GC2" s="219" t="s">
        <v>340</v>
      </c>
      <c r="GD2" s="652" t="s">
        <v>380</v>
      </c>
      <c r="GE2" s="920" t="s">
        <v>377</v>
      </c>
      <c r="GF2" s="920" t="s">
        <v>345</v>
      </c>
      <c r="GG2" s="219" t="s">
        <v>347</v>
      </c>
      <c r="GH2" s="219" t="s">
        <v>346</v>
      </c>
      <c r="GJ2" s="898" t="s">
        <v>732</v>
      </c>
      <c r="GK2" s="898" t="s">
        <v>728</v>
      </c>
      <c r="GL2" s="898" t="s">
        <v>729</v>
      </c>
      <c r="GM2" s="898" t="s">
        <v>730</v>
      </c>
      <c r="GN2" s="898" t="s">
        <v>731</v>
      </c>
      <c r="GO2" s="898" t="s">
        <v>721</v>
      </c>
      <c r="GP2" s="898" t="s">
        <v>722</v>
      </c>
      <c r="GT2" s="258" t="s">
        <v>310</v>
      </c>
      <c r="GU2" s="333" t="s">
        <v>387</v>
      </c>
      <c r="GV2" s="219" t="s">
        <v>64</v>
      </c>
      <c r="GW2" s="219" t="s">
        <v>378</v>
      </c>
      <c r="GX2" s="219" t="s">
        <v>379</v>
      </c>
      <c r="GY2" s="219" t="s">
        <v>336</v>
      </c>
      <c r="GZ2" s="219" t="s">
        <v>337</v>
      </c>
      <c r="HA2" s="219" t="s">
        <v>340</v>
      </c>
      <c r="HB2" s="652" t="s">
        <v>380</v>
      </c>
      <c r="HC2" s="920" t="s">
        <v>377</v>
      </c>
      <c r="HD2" s="920" t="s">
        <v>345</v>
      </c>
      <c r="HE2" s="219" t="s">
        <v>347</v>
      </c>
      <c r="HF2" s="219" t="s">
        <v>346</v>
      </c>
      <c r="HH2" s="258" t="s">
        <v>310</v>
      </c>
      <c r="HI2" s="333" t="s">
        <v>387</v>
      </c>
      <c r="HJ2" s="219" t="s">
        <v>64</v>
      </c>
      <c r="HK2" s="219" t="s">
        <v>378</v>
      </c>
      <c r="HL2" s="219" t="s">
        <v>379</v>
      </c>
      <c r="HM2" s="219" t="s">
        <v>336</v>
      </c>
      <c r="HN2" s="219" t="s">
        <v>337</v>
      </c>
      <c r="HO2" s="219" t="s">
        <v>340</v>
      </c>
      <c r="HP2" s="652" t="s">
        <v>380</v>
      </c>
      <c r="HQ2" s="920" t="s">
        <v>377</v>
      </c>
      <c r="HR2" s="920" t="s">
        <v>345</v>
      </c>
      <c r="HS2" s="219" t="s">
        <v>347</v>
      </c>
      <c r="HT2" s="219" t="s">
        <v>346</v>
      </c>
      <c r="HV2" s="898" t="s">
        <v>732</v>
      </c>
      <c r="HW2" s="898" t="s">
        <v>728</v>
      </c>
      <c r="HX2" s="898" t="s">
        <v>729</v>
      </c>
      <c r="HY2" s="898" t="s">
        <v>730</v>
      </c>
      <c r="HZ2" s="898" t="s">
        <v>731</v>
      </c>
      <c r="IA2" s="898" t="s">
        <v>721</v>
      </c>
      <c r="IB2" s="898" t="s">
        <v>722</v>
      </c>
      <c r="IF2" s="258" t="s">
        <v>310</v>
      </c>
      <c r="IG2" s="333" t="s">
        <v>387</v>
      </c>
      <c r="IH2" s="219" t="s">
        <v>64</v>
      </c>
      <c r="II2" s="219" t="s">
        <v>378</v>
      </c>
      <c r="IJ2" s="219" t="s">
        <v>379</v>
      </c>
      <c r="IK2" s="219" t="s">
        <v>336</v>
      </c>
      <c r="IL2" s="219" t="s">
        <v>337</v>
      </c>
      <c r="IM2" s="219" t="s">
        <v>340</v>
      </c>
      <c r="IN2" s="423" t="s">
        <v>380</v>
      </c>
      <c r="IO2" s="219" t="s">
        <v>377</v>
      </c>
      <c r="IP2" s="219" t="s">
        <v>345</v>
      </c>
      <c r="IQ2" s="219" t="s">
        <v>347</v>
      </c>
      <c r="IR2" s="219" t="s">
        <v>346</v>
      </c>
      <c r="IT2" s="258" t="s">
        <v>310</v>
      </c>
      <c r="IU2" s="333" t="s">
        <v>387</v>
      </c>
      <c r="IV2" s="219" t="s">
        <v>64</v>
      </c>
      <c r="IW2" s="219" t="s">
        <v>378</v>
      </c>
      <c r="IX2" s="219" t="s">
        <v>379</v>
      </c>
      <c r="IY2" s="219" t="s">
        <v>336</v>
      </c>
      <c r="IZ2" s="219" t="s">
        <v>337</v>
      </c>
      <c r="JA2" s="219" t="s">
        <v>340</v>
      </c>
      <c r="JB2" s="423" t="s">
        <v>380</v>
      </c>
      <c r="JC2" s="219" t="s">
        <v>377</v>
      </c>
      <c r="JD2" s="219" t="s">
        <v>345</v>
      </c>
      <c r="JE2" s="219" t="s">
        <v>347</v>
      </c>
      <c r="JF2" s="219" t="s">
        <v>346</v>
      </c>
      <c r="JH2" s="898" t="s">
        <v>732</v>
      </c>
      <c r="JI2" s="898" t="s">
        <v>728</v>
      </c>
      <c r="JJ2" s="898" t="s">
        <v>729</v>
      </c>
      <c r="JK2" s="898" t="s">
        <v>730</v>
      </c>
      <c r="JL2" s="898" t="s">
        <v>731</v>
      </c>
      <c r="JM2" s="898" t="s">
        <v>721</v>
      </c>
      <c r="JN2" s="898" t="s">
        <v>722</v>
      </c>
      <c r="JR2" s="258" t="s">
        <v>310</v>
      </c>
      <c r="JS2" s="333" t="s">
        <v>387</v>
      </c>
      <c r="JT2" s="219" t="s">
        <v>64</v>
      </c>
      <c r="JU2" s="219" t="s">
        <v>378</v>
      </c>
      <c r="JV2" s="219" t="s">
        <v>379</v>
      </c>
      <c r="JW2" s="219" t="s">
        <v>336</v>
      </c>
      <c r="JX2" s="219" t="s">
        <v>337</v>
      </c>
      <c r="JY2" s="219" t="s">
        <v>340</v>
      </c>
      <c r="JZ2" s="423" t="s">
        <v>380</v>
      </c>
      <c r="KA2" s="219" t="s">
        <v>377</v>
      </c>
      <c r="KB2" s="219" t="s">
        <v>345</v>
      </c>
      <c r="KC2" s="219" t="s">
        <v>347</v>
      </c>
      <c r="KD2" s="219" t="s">
        <v>346</v>
      </c>
      <c r="KF2" s="258" t="s">
        <v>310</v>
      </c>
      <c r="KG2" s="333" t="s">
        <v>387</v>
      </c>
      <c r="KH2" s="219" t="s">
        <v>64</v>
      </c>
      <c r="KI2" s="219" t="s">
        <v>378</v>
      </c>
      <c r="KJ2" s="219" t="s">
        <v>379</v>
      </c>
      <c r="KK2" s="219" t="s">
        <v>336</v>
      </c>
      <c r="KL2" s="219" t="s">
        <v>337</v>
      </c>
      <c r="KM2" s="219" t="s">
        <v>340</v>
      </c>
      <c r="KN2" s="423" t="s">
        <v>380</v>
      </c>
      <c r="KO2" s="219" t="s">
        <v>377</v>
      </c>
      <c r="KP2" s="219" t="s">
        <v>345</v>
      </c>
      <c r="KQ2" s="219" t="s">
        <v>347</v>
      </c>
      <c r="KR2" s="219" t="s">
        <v>346</v>
      </c>
      <c r="KT2" s="898" t="s">
        <v>732</v>
      </c>
      <c r="KU2" s="898" t="s">
        <v>728</v>
      </c>
      <c r="KV2" s="898" t="s">
        <v>729</v>
      </c>
      <c r="KW2" s="898" t="s">
        <v>730</v>
      </c>
      <c r="KX2" s="898" t="s">
        <v>731</v>
      </c>
      <c r="KY2" s="898" t="s">
        <v>721</v>
      </c>
      <c r="KZ2" s="898" t="s">
        <v>722</v>
      </c>
      <c r="LD2" s="258" t="s">
        <v>310</v>
      </c>
      <c r="LE2" s="333" t="s">
        <v>387</v>
      </c>
      <c r="LF2" s="219" t="s">
        <v>64</v>
      </c>
      <c r="LG2" s="219" t="s">
        <v>378</v>
      </c>
      <c r="LH2" s="219" t="s">
        <v>379</v>
      </c>
      <c r="LI2" s="219" t="s">
        <v>336</v>
      </c>
      <c r="LJ2" s="219" t="s">
        <v>337</v>
      </c>
      <c r="LK2" s="219" t="s">
        <v>340</v>
      </c>
      <c r="LL2" s="423" t="s">
        <v>380</v>
      </c>
      <c r="LM2" s="219" t="s">
        <v>377</v>
      </c>
      <c r="LN2" s="219" t="s">
        <v>345</v>
      </c>
      <c r="LO2" s="219" t="s">
        <v>347</v>
      </c>
      <c r="LP2" s="219" t="s">
        <v>346</v>
      </c>
      <c r="LR2" s="258" t="s">
        <v>310</v>
      </c>
      <c r="LS2" s="333" t="s">
        <v>387</v>
      </c>
      <c r="LT2" s="219" t="s">
        <v>64</v>
      </c>
      <c r="LU2" s="219" t="s">
        <v>378</v>
      </c>
      <c r="LV2" s="219" t="s">
        <v>379</v>
      </c>
      <c r="LW2" s="219" t="s">
        <v>336</v>
      </c>
      <c r="LX2" s="219" t="s">
        <v>337</v>
      </c>
      <c r="LY2" s="219" t="s">
        <v>340</v>
      </c>
      <c r="LZ2" s="423" t="s">
        <v>380</v>
      </c>
      <c r="MA2" s="219" t="s">
        <v>377</v>
      </c>
      <c r="MB2" s="219" t="s">
        <v>345</v>
      </c>
      <c r="MC2" s="219" t="s">
        <v>347</v>
      </c>
      <c r="MD2" s="219" t="s">
        <v>346</v>
      </c>
      <c r="MF2" s="898" t="s">
        <v>732</v>
      </c>
      <c r="MG2" s="898" t="s">
        <v>728</v>
      </c>
      <c r="MH2" s="898" t="s">
        <v>729</v>
      </c>
      <c r="MI2" s="898" t="s">
        <v>730</v>
      </c>
      <c r="MJ2" s="898" t="s">
        <v>731</v>
      </c>
      <c r="MK2" s="898" t="s">
        <v>721</v>
      </c>
      <c r="ML2" s="898" t="s">
        <v>722</v>
      </c>
      <c r="MP2" s="258" t="s">
        <v>310</v>
      </c>
      <c r="MQ2" s="333" t="s">
        <v>387</v>
      </c>
      <c r="MR2" s="219" t="s">
        <v>64</v>
      </c>
      <c r="MS2" s="219" t="s">
        <v>378</v>
      </c>
      <c r="MT2" s="219" t="s">
        <v>379</v>
      </c>
      <c r="MU2" s="219" t="s">
        <v>336</v>
      </c>
      <c r="MV2" s="219" t="s">
        <v>337</v>
      </c>
      <c r="MW2" s="219" t="s">
        <v>340</v>
      </c>
      <c r="MX2" s="423" t="s">
        <v>380</v>
      </c>
      <c r="MY2" s="219" t="s">
        <v>377</v>
      </c>
      <c r="MZ2" s="219" t="s">
        <v>345</v>
      </c>
      <c r="NA2" s="219" t="s">
        <v>347</v>
      </c>
      <c r="NB2" s="219" t="s">
        <v>346</v>
      </c>
      <c r="ND2" s="258" t="s">
        <v>310</v>
      </c>
      <c r="NE2" s="333" t="s">
        <v>387</v>
      </c>
      <c r="NF2" s="219" t="s">
        <v>64</v>
      </c>
      <c r="NG2" s="219" t="s">
        <v>378</v>
      </c>
      <c r="NH2" s="219" t="s">
        <v>379</v>
      </c>
      <c r="NI2" s="219" t="s">
        <v>336</v>
      </c>
      <c r="NJ2" s="219" t="s">
        <v>337</v>
      </c>
      <c r="NK2" s="219" t="s">
        <v>340</v>
      </c>
      <c r="NL2" s="423" t="s">
        <v>380</v>
      </c>
      <c r="NM2" s="219" t="s">
        <v>377</v>
      </c>
      <c r="NN2" s="219" t="s">
        <v>345</v>
      </c>
      <c r="NO2" s="219" t="s">
        <v>347</v>
      </c>
      <c r="NP2" s="219" t="s">
        <v>346</v>
      </c>
      <c r="NR2" s="898" t="s">
        <v>732</v>
      </c>
      <c r="NS2" s="898" t="s">
        <v>728</v>
      </c>
      <c r="NT2" s="898" t="s">
        <v>729</v>
      </c>
      <c r="NU2" s="898" t="s">
        <v>730</v>
      </c>
      <c r="NV2" s="898" t="s">
        <v>731</v>
      </c>
      <c r="NW2" s="898" t="s">
        <v>721</v>
      </c>
      <c r="NX2" s="898" t="s">
        <v>722</v>
      </c>
      <c r="QO2" t="s">
        <v>723</v>
      </c>
    </row>
    <row r="3" spans="1:457" ht="18.75" x14ac:dyDescent="0.25">
      <c r="A3" s="219"/>
      <c r="B3" s="219"/>
      <c r="C3" s="320"/>
      <c r="D3" s="219"/>
      <c r="E3" s="219"/>
      <c r="F3" s="219"/>
      <c r="G3" s="219"/>
      <c r="H3" s="219"/>
      <c r="L3" s="321">
        <v>0.85234953703703698</v>
      </c>
      <c r="M3" s="338">
        <f>DATE(2024,3,16) + L3</f>
        <v>45367.852349537039</v>
      </c>
      <c r="N3" s="321" t="s">
        <v>324</v>
      </c>
      <c r="O3" s="311">
        <v>5.0000000000000001E-3</v>
      </c>
      <c r="P3" s="311">
        <v>6.0000000000000001E-3</v>
      </c>
      <c r="Q3" s="311">
        <v>7.5999999999999998E-2</v>
      </c>
      <c r="R3" s="311">
        <v>179.6541007765197</v>
      </c>
      <c r="S3" s="311">
        <f>R3/Q3</f>
        <v>2363.8697470594698</v>
      </c>
      <c r="T3" s="921">
        <f>O3*S3</f>
        <v>11.81934873529735</v>
      </c>
      <c r="U3" s="311">
        <f t="shared" ref="U3:U58" si="0">0.001*((R3/(Q3+0.001)))</f>
        <v>2.3331701399548015</v>
      </c>
      <c r="V3" s="311">
        <f t="shared" ref="V3:V58" si="1">0.001*((R3/(Q3-0.001)))</f>
        <v>2.3953880103535963</v>
      </c>
      <c r="W3" s="311">
        <f t="shared" ref="W3:W58" si="2">T3-U3</f>
        <v>9.4861785953425475</v>
      </c>
      <c r="X3" s="311">
        <f t="shared" ref="X3:X58" si="3">T3+V3</f>
        <v>14.214736745650946</v>
      </c>
      <c r="Z3" s="321">
        <v>0.85234953703703698</v>
      </c>
      <c r="AA3" s="338">
        <f>DATE(2024,3,16) + Z3</f>
        <v>45367.852349537039</v>
      </c>
      <c r="AB3" s="321" t="s">
        <v>324</v>
      </c>
      <c r="AC3" s="311">
        <v>5.0000000000000001E-3</v>
      </c>
      <c r="AD3" s="311">
        <v>6.0000000000000001E-3</v>
      </c>
      <c r="AE3" s="311">
        <v>7.5999999999999998E-2</v>
      </c>
      <c r="AF3" s="311">
        <v>174.81516847322646</v>
      </c>
      <c r="AG3" s="311">
        <f>AF3/AE3</f>
        <v>2300.1995851740326</v>
      </c>
      <c r="AH3" s="921">
        <f>AC3*AG3</f>
        <v>11.500997925870163</v>
      </c>
      <c r="AI3" s="311">
        <f t="shared" ref="AI3:AI58" si="4">0.001*((AF3/(AE3+0.001)))</f>
        <v>2.2703268632886551</v>
      </c>
      <c r="AJ3" s="311">
        <f t="shared" ref="AJ3:AJ58" si="5">0.001*((AF3/(AE3-0.001)))</f>
        <v>2.3308689129763529</v>
      </c>
      <c r="AK3" s="311">
        <f t="shared" ref="AK3:AK58" si="6">AH3-AI3</f>
        <v>9.2306710625815072</v>
      </c>
      <c r="AL3" s="311">
        <f t="shared" ref="AL3:AL58" si="7">AH3+AJ3</f>
        <v>13.831866838846516</v>
      </c>
      <c r="AN3" s="922">
        <v>11.702271552843587</v>
      </c>
      <c r="AO3" s="922">
        <f>MAX(AL3,X3)</f>
        <v>14.214736745650946</v>
      </c>
      <c r="AP3" s="922">
        <f>MIN(AK3,W3)</f>
        <v>9.2306710625815072</v>
      </c>
      <c r="AQ3" s="922">
        <v>14.073931920886555</v>
      </c>
      <c r="AR3" s="922">
        <v>9.3922127528017363</v>
      </c>
      <c r="AS3" s="922">
        <f>AO3-AQ3</f>
        <v>0.14080482476439116</v>
      </c>
      <c r="AT3" s="922">
        <f>AR3-AP3</f>
        <v>0.16154169022022913</v>
      </c>
      <c r="AX3" s="923">
        <v>0.84991898148148148</v>
      </c>
      <c r="AY3" s="924">
        <f t="shared" ref="AY3:AY79" si="8">DATE(2024,3,16) + AX3</f>
        <v>45367.849918981483</v>
      </c>
      <c r="AZ3" s="923" t="s">
        <v>325</v>
      </c>
      <c r="BA3" s="925">
        <v>3.0000000000000001E-3</v>
      </c>
      <c r="BB3" s="925">
        <v>7.0000000000000001E-3</v>
      </c>
      <c r="BC3" s="925">
        <v>7.0999999999999994E-2</v>
      </c>
      <c r="BD3" s="925">
        <v>304.49324190062674</v>
      </c>
      <c r="BE3" s="925">
        <f t="shared" ref="BE3:BE79" si="9">BD3/BC3</f>
        <v>4288.6372098679831</v>
      </c>
      <c r="BF3" s="926">
        <f t="shared" ref="BF3:BF66" si="10">BA3*BE3</f>
        <v>12.86591162960395</v>
      </c>
      <c r="BG3" s="925">
        <f t="shared" ref="BG3:BG66" si="11">0.001*((BD3/(BC3+0.001)))</f>
        <v>4.229072804175372</v>
      </c>
      <c r="BH3" s="925">
        <f t="shared" ref="BH3:BH66" si="12">0.001*((BD3/(BC3-0.001)))</f>
        <v>4.3499034557232399</v>
      </c>
      <c r="BI3" s="925">
        <f t="shared" ref="BI3:BI66" si="13">BF3-BG3</f>
        <v>8.6368388254285779</v>
      </c>
      <c r="BJ3" s="925">
        <f t="shared" ref="BJ3:BJ66" si="14">BF3+BH3</f>
        <v>17.21581508532719</v>
      </c>
      <c r="BL3" s="923">
        <v>0.84991898148148148</v>
      </c>
      <c r="BM3" s="924">
        <f t="shared" ref="BM3:BM79" si="15">DATE(2024,3,16) + BL3</f>
        <v>45367.849918981483</v>
      </c>
      <c r="BN3" s="923" t="s">
        <v>325</v>
      </c>
      <c r="BO3" s="925">
        <v>3.0000000000000001E-3</v>
      </c>
      <c r="BP3" s="925">
        <v>7.0000000000000001E-3</v>
      </c>
      <c r="BQ3" s="925">
        <v>7.0999999999999994E-2</v>
      </c>
      <c r="BR3" s="925">
        <v>297.84979574370567</v>
      </c>
      <c r="BS3" s="925">
        <f t="shared" ref="BS3:BS79" si="16">BR3/BQ3</f>
        <v>4195.0675456859954</v>
      </c>
      <c r="BT3" s="926">
        <f t="shared" ref="BT3:BT66" si="17">BO3*BS3</f>
        <v>12.585202637057986</v>
      </c>
      <c r="BU3" s="925">
        <f t="shared" ref="BU3:BU66" si="18">0.001*((BR3/(BQ3+0.001)))</f>
        <v>4.1368027186625786</v>
      </c>
      <c r="BV3" s="925">
        <f t="shared" ref="BV3:BV66" si="19">0.001*((BR3/(BQ3-0.001)))</f>
        <v>4.254997082052939</v>
      </c>
      <c r="BW3" s="925">
        <f t="shared" ref="BW3:BW66" si="20">BT3-BU3</f>
        <v>8.4483999183954062</v>
      </c>
      <c r="BX3" s="925">
        <f t="shared" ref="BX3:BX66" si="21">BT3+BV3</f>
        <v>16.840199719110924</v>
      </c>
      <c r="BZ3" s="927">
        <v>12.740507790119052</v>
      </c>
      <c r="CA3" s="927">
        <f>MAX(BX3,BJ3)</f>
        <v>17.21581508532719</v>
      </c>
      <c r="CB3" s="927">
        <f>MIN(BW3,BI3)</f>
        <v>8.4483999183954062</v>
      </c>
      <c r="CC3" s="927">
        <v>17.048012804873586</v>
      </c>
      <c r="CD3" s="927">
        <v>8.5526556924410304</v>
      </c>
      <c r="CE3" s="927">
        <f>CA3-CC3</f>
        <v>0.16780228045360346</v>
      </c>
      <c r="CF3" s="927">
        <f>CD3-CB3</f>
        <v>0.10425577404562425</v>
      </c>
      <c r="CJ3" s="928">
        <v>0.84929398148148139</v>
      </c>
      <c r="CK3" s="929">
        <f>DATE(2024,3,16) + CJ3</f>
        <v>45367.849293981482</v>
      </c>
      <c r="CL3" s="928" t="s">
        <v>326</v>
      </c>
      <c r="CM3" s="930">
        <v>4.0000000000000001E-3</v>
      </c>
      <c r="CN3" s="930">
        <v>0.01</v>
      </c>
      <c r="CO3" s="930">
        <v>6.5000000000000002E-2</v>
      </c>
      <c r="CP3" s="930">
        <v>284.10906235127197</v>
      </c>
      <c r="CQ3" s="930">
        <f t="shared" ref="CQ3:CQ87" si="22">CP3/CO3</f>
        <v>4370.9086515580302</v>
      </c>
      <c r="CR3" s="931">
        <f>CM3*CQ3</f>
        <v>17.483634606232123</v>
      </c>
      <c r="CS3" s="930">
        <f t="shared" ref="CS3:CS66" si="23">0.001*((CP3/(CO3+0.001)))</f>
        <v>4.30468276289806</v>
      </c>
      <c r="CT3" s="930">
        <f t="shared" ref="CT3:CT66" si="24">0.001*((CP3/(CO3-0.001)))</f>
        <v>4.4392040992386246</v>
      </c>
      <c r="CU3" s="930">
        <f t="shared" ref="CU3:CU66" si="25">CR3-CS3</f>
        <v>13.178951843334062</v>
      </c>
      <c r="CV3" s="930">
        <f t="shared" ref="CV3:CV66" si="26">CR3+CT3</f>
        <v>21.922838705470745</v>
      </c>
      <c r="CX3" s="928">
        <v>0.84929398148148139</v>
      </c>
      <c r="CY3" s="929">
        <f>DATE(2024,3,16) + CX3</f>
        <v>45367.849293981482</v>
      </c>
      <c r="CZ3" s="928" t="s">
        <v>326</v>
      </c>
      <c r="DA3" s="930">
        <v>4.0000000000000001E-3</v>
      </c>
      <c r="DB3" s="930">
        <v>0.01</v>
      </c>
      <c r="DC3" s="930">
        <v>6.5000000000000002E-2</v>
      </c>
      <c r="DD3" s="930">
        <v>275.73461394545348</v>
      </c>
      <c r="DE3" s="930">
        <f t="shared" ref="DE3:DE87" si="27">DD3/DC3</f>
        <v>4242.070983776207</v>
      </c>
      <c r="DF3" s="931">
        <f>DA3*DE3</f>
        <v>16.968283935104829</v>
      </c>
      <c r="DG3" s="930">
        <f t="shared" ref="DG3:DG66" si="28">0.001*((DD3/(DC3+0.001)))</f>
        <v>4.1777971809917194</v>
      </c>
      <c r="DH3" s="930">
        <f t="shared" ref="DH3:DH66" si="29">0.001*((DD3/(DC3-0.001)))</f>
        <v>4.3083533428977105</v>
      </c>
      <c r="DI3" s="930">
        <f t="shared" ref="DI3:DI66" si="30">DF3-DG3</f>
        <v>12.790486754113109</v>
      </c>
      <c r="DJ3" s="930">
        <f t="shared" ref="DJ3:DJ66" si="31">DF3+DH3</f>
        <v>21.276637278002539</v>
      </c>
      <c r="DL3" s="472">
        <v>17.234866549280138</v>
      </c>
      <c r="DM3" s="472">
        <f>MAX(DJ3,CV3)</f>
        <v>21.922838705470745</v>
      </c>
      <c r="DN3" s="472">
        <f>MIN(DI3,CU3)</f>
        <v>12.790486754113109</v>
      </c>
      <c r="DO3" s="472">
        <v>21.610906884058299</v>
      </c>
      <c r="DP3" s="472">
        <v>12.991433497374043</v>
      </c>
      <c r="DQ3" s="472">
        <f>DM3-DO3</f>
        <v>0.31193182141244691</v>
      </c>
      <c r="DR3" s="472">
        <f>DP3-DN3</f>
        <v>0.20094674326093376</v>
      </c>
      <c r="DV3" s="932">
        <v>0.85055555555555562</v>
      </c>
      <c r="DW3" s="933">
        <f t="shared" ref="DW3:DW70" si="32">DATE(2024,3,16) + DV3</f>
        <v>45367.850555555553</v>
      </c>
      <c r="DX3" s="932" t="s">
        <v>436</v>
      </c>
      <c r="DY3" s="934">
        <v>6.0000000000000001E-3</v>
      </c>
      <c r="DZ3" s="934">
        <v>6.0000000000000001E-3</v>
      </c>
      <c r="EA3" s="934">
        <v>1.7999999999999999E-2</v>
      </c>
      <c r="EB3" s="934">
        <v>75.168674108638257</v>
      </c>
      <c r="EC3" s="934">
        <f t="shared" ref="EC3:EC70" si="33">EB3/EA3</f>
        <v>4176.0374504799038</v>
      </c>
      <c r="ED3" s="935">
        <f t="shared" ref="ED3:ED70" si="34">DY3*EC3</f>
        <v>25.056224702879422</v>
      </c>
      <c r="EE3" s="936">
        <f t="shared" ref="EE3:EE66" si="35">0.001*((EB3/(EA3+0.001)))</f>
        <v>3.9562460057178033</v>
      </c>
      <c r="EF3" s="936">
        <f t="shared" ref="EF3:EF66" si="36">0.001*((EB3/(EA3-0.001)))</f>
        <v>4.4216867122728392</v>
      </c>
      <c r="EG3" s="934">
        <f t="shared" ref="EG3:EG66" si="37">ED3-EE3</f>
        <v>21.099978697161617</v>
      </c>
      <c r="EH3" s="934">
        <f t="shared" ref="EH3:EH66" si="38">ED3+EF3</f>
        <v>29.477911415152263</v>
      </c>
      <c r="EJ3" s="932">
        <v>0.85055555555555562</v>
      </c>
      <c r="EK3" s="933">
        <f t="shared" ref="EK3:EK70" si="39">DATE(2024,3,16) + EJ3</f>
        <v>45367.850555555553</v>
      </c>
      <c r="EL3" s="932" t="s">
        <v>436</v>
      </c>
      <c r="EM3" s="934">
        <v>6.0000000000000001E-3</v>
      </c>
      <c r="EN3" s="934">
        <v>6.0000000000000001E-3</v>
      </c>
      <c r="EO3" s="934">
        <v>1.7999999999999999E-2</v>
      </c>
      <c r="EP3" s="934">
        <v>75.370816165296901</v>
      </c>
      <c r="EQ3" s="934">
        <f t="shared" ref="EQ3:EQ70" si="40">EP3/EO3</f>
        <v>4187.2675647387168</v>
      </c>
      <c r="ER3" s="937">
        <f t="shared" ref="ER3:ER70" si="41">EM3*EQ3</f>
        <v>25.123605388432303</v>
      </c>
      <c r="ES3" s="938">
        <f t="shared" ref="ES3:ES66" si="42">0.001*((EP3/(EO3+0.001)))</f>
        <v>3.9668850613314159</v>
      </c>
      <c r="ET3" s="938">
        <f t="shared" ref="ET3:ET66" si="43">0.001*((EP3/(EO3-0.001)))</f>
        <v>4.4335774214880539</v>
      </c>
      <c r="EU3" s="934">
        <f t="shared" ref="EU3:EU66" si="44">ER3-ES3</f>
        <v>21.156720327100885</v>
      </c>
      <c r="EV3" s="934">
        <f t="shared" ref="EV3:EV66" si="45">ER3+ET3</f>
        <v>29.557182809920356</v>
      </c>
      <c r="EX3" s="939">
        <v>25.255545799016438</v>
      </c>
      <c r="EY3" s="939">
        <f>MAX(EV3,EH3)</f>
        <v>29.557182809920356</v>
      </c>
      <c r="EZ3" s="939">
        <f>MIN(EU3,EG3)</f>
        <v>21.099978697161617</v>
      </c>
      <c r="FA3" s="939">
        <v>29.71240682237228</v>
      </c>
      <c r="FB3" s="939">
        <v>21.267828041276999</v>
      </c>
      <c r="FC3" s="472">
        <f>EY3-FA3</f>
        <v>-0.15522401245192441</v>
      </c>
      <c r="FD3" s="472">
        <f>FB3-EZ3</f>
        <v>0.16784934411538188</v>
      </c>
      <c r="FH3" s="940">
        <v>0.85143518518518524</v>
      </c>
      <c r="FI3" s="941">
        <f t="shared" ref="FI3:FI64" si="46">DATE(2024,3,16) + FH3</f>
        <v>45367.851435185185</v>
      </c>
      <c r="FJ3" s="940" t="s">
        <v>437</v>
      </c>
      <c r="FK3" s="942">
        <v>4.0000000000000001E-3</v>
      </c>
      <c r="FL3" s="942">
        <v>3.0000000000000001E-3</v>
      </c>
      <c r="FM3" s="942">
        <v>2.3E-2</v>
      </c>
      <c r="FN3" s="942">
        <v>59.490921907355307</v>
      </c>
      <c r="FO3" s="942">
        <f t="shared" ref="FO3:FO64" si="47">FN3/FM3</f>
        <v>2586.5618220589263</v>
      </c>
      <c r="FP3" s="943">
        <f t="shared" ref="FP3:FP64" si="48">FK3*FO3</f>
        <v>10.346247288235705</v>
      </c>
      <c r="FQ3" s="944">
        <f t="shared" ref="FQ3:FQ64" si="49">0.001*((FN3/(FM3+0.001)))</f>
        <v>2.478788412806471</v>
      </c>
      <c r="FR3" s="944">
        <f t="shared" ref="FR3:FR64" si="50">0.001*((FN3/(FM3-0.001)))</f>
        <v>2.7041328139706962</v>
      </c>
      <c r="FS3" s="942">
        <f t="shared" ref="FS3:FS64" si="51">FP3-FQ3</f>
        <v>7.8674588754292341</v>
      </c>
      <c r="FT3" s="942">
        <f t="shared" ref="FT3:FT64" si="52">FP3+FR3</f>
        <v>13.050380102206402</v>
      </c>
      <c r="FV3" s="940">
        <v>0.85143518518518524</v>
      </c>
      <c r="FW3" s="941">
        <f t="shared" ref="FW3:FW64" si="53">DATE(2024,3,16) + FV3</f>
        <v>45367.851435185185</v>
      </c>
      <c r="FX3" s="940" t="s">
        <v>437</v>
      </c>
      <c r="FY3" s="942">
        <v>4.0000000000000001E-3</v>
      </c>
      <c r="FZ3" s="942">
        <v>3.0000000000000001E-3</v>
      </c>
      <c r="GA3" s="942">
        <v>2.3E-2</v>
      </c>
      <c r="GB3" s="942">
        <v>59.242050215378818</v>
      </c>
      <c r="GC3" s="942">
        <f t="shared" ref="GC3:GC64" si="54">GB3/GA3</f>
        <v>2575.7413137121225</v>
      </c>
      <c r="GD3" s="943">
        <f t="shared" ref="GD3:GD64" si="55">FY3*GC3</f>
        <v>10.302965254848491</v>
      </c>
      <c r="GE3" s="944">
        <f t="shared" ref="GE3:GE64" si="56">0.001*((GB3/(GA3+0.001)))</f>
        <v>2.4684187589741171</v>
      </c>
      <c r="GF3" s="944">
        <f t="shared" ref="GF3:GF64" si="57">0.001*((GB3/(GA3-0.001)))</f>
        <v>2.692820464335401</v>
      </c>
      <c r="GG3" s="942">
        <f t="shared" ref="GG3:GG64" si="58">GD3-GE3</f>
        <v>7.834546495874374</v>
      </c>
      <c r="GH3" s="942">
        <f t="shared" ref="GH3:GH64" si="59">GD3+GF3</f>
        <v>12.995785719183893</v>
      </c>
      <c r="GJ3" s="945">
        <v>10.394488339251096</v>
      </c>
      <c r="GK3" s="945">
        <f>MAX(GH3,FT3)</f>
        <v>13.050380102206402</v>
      </c>
      <c r="GL3" s="945">
        <f>MIN(GG3,FS3)</f>
        <v>7.834546495874374</v>
      </c>
      <c r="GM3" s="945">
        <v>13.111229609737176</v>
      </c>
      <c r="GN3" s="945">
        <v>7.9041421746388547</v>
      </c>
      <c r="GO3" s="472">
        <f>GK3-GM3</f>
        <v>-6.0849507530774005E-2</v>
      </c>
      <c r="GP3" s="472">
        <f>GN3-GL3</f>
        <v>6.9595678764480695E-2</v>
      </c>
      <c r="GT3" s="946">
        <v>0.85296296296296292</v>
      </c>
      <c r="GU3" s="947">
        <f t="shared" ref="GU3:GU54" si="60">DATE(2024,3,16) + GT3</f>
        <v>45367.852962962963</v>
      </c>
      <c r="GV3" s="946" t="s">
        <v>438</v>
      </c>
      <c r="GW3" s="948">
        <v>5.0000000000000001E-3</v>
      </c>
      <c r="GX3" s="948">
        <v>3.4000000000000002E-2</v>
      </c>
      <c r="GY3" s="948">
        <v>8.8999999999999996E-2</v>
      </c>
      <c r="GZ3" s="948">
        <v>276.78277960238375</v>
      </c>
      <c r="HA3" s="948">
        <f t="shared" ref="HA3:HA54" si="61">GZ3/GY3</f>
        <v>3109.9188719368963</v>
      </c>
      <c r="HB3" s="949">
        <f t="shared" ref="HB3:HB54" si="62">GW3*HA3</f>
        <v>15.549594359684482</v>
      </c>
      <c r="HC3" s="950">
        <f t="shared" ref="HC3:HC54" si="63">0.001*((GZ3/(GY3+0.001)))</f>
        <v>3.0753642178042644</v>
      </c>
      <c r="HD3" s="950">
        <f t="shared" ref="HD3:HD54" si="64">0.001*((GZ3/(GY3-0.001)))</f>
        <v>3.1452588591179973</v>
      </c>
      <c r="HE3" s="948">
        <f t="shared" ref="HE3:HE54" si="65">HB3-HC3</f>
        <v>12.474230141880218</v>
      </c>
      <c r="HF3" s="948">
        <f t="shared" ref="HF3:HF54" si="66">HB3+HD3</f>
        <v>18.694853218802479</v>
      </c>
      <c r="HH3" s="946">
        <v>0.85296296296296292</v>
      </c>
      <c r="HI3" s="947">
        <f t="shared" ref="HI3:HI54" si="67">DATE(2024,3,16) + HH3</f>
        <v>45367.852962962963</v>
      </c>
      <c r="HJ3" s="946" t="s">
        <v>438</v>
      </c>
      <c r="HK3" s="948">
        <v>5.0000000000000001E-3</v>
      </c>
      <c r="HL3" s="948">
        <v>3.4000000000000002E-2</v>
      </c>
      <c r="HM3" s="948">
        <v>8.8999999999999996E-2</v>
      </c>
      <c r="HN3" s="948">
        <v>270.62171808561465</v>
      </c>
      <c r="HO3" s="948">
        <f t="shared" ref="HO3:HO54" si="68">HN3/HM3</f>
        <v>3040.6934616361195</v>
      </c>
      <c r="HP3" s="949">
        <f t="shared" ref="HP3:HP54" si="69">HK3*HO3</f>
        <v>15.203467308180597</v>
      </c>
      <c r="HQ3" s="950">
        <f t="shared" ref="HQ3:HQ54" si="70">0.001*((HN3/(HM3+0.001)))</f>
        <v>3.0069079787290516</v>
      </c>
      <c r="HR3" s="950">
        <f t="shared" ref="HR3:HR54" si="71">0.001*((HN3/(HM3-0.001)))</f>
        <v>3.0752467964274395</v>
      </c>
      <c r="HS3" s="948">
        <f t="shared" ref="HS3:HS54" si="72">HP3-HQ3</f>
        <v>12.196559329451546</v>
      </c>
      <c r="HT3" s="948">
        <f t="shared" ref="HT3:HT54" si="73">HP3+HR3</f>
        <v>18.278714104608035</v>
      </c>
      <c r="HV3" s="951">
        <v>15.438182094433939</v>
      </c>
      <c r="HW3" s="951">
        <f>MAX(HT3,HF3)</f>
        <v>18.694853218802479</v>
      </c>
      <c r="HX3" s="951">
        <f>MIN(HS3,HE3)</f>
        <v>12.196559329451546</v>
      </c>
      <c r="HY3" s="951">
        <v>18.560905290808076</v>
      </c>
      <c r="HZ3" s="951">
        <v>12.384852746868116</v>
      </c>
      <c r="IA3" s="472">
        <f>HW3-HY3</f>
        <v>0.13394792799440225</v>
      </c>
      <c r="IB3" s="472">
        <f>HZ3-HX3</f>
        <v>0.18829341741657046</v>
      </c>
      <c r="IF3" s="952">
        <v>0.85614583333333327</v>
      </c>
      <c r="IG3" s="953">
        <f>DATE(2024,3,16)+IF3</f>
        <v>45367.856145833335</v>
      </c>
      <c r="IH3" s="240" t="s">
        <v>327</v>
      </c>
      <c r="II3" s="239">
        <v>3.0000000000000001E-3</v>
      </c>
      <c r="IJ3" s="239">
        <v>8.9999999999999993E-3</v>
      </c>
      <c r="IK3" s="239">
        <v>9.6000000000000002E-2</v>
      </c>
      <c r="IL3" s="239">
        <v>342.45467564370466</v>
      </c>
      <c r="IM3" s="239">
        <f>IL3/IK3</f>
        <v>3567.2362046219237</v>
      </c>
      <c r="IN3" s="954">
        <f t="shared" ref="IN3:IN24" si="74">II3*IM3</f>
        <v>10.701708613865771</v>
      </c>
      <c r="IO3" s="239">
        <f t="shared" ref="IO3:IO66" si="75">0.001*((IL3/(IK3+0.001)))</f>
        <v>3.5304605736464398</v>
      </c>
      <c r="IP3" s="239">
        <f t="shared" ref="IP3:IP66" si="76">0.001*((IL3/(IK3-0.001)))</f>
        <v>3.6047860594074175</v>
      </c>
      <c r="IQ3" s="239">
        <f t="shared" ref="IQ3:IQ66" si="77">IN3-IO3</f>
        <v>7.1712480402193304</v>
      </c>
      <c r="IR3" s="239">
        <f t="shared" ref="IR3:IR66" si="78">IN3+IP3</f>
        <v>14.306494673273189</v>
      </c>
      <c r="IT3" s="952">
        <v>0.85614583333333327</v>
      </c>
      <c r="IU3" s="953">
        <f>DATE(2024,3,16)+IT3</f>
        <v>45367.856145833335</v>
      </c>
      <c r="IV3" s="240" t="s">
        <v>327</v>
      </c>
      <c r="IW3" s="239">
        <v>3.0000000000000001E-3</v>
      </c>
      <c r="IX3" s="239">
        <v>8.9999999999999993E-3</v>
      </c>
      <c r="IY3" s="239">
        <v>9.6000000000000002E-2</v>
      </c>
      <c r="IZ3" s="239">
        <v>345.94918302431751</v>
      </c>
      <c r="JA3" s="239">
        <f>IZ3/IY3</f>
        <v>3603.637323169974</v>
      </c>
      <c r="JB3" s="954">
        <f t="shared" ref="JB3:JB24" si="79">IW3*JA3</f>
        <v>10.810911969509922</v>
      </c>
      <c r="JC3" s="239">
        <f t="shared" ref="JC3:JC66" si="80">0.001*((IZ3/(IY3+0.001)))</f>
        <v>3.5664864229311086</v>
      </c>
      <c r="JD3" s="239">
        <f t="shared" ref="JD3:JD66" si="81">0.001*((IZ3/(IY3-0.001)))</f>
        <v>3.6415703476243948</v>
      </c>
      <c r="JE3" s="239">
        <f t="shared" ref="JE3:JE66" si="82">JB3-JC3</f>
        <v>7.2444255465788139</v>
      </c>
      <c r="JF3" s="239">
        <f t="shared" ref="JF3:JF66" si="83">JB3+JD3</f>
        <v>14.452482317134317</v>
      </c>
      <c r="JH3" s="225">
        <v>10.885493565724401</v>
      </c>
      <c r="JI3" s="225">
        <f>MAX(JF3,IR3)</f>
        <v>14.452482317134317</v>
      </c>
      <c r="JJ3" s="225">
        <f>MIN(JE3,IQ3)</f>
        <v>7.1712480402193304</v>
      </c>
      <c r="JK3" s="225">
        <v>14.552186135231569</v>
      </c>
      <c r="JL3" s="225">
        <v>7.2944029048668666</v>
      </c>
      <c r="JM3" s="472">
        <f>JI3-JK3</f>
        <v>-9.9703818097252039E-2</v>
      </c>
      <c r="JN3" s="472">
        <f>JL3-JJ3</f>
        <v>0.12315486464753622</v>
      </c>
      <c r="JR3" s="955">
        <v>0.86011574074074071</v>
      </c>
      <c r="JS3" s="357">
        <f t="shared" ref="JS3:JS60" si="84">DATE(2024,3,16)+JR3</f>
        <v>45367.860115740739</v>
      </c>
      <c r="JT3" s="267" t="s">
        <v>328</v>
      </c>
      <c r="JU3" s="249">
        <v>6.0000000000000001E-3</v>
      </c>
      <c r="JV3" s="249">
        <v>1.7000000000000001E-2</v>
      </c>
      <c r="JW3" s="249">
        <v>5.3999999999999999E-2</v>
      </c>
      <c r="JX3" s="249">
        <v>206.08089643348822</v>
      </c>
      <c r="JY3" s="249">
        <f t="shared" ref="JY3:JY60" si="85">JX3/JW3</f>
        <v>3816.3128969164486</v>
      </c>
      <c r="JZ3" s="956">
        <f t="shared" ref="JZ3:JZ60" si="86">JU3*JY3</f>
        <v>22.897877381498692</v>
      </c>
      <c r="KA3" s="249">
        <f t="shared" ref="KA3:KA60" si="87">0.001*((JX3/(JW3+0.001)))</f>
        <v>3.7469253896997858</v>
      </c>
      <c r="KB3" s="249">
        <f t="shared" ref="KB3:KB60" si="88">0.001*((JX3/(JW3-0.001)))</f>
        <v>3.8883188006318532</v>
      </c>
      <c r="KC3" s="249">
        <f t="shared" ref="KC3:KC60" si="89">JZ3-KA3</f>
        <v>19.150951991798905</v>
      </c>
      <c r="KD3" s="249">
        <f t="shared" ref="KD3:KD60" si="90">JZ3+KB3</f>
        <v>26.786196182130546</v>
      </c>
      <c r="KF3" s="955">
        <v>0.86011574074074071</v>
      </c>
      <c r="KG3" s="357">
        <f t="shared" ref="KG3:KG60" si="91">DATE(2024,3,16)+KF3</f>
        <v>45367.860115740739</v>
      </c>
      <c r="KH3" s="267" t="s">
        <v>328</v>
      </c>
      <c r="KI3" s="249">
        <v>6.0000000000000001E-3</v>
      </c>
      <c r="KJ3" s="249">
        <v>1.7000000000000001E-2</v>
      </c>
      <c r="KK3" s="249">
        <v>5.3999999999999999E-2</v>
      </c>
      <c r="KL3" s="249">
        <v>200.92768251330372</v>
      </c>
      <c r="KM3" s="249">
        <f t="shared" ref="KM3:KM60" si="92">KL3/KK3</f>
        <v>3720.8830095056246</v>
      </c>
      <c r="KN3" s="956">
        <f t="shared" ref="KN3:KN60" si="93">KI3*KM3</f>
        <v>22.325298057033748</v>
      </c>
      <c r="KO3" s="249">
        <f t="shared" ref="KO3:KO60" si="94">0.001*((KL3/(KK3+0.001)))</f>
        <v>3.6532305911509768</v>
      </c>
      <c r="KP3" s="249">
        <f t="shared" ref="KP3:KP60" si="95">0.001*((KL3/(KK3-0.001)))</f>
        <v>3.7910883493076177</v>
      </c>
      <c r="KQ3" s="249">
        <f t="shared" ref="KQ3:KQ60" si="96">KN3-KO3</f>
        <v>18.672067465882773</v>
      </c>
      <c r="KR3" s="249">
        <f t="shared" ref="KR3:KR60" si="97">KN3+KP3</f>
        <v>26.116386406341366</v>
      </c>
      <c r="KT3" s="226">
        <v>22.79221575758238</v>
      </c>
      <c r="KU3" s="226">
        <f>MAX(KR3,KD3)</f>
        <v>26.786196182130546</v>
      </c>
      <c r="KV3" s="226">
        <f>MIN(KQ3,KC3)</f>
        <v>18.672067465882773</v>
      </c>
      <c r="KW3" s="226">
        <v>26.662592018303915</v>
      </c>
      <c r="KX3" s="226">
        <v>19.062580451796173</v>
      </c>
      <c r="KY3" s="472">
        <f>KU3-KW3</f>
        <v>0.12360416382663075</v>
      </c>
      <c r="KZ3" s="472">
        <f>KX3-KV3</f>
        <v>0.3905129859134</v>
      </c>
      <c r="LD3" s="430">
        <v>0.86777777777777787</v>
      </c>
      <c r="LE3" s="431">
        <f t="shared" ref="LE3:LE60" si="98">DATE(2024,3,16)+LD3</f>
        <v>45367.867777777778</v>
      </c>
      <c r="LF3" s="273" t="s">
        <v>329</v>
      </c>
      <c r="LG3" s="274">
        <v>1E-3</v>
      </c>
      <c r="LH3" s="274">
        <v>1E-3</v>
      </c>
      <c r="LI3" s="274">
        <v>1.2E-2</v>
      </c>
      <c r="LJ3" s="274">
        <v>127.88510538001657</v>
      </c>
      <c r="LK3" s="274">
        <f t="shared" ref="LK3:LK60" si="99">LJ3/LI3</f>
        <v>10657.09211500138</v>
      </c>
      <c r="LL3" s="432">
        <f t="shared" ref="LL3:LL60" si="100">LG3*LK3</f>
        <v>10.65709211500138</v>
      </c>
      <c r="LM3" s="274">
        <f t="shared" ref="LM3:LM60" si="101">0.001*((LJ3/(LI3+0.001)))</f>
        <v>9.8373157984628126</v>
      </c>
      <c r="LN3" s="274">
        <f t="shared" ref="LN3:LN60" si="102">0.001*((LJ3/(LI3-0.001)))</f>
        <v>11.625918670910599</v>
      </c>
      <c r="LO3" s="274">
        <f t="shared" ref="LO3:LO60" si="103">LL3-LM3</f>
        <v>0.81977631653856697</v>
      </c>
      <c r="LP3" s="274">
        <f t="shared" ref="LP3:LP60" si="104">LL3+LN3</f>
        <v>22.283010785911976</v>
      </c>
      <c r="LR3" s="430">
        <v>0.86777777777777787</v>
      </c>
      <c r="LS3" s="431">
        <f t="shared" ref="LS3:LS60" si="105">DATE(2024,3,16)+LR3</f>
        <v>45367.867777777778</v>
      </c>
      <c r="LT3" s="273" t="s">
        <v>329</v>
      </c>
      <c r="LU3" s="274">
        <v>1E-3</v>
      </c>
      <c r="LV3" s="274">
        <v>1E-3</v>
      </c>
      <c r="LW3" s="274">
        <v>1.2E-2</v>
      </c>
      <c r="LX3" s="274">
        <v>133.33074456758371</v>
      </c>
      <c r="LY3" s="274">
        <f t="shared" ref="LY3:LY60" si="106">LX3/LW3</f>
        <v>11110.895380631975</v>
      </c>
      <c r="LZ3" s="432">
        <f t="shared" ref="LZ3:LZ60" si="107">LU3*LY3</f>
        <v>11.110895380631975</v>
      </c>
      <c r="MA3" s="274">
        <f t="shared" ref="MA3:MA60" si="108">0.001*((LX3/(LW3+0.001)))</f>
        <v>10.256211120583361</v>
      </c>
      <c r="MB3" s="274">
        <f t="shared" ref="MB3:MB60" si="109">0.001*((LX3/(LW3-0.001)))</f>
        <v>12.120976778871247</v>
      </c>
      <c r="MC3" s="274">
        <f t="shared" ref="MC3:MC60" si="110">LZ3-MA3</f>
        <v>0.85468426004861442</v>
      </c>
      <c r="MD3" s="274">
        <f t="shared" ref="MD3:MD60" si="111">LZ3+MB3</f>
        <v>23.231872159503222</v>
      </c>
      <c r="MF3" s="227">
        <v>11.142511590632019</v>
      </c>
      <c r="MG3" s="227">
        <f>MAX(MD3,LP3)</f>
        <v>23.231872159503222</v>
      </c>
      <c r="MH3" s="227">
        <f>MIN(MC3,LO3)</f>
        <v>0.81977631653856697</v>
      </c>
      <c r="MI3" s="227">
        <v>23.297978780412404</v>
      </c>
      <c r="MJ3" s="227">
        <v>0.85711627620246311</v>
      </c>
      <c r="MK3" s="472">
        <f>MG3-MI3</f>
        <v>-6.6106620909181402E-2</v>
      </c>
      <c r="ML3" s="472">
        <f>MJ3-MH3</f>
        <v>3.7339959663896138E-2</v>
      </c>
      <c r="MP3" s="957">
        <v>0.86987268518518512</v>
      </c>
      <c r="MQ3" s="958">
        <f t="shared" ref="MQ3:MQ45" si="112">DATE(2024,3,16)+MP3</f>
        <v>45367.869872685187</v>
      </c>
      <c r="MR3" s="959" t="s">
        <v>330</v>
      </c>
      <c r="MS3" s="960">
        <v>2E-3</v>
      </c>
      <c r="MT3" s="960">
        <v>5.0000000000000001E-3</v>
      </c>
      <c r="MU3" s="960">
        <v>2.5000000000000001E-2</v>
      </c>
      <c r="MV3" s="960">
        <v>260.72552366471268</v>
      </c>
      <c r="MW3" s="960">
        <f t="shared" ref="MW3:MW45" si="113">MV3/MU3</f>
        <v>10429.020946588507</v>
      </c>
      <c r="MX3" s="961">
        <f t="shared" ref="MX3:MX45" si="114">MS3*MW3</f>
        <v>20.858041893177013</v>
      </c>
      <c r="MY3" s="960">
        <f t="shared" ref="MY3:MY45" si="115">0.001*((MV3/(MU3+0.001)))</f>
        <v>10.027904756335102</v>
      </c>
      <c r="MZ3" s="960">
        <f t="shared" ref="MZ3:MZ45" si="116">0.001*((MV3/(MU3-0.001)))</f>
        <v>10.863563486029694</v>
      </c>
      <c r="NA3" s="960">
        <f t="shared" ref="NA3:NA45" si="117">MX3-MY3</f>
        <v>10.830137136841911</v>
      </c>
      <c r="NB3" s="960">
        <f t="shared" ref="NB3:NB45" si="118">MX3+MZ3</f>
        <v>31.721605379206707</v>
      </c>
      <c r="ND3" s="957">
        <v>0.86987268518518512</v>
      </c>
      <c r="NE3" s="958">
        <f t="shared" ref="NE3:NE45" si="119">DATE(2024,3,16)+ND3</f>
        <v>45367.869872685187</v>
      </c>
      <c r="NF3" s="959" t="s">
        <v>330</v>
      </c>
      <c r="NG3" s="960">
        <v>2E-3</v>
      </c>
      <c r="NH3" s="960">
        <v>5.0000000000000001E-3</v>
      </c>
      <c r="NI3" s="960">
        <v>2.5000000000000001E-2</v>
      </c>
      <c r="NJ3" s="960">
        <v>247.35945166823157</v>
      </c>
      <c r="NK3" s="960">
        <f t="shared" ref="NK3:NK45" si="120">NJ3/NI3</f>
        <v>9894.3780667292631</v>
      </c>
      <c r="NL3" s="961">
        <f t="shared" ref="NL3:NL45" si="121">NG3*NK3</f>
        <v>19.788756133458527</v>
      </c>
      <c r="NM3" s="960">
        <f t="shared" ref="NM3:NM45" si="122">0.001*((NJ3/(NI3+0.001)))</f>
        <v>9.5138250641627504</v>
      </c>
      <c r="NN3" s="960">
        <f t="shared" ref="NN3:NN45" si="123">0.001*((NJ3/(NI3-0.001)))</f>
        <v>10.306643819509649</v>
      </c>
      <c r="NO3" s="960">
        <f t="shared" ref="NO3:NO45" si="124">NL3-NM3</f>
        <v>10.274931069295777</v>
      </c>
      <c r="NP3" s="960">
        <f t="shared" ref="NP3:NP45" si="125">NL3+NN3</f>
        <v>30.095399952968176</v>
      </c>
      <c r="NR3" s="962">
        <v>20.526864930206457</v>
      </c>
      <c r="NS3" s="962">
        <f>MAX(NP3,NB3)</f>
        <v>31.721605379206707</v>
      </c>
      <c r="NT3" s="962">
        <f>MIN(NO3,NA3)</f>
        <v>10.274931069295777</v>
      </c>
      <c r="NU3" s="962">
        <v>31.217940414688989</v>
      </c>
      <c r="NV3" s="962">
        <v>10.658179867607197</v>
      </c>
      <c r="NW3" s="472">
        <f>NS3-NU3</f>
        <v>0.50366496451771781</v>
      </c>
      <c r="NX3" s="472">
        <f>NV3-NT3</f>
        <v>0.38324879831142056</v>
      </c>
    </row>
    <row r="4" spans="1:457" x14ac:dyDescent="0.25">
      <c r="A4" s="403" t="s">
        <v>321</v>
      </c>
      <c r="B4" s="403" t="s">
        <v>406</v>
      </c>
      <c r="C4" s="408">
        <v>49.2</v>
      </c>
      <c r="D4" s="403">
        <v>33.1</v>
      </c>
      <c r="E4" s="408">
        <v>127.3</v>
      </c>
      <c r="F4" s="408">
        <f t="shared" ref="F4:F10" si="126">(180-D4)+(180-C4)</f>
        <v>277.70000000000005</v>
      </c>
      <c r="G4" s="403">
        <f t="shared" ref="G4:G5" si="127">(90-C4)+D4</f>
        <v>73.900000000000006</v>
      </c>
      <c r="H4" s="403">
        <f t="shared" ref="H4:H10" si="128">SIN(RADIANS(-F4))*E4</f>
        <v>126.15216132369864</v>
      </c>
      <c r="L4" s="321">
        <v>0.85239583333333335</v>
      </c>
      <c r="M4" s="338">
        <f t="shared" ref="M4:M58" si="129">DATE(2024,3,16) + L4</f>
        <v>45367.852395833332</v>
      </c>
      <c r="N4" s="321" t="s">
        <v>324</v>
      </c>
      <c r="O4" s="311">
        <v>7.0000000000000001E-3</v>
      </c>
      <c r="P4" s="311">
        <v>0.01</v>
      </c>
      <c r="Q4" s="311">
        <v>7.5999999999999998E-2</v>
      </c>
      <c r="R4" s="311">
        <v>179.6541007765197</v>
      </c>
      <c r="S4" s="311">
        <f t="shared" ref="S4:S58" si="130">R4/Q4</f>
        <v>2363.8697470594698</v>
      </c>
      <c r="T4" s="921">
        <f t="shared" ref="T4:T58" si="131">O4*S4</f>
        <v>16.547088229416289</v>
      </c>
      <c r="U4" s="311">
        <f t="shared" si="0"/>
        <v>2.3331701399548015</v>
      </c>
      <c r="V4" s="311">
        <f t="shared" si="1"/>
        <v>2.3953880103535963</v>
      </c>
      <c r="W4" s="311">
        <f t="shared" si="2"/>
        <v>14.213918089461487</v>
      </c>
      <c r="X4" s="311">
        <f t="shared" si="3"/>
        <v>18.942476239769885</v>
      </c>
      <c r="Z4" s="321">
        <v>0.85239583333333335</v>
      </c>
      <c r="AA4" s="338">
        <f t="shared" ref="AA4:AA58" si="132">DATE(2024,3,16) + Z4</f>
        <v>45367.852395833332</v>
      </c>
      <c r="AB4" s="321" t="s">
        <v>324</v>
      </c>
      <c r="AC4" s="311">
        <v>7.0000000000000001E-3</v>
      </c>
      <c r="AD4" s="311">
        <v>0.01</v>
      </c>
      <c r="AE4" s="311">
        <v>7.5999999999999998E-2</v>
      </c>
      <c r="AF4" s="311">
        <v>174.81516847322646</v>
      </c>
      <c r="AG4" s="311">
        <f t="shared" ref="AG4:AG58" si="133">AF4/AE4</f>
        <v>2300.1995851740326</v>
      </c>
      <c r="AH4" s="921">
        <f t="shared" ref="AH4:AH58" si="134">AC4*AG4</f>
        <v>16.101397096218228</v>
      </c>
      <c r="AI4" s="311">
        <f t="shared" si="4"/>
        <v>2.2703268632886551</v>
      </c>
      <c r="AJ4" s="311">
        <f t="shared" si="5"/>
        <v>2.3308689129763529</v>
      </c>
      <c r="AK4" s="311">
        <f t="shared" si="6"/>
        <v>13.831070232929573</v>
      </c>
      <c r="AL4" s="311">
        <f t="shared" si="7"/>
        <v>18.432266009194581</v>
      </c>
      <c r="AN4" s="922">
        <v>16.383180173981025</v>
      </c>
      <c r="AO4" s="922">
        <f t="shared" ref="AO4:AO58" si="135">MAX(AL4,X4)</f>
        <v>18.942476239769885</v>
      </c>
      <c r="AP4" s="922">
        <f t="shared" ref="AP4:AP58" si="136">MIN(AK4,W4)</f>
        <v>13.831070232929573</v>
      </c>
      <c r="AQ4" s="922">
        <v>18.754840542023992</v>
      </c>
      <c r="AR4" s="922">
        <v>14.073121373939173</v>
      </c>
      <c r="AS4" s="922">
        <f t="shared" ref="AS4:AS58" si="137">AO4-AQ4</f>
        <v>0.18763569774589328</v>
      </c>
      <c r="AT4" s="922">
        <f t="shared" ref="AT4:AT58" si="138">AR4-AP4</f>
        <v>0.24205114100960046</v>
      </c>
      <c r="AX4" s="963">
        <v>0.84996527777777775</v>
      </c>
      <c r="AY4" s="964">
        <f t="shared" si="8"/>
        <v>45367.849965277775</v>
      </c>
      <c r="AZ4" s="963" t="s">
        <v>325</v>
      </c>
      <c r="BA4" s="965">
        <v>7.0000000000000001E-3</v>
      </c>
      <c r="BB4" s="965">
        <v>8.0000000000000002E-3</v>
      </c>
      <c r="BC4" s="965">
        <v>7.0999999999999994E-2</v>
      </c>
      <c r="BD4" s="925">
        <v>304.49324190062674</v>
      </c>
      <c r="BE4" s="965">
        <f t="shared" si="9"/>
        <v>4288.6372098679831</v>
      </c>
      <c r="BF4" s="966">
        <f t="shared" si="10"/>
        <v>30.020460469075882</v>
      </c>
      <c r="BG4" s="965">
        <f t="shared" si="11"/>
        <v>4.229072804175372</v>
      </c>
      <c r="BH4" s="965">
        <f t="shared" si="12"/>
        <v>4.3499034557232399</v>
      </c>
      <c r="BI4" s="965">
        <f t="shared" si="13"/>
        <v>25.791387664900512</v>
      </c>
      <c r="BJ4" s="965">
        <f t="shared" si="14"/>
        <v>34.370363924799122</v>
      </c>
      <c r="BL4" s="963">
        <v>0.84996527777777775</v>
      </c>
      <c r="BM4" s="964">
        <f t="shared" si="15"/>
        <v>45367.849965277775</v>
      </c>
      <c r="BN4" s="963" t="s">
        <v>325</v>
      </c>
      <c r="BO4" s="965">
        <v>7.0000000000000001E-3</v>
      </c>
      <c r="BP4" s="965">
        <v>8.0000000000000002E-3</v>
      </c>
      <c r="BQ4" s="965">
        <v>7.0999999999999994E-2</v>
      </c>
      <c r="BR4" s="925">
        <v>297.84979574370567</v>
      </c>
      <c r="BS4" s="965">
        <f t="shared" si="16"/>
        <v>4195.0675456859954</v>
      </c>
      <c r="BT4" s="966">
        <f t="shared" si="17"/>
        <v>29.365472819801969</v>
      </c>
      <c r="BU4" s="965">
        <f t="shared" si="18"/>
        <v>4.1368027186625786</v>
      </c>
      <c r="BV4" s="965">
        <f t="shared" si="19"/>
        <v>4.254997082052939</v>
      </c>
      <c r="BW4" s="965">
        <f t="shared" si="20"/>
        <v>25.228670101139389</v>
      </c>
      <c r="BX4" s="965">
        <f t="shared" si="21"/>
        <v>33.620469901854911</v>
      </c>
      <c r="BZ4" s="927">
        <v>29.727851510277791</v>
      </c>
      <c r="CA4" s="927">
        <f t="shared" ref="CA4:CA67" si="139">MAX(BX4,BJ4)</f>
        <v>34.370363924799122</v>
      </c>
      <c r="CB4" s="927">
        <f t="shared" ref="CB4:CB67" si="140">MIN(BW4,BI4)</f>
        <v>25.228670101139389</v>
      </c>
      <c r="CC4" s="927">
        <v>34.035356525032327</v>
      </c>
      <c r="CD4" s="927">
        <v>25.539999412599769</v>
      </c>
      <c r="CE4" s="927">
        <f t="shared" ref="CE4:CE67" si="141">CA4-CC4</f>
        <v>0.33500739976679483</v>
      </c>
      <c r="CF4" s="927">
        <f t="shared" ref="CF4:CF67" si="142">CD4-CB4</f>
        <v>0.3113293114603799</v>
      </c>
      <c r="CJ4" s="967">
        <v>0.84932870370370372</v>
      </c>
      <c r="CK4" s="968">
        <f t="shared" ref="CK4:CK87" si="143">DATE(2024,3,16) + CJ4</f>
        <v>45367.849328703705</v>
      </c>
      <c r="CL4" s="967" t="s">
        <v>326</v>
      </c>
      <c r="CM4" s="469">
        <v>7.0000000000000001E-3</v>
      </c>
      <c r="CN4" s="469">
        <v>1.4999999999999999E-2</v>
      </c>
      <c r="CO4" s="469">
        <v>6.5000000000000002E-2</v>
      </c>
      <c r="CP4" s="930">
        <v>284.10906235127197</v>
      </c>
      <c r="CQ4" s="469">
        <f t="shared" si="22"/>
        <v>4370.9086515580302</v>
      </c>
      <c r="CR4" s="969">
        <f t="shared" ref="CR4:CR87" si="144">CM4*CQ4</f>
        <v>30.596360560906213</v>
      </c>
      <c r="CS4" s="469">
        <f t="shared" si="23"/>
        <v>4.30468276289806</v>
      </c>
      <c r="CT4" s="469">
        <f t="shared" si="24"/>
        <v>4.4392040992386246</v>
      </c>
      <c r="CU4" s="469">
        <f t="shared" si="25"/>
        <v>26.291677798008152</v>
      </c>
      <c r="CV4" s="469">
        <f t="shared" si="26"/>
        <v>35.035564660144836</v>
      </c>
      <c r="CX4" s="967">
        <v>0.84932870370370372</v>
      </c>
      <c r="CY4" s="968">
        <f t="shared" ref="CY4:CY87" si="145">DATE(2024,3,16) + CX4</f>
        <v>45367.849328703705</v>
      </c>
      <c r="CZ4" s="967" t="s">
        <v>326</v>
      </c>
      <c r="DA4" s="469">
        <v>7.0000000000000001E-3</v>
      </c>
      <c r="DB4" s="469">
        <v>1.4999999999999999E-2</v>
      </c>
      <c r="DC4" s="469">
        <v>6.5000000000000002E-2</v>
      </c>
      <c r="DD4" s="930">
        <v>275.73461394545348</v>
      </c>
      <c r="DE4" s="469">
        <f t="shared" si="27"/>
        <v>4242.070983776207</v>
      </c>
      <c r="DF4" s="969">
        <f t="shared" ref="DF4:DF87" si="146">DA4*DE4</f>
        <v>29.694496886433448</v>
      </c>
      <c r="DG4" s="469">
        <f t="shared" si="28"/>
        <v>4.1777971809917194</v>
      </c>
      <c r="DH4" s="469">
        <f t="shared" si="29"/>
        <v>4.3083533428977105</v>
      </c>
      <c r="DI4" s="469">
        <f t="shared" si="30"/>
        <v>25.516699705441731</v>
      </c>
      <c r="DJ4" s="469">
        <f t="shared" si="31"/>
        <v>34.002850229331159</v>
      </c>
      <c r="DL4" s="472">
        <v>30.161016461240241</v>
      </c>
      <c r="DM4" s="472">
        <f t="shared" ref="DM4:DM67" si="147">MAX(DJ4,CV4)</f>
        <v>35.035564660144836</v>
      </c>
      <c r="DN4" s="472">
        <f t="shared" ref="DN4:DN67" si="148">MIN(DI4,CU4)</f>
        <v>25.516699705441731</v>
      </c>
      <c r="DO4" s="472">
        <v>34.537056796018405</v>
      </c>
      <c r="DP4" s="472">
        <v>25.917583409334146</v>
      </c>
      <c r="DQ4" s="472">
        <f t="shared" ref="DQ4:DQ67" si="149">DM4-DO4</f>
        <v>0.49850786412643089</v>
      </c>
      <c r="DR4" s="472">
        <f t="shared" ref="DR4:DR67" si="150">DP4-DN4</f>
        <v>0.4008837038924149</v>
      </c>
      <c r="DV4" s="970">
        <v>0.85068287037037038</v>
      </c>
      <c r="DW4" s="971">
        <f t="shared" si="32"/>
        <v>45367.850682870368</v>
      </c>
      <c r="DX4" s="970" t="s">
        <v>436</v>
      </c>
      <c r="DY4" s="972">
        <v>5.0000000000000001E-3</v>
      </c>
      <c r="DZ4" s="972">
        <v>1.2E-2</v>
      </c>
      <c r="EA4" s="972">
        <v>1.7999999999999999E-2</v>
      </c>
      <c r="EB4" s="934">
        <v>75.168674108638257</v>
      </c>
      <c r="EC4" s="972">
        <f t="shared" si="33"/>
        <v>4176.0374504799038</v>
      </c>
      <c r="ED4" s="973">
        <f t="shared" si="34"/>
        <v>20.880187252399519</v>
      </c>
      <c r="EE4" s="974">
        <f t="shared" si="35"/>
        <v>3.9562460057178033</v>
      </c>
      <c r="EF4" s="974">
        <f t="shared" si="36"/>
        <v>4.4216867122728392</v>
      </c>
      <c r="EG4" s="972">
        <f t="shared" si="37"/>
        <v>16.923941246681714</v>
      </c>
      <c r="EH4" s="972">
        <f t="shared" si="38"/>
        <v>25.30187396467236</v>
      </c>
      <c r="EJ4" s="970">
        <v>0.85068287037037038</v>
      </c>
      <c r="EK4" s="971">
        <f t="shared" si="39"/>
        <v>45367.850682870368</v>
      </c>
      <c r="EL4" s="970" t="s">
        <v>436</v>
      </c>
      <c r="EM4" s="972">
        <v>5.0000000000000001E-3</v>
      </c>
      <c r="EN4" s="972">
        <v>1.2E-2</v>
      </c>
      <c r="EO4" s="972">
        <v>1.7999999999999999E-2</v>
      </c>
      <c r="EP4" s="934">
        <v>75.370816165296901</v>
      </c>
      <c r="EQ4" s="972">
        <f t="shared" si="40"/>
        <v>4187.2675647387168</v>
      </c>
      <c r="ER4" s="975">
        <f t="shared" si="41"/>
        <v>20.936337823693584</v>
      </c>
      <c r="ES4" s="976">
        <f t="shared" si="42"/>
        <v>3.9668850613314159</v>
      </c>
      <c r="ET4" s="976">
        <f t="shared" si="43"/>
        <v>4.4335774214880539</v>
      </c>
      <c r="EU4" s="972">
        <f t="shared" si="44"/>
        <v>16.969452762362167</v>
      </c>
      <c r="EV4" s="972">
        <f t="shared" si="45"/>
        <v>25.369915245181637</v>
      </c>
      <c r="EX4" s="939">
        <v>21.046288165847031</v>
      </c>
      <c r="EY4" s="939">
        <f t="shared" ref="EY4:EY67" si="151">MAX(EV4,EH4)</f>
        <v>25.369915245181637</v>
      </c>
      <c r="EZ4" s="939">
        <f t="shared" ref="EZ4:EZ67" si="152">MIN(EU4,EG4)</f>
        <v>16.923941246681714</v>
      </c>
      <c r="FA4" s="939">
        <v>25.503149189202873</v>
      </c>
      <c r="FB4" s="939">
        <v>17.058570408107592</v>
      </c>
      <c r="FC4" s="472">
        <f t="shared" ref="FC4:FC67" si="153">EY4-FA4</f>
        <v>-0.13323394402123512</v>
      </c>
      <c r="FD4" s="472">
        <f t="shared" ref="FD4:FD67" si="154">FB4-EZ4</f>
        <v>0.13462916142587744</v>
      </c>
      <c r="FH4" s="977">
        <v>0.85148148148148151</v>
      </c>
      <c r="FI4" s="978">
        <f t="shared" si="46"/>
        <v>45367.851481481484</v>
      </c>
      <c r="FJ4" s="977" t="s">
        <v>437</v>
      </c>
      <c r="FK4" s="979">
        <v>7.0000000000000001E-3</v>
      </c>
      <c r="FL4" s="979">
        <v>8.9999999999999993E-3</v>
      </c>
      <c r="FM4" s="979">
        <v>2.3E-2</v>
      </c>
      <c r="FN4" s="942">
        <v>59.490921907355307</v>
      </c>
      <c r="FO4" s="979">
        <f t="shared" si="47"/>
        <v>2586.5618220589263</v>
      </c>
      <c r="FP4" s="980">
        <f t="shared" si="48"/>
        <v>18.105932754412486</v>
      </c>
      <c r="FQ4" s="981">
        <f t="shared" si="49"/>
        <v>2.478788412806471</v>
      </c>
      <c r="FR4" s="981">
        <f t="shared" si="50"/>
        <v>2.7041328139706962</v>
      </c>
      <c r="FS4" s="979">
        <f t="shared" si="51"/>
        <v>15.627144341606014</v>
      </c>
      <c r="FT4" s="979">
        <f t="shared" si="52"/>
        <v>20.81006556838318</v>
      </c>
      <c r="FV4" s="977">
        <v>0.85148148148148151</v>
      </c>
      <c r="FW4" s="978">
        <f t="shared" si="53"/>
        <v>45367.851481481484</v>
      </c>
      <c r="FX4" s="977" t="s">
        <v>437</v>
      </c>
      <c r="FY4" s="979">
        <v>7.0000000000000001E-3</v>
      </c>
      <c r="FZ4" s="979">
        <v>8.9999999999999993E-3</v>
      </c>
      <c r="GA4" s="979">
        <v>2.3E-2</v>
      </c>
      <c r="GB4" s="942">
        <v>59.242050215378818</v>
      </c>
      <c r="GC4" s="979">
        <f t="shared" si="54"/>
        <v>2575.7413137121225</v>
      </c>
      <c r="GD4" s="980">
        <f t="shared" si="55"/>
        <v>18.030189195984857</v>
      </c>
      <c r="GE4" s="981">
        <f t="shared" si="56"/>
        <v>2.4684187589741171</v>
      </c>
      <c r="GF4" s="981">
        <f t="shared" si="57"/>
        <v>2.692820464335401</v>
      </c>
      <c r="GG4" s="979">
        <f t="shared" si="58"/>
        <v>15.56177043701074</v>
      </c>
      <c r="GH4" s="979">
        <f t="shared" si="59"/>
        <v>20.723009660320258</v>
      </c>
      <c r="GJ4" s="982">
        <v>18.190354593689417</v>
      </c>
      <c r="GK4" s="945">
        <f t="shared" ref="GK4:GK64" si="155">MAX(GH4,FT4)</f>
        <v>20.81006556838318</v>
      </c>
      <c r="GL4" s="945">
        <f t="shared" ref="GL4:GL64" si="156">MIN(GG4,FS4)</f>
        <v>15.56177043701074</v>
      </c>
      <c r="GM4" s="982">
        <v>20.907095864175499</v>
      </c>
      <c r="GN4" s="982">
        <v>15.700008429077176</v>
      </c>
      <c r="GO4" s="472">
        <f t="shared" ref="GO4:GO64" si="157">GK4-GM4</f>
        <v>-9.703029579231881E-2</v>
      </c>
      <c r="GP4" s="472">
        <f t="shared" ref="GP4:GP64" si="158">GN4-GL4</f>
        <v>0.13823799206643628</v>
      </c>
      <c r="GT4" s="983">
        <v>0.85299768518518515</v>
      </c>
      <c r="GU4" s="984">
        <f t="shared" si="60"/>
        <v>45367.852997685186</v>
      </c>
      <c r="GV4" s="983" t="s">
        <v>438</v>
      </c>
      <c r="GW4" s="985">
        <v>8.9999999999999993E-3</v>
      </c>
      <c r="GX4" s="985">
        <v>3.5000000000000003E-2</v>
      </c>
      <c r="GY4" s="985">
        <v>8.8999999999999996E-2</v>
      </c>
      <c r="GZ4" s="948">
        <v>276.78277960238375</v>
      </c>
      <c r="HA4" s="985">
        <f t="shared" si="61"/>
        <v>3109.9188719368963</v>
      </c>
      <c r="HB4" s="986">
        <f t="shared" si="62"/>
        <v>27.989269847432066</v>
      </c>
      <c r="HC4" s="987">
        <f t="shared" si="63"/>
        <v>3.0753642178042644</v>
      </c>
      <c r="HD4" s="987">
        <f t="shared" si="64"/>
        <v>3.1452588591179973</v>
      </c>
      <c r="HE4" s="985">
        <f t="shared" si="65"/>
        <v>24.913905629627802</v>
      </c>
      <c r="HF4" s="985">
        <f t="shared" si="66"/>
        <v>31.134528706550064</v>
      </c>
      <c r="HH4" s="983">
        <v>0.85299768518518515</v>
      </c>
      <c r="HI4" s="984">
        <f t="shared" si="67"/>
        <v>45367.852997685186</v>
      </c>
      <c r="HJ4" s="983" t="s">
        <v>438</v>
      </c>
      <c r="HK4" s="985">
        <v>8.9999999999999993E-3</v>
      </c>
      <c r="HL4" s="985">
        <v>3.5000000000000003E-2</v>
      </c>
      <c r="HM4" s="985">
        <v>8.8999999999999996E-2</v>
      </c>
      <c r="HN4" s="948">
        <v>270.62171808561465</v>
      </c>
      <c r="HO4" s="985">
        <f t="shared" si="68"/>
        <v>3040.6934616361195</v>
      </c>
      <c r="HP4" s="986">
        <f t="shared" si="69"/>
        <v>27.366241154725074</v>
      </c>
      <c r="HQ4" s="987">
        <f t="shared" si="70"/>
        <v>3.0069079787290516</v>
      </c>
      <c r="HR4" s="987">
        <f t="shared" si="71"/>
        <v>3.0752467964274395</v>
      </c>
      <c r="HS4" s="985">
        <f t="shared" si="72"/>
        <v>24.359333175996021</v>
      </c>
      <c r="HT4" s="985">
        <f t="shared" si="73"/>
        <v>30.441487951152514</v>
      </c>
      <c r="HV4" s="951">
        <v>27.78872776998109</v>
      </c>
      <c r="HW4" s="951">
        <f t="shared" ref="HW4:HW54" si="159">MAX(HT4,HF4)</f>
        <v>31.134528706550064</v>
      </c>
      <c r="HX4" s="951">
        <f t="shared" ref="HX4:HX54" si="160">MIN(HS4,HE4)</f>
        <v>24.359333175996021</v>
      </c>
      <c r="HY4" s="951">
        <v>30.911450966355229</v>
      </c>
      <c r="HZ4" s="951">
        <v>24.735398422415265</v>
      </c>
      <c r="IA4" s="472">
        <f t="shared" ref="IA4:IA54" si="161">HW4-HY4</f>
        <v>0.22307774019483517</v>
      </c>
      <c r="IB4" s="472">
        <f t="shared" ref="IB4:IB54" si="162">HZ4-HX4</f>
        <v>0.37606524641924466</v>
      </c>
      <c r="IF4" s="952">
        <v>0.85619212962962965</v>
      </c>
      <c r="IG4" s="953">
        <f t="shared" ref="IG4:IG78" si="163">DATE(2024,3,16)+IF4</f>
        <v>45367.856192129628</v>
      </c>
      <c r="IH4" s="240" t="s">
        <v>327</v>
      </c>
      <c r="II4" s="239">
        <v>4.0000000000000001E-3</v>
      </c>
      <c r="IJ4" s="239">
        <v>1.2E-2</v>
      </c>
      <c r="IK4" s="239">
        <v>9.6000000000000002E-2</v>
      </c>
      <c r="IL4" s="239">
        <v>342.45467564370466</v>
      </c>
      <c r="IM4" s="239">
        <f t="shared" ref="IM4:IM67" si="164">IL4/IK4</f>
        <v>3567.2362046219237</v>
      </c>
      <c r="IN4" s="954">
        <f t="shared" si="74"/>
        <v>14.268944818487695</v>
      </c>
      <c r="IO4" s="239">
        <f t="shared" si="75"/>
        <v>3.5304605736464398</v>
      </c>
      <c r="IP4" s="239">
        <f t="shared" si="76"/>
        <v>3.6047860594074175</v>
      </c>
      <c r="IQ4" s="239">
        <f t="shared" si="77"/>
        <v>10.738484244841255</v>
      </c>
      <c r="IR4" s="239">
        <f t="shared" si="78"/>
        <v>17.873730877895113</v>
      </c>
      <c r="IT4" s="952">
        <v>0.85619212962962965</v>
      </c>
      <c r="IU4" s="953">
        <f t="shared" ref="IU4:IU78" si="165">DATE(2024,3,16)+IT4</f>
        <v>45367.856192129628</v>
      </c>
      <c r="IV4" s="240" t="s">
        <v>327</v>
      </c>
      <c r="IW4" s="239">
        <v>4.0000000000000001E-3</v>
      </c>
      <c r="IX4" s="239">
        <v>1.2E-2</v>
      </c>
      <c r="IY4" s="239">
        <v>9.6000000000000002E-2</v>
      </c>
      <c r="IZ4" s="239">
        <v>345.94918302431751</v>
      </c>
      <c r="JA4" s="239">
        <f t="shared" ref="JA4:JA67" si="166">IZ4/IY4</f>
        <v>3603.637323169974</v>
      </c>
      <c r="JB4" s="954">
        <f t="shared" si="79"/>
        <v>14.414549292679897</v>
      </c>
      <c r="JC4" s="239">
        <f t="shared" si="80"/>
        <v>3.5664864229311086</v>
      </c>
      <c r="JD4" s="239">
        <f t="shared" si="81"/>
        <v>3.6415703476243948</v>
      </c>
      <c r="JE4" s="239">
        <f t="shared" si="82"/>
        <v>10.848062869748789</v>
      </c>
      <c r="JF4" s="239">
        <f t="shared" si="83"/>
        <v>18.056119640304292</v>
      </c>
      <c r="JH4" s="225">
        <v>14.513991420965867</v>
      </c>
      <c r="JI4" s="225">
        <f t="shared" ref="JI4:JI67" si="167">MAX(JF4,IR4)</f>
        <v>18.056119640304292</v>
      </c>
      <c r="JJ4" s="225">
        <f t="shared" ref="JJ4:JJ67" si="168">MIN(JE4,IQ4)</f>
        <v>10.738484244841255</v>
      </c>
      <c r="JK4" s="225">
        <v>18.180683990473035</v>
      </c>
      <c r="JL4" s="225">
        <v>10.922900760108334</v>
      </c>
      <c r="JM4" s="472">
        <f t="shared" ref="JM4:JM67" si="169">JI4-JK4</f>
        <v>-0.12456435016874323</v>
      </c>
      <c r="JN4" s="472">
        <f t="shared" ref="JN4:JN67" si="170">JL4-JJ4</f>
        <v>0.18441651526707936</v>
      </c>
      <c r="JR4" s="323">
        <v>0.86017361111111112</v>
      </c>
      <c r="JS4" s="336">
        <f t="shared" si="84"/>
        <v>45367.860173611109</v>
      </c>
      <c r="JT4" s="184" t="s">
        <v>328</v>
      </c>
      <c r="JU4" s="141">
        <v>4.0000000000000001E-3</v>
      </c>
      <c r="JV4" s="141">
        <v>1.7000000000000001E-2</v>
      </c>
      <c r="JW4" s="141">
        <v>5.3999999999999999E-2</v>
      </c>
      <c r="JX4" s="249">
        <v>206.08089643348822</v>
      </c>
      <c r="JY4" s="141">
        <f t="shared" si="85"/>
        <v>3816.3128969164486</v>
      </c>
      <c r="JZ4" s="988">
        <f t="shared" si="86"/>
        <v>15.265251587665794</v>
      </c>
      <c r="KA4" s="141">
        <f t="shared" si="87"/>
        <v>3.7469253896997858</v>
      </c>
      <c r="KB4" s="141">
        <f t="shared" si="88"/>
        <v>3.8883188006318532</v>
      </c>
      <c r="KC4" s="141">
        <f t="shared" si="89"/>
        <v>11.518326197966008</v>
      </c>
      <c r="KD4" s="141">
        <f t="shared" si="90"/>
        <v>19.153570388297648</v>
      </c>
      <c r="KF4" s="323">
        <v>0.86017361111111112</v>
      </c>
      <c r="KG4" s="336">
        <f t="shared" si="91"/>
        <v>45367.860173611109</v>
      </c>
      <c r="KH4" s="184" t="s">
        <v>328</v>
      </c>
      <c r="KI4" s="141">
        <v>4.0000000000000001E-3</v>
      </c>
      <c r="KJ4" s="141">
        <v>1.7000000000000001E-2</v>
      </c>
      <c r="KK4" s="141">
        <v>5.3999999999999999E-2</v>
      </c>
      <c r="KL4" s="249">
        <v>200.92768251330372</v>
      </c>
      <c r="KM4" s="141">
        <f t="shared" si="92"/>
        <v>3720.8830095056246</v>
      </c>
      <c r="KN4" s="988">
        <f t="shared" si="93"/>
        <v>14.8835320380225</v>
      </c>
      <c r="KO4" s="141">
        <f t="shared" si="94"/>
        <v>3.6532305911509768</v>
      </c>
      <c r="KP4" s="141">
        <f t="shared" si="95"/>
        <v>3.7910883493076177</v>
      </c>
      <c r="KQ4" s="141">
        <f t="shared" si="96"/>
        <v>11.230301446871522</v>
      </c>
      <c r="KR4" s="141">
        <f t="shared" si="97"/>
        <v>18.674620387330116</v>
      </c>
      <c r="KT4" s="226">
        <v>15.194810505054919</v>
      </c>
      <c r="KU4" s="226">
        <f t="shared" ref="KU4:KU60" si="171">MAX(KR4,KD4)</f>
        <v>19.153570388297648</v>
      </c>
      <c r="KV4" s="226">
        <f t="shared" ref="KV4:KV60" si="172">MIN(KQ4,KC4)</f>
        <v>11.230301446871522</v>
      </c>
      <c r="KW4" s="226">
        <v>19.065186765776456</v>
      </c>
      <c r="KX4" s="226">
        <v>11.465175199268712</v>
      </c>
      <c r="KY4" s="472">
        <f t="shared" ref="KY4:KY60" si="173">KU4-KW4</f>
        <v>8.8383622521192251E-2</v>
      </c>
      <c r="KZ4" s="472">
        <f t="shared" ref="KZ4:KZ60" si="174">KX4-KV4</f>
        <v>0.23487375239719022</v>
      </c>
      <c r="LD4" s="146">
        <v>0.86784722222222221</v>
      </c>
      <c r="LE4" s="421">
        <f t="shared" si="98"/>
        <v>45367.867847222224</v>
      </c>
      <c r="LF4" s="185" t="s">
        <v>329</v>
      </c>
      <c r="LG4" s="142">
        <v>2E-3</v>
      </c>
      <c r="LH4" s="142">
        <v>4.0000000000000001E-3</v>
      </c>
      <c r="LI4" s="142">
        <v>1.2E-2</v>
      </c>
      <c r="LJ4" s="274">
        <v>127.88510538001657</v>
      </c>
      <c r="LK4" s="142">
        <f t="shared" si="99"/>
        <v>10657.09211500138</v>
      </c>
      <c r="LL4" s="424">
        <f t="shared" si="100"/>
        <v>21.314184230002759</v>
      </c>
      <c r="LM4" s="142">
        <f t="shared" si="101"/>
        <v>9.8373157984628126</v>
      </c>
      <c r="LN4" s="142">
        <f t="shared" si="102"/>
        <v>11.625918670910599</v>
      </c>
      <c r="LO4" s="142">
        <f t="shared" si="103"/>
        <v>11.476868431539947</v>
      </c>
      <c r="LP4" s="142">
        <f t="shared" si="104"/>
        <v>32.940102900913359</v>
      </c>
      <c r="LR4" s="146">
        <v>0.86784722222222221</v>
      </c>
      <c r="LS4" s="421">
        <f t="shared" si="105"/>
        <v>45367.867847222224</v>
      </c>
      <c r="LT4" s="185" t="s">
        <v>329</v>
      </c>
      <c r="LU4" s="142">
        <v>2E-3</v>
      </c>
      <c r="LV4" s="142">
        <v>4.0000000000000001E-3</v>
      </c>
      <c r="LW4" s="142">
        <v>1.2E-2</v>
      </c>
      <c r="LX4" s="274">
        <v>133.33074456758371</v>
      </c>
      <c r="LY4" s="142">
        <f t="shared" si="106"/>
        <v>11110.895380631975</v>
      </c>
      <c r="LZ4" s="424">
        <f t="shared" si="107"/>
        <v>22.22179076126395</v>
      </c>
      <c r="MA4" s="142">
        <f t="shared" si="108"/>
        <v>10.256211120583361</v>
      </c>
      <c r="MB4" s="142">
        <f t="shared" si="109"/>
        <v>12.120976778871247</v>
      </c>
      <c r="MC4" s="142">
        <f t="shared" si="110"/>
        <v>11.965579640680589</v>
      </c>
      <c r="MD4" s="142">
        <f t="shared" si="111"/>
        <v>34.342767540135199</v>
      </c>
      <c r="MF4" s="227">
        <v>22.285023181264037</v>
      </c>
      <c r="MG4" s="227">
        <f t="shared" ref="MG4:MG60" si="175">MAX(MD4,LP4)</f>
        <v>34.342767540135199</v>
      </c>
      <c r="MH4" s="227">
        <f t="shared" ref="MH4:MH60" si="176">MIN(MC4,LO4)</f>
        <v>11.476868431539947</v>
      </c>
      <c r="MI4" s="227">
        <v>34.440490371044419</v>
      </c>
      <c r="MJ4" s="227">
        <v>11.999627866834482</v>
      </c>
      <c r="MK4" s="472">
        <f t="shared" ref="MK4:MK60" si="177">MG4-MI4</f>
        <v>-9.7722830909219738E-2</v>
      </c>
      <c r="ML4" s="472">
        <f t="shared" ref="ML4:ML60" si="178">MJ4-MH4</f>
        <v>0.52275943529453528</v>
      </c>
      <c r="MP4" s="700">
        <v>0.87018518518518517</v>
      </c>
      <c r="MQ4" s="410">
        <f t="shared" si="112"/>
        <v>45367.870185185187</v>
      </c>
      <c r="MR4" s="396" t="s">
        <v>330</v>
      </c>
      <c r="MS4" s="397">
        <v>3.0000000000000001E-3</v>
      </c>
      <c r="MT4" s="397">
        <v>6.0000000000000001E-3</v>
      </c>
      <c r="MU4" s="397">
        <v>2.5000000000000001E-2</v>
      </c>
      <c r="MV4" s="960">
        <v>260.72552366471268</v>
      </c>
      <c r="MW4" s="397">
        <f t="shared" si="113"/>
        <v>10429.020946588507</v>
      </c>
      <c r="MX4" s="989">
        <f t="shared" si="114"/>
        <v>31.287062839765522</v>
      </c>
      <c r="MY4" s="397">
        <f t="shared" si="115"/>
        <v>10.027904756335102</v>
      </c>
      <c r="MZ4" s="397">
        <f t="shared" si="116"/>
        <v>10.863563486029694</v>
      </c>
      <c r="NA4" s="397">
        <f t="shared" si="117"/>
        <v>21.259158083430421</v>
      </c>
      <c r="NB4" s="397">
        <f t="shared" si="118"/>
        <v>42.150626325795216</v>
      </c>
      <c r="ND4" s="700">
        <v>0.87018518518518517</v>
      </c>
      <c r="NE4" s="410">
        <f t="shared" si="119"/>
        <v>45367.870185185187</v>
      </c>
      <c r="NF4" s="396" t="s">
        <v>330</v>
      </c>
      <c r="NG4" s="397">
        <v>3.0000000000000001E-3</v>
      </c>
      <c r="NH4" s="397">
        <v>6.0000000000000001E-3</v>
      </c>
      <c r="NI4" s="397">
        <v>2.5000000000000001E-2</v>
      </c>
      <c r="NJ4" s="960">
        <v>247.35945166823157</v>
      </c>
      <c r="NK4" s="397">
        <f t="shared" si="120"/>
        <v>9894.3780667292631</v>
      </c>
      <c r="NL4" s="989">
        <f t="shared" si="121"/>
        <v>29.683134200187791</v>
      </c>
      <c r="NM4" s="397">
        <f t="shared" si="122"/>
        <v>9.5138250641627504</v>
      </c>
      <c r="NN4" s="397">
        <f t="shared" si="123"/>
        <v>10.306643819509649</v>
      </c>
      <c r="NO4" s="397">
        <f t="shared" si="124"/>
        <v>20.169309136025042</v>
      </c>
      <c r="NP4" s="397">
        <f t="shared" si="125"/>
        <v>39.98977801969744</v>
      </c>
      <c r="NR4" s="962">
        <v>30.79029739530969</v>
      </c>
      <c r="NS4" s="962">
        <f t="shared" ref="NS4:NS45" si="179">MAX(NP4,NB4)</f>
        <v>42.150626325795216</v>
      </c>
      <c r="NT4" s="962">
        <f t="shared" ref="NT4:NT45" si="180">MIN(NO4,NA4)</f>
        <v>20.169309136025042</v>
      </c>
      <c r="NU4" s="962">
        <v>41.481372879792218</v>
      </c>
      <c r="NV4" s="962">
        <v>20.921612332710431</v>
      </c>
      <c r="NW4" s="472">
        <f t="shared" ref="NW4:NW45" si="181">NS4-NU4</f>
        <v>0.66925344600299752</v>
      </c>
      <c r="NX4" s="472">
        <f t="shared" ref="NX4:NX45" si="182">NV4-NT4</f>
        <v>0.75230319668538925</v>
      </c>
    </row>
    <row r="5" spans="1:457" x14ac:dyDescent="0.25">
      <c r="A5" s="449" t="s">
        <v>324</v>
      </c>
      <c r="B5" s="234" t="s">
        <v>406</v>
      </c>
      <c r="C5" s="417">
        <v>52</v>
      </c>
      <c r="D5" s="234">
        <v>26.4</v>
      </c>
      <c r="E5" s="417">
        <v>183.4</v>
      </c>
      <c r="F5" s="417">
        <f t="shared" si="126"/>
        <v>281.60000000000002</v>
      </c>
      <c r="G5" s="234">
        <f t="shared" si="127"/>
        <v>64.400000000000006</v>
      </c>
      <c r="H5" s="234">
        <f t="shared" si="128"/>
        <v>179.6541007765197</v>
      </c>
      <c r="L5" s="321">
        <v>0.85244212962962962</v>
      </c>
      <c r="M5" s="338">
        <f t="shared" si="129"/>
        <v>45367.852442129632</v>
      </c>
      <c r="N5" s="321" t="s">
        <v>324</v>
      </c>
      <c r="O5" s="311">
        <v>8.0000000000000002E-3</v>
      </c>
      <c r="P5" s="311">
        <v>1.2999999999999999E-2</v>
      </c>
      <c r="Q5" s="311">
        <v>7.5999999999999998E-2</v>
      </c>
      <c r="R5" s="311">
        <v>179.6541007765197</v>
      </c>
      <c r="S5" s="311">
        <f t="shared" si="130"/>
        <v>2363.8697470594698</v>
      </c>
      <c r="T5" s="921">
        <f t="shared" si="131"/>
        <v>18.910957976475757</v>
      </c>
      <c r="U5" s="311">
        <f t="shared" si="0"/>
        <v>2.3331701399548015</v>
      </c>
      <c r="V5" s="311">
        <f t="shared" si="1"/>
        <v>2.3953880103535963</v>
      </c>
      <c r="W5" s="311">
        <f t="shared" si="2"/>
        <v>16.577787836520955</v>
      </c>
      <c r="X5" s="311">
        <f t="shared" si="3"/>
        <v>21.306345986829353</v>
      </c>
      <c r="Z5" s="321">
        <v>0.85244212962962962</v>
      </c>
      <c r="AA5" s="338">
        <f t="shared" si="132"/>
        <v>45367.852442129632</v>
      </c>
      <c r="AB5" s="321" t="s">
        <v>324</v>
      </c>
      <c r="AC5" s="311">
        <v>8.0000000000000002E-3</v>
      </c>
      <c r="AD5" s="311">
        <v>1.2999999999999999E-2</v>
      </c>
      <c r="AE5" s="311">
        <v>7.5999999999999998E-2</v>
      </c>
      <c r="AF5" s="311">
        <v>174.81516847322646</v>
      </c>
      <c r="AG5" s="311">
        <f t="shared" si="133"/>
        <v>2300.1995851740326</v>
      </c>
      <c r="AH5" s="921">
        <f t="shared" si="134"/>
        <v>18.40159668139226</v>
      </c>
      <c r="AI5" s="311">
        <f t="shared" si="4"/>
        <v>2.2703268632886551</v>
      </c>
      <c r="AJ5" s="311">
        <f t="shared" si="5"/>
        <v>2.3308689129763529</v>
      </c>
      <c r="AK5" s="311">
        <f t="shared" si="6"/>
        <v>16.131269818103604</v>
      </c>
      <c r="AL5" s="311">
        <f t="shared" si="7"/>
        <v>20.732465594368612</v>
      </c>
      <c r="AN5" s="922">
        <v>18.723634484549741</v>
      </c>
      <c r="AO5" s="922">
        <f t="shared" si="135"/>
        <v>21.306345986829353</v>
      </c>
      <c r="AP5" s="922">
        <f t="shared" si="136"/>
        <v>16.131269818103604</v>
      </c>
      <c r="AQ5" s="922">
        <v>21.095294852592708</v>
      </c>
      <c r="AR5" s="922">
        <v>16.41357568450789</v>
      </c>
      <c r="AS5" s="922">
        <f t="shared" si="137"/>
        <v>0.21105113423664434</v>
      </c>
      <c r="AT5" s="922">
        <f t="shared" si="138"/>
        <v>0.28230586640428612</v>
      </c>
      <c r="AX5" s="963">
        <v>0.85</v>
      </c>
      <c r="AY5" s="964">
        <f t="shared" si="8"/>
        <v>45367.85</v>
      </c>
      <c r="AZ5" s="963" t="s">
        <v>325</v>
      </c>
      <c r="BA5" s="965">
        <v>1.4E-2</v>
      </c>
      <c r="BB5" s="965">
        <v>2.1000000000000001E-2</v>
      </c>
      <c r="BC5" s="965">
        <v>7.0999999999999994E-2</v>
      </c>
      <c r="BD5" s="925">
        <v>304.49324190062674</v>
      </c>
      <c r="BE5" s="965">
        <f t="shared" si="9"/>
        <v>4288.6372098679831</v>
      </c>
      <c r="BF5" s="966">
        <f t="shared" si="10"/>
        <v>60.040920938151764</v>
      </c>
      <c r="BG5" s="965">
        <f t="shared" si="11"/>
        <v>4.229072804175372</v>
      </c>
      <c r="BH5" s="965">
        <f t="shared" si="12"/>
        <v>4.3499034557232399</v>
      </c>
      <c r="BI5" s="965">
        <f t="shared" si="13"/>
        <v>55.81184813397639</v>
      </c>
      <c r="BJ5" s="965">
        <f t="shared" si="14"/>
        <v>64.390824393875008</v>
      </c>
      <c r="BL5" s="963">
        <v>0.85</v>
      </c>
      <c r="BM5" s="964">
        <f t="shared" si="15"/>
        <v>45367.85</v>
      </c>
      <c r="BN5" s="963" t="s">
        <v>325</v>
      </c>
      <c r="BO5" s="965">
        <v>1.4E-2</v>
      </c>
      <c r="BP5" s="965">
        <v>2.1000000000000001E-2</v>
      </c>
      <c r="BQ5" s="965">
        <v>7.0999999999999994E-2</v>
      </c>
      <c r="BR5" s="925">
        <v>297.84979574370567</v>
      </c>
      <c r="BS5" s="965">
        <f t="shared" si="16"/>
        <v>4195.0675456859954</v>
      </c>
      <c r="BT5" s="966">
        <f t="shared" si="17"/>
        <v>58.730945639603938</v>
      </c>
      <c r="BU5" s="965">
        <f t="shared" si="18"/>
        <v>4.1368027186625786</v>
      </c>
      <c r="BV5" s="965">
        <f t="shared" si="19"/>
        <v>4.254997082052939</v>
      </c>
      <c r="BW5" s="965">
        <f t="shared" si="20"/>
        <v>54.594142920941358</v>
      </c>
      <c r="BX5" s="965">
        <f t="shared" si="21"/>
        <v>62.985942721656876</v>
      </c>
      <c r="BZ5" s="927">
        <v>59.455703020555582</v>
      </c>
      <c r="CA5" s="927">
        <f t="shared" si="139"/>
        <v>64.390824393875008</v>
      </c>
      <c r="CB5" s="927">
        <f t="shared" si="140"/>
        <v>54.594142920941358</v>
      </c>
      <c r="CC5" s="927">
        <v>63.763208035310114</v>
      </c>
      <c r="CD5" s="927">
        <v>55.267850922877557</v>
      </c>
      <c r="CE5" s="927">
        <f t="shared" si="141"/>
        <v>0.62761635856489306</v>
      </c>
      <c r="CF5" s="927">
        <f t="shared" si="142"/>
        <v>0.67370800193619829</v>
      </c>
      <c r="CJ5" s="967">
        <v>0.84936342592592595</v>
      </c>
      <c r="CK5" s="968">
        <f t="shared" si="143"/>
        <v>45367.849363425928</v>
      </c>
      <c r="CL5" s="967" t="s">
        <v>326</v>
      </c>
      <c r="CM5" s="469">
        <v>8.0000000000000002E-3</v>
      </c>
      <c r="CN5" s="469">
        <v>2.3E-2</v>
      </c>
      <c r="CO5" s="469">
        <v>6.5000000000000002E-2</v>
      </c>
      <c r="CP5" s="930">
        <v>284.10906235127197</v>
      </c>
      <c r="CQ5" s="469">
        <f t="shared" si="22"/>
        <v>4370.9086515580302</v>
      </c>
      <c r="CR5" s="969">
        <f t="shared" si="144"/>
        <v>34.967269212464245</v>
      </c>
      <c r="CS5" s="469">
        <f t="shared" si="23"/>
        <v>4.30468276289806</v>
      </c>
      <c r="CT5" s="469">
        <f t="shared" si="24"/>
        <v>4.4392040992386246</v>
      </c>
      <c r="CU5" s="469">
        <f t="shared" si="25"/>
        <v>30.662586449566184</v>
      </c>
      <c r="CV5" s="469">
        <f t="shared" si="26"/>
        <v>39.406473311702868</v>
      </c>
      <c r="CX5" s="967">
        <v>0.84936342592592595</v>
      </c>
      <c r="CY5" s="968">
        <f t="shared" si="145"/>
        <v>45367.849363425928</v>
      </c>
      <c r="CZ5" s="967" t="s">
        <v>326</v>
      </c>
      <c r="DA5" s="469">
        <v>8.0000000000000002E-3</v>
      </c>
      <c r="DB5" s="469">
        <v>2.3E-2</v>
      </c>
      <c r="DC5" s="469">
        <v>6.5000000000000002E-2</v>
      </c>
      <c r="DD5" s="930">
        <v>275.73461394545348</v>
      </c>
      <c r="DE5" s="469">
        <f t="shared" si="27"/>
        <v>4242.070983776207</v>
      </c>
      <c r="DF5" s="969">
        <f t="shared" si="146"/>
        <v>33.936567870209657</v>
      </c>
      <c r="DG5" s="469">
        <f t="shared" si="28"/>
        <v>4.1777971809917194</v>
      </c>
      <c r="DH5" s="469">
        <f t="shared" si="29"/>
        <v>4.3083533428977105</v>
      </c>
      <c r="DI5" s="469">
        <f t="shared" si="30"/>
        <v>29.75877068921794</v>
      </c>
      <c r="DJ5" s="469">
        <f t="shared" si="31"/>
        <v>38.244921213107368</v>
      </c>
      <c r="DL5" s="472">
        <v>34.469733098560276</v>
      </c>
      <c r="DM5" s="472">
        <f t="shared" si="147"/>
        <v>39.406473311702868</v>
      </c>
      <c r="DN5" s="472">
        <f t="shared" si="148"/>
        <v>29.75877068921794</v>
      </c>
      <c r="DO5" s="472">
        <v>38.845773433338437</v>
      </c>
      <c r="DP5" s="472">
        <v>30.226300046654181</v>
      </c>
      <c r="DQ5" s="472">
        <f t="shared" si="149"/>
        <v>0.56069987836443147</v>
      </c>
      <c r="DR5" s="472">
        <f t="shared" si="150"/>
        <v>0.46752935743624136</v>
      </c>
      <c r="DV5" s="970">
        <v>0.85075231481481473</v>
      </c>
      <c r="DW5" s="971">
        <f t="shared" si="32"/>
        <v>45367.850752314815</v>
      </c>
      <c r="DX5" s="970" t="s">
        <v>436</v>
      </c>
      <c r="DY5" s="972">
        <v>7.0000000000000001E-3</v>
      </c>
      <c r="DZ5" s="972">
        <v>1.2E-2</v>
      </c>
      <c r="EA5" s="972">
        <v>1.7999999999999999E-2</v>
      </c>
      <c r="EB5" s="934">
        <v>75.168674108638257</v>
      </c>
      <c r="EC5" s="972">
        <f t="shared" si="33"/>
        <v>4176.0374504799038</v>
      </c>
      <c r="ED5" s="973">
        <f t="shared" si="34"/>
        <v>29.232262153359326</v>
      </c>
      <c r="EE5" s="974">
        <f t="shared" si="35"/>
        <v>3.9562460057178033</v>
      </c>
      <c r="EF5" s="974">
        <f t="shared" si="36"/>
        <v>4.4216867122728392</v>
      </c>
      <c r="EG5" s="972">
        <f t="shared" si="37"/>
        <v>25.276016147641521</v>
      </c>
      <c r="EH5" s="972">
        <f t="shared" si="38"/>
        <v>33.653948865632167</v>
      </c>
      <c r="EJ5" s="970">
        <v>0.85075231481481473</v>
      </c>
      <c r="EK5" s="971">
        <f t="shared" si="39"/>
        <v>45367.850752314815</v>
      </c>
      <c r="EL5" s="970" t="s">
        <v>436</v>
      </c>
      <c r="EM5" s="972">
        <v>7.0000000000000001E-3</v>
      </c>
      <c r="EN5" s="972">
        <v>1.2E-2</v>
      </c>
      <c r="EO5" s="972">
        <v>1.7999999999999999E-2</v>
      </c>
      <c r="EP5" s="934">
        <v>75.370816165296901</v>
      </c>
      <c r="EQ5" s="972">
        <f t="shared" si="40"/>
        <v>4187.2675647387168</v>
      </c>
      <c r="ER5" s="975">
        <f t="shared" si="41"/>
        <v>29.310872953171017</v>
      </c>
      <c r="ES5" s="976">
        <f t="shared" si="42"/>
        <v>3.9668850613314159</v>
      </c>
      <c r="ET5" s="976">
        <f t="shared" si="43"/>
        <v>4.4335774214880539</v>
      </c>
      <c r="EU5" s="972">
        <f t="shared" si="44"/>
        <v>25.343987891839603</v>
      </c>
      <c r="EV5" s="972">
        <f t="shared" si="45"/>
        <v>33.744450374659074</v>
      </c>
      <c r="EX5" s="939">
        <v>29.464803432185846</v>
      </c>
      <c r="EY5" s="939">
        <f t="shared" si="151"/>
        <v>33.744450374659074</v>
      </c>
      <c r="EZ5" s="939">
        <f t="shared" si="152"/>
        <v>25.276016147641521</v>
      </c>
      <c r="FA5" s="939">
        <v>33.921664455541688</v>
      </c>
      <c r="FB5" s="939">
        <v>25.477085674446407</v>
      </c>
      <c r="FC5" s="472">
        <f t="shared" si="153"/>
        <v>-0.1772140808826137</v>
      </c>
      <c r="FD5" s="472">
        <f t="shared" si="154"/>
        <v>0.20106952680488632</v>
      </c>
      <c r="FH5" s="977">
        <v>0.85152777777777777</v>
      </c>
      <c r="FI5" s="978">
        <f t="shared" si="46"/>
        <v>45367.851527777777</v>
      </c>
      <c r="FJ5" s="977" t="s">
        <v>437</v>
      </c>
      <c r="FK5" s="979">
        <v>8.9999999999999993E-3</v>
      </c>
      <c r="FL5" s="979">
        <v>0.01</v>
      </c>
      <c r="FM5" s="979">
        <v>2.3E-2</v>
      </c>
      <c r="FN5" s="942">
        <v>59.490921907355307</v>
      </c>
      <c r="FO5" s="979">
        <f t="shared" si="47"/>
        <v>2586.5618220589263</v>
      </c>
      <c r="FP5" s="980">
        <f t="shared" si="48"/>
        <v>23.279056398530336</v>
      </c>
      <c r="FQ5" s="981">
        <f t="shared" si="49"/>
        <v>2.478788412806471</v>
      </c>
      <c r="FR5" s="981">
        <f t="shared" si="50"/>
        <v>2.7041328139706962</v>
      </c>
      <c r="FS5" s="979">
        <f t="shared" si="51"/>
        <v>20.800267985723867</v>
      </c>
      <c r="FT5" s="979">
        <f t="shared" si="52"/>
        <v>25.983189212501031</v>
      </c>
      <c r="FV5" s="977">
        <v>0.85152777777777777</v>
      </c>
      <c r="FW5" s="978">
        <f t="shared" si="53"/>
        <v>45367.851527777777</v>
      </c>
      <c r="FX5" s="977" t="s">
        <v>437</v>
      </c>
      <c r="FY5" s="979">
        <v>8.9999999999999993E-3</v>
      </c>
      <c r="FZ5" s="979">
        <v>0.01</v>
      </c>
      <c r="GA5" s="979">
        <v>2.3E-2</v>
      </c>
      <c r="GB5" s="942">
        <v>59.242050215378818</v>
      </c>
      <c r="GC5" s="979">
        <f t="shared" si="54"/>
        <v>2575.7413137121225</v>
      </c>
      <c r="GD5" s="980">
        <f t="shared" si="55"/>
        <v>23.181671823409101</v>
      </c>
      <c r="GE5" s="981">
        <f t="shared" si="56"/>
        <v>2.4684187589741171</v>
      </c>
      <c r="GF5" s="981">
        <f t="shared" si="57"/>
        <v>2.692820464335401</v>
      </c>
      <c r="GG5" s="979">
        <f t="shared" si="58"/>
        <v>20.713253064434983</v>
      </c>
      <c r="GH5" s="979">
        <f t="shared" si="59"/>
        <v>25.874492287744502</v>
      </c>
      <c r="GJ5" s="982">
        <v>23.387598763314962</v>
      </c>
      <c r="GK5" s="945">
        <f t="shared" si="155"/>
        <v>25.983189212501031</v>
      </c>
      <c r="GL5" s="945">
        <f t="shared" si="156"/>
        <v>20.713253064434983</v>
      </c>
      <c r="GM5" s="982">
        <v>26.104340033801044</v>
      </c>
      <c r="GN5" s="982">
        <v>20.897252598702721</v>
      </c>
      <c r="GO5" s="472">
        <f t="shared" si="157"/>
        <v>-0.12115082130001298</v>
      </c>
      <c r="GP5" s="472">
        <f t="shared" si="158"/>
        <v>0.18399953426773763</v>
      </c>
      <c r="GT5" s="983">
        <v>0.85306712962962961</v>
      </c>
      <c r="GU5" s="984">
        <f t="shared" si="60"/>
        <v>45367.853067129632</v>
      </c>
      <c r="GV5" s="983" t="s">
        <v>438</v>
      </c>
      <c r="GW5" s="985">
        <v>1.2E-2</v>
      </c>
      <c r="GX5" s="985">
        <v>3.6999999999999998E-2</v>
      </c>
      <c r="GY5" s="985">
        <v>8.8999999999999996E-2</v>
      </c>
      <c r="GZ5" s="948">
        <v>276.78277960238375</v>
      </c>
      <c r="HA5" s="985">
        <f t="shared" si="61"/>
        <v>3109.9188719368963</v>
      </c>
      <c r="HB5" s="986">
        <f t="shared" si="62"/>
        <v>37.319026463242757</v>
      </c>
      <c r="HC5" s="987">
        <f t="shared" si="63"/>
        <v>3.0753642178042644</v>
      </c>
      <c r="HD5" s="987">
        <f t="shared" si="64"/>
        <v>3.1452588591179973</v>
      </c>
      <c r="HE5" s="985">
        <f t="shared" si="65"/>
        <v>34.243662245438493</v>
      </c>
      <c r="HF5" s="985">
        <f t="shared" si="66"/>
        <v>40.464285322360752</v>
      </c>
      <c r="HH5" s="983">
        <v>0.85306712962962961</v>
      </c>
      <c r="HI5" s="984">
        <f t="shared" si="67"/>
        <v>45367.853067129632</v>
      </c>
      <c r="HJ5" s="983" t="s">
        <v>438</v>
      </c>
      <c r="HK5" s="985">
        <v>1.2E-2</v>
      </c>
      <c r="HL5" s="985">
        <v>3.6999999999999998E-2</v>
      </c>
      <c r="HM5" s="985">
        <v>8.8999999999999996E-2</v>
      </c>
      <c r="HN5" s="948">
        <v>270.62171808561465</v>
      </c>
      <c r="HO5" s="985">
        <f t="shared" si="68"/>
        <v>3040.6934616361195</v>
      </c>
      <c r="HP5" s="986">
        <f t="shared" si="69"/>
        <v>36.488321539633432</v>
      </c>
      <c r="HQ5" s="987">
        <f t="shared" si="70"/>
        <v>3.0069079787290516</v>
      </c>
      <c r="HR5" s="987">
        <f t="shared" si="71"/>
        <v>3.0752467964274395</v>
      </c>
      <c r="HS5" s="985">
        <f t="shared" si="72"/>
        <v>33.481413560904379</v>
      </c>
      <c r="HT5" s="985">
        <f t="shared" si="73"/>
        <v>39.563568336060868</v>
      </c>
      <c r="HV5" s="951">
        <v>37.051637026641458</v>
      </c>
      <c r="HW5" s="951">
        <f t="shared" si="159"/>
        <v>40.464285322360752</v>
      </c>
      <c r="HX5" s="951">
        <f t="shared" si="160"/>
        <v>33.481413560904379</v>
      </c>
      <c r="HY5" s="951">
        <v>40.174360223015597</v>
      </c>
      <c r="HZ5" s="951">
        <v>33.998307679075637</v>
      </c>
      <c r="IA5" s="472">
        <f t="shared" si="161"/>
        <v>0.28992509934515454</v>
      </c>
      <c r="IB5" s="472">
        <f t="shared" si="162"/>
        <v>0.5168941181712583</v>
      </c>
      <c r="IF5" s="952">
        <v>0.85625000000000007</v>
      </c>
      <c r="IG5" s="953">
        <f t="shared" si="163"/>
        <v>45367.856249999997</v>
      </c>
      <c r="IH5" s="240" t="s">
        <v>327</v>
      </c>
      <c r="II5" s="239">
        <v>4.0000000000000001E-3</v>
      </c>
      <c r="IJ5" s="239">
        <v>1.4999999999999999E-2</v>
      </c>
      <c r="IK5" s="239">
        <v>9.6000000000000002E-2</v>
      </c>
      <c r="IL5" s="239">
        <v>342.45467564370466</v>
      </c>
      <c r="IM5" s="239">
        <f t="shared" si="164"/>
        <v>3567.2362046219237</v>
      </c>
      <c r="IN5" s="954">
        <f t="shared" si="74"/>
        <v>14.268944818487695</v>
      </c>
      <c r="IO5" s="239">
        <f t="shared" si="75"/>
        <v>3.5304605736464398</v>
      </c>
      <c r="IP5" s="239">
        <f t="shared" si="76"/>
        <v>3.6047860594074175</v>
      </c>
      <c r="IQ5" s="239">
        <f t="shared" si="77"/>
        <v>10.738484244841255</v>
      </c>
      <c r="IR5" s="239">
        <f t="shared" si="78"/>
        <v>17.873730877895113</v>
      </c>
      <c r="IT5" s="952">
        <v>0.85625000000000007</v>
      </c>
      <c r="IU5" s="953">
        <f t="shared" si="165"/>
        <v>45367.856249999997</v>
      </c>
      <c r="IV5" s="240" t="s">
        <v>327</v>
      </c>
      <c r="IW5" s="239">
        <v>4.0000000000000001E-3</v>
      </c>
      <c r="IX5" s="239">
        <v>1.4999999999999999E-2</v>
      </c>
      <c r="IY5" s="239">
        <v>9.6000000000000002E-2</v>
      </c>
      <c r="IZ5" s="239">
        <v>345.94918302431751</v>
      </c>
      <c r="JA5" s="239">
        <f t="shared" si="166"/>
        <v>3603.637323169974</v>
      </c>
      <c r="JB5" s="954">
        <f t="shared" si="79"/>
        <v>14.414549292679897</v>
      </c>
      <c r="JC5" s="239">
        <f t="shared" si="80"/>
        <v>3.5664864229311086</v>
      </c>
      <c r="JD5" s="239">
        <f t="shared" si="81"/>
        <v>3.6415703476243948</v>
      </c>
      <c r="JE5" s="239">
        <f t="shared" si="82"/>
        <v>10.848062869748789</v>
      </c>
      <c r="JF5" s="239">
        <f t="shared" si="83"/>
        <v>18.056119640304292</v>
      </c>
      <c r="JH5" s="225">
        <v>14.513991420965867</v>
      </c>
      <c r="JI5" s="225">
        <f t="shared" si="167"/>
        <v>18.056119640304292</v>
      </c>
      <c r="JJ5" s="225">
        <f t="shared" si="168"/>
        <v>10.738484244841255</v>
      </c>
      <c r="JK5" s="225">
        <v>18.180683990473035</v>
      </c>
      <c r="JL5" s="225">
        <v>10.922900760108334</v>
      </c>
      <c r="JM5" s="472">
        <f t="shared" si="169"/>
        <v>-0.12456435016874323</v>
      </c>
      <c r="JN5" s="472">
        <f t="shared" si="170"/>
        <v>0.18441651526707936</v>
      </c>
      <c r="JR5" s="323">
        <v>0.86025462962962962</v>
      </c>
      <c r="JS5" s="336">
        <f t="shared" si="84"/>
        <v>45367.860254629632</v>
      </c>
      <c r="JT5" s="184" t="s">
        <v>328</v>
      </c>
      <c r="JU5" s="141">
        <v>3.0000000000000001E-3</v>
      </c>
      <c r="JV5" s="141">
        <v>1.7999999999999999E-2</v>
      </c>
      <c r="JW5" s="141">
        <v>5.3999999999999999E-2</v>
      </c>
      <c r="JX5" s="249">
        <v>206.08089643348822</v>
      </c>
      <c r="JY5" s="141">
        <f t="shared" si="85"/>
        <v>3816.3128969164486</v>
      </c>
      <c r="JZ5" s="988">
        <f t="shared" si="86"/>
        <v>11.448938690749346</v>
      </c>
      <c r="KA5" s="141">
        <f t="shared" si="87"/>
        <v>3.7469253896997858</v>
      </c>
      <c r="KB5" s="141">
        <f t="shared" si="88"/>
        <v>3.8883188006318532</v>
      </c>
      <c r="KC5" s="141">
        <f t="shared" si="89"/>
        <v>7.7020133010495595</v>
      </c>
      <c r="KD5" s="141">
        <f t="shared" si="90"/>
        <v>15.337257491381198</v>
      </c>
      <c r="KF5" s="323">
        <v>0.86025462962962962</v>
      </c>
      <c r="KG5" s="336">
        <f t="shared" si="91"/>
        <v>45367.860254629632</v>
      </c>
      <c r="KH5" s="184" t="s">
        <v>328</v>
      </c>
      <c r="KI5" s="141">
        <v>3.0000000000000001E-3</v>
      </c>
      <c r="KJ5" s="141">
        <v>1.7999999999999999E-2</v>
      </c>
      <c r="KK5" s="141">
        <v>5.3999999999999999E-2</v>
      </c>
      <c r="KL5" s="249">
        <v>200.92768251330372</v>
      </c>
      <c r="KM5" s="141">
        <f t="shared" si="92"/>
        <v>3720.8830095056246</v>
      </c>
      <c r="KN5" s="988">
        <f t="shared" si="93"/>
        <v>11.162649028516874</v>
      </c>
      <c r="KO5" s="141">
        <f t="shared" si="94"/>
        <v>3.6532305911509768</v>
      </c>
      <c r="KP5" s="141">
        <f t="shared" si="95"/>
        <v>3.7910883493076177</v>
      </c>
      <c r="KQ5" s="141">
        <f t="shared" si="96"/>
        <v>7.5094184373658974</v>
      </c>
      <c r="KR5" s="141">
        <f t="shared" si="97"/>
        <v>14.953737377824492</v>
      </c>
      <c r="KT5" s="226">
        <v>11.39610787879119</v>
      </c>
      <c r="KU5" s="226">
        <f t="shared" si="171"/>
        <v>15.337257491381198</v>
      </c>
      <c r="KV5" s="226">
        <f t="shared" si="172"/>
        <v>7.5094184373658974</v>
      </c>
      <c r="KW5" s="226">
        <v>15.266484139512727</v>
      </c>
      <c r="KX5" s="226">
        <v>7.6664725730049827</v>
      </c>
      <c r="KY5" s="472">
        <f t="shared" si="173"/>
        <v>7.0773351868471224E-2</v>
      </c>
      <c r="KZ5" s="472">
        <f t="shared" si="174"/>
        <v>0.15705413563908532</v>
      </c>
      <c r="LD5" s="146">
        <v>0.86793981481481486</v>
      </c>
      <c r="LE5" s="421">
        <f t="shared" si="98"/>
        <v>45367.867939814816</v>
      </c>
      <c r="LF5" s="185" t="s">
        <v>329</v>
      </c>
      <c r="LG5" s="142">
        <v>1E-3</v>
      </c>
      <c r="LH5" s="142">
        <v>4.0000000000000001E-3</v>
      </c>
      <c r="LI5" s="142">
        <v>1.2E-2</v>
      </c>
      <c r="LJ5" s="274">
        <v>127.88510538001657</v>
      </c>
      <c r="LK5" s="142">
        <f t="shared" si="99"/>
        <v>10657.09211500138</v>
      </c>
      <c r="LL5" s="424">
        <f t="shared" si="100"/>
        <v>10.65709211500138</v>
      </c>
      <c r="LM5" s="142">
        <f t="shared" si="101"/>
        <v>9.8373157984628126</v>
      </c>
      <c r="LN5" s="142">
        <f t="shared" si="102"/>
        <v>11.625918670910599</v>
      </c>
      <c r="LO5" s="142">
        <f t="shared" si="103"/>
        <v>0.81977631653856697</v>
      </c>
      <c r="LP5" s="142">
        <f t="shared" si="104"/>
        <v>22.283010785911976</v>
      </c>
      <c r="LR5" s="146">
        <v>0.86793981481481486</v>
      </c>
      <c r="LS5" s="421">
        <f t="shared" si="105"/>
        <v>45367.867939814816</v>
      </c>
      <c r="LT5" s="185" t="s">
        <v>329</v>
      </c>
      <c r="LU5" s="142">
        <v>1E-3</v>
      </c>
      <c r="LV5" s="142">
        <v>4.0000000000000001E-3</v>
      </c>
      <c r="LW5" s="142">
        <v>1.2E-2</v>
      </c>
      <c r="LX5" s="274">
        <v>133.33074456758371</v>
      </c>
      <c r="LY5" s="142">
        <f t="shared" si="106"/>
        <v>11110.895380631975</v>
      </c>
      <c r="LZ5" s="424">
        <f t="shared" si="107"/>
        <v>11.110895380631975</v>
      </c>
      <c r="MA5" s="142">
        <f t="shared" si="108"/>
        <v>10.256211120583361</v>
      </c>
      <c r="MB5" s="142">
        <f t="shared" si="109"/>
        <v>12.120976778871247</v>
      </c>
      <c r="MC5" s="142">
        <f t="shared" si="110"/>
        <v>0.85468426004861442</v>
      </c>
      <c r="MD5" s="142">
        <f t="shared" si="111"/>
        <v>23.231872159503222</v>
      </c>
      <c r="MF5" s="227">
        <v>11.142511590632019</v>
      </c>
      <c r="MG5" s="227">
        <f t="shared" si="175"/>
        <v>23.231872159503222</v>
      </c>
      <c r="MH5" s="227">
        <f t="shared" si="176"/>
        <v>0.81977631653856697</v>
      </c>
      <c r="MI5" s="227">
        <v>23.297978780412404</v>
      </c>
      <c r="MJ5" s="227">
        <v>0.85711627620246311</v>
      </c>
      <c r="MK5" s="472">
        <f t="shared" si="177"/>
        <v>-6.6106620909181402E-2</v>
      </c>
      <c r="ML5" s="472">
        <f t="shared" si="178"/>
        <v>3.7339959663896138E-2</v>
      </c>
      <c r="MP5" s="700">
        <v>0.87055555555555564</v>
      </c>
      <c r="MQ5" s="410">
        <f t="shared" si="112"/>
        <v>45367.870555555557</v>
      </c>
      <c r="MR5" s="396" t="s">
        <v>330</v>
      </c>
      <c r="MS5" s="397">
        <v>3.0000000000000001E-3</v>
      </c>
      <c r="MT5" s="397">
        <v>8.9999999999999993E-3</v>
      </c>
      <c r="MU5" s="397">
        <v>2.5000000000000001E-2</v>
      </c>
      <c r="MV5" s="960">
        <v>260.72552366471268</v>
      </c>
      <c r="MW5" s="397">
        <f t="shared" si="113"/>
        <v>10429.020946588507</v>
      </c>
      <c r="MX5" s="989">
        <f t="shared" si="114"/>
        <v>31.287062839765522</v>
      </c>
      <c r="MY5" s="397">
        <f t="shared" si="115"/>
        <v>10.027904756335102</v>
      </c>
      <c r="MZ5" s="397">
        <f t="shared" si="116"/>
        <v>10.863563486029694</v>
      </c>
      <c r="NA5" s="397">
        <f t="shared" si="117"/>
        <v>21.259158083430421</v>
      </c>
      <c r="NB5" s="397">
        <f t="shared" si="118"/>
        <v>42.150626325795216</v>
      </c>
      <c r="ND5" s="700">
        <v>0.87055555555555564</v>
      </c>
      <c r="NE5" s="410">
        <f t="shared" si="119"/>
        <v>45367.870555555557</v>
      </c>
      <c r="NF5" s="396" t="s">
        <v>330</v>
      </c>
      <c r="NG5" s="397">
        <v>3.0000000000000001E-3</v>
      </c>
      <c r="NH5" s="397">
        <v>8.9999999999999993E-3</v>
      </c>
      <c r="NI5" s="397">
        <v>2.5000000000000001E-2</v>
      </c>
      <c r="NJ5" s="960">
        <v>247.35945166823157</v>
      </c>
      <c r="NK5" s="397">
        <f t="shared" si="120"/>
        <v>9894.3780667292631</v>
      </c>
      <c r="NL5" s="989">
        <f t="shared" si="121"/>
        <v>29.683134200187791</v>
      </c>
      <c r="NM5" s="397">
        <f t="shared" si="122"/>
        <v>9.5138250641627504</v>
      </c>
      <c r="NN5" s="397">
        <f t="shared" si="123"/>
        <v>10.306643819509649</v>
      </c>
      <c r="NO5" s="397">
        <f t="shared" si="124"/>
        <v>20.169309136025042</v>
      </c>
      <c r="NP5" s="397">
        <f t="shared" si="125"/>
        <v>39.98977801969744</v>
      </c>
      <c r="NR5" s="962">
        <v>30.79029739530969</v>
      </c>
      <c r="NS5" s="962">
        <f t="shared" si="179"/>
        <v>42.150626325795216</v>
      </c>
      <c r="NT5" s="962">
        <f t="shared" si="180"/>
        <v>20.169309136025042</v>
      </c>
      <c r="NU5" s="962">
        <v>41.481372879792218</v>
      </c>
      <c r="NV5" s="962">
        <v>20.921612332710431</v>
      </c>
      <c r="NW5" s="472">
        <f t="shared" si="181"/>
        <v>0.66925344600299752</v>
      </c>
      <c r="NX5" s="472">
        <f t="shared" si="182"/>
        <v>0.75230319668538925</v>
      </c>
    </row>
    <row r="6" spans="1:457" x14ac:dyDescent="0.25">
      <c r="A6" s="448" t="s">
        <v>325</v>
      </c>
      <c r="B6" s="234" t="s">
        <v>406</v>
      </c>
      <c r="C6" s="417">
        <v>55.7</v>
      </c>
      <c r="D6" s="234">
        <v>30.4</v>
      </c>
      <c r="E6" s="417">
        <v>305.2</v>
      </c>
      <c r="F6" s="417">
        <f t="shared" si="126"/>
        <v>273.89999999999998</v>
      </c>
      <c r="G6" s="234">
        <f>(90-C6)+D6</f>
        <v>64.699999999999989</v>
      </c>
      <c r="H6" s="234">
        <f t="shared" si="128"/>
        <v>304.49324190062674</v>
      </c>
      <c r="L6" s="321">
        <v>0.85255787037037034</v>
      </c>
      <c r="M6" s="338">
        <f t="shared" si="129"/>
        <v>45367.85255787037</v>
      </c>
      <c r="N6" s="321" t="s">
        <v>324</v>
      </c>
      <c r="O6" s="311">
        <v>0.01</v>
      </c>
      <c r="P6" s="311">
        <v>2.1999999999999999E-2</v>
      </c>
      <c r="Q6" s="311">
        <v>7.5999999999999998E-2</v>
      </c>
      <c r="R6" s="311">
        <v>179.6541007765197</v>
      </c>
      <c r="S6" s="311">
        <f t="shared" si="130"/>
        <v>2363.8697470594698</v>
      </c>
      <c r="T6" s="921">
        <f t="shared" si="131"/>
        <v>23.6386974705947</v>
      </c>
      <c r="U6" s="311">
        <f t="shared" si="0"/>
        <v>2.3331701399548015</v>
      </c>
      <c r="V6" s="311">
        <f t="shared" si="1"/>
        <v>2.3953880103535963</v>
      </c>
      <c r="W6" s="311">
        <f t="shared" si="2"/>
        <v>21.305527330639897</v>
      </c>
      <c r="X6" s="311">
        <f t="shared" si="3"/>
        <v>26.034085480948296</v>
      </c>
      <c r="Z6" s="321">
        <v>0.85255787037037034</v>
      </c>
      <c r="AA6" s="338">
        <f t="shared" si="132"/>
        <v>45367.85255787037</v>
      </c>
      <c r="AB6" s="321" t="s">
        <v>324</v>
      </c>
      <c r="AC6" s="311">
        <v>0.01</v>
      </c>
      <c r="AD6" s="311">
        <v>2.1999999999999999E-2</v>
      </c>
      <c r="AE6" s="311">
        <v>7.5999999999999998E-2</v>
      </c>
      <c r="AF6" s="311">
        <v>174.81516847322646</v>
      </c>
      <c r="AG6" s="311">
        <f t="shared" si="133"/>
        <v>2300.1995851740326</v>
      </c>
      <c r="AH6" s="921">
        <f t="shared" si="134"/>
        <v>23.001995851740325</v>
      </c>
      <c r="AI6" s="311">
        <f t="shared" si="4"/>
        <v>2.2703268632886551</v>
      </c>
      <c r="AJ6" s="311">
        <f t="shared" si="5"/>
        <v>2.3308689129763529</v>
      </c>
      <c r="AK6" s="311">
        <f t="shared" si="6"/>
        <v>20.73166898845167</v>
      </c>
      <c r="AL6" s="311">
        <f t="shared" si="7"/>
        <v>25.332864764716678</v>
      </c>
      <c r="AN6" s="922">
        <v>23.404543105687175</v>
      </c>
      <c r="AO6" s="922">
        <f t="shared" si="135"/>
        <v>26.034085480948296</v>
      </c>
      <c r="AP6" s="922">
        <f t="shared" si="136"/>
        <v>20.73166898845167</v>
      </c>
      <c r="AQ6" s="922">
        <v>25.776203473730142</v>
      </c>
      <c r="AR6" s="922">
        <v>21.094484305645324</v>
      </c>
      <c r="AS6" s="922">
        <f t="shared" si="137"/>
        <v>0.25788200721815357</v>
      </c>
      <c r="AT6" s="922">
        <f t="shared" si="138"/>
        <v>0.3628153171936539</v>
      </c>
      <c r="AX6" s="963">
        <v>0.85006944444444443</v>
      </c>
      <c r="AY6" s="964">
        <f t="shared" si="8"/>
        <v>45367.850069444445</v>
      </c>
      <c r="AZ6" s="963" t="s">
        <v>325</v>
      </c>
      <c r="BA6" s="965">
        <v>1.6E-2</v>
      </c>
      <c r="BB6" s="965">
        <v>2.5000000000000001E-2</v>
      </c>
      <c r="BC6" s="965">
        <v>7.0999999999999994E-2</v>
      </c>
      <c r="BD6" s="925">
        <v>304.49324190062674</v>
      </c>
      <c r="BE6" s="965">
        <f t="shared" si="9"/>
        <v>4288.6372098679831</v>
      </c>
      <c r="BF6" s="966">
        <f t="shared" si="10"/>
        <v>68.618195357887728</v>
      </c>
      <c r="BG6" s="965">
        <f t="shared" si="11"/>
        <v>4.229072804175372</v>
      </c>
      <c r="BH6" s="965">
        <f t="shared" si="12"/>
        <v>4.3499034557232399</v>
      </c>
      <c r="BI6" s="965">
        <f t="shared" si="13"/>
        <v>64.389122553712355</v>
      </c>
      <c r="BJ6" s="965">
        <f t="shared" si="14"/>
        <v>72.968098813610965</v>
      </c>
      <c r="BL6" s="963">
        <v>0.85006944444444443</v>
      </c>
      <c r="BM6" s="964">
        <f t="shared" si="15"/>
        <v>45367.850069444445</v>
      </c>
      <c r="BN6" s="963" t="s">
        <v>325</v>
      </c>
      <c r="BO6" s="965">
        <v>1.6E-2</v>
      </c>
      <c r="BP6" s="965">
        <v>2.5000000000000001E-2</v>
      </c>
      <c r="BQ6" s="965">
        <v>7.0999999999999994E-2</v>
      </c>
      <c r="BR6" s="925">
        <v>297.84979574370567</v>
      </c>
      <c r="BS6" s="965">
        <f t="shared" si="16"/>
        <v>4195.0675456859954</v>
      </c>
      <c r="BT6" s="966">
        <f t="shared" si="17"/>
        <v>67.121080730975933</v>
      </c>
      <c r="BU6" s="965">
        <f t="shared" si="18"/>
        <v>4.1368027186625786</v>
      </c>
      <c r="BV6" s="965">
        <f t="shared" si="19"/>
        <v>4.254997082052939</v>
      </c>
      <c r="BW6" s="965">
        <f t="shared" si="20"/>
        <v>62.984278012313354</v>
      </c>
      <c r="BX6" s="965">
        <f t="shared" si="21"/>
        <v>71.376077813028871</v>
      </c>
      <c r="BZ6" s="927">
        <v>67.949374880634949</v>
      </c>
      <c r="CA6" s="927">
        <f t="shared" si="139"/>
        <v>72.968098813610965</v>
      </c>
      <c r="CB6" s="927">
        <f t="shared" si="140"/>
        <v>62.984278012313354</v>
      </c>
      <c r="CC6" s="927">
        <v>72.256879895389488</v>
      </c>
      <c r="CD6" s="927">
        <v>63.761522782956931</v>
      </c>
      <c r="CE6" s="927">
        <f t="shared" si="141"/>
        <v>0.71121891822147632</v>
      </c>
      <c r="CF6" s="927">
        <f t="shared" si="142"/>
        <v>0.777244770643577</v>
      </c>
      <c r="CJ6" s="967">
        <v>0.8494328703703703</v>
      </c>
      <c r="CK6" s="968">
        <f t="shared" si="143"/>
        <v>45367.849432870367</v>
      </c>
      <c r="CL6" s="967" t="s">
        <v>326</v>
      </c>
      <c r="CM6" s="469">
        <v>1.2999999999999999E-2</v>
      </c>
      <c r="CN6" s="469">
        <v>2.8000000000000001E-2</v>
      </c>
      <c r="CO6" s="469">
        <v>6.5000000000000002E-2</v>
      </c>
      <c r="CP6" s="930">
        <v>284.10906235127197</v>
      </c>
      <c r="CQ6" s="469">
        <f t="shared" si="22"/>
        <v>4370.9086515580302</v>
      </c>
      <c r="CR6" s="969">
        <f t="shared" si="144"/>
        <v>56.821812470254393</v>
      </c>
      <c r="CS6" s="469">
        <f t="shared" si="23"/>
        <v>4.30468276289806</v>
      </c>
      <c r="CT6" s="469">
        <f t="shared" si="24"/>
        <v>4.4392040992386246</v>
      </c>
      <c r="CU6" s="469">
        <f t="shared" si="25"/>
        <v>52.517129707356332</v>
      </c>
      <c r="CV6" s="469">
        <f t="shared" si="26"/>
        <v>61.261016569493016</v>
      </c>
      <c r="CX6" s="967">
        <v>0.8494328703703703</v>
      </c>
      <c r="CY6" s="968">
        <f t="shared" si="145"/>
        <v>45367.849432870367</v>
      </c>
      <c r="CZ6" s="967" t="s">
        <v>326</v>
      </c>
      <c r="DA6" s="469">
        <v>1.2999999999999999E-2</v>
      </c>
      <c r="DB6" s="469">
        <v>2.8000000000000001E-2</v>
      </c>
      <c r="DC6" s="469">
        <v>6.5000000000000002E-2</v>
      </c>
      <c r="DD6" s="930">
        <v>275.73461394545348</v>
      </c>
      <c r="DE6" s="469">
        <f t="shared" si="27"/>
        <v>4242.070983776207</v>
      </c>
      <c r="DF6" s="969">
        <f t="shared" si="146"/>
        <v>55.146922789090688</v>
      </c>
      <c r="DG6" s="469">
        <f t="shared" si="28"/>
        <v>4.1777971809917194</v>
      </c>
      <c r="DH6" s="469">
        <f t="shared" si="29"/>
        <v>4.3083533428977105</v>
      </c>
      <c r="DI6" s="469">
        <f t="shared" si="30"/>
        <v>50.96912560809897</v>
      </c>
      <c r="DJ6" s="469">
        <f t="shared" si="31"/>
        <v>59.455276131988398</v>
      </c>
      <c r="DL6" s="472">
        <v>56.013316285160442</v>
      </c>
      <c r="DM6" s="472">
        <f t="shared" si="147"/>
        <v>61.261016569493016</v>
      </c>
      <c r="DN6" s="472">
        <f t="shared" si="148"/>
        <v>50.96912560809897</v>
      </c>
      <c r="DO6" s="472">
        <v>60.389356619938603</v>
      </c>
      <c r="DP6" s="472">
        <v>51.769883233254347</v>
      </c>
      <c r="DQ6" s="472">
        <f t="shared" si="149"/>
        <v>0.87165994955441306</v>
      </c>
      <c r="DR6" s="472">
        <f t="shared" si="150"/>
        <v>0.80075762515537718</v>
      </c>
      <c r="DV6" s="970">
        <v>0.85091435185185194</v>
      </c>
      <c r="DW6" s="971">
        <f t="shared" si="32"/>
        <v>45367.850914351853</v>
      </c>
      <c r="DX6" s="970" t="s">
        <v>436</v>
      </c>
      <c r="DY6" s="972">
        <v>7.0000000000000001E-3</v>
      </c>
      <c r="DZ6" s="972">
        <v>1.7000000000000001E-2</v>
      </c>
      <c r="EA6" s="972">
        <v>1.7999999999999999E-2</v>
      </c>
      <c r="EB6" s="934">
        <v>75.168674108638257</v>
      </c>
      <c r="EC6" s="972">
        <f t="shared" si="33"/>
        <v>4176.0374504799038</v>
      </c>
      <c r="ED6" s="973">
        <f t="shared" si="34"/>
        <v>29.232262153359326</v>
      </c>
      <c r="EE6" s="974">
        <f t="shared" si="35"/>
        <v>3.9562460057178033</v>
      </c>
      <c r="EF6" s="974">
        <f t="shared" si="36"/>
        <v>4.4216867122728392</v>
      </c>
      <c r="EG6" s="972">
        <f t="shared" si="37"/>
        <v>25.276016147641521</v>
      </c>
      <c r="EH6" s="972">
        <f t="shared" si="38"/>
        <v>33.653948865632167</v>
      </c>
      <c r="EJ6" s="970">
        <v>0.85091435185185194</v>
      </c>
      <c r="EK6" s="971">
        <f t="shared" si="39"/>
        <v>45367.850914351853</v>
      </c>
      <c r="EL6" s="970" t="s">
        <v>436</v>
      </c>
      <c r="EM6" s="972">
        <v>7.0000000000000001E-3</v>
      </c>
      <c r="EN6" s="972">
        <v>1.7000000000000001E-2</v>
      </c>
      <c r="EO6" s="972">
        <v>1.7999999999999999E-2</v>
      </c>
      <c r="EP6" s="934">
        <v>75.370816165296901</v>
      </c>
      <c r="EQ6" s="972">
        <f t="shared" si="40"/>
        <v>4187.2675647387168</v>
      </c>
      <c r="ER6" s="975">
        <f t="shared" si="41"/>
        <v>29.310872953171017</v>
      </c>
      <c r="ES6" s="976">
        <f t="shared" si="42"/>
        <v>3.9668850613314159</v>
      </c>
      <c r="ET6" s="976">
        <f t="shared" si="43"/>
        <v>4.4335774214880539</v>
      </c>
      <c r="EU6" s="972">
        <f t="shared" si="44"/>
        <v>25.343987891839603</v>
      </c>
      <c r="EV6" s="972">
        <f t="shared" si="45"/>
        <v>33.744450374659074</v>
      </c>
      <c r="EX6" s="939">
        <v>29.464803432185846</v>
      </c>
      <c r="EY6" s="939">
        <f t="shared" si="151"/>
        <v>33.744450374659074</v>
      </c>
      <c r="EZ6" s="939">
        <f t="shared" si="152"/>
        <v>25.276016147641521</v>
      </c>
      <c r="FA6" s="939">
        <v>33.921664455541688</v>
      </c>
      <c r="FB6" s="939">
        <v>25.477085674446407</v>
      </c>
      <c r="FC6" s="472">
        <f t="shared" si="153"/>
        <v>-0.1772140808826137</v>
      </c>
      <c r="FD6" s="472">
        <f t="shared" si="154"/>
        <v>0.20106952680488632</v>
      </c>
      <c r="FH6" s="977">
        <v>0.85162037037037042</v>
      </c>
      <c r="FI6" s="978">
        <f t="shared" si="46"/>
        <v>45367.851620370369</v>
      </c>
      <c r="FJ6" s="977" t="s">
        <v>437</v>
      </c>
      <c r="FK6" s="979">
        <v>0.01</v>
      </c>
      <c r="FL6" s="979">
        <v>1.2E-2</v>
      </c>
      <c r="FM6" s="979">
        <v>2.3E-2</v>
      </c>
      <c r="FN6" s="942">
        <v>59.490921907355307</v>
      </c>
      <c r="FO6" s="979">
        <f t="shared" si="47"/>
        <v>2586.5618220589263</v>
      </c>
      <c r="FP6" s="980">
        <f t="shared" si="48"/>
        <v>25.865618220589262</v>
      </c>
      <c r="FQ6" s="981">
        <f t="shared" si="49"/>
        <v>2.478788412806471</v>
      </c>
      <c r="FR6" s="981">
        <f t="shared" si="50"/>
        <v>2.7041328139706962</v>
      </c>
      <c r="FS6" s="979">
        <f t="shared" si="51"/>
        <v>23.386829807782792</v>
      </c>
      <c r="FT6" s="979">
        <f t="shared" si="52"/>
        <v>28.569751034559957</v>
      </c>
      <c r="FV6" s="977">
        <v>0.85162037037037042</v>
      </c>
      <c r="FW6" s="978">
        <f t="shared" si="53"/>
        <v>45367.851620370369</v>
      </c>
      <c r="FX6" s="977" t="s">
        <v>437</v>
      </c>
      <c r="FY6" s="979">
        <v>0.01</v>
      </c>
      <c r="FZ6" s="979">
        <v>1.2E-2</v>
      </c>
      <c r="GA6" s="979">
        <v>2.3E-2</v>
      </c>
      <c r="GB6" s="942">
        <v>59.242050215378818</v>
      </c>
      <c r="GC6" s="979">
        <f t="shared" si="54"/>
        <v>2575.7413137121225</v>
      </c>
      <c r="GD6" s="980">
        <f t="shared" si="55"/>
        <v>25.757413137121226</v>
      </c>
      <c r="GE6" s="981">
        <f t="shared" si="56"/>
        <v>2.4684187589741171</v>
      </c>
      <c r="GF6" s="981">
        <f t="shared" si="57"/>
        <v>2.692820464335401</v>
      </c>
      <c r="GG6" s="979">
        <f t="shared" si="58"/>
        <v>23.288994378147109</v>
      </c>
      <c r="GH6" s="979">
        <f t="shared" si="59"/>
        <v>28.450233601456627</v>
      </c>
      <c r="GJ6" s="982">
        <v>25.986220848127736</v>
      </c>
      <c r="GK6" s="945">
        <f t="shared" si="155"/>
        <v>28.569751034559957</v>
      </c>
      <c r="GL6" s="945">
        <f t="shared" si="156"/>
        <v>23.288994378147109</v>
      </c>
      <c r="GM6" s="982">
        <v>28.702962118613819</v>
      </c>
      <c r="GN6" s="982">
        <v>23.495874683515495</v>
      </c>
      <c r="GO6" s="472">
        <f t="shared" si="157"/>
        <v>-0.13321108405386184</v>
      </c>
      <c r="GP6" s="472">
        <f t="shared" si="158"/>
        <v>0.20688030536838653</v>
      </c>
      <c r="GT6" s="983">
        <v>0.85325231481481489</v>
      </c>
      <c r="GU6" s="984">
        <f t="shared" si="60"/>
        <v>45367.853252314817</v>
      </c>
      <c r="GV6" s="983" t="s">
        <v>438</v>
      </c>
      <c r="GW6" s="985">
        <v>1.7000000000000001E-2</v>
      </c>
      <c r="GX6" s="985">
        <v>4.8000000000000001E-2</v>
      </c>
      <c r="GY6" s="985">
        <v>8.8999999999999996E-2</v>
      </c>
      <c r="GZ6" s="948">
        <v>276.78277960238375</v>
      </c>
      <c r="HA6" s="985">
        <f t="shared" si="61"/>
        <v>3109.9188719368963</v>
      </c>
      <c r="HB6" s="986">
        <f t="shared" si="62"/>
        <v>52.868620822927241</v>
      </c>
      <c r="HC6" s="987">
        <f t="shared" si="63"/>
        <v>3.0753642178042644</v>
      </c>
      <c r="HD6" s="987">
        <f t="shared" si="64"/>
        <v>3.1452588591179973</v>
      </c>
      <c r="HE6" s="985">
        <f t="shared" si="65"/>
        <v>49.793256605122977</v>
      </c>
      <c r="HF6" s="985">
        <f t="shared" si="66"/>
        <v>56.013879682045236</v>
      </c>
      <c r="HH6" s="983">
        <v>0.85325231481481489</v>
      </c>
      <c r="HI6" s="984">
        <f t="shared" si="67"/>
        <v>45367.853252314817</v>
      </c>
      <c r="HJ6" s="983" t="s">
        <v>438</v>
      </c>
      <c r="HK6" s="985">
        <v>1.7000000000000001E-2</v>
      </c>
      <c r="HL6" s="985">
        <v>4.8000000000000001E-2</v>
      </c>
      <c r="HM6" s="985">
        <v>8.8999999999999996E-2</v>
      </c>
      <c r="HN6" s="948">
        <v>270.62171808561465</v>
      </c>
      <c r="HO6" s="985">
        <f t="shared" si="68"/>
        <v>3040.6934616361195</v>
      </c>
      <c r="HP6" s="986">
        <f t="shared" si="69"/>
        <v>51.691788847814038</v>
      </c>
      <c r="HQ6" s="987">
        <f t="shared" si="70"/>
        <v>3.0069079787290516</v>
      </c>
      <c r="HR6" s="987">
        <f t="shared" si="71"/>
        <v>3.0752467964274395</v>
      </c>
      <c r="HS6" s="985">
        <f t="shared" si="72"/>
        <v>48.684880869084985</v>
      </c>
      <c r="HT6" s="985">
        <f t="shared" si="73"/>
        <v>54.767035644241474</v>
      </c>
      <c r="HV6" s="951">
        <v>52.489819121075399</v>
      </c>
      <c r="HW6" s="951">
        <f t="shared" si="159"/>
        <v>56.013879682045236</v>
      </c>
      <c r="HX6" s="951">
        <f t="shared" si="160"/>
        <v>48.684880869084985</v>
      </c>
      <c r="HY6" s="951">
        <v>55.612542317449538</v>
      </c>
      <c r="HZ6" s="951">
        <v>49.436489773509578</v>
      </c>
      <c r="IA6" s="472">
        <f t="shared" si="161"/>
        <v>0.40133736459569747</v>
      </c>
      <c r="IB6" s="472">
        <f t="shared" si="162"/>
        <v>0.75160890442459305</v>
      </c>
      <c r="IF6" s="952">
        <v>0.85630787037037026</v>
      </c>
      <c r="IG6" s="953">
        <f t="shared" si="163"/>
        <v>45367.856307870374</v>
      </c>
      <c r="IH6" s="240" t="s">
        <v>327</v>
      </c>
      <c r="II6" s="239">
        <v>7.0000000000000001E-3</v>
      </c>
      <c r="IJ6" s="239">
        <v>1.7000000000000001E-2</v>
      </c>
      <c r="IK6" s="239">
        <v>9.6000000000000002E-2</v>
      </c>
      <c r="IL6" s="239">
        <v>342.45467564370466</v>
      </c>
      <c r="IM6" s="239">
        <f t="shared" si="164"/>
        <v>3567.2362046219237</v>
      </c>
      <c r="IN6" s="954">
        <f t="shared" si="74"/>
        <v>24.970653432353465</v>
      </c>
      <c r="IO6" s="239">
        <f t="shared" si="75"/>
        <v>3.5304605736464398</v>
      </c>
      <c r="IP6" s="239">
        <f t="shared" si="76"/>
        <v>3.6047860594074175</v>
      </c>
      <c r="IQ6" s="239">
        <f t="shared" si="77"/>
        <v>21.440192858707025</v>
      </c>
      <c r="IR6" s="239">
        <f t="shared" si="78"/>
        <v>28.575439491760882</v>
      </c>
      <c r="IT6" s="952">
        <v>0.85630787037037026</v>
      </c>
      <c r="IU6" s="953">
        <f t="shared" si="165"/>
        <v>45367.856307870374</v>
      </c>
      <c r="IV6" s="240" t="s">
        <v>327</v>
      </c>
      <c r="IW6" s="239">
        <v>7.0000000000000001E-3</v>
      </c>
      <c r="IX6" s="239">
        <v>1.7000000000000001E-2</v>
      </c>
      <c r="IY6" s="239">
        <v>9.6000000000000002E-2</v>
      </c>
      <c r="IZ6" s="239">
        <v>345.94918302431751</v>
      </c>
      <c r="JA6" s="239">
        <f t="shared" si="166"/>
        <v>3603.637323169974</v>
      </c>
      <c r="JB6" s="954">
        <f t="shared" si="79"/>
        <v>25.225461262189818</v>
      </c>
      <c r="JC6" s="239">
        <f t="shared" si="80"/>
        <v>3.5664864229311086</v>
      </c>
      <c r="JD6" s="239">
        <f t="shared" si="81"/>
        <v>3.6415703476243948</v>
      </c>
      <c r="JE6" s="239">
        <f t="shared" si="82"/>
        <v>21.658974839258708</v>
      </c>
      <c r="JF6" s="239">
        <f t="shared" si="83"/>
        <v>28.867031609814212</v>
      </c>
      <c r="JH6" s="225">
        <v>25.399484986690268</v>
      </c>
      <c r="JI6" s="225">
        <f t="shared" si="167"/>
        <v>28.867031609814212</v>
      </c>
      <c r="JJ6" s="225">
        <f t="shared" si="168"/>
        <v>21.440192858707025</v>
      </c>
      <c r="JK6" s="225">
        <v>29.066177556197434</v>
      </c>
      <c r="JL6" s="225">
        <v>21.808394325832733</v>
      </c>
      <c r="JM6" s="472">
        <f t="shared" si="169"/>
        <v>-0.19914594638322214</v>
      </c>
      <c r="JN6" s="472">
        <f t="shared" si="170"/>
        <v>0.36820146712570789</v>
      </c>
      <c r="JR6" s="323">
        <v>0.86033564814814811</v>
      </c>
      <c r="JS6" s="336">
        <f t="shared" si="84"/>
        <v>45367.860335648147</v>
      </c>
      <c r="JT6" s="184" t="s">
        <v>328</v>
      </c>
      <c r="JU6" s="141">
        <v>5.0000000000000001E-3</v>
      </c>
      <c r="JV6" s="141">
        <v>0.02</v>
      </c>
      <c r="JW6" s="141">
        <v>5.3999999999999999E-2</v>
      </c>
      <c r="JX6" s="249">
        <v>206.08089643348822</v>
      </c>
      <c r="JY6" s="141">
        <f t="shared" si="85"/>
        <v>3816.3128969164486</v>
      </c>
      <c r="JZ6" s="988">
        <f t="shared" si="86"/>
        <v>19.081564484582245</v>
      </c>
      <c r="KA6" s="141">
        <f t="shared" si="87"/>
        <v>3.7469253896997858</v>
      </c>
      <c r="KB6" s="141">
        <f t="shared" si="88"/>
        <v>3.8883188006318532</v>
      </c>
      <c r="KC6" s="141">
        <f t="shared" si="89"/>
        <v>15.334639094882458</v>
      </c>
      <c r="KD6" s="141">
        <f t="shared" si="90"/>
        <v>22.969883285214099</v>
      </c>
      <c r="KF6" s="323">
        <v>0.86033564814814811</v>
      </c>
      <c r="KG6" s="336">
        <f t="shared" si="91"/>
        <v>45367.860335648147</v>
      </c>
      <c r="KH6" s="184" t="s">
        <v>328</v>
      </c>
      <c r="KI6" s="141">
        <v>5.0000000000000001E-3</v>
      </c>
      <c r="KJ6" s="141">
        <v>0.02</v>
      </c>
      <c r="KK6" s="141">
        <v>5.3999999999999999E-2</v>
      </c>
      <c r="KL6" s="249">
        <v>200.92768251330372</v>
      </c>
      <c r="KM6" s="141">
        <f t="shared" si="92"/>
        <v>3720.8830095056246</v>
      </c>
      <c r="KN6" s="988">
        <f t="shared" si="93"/>
        <v>18.604415047528125</v>
      </c>
      <c r="KO6" s="141">
        <f t="shared" si="94"/>
        <v>3.6532305911509768</v>
      </c>
      <c r="KP6" s="141">
        <f t="shared" si="95"/>
        <v>3.7910883493076177</v>
      </c>
      <c r="KQ6" s="141">
        <f t="shared" si="96"/>
        <v>14.951184456377149</v>
      </c>
      <c r="KR6" s="141">
        <f t="shared" si="97"/>
        <v>22.395503396835743</v>
      </c>
      <c r="KT6" s="226">
        <v>18.993513131318647</v>
      </c>
      <c r="KU6" s="226">
        <f t="shared" si="171"/>
        <v>22.969883285214099</v>
      </c>
      <c r="KV6" s="226">
        <f t="shared" si="172"/>
        <v>14.951184456377149</v>
      </c>
      <c r="KW6" s="226">
        <v>22.863889392040182</v>
      </c>
      <c r="KX6" s="226">
        <v>15.26387782553244</v>
      </c>
      <c r="KY6" s="472">
        <f t="shared" si="173"/>
        <v>0.10599389317391683</v>
      </c>
      <c r="KZ6" s="472">
        <f t="shared" si="174"/>
        <v>0.31269336915529067</v>
      </c>
      <c r="LD6" s="146">
        <v>0.86804398148148154</v>
      </c>
      <c r="LE6" s="421">
        <f t="shared" si="98"/>
        <v>45367.868043981478</v>
      </c>
      <c r="LF6" s="185" t="s">
        <v>329</v>
      </c>
      <c r="LG6" s="142">
        <v>2E-3</v>
      </c>
      <c r="LH6" s="142">
        <v>6.0000000000000001E-3</v>
      </c>
      <c r="LI6" s="142">
        <v>1.2E-2</v>
      </c>
      <c r="LJ6" s="274">
        <v>127.88510538001657</v>
      </c>
      <c r="LK6" s="142">
        <f t="shared" si="99"/>
        <v>10657.09211500138</v>
      </c>
      <c r="LL6" s="424">
        <f t="shared" si="100"/>
        <v>21.314184230002759</v>
      </c>
      <c r="LM6" s="142">
        <f t="shared" si="101"/>
        <v>9.8373157984628126</v>
      </c>
      <c r="LN6" s="142">
        <f t="shared" si="102"/>
        <v>11.625918670910599</v>
      </c>
      <c r="LO6" s="142">
        <f t="shared" si="103"/>
        <v>11.476868431539947</v>
      </c>
      <c r="LP6" s="142">
        <f t="shared" si="104"/>
        <v>32.940102900913359</v>
      </c>
      <c r="LR6" s="146">
        <v>0.86804398148148154</v>
      </c>
      <c r="LS6" s="421">
        <f t="shared" si="105"/>
        <v>45367.868043981478</v>
      </c>
      <c r="LT6" s="185" t="s">
        <v>329</v>
      </c>
      <c r="LU6" s="142">
        <v>2E-3</v>
      </c>
      <c r="LV6" s="142">
        <v>6.0000000000000001E-3</v>
      </c>
      <c r="LW6" s="142">
        <v>1.2E-2</v>
      </c>
      <c r="LX6" s="274">
        <v>133.33074456758371</v>
      </c>
      <c r="LY6" s="142">
        <f t="shared" si="106"/>
        <v>11110.895380631975</v>
      </c>
      <c r="LZ6" s="424">
        <f t="shared" si="107"/>
        <v>22.22179076126395</v>
      </c>
      <c r="MA6" s="142">
        <f t="shared" si="108"/>
        <v>10.256211120583361</v>
      </c>
      <c r="MB6" s="142">
        <f t="shared" si="109"/>
        <v>12.120976778871247</v>
      </c>
      <c r="MC6" s="142">
        <f t="shared" si="110"/>
        <v>11.965579640680589</v>
      </c>
      <c r="MD6" s="142">
        <f t="shared" si="111"/>
        <v>34.342767540135199</v>
      </c>
      <c r="MF6" s="227">
        <v>22.285023181264037</v>
      </c>
      <c r="MG6" s="227">
        <f t="shared" si="175"/>
        <v>34.342767540135199</v>
      </c>
      <c r="MH6" s="227">
        <f t="shared" si="176"/>
        <v>11.476868431539947</v>
      </c>
      <c r="MI6" s="227">
        <v>34.440490371044419</v>
      </c>
      <c r="MJ6" s="227">
        <v>11.999627866834482</v>
      </c>
      <c r="MK6" s="472">
        <f t="shared" si="177"/>
        <v>-9.7722830909219738E-2</v>
      </c>
      <c r="ML6" s="472">
        <f t="shared" si="178"/>
        <v>0.52275943529453528</v>
      </c>
      <c r="MP6" s="700">
        <v>0.8709837962962963</v>
      </c>
      <c r="MQ6" s="410">
        <f t="shared" si="112"/>
        <v>45367.870983796296</v>
      </c>
      <c r="MR6" s="396" t="s">
        <v>330</v>
      </c>
      <c r="MS6" s="397">
        <v>3.0000000000000001E-3</v>
      </c>
      <c r="MT6" s="397">
        <v>0.01</v>
      </c>
      <c r="MU6" s="397">
        <v>2.5000000000000001E-2</v>
      </c>
      <c r="MV6" s="960">
        <v>260.72552366471268</v>
      </c>
      <c r="MW6" s="397">
        <f t="shared" si="113"/>
        <v>10429.020946588507</v>
      </c>
      <c r="MX6" s="989">
        <f t="shared" si="114"/>
        <v>31.287062839765522</v>
      </c>
      <c r="MY6" s="397">
        <f t="shared" si="115"/>
        <v>10.027904756335102</v>
      </c>
      <c r="MZ6" s="397">
        <f t="shared" si="116"/>
        <v>10.863563486029694</v>
      </c>
      <c r="NA6" s="397">
        <f t="shared" si="117"/>
        <v>21.259158083430421</v>
      </c>
      <c r="NB6" s="397">
        <f t="shared" si="118"/>
        <v>42.150626325795216</v>
      </c>
      <c r="ND6" s="700">
        <v>0.8709837962962963</v>
      </c>
      <c r="NE6" s="410">
        <f t="shared" si="119"/>
        <v>45367.870983796296</v>
      </c>
      <c r="NF6" s="396" t="s">
        <v>330</v>
      </c>
      <c r="NG6" s="397">
        <v>3.0000000000000001E-3</v>
      </c>
      <c r="NH6" s="397">
        <v>0.01</v>
      </c>
      <c r="NI6" s="397">
        <v>2.5000000000000001E-2</v>
      </c>
      <c r="NJ6" s="960">
        <v>247.35945166823157</v>
      </c>
      <c r="NK6" s="397">
        <f t="shared" si="120"/>
        <v>9894.3780667292631</v>
      </c>
      <c r="NL6" s="989">
        <f t="shared" si="121"/>
        <v>29.683134200187791</v>
      </c>
      <c r="NM6" s="397">
        <f t="shared" si="122"/>
        <v>9.5138250641627504</v>
      </c>
      <c r="NN6" s="397">
        <f t="shared" si="123"/>
        <v>10.306643819509649</v>
      </c>
      <c r="NO6" s="397">
        <f t="shared" si="124"/>
        <v>20.169309136025042</v>
      </c>
      <c r="NP6" s="397">
        <f t="shared" si="125"/>
        <v>39.98977801969744</v>
      </c>
      <c r="NR6" s="962">
        <v>30.79029739530969</v>
      </c>
      <c r="NS6" s="962">
        <f t="shared" si="179"/>
        <v>42.150626325795216</v>
      </c>
      <c r="NT6" s="962">
        <f t="shared" si="180"/>
        <v>20.169309136025042</v>
      </c>
      <c r="NU6" s="962">
        <v>41.481372879792218</v>
      </c>
      <c r="NV6" s="962">
        <v>20.921612332710431</v>
      </c>
      <c r="NW6" s="472">
        <f t="shared" si="181"/>
        <v>0.66925344600299752</v>
      </c>
      <c r="NX6" s="472">
        <f t="shared" si="182"/>
        <v>0.75230319668538925</v>
      </c>
    </row>
    <row r="7" spans="1:457" x14ac:dyDescent="0.25">
      <c r="A7" s="447" t="s">
        <v>326</v>
      </c>
      <c r="B7" s="234" t="s">
        <v>406</v>
      </c>
      <c r="C7" s="417">
        <v>60</v>
      </c>
      <c r="D7" s="234">
        <v>27.9</v>
      </c>
      <c r="E7" s="417">
        <v>284.3</v>
      </c>
      <c r="F7" s="417">
        <f t="shared" si="126"/>
        <v>272.10000000000002</v>
      </c>
      <c r="G7" s="234">
        <f t="shared" ref="G7:G14" si="183">(90-C7)+D7</f>
        <v>57.9</v>
      </c>
      <c r="H7" s="234">
        <f t="shared" si="128"/>
        <v>284.10906235127197</v>
      </c>
      <c r="L7" s="321">
        <v>0.85276620370370371</v>
      </c>
      <c r="M7" s="338">
        <f t="shared" si="129"/>
        <v>45367.852766203701</v>
      </c>
      <c r="N7" s="321" t="s">
        <v>324</v>
      </c>
      <c r="O7" s="311">
        <v>1.2E-2</v>
      </c>
      <c r="P7" s="311">
        <v>2.8000000000000001E-2</v>
      </c>
      <c r="Q7" s="311">
        <v>7.5999999999999998E-2</v>
      </c>
      <c r="R7" s="311">
        <v>179.6541007765197</v>
      </c>
      <c r="S7" s="311">
        <f t="shared" si="130"/>
        <v>2363.8697470594698</v>
      </c>
      <c r="T7" s="921">
        <f t="shared" si="131"/>
        <v>28.366436964713639</v>
      </c>
      <c r="U7" s="311">
        <f t="shared" si="0"/>
        <v>2.3331701399548015</v>
      </c>
      <c r="V7" s="311">
        <f t="shared" si="1"/>
        <v>2.3953880103535963</v>
      </c>
      <c r="W7" s="311">
        <f t="shared" si="2"/>
        <v>26.033266824758837</v>
      </c>
      <c r="X7" s="311">
        <f t="shared" si="3"/>
        <v>30.761824975067235</v>
      </c>
      <c r="Z7" s="321">
        <v>0.85276620370370371</v>
      </c>
      <c r="AA7" s="338">
        <f t="shared" si="132"/>
        <v>45367.852766203701</v>
      </c>
      <c r="AB7" s="321" t="s">
        <v>324</v>
      </c>
      <c r="AC7" s="311">
        <v>1.2E-2</v>
      </c>
      <c r="AD7" s="311">
        <v>2.8000000000000001E-2</v>
      </c>
      <c r="AE7" s="311">
        <v>7.5999999999999998E-2</v>
      </c>
      <c r="AF7" s="311">
        <v>174.81516847322646</v>
      </c>
      <c r="AG7" s="311">
        <f t="shared" si="133"/>
        <v>2300.1995851740326</v>
      </c>
      <c r="AH7" s="921">
        <f t="shared" si="134"/>
        <v>27.602395022088391</v>
      </c>
      <c r="AI7" s="311">
        <f t="shared" si="4"/>
        <v>2.2703268632886551</v>
      </c>
      <c r="AJ7" s="311">
        <f t="shared" si="5"/>
        <v>2.3308689129763529</v>
      </c>
      <c r="AK7" s="311">
        <f t="shared" si="6"/>
        <v>25.332068158799736</v>
      </c>
      <c r="AL7" s="311">
        <f t="shared" si="7"/>
        <v>29.933263935064744</v>
      </c>
      <c r="AN7" s="922">
        <v>28.085451726824612</v>
      </c>
      <c r="AO7" s="922">
        <f t="shared" si="135"/>
        <v>30.761824975067235</v>
      </c>
      <c r="AP7" s="922">
        <f t="shared" si="136"/>
        <v>25.332068158799736</v>
      </c>
      <c r="AQ7" s="922">
        <v>30.457112094867579</v>
      </c>
      <c r="AR7" s="922">
        <v>25.775392926782761</v>
      </c>
      <c r="AS7" s="922">
        <f t="shared" si="137"/>
        <v>0.3047128801996557</v>
      </c>
      <c r="AT7" s="922">
        <f t="shared" si="138"/>
        <v>0.44332476798302523</v>
      </c>
      <c r="AX7" s="963">
        <v>0.85013888888888889</v>
      </c>
      <c r="AY7" s="964">
        <f t="shared" si="8"/>
        <v>45367.850138888891</v>
      </c>
      <c r="AZ7" s="963" t="s">
        <v>325</v>
      </c>
      <c r="BA7" s="965">
        <v>1.7000000000000001E-2</v>
      </c>
      <c r="BB7" s="965">
        <v>2.5999999999999999E-2</v>
      </c>
      <c r="BC7" s="965">
        <v>7.0999999999999994E-2</v>
      </c>
      <c r="BD7" s="925">
        <v>304.49324190062674</v>
      </c>
      <c r="BE7" s="965">
        <f t="shared" si="9"/>
        <v>4288.6372098679831</v>
      </c>
      <c r="BF7" s="966">
        <f t="shared" si="10"/>
        <v>72.906832567755714</v>
      </c>
      <c r="BG7" s="965">
        <f t="shared" si="11"/>
        <v>4.229072804175372</v>
      </c>
      <c r="BH7" s="965">
        <f t="shared" si="12"/>
        <v>4.3499034557232399</v>
      </c>
      <c r="BI7" s="965">
        <f t="shared" si="13"/>
        <v>68.67775976358034</v>
      </c>
      <c r="BJ7" s="965">
        <f t="shared" si="14"/>
        <v>77.25673602347895</v>
      </c>
      <c r="BL7" s="963">
        <v>0.85013888888888889</v>
      </c>
      <c r="BM7" s="964">
        <f t="shared" si="15"/>
        <v>45367.850138888891</v>
      </c>
      <c r="BN7" s="963" t="s">
        <v>325</v>
      </c>
      <c r="BO7" s="965">
        <v>1.7000000000000001E-2</v>
      </c>
      <c r="BP7" s="965">
        <v>2.5999999999999999E-2</v>
      </c>
      <c r="BQ7" s="965">
        <v>7.0999999999999994E-2</v>
      </c>
      <c r="BR7" s="925">
        <v>297.84979574370567</v>
      </c>
      <c r="BS7" s="965">
        <f t="shared" si="16"/>
        <v>4195.0675456859954</v>
      </c>
      <c r="BT7" s="966">
        <f t="shared" si="17"/>
        <v>71.31614827666192</v>
      </c>
      <c r="BU7" s="965">
        <f t="shared" si="18"/>
        <v>4.1368027186625786</v>
      </c>
      <c r="BV7" s="965">
        <f t="shared" si="19"/>
        <v>4.254997082052939</v>
      </c>
      <c r="BW7" s="965">
        <f t="shared" si="20"/>
        <v>67.179345557999341</v>
      </c>
      <c r="BX7" s="965">
        <f t="shared" si="21"/>
        <v>75.571145358714858</v>
      </c>
      <c r="BZ7" s="927">
        <v>72.196210810674643</v>
      </c>
      <c r="CA7" s="927">
        <f t="shared" si="139"/>
        <v>77.25673602347895</v>
      </c>
      <c r="CB7" s="927">
        <f t="shared" si="140"/>
        <v>67.179345557999341</v>
      </c>
      <c r="CC7" s="927">
        <v>76.503715825429182</v>
      </c>
      <c r="CD7" s="927">
        <v>68.008358712996625</v>
      </c>
      <c r="CE7" s="927">
        <f t="shared" si="141"/>
        <v>0.75302019804976794</v>
      </c>
      <c r="CF7" s="927">
        <f t="shared" si="142"/>
        <v>0.82901315499728412</v>
      </c>
      <c r="CJ7" s="967">
        <v>0.84950231481481486</v>
      </c>
      <c r="CK7" s="968">
        <f t="shared" si="143"/>
        <v>45367.849502314813</v>
      </c>
      <c r="CL7" s="967" t="s">
        <v>326</v>
      </c>
      <c r="CM7" s="469">
        <v>1.4999999999999999E-2</v>
      </c>
      <c r="CN7" s="469">
        <v>3.6999999999999998E-2</v>
      </c>
      <c r="CO7" s="469">
        <v>6.5000000000000002E-2</v>
      </c>
      <c r="CP7" s="930">
        <v>284.10906235127197</v>
      </c>
      <c r="CQ7" s="469">
        <f t="shared" si="22"/>
        <v>4370.9086515580302</v>
      </c>
      <c r="CR7" s="969">
        <f t="shared" si="144"/>
        <v>65.563629773370451</v>
      </c>
      <c r="CS7" s="469">
        <f t="shared" si="23"/>
        <v>4.30468276289806</v>
      </c>
      <c r="CT7" s="469">
        <f t="shared" si="24"/>
        <v>4.4392040992386246</v>
      </c>
      <c r="CU7" s="469">
        <f t="shared" si="25"/>
        <v>61.25894701047239</v>
      </c>
      <c r="CV7" s="469">
        <f t="shared" si="26"/>
        <v>70.002833872609074</v>
      </c>
      <c r="CX7" s="967">
        <v>0.84950231481481486</v>
      </c>
      <c r="CY7" s="968">
        <f t="shared" si="145"/>
        <v>45367.849502314813</v>
      </c>
      <c r="CZ7" s="967" t="s">
        <v>326</v>
      </c>
      <c r="DA7" s="469">
        <v>1.4999999999999999E-2</v>
      </c>
      <c r="DB7" s="469">
        <v>3.6999999999999998E-2</v>
      </c>
      <c r="DC7" s="469">
        <v>6.5000000000000002E-2</v>
      </c>
      <c r="DD7" s="930">
        <v>275.73461394545348</v>
      </c>
      <c r="DE7" s="469">
        <f t="shared" si="27"/>
        <v>4242.070983776207</v>
      </c>
      <c r="DF7" s="969">
        <f t="shared" si="146"/>
        <v>63.631064756643099</v>
      </c>
      <c r="DG7" s="469">
        <f t="shared" si="28"/>
        <v>4.1777971809917194</v>
      </c>
      <c r="DH7" s="469">
        <f t="shared" si="29"/>
        <v>4.3083533428977105</v>
      </c>
      <c r="DI7" s="469">
        <f t="shared" si="30"/>
        <v>59.453267575651381</v>
      </c>
      <c r="DJ7" s="469">
        <f t="shared" si="31"/>
        <v>67.939418099540802</v>
      </c>
      <c r="DL7" s="472">
        <v>64.630749559800506</v>
      </c>
      <c r="DM7" s="472">
        <f t="shared" si="147"/>
        <v>70.002833872609074</v>
      </c>
      <c r="DN7" s="472">
        <f t="shared" si="148"/>
        <v>59.453267575651381</v>
      </c>
      <c r="DO7" s="472">
        <v>69.006789894578674</v>
      </c>
      <c r="DP7" s="472">
        <v>60.387316507894411</v>
      </c>
      <c r="DQ7" s="472">
        <f t="shared" si="149"/>
        <v>0.99604397803040001</v>
      </c>
      <c r="DR7" s="472">
        <f t="shared" si="150"/>
        <v>0.93404893224303009</v>
      </c>
      <c r="DV7" s="970">
        <v>0.85100694444444447</v>
      </c>
      <c r="DW7" s="971">
        <f t="shared" si="32"/>
        <v>45367.851006944446</v>
      </c>
      <c r="DX7" s="970" t="s">
        <v>436</v>
      </c>
      <c r="DY7" s="972">
        <v>8.9999999999999993E-3</v>
      </c>
      <c r="DZ7" s="972">
        <v>1.7999999999999999E-2</v>
      </c>
      <c r="EA7" s="972">
        <v>1.7999999999999999E-2</v>
      </c>
      <c r="EB7" s="934">
        <v>75.168674108638257</v>
      </c>
      <c r="EC7" s="972">
        <f t="shared" si="33"/>
        <v>4176.0374504799038</v>
      </c>
      <c r="ED7" s="973">
        <f t="shared" si="34"/>
        <v>37.584337054319128</v>
      </c>
      <c r="EE7" s="974">
        <f t="shared" si="35"/>
        <v>3.9562460057178033</v>
      </c>
      <c r="EF7" s="974">
        <f t="shared" si="36"/>
        <v>4.4216867122728392</v>
      </c>
      <c r="EG7" s="972">
        <f t="shared" si="37"/>
        <v>33.628091048601327</v>
      </c>
      <c r="EH7" s="972">
        <f t="shared" si="38"/>
        <v>42.006023766591966</v>
      </c>
      <c r="EJ7" s="970">
        <v>0.85100694444444447</v>
      </c>
      <c r="EK7" s="971">
        <f t="shared" si="39"/>
        <v>45367.851006944446</v>
      </c>
      <c r="EL7" s="970" t="s">
        <v>436</v>
      </c>
      <c r="EM7" s="972">
        <v>8.9999999999999993E-3</v>
      </c>
      <c r="EN7" s="972">
        <v>1.7999999999999999E-2</v>
      </c>
      <c r="EO7" s="972">
        <v>1.7999999999999999E-2</v>
      </c>
      <c r="EP7" s="934">
        <v>75.370816165296901</v>
      </c>
      <c r="EQ7" s="972">
        <f t="shared" si="40"/>
        <v>4187.2675647387168</v>
      </c>
      <c r="ER7" s="975">
        <f t="shared" si="41"/>
        <v>37.685408082648451</v>
      </c>
      <c r="ES7" s="976">
        <f t="shared" si="42"/>
        <v>3.9668850613314159</v>
      </c>
      <c r="ET7" s="976">
        <f t="shared" si="43"/>
        <v>4.4335774214880539</v>
      </c>
      <c r="EU7" s="972">
        <f t="shared" si="44"/>
        <v>33.718523021317033</v>
      </c>
      <c r="EV7" s="972">
        <f t="shared" si="45"/>
        <v>42.118985504136504</v>
      </c>
      <c r="EX7" s="939">
        <v>37.883318698524654</v>
      </c>
      <c r="EY7" s="939">
        <f t="shared" si="151"/>
        <v>42.118985504136504</v>
      </c>
      <c r="EZ7" s="939">
        <f t="shared" si="152"/>
        <v>33.628091048601327</v>
      </c>
      <c r="FA7" s="939">
        <v>42.340179721880496</v>
      </c>
      <c r="FB7" s="939">
        <v>33.895600940785215</v>
      </c>
      <c r="FC7" s="472">
        <f t="shared" si="153"/>
        <v>-0.22119421774399228</v>
      </c>
      <c r="FD7" s="472">
        <f t="shared" si="154"/>
        <v>0.2675098921838881</v>
      </c>
      <c r="FH7" s="977">
        <v>0.85168981481481476</v>
      </c>
      <c r="FI7" s="978">
        <f t="shared" si="46"/>
        <v>45367.851689814815</v>
      </c>
      <c r="FJ7" s="977" t="s">
        <v>437</v>
      </c>
      <c r="FK7" s="979">
        <v>8.0000000000000002E-3</v>
      </c>
      <c r="FL7" s="979">
        <v>1.2999999999999999E-2</v>
      </c>
      <c r="FM7" s="979">
        <v>2.3E-2</v>
      </c>
      <c r="FN7" s="942">
        <v>59.490921907355307</v>
      </c>
      <c r="FO7" s="979">
        <f t="shared" si="47"/>
        <v>2586.5618220589263</v>
      </c>
      <c r="FP7" s="980">
        <f t="shared" si="48"/>
        <v>20.692494576471411</v>
      </c>
      <c r="FQ7" s="981">
        <f t="shared" si="49"/>
        <v>2.478788412806471</v>
      </c>
      <c r="FR7" s="981">
        <f t="shared" si="50"/>
        <v>2.7041328139706962</v>
      </c>
      <c r="FS7" s="979">
        <f t="shared" si="51"/>
        <v>18.213706163664941</v>
      </c>
      <c r="FT7" s="979">
        <f t="shared" si="52"/>
        <v>23.396627390442106</v>
      </c>
      <c r="FV7" s="977">
        <v>0.85168981481481476</v>
      </c>
      <c r="FW7" s="978">
        <f t="shared" si="53"/>
        <v>45367.851689814815</v>
      </c>
      <c r="FX7" s="977" t="s">
        <v>437</v>
      </c>
      <c r="FY7" s="979">
        <v>8.0000000000000002E-3</v>
      </c>
      <c r="FZ7" s="979">
        <v>1.2999999999999999E-2</v>
      </c>
      <c r="GA7" s="979">
        <v>2.3E-2</v>
      </c>
      <c r="GB7" s="942">
        <v>59.242050215378818</v>
      </c>
      <c r="GC7" s="979">
        <f t="shared" si="54"/>
        <v>2575.7413137121225</v>
      </c>
      <c r="GD7" s="980">
        <f t="shared" si="55"/>
        <v>20.605930509696982</v>
      </c>
      <c r="GE7" s="981">
        <f t="shared" si="56"/>
        <v>2.4684187589741171</v>
      </c>
      <c r="GF7" s="981">
        <f t="shared" si="57"/>
        <v>2.692820464335401</v>
      </c>
      <c r="GG7" s="979">
        <f t="shared" si="58"/>
        <v>18.137511750722865</v>
      </c>
      <c r="GH7" s="979">
        <f t="shared" si="59"/>
        <v>23.298750974032384</v>
      </c>
      <c r="GJ7" s="982">
        <v>20.788976678502191</v>
      </c>
      <c r="GK7" s="945">
        <f t="shared" si="155"/>
        <v>23.396627390442106</v>
      </c>
      <c r="GL7" s="945">
        <f t="shared" si="156"/>
        <v>18.137511750722865</v>
      </c>
      <c r="GM7" s="982">
        <v>23.505717948988273</v>
      </c>
      <c r="GN7" s="982">
        <v>18.29863051388995</v>
      </c>
      <c r="GO7" s="472">
        <f t="shared" si="157"/>
        <v>-0.10909055854616767</v>
      </c>
      <c r="GP7" s="472">
        <f t="shared" si="158"/>
        <v>0.16111876316708518</v>
      </c>
      <c r="GT7" s="983">
        <v>0.85350694444444442</v>
      </c>
      <c r="GU7" s="984">
        <f t="shared" si="60"/>
        <v>45367.853506944448</v>
      </c>
      <c r="GV7" s="983" t="s">
        <v>438</v>
      </c>
      <c r="GW7" s="985">
        <v>1.6E-2</v>
      </c>
      <c r="GX7" s="985">
        <v>5.5E-2</v>
      </c>
      <c r="GY7" s="985">
        <v>8.8999999999999996E-2</v>
      </c>
      <c r="GZ7" s="948">
        <v>276.78277960238375</v>
      </c>
      <c r="HA7" s="985">
        <f t="shared" si="61"/>
        <v>3109.9188719368963</v>
      </c>
      <c r="HB7" s="986">
        <f t="shared" si="62"/>
        <v>49.758701950990343</v>
      </c>
      <c r="HC7" s="987">
        <f t="shared" si="63"/>
        <v>3.0753642178042644</v>
      </c>
      <c r="HD7" s="987">
        <f t="shared" si="64"/>
        <v>3.1452588591179973</v>
      </c>
      <c r="HE7" s="985">
        <f t="shared" si="65"/>
        <v>46.683337733186079</v>
      </c>
      <c r="HF7" s="985">
        <f t="shared" si="66"/>
        <v>52.903960810108337</v>
      </c>
      <c r="HH7" s="983">
        <v>0.85350694444444442</v>
      </c>
      <c r="HI7" s="984">
        <f t="shared" si="67"/>
        <v>45367.853506944448</v>
      </c>
      <c r="HJ7" s="983" t="s">
        <v>438</v>
      </c>
      <c r="HK7" s="985">
        <v>1.6E-2</v>
      </c>
      <c r="HL7" s="985">
        <v>5.5E-2</v>
      </c>
      <c r="HM7" s="985">
        <v>8.8999999999999996E-2</v>
      </c>
      <c r="HN7" s="948">
        <v>270.62171808561465</v>
      </c>
      <c r="HO7" s="985">
        <f t="shared" si="68"/>
        <v>3040.6934616361195</v>
      </c>
      <c r="HP7" s="986">
        <f t="shared" si="69"/>
        <v>48.651095386177914</v>
      </c>
      <c r="HQ7" s="987">
        <f t="shared" si="70"/>
        <v>3.0069079787290516</v>
      </c>
      <c r="HR7" s="987">
        <f t="shared" si="71"/>
        <v>3.0752467964274395</v>
      </c>
      <c r="HS7" s="985">
        <f t="shared" si="72"/>
        <v>45.644187407448861</v>
      </c>
      <c r="HT7" s="985">
        <f t="shared" si="73"/>
        <v>51.72634218260535</v>
      </c>
      <c r="HV7" s="951">
        <v>49.402182702188604</v>
      </c>
      <c r="HW7" s="951">
        <f t="shared" si="159"/>
        <v>52.903960810108337</v>
      </c>
      <c r="HX7" s="951">
        <f t="shared" si="160"/>
        <v>45.644187407448861</v>
      </c>
      <c r="HY7" s="951">
        <v>52.524905898562743</v>
      </c>
      <c r="HZ7" s="951">
        <v>46.348853354622783</v>
      </c>
      <c r="IA7" s="472">
        <f t="shared" si="161"/>
        <v>0.37905491154559456</v>
      </c>
      <c r="IB7" s="472">
        <f t="shared" si="162"/>
        <v>0.70466594717392184</v>
      </c>
      <c r="IF7" s="952">
        <v>0.85636574074074068</v>
      </c>
      <c r="IG7" s="953">
        <f t="shared" si="163"/>
        <v>45367.856365740743</v>
      </c>
      <c r="IH7" s="240" t="s">
        <v>327</v>
      </c>
      <c r="II7" s="239">
        <v>8.0000000000000002E-3</v>
      </c>
      <c r="IJ7" s="239">
        <v>1.9E-2</v>
      </c>
      <c r="IK7" s="239">
        <v>9.6000000000000002E-2</v>
      </c>
      <c r="IL7" s="239">
        <v>342.45467564370466</v>
      </c>
      <c r="IM7" s="239">
        <f t="shared" si="164"/>
        <v>3567.2362046219237</v>
      </c>
      <c r="IN7" s="954">
        <f t="shared" si="74"/>
        <v>28.53788963697539</v>
      </c>
      <c r="IO7" s="239">
        <f t="shared" si="75"/>
        <v>3.5304605736464398</v>
      </c>
      <c r="IP7" s="239">
        <f t="shared" si="76"/>
        <v>3.6047860594074175</v>
      </c>
      <c r="IQ7" s="239">
        <f t="shared" si="77"/>
        <v>25.007429063328949</v>
      </c>
      <c r="IR7" s="239">
        <f t="shared" si="78"/>
        <v>32.14267569638281</v>
      </c>
      <c r="IT7" s="952">
        <v>0.85636574074074068</v>
      </c>
      <c r="IU7" s="953">
        <f t="shared" si="165"/>
        <v>45367.856365740743</v>
      </c>
      <c r="IV7" s="240" t="s">
        <v>327</v>
      </c>
      <c r="IW7" s="239">
        <v>8.0000000000000002E-3</v>
      </c>
      <c r="IX7" s="239">
        <v>1.9E-2</v>
      </c>
      <c r="IY7" s="239">
        <v>9.6000000000000002E-2</v>
      </c>
      <c r="IZ7" s="239">
        <v>345.94918302431751</v>
      </c>
      <c r="JA7" s="239">
        <f t="shared" si="166"/>
        <v>3603.637323169974</v>
      </c>
      <c r="JB7" s="954">
        <f t="shared" si="79"/>
        <v>28.829098585359795</v>
      </c>
      <c r="JC7" s="239">
        <f t="shared" si="80"/>
        <v>3.5664864229311086</v>
      </c>
      <c r="JD7" s="239">
        <f t="shared" si="81"/>
        <v>3.6415703476243948</v>
      </c>
      <c r="JE7" s="239">
        <f t="shared" si="82"/>
        <v>25.262612162428685</v>
      </c>
      <c r="JF7" s="239">
        <f t="shared" si="83"/>
        <v>32.470668932984189</v>
      </c>
      <c r="JH7" s="225">
        <v>29.027982841931735</v>
      </c>
      <c r="JI7" s="225">
        <f t="shared" si="167"/>
        <v>32.470668932984189</v>
      </c>
      <c r="JJ7" s="225">
        <f t="shared" si="168"/>
        <v>25.007429063328949</v>
      </c>
      <c r="JK7" s="225">
        <v>32.694675411438901</v>
      </c>
      <c r="JL7" s="225">
        <v>25.436892181074199</v>
      </c>
      <c r="JM7" s="472">
        <f t="shared" si="169"/>
        <v>-0.22400647845471156</v>
      </c>
      <c r="JN7" s="472">
        <f t="shared" si="170"/>
        <v>0.42946311774525014</v>
      </c>
      <c r="JR7" s="323">
        <v>0.86049768518518521</v>
      </c>
      <c r="JS7" s="336">
        <f t="shared" si="84"/>
        <v>45367.860497685186</v>
      </c>
      <c r="JT7" s="184" t="s">
        <v>328</v>
      </c>
      <c r="JU7" s="141">
        <v>6.0000000000000001E-3</v>
      </c>
      <c r="JV7" s="141">
        <v>2.1000000000000001E-2</v>
      </c>
      <c r="JW7" s="141">
        <v>5.3999999999999999E-2</v>
      </c>
      <c r="JX7" s="249">
        <v>206.08089643348822</v>
      </c>
      <c r="JY7" s="141">
        <f t="shared" si="85"/>
        <v>3816.3128969164486</v>
      </c>
      <c r="JZ7" s="988">
        <f t="shared" si="86"/>
        <v>22.897877381498692</v>
      </c>
      <c r="KA7" s="141">
        <f t="shared" si="87"/>
        <v>3.7469253896997858</v>
      </c>
      <c r="KB7" s="141">
        <f t="shared" si="88"/>
        <v>3.8883188006318532</v>
      </c>
      <c r="KC7" s="141">
        <f t="shared" si="89"/>
        <v>19.150951991798905</v>
      </c>
      <c r="KD7" s="141">
        <f t="shared" si="90"/>
        <v>26.786196182130546</v>
      </c>
      <c r="KF7" s="323">
        <v>0.86049768518518521</v>
      </c>
      <c r="KG7" s="336">
        <f t="shared" si="91"/>
        <v>45367.860497685186</v>
      </c>
      <c r="KH7" s="184" t="s">
        <v>328</v>
      </c>
      <c r="KI7" s="141">
        <v>6.0000000000000001E-3</v>
      </c>
      <c r="KJ7" s="141">
        <v>2.1000000000000001E-2</v>
      </c>
      <c r="KK7" s="141">
        <v>5.3999999999999999E-2</v>
      </c>
      <c r="KL7" s="249">
        <v>200.92768251330372</v>
      </c>
      <c r="KM7" s="141">
        <f t="shared" si="92"/>
        <v>3720.8830095056246</v>
      </c>
      <c r="KN7" s="988">
        <f t="shared" si="93"/>
        <v>22.325298057033748</v>
      </c>
      <c r="KO7" s="141">
        <f t="shared" si="94"/>
        <v>3.6532305911509768</v>
      </c>
      <c r="KP7" s="141">
        <f t="shared" si="95"/>
        <v>3.7910883493076177</v>
      </c>
      <c r="KQ7" s="141">
        <f t="shared" si="96"/>
        <v>18.672067465882773</v>
      </c>
      <c r="KR7" s="141">
        <f t="shared" si="97"/>
        <v>26.116386406341366</v>
      </c>
      <c r="KT7" s="226">
        <v>22.79221575758238</v>
      </c>
      <c r="KU7" s="226">
        <f t="shared" si="171"/>
        <v>26.786196182130546</v>
      </c>
      <c r="KV7" s="226">
        <f t="shared" si="172"/>
        <v>18.672067465882773</v>
      </c>
      <c r="KW7" s="226">
        <v>26.662592018303915</v>
      </c>
      <c r="KX7" s="226">
        <v>19.062580451796173</v>
      </c>
      <c r="KY7" s="472">
        <f t="shared" si="173"/>
        <v>0.12360416382663075</v>
      </c>
      <c r="KZ7" s="472">
        <f t="shared" si="174"/>
        <v>0.3905129859134</v>
      </c>
      <c r="LD7" s="146">
        <v>0.86813657407407396</v>
      </c>
      <c r="LE7" s="421">
        <f t="shared" si="98"/>
        <v>45367.868136574078</v>
      </c>
      <c r="LF7" s="185" t="s">
        <v>329</v>
      </c>
      <c r="LG7" s="142">
        <v>4.0000000000000001E-3</v>
      </c>
      <c r="LH7" s="142">
        <v>6.0000000000000001E-3</v>
      </c>
      <c r="LI7" s="142">
        <v>1.2E-2</v>
      </c>
      <c r="LJ7" s="274">
        <v>127.88510538001657</v>
      </c>
      <c r="LK7" s="142">
        <f t="shared" si="99"/>
        <v>10657.09211500138</v>
      </c>
      <c r="LL7" s="424">
        <f t="shared" si="100"/>
        <v>42.628368460005518</v>
      </c>
      <c r="LM7" s="142">
        <f t="shared" si="101"/>
        <v>9.8373157984628126</v>
      </c>
      <c r="LN7" s="142">
        <f t="shared" si="102"/>
        <v>11.625918670910599</v>
      </c>
      <c r="LO7" s="142">
        <f t="shared" si="103"/>
        <v>32.791052661542707</v>
      </c>
      <c r="LP7" s="142">
        <f t="shared" si="104"/>
        <v>54.254287130916119</v>
      </c>
      <c r="LR7" s="146">
        <v>0.86813657407407396</v>
      </c>
      <c r="LS7" s="421">
        <f t="shared" si="105"/>
        <v>45367.868136574078</v>
      </c>
      <c r="LT7" s="185" t="s">
        <v>329</v>
      </c>
      <c r="LU7" s="142">
        <v>4.0000000000000001E-3</v>
      </c>
      <c r="LV7" s="142">
        <v>6.0000000000000001E-3</v>
      </c>
      <c r="LW7" s="142">
        <v>1.2E-2</v>
      </c>
      <c r="LX7" s="274">
        <v>133.33074456758371</v>
      </c>
      <c r="LY7" s="142">
        <f t="shared" si="106"/>
        <v>11110.895380631975</v>
      </c>
      <c r="LZ7" s="424">
        <f t="shared" si="107"/>
        <v>44.4435815225279</v>
      </c>
      <c r="MA7" s="142">
        <f t="shared" si="108"/>
        <v>10.256211120583361</v>
      </c>
      <c r="MB7" s="142">
        <f t="shared" si="109"/>
        <v>12.120976778871247</v>
      </c>
      <c r="MC7" s="142">
        <f t="shared" si="110"/>
        <v>34.187370401944541</v>
      </c>
      <c r="MD7" s="142">
        <f t="shared" si="111"/>
        <v>56.564558301399146</v>
      </c>
      <c r="MF7" s="227">
        <v>44.570046362528075</v>
      </c>
      <c r="MG7" s="227">
        <f t="shared" si="175"/>
        <v>56.564558301399146</v>
      </c>
      <c r="MH7" s="227">
        <f t="shared" si="176"/>
        <v>32.791052661542707</v>
      </c>
      <c r="MI7" s="227">
        <v>56.725513552308456</v>
      </c>
      <c r="MJ7" s="227">
        <v>34.284651048098517</v>
      </c>
      <c r="MK7" s="472">
        <f t="shared" si="177"/>
        <v>-0.16095525090931062</v>
      </c>
      <c r="ML7" s="472">
        <f t="shared" si="178"/>
        <v>1.49359838655581</v>
      </c>
      <c r="MP7" s="700">
        <v>0.87123842592592593</v>
      </c>
      <c r="MQ7" s="410">
        <f t="shared" si="112"/>
        <v>45367.871238425927</v>
      </c>
      <c r="MR7" s="396" t="s">
        <v>330</v>
      </c>
      <c r="MS7" s="397">
        <v>3.0000000000000001E-3</v>
      </c>
      <c r="MT7" s="397">
        <v>0.01</v>
      </c>
      <c r="MU7" s="397">
        <v>2.5000000000000001E-2</v>
      </c>
      <c r="MV7" s="960">
        <v>260.72552366471268</v>
      </c>
      <c r="MW7" s="397">
        <f t="shared" si="113"/>
        <v>10429.020946588507</v>
      </c>
      <c r="MX7" s="989">
        <f t="shared" si="114"/>
        <v>31.287062839765522</v>
      </c>
      <c r="MY7" s="397">
        <f t="shared" si="115"/>
        <v>10.027904756335102</v>
      </c>
      <c r="MZ7" s="397">
        <f t="shared" si="116"/>
        <v>10.863563486029694</v>
      </c>
      <c r="NA7" s="397">
        <f t="shared" si="117"/>
        <v>21.259158083430421</v>
      </c>
      <c r="NB7" s="397">
        <f t="shared" si="118"/>
        <v>42.150626325795216</v>
      </c>
      <c r="ND7" s="700">
        <v>0.87123842592592593</v>
      </c>
      <c r="NE7" s="410">
        <f t="shared" si="119"/>
        <v>45367.871238425927</v>
      </c>
      <c r="NF7" s="396" t="s">
        <v>330</v>
      </c>
      <c r="NG7" s="397">
        <v>3.0000000000000001E-3</v>
      </c>
      <c r="NH7" s="397">
        <v>0.01</v>
      </c>
      <c r="NI7" s="397">
        <v>2.5000000000000001E-2</v>
      </c>
      <c r="NJ7" s="960">
        <v>247.35945166823157</v>
      </c>
      <c r="NK7" s="397">
        <f t="shared" si="120"/>
        <v>9894.3780667292631</v>
      </c>
      <c r="NL7" s="989">
        <f t="shared" si="121"/>
        <v>29.683134200187791</v>
      </c>
      <c r="NM7" s="397">
        <f t="shared" si="122"/>
        <v>9.5138250641627504</v>
      </c>
      <c r="NN7" s="397">
        <f t="shared" si="123"/>
        <v>10.306643819509649</v>
      </c>
      <c r="NO7" s="397">
        <f t="shared" si="124"/>
        <v>20.169309136025042</v>
      </c>
      <c r="NP7" s="397">
        <f t="shared" si="125"/>
        <v>39.98977801969744</v>
      </c>
      <c r="NR7" s="962">
        <v>30.79029739530969</v>
      </c>
      <c r="NS7" s="962">
        <f t="shared" si="179"/>
        <v>42.150626325795216</v>
      </c>
      <c r="NT7" s="962">
        <f t="shared" si="180"/>
        <v>20.169309136025042</v>
      </c>
      <c r="NU7" s="962">
        <v>41.481372879792218</v>
      </c>
      <c r="NV7" s="962">
        <v>20.921612332710431</v>
      </c>
      <c r="NW7" s="472">
        <f t="shared" si="181"/>
        <v>0.66925344600299752</v>
      </c>
      <c r="NX7" s="472">
        <f t="shared" si="182"/>
        <v>0.75230319668538925</v>
      </c>
    </row>
    <row r="8" spans="1:457" x14ac:dyDescent="0.25">
      <c r="A8" s="451" t="s">
        <v>436</v>
      </c>
      <c r="B8" s="234" t="s">
        <v>406</v>
      </c>
      <c r="C8" s="417">
        <v>62.5</v>
      </c>
      <c r="D8" s="234">
        <v>34.9</v>
      </c>
      <c r="E8" s="417">
        <v>75.8</v>
      </c>
      <c r="F8" s="417">
        <f t="shared" si="126"/>
        <v>262.60000000000002</v>
      </c>
      <c r="G8" s="234">
        <f t="shared" si="183"/>
        <v>62.4</v>
      </c>
      <c r="H8" s="234">
        <f t="shared" si="128"/>
        <v>75.168674108638257</v>
      </c>
      <c r="L8" s="321">
        <v>0.85289351851851858</v>
      </c>
      <c r="M8" s="338">
        <f t="shared" si="129"/>
        <v>45367.852893518517</v>
      </c>
      <c r="N8" s="321" t="s">
        <v>324</v>
      </c>
      <c r="O8" s="311">
        <v>1.2999999999999999E-2</v>
      </c>
      <c r="P8" s="311">
        <v>3.4000000000000002E-2</v>
      </c>
      <c r="Q8" s="311">
        <v>7.5999999999999998E-2</v>
      </c>
      <c r="R8" s="311">
        <v>179.6541007765197</v>
      </c>
      <c r="S8" s="311">
        <f t="shared" si="130"/>
        <v>2363.8697470594698</v>
      </c>
      <c r="T8" s="921">
        <f t="shared" si="131"/>
        <v>30.730306711773107</v>
      </c>
      <c r="U8" s="311">
        <f t="shared" si="0"/>
        <v>2.3331701399548015</v>
      </c>
      <c r="V8" s="311">
        <f t="shared" si="1"/>
        <v>2.3953880103535963</v>
      </c>
      <c r="W8" s="311">
        <f t="shared" si="2"/>
        <v>28.397136571818304</v>
      </c>
      <c r="X8" s="311">
        <f t="shared" si="3"/>
        <v>33.125694722126703</v>
      </c>
      <c r="Z8" s="321">
        <v>0.85289351851851858</v>
      </c>
      <c r="AA8" s="338">
        <f t="shared" si="132"/>
        <v>45367.852893518517</v>
      </c>
      <c r="AB8" s="321" t="s">
        <v>324</v>
      </c>
      <c r="AC8" s="311">
        <v>1.2999999999999999E-2</v>
      </c>
      <c r="AD8" s="311">
        <v>3.4000000000000002E-2</v>
      </c>
      <c r="AE8" s="311">
        <v>7.5999999999999998E-2</v>
      </c>
      <c r="AF8" s="311">
        <v>174.81516847322646</v>
      </c>
      <c r="AG8" s="311">
        <f t="shared" si="133"/>
        <v>2300.1995851740326</v>
      </c>
      <c r="AH8" s="921">
        <f t="shared" si="134"/>
        <v>29.902594607262422</v>
      </c>
      <c r="AI8" s="311">
        <f t="shared" si="4"/>
        <v>2.2703268632886551</v>
      </c>
      <c r="AJ8" s="311">
        <f t="shared" si="5"/>
        <v>2.3308689129763529</v>
      </c>
      <c r="AK8" s="311">
        <f t="shared" si="6"/>
        <v>27.632267743973767</v>
      </c>
      <c r="AL8" s="311">
        <f t="shared" si="7"/>
        <v>32.233463520238772</v>
      </c>
      <c r="AN8" s="922">
        <v>30.425906037393329</v>
      </c>
      <c r="AO8" s="922">
        <f t="shared" si="135"/>
        <v>33.125694722126703</v>
      </c>
      <c r="AP8" s="922">
        <f t="shared" si="136"/>
        <v>27.632267743973767</v>
      </c>
      <c r="AQ8" s="922">
        <v>32.797566405436299</v>
      </c>
      <c r="AR8" s="922">
        <v>28.115847237351478</v>
      </c>
      <c r="AS8" s="922">
        <f t="shared" si="137"/>
        <v>0.32812831669040321</v>
      </c>
      <c r="AT8" s="922">
        <f t="shared" si="138"/>
        <v>0.48357949337771089</v>
      </c>
      <c r="AX8" s="963">
        <v>0.85020833333333334</v>
      </c>
      <c r="AY8" s="964">
        <f t="shared" si="8"/>
        <v>45367.850208333337</v>
      </c>
      <c r="AZ8" s="963" t="s">
        <v>325</v>
      </c>
      <c r="BA8" s="965">
        <v>1.7000000000000001E-2</v>
      </c>
      <c r="BB8" s="965">
        <v>3.5000000000000003E-2</v>
      </c>
      <c r="BC8" s="965">
        <v>7.0999999999999994E-2</v>
      </c>
      <c r="BD8" s="925">
        <v>304.49324190062674</v>
      </c>
      <c r="BE8" s="965">
        <f t="shared" si="9"/>
        <v>4288.6372098679831</v>
      </c>
      <c r="BF8" s="966">
        <f t="shared" si="10"/>
        <v>72.906832567755714</v>
      </c>
      <c r="BG8" s="965">
        <f t="shared" si="11"/>
        <v>4.229072804175372</v>
      </c>
      <c r="BH8" s="965">
        <f t="shared" si="12"/>
        <v>4.3499034557232399</v>
      </c>
      <c r="BI8" s="965">
        <f t="shared" si="13"/>
        <v>68.67775976358034</v>
      </c>
      <c r="BJ8" s="965">
        <f t="shared" si="14"/>
        <v>77.25673602347895</v>
      </c>
      <c r="BL8" s="963">
        <v>0.85020833333333334</v>
      </c>
      <c r="BM8" s="964">
        <f t="shared" si="15"/>
        <v>45367.850208333337</v>
      </c>
      <c r="BN8" s="963" t="s">
        <v>325</v>
      </c>
      <c r="BO8" s="965">
        <v>1.7000000000000001E-2</v>
      </c>
      <c r="BP8" s="965">
        <v>3.5000000000000003E-2</v>
      </c>
      <c r="BQ8" s="965">
        <v>7.0999999999999994E-2</v>
      </c>
      <c r="BR8" s="925">
        <v>297.84979574370567</v>
      </c>
      <c r="BS8" s="965">
        <f t="shared" si="16"/>
        <v>4195.0675456859954</v>
      </c>
      <c r="BT8" s="966">
        <f t="shared" si="17"/>
        <v>71.31614827666192</v>
      </c>
      <c r="BU8" s="965">
        <f t="shared" si="18"/>
        <v>4.1368027186625786</v>
      </c>
      <c r="BV8" s="965">
        <f t="shared" si="19"/>
        <v>4.254997082052939</v>
      </c>
      <c r="BW8" s="965">
        <f t="shared" si="20"/>
        <v>67.179345557999341</v>
      </c>
      <c r="BX8" s="965">
        <f t="shared" si="21"/>
        <v>75.571145358714858</v>
      </c>
      <c r="BZ8" s="927">
        <v>72.196210810674643</v>
      </c>
      <c r="CA8" s="927">
        <f t="shared" si="139"/>
        <v>77.25673602347895</v>
      </c>
      <c r="CB8" s="927">
        <f t="shared" si="140"/>
        <v>67.179345557999341</v>
      </c>
      <c r="CC8" s="927">
        <v>76.503715825429182</v>
      </c>
      <c r="CD8" s="927">
        <v>68.008358712996625</v>
      </c>
      <c r="CE8" s="927">
        <f t="shared" si="141"/>
        <v>0.75302019804976794</v>
      </c>
      <c r="CF8" s="927">
        <f t="shared" si="142"/>
        <v>0.82901315499728412</v>
      </c>
      <c r="CJ8" s="967">
        <v>0.84958333333333336</v>
      </c>
      <c r="CK8" s="968">
        <f t="shared" si="143"/>
        <v>45367.849583333336</v>
      </c>
      <c r="CL8" s="967" t="s">
        <v>326</v>
      </c>
      <c r="CM8" s="469">
        <v>1.7000000000000001E-2</v>
      </c>
      <c r="CN8" s="469">
        <v>4.2999999999999997E-2</v>
      </c>
      <c r="CO8" s="469">
        <v>6.5000000000000002E-2</v>
      </c>
      <c r="CP8" s="930">
        <v>284.10906235127197</v>
      </c>
      <c r="CQ8" s="469">
        <f t="shared" si="22"/>
        <v>4370.9086515580302</v>
      </c>
      <c r="CR8" s="969">
        <f t="shared" si="144"/>
        <v>74.305447076486516</v>
      </c>
      <c r="CS8" s="469">
        <f t="shared" si="23"/>
        <v>4.30468276289806</v>
      </c>
      <c r="CT8" s="469">
        <f t="shared" si="24"/>
        <v>4.4392040992386246</v>
      </c>
      <c r="CU8" s="469">
        <f t="shared" si="25"/>
        <v>70.000764313588462</v>
      </c>
      <c r="CV8" s="469">
        <f t="shared" si="26"/>
        <v>78.744651175725139</v>
      </c>
      <c r="CX8" s="967">
        <v>0.84958333333333336</v>
      </c>
      <c r="CY8" s="968">
        <f t="shared" si="145"/>
        <v>45367.849583333336</v>
      </c>
      <c r="CZ8" s="967" t="s">
        <v>326</v>
      </c>
      <c r="DA8" s="469">
        <v>1.7000000000000001E-2</v>
      </c>
      <c r="DB8" s="469">
        <v>4.2999999999999997E-2</v>
      </c>
      <c r="DC8" s="469">
        <v>6.5000000000000002E-2</v>
      </c>
      <c r="DD8" s="930">
        <v>275.73461394545348</v>
      </c>
      <c r="DE8" s="469">
        <f t="shared" si="27"/>
        <v>4242.070983776207</v>
      </c>
      <c r="DF8" s="969">
        <f t="shared" si="146"/>
        <v>72.115206724195517</v>
      </c>
      <c r="DG8" s="469">
        <f t="shared" si="28"/>
        <v>4.1777971809917194</v>
      </c>
      <c r="DH8" s="469">
        <f t="shared" si="29"/>
        <v>4.3083533428977105</v>
      </c>
      <c r="DI8" s="469">
        <f t="shared" si="30"/>
        <v>67.937409543203799</v>
      </c>
      <c r="DJ8" s="469">
        <f t="shared" si="31"/>
        <v>76.423560067093234</v>
      </c>
      <c r="DL8" s="472">
        <v>73.248182834440584</v>
      </c>
      <c r="DM8" s="472">
        <f t="shared" si="147"/>
        <v>78.744651175725139</v>
      </c>
      <c r="DN8" s="472">
        <f t="shared" si="148"/>
        <v>67.937409543203799</v>
      </c>
      <c r="DO8" s="472">
        <v>77.624223169218737</v>
      </c>
      <c r="DP8" s="472">
        <v>69.004749782534489</v>
      </c>
      <c r="DQ8" s="472">
        <f t="shared" si="149"/>
        <v>1.1204280065064012</v>
      </c>
      <c r="DR8" s="472">
        <f t="shared" si="150"/>
        <v>1.0673402393306901</v>
      </c>
      <c r="DV8" s="970">
        <v>0.85112268518518519</v>
      </c>
      <c r="DW8" s="971">
        <f t="shared" si="32"/>
        <v>45367.851122685184</v>
      </c>
      <c r="DX8" s="970" t="s">
        <v>436</v>
      </c>
      <c r="DY8" s="972">
        <v>8.9999999999999993E-3</v>
      </c>
      <c r="DZ8" s="972">
        <v>1.7999999999999999E-2</v>
      </c>
      <c r="EA8" s="972">
        <v>1.7999999999999999E-2</v>
      </c>
      <c r="EB8" s="934">
        <v>75.168674108638257</v>
      </c>
      <c r="EC8" s="972">
        <f t="shared" si="33"/>
        <v>4176.0374504799038</v>
      </c>
      <c r="ED8" s="973">
        <f t="shared" si="34"/>
        <v>37.584337054319128</v>
      </c>
      <c r="EE8" s="974">
        <f t="shared" si="35"/>
        <v>3.9562460057178033</v>
      </c>
      <c r="EF8" s="974">
        <f t="shared" si="36"/>
        <v>4.4216867122728392</v>
      </c>
      <c r="EG8" s="972">
        <f t="shared" si="37"/>
        <v>33.628091048601327</v>
      </c>
      <c r="EH8" s="972">
        <f t="shared" si="38"/>
        <v>42.006023766591966</v>
      </c>
      <c r="EJ8" s="970">
        <v>0.85112268518518519</v>
      </c>
      <c r="EK8" s="971">
        <f t="shared" si="39"/>
        <v>45367.851122685184</v>
      </c>
      <c r="EL8" s="970" t="s">
        <v>436</v>
      </c>
      <c r="EM8" s="972">
        <v>8.9999999999999993E-3</v>
      </c>
      <c r="EN8" s="972">
        <v>1.7999999999999999E-2</v>
      </c>
      <c r="EO8" s="972">
        <v>1.7999999999999999E-2</v>
      </c>
      <c r="EP8" s="934">
        <v>75.370816165296901</v>
      </c>
      <c r="EQ8" s="972">
        <f t="shared" si="40"/>
        <v>4187.2675647387168</v>
      </c>
      <c r="ER8" s="975">
        <f t="shared" si="41"/>
        <v>37.685408082648451</v>
      </c>
      <c r="ES8" s="976">
        <f t="shared" si="42"/>
        <v>3.9668850613314159</v>
      </c>
      <c r="ET8" s="976">
        <f t="shared" si="43"/>
        <v>4.4335774214880539</v>
      </c>
      <c r="EU8" s="972">
        <f t="shared" si="44"/>
        <v>33.718523021317033</v>
      </c>
      <c r="EV8" s="972">
        <f t="shared" si="45"/>
        <v>42.118985504136504</v>
      </c>
      <c r="EX8" s="939">
        <v>37.883318698524654</v>
      </c>
      <c r="EY8" s="939">
        <f t="shared" si="151"/>
        <v>42.118985504136504</v>
      </c>
      <c r="EZ8" s="939">
        <f t="shared" si="152"/>
        <v>33.628091048601327</v>
      </c>
      <c r="FA8" s="939">
        <v>42.340179721880496</v>
      </c>
      <c r="FB8" s="939">
        <v>33.895600940785215</v>
      </c>
      <c r="FC8" s="472">
        <f t="shared" si="153"/>
        <v>-0.22119421774399228</v>
      </c>
      <c r="FD8" s="472">
        <f t="shared" si="154"/>
        <v>0.2675098921838881</v>
      </c>
      <c r="FH8" s="977">
        <v>0.85182870370370367</v>
      </c>
      <c r="FI8" s="978">
        <f t="shared" si="46"/>
        <v>45367.8518287037</v>
      </c>
      <c r="FJ8" s="977" t="s">
        <v>437</v>
      </c>
      <c r="FK8" s="979">
        <v>8.9999999999999993E-3</v>
      </c>
      <c r="FL8" s="979">
        <v>1.2999999999999999E-2</v>
      </c>
      <c r="FM8" s="979">
        <v>2.3E-2</v>
      </c>
      <c r="FN8" s="942">
        <v>59.490921907355307</v>
      </c>
      <c r="FO8" s="979">
        <f t="shared" si="47"/>
        <v>2586.5618220589263</v>
      </c>
      <c r="FP8" s="980">
        <f t="shared" si="48"/>
        <v>23.279056398530336</v>
      </c>
      <c r="FQ8" s="981">
        <f t="shared" si="49"/>
        <v>2.478788412806471</v>
      </c>
      <c r="FR8" s="981">
        <f t="shared" si="50"/>
        <v>2.7041328139706962</v>
      </c>
      <c r="FS8" s="979">
        <f t="shared" si="51"/>
        <v>20.800267985723867</v>
      </c>
      <c r="FT8" s="979">
        <f t="shared" si="52"/>
        <v>25.983189212501031</v>
      </c>
      <c r="FV8" s="977">
        <v>0.85182870370370367</v>
      </c>
      <c r="FW8" s="978">
        <f t="shared" si="53"/>
        <v>45367.8518287037</v>
      </c>
      <c r="FX8" s="977" t="s">
        <v>437</v>
      </c>
      <c r="FY8" s="979">
        <v>8.9999999999999993E-3</v>
      </c>
      <c r="FZ8" s="979">
        <v>1.2999999999999999E-2</v>
      </c>
      <c r="GA8" s="979">
        <v>2.3E-2</v>
      </c>
      <c r="GB8" s="942">
        <v>59.242050215378818</v>
      </c>
      <c r="GC8" s="979">
        <f t="shared" si="54"/>
        <v>2575.7413137121225</v>
      </c>
      <c r="GD8" s="980">
        <f t="shared" si="55"/>
        <v>23.181671823409101</v>
      </c>
      <c r="GE8" s="981">
        <f t="shared" si="56"/>
        <v>2.4684187589741171</v>
      </c>
      <c r="GF8" s="981">
        <f t="shared" si="57"/>
        <v>2.692820464335401</v>
      </c>
      <c r="GG8" s="979">
        <f t="shared" si="58"/>
        <v>20.713253064434983</v>
      </c>
      <c r="GH8" s="979">
        <f t="shared" si="59"/>
        <v>25.874492287744502</v>
      </c>
      <c r="GJ8" s="982">
        <v>23.387598763314962</v>
      </c>
      <c r="GK8" s="945">
        <f t="shared" si="155"/>
        <v>25.983189212501031</v>
      </c>
      <c r="GL8" s="945">
        <f t="shared" si="156"/>
        <v>20.713253064434983</v>
      </c>
      <c r="GM8" s="982">
        <v>26.104340033801044</v>
      </c>
      <c r="GN8" s="982">
        <v>20.897252598702721</v>
      </c>
      <c r="GO8" s="472">
        <f t="shared" si="157"/>
        <v>-0.12115082130001298</v>
      </c>
      <c r="GP8" s="472">
        <f t="shared" si="158"/>
        <v>0.18399953426773763</v>
      </c>
      <c r="GT8" s="983">
        <v>0.85388888888888881</v>
      </c>
      <c r="GU8" s="984">
        <f t="shared" si="60"/>
        <v>45367.853888888887</v>
      </c>
      <c r="GV8" s="983" t="s">
        <v>438</v>
      </c>
      <c r="GW8" s="985">
        <v>1.7000000000000001E-2</v>
      </c>
      <c r="GX8" s="985">
        <v>6.7000000000000004E-2</v>
      </c>
      <c r="GY8" s="985">
        <v>8.8999999999999996E-2</v>
      </c>
      <c r="GZ8" s="948">
        <v>276.78277960238375</v>
      </c>
      <c r="HA8" s="985">
        <f t="shared" si="61"/>
        <v>3109.9188719368963</v>
      </c>
      <c r="HB8" s="986">
        <f t="shared" si="62"/>
        <v>52.868620822927241</v>
      </c>
      <c r="HC8" s="987">
        <f t="shared" si="63"/>
        <v>3.0753642178042644</v>
      </c>
      <c r="HD8" s="987">
        <f t="shared" si="64"/>
        <v>3.1452588591179973</v>
      </c>
      <c r="HE8" s="985">
        <f t="shared" si="65"/>
        <v>49.793256605122977</v>
      </c>
      <c r="HF8" s="985">
        <f t="shared" si="66"/>
        <v>56.013879682045236</v>
      </c>
      <c r="HH8" s="983">
        <v>0.85388888888888881</v>
      </c>
      <c r="HI8" s="984">
        <f t="shared" si="67"/>
        <v>45367.853888888887</v>
      </c>
      <c r="HJ8" s="983" t="s">
        <v>438</v>
      </c>
      <c r="HK8" s="985">
        <v>1.7000000000000001E-2</v>
      </c>
      <c r="HL8" s="985">
        <v>6.7000000000000004E-2</v>
      </c>
      <c r="HM8" s="985">
        <v>8.8999999999999996E-2</v>
      </c>
      <c r="HN8" s="948">
        <v>270.62171808561465</v>
      </c>
      <c r="HO8" s="985">
        <f t="shared" si="68"/>
        <v>3040.6934616361195</v>
      </c>
      <c r="HP8" s="986">
        <f t="shared" si="69"/>
        <v>51.691788847814038</v>
      </c>
      <c r="HQ8" s="987">
        <f t="shared" si="70"/>
        <v>3.0069079787290516</v>
      </c>
      <c r="HR8" s="987">
        <f t="shared" si="71"/>
        <v>3.0752467964274395</v>
      </c>
      <c r="HS8" s="985">
        <f t="shared" si="72"/>
        <v>48.684880869084985</v>
      </c>
      <c r="HT8" s="985">
        <f t="shared" si="73"/>
        <v>54.767035644241474</v>
      </c>
      <c r="HV8" s="951">
        <v>52.489819121075399</v>
      </c>
      <c r="HW8" s="951">
        <f t="shared" si="159"/>
        <v>56.013879682045236</v>
      </c>
      <c r="HX8" s="951">
        <f t="shared" si="160"/>
        <v>48.684880869084985</v>
      </c>
      <c r="HY8" s="951">
        <v>55.612542317449538</v>
      </c>
      <c r="HZ8" s="951">
        <v>49.436489773509578</v>
      </c>
      <c r="IA8" s="472">
        <f t="shared" si="161"/>
        <v>0.40133736459569747</v>
      </c>
      <c r="IB8" s="472">
        <f t="shared" si="162"/>
        <v>0.75160890442459305</v>
      </c>
      <c r="IF8" s="952">
        <v>0.85643518518518524</v>
      </c>
      <c r="IG8" s="953">
        <f t="shared" si="163"/>
        <v>45367.856435185182</v>
      </c>
      <c r="IH8" s="240" t="s">
        <v>327</v>
      </c>
      <c r="II8" s="239">
        <v>8.9999999999999993E-3</v>
      </c>
      <c r="IJ8" s="239">
        <v>2.3E-2</v>
      </c>
      <c r="IK8" s="239">
        <v>9.6000000000000002E-2</v>
      </c>
      <c r="IL8" s="239">
        <v>342.45467564370466</v>
      </c>
      <c r="IM8" s="239">
        <f t="shared" si="164"/>
        <v>3567.2362046219237</v>
      </c>
      <c r="IN8" s="954">
        <f t="shared" si="74"/>
        <v>32.105125841597314</v>
      </c>
      <c r="IO8" s="239">
        <f t="shared" si="75"/>
        <v>3.5304605736464398</v>
      </c>
      <c r="IP8" s="239">
        <f t="shared" si="76"/>
        <v>3.6047860594074175</v>
      </c>
      <c r="IQ8" s="239">
        <f t="shared" si="77"/>
        <v>28.574665267950873</v>
      </c>
      <c r="IR8" s="239">
        <f t="shared" si="78"/>
        <v>35.70991190100473</v>
      </c>
      <c r="IT8" s="952">
        <v>0.85643518518518524</v>
      </c>
      <c r="IU8" s="953">
        <f t="shared" si="165"/>
        <v>45367.856435185182</v>
      </c>
      <c r="IV8" s="240" t="s">
        <v>327</v>
      </c>
      <c r="IW8" s="239">
        <v>8.9999999999999993E-3</v>
      </c>
      <c r="IX8" s="239">
        <v>2.3E-2</v>
      </c>
      <c r="IY8" s="239">
        <v>9.6000000000000002E-2</v>
      </c>
      <c r="IZ8" s="239">
        <v>345.94918302431751</v>
      </c>
      <c r="JA8" s="239">
        <f t="shared" si="166"/>
        <v>3603.637323169974</v>
      </c>
      <c r="JB8" s="954">
        <f t="shared" si="79"/>
        <v>32.432735908529764</v>
      </c>
      <c r="JC8" s="239">
        <f t="shared" si="80"/>
        <v>3.5664864229311086</v>
      </c>
      <c r="JD8" s="239">
        <f t="shared" si="81"/>
        <v>3.6415703476243948</v>
      </c>
      <c r="JE8" s="239">
        <f t="shared" si="82"/>
        <v>28.866249485598654</v>
      </c>
      <c r="JF8" s="239">
        <f t="shared" si="83"/>
        <v>36.074306256154159</v>
      </c>
      <c r="JH8" s="225">
        <v>32.656480697173201</v>
      </c>
      <c r="JI8" s="225">
        <f t="shared" si="167"/>
        <v>36.074306256154159</v>
      </c>
      <c r="JJ8" s="225">
        <f t="shared" si="168"/>
        <v>28.574665267950873</v>
      </c>
      <c r="JK8" s="225">
        <v>36.323173266680371</v>
      </c>
      <c r="JL8" s="225">
        <v>29.065390036315666</v>
      </c>
      <c r="JM8" s="472">
        <f t="shared" si="169"/>
        <v>-0.24886701052621163</v>
      </c>
      <c r="JN8" s="472">
        <f t="shared" si="170"/>
        <v>0.4907247683647924</v>
      </c>
      <c r="JR8" s="323">
        <v>0.86064814814814816</v>
      </c>
      <c r="JS8" s="336">
        <f t="shared" si="84"/>
        <v>45367.860648148147</v>
      </c>
      <c r="JT8" s="184" t="s">
        <v>328</v>
      </c>
      <c r="JU8" s="141">
        <v>6.0000000000000001E-3</v>
      </c>
      <c r="JV8" s="141">
        <v>2.1999999999999999E-2</v>
      </c>
      <c r="JW8" s="141">
        <v>5.3999999999999999E-2</v>
      </c>
      <c r="JX8" s="249">
        <v>206.08089643348822</v>
      </c>
      <c r="JY8" s="141">
        <f t="shared" si="85"/>
        <v>3816.3128969164486</v>
      </c>
      <c r="JZ8" s="988">
        <f t="shared" si="86"/>
        <v>22.897877381498692</v>
      </c>
      <c r="KA8" s="141">
        <f t="shared" si="87"/>
        <v>3.7469253896997858</v>
      </c>
      <c r="KB8" s="141">
        <f t="shared" si="88"/>
        <v>3.8883188006318532</v>
      </c>
      <c r="KC8" s="141">
        <f t="shared" si="89"/>
        <v>19.150951991798905</v>
      </c>
      <c r="KD8" s="141">
        <f t="shared" si="90"/>
        <v>26.786196182130546</v>
      </c>
      <c r="KF8" s="323">
        <v>0.86064814814814816</v>
      </c>
      <c r="KG8" s="336">
        <f t="shared" si="91"/>
        <v>45367.860648148147</v>
      </c>
      <c r="KH8" s="184" t="s">
        <v>328</v>
      </c>
      <c r="KI8" s="141">
        <v>6.0000000000000001E-3</v>
      </c>
      <c r="KJ8" s="141">
        <v>2.1999999999999999E-2</v>
      </c>
      <c r="KK8" s="141">
        <v>5.3999999999999999E-2</v>
      </c>
      <c r="KL8" s="249">
        <v>200.92768251330372</v>
      </c>
      <c r="KM8" s="141">
        <f t="shared" si="92"/>
        <v>3720.8830095056246</v>
      </c>
      <c r="KN8" s="988">
        <f t="shared" si="93"/>
        <v>22.325298057033748</v>
      </c>
      <c r="KO8" s="141">
        <f t="shared" si="94"/>
        <v>3.6532305911509768</v>
      </c>
      <c r="KP8" s="141">
        <f t="shared" si="95"/>
        <v>3.7910883493076177</v>
      </c>
      <c r="KQ8" s="141">
        <f t="shared" si="96"/>
        <v>18.672067465882773</v>
      </c>
      <c r="KR8" s="141">
        <f t="shared" si="97"/>
        <v>26.116386406341366</v>
      </c>
      <c r="KT8" s="226">
        <v>22.79221575758238</v>
      </c>
      <c r="KU8" s="226">
        <f t="shared" si="171"/>
        <v>26.786196182130546</v>
      </c>
      <c r="KV8" s="226">
        <f t="shared" si="172"/>
        <v>18.672067465882773</v>
      </c>
      <c r="KW8" s="226">
        <v>26.662592018303915</v>
      </c>
      <c r="KX8" s="226">
        <v>19.062580451796173</v>
      </c>
      <c r="KY8" s="472">
        <f t="shared" si="173"/>
        <v>0.12360416382663075</v>
      </c>
      <c r="KZ8" s="472">
        <f t="shared" si="174"/>
        <v>0.3905129859134</v>
      </c>
      <c r="LD8" s="146">
        <v>0.86821759259259268</v>
      </c>
      <c r="LE8" s="421">
        <f t="shared" si="98"/>
        <v>45367.868217592593</v>
      </c>
      <c r="LF8" s="185" t="s">
        <v>329</v>
      </c>
      <c r="LG8" s="142">
        <v>4.0000000000000001E-3</v>
      </c>
      <c r="LH8" s="142">
        <v>6.0000000000000001E-3</v>
      </c>
      <c r="LI8" s="142">
        <v>1.2E-2</v>
      </c>
      <c r="LJ8" s="274">
        <v>127.88510538001657</v>
      </c>
      <c r="LK8" s="142">
        <f t="shared" si="99"/>
        <v>10657.09211500138</v>
      </c>
      <c r="LL8" s="424">
        <f t="shared" si="100"/>
        <v>42.628368460005518</v>
      </c>
      <c r="LM8" s="142">
        <f t="shared" si="101"/>
        <v>9.8373157984628126</v>
      </c>
      <c r="LN8" s="142">
        <f t="shared" si="102"/>
        <v>11.625918670910599</v>
      </c>
      <c r="LO8" s="142">
        <f t="shared" si="103"/>
        <v>32.791052661542707</v>
      </c>
      <c r="LP8" s="142">
        <f t="shared" si="104"/>
        <v>54.254287130916119</v>
      </c>
      <c r="LR8" s="146">
        <v>0.86821759259259268</v>
      </c>
      <c r="LS8" s="421">
        <f t="shared" si="105"/>
        <v>45367.868217592593</v>
      </c>
      <c r="LT8" s="185" t="s">
        <v>329</v>
      </c>
      <c r="LU8" s="142">
        <v>4.0000000000000001E-3</v>
      </c>
      <c r="LV8" s="142">
        <v>6.0000000000000001E-3</v>
      </c>
      <c r="LW8" s="142">
        <v>1.2E-2</v>
      </c>
      <c r="LX8" s="274">
        <v>133.33074456758371</v>
      </c>
      <c r="LY8" s="142">
        <f t="shared" si="106"/>
        <v>11110.895380631975</v>
      </c>
      <c r="LZ8" s="424">
        <f t="shared" si="107"/>
        <v>44.4435815225279</v>
      </c>
      <c r="MA8" s="142">
        <f t="shared" si="108"/>
        <v>10.256211120583361</v>
      </c>
      <c r="MB8" s="142">
        <f t="shared" si="109"/>
        <v>12.120976778871247</v>
      </c>
      <c r="MC8" s="142">
        <f t="shared" si="110"/>
        <v>34.187370401944541</v>
      </c>
      <c r="MD8" s="142">
        <f t="shared" si="111"/>
        <v>56.564558301399146</v>
      </c>
      <c r="MF8" s="227">
        <v>44.570046362528075</v>
      </c>
      <c r="MG8" s="227">
        <f t="shared" si="175"/>
        <v>56.564558301399146</v>
      </c>
      <c r="MH8" s="227">
        <f t="shared" si="176"/>
        <v>32.791052661542707</v>
      </c>
      <c r="MI8" s="227">
        <v>56.725513552308456</v>
      </c>
      <c r="MJ8" s="227">
        <v>34.284651048098517</v>
      </c>
      <c r="MK8" s="472">
        <f t="shared" si="177"/>
        <v>-0.16095525090931062</v>
      </c>
      <c r="ML8" s="472">
        <f t="shared" si="178"/>
        <v>1.49359838655581</v>
      </c>
      <c r="MP8" s="700">
        <v>0.87159722222222225</v>
      </c>
      <c r="MQ8" s="410">
        <f t="shared" si="112"/>
        <v>45367.87159722222</v>
      </c>
      <c r="MR8" s="396" t="s">
        <v>330</v>
      </c>
      <c r="MS8" s="397">
        <v>2E-3</v>
      </c>
      <c r="MT8" s="397">
        <v>0.01</v>
      </c>
      <c r="MU8" s="397">
        <v>2.5000000000000001E-2</v>
      </c>
      <c r="MV8" s="960">
        <v>260.72552366471268</v>
      </c>
      <c r="MW8" s="397">
        <f t="shared" si="113"/>
        <v>10429.020946588507</v>
      </c>
      <c r="MX8" s="989">
        <f t="shared" si="114"/>
        <v>20.858041893177013</v>
      </c>
      <c r="MY8" s="397">
        <f t="shared" si="115"/>
        <v>10.027904756335102</v>
      </c>
      <c r="MZ8" s="397">
        <f t="shared" si="116"/>
        <v>10.863563486029694</v>
      </c>
      <c r="NA8" s="397">
        <f t="shared" si="117"/>
        <v>10.830137136841911</v>
      </c>
      <c r="NB8" s="397">
        <f t="shared" si="118"/>
        <v>31.721605379206707</v>
      </c>
      <c r="ND8" s="700">
        <v>0.87159722222222225</v>
      </c>
      <c r="NE8" s="410">
        <f t="shared" si="119"/>
        <v>45367.87159722222</v>
      </c>
      <c r="NF8" s="396" t="s">
        <v>330</v>
      </c>
      <c r="NG8" s="397">
        <v>2E-3</v>
      </c>
      <c r="NH8" s="397">
        <v>0.01</v>
      </c>
      <c r="NI8" s="397">
        <v>2.5000000000000001E-2</v>
      </c>
      <c r="NJ8" s="960">
        <v>247.35945166823157</v>
      </c>
      <c r="NK8" s="397">
        <f t="shared" si="120"/>
        <v>9894.3780667292631</v>
      </c>
      <c r="NL8" s="989">
        <f t="shared" si="121"/>
        <v>19.788756133458527</v>
      </c>
      <c r="NM8" s="397">
        <f t="shared" si="122"/>
        <v>9.5138250641627504</v>
      </c>
      <c r="NN8" s="397">
        <f t="shared" si="123"/>
        <v>10.306643819509649</v>
      </c>
      <c r="NO8" s="397">
        <f t="shared" si="124"/>
        <v>10.274931069295777</v>
      </c>
      <c r="NP8" s="397">
        <f t="shared" si="125"/>
        <v>30.095399952968176</v>
      </c>
      <c r="NR8" s="962">
        <v>20.526864930206457</v>
      </c>
      <c r="NS8" s="962">
        <f t="shared" si="179"/>
        <v>31.721605379206707</v>
      </c>
      <c r="NT8" s="962">
        <f t="shared" si="180"/>
        <v>10.274931069295777</v>
      </c>
      <c r="NU8" s="962">
        <v>31.217940414688989</v>
      </c>
      <c r="NV8" s="962">
        <v>10.658179867607197</v>
      </c>
      <c r="NW8" s="472">
        <f t="shared" si="181"/>
        <v>0.50366496451771781</v>
      </c>
      <c r="NX8" s="472">
        <f t="shared" si="182"/>
        <v>0.38324879831142056</v>
      </c>
    </row>
    <row r="9" spans="1:457" x14ac:dyDescent="0.25">
      <c r="A9" s="452" t="s">
        <v>437</v>
      </c>
      <c r="B9" s="418" t="s">
        <v>406</v>
      </c>
      <c r="C9" s="419">
        <v>64.3</v>
      </c>
      <c r="D9" s="418">
        <v>32.4</v>
      </c>
      <c r="E9" s="419">
        <v>59.9</v>
      </c>
      <c r="F9" s="417">
        <f t="shared" si="126"/>
        <v>263.3</v>
      </c>
      <c r="G9" s="418">
        <f t="shared" si="183"/>
        <v>58.1</v>
      </c>
      <c r="H9" s="234">
        <f t="shared" si="128"/>
        <v>59.490921907355307</v>
      </c>
      <c r="L9" s="321">
        <v>0.85306712962962961</v>
      </c>
      <c r="M9" s="338">
        <f t="shared" si="129"/>
        <v>45367.853067129632</v>
      </c>
      <c r="N9" s="321" t="s">
        <v>324</v>
      </c>
      <c r="O9" s="311">
        <v>1.4999999999999999E-2</v>
      </c>
      <c r="P9" s="311">
        <v>3.7999999999999999E-2</v>
      </c>
      <c r="Q9" s="311">
        <v>7.5999999999999998E-2</v>
      </c>
      <c r="R9" s="311">
        <v>179.6541007765197</v>
      </c>
      <c r="S9" s="311">
        <f t="shared" si="130"/>
        <v>2363.8697470594698</v>
      </c>
      <c r="T9" s="921">
        <f t="shared" si="131"/>
        <v>35.458046205892046</v>
      </c>
      <c r="U9" s="311">
        <f t="shared" si="0"/>
        <v>2.3331701399548015</v>
      </c>
      <c r="V9" s="311">
        <f t="shared" si="1"/>
        <v>2.3953880103535963</v>
      </c>
      <c r="W9" s="311">
        <f t="shared" si="2"/>
        <v>33.124876065937244</v>
      </c>
      <c r="X9" s="311">
        <f t="shared" si="3"/>
        <v>37.853434216245645</v>
      </c>
      <c r="Z9" s="321">
        <v>0.85306712962962961</v>
      </c>
      <c r="AA9" s="338">
        <f t="shared" si="132"/>
        <v>45367.853067129632</v>
      </c>
      <c r="AB9" s="321" t="s">
        <v>324</v>
      </c>
      <c r="AC9" s="311">
        <v>1.4999999999999999E-2</v>
      </c>
      <c r="AD9" s="311">
        <v>3.7999999999999999E-2</v>
      </c>
      <c r="AE9" s="311">
        <v>7.5999999999999998E-2</v>
      </c>
      <c r="AF9" s="311">
        <v>174.81516847322646</v>
      </c>
      <c r="AG9" s="311">
        <f t="shared" si="133"/>
        <v>2300.1995851740326</v>
      </c>
      <c r="AH9" s="921">
        <f t="shared" si="134"/>
        <v>34.502993777610484</v>
      </c>
      <c r="AI9" s="311">
        <f t="shared" si="4"/>
        <v>2.2703268632886551</v>
      </c>
      <c r="AJ9" s="311">
        <f t="shared" si="5"/>
        <v>2.3308689129763529</v>
      </c>
      <c r="AK9" s="311">
        <f t="shared" si="6"/>
        <v>32.232666914321833</v>
      </c>
      <c r="AL9" s="311">
        <f t="shared" si="7"/>
        <v>36.833862690586841</v>
      </c>
      <c r="AN9" s="922">
        <v>35.106814658530759</v>
      </c>
      <c r="AO9" s="922">
        <f t="shared" si="135"/>
        <v>37.853434216245645</v>
      </c>
      <c r="AP9" s="922">
        <f t="shared" si="136"/>
        <v>32.232666914321833</v>
      </c>
      <c r="AQ9" s="922">
        <v>37.478475026573726</v>
      </c>
      <c r="AR9" s="922">
        <v>32.796755858488908</v>
      </c>
      <c r="AS9" s="922">
        <f t="shared" si="137"/>
        <v>0.37495918967191955</v>
      </c>
      <c r="AT9" s="922">
        <f t="shared" si="138"/>
        <v>0.56408894416707511</v>
      </c>
      <c r="AX9" s="963">
        <v>0.85028935185185184</v>
      </c>
      <c r="AY9" s="964">
        <f t="shared" si="8"/>
        <v>45367.850289351853</v>
      </c>
      <c r="AZ9" s="963" t="s">
        <v>325</v>
      </c>
      <c r="BA9" s="965">
        <v>1.7999999999999999E-2</v>
      </c>
      <c r="BB9" s="965">
        <v>0.04</v>
      </c>
      <c r="BC9" s="965">
        <v>7.0999999999999994E-2</v>
      </c>
      <c r="BD9" s="925">
        <v>304.49324190062674</v>
      </c>
      <c r="BE9" s="965">
        <f t="shared" si="9"/>
        <v>4288.6372098679831</v>
      </c>
      <c r="BF9" s="966">
        <f t="shared" si="10"/>
        <v>77.195469777623686</v>
      </c>
      <c r="BG9" s="965">
        <f t="shared" si="11"/>
        <v>4.229072804175372</v>
      </c>
      <c r="BH9" s="965">
        <f t="shared" si="12"/>
        <v>4.3499034557232399</v>
      </c>
      <c r="BI9" s="965">
        <f t="shared" si="13"/>
        <v>72.966396973448312</v>
      </c>
      <c r="BJ9" s="965">
        <f t="shared" si="14"/>
        <v>81.545373233346922</v>
      </c>
      <c r="BL9" s="963">
        <v>0.85028935185185184</v>
      </c>
      <c r="BM9" s="964">
        <f t="shared" si="15"/>
        <v>45367.850289351853</v>
      </c>
      <c r="BN9" s="963" t="s">
        <v>325</v>
      </c>
      <c r="BO9" s="965">
        <v>1.7999999999999999E-2</v>
      </c>
      <c r="BP9" s="965">
        <v>0.04</v>
      </c>
      <c r="BQ9" s="965">
        <v>7.0999999999999994E-2</v>
      </c>
      <c r="BR9" s="925">
        <v>297.84979574370567</v>
      </c>
      <c r="BS9" s="965">
        <f t="shared" si="16"/>
        <v>4195.0675456859954</v>
      </c>
      <c r="BT9" s="966">
        <f t="shared" si="17"/>
        <v>75.511215822347907</v>
      </c>
      <c r="BU9" s="965">
        <f t="shared" si="18"/>
        <v>4.1368027186625786</v>
      </c>
      <c r="BV9" s="965">
        <f t="shared" si="19"/>
        <v>4.254997082052939</v>
      </c>
      <c r="BW9" s="965">
        <f t="shared" si="20"/>
        <v>71.374413103685328</v>
      </c>
      <c r="BX9" s="965">
        <f t="shared" si="21"/>
        <v>79.766212904400845</v>
      </c>
      <c r="BZ9" s="927">
        <v>76.443046740714308</v>
      </c>
      <c r="CA9" s="927">
        <f t="shared" si="139"/>
        <v>81.545373233346922</v>
      </c>
      <c r="CB9" s="927">
        <f t="shared" si="140"/>
        <v>71.374413103685328</v>
      </c>
      <c r="CC9" s="927">
        <v>80.750551755468848</v>
      </c>
      <c r="CD9" s="927">
        <v>72.25519464303629</v>
      </c>
      <c r="CE9" s="927">
        <f t="shared" si="141"/>
        <v>0.79482147787807378</v>
      </c>
      <c r="CF9" s="927">
        <f t="shared" si="142"/>
        <v>0.88078153935096282</v>
      </c>
      <c r="CJ9" s="967">
        <v>0.84969907407407408</v>
      </c>
      <c r="CK9" s="968">
        <f t="shared" si="143"/>
        <v>45367.849699074075</v>
      </c>
      <c r="CL9" s="967" t="s">
        <v>326</v>
      </c>
      <c r="CM9" s="469">
        <v>1.7000000000000001E-2</v>
      </c>
      <c r="CN9" s="469">
        <v>4.5999999999999999E-2</v>
      </c>
      <c r="CO9" s="469">
        <v>6.5000000000000002E-2</v>
      </c>
      <c r="CP9" s="930">
        <v>284.10906235127197</v>
      </c>
      <c r="CQ9" s="469">
        <f t="shared" si="22"/>
        <v>4370.9086515580302</v>
      </c>
      <c r="CR9" s="969">
        <f t="shared" si="144"/>
        <v>74.305447076486516</v>
      </c>
      <c r="CS9" s="469">
        <f t="shared" si="23"/>
        <v>4.30468276289806</v>
      </c>
      <c r="CT9" s="469">
        <f t="shared" si="24"/>
        <v>4.4392040992386246</v>
      </c>
      <c r="CU9" s="469">
        <f t="shared" si="25"/>
        <v>70.000764313588462</v>
      </c>
      <c r="CV9" s="469">
        <f t="shared" si="26"/>
        <v>78.744651175725139</v>
      </c>
      <c r="CX9" s="967">
        <v>0.84969907407407408</v>
      </c>
      <c r="CY9" s="968">
        <f t="shared" si="145"/>
        <v>45367.849699074075</v>
      </c>
      <c r="CZ9" s="967" t="s">
        <v>326</v>
      </c>
      <c r="DA9" s="469">
        <v>1.7000000000000001E-2</v>
      </c>
      <c r="DB9" s="469">
        <v>4.5999999999999999E-2</v>
      </c>
      <c r="DC9" s="469">
        <v>6.5000000000000002E-2</v>
      </c>
      <c r="DD9" s="930">
        <v>275.73461394545348</v>
      </c>
      <c r="DE9" s="469">
        <f t="shared" si="27"/>
        <v>4242.070983776207</v>
      </c>
      <c r="DF9" s="969">
        <f t="shared" si="146"/>
        <v>72.115206724195517</v>
      </c>
      <c r="DG9" s="469">
        <f t="shared" si="28"/>
        <v>4.1777971809917194</v>
      </c>
      <c r="DH9" s="469">
        <f t="shared" si="29"/>
        <v>4.3083533428977105</v>
      </c>
      <c r="DI9" s="469">
        <f t="shared" si="30"/>
        <v>67.937409543203799</v>
      </c>
      <c r="DJ9" s="469">
        <f t="shared" si="31"/>
        <v>76.423560067093234</v>
      </c>
      <c r="DL9" s="472">
        <v>73.248182834440584</v>
      </c>
      <c r="DM9" s="472">
        <f t="shared" si="147"/>
        <v>78.744651175725139</v>
      </c>
      <c r="DN9" s="472">
        <f t="shared" si="148"/>
        <v>67.937409543203799</v>
      </c>
      <c r="DO9" s="472">
        <v>77.624223169218737</v>
      </c>
      <c r="DP9" s="472">
        <v>69.004749782534489</v>
      </c>
      <c r="DQ9" s="472">
        <f t="shared" si="149"/>
        <v>1.1204280065064012</v>
      </c>
      <c r="DR9" s="472">
        <f t="shared" si="150"/>
        <v>1.0673402393306901</v>
      </c>
      <c r="DV9" s="970">
        <v>0.85121527777777783</v>
      </c>
      <c r="DW9" s="971">
        <f t="shared" si="32"/>
        <v>45367.851215277777</v>
      </c>
      <c r="DX9" s="970" t="s">
        <v>436</v>
      </c>
      <c r="DY9" s="972">
        <v>8.9999999999999993E-3</v>
      </c>
      <c r="DZ9" s="972">
        <v>1.7999999999999999E-2</v>
      </c>
      <c r="EA9" s="972">
        <v>1.7999999999999999E-2</v>
      </c>
      <c r="EB9" s="934">
        <v>75.168674108638257</v>
      </c>
      <c r="EC9" s="972">
        <f t="shared" si="33"/>
        <v>4176.0374504799038</v>
      </c>
      <c r="ED9" s="973">
        <f t="shared" si="34"/>
        <v>37.584337054319128</v>
      </c>
      <c r="EE9" s="974">
        <f t="shared" si="35"/>
        <v>3.9562460057178033</v>
      </c>
      <c r="EF9" s="974">
        <f t="shared" si="36"/>
        <v>4.4216867122728392</v>
      </c>
      <c r="EG9" s="972">
        <f t="shared" si="37"/>
        <v>33.628091048601327</v>
      </c>
      <c r="EH9" s="972">
        <f t="shared" si="38"/>
        <v>42.006023766591966</v>
      </c>
      <c r="EJ9" s="970">
        <v>0.85121527777777783</v>
      </c>
      <c r="EK9" s="971">
        <f t="shared" si="39"/>
        <v>45367.851215277777</v>
      </c>
      <c r="EL9" s="970" t="s">
        <v>436</v>
      </c>
      <c r="EM9" s="972">
        <v>8.9999999999999993E-3</v>
      </c>
      <c r="EN9" s="972">
        <v>1.7999999999999999E-2</v>
      </c>
      <c r="EO9" s="972">
        <v>1.7999999999999999E-2</v>
      </c>
      <c r="EP9" s="934">
        <v>75.370816165296901</v>
      </c>
      <c r="EQ9" s="972">
        <f t="shared" si="40"/>
        <v>4187.2675647387168</v>
      </c>
      <c r="ER9" s="975">
        <f t="shared" si="41"/>
        <v>37.685408082648451</v>
      </c>
      <c r="ES9" s="976">
        <f t="shared" si="42"/>
        <v>3.9668850613314159</v>
      </c>
      <c r="ET9" s="976">
        <f t="shared" si="43"/>
        <v>4.4335774214880539</v>
      </c>
      <c r="EU9" s="972">
        <f t="shared" si="44"/>
        <v>33.718523021317033</v>
      </c>
      <c r="EV9" s="972">
        <f t="shared" si="45"/>
        <v>42.118985504136504</v>
      </c>
      <c r="EX9" s="939">
        <v>37.883318698524654</v>
      </c>
      <c r="EY9" s="939">
        <f t="shared" si="151"/>
        <v>42.118985504136504</v>
      </c>
      <c r="EZ9" s="939">
        <f t="shared" si="152"/>
        <v>33.628091048601327</v>
      </c>
      <c r="FA9" s="939">
        <v>42.340179721880496</v>
      </c>
      <c r="FB9" s="939">
        <v>33.895600940785215</v>
      </c>
      <c r="FC9" s="472">
        <f t="shared" si="153"/>
        <v>-0.22119421774399228</v>
      </c>
      <c r="FD9" s="472">
        <f t="shared" si="154"/>
        <v>0.2675098921838881</v>
      </c>
      <c r="FH9" s="977">
        <v>0.85194444444444439</v>
      </c>
      <c r="FI9" s="978">
        <f t="shared" si="46"/>
        <v>45367.851944444446</v>
      </c>
      <c r="FJ9" s="977" t="s">
        <v>437</v>
      </c>
      <c r="FK9" s="979">
        <v>0.01</v>
      </c>
      <c r="FL9" s="979">
        <v>2.5000000000000001E-2</v>
      </c>
      <c r="FM9" s="979">
        <v>3.7999999999999999E-2</v>
      </c>
      <c r="FN9" s="942">
        <v>59.490921907355307</v>
      </c>
      <c r="FO9" s="979">
        <f t="shared" si="47"/>
        <v>1565.5505765093503</v>
      </c>
      <c r="FP9" s="980">
        <f t="shared" si="48"/>
        <v>15.655505765093503</v>
      </c>
      <c r="FQ9" s="981">
        <f t="shared" si="49"/>
        <v>1.5254082540347516</v>
      </c>
      <c r="FR9" s="981">
        <f t="shared" si="50"/>
        <v>1.6078627542528461</v>
      </c>
      <c r="FS9" s="979">
        <f t="shared" si="51"/>
        <v>14.130097511058752</v>
      </c>
      <c r="FT9" s="979">
        <f t="shared" si="52"/>
        <v>17.263368519346351</v>
      </c>
      <c r="FV9" s="977">
        <v>0.85194444444444439</v>
      </c>
      <c r="FW9" s="978">
        <f t="shared" si="53"/>
        <v>45367.851944444446</v>
      </c>
      <c r="FX9" s="977" t="s">
        <v>437</v>
      </c>
      <c r="FY9" s="979">
        <v>0.01</v>
      </c>
      <c r="FZ9" s="979">
        <v>2.5000000000000001E-2</v>
      </c>
      <c r="GA9" s="979">
        <v>3.7999999999999999E-2</v>
      </c>
      <c r="GB9" s="942">
        <v>59.242050215378818</v>
      </c>
      <c r="GC9" s="979">
        <f t="shared" si="54"/>
        <v>1559.0013214573373</v>
      </c>
      <c r="GD9" s="980">
        <f t="shared" si="55"/>
        <v>15.590013214573373</v>
      </c>
      <c r="GE9" s="981">
        <f t="shared" si="56"/>
        <v>1.5190269285994569</v>
      </c>
      <c r="GF9" s="981">
        <f t="shared" si="57"/>
        <v>1.6011364923075357</v>
      </c>
      <c r="GG9" s="979">
        <f t="shared" si="58"/>
        <v>14.070986285973916</v>
      </c>
      <c r="GH9" s="979">
        <f t="shared" si="59"/>
        <v>17.19114970688091</v>
      </c>
      <c r="GJ9" s="982">
        <v>15.72850209228784</v>
      </c>
      <c r="GK9" s="945">
        <f t="shared" si="155"/>
        <v>17.263368519346351</v>
      </c>
      <c r="GL9" s="945">
        <f t="shared" si="156"/>
        <v>14.070986285973916</v>
      </c>
      <c r="GM9" s="982">
        <v>17.343861766630916</v>
      </c>
      <c r="GN9" s="982">
        <v>14.195981375603385</v>
      </c>
      <c r="GO9" s="472">
        <f t="shared" si="157"/>
        <v>-8.0493247284564973E-2</v>
      </c>
      <c r="GP9" s="472">
        <f t="shared" si="158"/>
        <v>0.12499508962946848</v>
      </c>
      <c r="GT9" s="983">
        <v>0.85417824074074078</v>
      </c>
      <c r="GU9" s="984">
        <f t="shared" si="60"/>
        <v>45367.854178240741</v>
      </c>
      <c r="GV9" s="983" t="s">
        <v>438</v>
      </c>
      <c r="GW9" s="985">
        <v>1.4E-2</v>
      </c>
      <c r="GX9" s="985">
        <v>6.7000000000000004E-2</v>
      </c>
      <c r="GY9" s="985">
        <v>8.8999999999999996E-2</v>
      </c>
      <c r="GZ9" s="948">
        <v>276.78277960238375</v>
      </c>
      <c r="HA9" s="985">
        <f t="shared" si="61"/>
        <v>3109.9188719368963</v>
      </c>
      <c r="HB9" s="986">
        <f t="shared" si="62"/>
        <v>43.538864207116546</v>
      </c>
      <c r="HC9" s="987">
        <f t="shared" si="63"/>
        <v>3.0753642178042644</v>
      </c>
      <c r="HD9" s="987">
        <f t="shared" si="64"/>
        <v>3.1452588591179973</v>
      </c>
      <c r="HE9" s="985">
        <f t="shared" si="65"/>
        <v>40.463499989312282</v>
      </c>
      <c r="HF9" s="985">
        <f t="shared" si="66"/>
        <v>46.684123066234541</v>
      </c>
      <c r="HH9" s="983">
        <v>0.85417824074074078</v>
      </c>
      <c r="HI9" s="984">
        <f t="shared" si="67"/>
        <v>45367.854178240741</v>
      </c>
      <c r="HJ9" s="983" t="s">
        <v>438</v>
      </c>
      <c r="HK9" s="985">
        <v>1.4E-2</v>
      </c>
      <c r="HL9" s="985">
        <v>6.7000000000000004E-2</v>
      </c>
      <c r="HM9" s="985">
        <v>8.8999999999999996E-2</v>
      </c>
      <c r="HN9" s="948">
        <v>270.62171808561465</v>
      </c>
      <c r="HO9" s="985">
        <f t="shared" si="68"/>
        <v>3040.6934616361195</v>
      </c>
      <c r="HP9" s="986">
        <f t="shared" si="69"/>
        <v>42.569708462905673</v>
      </c>
      <c r="HQ9" s="987">
        <f t="shared" si="70"/>
        <v>3.0069079787290516</v>
      </c>
      <c r="HR9" s="987">
        <f t="shared" si="71"/>
        <v>3.0752467964274395</v>
      </c>
      <c r="HS9" s="985">
        <f t="shared" si="72"/>
        <v>39.56280048417662</v>
      </c>
      <c r="HT9" s="985">
        <f t="shared" si="73"/>
        <v>45.644955259333116</v>
      </c>
      <c r="HV9" s="951">
        <v>43.226909864415028</v>
      </c>
      <c r="HW9" s="951">
        <f t="shared" si="159"/>
        <v>46.684123066234541</v>
      </c>
      <c r="HX9" s="951">
        <f t="shared" si="160"/>
        <v>39.56280048417662</v>
      </c>
      <c r="HY9" s="951">
        <v>46.349633060789166</v>
      </c>
      <c r="HZ9" s="951">
        <v>40.173580516849206</v>
      </c>
      <c r="IA9" s="472">
        <f t="shared" si="161"/>
        <v>0.33449000544537455</v>
      </c>
      <c r="IB9" s="472">
        <f t="shared" si="162"/>
        <v>0.61078003267258651</v>
      </c>
      <c r="IF9" s="952">
        <v>0.8565625</v>
      </c>
      <c r="IG9" s="953">
        <f t="shared" si="163"/>
        <v>45367.856562499997</v>
      </c>
      <c r="IH9" s="240" t="s">
        <v>327</v>
      </c>
      <c r="II9" s="239">
        <v>1.2999999999999999E-2</v>
      </c>
      <c r="IJ9" s="239">
        <v>2.4E-2</v>
      </c>
      <c r="IK9" s="239">
        <v>9.6000000000000002E-2</v>
      </c>
      <c r="IL9" s="239">
        <v>342.45467564370466</v>
      </c>
      <c r="IM9" s="239">
        <f t="shared" si="164"/>
        <v>3567.2362046219237</v>
      </c>
      <c r="IN9" s="954">
        <f t="shared" si="74"/>
        <v>46.374070660085003</v>
      </c>
      <c r="IO9" s="239">
        <f t="shared" si="75"/>
        <v>3.5304605736464398</v>
      </c>
      <c r="IP9" s="239">
        <f t="shared" si="76"/>
        <v>3.6047860594074175</v>
      </c>
      <c r="IQ9" s="239">
        <f t="shared" si="77"/>
        <v>42.843610086438566</v>
      </c>
      <c r="IR9" s="239">
        <f t="shared" si="78"/>
        <v>49.97885671949242</v>
      </c>
      <c r="IT9" s="952">
        <v>0.8565625</v>
      </c>
      <c r="IU9" s="953">
        <f t="shared" si="165"/>
        <v>45367.856562499997</v>
      </c>
      <c r="IV9" s="240" t="s">
        <v>327</v>
      </c>
      <c r="IW9" s="239">
        <v>1.2999999999999999E-2</v>
      </c>
      <c r="IX9" s="239">
        <v>2.4E-2</v>
      </c>
      <c r="IY9" s="239">
        <v>9.6000000000000002E-2</v>
      </c>
      <c r="IZ9" s="239">
        <v>345.94918302431751</v>
      </c>
      <c r="JA9" s="239">
        <f t="shared" si="166"/>
        <v>3603.637323169974</v>
      </c>
      <c r="JB9" s="954">
        <f t="shared" si="79"/>
        <v>46.847285201209658</v>
      </c>
      <c r="JC9" s="239">
        <f t="shared" si="80"/>
        <v>3.5664864229311086</v>
      </c>
      <c r="JD9" s="239">
        <f t="shared" si="81"/>
        <v>3.6415703476243948</v>
      </c>
      <c r="JE9" s="239">
        <f t="shared" si="82"/>
        <v>43.280798778278552</v>
      </c>
      <c r="JF9" s="239">
        <f t="shared" si="83"/>
        <v>50.488855548834053</v>
      </c>
      <c r="JH9" s="225">
        <v>47.170472118139067</v>
      </c>
      <c r="JI9" s="225">
        <f t="shared" si="167"/>
        <v>50.488855548834053</v>
      </c>
      <c r="JJ9" s="225">
        <f t="shared" si="168"/>
        <v>42.843610086438566</v>
      </c>
      <c r="JK9" s="225">
        <v>50.837164687646236</v>
      </c>
      <c r="JL9" s="225">
        <v>43.579381457281535</v>
      </c>
      <c r="JM9" s="472">
        <f t="shared" si="169"/>
        <v>-0.34830913881218351</v>
      </c>
      <c r="JN9" s="472">
        <f t="shared" si="170"/>
        <v>0.73577137084296851</v>
      </c>
      <c r="JR9" s="323">
        <v>0.86078703703703707</v>
      </c>
      <c r="JS9" s="336">
        <f t="shared" si="84"/>
        <v>45367.86078703704</v>
      </c>
      <c r="JT9" s="184" t="s">
        <v>328</v>
      </c>
      <c r="JU9" s="141">
        <v>5.0000000000000001E-3</v>
      </c>
      <c r="JV9" s="141">
        <v>2.4E-2</v>
      </c>
      <c r="JW9" s="141">
        <v>5.3999999999999999E-2</v>
      </c>
      <c r="JX9" s="249">
        <v>206.08089643348822</v>
      </c>
      <c r="JY9" s="141">
        <f t="shared" si="85"/>
        <v>3816.3128969164486</v>
      </c>
      <c r="JZ9" s="988">
        <f t="shared" si="86"/>
        <v>19.081564484582245</v>
      </c>
      <c r="KA9" s="141">
        <f t="shared" si="87"/>
        <v>3.7469253896997858</v>
      </c>
      <c r="KB9" s="141">
        <f t="shared" si="88"/>
        <v>3.8883188006318532</v>
      </c>
      <c r="KC9" s="141">
        <f t="shared" si="89"/>
        <v>15.334639094882458</v>
      </c>
      <c r="KD9" s="141">
        <f t="shared" si="90"/>
        <v>22.969883285214099</v>
      </c>
      <c r="KF9" s="323">
        <v>0.86078703703703707</v>
      </c>
      <c r="KG9" s="336">
        <f t="shared" si="91"/>
        <v>45367.86078703704</v>
      </c>
      <c r="KH9" s="184" t="s">
        <v>328</v>
      </c>
      <c r="KI9" s="141">
        <v>5.0000000000000001E-3</v>
      </c>
      <c r="KJ9" s="141">
        <v>2.4E-2</v>
      </c>
      <c r="KK9" s="141">
        <v>5.3999999999999999E-2</v>
      </c>
      <c r="KL9" s="249">
        <v>200.92768251330372</v>
      </c>
      <c r="KM9" s="141">
        <f t="shared" si="92"/>
        <v>3720.8830095056246</v>
      </c>
      <c r="KN9" s="988">
        <f t="shared" si="93"/>
        <v>18.604415047528125</v>
      </c>
      <c r="KO9" s="141">
        <f t="shared" si="94"/>
        <v>3.6532305911509768</v>
      </c>
      <c r="KP9" s="141">
        <f t="shared" si="95"/>
        <v>3.7910883493076177</v>
      </c>
      <c r="KQ9" s="141">
        <f t="shared" si="96"/>
        <v>14.951184456377149</v>
      </c>
      <c r="KR9" s="141">
        <f t="shared" si="97"/>
        <v>22.395503396835743</v>
      </c>
      <c r="KT9" s="226">
        <v>18.993513131318647</v>
      </c>
      <c r="KU9" s="226">
        <f t="shared" si="171"/>
        <v>22.969883285214099</v>
      </c>
      <c r="KV9" s="226">
        <f t="shared" si="172"/>
        <v>14.951184456377149</v>
      </c>
      <c r="KW9" s="226">
        <v>22.863889392040182</v>
      </c>
      <c r="KX9" s="226">
        <v>15.26387782553244</v>
      </c>
      <c r="KY9" s="472">
        <f t="shared" si="173"/>
        <v>0.10599389317391683</v>
      </c>
      <c r="KZ9" s="472">
        <f t="shared" si="174"/>
        <v>0.31269336915529067</v>
      </c>
      <c r="LD9" s="146">
        <v>0.86834490740740744</v>
      </c>
      <c r="LE9" s="421">
        <f t="shared" si="98"/>
        <v>45367.868344907409</v>
      </c>
      <c r="LF9" s="185" t="s">
        <v>329</v>
      </c>
      <c r="LG9" s="142">
        <v>4.0000000000000001E-3</v>
      </c>
      <c r="LH9" s="142">
        <v>6.0000000000000001E-3</v>
      </c>
      <c r="LI9" s="142">
        <v>1.2E-2</v>
      </c>
      <c r="LJ9" s="274">
        <v>127.88510538001657</v>
      </c>
      <c r="LK9" s="142">
        <f t="shared" si="99"/>
        <v>10657.09211500138</v>
      </c>
      <c r="LL9" s="424">
        <f t="shared" si="100"/>
        <v>42.628368460005518</v>
      </c>
      <c r="LM9" s="142">
        <f t="shared" si="101"/>
        <v>9.8373157984628126</v>
      </c>
      <c r="LN9" s="142">
        <f t="shared" si="102"/>
        <v>11.625918670910599</v>
      </c>
      <c r="LO9" s="142">
        <f t="shared" si="103"/>
        <v>32.791052661542707</v>
      </c>
      <c r="LP9" s="142">
        <f t="shared" si="104"/>
        <v>54.254287130916119</v>
      </c>
      <c r="LR9" s="146">
        <v>0.86834490740740744</v>
      </c>
      <c r="LS9" s="421">
        <f t="shared" si="105"/>
        <v>45367.868344907409</v>
      </c>
      <c r="LT9" s="185" t="s">
        <v>329</v>
      </c>
      <c r="LU9" s="142">
        <v>4.0000000000000001E-3</v>
      </c>
      <c r="LV9" s="142">
        <v>6.0000000000000001E-3</v>
      </c>
      <c r="LW9" s="142">
        <v>1.2E-2</v>
      </c>
      <c r="LX9" s="274">
        <v>133.33074456758371</v>
      </c>
      <c r="LY9" s="142">
        <f t="shared" si="106"/>
        <v>11110.895380631975</v>
      </c>
      <c r="LZ9" s="424">
        <f t="shared" si="107"/>
        <v>44.4435815225279</v>
      </c>
      <c r="MA9" s="142">
        <f t="shared" si="108"/>
        <v>10.256211120583361</v>
      </c>
      <c r="MB9" s="142">
        <f t="shared" si="109"/>
        <v>12.120976778871247</v>
      </c>
      <c r="MC9" s="142">
        <f t="shared" si="110"/>
        <v>34.187370401944541</v>
      </c>
      <c r="MD9" s="142">
        <f t="shared" si="111"/>
        <v>56.564558301399146</v>
      </c>
      <c r="MF9" s="227">
        <v>44.570046362528075</v>
      </c>
      <c r="MG9" s="227">
        <f t="shared" si="175"/>
        <v>56.564558301399146</v>
      </c>
      <c r="MH9" s="227">
        <f t="shared" si="176"/>
        <v>32.791052661542707</v>
      </c>
      <c r="MI9" s="227">
        <v>56.725513552308456</v>
      </c>
      <c r="MJ9" s="227">
        <v>34.284651048098517</v>
      </c>
      <c r="MK9" s="472">
        <f t="shared" si="177"/>
        <v>-0.16095525090931062</v>
      </c>
      <c r="ML9" s="472">
        <f t="shared" si="178"/>
        <v>1.49359838655581</v>
      </c>
      <c r="MP9" s="700">
        <v>0.87195601851851856</v>
      </c>
      <c r="MQ9" s="410">
        <f t="shared" si="112"/>
        <v>45367.87195601852</v>
      </c>
      <c r="MR9" s="396" t="s">
        <v>330</v>
      </c>
      <c r="MS9" s="397">
        <v>3.0000000000000001E-3</v>
      </c>
      <c r="MT9" s="397">
        <v>1.0999999999999999E-2</v>
      </c>
      <c r="MU9" s="397">
        <v>2.5000000000000001E-2</v>
      </c>
      <c r="MV9" s="960">
        <v>260.72552366471268</v>
      </c>
      <c r="MW9" s="397">
        <f t="shared" si="113"/>
        <v>10429.020946588507</v>
      </c>
      <c r="MX9" s="989">
        <f t="shared" si="114"/>
        <v>31.287062839765522</v>
      </c>
      <c r="MY9" s="397">
        <f t="shared" si="115"/>
        <v>10.027904756335102</v>
      </c>
      <c r="MZ9" s="397">
        <f t="shared" si="116"/>
        <v>10.863563486029694</v>
      </c>
      <c r="NA9" s="397">
        <f t="shared" si="117"/>
        <v>21.259158083430421</v>
      </c>
      <c r="NB9" s="397">
        <f t="shared" si="118"/>
        <v>42.150626325795216</v>
      </c>
      <c r="ND9" s="700">
        <v>0.87195601851851856</v>
      </c>
      <c r="NE9" s="410">
        <f t="shared" si="119"/>
        <v>45367.87195601852</v>
      </c>
      <c r="NF9" s="396" t="s">
        <v>330</v>
      </c>
      <c r="NG9" s="397">
        <v>3.0000000000000001E-3</v>
      </c>
      <c r="NH9" s="397">
        <v>1.0999999999999999E-2</v>
      </c>
      <c r="NI9" s="397">
        <v>2.5000000000000001E-2</v>
      </c>
      <c r="NJ9" s="960">
        <v>247.35945166823157</v>
      </c>
      <c r="NK9" s="397">
        <f t="shared" si="120"/>
        <v>9894.3780667292631</v>
      </c>
      <c r="NL9" s="989">
        <f t="shared" si="121"/>
        <v>29.683134200187791</v>
      </c>
      <c r="NM9" s="397">
        <f t="shared" si="122"/>
        <v>9.5138250641627504</v>
      </c>
      <c r="NN9" s="397">
        <f t="shared" si="123"/>
        <v>10.306643819509649</v>
      </c>
      <c r="NO9" s="397">
        <f t="shared" si="124"/>
        <v>20.169309136025042</v>
      </c>
      <c r="NP9" s="397">
        <f t="shared" si="125"/>
        <v>39.98977801969744</v>
      </c>
      <c r="NR9" s="962">
        <v>30.79029739530969</v>
      </c>
      <c r="NS9" s="962">
        <f t="shared" si="179"/>
        <v>42.150626325795216</v>
      </c>
      <c r="NT9" s="962">
        <f t="shared" si="180"/>
        <v>20.169309136025042</v>
      </c>
      <c r="NU9" s="962">
        <v>41.481372879792218</v>
      </c>
      <c r="NV9" s="962">
        <v>20.921612332710431</v>
      </c>
      <c r="NW9" s="472">
        <f t="shared" si="181"/>
        <v>0.66925344600299752</v>
      </c>
      <c r="NX9" s="472">
        <f t="shared" si="182"/>
        <v>0.75230319668538925</v>
      </c>
    </row>
    <row r="10" spans="1:457" x14ac:dyDescent="0.25">
      <c r="A10" s="450" t="s">
        <v>438</v>
      </c>
      <c r="B10" s="234" t="s">
        <v>406</v>
      </c>
      <c r="C10" s="417">
        <v>66.3</v>
      </c>
      <c r="D10" s="234">
        <v>27.2</v>
      </c>
      <c r="E10" s="417">
        <v>277.3</v>
      </c>
      <c r="F10" s="417">
        <f t="shared" si="126"/>
        <v>266.5</v>
      </c>
      <c r="G10" s="234">
        <f t="shared" si="183"/>
        <v>50.900000000000006</v>
      </c>
      <c r="H10" s="234">
        <f t="shared" si="128"/>
        <v>276.78277960238375</v>
      </c>
      <c r="L10" s="321">
        <v>0.85325231481481489</v>
      </c>
      <c r="M10" s="338">
        <f t="shared" si="129"/>
        <v>45367.853252314817</v>
      </c>
      <c r="N10" s="321" t="s">
        <v>324</v>
      </c>
      <c r="O10" s="311">
        <v>1.7000000000000001E-2</v>
      </c>
      <c r="P10" s="311">
        <v>3.7999999999999999E-2</v>
      </c>
      <c r="Q10" s="311">
        <v>7.5999999999999998E-2</v>
      </c>
      <c r="R10" s="311">
        <v>179.6541007765197</v>
      </c>
      <c r="S10" s="311">
        <f t="shared" si="130"/>
        <v>2363.8697470594698</v>
      </c>
      <c r="T10" s="921">
        <f t="shared" si="131"/>
        <v>40.185785700010989</v>
      </c>
      <c r="U10" s="311">
        <f t="shared" si="0"/>
        <v>2.3331701399548015</v>
      </c>
      <c r="V10" s="311">
        <f t="shared" si="1"/>
        <v>2.3953880103535963</v>
      </c>
      <c r="W10" s="311">
        <f t="shared" si="2"/>
        <v>37.852615560056186</v>
      </c>
      <c r="X10" s="311">
        <f t="shared" si="3"/>
        <v>42.581173710364588</v>
      </c>
      <c r="Z10" s="321">
        <v>0.85325231481481489</v>
      </c>
      <c r="AA10" s="338">
        <f t="shared" si="132"/>
        <v>45367.853252314817</v>
      </c>
      <c r="AB10" s="321" t="s">
        <v>324</v>
      </c>
      <c r="AC10" s="311">
        <v>1.7000000000000001E-2</v>
      </c>
      <c r="AD10" s="311">
        <v>3.7999999999999999E-2</v>
      </c>
      <c r="AE10" s="311">
        <v>7.5999999999999998E-2</v>
      </c>
      <c r="AF10" s="311">
        <v>174.81516847322646</v>
      </c>
      <c r="AG10" s="311">
        <f t="shared" si="133"/>
        <v>2300.1995851740326</v>
      </c>
      <c r="AH10" s="921">
        <f t="shared" si="134"/>
        <v>39.103392947958554</v>
      </c>
      <c r="AI10" s="311">
        <f t="shared" si="4"/>
        <v>2.2703268632886551</v>
      </c>
      <c r="AJ10" s="311">
        <f t="shared" si="5"/>
        <v>2.3308689129763529</v>
      </c>
      <c r="AK10" s="311">
        <f t="shared" si="6"/>
        <v>36.833066084669902</v>
      </c>
      <c r="AL10" s="311">
        <f t="shared" si="7"/>
        <v>41.43426186093491</v>
      </c>
      <c r="AN10" s="922">
        <v>39.787723279668199</v>
      </c>
      <c r="AO10" s="922">
        <f t="shared" si="135"/>
        <v>42.581173710364588</v>
      </c>
      <c r="AP10" s="922">
        <f t="shared" si="136"/>
        <v>36.833066084669902</v>
      </c>
      <c r="AQ10" s="922">
        <v>42.159383647711167</v>
      </c>
      <c r="AR10" s="922">
        <v>37.477664479626348</v>
      </c>
      <c r="AS10" s="922">
        <f t="shared" si="137"/>
        <v>0.42179006265342167</v>
      </c>
      <c r="AT10" s="922">
        <f t="shared" si="138"/>
        <v>0.64459839495644644</v>
      </c>
      <c r="AX10" s="963">
        <v>0.85037037037037033</v>
      </c>
      <c r="AY10" s="964">
        <f t="shared" si="8"/>
        <v>45367.850370370368</v>
      </c>
      <c r="AZ10" s="963" t="s">
        <v>325</v>
      </c>
      <c r="BA10" s="965">
        <v>1.7999999999999999E-2</v>
      </c>
      <c r="BB10" s="965">
        <v>4.2000000000000003E-2</v>
      </c>
      <c r="BC10" s="965">
        <v>7.0999999999999994E-2</v>
      </c>
      <c r="BD10" s="925">
        <v>304.49324190062674</v>
      </c>
      <c r="BE10" s="965">
        <f t="shared" si="9"/>
        <v>4288.6372098679831</v>
      </c>
      <c r="BF10" s="966">
        <f t="shared" si="10"/>
        <v>77.195469777623686</v>
      </c>
      <c r="BG10" s="965">
        <f t="shared" si="11"/>
        <v>4.229072804175372</v>
      </c>
      <c r="BH10" s="965">
        <f t="shared" si="12"/>
        <v>4.3499034557232399</v>
      </c>
      <c r="BI10" s="965">
        <f t="shared" si="13"/>
        <v>72.966396973448312</v>
      </c>
      <c r="BJ10" s="965">
        <f t="shared" si="14"/>
        <v>81.545373233346922</v>
      </c>
      <c r="BL10" s="963">
        <v>0.85037037037037033</v>
      </c>
      <c r="BM10" s="964">
        <f t="shared" si="15"/>
        <v>45367.850370370368</v>
      </c>
      <c r="BN10" s="963" t="s">
        <v>325</v>
      </c>
      <c r="BO10" s="965">
        <v>1.7999999999999999E-2</v>
      </c>
      <c r="BP10" s="965">
        <v>4.2000000000000003E-2</v>
      </c>
      <c r="BQ10" s="965">
        <v>7.0999999999999994E-2</v>
      </c>
      <c r="BR10" s="925">
        <v>297.84979574370567</v>
      </c>
      <c r="BS10" s="965">
        <f t="shared" si="16"/>
        <v>4195.0675456859954</v>
      </c>
      <c r="BT10" s="966">
        <f t="shared" si="17"/>
        <v>75.511215822347907</v>
      </c>
      <c r="BU10" s="965">
        <f t="shared" si="18"/>
        <v>4.1368027186625786</v>
      </c>
      <c r="BV10" s="965">
        <f t="shared" si="19"/>
        <v>4.254997082052939</v>
      </c>
      <c r="BW10" s="965">
        <f t="shared" si="20"/>
        <v>71.374413103685328</v>
      </c>
      <c r="BX10" s="965">
        <f t="shared" si="21"/>
        <v>79.766212904400845</v>
      </c>
      <c r="BZ10" s="927">
        <v>76.443046740714308</v>
      </c>
      <c r="CA10" s="927">
        <f t="shared" si="139"/>
        <v>81.545373233346922</v>
      </c>
      <c r="CB10" s="927">
        <f t="shared" si="140"/>
        <v>71.374413103685328</v>
      </c>
      <c r="CC10" s="927">
        <v>80.750551755468848</v>
      </c>
      <c r="CD10" s="927">
        <v>72.25519464303629</v>
      </c>
      <c r="CE10" s="927">
        <f t="shared" si="141"/>
        <v>0.79482147787807378</v>
      </c>
      <c r="CF10" s="927">
        <f t="shared" si="142"/>
        <v>0.88078153935096282</v>
      </c>
      <c r="CJ10" s="967">
        <v>0.84980324074074076</v>
      </c>
      <c r="CK10" s="968">
        <f t="shared" si="143"/>
        <v>45367.849803240744</v>
      </c>
      <c r="CL10" s="967" t="s">
        <v>326</v>
      </c>
      <c r="CM10" s="469">
        <v>0.02</v>
      </c>
      <c r="CN10" s="469">
        <v>5.2999999999999999E-2</v>
      </c>
      <c r="CO10" s="469">
        <v>6.5000000000000002E-2</v>
      </c>
      <c r="CP10" s="930">
        <v>284.10906235127197</v>
      </c>
      <c r="CQ10" s="469">
        <f t="shared" si="22"/>
        <v>4370.9086515580302</v>
      </c>
      <c r="CR10" s="969">
        <f t="shared" si="144"/>
        <v>87.418173031160606</v>
      </c>
      <c r="CS10" s="469">
        <f t="shared" si="23"/>
        <v>4.30468276289806</v>
      </c>
      <c r="CT10" s="469">
        <f t="shared" si="24"/>
        <v>4.4392040992386246</v>
      </c>
      <c r="CU10" s="469">
        <f t="shared" si="25"/>
        <v>83.113490268262552</v>
      </c>
      <c r="CV10" s="469">
        <f t="shared" si="26"/>
        <v>91.857377130399229</v>
      </c>
      <c r="CX10" s="967">
        <v>0.84980324074074076</v>
      </c>
      <c r="CY10" s="968">
        <f t="shared" si="145"/>
        <v>45367.849803240744</v>
      </c>
      <c r="CZ10" s="967" t="s">
        <v>326</v>
      </c>
      <c r="DA10" s="469">
        <v>0.02</v>
      </c>
      <c r="DB10" s="469">
        <v>5.2999999999999999E-2</v>
      </c>
      <c r="DC10" s="469">
        <v>6.5000000000000002E-2</v>
      </c>
      <c r="DD10" s="930">
        <v>275.73461394545348</v>
      </c>
      <c r="DE10" s="469">
        <f t="shared" si="27"/>
        <v>4242.070983776207</v>
      </c>
      <c r="DF10" s="969">
        <f t="shared" si="146"/>
        <v>84.841419675524136</v>
      </c>
      <c r="DG10" s="469">
        <f t="shared" si="28"/>
        <v>4.1777971809917194</v>
      </c>
      <c r="DH10" s="469">
        <f t="shared" si="29"/>
        <v>4.3083533428977105</v>
      </c>
      <c r="DI10" s="469">
        <f t="shared" si="30"/>
        <v>80.663622494532419</v>
      </c>
      <c r="DJ10" s="469">
        <f t="shared" si="31"/>
        <v>89.149773018421854</v>
      </c>
      <c r="DL10" s="472">
        <v>86.174332746400694</v>
      </c>
      <c r="DM10" s="472">
        <f t="shared" si="147"/>
        <v>91.857377130399229</v>
      </c>
      <c r="DN10" s="472">
        <f t="shared" si="148"/>
        <v>80.663622494532419</v>
      </c>
      <c r="DO10" s="472">
        <v>90.550373081178861</v>
      </c>
      <c r="DP10" s="472">
        <v>81.930899694494599</v>
      </c>
      <c r="DQ10" s="472">
        <f t="shared" si="149"/>
        <v>1.3070040492203674</v>
      </c>
      <c r="DR10" s="472">
        <f t="shared" si="150"/>
        <v>1.2672771999621801</v>
      </c>
      <c r="DV10" s="970">
        <v>0.85131944444444441</v>
      </c>
      <c r="DW10" s="971">
        <f t="shared" si="32"/>
        <v>45367.851319444446</v>
      </c>
      <c r="DX10" s="970" t="s">
        <v>436</v>
      </c>
      <c r="DY10" s="972">
        <v>8.9999999999999993E-3</v>
      </c>
      <c r="DZ10" s="972">
        <v>1.7999999999999999E-2</v>
      </c>
      <c r="EA10" s="972">
        <v>1.7999999999999999E-2</v>
      </c>
      <c r="EB10" s="934">
        <v>75.168674108638257</v>
      </c>
      <c r="EC10" s="972">
        <f t="shared" si="33"/>
        <v>4176.0374504799038</v>
      </c>
      <c r="ED10" s="973">
        <f t="shared" si="34"/>
        <v>37.584337054319128</v>
      </c>
      <c r="EE10" s="974">
        <f t="shared" si="35"/>
        <v>3.9562460057178033</v>
      </c>
      <c r="EF10" s="974">
        <f t="shared" si="36"/>
        <v>4.4216867122728392</v>
      </c>
      <c r="EG10" s="972">
        <f t="shared" si="37"/>
        <v>33.628091048601327</v>
      </c>
      <c r="EH10" s="972">
        <f t="shared" si="38"/>
        <v>42.006023766591966</v>
      </c>
      <c r="EJ10" s="970">
        <v>0.85131944444444441</v>
      </c>
      <c r="EK10" s="971">
        <f t="shared" si="39"/>
        <v>45367.851319444446</v>
      </c>
      <c r="EL10" s="970" t="s">
        <v>436</v>
      </c>
      <c r="EM10" s="972">
        <v>8.9999999999999993E-3</v>
      </c>
      <c r="EN10" s="972">
        <v>1.7999999999999999E-2</v>
      </c>
      <c r="EO10" s="972">
        <v>1.7999999999999999E-2</v>
      </c>
      <c r="EP10" s="934">
        <v>75.370816165296901</v>
      </c>
      <c r="EQ10" s="972">
        <f t="shared" si="40"/>
        <v>4187.2675647387168</v>
      </c>
      <c r="ER10" s="975">
        <f t="shared" si="41"/>
        <v>37.685408082648451</v>
      </c>
      <c r="ES10" s="976">
        <f t="shared" si="42"/>
        <v>3.9668850613314159</v>
      </c>
      <c r="ET10" s="976">
        <f t="shared" si="43"/>
        <v>4.4335774214880539</v>
      </c>
      <c r="EU10" s="972">
        <f t="shared" si="44"/>
        <v>33.718523021317033</v>
      </c>
      <c r="EV10" s="972">
        <f t="shared" si="45"/>
        <v>42.118985504136504</v>
      </c>
      <c r="EX10" s="939">
        <v>37.883318698524654</v>
      </c>
      <c r="EY10" s="939">
        <f t="shared" si="151"/>
        <v>42.118985504136504</v>
      </c>
      <c r="EZ10" s="939">
        <f t="shared" si="152"/>
        <v>33.628091048601327</v>
      </c>
      <c r="FA10" s="939">
        <v>42.340179721880496</v>
      </c>
      <c r="FB10" s="939">
        <v>33.895600940785215</v>
      </c>
      <c r="FC10" s="472">
        <f t="shared" si="153"/>
        <v>-0.22119421774399228</v>
      </c>
      <c r="FD10" s="472">
        <f t="shared" si="154"/>
        <v>0.2675098921838881</v>
      </c>
      <c r="FH10" s="977">
        <v>0.85214120370370372</v>
      </c>
      <c r="FI10" s="978">
        <f t="shared" si="46"/>
        <v>45367.852141203701</v>
      </c>
      <c r="FJ10" s="977" t="s">
        <v>437</v>
      </c>
      <c r="FK10" s="979">
        <v>1.0999999999999999E-2</v>
      </c>
      <c r="FL10" s="979">
        <v>2.8000000000000001E-2</v>
      </c>
      <c r="FM10" s="979">
        <v>3.7999999999999999E-2</v>
      </c>
      <c r="FN10" s="942">
        <v>59.490921907355307</v>
      </c>
      <c r="FO10" s="979">
        <f t="shared" si="47"/>
        <v>1565.5505765093503</v>
      </c>
      <c r="FP10" s="980">
        <f t="shared" si="48"/>
        <v>17.221056341602853</v>
      </c>
      <c r="FQ10" s="981">
        <f t="shared" si="49"/>
        <v>1.5254082540347516</v>
      </c>
      <c r="FR10" s="981">
        <f t="shared" si="50"/>
        <v>1.6078627542528461</v>
      </c>
      <c r="FS10" s="979">
        <f t="shared" si="51"/>
        <v>15.695648087568102</v>
      </c>
      <c r="FT10" s="979">
        <f t="shared" si="52"/>
        <v>18.828919095855699</v>
      </c>
      <c r="FV10" s="977">
        <v>0.85214120370370372</v>
      </c>
      <c r="FW10" s="978">
        <f t="shared" si="53"/>
        <v>45367.852141203701</v>
      </c>
      <c r="FX10" s="977" t="s">
        <v>437</v>
      </c>
      <c r="FY10" s="979">
        <v>1.0999999999999999E-2</v>
      </c>
      <c r="FZ10" s="979">
        <v>2.8000000000000001E-2</v>
      </c>
      <c r="GA10" s="979">
        <v>3.7999999999999999E-2</v>
      </c>
      <c r="GB10" s="942">
        <v>59.242050215378818</v>
      </c>
      <c r="GC10" s="979">
        <f t="shared" si="54"/>
        <v>1559.0013214573373</v>
      </c>
      <c r="GD10" s="980">
        <f t="shared" si="55"/>
        <v>17.149014536030709</v>
      </c>
      <c r="GE10" s="981">
        <f t="shared" si="56"/>
        <v>1.5190269285994569</v>
      </c>
      <c r="GF10" s="981">
        <f t="shared" si="57"/>
        <v>1.6011364923075357</v>
      </c>
      <c r="GG10" s="979">
        <f t="shared" si="58"/>
        <v>15.629987607431252</v>
      </c>
      <c r="GH10" s="979">
        <f t="shared" si="59"/>
        <v>18.750151028338244</v>
      </c>
      <c r="GJ10" s="982">
        <v>17.301352301516623</v>
      </c>
      <c r="GK10" s="945">
        <f t="shared" si="155"/>
        <v>18.828919095855699</v>
      </c>
      <c r="GL10" s="945">
        <f t="shared" si="156"/>
        <v>15.629987607431252</v>
      </c>
      <c r="GM10" s="982">
        <v>18.916711975859698</v>
      </c>
      <c r="GN10" s="982">
        <v>15.768831584832167</v>
      </c>
      <c r="GO10" s="472">
        <f t="shared" si="157"/>
        <v>-8.7792880003998874E-2</v>
      </c>
      <c r="GP10" s="472">
        <f t="shared" si="158"/>
        <v>0.13884397740091536</v>
      </c>
      <c r="GT10" s="983">
        <v>0.85456018518518517</v>
      </c>
      <c r="GU10" s="984">
        <f t="shared" si="60"/>
        <v>45367.854560185187</v>
      </c>
      <c r="GV10" s="983" t="s">
        <v>438</v>
      </c>
      <c r="GW10" s="985">
        <v>1.6E-2</v>
      </c>
      <c r="GX10" s="985">
        <v>7.8E-2</v>
      </c>
      <c r="GY10" s="985">
        <v>8.8999999999999996E-2</v>
      </c>
      <c r="GZ10" s="948">
        <v>276.78277960238375</v>
      </c>
      <c r="HA10" s="985">
        <f t="shared" si="61"/>
        <v>3109.9188719368963</v>
      </c>
      <c r="HB10" s="986">
        <f t="shared" si="62"/>
        <v>49.758701950990343</v>
      </c>
      <c r="HC10" s="987">
        <f t="shared" si="63"/>
        <v>3.0753642178042644</v>
      </c>
      <c r="HD10" s="987">
        <f t="shared" si="64"/>
        <v>3.1452588591179973</v>
      </c>
      <c r="HE10" s="985">
        <f t="shared" si="65"/>
        <v>46.683337733186079</v>
      </c>
      <c r="HF10" s="985">
        <f t="shared" si="66"/>
        <v>52.903960810108337</v>
      </c>
      <c r="HH10" s="983">
        <v>0.85456018518518517</v>
      </c>
      <c r="HI10" s="984">
        <f t="shared" si="67"/>
        <v>45367.854560185187</v>
      </c>
      <c r="HJ10" s="983" t="s">
        <v>438</v>
      </c>
      <c r="HK10" s="985">
        <v>1.6E-2</v>
      </c>
      <c r="HL10" s="985">
        <v>7.8E-2</v>
      </c>
      <c r="HM10" s="985">
        <v>8.8999999999999996E-2</v>
      </c>
      <c r="HN10" s="948">
        <v>270.62171808561465</v>
      </c>
      <c r="HO10" s="985">
        <f t="shared" si="68"/>
        <v>3040.6934616361195</v>
      </c>
      <c r="HP10" s="986">
        <f t="shared" si="69"/>
        <v>48.651095386177914</v>
      </c>
      <c r="HQ10" s="987">
        <f t="shared" si="70"/>
        <v>3.0069079787290516</v>
      </c>
      <c r="HR10" s="987">
        <f t="shared" si="71"/>
        <v>3.0752467964274395</v>
      </c>
      <c r="HS10" s="985">
        <f t="shared" si="72"/>
        <v>45.644187407448861</v>
      </c>
      <c r="HT10" s="985">
        <f t="shared" si="73"/>
        <v>51.72634218260535</v>
      </c>
      <c r="HV10" s="951">
        <v>49.402182702188604</v>
      </c>
      <c r="HW10" s="951">
        <f t="shared" si="159"/>
        <v>52.903960810108337</v>
      </c>
      <c r="HX10" s="951">
        <f t="shared" si="160"/>
        <v>45.644187407448861</v>
      </c>
      <c r="HY10" s="951">
        <v>52.524905898562743</v>
      </c>
      <c r="HZ10" s="951">
        <v>46.348853354622783</v>
      </c>
      <c r="IA10" s="472">
        <f t="shared" si="161"/>
        <v>0.37905491154559456</v>
      </c>
      <c r="IB10" s="472">
        <f t="shared" si="162"/>
        <v>0.70466594717392184</v>
      </c>
      <c r="IF10" s="952">
        <v>0.8566435185185185</v>
      </c>
      <c r="IG10" s="953">
        <f t="shared" si="163"/>
        <v>45367.85664351852</v>
      </c>
      <c r="IH10" s="240" t="s">
        <v>327</v>
      </c>
      <c r="II10" s="239">
        <v>1.0999999999999999E-2</v>
      </c>
      <c r="IJ10" s="239">
        <v>3.5000000000000003E-2</v>
      </c>
      <c r="IK10" s="239">
        <v>9.6000000000000002E-2</v>
      </c>
      <c r="IL10" s="239">
        <v>342.45467564370466</v>
      </c>
      <c r="IM10" s="239">
        <f t="shared" si="164"/>
        <v>3567.2362046219237</v>
      </c>
      <c r="IN10" s="954">
        <f t="shared" si="74"/>
        <v>39.239598250841155</v>
      </c>
      <c r="IO10" s="239">
        <f t="shared" si="75"/>
        <v>3.5304605736464398</v>
      </c>
      <c r="IP10" s="239">
        <f t="shared" si="76"/>
        <v>3.6047860594074175</v>
      </c>
      <c r="IQ10" s="239">
        <f t="shared" si="77"/>
        <v>35.709137677194718</v>
      </c>
      <c r="IR10" s="239">
        <f t="shared" si="78"/>
        <v>42.844384310248572</v>
      </c>
      <c r="IT10" s="952">
        <v>0.8566435185185185</v>
      </c>
      <c r="IU10" s="953">
        <f t="shared" si="165"/>
        <v>45367.85664351852</v>
      </c>
      <c r="IV10" s="240" t="s">
        <v>327</v>
      </c>
      <c r="IW10" s="239">
        <v>1.0999999999999999E-2</v>
      </c>
      <c r="IX10" s="239">
        <v>3.5000000000000003E-2</v>
      </c>
      <c r="IY10" s="239">
        <v>9.6000000000000002E-2</v>
      </c>
      <c r="IZ10" s="239">
        <v>345.94918302431751</v>
      </c>
      <c r="JA10" s="239">
        <f t="shared" si="166"/>
        <v>3603.637323169974</v>
      </c>
      <c r="JB10" s="954">
        <f t="shared" si="79"/>
        <v>39.640010554869711</v>
      </c>
      <c r="JC10" s="239">
        <f t="shared" si="80"/>
        <v>3.5664864229311086</v>
      </c>
      <c r="JD10" s="239">
        <f t="shared" si="81"/>
        <v>3.6415703476243948</v>
      </c>
      <c r="JE10" s="239">
        <f t="shared" si="82"/>
        <v>36.073524131938605</v>
      </c>
      <c r="JF10" s="239">
        <f t="shared" si="83"/>
        <v>43.281580902494106</v>
      </c>
      <c r="JH10" s="225">
        <v>39.913476407656134</v>
      </c>
      <c r="JI10" s="225">
        <f t="shared" si="167"/>
        <v>43.281580902494106</v>
      </c>
      <c r="JJ10" s="225">
        <f t="shared" si="168"/>
        <v>35.709137677194718</v>
      </c>
      <c r="JK10" s="225">
        <v>43.580168977163304</v>
      </c>
      <c r="JL10" s="225">
        <v>36.322385746798602</v>
      </c>
      <c r="JM10" s="472">
        <f t="shared" si="169"/>
        <v>-0.29858807466919757</v>
      </c>
      <c r="JN10" s="472">
        <f t="shared" si="170"/>
        <v>0.61324806960388401</v>
      </c>
      <c r="JR10" s="323">
        <v>0.86112268518518509</v>
      </c>
      <c r="JS10" s="336">
        <f t="shared" si="84"/>
        <v>45367.861122685186</v>
      </c>
      <c r="JT10" s="184" t="s">
        <v>328</v>
      </c>
      <c r="JU10" s="141">
        <v>5.0000000000000001E-3</v>
      </c>
      <c r="JV10" s="141">
        <v>2.4E-2</v>
      </c>
      <c r="JW10" s="141">
        <v>5.3999999999999999E-2</v>
      </c>
      <c r="JX10" s="249">
        <v>206.08089643348822</v>
      </c>
      <c r="JY10" s="141">
        <f t="shared" si="85"/>
        <v>3816.3128969164486</v>
      </c>
      <c r="JZ10" s="988">
        <f t="shared" si="86"/>
        <v>19.081564484582245</v>
      </c>
      <c r="KA10" s="141">
        <f t="shared" si="87"/>
        <v>3.7469253896997858</v>
      </c>
      <c r="KB10" s="141">
        <f t="shared" si="88"/>
        <v>3.8883188006318532</v>
      </c>
      <c r="KC10" s="141">
        <f t="shared" si="89"/>
        <v>15.334639094882458</v>
      </c>
      <c r="KD10" s="141">
        <f t="shared" si="90"/>
        <v>22.969883285214099</v>
      </c>
      <c r="KF10" s="323">
        <v>0.86112268518518509</v>
      </c>
      <c r="KG10" s="336">
        <f t="shared" si="91"/>
        <v>45367.861122685186</v>
      </c>
      <c r="KH10" s="184" t="s">
        <v>328</v>
      </c>
      <c r="KI10" s="141">
        <v>5.0000000000000001E-3</v>
      </c>
      <c r="KJ10" s="141">
        <v>2.4E-2</v>
      </c>
      <c r="KK10" s="141">
        <v>5.3999999999999999E-2</v>
      </c>
      <c r="KL10" s="249">
        <v>200.92768251330372</v>
      </c>
      <c r="KM10" s="141">
        <f t="shared" si="92"/>
        <v>3720.8830095056246</v>
      </c>
      <c r="KN10" s="988">
        <f t="shared" si="93"/>
        <v>18.604415047528125</v>
      </c>
      <c r="KO10" s="141">
        <f t="shared" si="94"/>
        <v>3.6532305911509768</v>
      </c>
      <c r="KP10" s="141">
        <f t="shared" si="95"/>
        <v>3.7910883493076177</v>
      </c>
      <c r="KQ10" s="141">
        <f t="shared" si="96"/>
        <v>14.951184456377149</v>
      </c>
      <c r="KR10" s="141">
        <f t="shared" si="97"/>
        <v>22.395503396835743</v>
      </c>
      <c r="KT10" s="226">
        <v>18.993513131318647</v>
      </c>
      <c r="KU10" s="226">
        <f t="shared" si="171"/>
        <v>22.969883285214099</v>
      </c>
      <c r="KV10" s="226">
        <f t="shared" si="172"/>
        <v>14.951184456377149</v>
      </c>
      <c r="KW10" s="226">
        <v>22.863889392040182</v>
      </c>
      <c r="KX10" s="226">
        <v>15.26387782553244</v>
      </c>
      <c r="KY10" s="472">
        <f t="shared" si="173"/>
        <v>0.10599389317391683</v>
      </c>
      <c r="KZ10" s="472">
        <f t="shared" si="174"/>
        <v>0.31269336915529067</v>
      </c>
      <c r="LD10" s="146">
        <v>0.86849537037037028</v>
      </c>
      <c r="LE10" s="421">
        <f t="shared" si="98"/>
        <v>45367.868495370371</v>
      </c>
      <c r="LF10" s="185" t="s">
        <v>329</v>
      </c>
      <c r="LG10" s="142">
        <v>4.0000000000000001E-3</v>
      </c>
      <c r="LH10" s="142">
        <v>7.0000000000000001E-3</v>
      </c>
      <c r="LI10" s="142">
        <v>1.2E-2</v>
      </c>
      <c r="LJ10" s="274">
        <v>127.88510538001657</v>
      </c>
      <c r="LK10" s="142">
        <f t="shared" si="99"/>
        <v>10657.09211500138</v>
      </c>
      <c r="LL10" s="424">
        <f t="shared" si="100"/>
        <v>42.628368460005518</v>
      </c>
      <c r="LM10" s="142">
        <f t="shared" si="101"/>
        <v>9.8373157984628126</v>
      </c>
      <c r="LN10" s="142">
        <f t="shared" si="102"/>
        <v>11.625918670910599</v>
      </c>
      <c r="LO10" s="142">
        <f t="shared" si="103"/>
        <v>32.791052661542707</v>
      </c>
      <c r="LP10" s="142">
        <f t="shared" si="104"/>
        <v>54.254287130916119</v>
      </c>
      <c r="LR10" s="146">
        <v>0.86849537037037028</v>
      </c>
      <c r="LS10" s="421">
        <f t="shared" si="105"/>
        <v>45367.868495370371</v>
      </c>
      <c r="LT10" s="185" t="s">
        <v>329</v>
      </c>
      <c r="LU10" s="142">
        <v>4.0000000000000001E-3</v>
      </c>
      <c r="LV10" s="142">
        <v>7.0000000000000001E-3</v>
      </c>
      <c r="LW10" s="142">
        <v>1.2E-2</v>
      </c>
      <c r="LX10" s="274">
        <v>133.33074456758371</v>
      </c>
      <c r="LY10" s="142">
        <f t="shared" si="106"/>
        <v>11110.895380631975</v>
      </c>
      <c r="LZ10" s="424">
        <f t="shared" si="107"/>
        <v>44.4435815225279</v>
      </c>
      <c r="MA10" s="142">
        <f t="shared" si="108"/>
        <v>10.256211120583361</v>
      </c>
      <c r="MB10" s="142">
        <f t="shared" si="109"/>
        <v>12.120976778871247</v>
      </c>
      <c r="MC10" s="142">
        <f t="shared" si="110"/>
        <v>34.187370401944541</v>
      </c>
      <c r="MD10" s="142">
        <f t="shared" si="111"/>
        <v>56.564558301399146</v>
      </c>
      <c r="MF10" s="227">
        <v>44.570046362528075</v>
      </c>
      <c r="MG10" s="227">
        <f t="shared" si="175"/>
        <v>56.564558301399146</v>
      </c>
      <c r="MH10" s="227">
        <f t="shared" si="176"/>
        <v>32.791052661542707</v>
      </c>
      <c r="MI10" s="227">
        <v>56.725513552308456</v>
      </c>
      <c r="MJ10" s="227">
        <v>34.284651048098517</v>
      </c>
      <c r="MK10" s="472">
        <f t="shared" si="177"/>
        <v>-0.16095525090931062</v>
      </c>
      <c r="ML10" s="472">
        <f t="shared" si="178"/>
        <v>1.49359838655581</v>
      </c>
      <c r="MP10" s="700">
        <v>0.87233796296296295</v>
      </c>
      <c r="MQ10" s="410">
        <f t="shared" si="112"/>
        <v>45367.872337962966</v>
      </c>
      <c r="MR10" s="396" t="s">
        <v>330</v>
      </c>
      <c r="MS10" s="397">
        <v>3.0000000000000001E-3</v>
      </c>
      <c r="MT10" s="397">
        <v>1.2999999999999999E-2</v>
      </c>
      <c r="MU10" s="397">
        <v>2.5000000000000001E-2</v>
      </c>
      <c r="MV10" s="960">
        <v>260.72552366471268</v>
      </c>
      <c r="MW10" s="397">
        <f t="shared" si="113"/>
        <v>10429.020946588507</v>
      </c>
      <c r="MX10" s="989">
        <f t="shared" si="114"/>
        <v>31.287062839765522</v>
      </c>
      <c r="MY10" s="397">
        <f t="shared" si="115"/>
        <v>10.027904756335102</v>
      </c>
      <c r="MZ10" s="397">
        <f t="shared" si="116"/>
        <v>10.863563486029694</v>
      </c>
      <c r="NA10" s="397">
        <f t="shared" si="117"/>
        <v>21.259158083430421</v>
      </c>
      <c r="NB10" s="397">
        <f t="shared" si="118"/>
        <v>42.150626325795216</v>
      </c>
      <c r="ND10" s="700">
        <v>0.87233796296296295</v>
      </c>
      <c r="NE10" s="410">
        <f t="shared" si="119"/>
        <v>45367.872337962966</v>
      </c>
      <c r="NF10" s="396" t="s">
        <v>330</v>
      </c>
      <c r="NG10" s="397">
        <v>3.0000000000000001E-3</v>
      </c>
      <c r="NH10" s="397">
        <v>1.2999999999999999E-2</v>
      </c>
      <c r="NI10" s="397">
        <v>2.5000000000000001E-2</v>
      </c>
      <c r="NJ10" s="960">
        <v>247.35945166823157</v>
      </c>
      <c r="NK10" s="397">
        <f t="shared" si="120"/>
        <v>9894.3780667292631</v>
      </c>
      <c r="NL10" s="989">
        <f t="shared" si="121"/>
        <v>29.683134200187791</v>
      </c>
      <c r="NM10" s="397">
        <f t="shared" si="122"/>
        <v>9.5138250641627504</v>
      </c>
      <c r="NN10" s="397">
        <f t="shared" si="123"/>
        <v>10.306643819509649</v>
      </c>
      <c r="NO10" s="397">
        <f t="shared" si="124"/>
        <v>20.169309136025042</v>
      </c>
      <c r="NP10" s="397">
        <f t="shared" si="125"/>
        <v>39.98977801969744</v>
      </c>
      <c r="NR10" s="962">
        <v>30.79029739530969</v>
      </c>
      <c r="NS10" s="962">
        <f t="shared" si="179"/>
        <v>42.150626325795216</v>
      </c>
      <c r="NT10" s="962">
        <f t="shared" si="180"/>
        <v>20.169309136025042</v>
      </c>
      <c r="NU10" s="962">
        <v>41.481372879792218</v>
      </c>
      <c r="NV10" s="962">
        <v>20.921612332710431</v>
      </c>
      <c r="NW10" s="472">
        <f t="shared" si="181"/>
        <v>0.66925344600299752</v>
      </c>
      <c r="NX10" s="472">
        <f t="shared" si="182"/>
        <v>0.75230319668538925</v>
      </c>
    </row>
    <row r="11" spans="1:457" x14ac:dyDescent="0.25">
      <c r="A11" s="443" t="s">
        <v>327</v>
      </c>
      <c r="B11" s="142" t="s">
        <v>406</v>
      </c>
      <c r="C11" s="199">
        <v>69.3</v>
      </c>
      <c r="D11" s="142">
        <v>31.3</v>
      </c>
      <c r="E11" s="199">
        <v>348.4</v>
      </c>
      <c r="F11" s="199">
        <f>(180-D11)+(180-C11)</f>
        <v>259.39999999999998</v>
      </c>
      <c r="G11" s="142">
        <f t="shared" si="183"/>
        <v>52</v>
      </c>
      <c r="H11" s="142">
        <f>SIN(RADIANS(-F11))*E11</f>
        <v>342.45467564370466</v>
      </c>
      <c r="L11" s="321">
        <v>0.85350694444444442</v>
      </c>
      <c r="M11" s="338">
        <f t="shared" si="129"/>
        <v>45367.853506944448</v>
      </c>
      <c r="N11" s="321" t="s">
        <v>324</v>
      </c>
      <c r="O11" s="311">
        <v>1.7999999999999999E-2</v>
      </c>
      <c r="P11" s="311">
        <v>4.8000000000000001E-2</v>
      </c>
      <c r="Q11" s="311">
        <v>7.5999999999999998E-2</v>
      </c>
      <c r="R11" s="311">
        <v>179.6541007765197</v>
      </c>
      <c r="S11" s="311">
        <f t="shared" si="130"/>
        <v>2363.8697470594698</v>
      </c>
      <c r="T11" s="921">
        <f t="shared" si="131"/>
        <v>42.54965544707045</v>
      </c>
      <c r="U11" s="311">
        <f t="shared" si="0"/>
        <v>2.3331701399548015</v>
      </c>
      <c r="V11" s="311">
        <f t="shared" si="1"/>
        <v>2.3953880103535963</v>
      </c>
      <c r="W11" s="311">
        <f t="shared" si="2"/>
        <v>40.216485307115647</v>
      </c>
      <c r="X11" s="311">
        <f t="shared" si="3"/>
        <v>44.945043457424049</v>
      </c>
      <c r="Z11" s="321">
        <v>0.85350694444444442</v>
      </c>
      <c r="AA11" s="338">
        <f t="shared" si="132"/>
        <v>45367.853506944448</v>
      </c>
      <c r="AB11" s="321" t="s">
        <v>324</v>
      </c>
      <c r="AC11" s="311">
        <v>1.7999999999999999E-2</v>
      </c>
      <c r="AD11" s="311">
        <v>4.8000000000000001E-2</v>
      </c>
      <c r="AE11" s="311">
        <v>7.5999999999999998E-2</v>
      </c>
      <c r="AF11" s="311">
        <v>174.81516847322646</v>
      </c>
      <c r="AG11" s="311">
        <f t="shared" si="133"/>
        <v>2300.1995851740326</v>
      </c>
      <c r="AH11" s="921">
        <f t="shared" si="134"/>
        <v>41.403592533132581</v>
      </c>
      <c r="AI11" s="311">
        <f t="shared" si="4"/>
        <v>2.2703268632886551</v>
      </c>
      <c r="AJ11" s="311">
        <f t="shared" si="5"/>
        <v>2.3308689129763529</v>
      </c>
      <c r="AK11" s="311">
        <f t="shared" si="6"/>
        <v>39.133265669843929</v>
      </c>
      <c r="AL11" s="311">
        <f t="shared" si="7"/>
        <v>43.734461446108938</v>
      </c>
      <c r="AN11" s="922">
        <v>42.128177590236916</v>
      </c>
      <c r="AO11" s="922">
        <f t="shared" si="135"/>
        <v>44.945043457424049</v>
      </c>
      <c r="AP11" s="922">
        <f t="shared" si="136"/>
        <v>39.133265669843929</v>
      </c>
      <c r="AQ11" s="922">
        <v>44.499837958279883</v>
      </c>
      <c r="AR11" s="922">
        <v>39.818118790195065</v>
      </c>
      <c r="AS11" s="922">
        <f t="shared" si="137"/>
        <v>0.44520549914416563</v>
      </c>
      <c r="AT11" s="922">
        <f t="shared" si="138"/>
        <v>0.68485312035113566</v>
      </c>
      <c r="AX11" s="963">
        <v>0.85046296296296298</v>
      </c>
      <c r="AY11" s="964">
        <f t="shared" si="8"/>
        <v>45367.850462962961</v>
      </c>
      <c r="AZ11" s="963" t="s">
        <v>325</v>
      </c>
      <c r="BA11" s="965">
        <v>1.9E-2</v>
      </c>
      <c r="BB11" s="965">
        <v>4.3999999999999997E-2</v>
      </c>
      <c r="BC11" s="965">
        <v>7.0999999999999994E-2</v>
      </c>
      <c r="BD11" s="925">
        <v>304.49324190062674</v>
      </c>
      <c r="BE11" s="965">
        <f t="shared" si="9"/>
        <v>4288.6372098679831</v>
      </c>
      <c r="BF11" s="966">
        <f t="shared" si="10"/>
        <v>81.484106987491671</v>
      </c>
      <c r="BG11" s="965">
        <f t="shared" si="11"/>
        <v>4.229072804175372</v>
      </c>
      <c r="BH11" s="965">
        <f t="shared" si="12"/>
        <v>4.3499034557232399</v>
      </c>
      <c r="BI11" s="965">
        <f t="shared" si="13"/>
        <v>77.255034183316297</v>
      </c>
      <c r="BJ11" s="965">
        <f t="shared" si="14"/>
        <v>85.834010443214908</v>
      </c>
      <c r="BL11" s="963">
        <v>0.85046296296296298</v>
      </c>
      <c r="BM11" s="964">
        <f t="shared" si="15"/>
        <v>45367.850462962961</v>
      </c>
      <c r="BN11" s="963" t="s">
        <v>325</v>
      </c>
      <c r="BO11" s="965">
        <v>1.9E-2</v>
      </c>
      <c r="BP11" s="965">
        <v>4.3999999999999997E-2</v>
      </c>
      <c r="BQ11" s="965">
        <v>7.0999999999999994E-2</v>
      </c>
      <c r="BR11" s="925">
        <v>297.84979574370567</v>
      </c>
      <c r="BS11" s="965">
        <f t="shared" si="16"/>
        <v>4195.0675456859954</v>
      </c>
      <c r="BT11" s="966">
        <f t="shared" si="17"/>
        <v>79.706283368033908</v>
      </c>
      <c r="BU11" s="965">
        <f t="shared" si="18"/>
        <v>4.1368027186625786</v>
      </c>
      <c r="BV11" s="965">
        <f t="shared" si="19"/>
        <v>4.254997082052939</v>
      </c>
      <c r="BW11" s="965">
        <f t="shared" si="20"/>
        <v>75.569480649371329</v>
      </c>
      <c r="BX11" s="965">
        <f t="shared" si="21"/>
        <v>83.961280450086846</v>
      </c>
      <c r="BZ11" s="927">
        <v>80.689882670754002</v>
      </c>
      <c r="CA11" s="927">
        <f t="shared" si="139"/>
        <v>85.834010443214908</v>
      </c>
      <c r="CB11" s="927">
        <f t="shared" si="140"/>
        <v>75.569480649371329</v>
      </c>
      <c r="CC11" s="927">
        <v>84.997387685508542</v>
      </c>
      <c r="CD11" s="927">
        <v>76.502030573075984</v>
      </c>
      <c r="CE11" s="927">
        <f t="shared" si="141"/>
        <v>0.83662275770636541</v>
      </c>
      <c r="CF11" s="927">
        <f t="shared" si="142"/>
        <v>0.93254992370465573</v>
      </c>
      <c r="CJ11" s="967">
        <v>0.84989583333333341</v>
      </c>
      <c r="CK11" s="968">
        <f t="shared" si="143"/>
        <v>45367.849895833337</v>
      </c>
      <c r="CL11" s="967" t="s">
        <v>326</v>
      </c>
      <c r="CM11" s="469">
        <v>2.1000000000000001E-2</v>
      </c>
      <c r="CN11" s="469">
        <v>5.7000000000000002E-2</v>
      </c>
      <c r="CO11" s="469">
        <v>6.5000000000000002E-2</v>
      </c>
      <c r="CP11" s="930">
        <v>284.10906235127197</v>
      </c>
      <c r="CQ11" s="469">
        <f t="shared" si="22"/>
        <v>4370.9086515580302</v>
      </c>
      <c r="CR11" s="969">
        <f t="shared" si="144"/>
        <v>91.789081682718646</v>
      </c>
      <c r="CS11" s="469">
        <f t="shared" si="23"/>
        <v>4.30468276289806</v>
      </c>
      <c r="CT11" s="469">
        <f t="shared" si="24"/>
        <v>4.4392040992386246</v>
      </c>
      <c r="CU11" s="469">
        <f t="shared" si="25"/>
        <v>87.484398919820592</v>
      </c>
      <c r="CV11" s="469">
        <f t="shared" si="26"/>
        <v>96.228285781957268</v>
      </c>
      <c r="CX11" s="967">
        <v>0.84989583333333341</v>
      </c>
      <c r="CY11" s="968">
        <f t="shared" si="145"/>
        <v>45367.849895833337</v>
      </c>
      <c r="CZ11" s="967" t="s">
        <v>326</v>
      </c>
      <c r="DA11" s="469">
        <v>2.1000000000000001E-2</v>
      </c>
      <c r="DB11" s="469">
        <v>5.7000000000000002E-2</v>
      </c>
      <c r="DC11" s="469">
        <v>6.5000000000000002E-2</v>
      </c>
      <c r="DD11" s="930">
        <v>275.73461394545348</v>
      </c>
      <c r="DE11" s="469">
        <f t="shared" si="27"/>
        <v>4242.070983776207</v>
      </c>
      <c r="DF11" s="969">
        <f t="shared" si="146"/>
        <v>89.083490659300352</v>
      </c>
      <c r="DG11" s="469">
        <f t="shared" si="28"/>
        <v>4.1777971809917194</v>
      </c>
      <c r="DH11" s="469">
        <f t="shared" si="29"/>
        <v>4.3083533428977105</v>
      </c>
      <c r="DI11" s="469">
        <f t="shared" si="30"/>
        <v>84.905693478308635</v>
      </c>
      <c r="DJ11" s="469">
        <f t="shared" si="31"/>
        <v>93.39184400219807</v>
      </c>
      <c r="DL11" s="472">
        <v>90.483049383720726</v>
      </c>
      <c r="DM11" s="472">
        <f t="shared" si="147"/>
        <v>96.228285781957268</v>
      </c>
      <c r="DN11" s="472">
        <f t="shared" si="148"/>
        <v>84.905693478308635</v>
      </c>
      <c r="DO11" s="472">
        <v>94.859089718498893</v>
      </c>
      <c r="DP11" s="472">
        <v>86.239616331814631</v>
      </c>
      <c r="DQ11" s="472">
        <f t="shared" si="149"/>
        <v>1.3691960634583751</v>
      </c>
      <c r="DR11" s="472">
        <f t="shared" si="150"/>
        <v>1.3339228535059959</v>
      </c>
      <c r="DV11" s="970">
        <v>0.85141203703703694</v>
      </c>
      <c r="DW11" s="971">
        <f t="shared" si="32"/>
        <v>45367.851412037038</v>
      </c>
      <c r="DX11" s="970" t="s">
        <v>436</v>
      </c>
      <c r="DY11" s="972">
        <v>8.9999999999999993E-3</v>
      </c>
      <c r="DZ11" s="972">
        <v>1.7999999999999999E-2</v>
      </c>
      <c r="EA11" s="972">
        <v>1.7999999999999999E-2</v>
      </c>
      <c r="EB11" s="934">
        <v>75.168674108638257</v>
      </c>
      <c r="EC11" s="972">
        <f t="shared" si="33"/>
        <v>4176.0374504799038</v>
      </c>
      <c r="ED11" s="973">
        <f t="shared" si="34"/>
        <v>37.584337054319128</v>
      </c>
      <c r="EE11" s="974">
        <f t="shared" si="35"/>
        <v>3.9562460057178033</v>
      </c>
      <c r="EF11" s="974">
        <f t="shared" si="36"/>
        <v>4.4216867122728392</v>
      </c>
      <c r="EG11" s="972">
        <f t="shared" si="37"/>
        <v>33.628091048601327</v>
      </c>
      <c r="EH11" s="972">
        <f t="shared" si="38"/>
        <v>42.006023766591966</v>
      </c>
      <c r="EJ11" s="970">
        <v>0.85141203703703694</v>
      </c>
      <c r="EK11" s="971">
        <f t="shared" si="39"/>
        <v>45367.851412037038</v>
      </c>
      <c r="EL11" s="970" t="s">
        <v>436</v>
      </c>
      <c r="EM11" s="972">
        <v>8.9999999999999993E-3</v>
      </c>
      <c r="EN11" s="972">
        <v>1.7999999999999999E-2</v>
      </c>
      <c r="EO11" s="972">
        <v>1.7999999999999999E-2</v>
      </c>
      <c r="EP11" s="934">
        <v>75.370816165296901</v>
      </c>
      <c r="EQ11" s="972">
        <f t="shared" si="40"/>
        <v>4187.2675647387168</v>
      </c>
      <c r="ER11" s="975">
        <f t="shared" si="41"/>
        <v>37.685408082648451</v>
      </c>
      <c r="ES11" s="976">
        <f t="shared" si="42"/>
        <v>3.9668850613314159</v>
      </c>
      <c r="ET11" s="976">
        <f t="shared" si="43"/>
        <v>4.4335774214880539</v>
      </c>
      <c r="EU11" s="972">
        <f t="shared" si="44"/>
        <v>33.718523021317033</v>
      </c>
      <c r="EV11" s="972">
        <f t="shared" si="45"/>
        <v>42.118985504136504</v>
      </c>
      <c r="EX11" s="939">
        <v>37.883318698524654</v>
      </c>
      <c r="EY11" s="939">
        <f t="shared" si="151"/>
        <v>42.118985504136504</v>
      </c>
      <c r="EZ11" s="939">
        <f t="shared" si="152"/>
        <v>33.628091048601327</v>
      </c>
      <c r="FA11" s="939">
        <v>42.340179721880496</v>
      </c>
      <c r="FB11" s="939">
        <v>33.895600940785215</v>
      </c>
      <c r="FC11" s="472">
        <f t="shared" si="153"/>
        <v>-0.22119421774399228</v>
      </c>
      <c r="FD11" s="472">
        <f t="shared" si="154"/>
        <v>0.2675098921838881</v>
      </c>
      <c r="FH11" s="977">
        <v>0.85234953703703698</v>
      </c>
      <c r="FI11" s="978">
        <f t="shared" si="46"/>
        <v>45367.852349537039</v>
      </c>
      <c r="FJ11" s="977" t="s">
        <v>437</v>
      </c>
      <c r="FK11" s="979">
        <v>0.01</v>
      </c>
      <c r="FL11" s="979">
        <v>0.03</v>
      </c>
      <c r="FM11" s="979">
        <v>3.7999999999999999E-2</v>
      </c>
      <c r="FN11" s="942">
        <v>59.490921907355307</v>
      </c>
      <c r="FO11" s="979">
        <f t="shared" si="47"/>
        <v>1565.5505765093503</v>
      </c>
      <c r="FP11" s="980">
        <f t="shared" si="48"/>
        <v>15.655505765093503</v>
      </c>
      <c r="FQ11" s="981">
        <f t="shared" si="49"/>
        <v>1.5254082540347516</v>
      </c>
      <c r="FR11" s="981">
        <f t="shared" si="50"/>
        <v>1.6078627542528461</v>
      </c>
      <c r="FS11" s="979">
        <f t="shared" si="51"/>
        <v>14.130097511058752</v>
      </c>
      <c r="FT11" s="979">
        <f t="shared" si="52"/>
        <v>17.263368519346351</v>
      </c>
      <c r="FV11" s="977">
        <v>0.85234953703703698</v>
      </c>
      <c r="FW11" s="978">
        <f t="shared" si="53"/>
        <v>45367.852349537039</v>
      </c>
      <c r="FX11" s="977" t="s">
        <v>437</v>
      </c>
      <c r="FY11" s="979">
        <v>0.01</v>
      </c>
      <c r="FZ11" s="979">
        <v>0.03</v>
      </c>
      <c r="GA11" s="979">
        <v>3.7999999999999999E-2</v>
      </c>
      <c r="GB11" s="942">
        <v>59.242050215378818</v>
      </c>
      <c r="GC11" s="979">
        <f t="shared" si="54"/>
        <v>1559.0013214573373</v>
      </c>
      <c r="GD11" s="980">
        <f t="shared" si="55"/>
        <v>15.590013214573373</v>
      </c>
      <c r="GE11" s="981">
        <f t="shared" si="56"/>
        <v>1.5190269285994569</v>
      </c>
      <c r="GF11" s="981">
        <f t="shared" si="57"/>
        <v>1.6011364923075357</v>
      </c>
      <c r="GG11" s="979">
        <f t="shared" si="58"/>
        <v>14.070986285973916</v>
      </c>
      <c r="GH11" s="979">
        <f t="shared" si="59"/>
        <v>17.19114970688091</v>
      </c>
      <c r="GJ11" s="982">
        <v>15.72850209228784</v>
      </c>
      <c r="GK11" s="945">
        <f t="shared" si="155"/>
        <v>17.263368519346351</v>
      </c>
      <c r="GL11" s="945">
        <f t="shared" si="156"/>
        <v>14.070986285973916</v>
      </c>
      <c r="GM11" s="982">
        <v>17.343861766630916</v>
      </c>
      <c r="GN11" s="982">
        <v>14.195981375603385</v>
      </c>
      <c r="GO11" s="472">
        <f t="shared" si="157"/>
        <v>-8.0493247284564973E-2</v>
      </c>
      <c r="GP11" s="472">
        <f t="shared" si="158"/>
        <v>0.12499508962946848</v>
      </c>
      <c r="GT11" s="983">
        <v>0.85488425925925926</v>
      </c>
      <c r="GU11" s="984">
        <f t="shared" si="60"/>
        <v>45367.854884259257</v>
      </c>
      <c r="GV11" s="983" t="s">
        <v>438</v>
      </c>
      <c r="GW11" s="985">
        <v>1.6E-2</v>
      </c>
      <c r="GX11" s="985">
        <v>8.5000000000000006E-2</v>
      </c>
      <c r="GY11" s="985">
        <v>8.8999999999999996E-2</v>
      </c>
      <c r="GZ11" s="948">
        <v>276.78277960238375</v>
      </c>
      <c r="HA11" s="985">
        <f t="shared" si="61"/>
        <v>3109.9188719368963</v>
      </c>
      <c r="HB11" s="986">
        <f t="shared" si="62"/>
        <v>49.758701950990343</v>
      </c>
      <c r="HC11" s="987">
        <f t="shared" si="63"/>
        <v>3.0753642178042644</v>
      </c>
      <c r="HD11" s="987">
        <f t="shared" si="64"/>
        <v>3.1452588591179973</v>
      </c>
      <c r="HE11" s="985">
        <f t="shared" si="65"/>
        <v>46.683337733186079</v>
      </c>
      <c r="HF11" s="985">
        <f t="shared" si="66"/>
        <v>52.903960810108337</v>
      </c>
      <c r="HH11" s="983">
        <v>0.85488425925925926</v>
      </c>
      <c r="HI11" s="984">
        <f t="shared" si="67"/>
        <v>45367.854884259257</v>
      </c>
      <c r="HJ11" s="983" t="s">
        <v>438</v>
      </c>
      <c r="HK11" s="985">
        <v>1.6E-2</v>
      </c>
      <c r="HL11" s="985">
        <v>8.5000000000000006E-2</v>
      </c>
      <c r="HM11" s="985">
        <v>8.8999999999999996E-2</v>
      </c>
      <c r="HN11" s="948">
        <v>270.62171808561465</v>
      </c>
      <c r="HO11" s="985">
        <f t="shared" si="68"/>
        <v>3040.6934616361195</v>
      </c>
      <c r="HP11" s="986">
        <f t="shared" si="69"/>
        <v>48.651095386177914</v>
      </c>
      <c r="HQ11" s="987">
        <f t="shared" si="70"/>
        <v>3.0069079787290516</v>
      </c>
      <c r="HR11" s="987">
        <f t="shared" si="71"/>
        <v>3.0752467964274395</v>
      </c>
      <c r="HS11" s="985">
        <f t="shared" si="72"/>
        <v>45.644187407448861</v>
      </c>
      <c r="HT11" s="985">
        <f t="shared" si="73"/>
        <v>51.72634218260535</v>
      </c>
      <c r="HV11" s="951">
        <v>49.402182702188604</v>
      </c>
      <c r="HW11" s="951">
        <f t="shared" si="159"/>
        <v>52.903960810108337</v>
      </c>
      <c r="HX11" s="951">
        <f t="shared" si="160"/>
        <v>45.644187407448861</v>
      </c>
      <c r="HY11" s="951">
        <v>52.524905898562743</v>
      </c>
      <c r="HZ11" s="951">
        <v>46.348853354622783</v>
      </c>
      <c r="IA11" s="472">
        <f t="shared" si="161"/>
        <v>0.37905491154559456</v>
      </c>
      <c r="IB11" s="472">
        <f t="shared" si="162"/>
        <v>0.70466594717392184</v>
      </c>
      <c r="IF11" s="952">
        <v>0.85679398148148145</v>
      </c>
      <c r="IG11" s="953">
        <f t="shared" si="163"/>
        <v>45367.856793981482</v>
      </c>
      <c r="IH11" s="240" t="s">
        <v>327</v>
      </c>
      <c r="II11" s="239">
        <v>1.2999999999999999E-2</v>
      </c>
      <c r="IJ11" s="239">
        <v>3.5000000000000003E-2</v>
      </c>
      <c r="IK11" s="239">
        <v>9.6000000000000002E-2</v>
      </c>
      <c r="IL11" s="239">
        <v>342.45467564370466</v>
      </c>
      <c r="IM11" s="239">
        <f t="shared" si="164"/>
        <v>3567.2362046219237</v>
      </c>
      <c r="IN11" s="954">
        <f t="shared" si="74"/>
        <v>46.374070660085003</v>
      </c>
      <c r="IO11" s="239">
        <f t="shared" si="75"/>
        <v>3.5304605736464398</v>
      </c>
      <c r="IP11" s="239">
        <f t="shared" si="76"/>
        <v>3.6047860594074175</v>
      </c>
      <c r="IQ11" s="239">
        <f t="shared" si="77"/>
        <v>42.843610086438566</v>
      </c>
      <c r="IR11" s="239">
        <f t="shared" si="78"/>
        <v>49.97885671949242</v>
      </c>
      <c r="IT11" s="952">
        <v>0.85679398148148145</v>
      </c>
      <c r="IU11" s="953">
        <f t="shared" si="165"/>
        <v>45367.856793981482</v>
      </c>
      <c r="IV11" s="240" t="s">
        <v>327</v>
      </c>
      <c r="IW11" s="239">
        <v>1.2999999999999999E-2</v>
      </c>
      <c r="IX11" s="239">
        <v>3.5000000000000003E-2</v>
      </c>
      <c r="IY11" s="239">
        <v>9.6000000000000002E-2</v>
      </c>
      <c r="IZ11" s="239">
        <v>345.94918302431751</v>
      </c>
      <c r="JA11" s="239">
        <f t="shared" si="166"/>
        <v>3603.637323169974</v>
      </c>
      <c r="JB11" s="954">
        <f t="shared" si="79"/>
        <v>46.847285201209658</v>
      </c>
      <c r="JC11" s="239">
        <f t="shared" si="80"/>
        <v>3.5664864229311086</v>
      </c>
      <c r="JD11" s="239">
        <f t="shared" si="81"/>
        <v>3.6415703476243948</v>
      </c>
      <c r="JE11" s="239">
        <f t="shared" si="82"/>
        <v>43.280798778278552</v>
      </c>
      <c r="JF11" s="239">
        <f t="shared" si="83"/>
        <v>50.488855548834053</v>
      </c>
      <c r="JH11" s="225">
        <v>47.170472118139067</v>
      </c>
      <c r="JI11" s="225">
        <f t="shared" si="167"/>
        <v>50.488855548834053</v>
      </c>
      <c r="JJ11" s="225">
        <f t="shared" si="168"/>
        <v>42.843610086438566</v>
      </c>
      <c r="JK11" s="225">
        <v>50.837164687646236</v>
      </c>
      <c r="JL11" s="225">
        <v>43.579381457281535</v>
      </c>
      <c r="JM11" s="472">
        <f t="shared" si="169"/>
        <v>-0.34830913881218351</v>
      </c>
      <c r="JN11" s="472">
        <f t="shared" si="170"/>
        <v>0.73577137084296851</v>
      </c>
      <c r="JR11" s="323">
        <v>0.86149305555555555</v>
      </c>
      <c r="JS11" s="336">
        <f t="shared" si="84"/>
        <v>45367.861493055556</v>
      </c>
      <c r="JT11" s="184" t="s">
        <v>328</v>
      </c>
      <c r="JU11" s="141">
        <v>6.0000000000000001E-3</v>
      </c>
      <c r="JV11" s="141">
        <v>2.7E-2</v>
      </c>
      <c r="JW11" s="141">
        <v>5.3999999999999999E-2</v>
      </c>
      <c r="JX11" s="249">
        <v>206.08089643348822</v>
      </c>
      <c r="JY11" s="141">
        <f t="shared" si="85"/>
        <v>3816.3128969164486</v>
      </c>
      <c r="JZ11" s="988">
        <f t="shared" si="86"/>
        <v>22.897877381498692</v>
      </c>
      <c r="KA11" s="141">
        <f t="shared" si="87"/>
        <v>3.7469253896997858</v>
      </c>
      <c r="KB11" s="141">
        <f t="shared" si="88"/>
        <v>3.8883188006318532</v>
      </c>
      <c r="KC11" s="141">
        <f t="shared" si="89"/>
        <v>19.150951991798905</v>
      </c>
      <c r="KD11" s="141">
        <f t="shared" si="90"/>
        <v>26.786196182130546</v>
      </c>
      <c r="KF11" s="323">
        <v>0.86149305555555555</v>
      </c>
      <c r="KG11" s="336">
        <f t="shared" si="91"/>
        <v>45367.861493055556</v>
      </c>
      <c r="KH11" s="184" t="s">
        <v>328</v>
      </c>
      <c r="KI11" s="141">
        <v>6.0000000000000001E-3</v>
      </c>
      <c r="KJ11" s="141">
        <v>2.7E-2</v>
      </c>
      <c r="KK11" s="141">
        <v>5.3999999999999999E-2</v>
      </c>
      <c r="KL11" s="249">
        <v>200.92768251330372</v>
      </c>
      <c r="KM11" s="141">
        <f t="shared" si="92"/>
        <v>3720.8830095056246</v>
      </c>
      <c r="KN11" s="988">
        <f t="shared" si="93"/>
        <v>22.325298057033748</v>
      </c>
      <c r="KO11" s="141">
        <f t="shared" si="94"/>
        <v>3.6532305911509768</v>
      </c>
      <c r="KP11" s="141">
        <f t="shared" si="95"/>
        <v>3.7910883493076177</v>
      </c>
      <c r="KQ11" s="141">
        <f t="shared" si="96"/>
        <v>18.672067465882773</v>
      </c>
      <c r="KR11" s="141">
        <f t="shared" si="97"/>
        <v>26.116386406341366</v>
      </c>
      <c r="KT11" s="226">
        <v>22.79221575758238</v>
      </c>
      <c r="KU11" s="226">
        <f t="shared" si="171"/>
        <v>26.786196182130546</v>
      </c>
      <c r="KV11" s="226">
        <f t="shared" si="172"/>
        <v>18.672067465882773</v>
      </c>
      <c r="KW11" s="226">
        <v>26.662592018303915</v>
      </c>
      <c r="KX11" s="226">
        <v>19.062580451796173</v>
      </c>
      <c r="KY11" s="472">
        <f t="shared" si="173"/>
        <v>0.12360416382663075</v>
      </c>
      <c r="KZ11" s="472">
        <f t="shared" si="174"/>
        <v>0.3905129859134</v>
      </c>
      <c r="LD11" s="146">
        <v>0.86862268518518526</v>
      </c>
      <c r="LE11" s="421">
        <f t="shared" si="98"/>
        <v>45367.868622685186</v>
      </c>
      <c r="LF11" s="185" t="s">
        <v>329</v>
      </c>
      <c r="LG11" s="142">
        <v>4.0000000000000001E-3</v>
      </c>
      <c r="LH11" s="142">
        <v>8.0000000000000002E-3</v>
      </c>
      <c r="LI11" s="142">
        <v>1.2E-2</v>
      </c>
      <c r="LJ11" s="274">
        <v>127.88510538001657</v>
      </c>
      <c r="LK11" s="142">
        <f t="shared" si="99"/>
        <v>10657.09211500138</v>
      </c>
      <c r="LL11" s="424">
        <f t="shared" si="100"/>
        <v>42.628368460005518</v>
      </c>
      <c r="LM11" s="142">
        <f t="shared" si="101"/>
        <v>9.8373157984628126</v>
      </c>
      <c r="LN11" s="142">
        <f t="shared" si="102"/>
        <v>11.625918670910599</v>
      </c>
      <c r="LO11" s="142">
        <f t="shared" si="103"/>
        <v>32.791052661542707</v>
      </c>
      <c r="LP11" s="142">
        <f t="shared" si="104"/>
        <v>54.254287130916119</v>
      </c>
      <c r="LR11" s="146">
        <v>0.86862268518518526</v>
      </c>
      <c r="LS11" s="421">
        <f t="shared" si="105"/>
        <v>45367.868622685186</v>
      </c>
      <c r="LT11" s="185" t="s">
        <v>329</v>
      </c>
      <c r="LU11" s="142">
        <v>4.0000000000000001E-3</v>
      </c>
      <c r="LV11" s="142">
        <v>8.0000000000000002E-3</v>
      </c>
      <c r="LW11" s="142">
        <v>1.2E-2</v>
      </c>
      <c r="LX11" s="274">
        <v>133.33074456758371</v>
      </c>
      <c r="LY11" s="142">
        <f t="shared" si="106"/>
        <v>11110.895380631975</v>
      </c>
      <c r="LZ11" s="424">
        <f t="shared" si="107"/>
        <v>44.4435815225279</v>
      </c>
      <c r="MA11" s="142">
        <f t="shared" si="108"/>
        <v>10.256211120583361</v>
      </c>
      <c r="MB11" s="142">
        <f t="shared" si="109"/>
        <v>12.120976778871247</v>
      </c>
      <c r="MC11" s="142">
        <f t="shared" si="110"/>
        <v>34.187370401944541</v>
      </c>
      <c r="MD11" s="142">
        <f t="shared" si="111"/>
        <v>56.564558301399146</v>
      </c>
      <c r="MF11" s="227">
        <v>44.570046362528075</v>
      </c>
      <c r="MG11" s="227">
        <f t="shared" si="175"/>
        <v>56.564558301399146</v>
      </c>
      <c r="MH11" s="227">
        <f t="shared" si="176"/>
        <v>32.791052661542707</v>
      </c>
      <c r="MI11" s="227">
        <v>56.725513552308456</v>
      </c>
      <c r="MJ11" s="227">
        <v>34.284651048098517</v>
      </c>
      <c r="MK11" s="472">
        <f t="shared" si="177"/>
        <v>-0.16095525090931062</v>
      </c>
      <c r="ML11" s="472">
        <f t="shared" si="178"/>
        <v>1.49359838655581</v>
      </c>
      <c r="MP11" s="700">
        <v>0.87263888888888896</v>
      </c>
      <c r="MQ11" s="410">
        <f t="shared" si="112"/>
        <v>45367.87263888889</v>
      </c>
      <c r="MR11" s="396" t="s">
        <v>330</v>
      </c>
      <c r="MS11" s="397">
        <v>3.0000000000000001E-3</v>
      </c>
      <c r="MT11" s="397">
        <v>1.2999999999999999E-2</v>
      </c>
      <c r="MU11" s="397">
        <v>2.5000000000000001E-2</v>
      </c>
      <c r="MV11" s="960">
        <v>260.72552366471268</v>
      </c>
      <c r="MW11" s="397">
        <f t="shared" si="113"/>
        <v>10429.020946588507</v>
      </c>
      <c r="MX11" s="989">
        <f t="shared" si="114"/>
        <v>31.287062839765522</v>
      </c>
      <c r="MY11" s="397">
        <f t="shared" si="115"/>
        <v>10.027904756335102</v>
      </c>
      <c r="MZ11" s="397">
        <f t="shared" si="116"/>
        <v>10.863563486029694</v>
      </c>
      <c r="NA11" s="397">
        <f t="shared" si="117"/>
        <v>21.259158083430421</v>
      </c>
      <c r="NB11" s="397">
        <f t="shared" si="118"/>
        <v>42.150626325795216</v>
      </c>
      <c r="ND11" s="700">
        <v>0.87263888888888896</v>
      </c>
      <c r="NE11" s="410">
        <f t="shared" si="119"/>
        <v>45367.87263888889</v>
      </c>
      <c r="NF11" s="396" t="s">
        <v>330</v>
      </c>
      <c r="NG11" s="397">
        <v>3.0000000000000001E-3</v>
      </c>
      <c r="NH11" s="397">
        <v>1.2999999999999999E-2</v>
      </c>
      <c r="NI11" s="397">
        <v>2.5000000000000001E-2</v>
      </c>
      <c r="NJ11" s="960">
        <v>247.35945166823157</v>
      </c>
      <c r="NK11" s="397">
        <f t="shared" si="120"/>
        <v>9894.3780667292631</v>
      </c>
      <c r="NL11" s="989">
        <f t="shared" si="121"/>
        <v>29.683134200187791</v>
      </c>
      <c r="NM11" s="397">
        <f t="shared" si="122"/>
        <v>9.5138250641627504</v>
      </c>
      <c r="NN11" s="397">
        <f t="shared" si="123"/>
        <v>10.306643819509649</v>
      </c>
      <c r="NO11" s="397">
        <f t="shared" si="124"/>
        <v>20.169309136025042</v>
      </c>
      <c r="NP11" s="397">
        <f t="shared" si="125"/>
        <v>39.98977801969744</v>
      </c>
      <c r="NR11" s="962">
        <v>30.79029739530969</v>
      </c>
      <c r="NS11" s="962">
        <f t="shared" si="179"/>
        <v>42.150626325795216</v>
      </c>
      <c r="NT11" s="962">
        <f t="shared" si="180"/>
        <v>20.169309136025042</v>
      </c>
      <c r="NU11" s="962">
        <v>41.481372879792218</v>
      </c>
      <c r="NV11" s="962">
        <v>20.921612332710431</v>
      </c>
      <c r="NW11" s="472">
        <f t="shared" si="181"/>
        <v>0.66925344600299752</v>
      </c>
      <c r="NX11" s="472">
        <f t="shared" si="182"/>
        <v>0.75230319668538925</v>
      </c>
    </row>
    <row r="12" spans="1:457" x14ac:dyDescent="0.25">
      <c r="A12" s="444" t="s">
        <v>328</v>
      </c>
      <c r="B12" s="142" t="s">
        <v>406</v>
      </c>
      <c r="C12" s="199">
        <v>72.7</v>
      </c>
      <c r="D12" s="142">
        <v>22.4</v>
      </c>
      <c r="E12" s="199">
        <v>206.9</v>
      </c>
      <c r="F12" s="199">
        <f t="shared" ref="F12:F14" si="184">(180-D12)+(180-C12)</f>
        <v>264.89999999999998</v>
      </c>
      <c r="G12" s="142">
        <f t="shared" si="183"/>
        <v>39.699999999999996</v>
      </c>
      <c r="H12" s="142">
        <f t="shared" ref="H12:H14" si="185">SIN(RADIANS(-F12))*E12</f>
        <v>206.08089643348822</v>
      </c>
      <c r="L12" s="321">
        <v>0.85388888888888881</v>
      </c>
      <c r="M12" s="338">
        <f t="shared" si="129"/>
        <v>45367.853888888887</v>
      </c>
      <c r="N12" s="321" t="s">
        <v>324</v>
      </c>
      <c r="O12" s="311">
        <v>1.7999999999999999E-2</v>
      </c>
      <c r="P12" s="311">
        <v>4.9000000000000002E-2</v>
      </c>
      <c r="Q12" s="311">
        <v>7.5999999999999998E-2</v>
      </c>
      <c r="R12" s="311">
        <v>179.6541007765197</v>
      </c>
      <c r="S12" s="311">
        <f t="shared" si="130"/>
        <v>2363.8697470594698</v>
      </c>
      <c r="T12" s="921">
        <f t="shared" si="131"/>
        <v>42.54965544707045</v>
      </c>
      <c r="U12" s="311">
        <f t="shared" si="0"/>
        <v>2.3331701399548015</v>
      </c>
      <c r="V12" s="311">
        <f t="shared" si="1"/>
        <v>2.3953880103535963</v>
      </c>
      <c r="W12" s="311">
        <f t="shared" si="2"/>
        <v>40.216485307115647</v>
      </c>
      <c r="X12" s="311">
        <f t="shared" si="3"/>
        <v>44.945043457424049</v>
      </c>
      <c r="Z12" s="321">
        <v>0.85388888888888881</v>
      </c>
      <c r="AA12" s="338">
        <f t="shared" si="132"/>
        <v>45367.853888888887</v>
      </c>
      <c r="AB12" s="321" t="s">
        <v>324</v>
      </c>
      <c r="AC12" s="311">
        <v>1.7999999999999999E-2</v>
      </c>
      <c r="AD12" s="311">
        <v>4.9000000000000002E-2</v>
      </c>
      <c r="AE12" s="311">
        <v>7.5999999999999998E-2</v>
      </c>
      <c r="AF12" s="311">
        <v>174.81516847322646</v>
      </c>
      <c r="AG12" s="311">
        <f t="shared" si="133"/>
        <v>2300.1995851740326</v>
      </c>
      <c r="AH12" s="921">
        <f t="shared" si="134"/>
        <v>41.403592533132581</v>
      </c>
      <c r="AI12" s="311">
        <f t="shared" si="4"/>
        <v>2.2703268632886551</v>
      </c>
      <c r="AJ12" s="311">
        <f t="shared" si="5"/>
        <v>2.3308689129763529</v>
      </c>
      <c r="AK12" s="311">
        <f t="shared" si="6"/>
        <v>39.133265669843929</v>
      </c>
      <c r="AL12" s="311">
        <f t="shared" si="7"/>
        <v>43.734461446108938</v>
      </c>
      <c r="AN12" s="922">
        <v>42.128177590236916</v>
      </c>
      <c r="AO12" s="922">
        <f t="shared" si="135"/>
        <v>44.945043457424049</v>
      </c>
      <c r="AP12" s="922">
        <f t="shared" si="136"/>
        <v>39.133265669843929</v>
      </c>
      <c r="AQ12" s="922">
        <v>44.499837958279883</v>
      </c>
      <c r="AR12" s="922">
        <v>39.818118790195065</v>
      </c>
      <c r="AS12" s="922">
        <f t="shared" si="137"/>
        <v>0.44520549914416563</v>
      </c>
      <c r="AT12" s="922">
        <f t="shared" si="138"/>
        <v>0.68485312035113566</v>
      </c>
      <c r="AX12" s="963">
        <v>0.8505787037037037</v>
      </c>
      <c r="AY12" s="964">
        <f t="shared" si="8"/>
        <v>45367.850578703707</v>
      </c>
      <c r="AZ12" s="963" t="s">
        <v>325</v>
      </c>
      <c r="BA12" s="965">
        <v>1.7000000000000001E-2</v>
      </c>
      <c r="BB12" s="965">
        <v>4.8000000000000001E-2</v>
      </c>
      <c r="BC12" s="965">
        <v>7.0999999999999994E-2</v>
      </c>
      <c r="BD12" s="925">
        <v>304.49324190062674</v>
      </c>
      <c r="BE12" s="965">
        <f t="shared" si="9"/>
        <v>4288.6372098679831</v>
      </c>
      <c r="BF12" s="966">
        <f t="shared" si="10"/>
        <v>72.906832567755714</v>
      </c>
      <c r="BG12" s="965">
        <f t="shared" si="11"/>
        <v>4.229072804175372</v>
      </c>
      <c r="BH12" s="965">
        <f t="shared" si="12"/>
        <v>4.3499034557232399</v>
      </c>
      <c r="BI12" s="965">
        <f t="shared" si="13"/>
        <v>68.67775976358034</v>
      </c>
      <c r="BJ12" s="965">
        <f t="shared" si="14"/>
        <v>77.25673602347895</v>
      </c>
      <c r="BL12" s="963">
        <v>0.8505787037037037</v>
      </c>
      <c r="BM12" s="964">
        <f t="shared" si="15"/>
        <v>45367.850578703707</v>
      </c>
      <c r="BN12" s="963" t="s">
        <v>325</v>
      </c>
      <c r="BO12" s="965">
        <v>1.7000000000000001E-2</v>
      </c>
      <c r="BP12" s="965">
        <v>4.8000000000000001E-2</v>
      </c>
      <c r="BQ12" s="965">
        <v>7.0999999999999994E-2</v>
      </c>
      <c r="BR12" s="925">
        <v>297.84979574370567</v>
      </c>
      <c r="BS12" s="965">
        <f t="shared" si="16"/>
        <v>4195.0675456859954</v>
      </c>
      <c r="BT12" s="966">
        <f t="shared" si="17"/>
        <v>71.31614827666192</v>
      </c>
      <c r="BU12" s="965">
        <f t="shared" si="18"/>
        <v>4.1368027186625786</v>
      </c>
      <c r="BV12" s="965">
        <f t="shared" si="19"/>
        <v>4.254997082052939</v>
      </c>
      <c r="BW12" s="965">
        <f t="shared" si="20"/>
        <v>67.179345557999341</v>
      </c>
      <c r="BX12" s="965">
        <f t="shared" si="21"/>
        <v>75.571145358714858</v>
      </c>
      <c r="BZ12" s="927">
        <v>72.196210810674643</v>
      </c>
      <c r="CA12" s="927">
        <f t="shared" si="139"/>
        <v>77.25673602347895</v>
      </c>
      <c r="CB12" s="927">
        <f t="shared" si="140"/>
        <v>67.179345557999341</v>
      </c>
      <c r="CC12" s="927">
        <v>76.503715825429182</v>
      </c>
      <c r="CD12" s="927">
        <v>68.008358712996625</v>
      </c>
      <c r="CE12" s="927">
        <f t="shared" si="141"/>
        <v>0.75302019804976794</v>
      </c>
      <c r="CF12" s="927">
        <f t="shared" si="142"/>
        <v>0.82901315499728412</v>
      </c>
      <c r="CJ12" s="967">
        <v>0.84996527777777775</v>
      </c>
      <c r="CK12" s="968">
        <f t="shared" si="143"/>
        <v>45367.849965277775</v>
      </c>
      <c r="CL12" s="967" t="s">
        <v>326</v>
      </c>
      <c r="CM12" s="469">
        <v>2.1000000000000001E-2</v>
      </c>
      <c r="CN12" s="469">
        <v>0.06</v>
      </c>
      <c r="CO12" s="469">
        <v>6.5000000000000002E-2</v>
      </c>
      <c r="CP12" s="930">
        <v>284.10906235127197</v>
      </c>
      <c r="CQ12" s="469">
        <f t="shared" si="22"/>
        <v>4370.9086515580302</v>
      </c>
      <c r="CR12" s="969">
        <f t="shared" si="144"/>
        <v>91.789081682718646</v>
      </c>
      <c r="CS12" s="469">
        <f t="shared" si="23"/>
        <v>4.30468276289806</v>
      </c>
      <c r="CT12" s="469">
        <f t="shared" si="24"/>
        <v>4.4392040992386246</v>
      </c>
      <c r="CU12" s="469">
        <f t="shared" si="25"/>
        <v>87.484398919820592</v>
      </c>
      <c r="CV12" s="469">
        <f t="shared" si="26"/>
        <v>96.228285781957268</v>
      </c>
      <c r="CX12" s="967">
        <v>0.84996527777777775</v>
      </c>
      <c r="CY12" s="968">
        <f t="shared" si="145"/>
        <v>45367.849965277775</v>
      </c>
      <c r="CZ12" s="967" t="s">
        <v>326</v>
      </c>
      <c r="DA12" s="469">
        <v>2.1000000000000001E-2</v>
      </c>
      <c r="DB12" s="469">
        <v>0.06</v>
      </c>
      <c r="DC12" s="469">
        <v>6.5000000000000002E-2</v>
      </c>
      <c r="DD12" s="930">
        <v>275.73461394545348</v>
      </c>
      <c r="DE12" s="469">
        <f t="shared" si="27"/>
        <v>4242.070983776207</v>
      </c>
      <c r="DF12" s="969">
        <f t="shared" si="146"/>
        <v>89.083490659300352</v>
      </c>
      <c r="DG12" s="469">
        <f t="shared" si="28"/>
        <v>4.1777971809917194</v>
      </c>
      <c r="DH12" s="469">
        <f t="shared" si="29"/>
        <v>4.3083533428977105</v>
      </c>
      <c r="DI12" s="469">
        <f t="shared" si="30"/>
        <v>84.905693478308635</v>
      </c>
      <c r="DJ12" s="469">
        <f t="shared" si="31"/>
        <v>93.39184400219807</v>
      </c>
      <c r="DL12" s="472">
        <v>90.483049383720726</v>
      </c>
      <c r="DM12" s="472">
        <f t="shared" si="147"/>
        <v>96.228285781957268</v>
      </c>
      <c r="DN12" s="472">
        <f t="shared" si="148"/>
        <v>84.905693478308635</v>
      </c>
      <c r="DO12" s="472">
        <v>94.859089718498893</v>
      </c>
      <c r="DP12" s="472">
        <v>86.239616331814631</v>
      </c>
      <c r="DQ12" s="472">
        <f t="shared" si="149"/>
        <v>1.3691960634583751</v>
      </c>
      <c r="DR12" s="472">
        <f t="shared" si="150"/>
        <v>1.3339228535059959</v>
      </c>
      <c r="DV12" s="970">
        <v>0.85152777777777777</v>
      </c>
      <c r="DW12" s="971">
        <f t="shared" si="32"/>
        <v>45367.851527777777</v>
      </c>
      <c r="DX12" s="970" t="s">
        <v>436</v>
      </c>
      <c r="DY12" s="972">
        <v>8.9999999999999993E-3</v>
      </c>
      <c r="DZ12" s="972">
        <v>1.7999999999999999E-2</v>
      </c>
      <c r="EA12" s="972">
        <v>1.7999999999999999E-2</v>
      </c>
      <c r="EB12" s="934">
        <v>75.168674108638257</v>
      </c>
      <c r="EC12" s="972">
        <f t="shared" si="33"/>
        <v>4176.0374504799038</v>
      </c>
      <c r="ED12" s="973">
        <f t="shared" si="34"/>
        <v>37.584337054319128</v>
      </c>
      <c r="EE12" s="974">
        <f t="shared" si="35"/>
        <v>3.9562460057178033</v>
      </c>
      <c r="EF12" s="974">
        <f t="shared" si="36"/>
        <v>4.4216867122728392</v>
      </c>
      <c r="EG12" s="972">
        <f t="shared" si="37"/>
        <v>33.628091048601327</v>
      </c>
      <c r="EH12" s="972">
        <f t="shared" si="38"/>
        <v>42.006023766591966</v>
      </c>
      <c r="EJ12" s="970">
        <v>0.85152777777777777</v>
      </c>
      <c r="EK12" s="971">
        <f t="shared" si="39"/>
        <v>45367.851527777777</v>
      </c>
      <c r="EL12" s="970" t="s">
        <v>436</v>
      </c>
      <c r="EM12" s="972">
        <v>8.9999999999999993E-3</v>
      </c>
      <c r="EN12" s="972">
        <v>1.7999999999999999E-2</v>
      </c>
      <c r="EO12" s="972">
        <v>1.7999999999999999E-2</v>
      </c>
      <c r="EP12" s="934">
        <v>75.370816165296901</v>
      </c>
      <c r="EQ12" s="972">
        <f t="shared" si="40"/>
        <v>4187.2675647387168</v>
      </c>
      <c r="ER12" s="975">
        <f t="shared" si="41"/>
        <v>37.685408082648451</v>
      </c>
      <c r="ES12" s="976">
        <f t="shared" si="42"/>
        <v>3.9668850613314159</v>
      </c>
      <c r="ET12" s="976">
        <f t="shared" si="43"/>
        <v>4.4335774214880539</v>
      </c>
      <c r="EU12" s="972">
        <f t="shared" si="44"/>
        <v>33.718523021317033</v>
      </c>
      <c r="EV12" s="972">
        <f t="shared" si="45"/>
        <v>42.118985504136504</v>
      </c>
      <c r="EX12" s="939">
        <v>37.883318698524654</v>
      </c>
      <c r="EY12" s="939">
        <f t="shared" si="151"/>
        <v>42.118985504136504</v>
      </c>
      <c r="EZ12" s="939">
        <f t="shared" si="152"/>
        <v>33.628091048601327</v>
      </c>
      <c r="FA12" s="939">
        <v>42.340179721880496</v>
      </c>
      <c r="FB12" s="939">
        <v>33.895600940785215</v>
      </c>
      <c r="FC12" s="472">
        <f t="shared" si="153"/>
        <v>-0.22119421774399228</v>
      </c>
      <c r="FD12" s="472">
        <f t="shared" si="154"/>
        <v>0.2675098921838881</v>
      </c>
      <c r="FH12" s="977">
        <v>0.85255787037037034</v>
      </c>
      <c r="FI12" s="978">
        <f t="shared" si="46"/>
        <v>45367.85255787037</v>
      </c>
      <c r="FJ12" s="977" t="s">
        <v>437</v>
      </c>
      <c r="FK12" s="979">
        <v>1.2E-2</v>
      </c>
      <c r="FL12" s="979">
        <v>0.03</v>
      </c>
      <c r="FM12" s="979">
        <v>3.7999999999999999E-2</v>
      </c>
      <c r="FN12" s="942">
        <v>59.490921907355307</v>
      </c>
      <c r="FO12" s="979">
        <f t="shared" si="47"/>
        <v>1565.5505765093503</v>
      </c>
      <c r="FP12" s="980">
        <f t="shared" si="48"/>
        <v>18.786606918112206</v>
      </c>
      <c r="FQ12" s="981">
        <f t="shared" si="49"/>
        <v>1.5254082540347516</v>
      </c>
      <c r="FR12" s="981">
        <f t="shared" si="50"/>
        <v>1.6078627542528461</v>
      </c>
      <c r="FS12" s="979">
        <f t="shared" si="51"/>
        <v>17.261198664077455</v>
      </c>
      <c r="FT12" s="979">
        <f t="shared" si="52"/>
        <v>20.394469672365052</v>
      </c>
      <c r="FV12" s="977">
        <v>0.85255787037037034</v>
      </c>
      <c r="FW12" s="978">
        <f t="shared" si="53"/>
        <v>45367.85255787037</v>
      </c>
      <c r="FX12" s="977" t="s">
        <v>437</v>
      </c>
      <c r="FY12" s="979">
        <v>1.2E-2</v>
      </c>
      <c r="FZ12" s="979">
        <v>0.03</v>
      </c>
      <c r="GA12" s="979">
        <v>3.7999999999999999E-2</v>
      </c>
      <c r="GB12" s="942">
        <v>59.242050215378818</v>
      </c>
      <c r="GC12" s="979">
        <f t="shared" si="54"/>
        <v>1559.0013214573373</v>
      </c>
      <c r="GD12" s="980">
        <f t="shared" si="55"/>
        <v>18.70801585748805</v>
      </c>
      <c r="GE12" s="981">
        <f t="shared" si="56"/>
        <v>1.5190269285994569</v>
      </c>
      <c r="GF12" s="981">
        <f t="shared" si="57"/>
        <v>1.6011364923075357</v>
      </c>
      <c r="GG12" s="979">
        <f t="shared" si="58"/>
        <v>17.188988928888595</v>
      </c>
      <c r="GH12" s="979">
        <f t="shared" si="59"/>
        <v>20.309152349795585</v>
      </c>
      <c r="GJ12" s="982">
        <v>18.874202510745409</v>
      </c>
      <c r="GK12" s="945">
        <f t="shared" si="155"/>
        <v>20.394469672365052</v>
      </c>
      <c r="GL12" s="945">
        <f t="shared" si="156"/>
        <v>17.188988928888595</v>
      </c>
      <c r="GM12" s="982">
        <v>20.489562185088484</v>
      </c>
      <c r="GN12" s="982">
        <v>17.341681794060953</v>
      </c>
      <c r="GO12" s="472">
        <f t="shared" si="157"/>
        <v>-9.5092512723432776E-2</v>
      </c>
      <c r="GP12" s="472">
        <f t="shared" si="158"/>
        <v>0.15269286517235869</v>
      </c>
      <c r="GT12" s="983">
        <v>0.85563657407407412</v>
      </c>
      <c r="GU12" s="984">
        <f t="shared" si="60"/>
        <v>45367.855636574073</v>
      </c>
      <c r="GV12" s="983" t="s">
        <v>438</v>
      </c>
      <c r="GW12" s="985">
        <v>1.4999999999999999E-2</v>
      </c>
      <c r="GX12" s="985">
        <v>8.6999999999999994E-2</v>
      </c>
      <c r="GY12" s="985">
        <v>8.8999999999999996E-2</v>
      </c>
      <c r="GZ12" s="948">
        <v>276.78277960238375</v>
      </c>
      <c r="HA12" s="985">
        <f t="shared" si="61"/>
        <v>3109.9188719368963</v>
      </c>
      <c r="HB12" s="986">
        <f t="shared" si="62"/>
        <v>46.648783079053445</v>
      </c>
      <c r="HC12" s="987">
        <f t="shared" si="63"/>
        <v>3.0753642178042644</v>
      </c>
      <c r="HD12" s="987">
        <f t="shared" si="64"/>
        <v>3.1452588591179973</v>
      </c>
      <c r="HE12" s="985">
        <f t="shared" si="65"/>
        <v>43.573418861249181</v>
      </c>
      <c r="HF12" s="985">
        <f t="shared" si="66"/>
        <v>49.794041938171439</v>
      </c>
      <c r="HH12" s="983">
        <v>0.85563657407407412</v>
      </c>
      <c r="HI12" s="984">
        <f t="shared" si="67"/>
        <v>45367.855636574073</v>
      </c>
      <c r="HJ12" s="983" t="s">
        <v>438</v>
      </c>
      <c r="HK12" s="985">
        <v>1.4999999999999999E-2</v>
      </c>
      <c r="HL12" s="985">
        <v>8.6999999999999994E-2</v>
      </c>
      <c r="HM12" s="985">
        <v>8.8999999999999996E-2</v>
      </c>
      <c r="HN12" s="948">
        <v>270.62171808561465</v>
      </c>
      <c r="HO12" s="985">
        <f t="shared" si="68"/>
        <v>3040.6934616361195</v>
      </c>
      <c r="HP12" s="986">
        <f t="shared" si="69"/>
        <v>45.61040192454179</v>
      </c>
      <c r="HQ12" s="987">
        <f t="shared" si="70"/>
        <v>3.0069079787290516</v>
      </c>
      <c r="HR12" s="987">
        <f t="shared" si="71"/>
        <v>3.0752467964274395</v>
      </c>
      <c r="HS12" s="985">
        <f t="shared" si="72"/>
        <v>42.603493945812737</v>
      </c>
      <c r="HT12" s="985">
        <f t="shared" si="73"/>
        <v>48.685648720969226</v>
      </c>
      <c r="HV12" s="951">
        <v>46.314546283301816</v>
      </c>
      <c r="HW12" s="951">
        <f t="shared" si="159"/>
        <v>49.794041938171439</v>
      </c>
      <c r="HX12" s="951">
        <f t="shared" si="160"/>
        <v>42.603493945812737</v>
      </c>
      <c r="HY12" s="951">
        <v>49.437269479675955</v>
      </c>
      <c r="HZ12" s="951">
        <v>43.261216935735995</v>
      </c>
      <c r="IA12" s="472">
        <f t="shared" si="161"/>
        <v>0.35677245849548456</v>
      </c>
      <c r="IB12" s="472">
        <f t="shared" si="162"/>
        <v>0.65772298992325773</v>
      </c>
      <c r="IF12" s="952">
        <v>0.85693287037037036</v>
      </c>
      <c r="IG12" s="953">
        <f t="shared" si="163"/>
        <v>45367.856932870367</v>
      </c>
      <c r="IH12" s="240" t="s">
        <v>327</v>
      </c>
      <c r="II12" s="239">
        <v>1.7000000000000001E-2</v>
      </c>
      <c r="IJ12" s="239">
        <v>3.6999999999999998E-2</v>
      </c>
      <c r="IK12" s="239">
        <v>9.6000000000000002E-2</v>
      </c>
      <c r="IL12" s="239">
        <v>342.45467564370466</v>
      </c>
      <c r="IM12" s="239">
        <f t="shared" si="164"/>
        <v>3567.2362046219237</v>
      </c>
      <c r="IN12" s="954">
        <f t="shared" si="74"/>
        <v>60.643015478572707</v>
      </c>
      <c r="IO12" s="239">
        <f t="shared" si="75"/>
        <v>3.5304605736464398</v>
      </c>
      <c r="IP12" s="239">
        <f t="shared" si="76"/>
        <v>3.6047860594074175</v>
      </c>
      <c r="IQ12" s="239">
        <f t="shared" si="77"/>
        <v>57.11255490492627</v>
      </c>
      <c r="IR12" s="239">
        <f t="shared" si="78"/>
        <v>64.247801537980123</v>
      </c>
      <c r="IT12" s="952">
        <v>0.85693287037037036</v>
      </c>
      <c r="IU12" s="953">
        <f t="shared" si="165"/>
        <v>45367.856932870367</v>
      </c>
      <c r="IV12" s="240" t="s">
        <v>327</v>
      </c>
      <c r="IW12" s="239">
        <v>1.7000000000000001E-2</v>
      </c>
      <c r="IX12" s="239">
        <v>3.6999999999999998E-2</v>
      </c>
      <c r="IY12" s="239">
        <v>9.6000000000000002E-2</v>
      </c>
      <c r="IZ12" s="239">
        <v>345.94918302431751</v>
      </c>
      <c r="JA12" s="239">
        <f t="shared" si="166"/>
        <v>3603.637323169974</v>
      </c>
      <c r="JB12" s="954">
        <f t="shared" si="79"/>
        <v>61.261834493889566</v>
      </c>
      <c r="JC12" s="239">
        <f t="shared" si="80"/>
        <v>3.5664864229311086</v>
      </c>
      <c r="JD12" s="239">
        <f t="shared" si="81"/>
        <v>3.6415703476243948</v>
      </c>
      <c r="JE12" s="239">
        <f t="shared" si="82"/>
        <v>57.69534807095846</v>
      </c>
      <c r="JF12" s="239">
        <f t="shared" si="83"/>
        <v>64.903404841513961</v>
      </c>
      <c r="JH12" s="225">
        <v>61.684463539104939</v>
      </c>
      <c r="JI12" s="225">
        <f t="shared" si="167"/>
        <v>64.903404841513961</v>
      </c>
      <c r="JJ12" s="225">
        <f t="shared" si="168"/>
        <v>57.11255490492627</v>
      </c>
      <c r="JK12" s="225">
        <v>65.351156108612102</v>
      </c>
      <c r="JL12" s="225">
        <v>58.093372878247408</v>
      </c>
      <c r="JM12" s="472">
        <f t="shared" si="169"/>
        <v>-0.44775126709814117</v>
      </c>
      <c r="JN12" s="472">
        <f t="shared" si="170"/>
        <v>0.98081797332113752</v>
      </c>
      <c r="JR12" s="323">
        <v>0.86189814814814814</v>
      </c>
      <c r="JS12" s="336">
        <f t="shared" si="84"/>
        <v>45367.861898148149</v>
      </c>
      <c r="JT12" s="184" t="s">
        <v>328</v>
      </c>
      <c r="JU12" s="141">
        <v>5.0000000000000001E-3</v>
      </c>
      <c r="JV12" s="141" t="s">
        <v>461</v>
      </c>
      <c r="JW12" s="141">
        <v>5.3999999999999999E-2</v>
      </c>
      <c r="JX12" s="249">
        <v>206.08089643348822</v>
      </c>
      <c r="JY12" s="141">
        <f t="shared" si="85"/>
        <v>3816.3128969164486</v>
      </c>
      <c r="JZ12" s="988">
        <f t="shared" si="86"/>
        <v>19.081564484582245</v>
      </c>
      <c r="KA12" s="141">
        <f t="shared" si="87"/>
        <v>3.7469253896997858</v>
      </c>
      <c r="KB12" s="141">
        <f t="shared" si="88"/>
        <v>3.8883188006318532</v>
      </c>
      <c r="KC12" s="141">
        <f t="shared" si="89"/>
        <v>15.334639094882458</v>
      </c>
      <c r="KD12" s="141">
        <f t="shared" si="90"/>
        <v>22.969883285214099</v>
      </c>
      <c r="KF12" s="323">
        <v>0.86189814814814814</v>
      </c>
      <c r="KG12" s="336">
        <f t="shared" si="91"/>
        <v>45367.861898148149</v>
      </c>
      <c r="KH12" s="184" t="s">
        <v>328</v>
      </c>
      <c r="KI12" s="141">
        <v>5.0000000000000001E-3</v>
      </c>
      <c r="KJ12" s="141" t="s">
        <v>461</v>
      </c>
      <c r="KK12" s="141">
        <v>5.3999999999999999E-2</v>
      </c>
      <c r="KL12" s="249">
        <v>200.92768251330372</v>
      </c>
      <c r="KM12" s="141">
        <f t="shared" si="92"/>
        <v>3720.8830095056246</v>
      </c>
      <c r="KN12" s="988">
        <f t="shared" si="93"/>
        <v>18.604415047528125</v>
      </c>
      <c r="KO12" s="141">
        <f t="shared" si="94"/>
        <v>3.6532305911509768</v>
      </c>
      <c r="KP12" s="141">
        <f t="shared" si="95"/>
        <v>3.7910883493076177</v>
      </c>
      <c r="KQ12" s="141">
        <f t="shared" si="96"/>
        <v>14.951184456377149</v>
      </c>
      <c r="KR12" s="141">
        <f t="shared" si="97"/>
        <v>22.395503396835743</v>
      </c>
      <c r="KT12" s="226">
        <v>18.993513131318647</v>
      </c>
      <c r="KU12" s="226">
        <f t="shared" si="171"/>
        <v>22.969883285214099</v>
      </c>
      <c r="KV12" s="226">
        <f t="shared" si="172"/>
        <v>14.951184456377149</v>
      </c>
      <c r="KW12" s="226">
        <v>22.863889392040182</v>
      </c>
      <c r="KX12" s="226">
        <v>15.26387782553244</v>
      </c>
      <c r="KY12" s="472">
        <f t="shared" si="173"/>
        <v>0.10599389317391683</v>
      </c>
      <c r="KZ12" s="472">
        <f t="shared" si="174"/>
        <v>0.31269336915529067</v>
      </c>
      <c r="LD12" s="146">
        <v>0.86876157407407406</v>
      </c>
      <c r="LE12" s="421">
        <f t="shared" si="98"/>
        <v>45367.868761574071</v>
      </c>
      <c r="LF12" s="185" t="s">
        <v>329</v>
      </c>
      <c r="LG12" s="142">
        <v>3.0000000000000001E-3</v>
      </c>
      <c r="LH12" s="142">
        <v>8.0000000000000002E-3</v>
      </c>
      <c r="LI12" s="142">
        <v>1.2E-2</v>
      </c>
      <c r="LJ12" s="274">
        <v>127.88510538001657</v>
      </c>
      <c r="LK12" s="142">
        <f t="shared" si="99"/>
        <v>10657.09211500138</v>
      </c>
      <c r="LL12" s="424">
        <f t="shared" si="100"/>
        <v>31.971276345004142</v>
      </c>
      <c r="LM12" s="142">
        <f t="shared" si="101"/>
        <v>9.8373157984628126</v>
      </c>
      <c r="LN12" s="142">
        <f t="shared" si="102"/>
        <v>11.625918670910599</v>
      </c>
      <c r="LO12" s="142">
        <f t="shared" si="103"/>
        <v>22.133960546541331</v>
      </c>
      <c r="LP12" s="142">
        <f t="shared" si="104"/>
        <v>43.597195015914743</v>
      </c>
      <c r="LR12" s="146">
        <v>0.86876157407407406</v>
      </c>
      <c r="LS12" s="421">
        <f t="shared" si="105"/>
        <v>45367.868761574071</v>
      </c>
      <c r="LT12" s="185" t="s">
        <v>329</v>
      </c>
      <c r="LU12" s="142">
        <v>3.0000000000000001E-3</v>
      </c>
      <c r="LV12" s="142">
        <v>8.0000000000000002E-3</v>
      </c>
      <c r="LW12" s="142">
        <v>1.2E-2</v>
      </c>
      <c r="LX12" s="274">
        <v>133.33074456758371</v>
      </c>
      <c r="LY12" s="142">
        <f t="shared" si="106"/>
        <v>11110.895380631975</v>
      </c>
      <c r="LZ12" s="424">
        <f t="shared" si="107"/>
        <v>33.332686141895927</v>
      </c>
      <c r="MA12" s="142">
        <f t="shared" si="108"/>
        <v>10.256211120583361</v>
      </c>
      <c r="MB12" s="142">
        <f t="shared" si="109"/>
        <v>12.120976778871247</v>
      </c>
      <c r="MC12" s="142">
        <f t="shared" si="110"/>
        <v>23.076475021312568</v>
      </c>
      <c r="MD12" s="142">
        <f t="shared" si="111"/>
        <v>45.453662920767172</v>
      </c>
      <c r="MF12" s="227">
        <v>33.427534771896056</v>
      </c>
      <c r="MG12" s="227">
        <f t="shared" si="175"/>
        <v>45.453662920767172</v>
      </c>
      <c r="MH12" s="227">
        <f t="shared" si="176"/>
        <v>22.133960546541331</v>
      </c>
      <c r="MI12" s="227">
        <v>45.583001961676445</v>
      </c>
      <c r="MJ12" s="227">
        <v>23.142139457466499</v>
      </c>
      <c r="MK12" s="472">
        <f t="shared" si="177"/>
        <v>-0.12933904090927228</v>
      </c>
      <c r="ML12" s="472">
        <f t="shared" si="178"/>
        <v>1.0081789109251673</v>
      </c>
      <c r="MP12" s="700">
        <v>0.87291666666666667</v>
      </c>
      <c r="MQ12" s="410">
        <f t="shared" si="112"/>
        <v>45367.872916666667</v>
      </c>
      <c r="MR12" s="396" t="s">
        <v>330</v>
      </c>
      <c r="MS12" s="397">
        <v>2E-3</v>
      </c>
      <c r="MT12" s="397">
        <v>2.1999999999999999E-2</v>
      </c>
      <c r="MU12" s="397">
        <v>2.5000000000000001E-2</v>
      </c>
      <c r="MV12" s="960">
        <v>260.72552366471268</v>
      </c>
      <c r="MW12" s="397">
        <f t="shared" si="113"/>
        <v>10429.020946588507</v>
      </c>
      <c r="MX12" s="989">
        <f t="shared" si="114"/>
        <v>20.858041893177013</v>
      </c>
      <c r="MY12" s="397">
        <f t="shared" si="115"/>
        <v>10.027904756335102</v>
      </c>
      <c r="MZ12" s="397">
        <f t="shared" si="116"/>
        <v>10.863563486029694</v>
      </c>
      <c r="NA12" s="397">
        <f t="shared" si="117"/>
        <v>10.830137136841911</v>
      </c>
      <c r="NB12" s="397">
        <f t="shared" si="118"/>
        <v>31.721605379206707</v>
      </c>
      <c r="ND12" s="700">
        <v>0.87291666666666667</v>
      </c>
      <c r="NE12" s="410">
        <f t="shared" si="119"/>
        <v>45367.872916666667</v>
      </c>
      <c r="NF12" s="396" t="s">
        <v>330</v>
      </c>
      <c r="NG12" s="397">
        <v>2E-3</v>
      </c>
      <c r="NH12" s="397">
        <v>2.1999999999999999E-2</v>
      </c>
      <c r="NI12" s="397">
        <v>2.5000000000000001E-2</v>
      </c>
      <c r="NJ12" s="960">
        <v>247.35945166823157</v>
      </c>
      <c r="NK12" s="397">
        <f t="shared" si="120"/>
        <v>9894.3780667292631</v>
      </c>
      <c r="NL12" s="989">
        <f t="shared" si="121"/>
        <v>19.788756133458527</v>
      </c>
      <c r="NM12" s="397">
        <f t="shared" si="122"/>
        <v>9.5138250641627504</v>
      </c>
      <c r="NN12" s="397">
        <f t="shared" si="123"/>
        <v>10.306643819509649</v>
      </c>
      <c r="NO12" s="397">
        <f t="shared" si="124"/>
        <v>10.274931069295777</v>
      </c>
      <c r="NP12" s="397">
        <f t="shared" si="125"/>
        <v>30.095399952968176</v>
      </c>
      <c r="NR12" s="962">
        <v>20.526864930206457</v>
      </c>
      <c r="NS12" s="962">
        <f t="shared" si="179"/>
        <v>31.721605379206707</v>
      </c>
      <c r="NT12" s="962">
        <f t="shared" si="180"/>
        <v>10.274931069295777</v>
      </c>
      <c r="NU12" s="962">
        <v>31.217940414688989</v>
      </c>
      <c r="NV12" s="962">
        <v>10.658179867607197</v>
      </c>
      <c r="NW12" s="472">
        <f t="shared" si="181"/>
        <v>0.50366496451771781</v>
      </c>
      <c r="NX12" s="472">
        <f t="shared" si="182"/>
        <v>0.38324879831142056</v>
      </c>
    </row>
    <row r="13" spans="1:457" x14ac:dyDescent="0.25">
      <c r="A13" s="445" t="s">
        <v>329</v>
      </c>
      <c r="B13" s="142" t="s">
        <v>406</v>
      </c>
      <c r="C13" s="199">
        <v>77.2</v>
      </c>
      <c r="D13" s="142">
        <v>29.9</v>
      </c>
      <c r="E13" s="199">
        <v>133.80000000000001</v>
      </c>
      <c r="F13" s="199">
        <f t="shared" si="184"/>
        <v>252.89999999999998</v>
      </c>
      <c r="G13" s="142">
        <f t="shared" si="183"/>
        <v>42.699999999999996</v>
      </c>
      <c r="H13" s="142">
        <f t="shared" si="185"/>
        <v>127.88510538001657</v>
      </c>
      <c r="L13" s="321">
        <v>0.85417824074074078</v>
      </c>
      <c r="M13" s="338">
        <f t="shared" si="129"/>
        <v>45367.854178240741</v>
      </c>
      <c r="N13" s="321" t="s">
        <v>324</v>
      </c>
      <c r="O13" s="311">
        <v>1.7999999999999999E-2</v>
      </c>
      <c r="P13" s="311">
        <v>0.05</v>
      </c>
      <c r="Q13" s="311">
        <v>7.5999999999999998E-2</v>
      </c>
      <c r="R13" s="311">
        <v>179.6541007765197</v>
      </c>
      <c r="S13" s="311">
        <f t="shared" si="130"/>
        <v>2363.8697470594698</v>
      </c>
      <c r="T13" s="921">
        <f t="shared" si="131"/>
        <v>42.54965544707045</v>
      </c>
      <c r="U13" s="311">
        <f t="shared" si="0"/>
        <v>2.3331701399548015</v>
      </c>
      <c r="V13" s="311">
        <f t="shared" si="1"/>
        <v>2.3953880103535963</v>
      </c>
      <c r="W13" s="311">
        <f t="shared" si="2"/>
        <v>40.216485307115647</v>
      </c>
      <c r="X13" s="311">
        <f t="shared" si="3"/>
        <v>44.945043457424049</v>
      </c>
      <c r="Z13" s="321">
        <v>0.85417824074074078</v>
      </c>
      <c r="AA13" s="338">
        <f t="shared" si="132"/>
        <v>45367.854178240741</v>
      </c>
      <c r="AB13" s="321" t="s">
        <v>324</v>
      </c>
      <c r="AC13" s="311">
        <v>1.7999999999999999E-2</v>
      </c>
      <c r="AD13" s="311">
        <v>0.05</v>
      </c>
      <c r="AE13" s="311">
        <v>7.5999999999999998E-2</v>
      </c>
      <c r="AF13" s="311">
        <v>174.81516847322646</v>
      </c>
      <c r="AG13" s="311">
        <f t="shared" si="133"/>
        <v>2300.1995851740326</v>
      </c>
      <c r="AH13" s="921">
        <f t="shared" si="134"/>
        <v>41.403592533132581</v>
      </c>
      <c r="AI13" s="311">
        <f t="shared" si="4"/>
        <v>2.2703268632886551</v>
      </c>
      <c r="AJ13" s="311">
        <f t="shared" si="5"/>
        <v>2.3308689129763529</v>
      </c>
      <c r="AK13" s="311">
        <f t="shared" si="6"/>
        <v>39.133265669843929</v>
      </c>
      <c r="AL13" s="311">
        <f t="shared" si="7"/>
        <v>43.734461446108938</v>
      </c>
      <c r="AN13" s="922">
        <v>42.128177590236916</v>
      </c>
      <c r="AO13" s="922">
        <f t="shared" si="135"/>
        <v>44.945043457424049</v>
      </c>
      <c r="AP13" s="922">
        <f t="shared" si="136"/>
        <v>39.133265669843929</v>
      </c>
      <c r="AQ13" s="922">
        <v>44.499837958279883</v>
      </c>
      <c r="AR13" s="922">
        <v>39.818118790195065</v>
      </c>
      <c r="AS13" s="922">
        <f t="shared" si="137"/>
        <v>0.44520549914416563</v>
      </c>
      <c r="AT13" s="922">
        <f t="shared" si="138"/>
        <v>0.68485312035113566</v>
      </c>
      <c r="AX13" s="963">
        <v>0.85068287037037038</v>
      </c>
      <c r="AY13" s="964">
        <f t="shared" si="8"/>
        <v>45367.850682870368</v>
      </c>
      <c r="AZ13" s="963" t="s">
        <v>325</v>
      </c>
      <c r="BA13" s="965">
        <v>1.9E-2</v>
      </c>
      <c r="BB13" s="965">
        <v>0.05</v>
      </c>
      <c r="BC13" s="965">
        <v>7.0999999999999994E-2</v>
      </c>
      <c r="BD13" s="925">
        <v>304.49324190062674</v>
      </c>
      <c r="BE13" s="965">
        <f t="shared" si="9"/>
        <v>4288.6372098679831</v>
      </c>
      <c r="BF13" s="966">
        <f t="shared" si="10"/>
        <v>81.484106987491671</v>
      </c>
      <c r="BG13" s="965">
        <f t="shared" si="11"/>
        <v>4.229072804175372</v>
      </c>
      <c r="BH13" s="965">
        <f t="shared" si="12"/>
        <v>4.3499034557232399</v>
      </c>
      <c r="BI13" s="965">
        <f t="shared" si="13"/>
        <v>77.255034183316297</v>
      </c>
      <c r="BJ13" s="965">
        <f t="shared" si="14"/>
        <v>85.834010443214908</v>
      </c>
      <c r="BL13" s="963">
        <v>0.85068287037037038</v>
      </c>
      <c r="BM13" s="964">
        <f t="shared" si="15"/>
        <v>45367.850682870368</v>
      </c>
      <c r="BN13" s="963" t="s">
        <v>325</v>
      </c>
      <c r="BO13" s="965">
        <v>1.9E-2</v>
      </c>
      <c r="BP13" s="965">
        <v>0.05</v>
      </c>
      <c r="BQ13" s="965">
        <v>7.0999999999999994E-2</v>
      </c>
      <c r="BR13" s="925">
        <v>297.84979574370567</v>
      </c>
      <c r="BS13" s="965">
        <f t="shared" si="16"/>
        <v>4195.0675456859954</v>
      </c>
      <c r="BT13" s="966">
        <f t="shared" si="17"/>
        <v>79.706283368033908</v>
      </c>
      <c r="BU13" s="965">
        <f t="shared" si="18"/>
        <v>4.1368027186625786</v>
      </c>
      <c r="BV13" s="965">
        <f t="shared" si="19"/>
        <v>4.254997082052939</v>
      </c>
      <c r="BW13" s="965">
        <f t="shared" si="20"/>
        <v>75.569480649371329</v>
      </c>
      <c r="BX13" s="965">
        <f t="shared" si="21"/>
        <v>83.961280450086846</v>
      </c>
      <c r="BZ13" s="927">
        <v>80.689882670754002</v>
      </c>
      <c r="CA13" s="927">
        <f t="shared" si="139"/>
        <v>85.834010443214908</v>
      </c>
      <c r="CB13" s="927">
        <f t="shared" si="140"/>
        <v>75.569480649371329</v>
      </c>
      <c r="CC13" s="927">
        <v>84.997387685508542</v>
      </c>
      <c r="CD13" s="927">
        <v>76.502030573075984</v>
      </c>
      <c r="CE13" s="927">
        <f t="shared" si="141"/>
        <v>0.83662275770636541</v>
      </c>
      <c r="CF13" s="927">
        <f t="shared" si="142"/>
        <v>0.93254992370465573</v>
      </c>
      <c r="CJ13" s="967">
        <v>0.85</v>
      </c>
      <c r="CK13" s="968">
        <f t="shared" si="143"/>
        <v>45367.85</v>
      </c>
      <c r="CL13" s="967" t="s">
        <v>326</v>
      </c>
      <c r="CM13" s="469">
        <v>2.1999999999999999E-2</v>
      </c>
      <c r="CN13" s="469">
        <v>6.4000000000000001E-2</v>
      </c>
      <c r="CO13" s="469">
        <v>6.5000000000000002E-2</v>
      </c>
      <c r="CP13" s="930">
        <v>284.10906235127197</v>
      </c>
      <c r="CQ13" s="469">
        <f t="shared" si="22"/>
        <v>4370.9086515580302</v>
      </c>
      <c r="CR13" s="969">
        <f t="shared" si="144"/>
        <v>96.159990334276657</v>
      </c>
      <c r="CS13" s="469">
        <f t="shared" si="23"/>
        <v>4.30468276289806</v>
      </c>
      <c r="CT13" s="469">
        <f t="shared" si="24"/>
        <v>4.4392040992386246</v>
      </c>
      <c r="CU13" s="469">
        <f t="shared" si="25"/>
        <v>91.855307571378603</v>
      </c>
      <c r="CV13" s="469">
        <f t="shared" si="26"/>
        <v>100.59919443351528</v>
      </c>
      <c r="CX13" s="967">
        <v>0.85</v>
      </c>
      <c r="CY13" s="968">
        <f t="shared" si="145"/>
        <v>45367.85</v>
      </c>
      <c r="CZ13" s="967" t="s">
        <v>326</v>
      </c>
      <c r="DA13" s="469">
        <v>2.1999999999999999E-2</v>
      </c>
      <c r="DB13" s="469">
        <v>6.4000000000000001E-2</v>
      </c>
      <c r="DC13" s="469">
        <v>6.5000000000000002E-2</v>
      </c>
      <c r="DD13" s="930">
        <v>275.73461394545348</v>
      </c>
      <c r="DE13" s="469">
        <f t="shared" si="27"/>
        <v>4242.070983776207</v>
      </c>
      <c r="DF13" s="969">
        <f t="shared" si="146"/>
        <v>93.325561643076554</v>
      </c>
      <c r="DG13" s="469">
        <f t="shared" si="28"/>
        <v>4.1777971809917194</v>
      </c>
      <c r="DH13" s="469">
        <f t="shared" si="29"/>
        <v>4.3083533428977105</v>
      </c>
      <c r="DI13" s="469">
        <f t="shared" si="30"/>
        <v>89.147764462084837</v>
      </c>
      <c r="DJ13" s="469">
        <f t="shared" si="31"/>
        <v>97.633914985974258</v>
      </c>
      <c r="DL13" s="472">
        <v>94.791766021040743</v>
      </c>
      <c r="DM13" s="472">
        <f t="shared" si="147"/>
        <v>100.59919443351528</v>
      </c>
      <c r="DN13" s="472">
        <f t="shared" si="148"/>
        <v>89.147764462084837</v>
      </c>
      <c r="DO13" s="472">
        <v>99.167806355818897</v>
      </c>
      <c r="DP13" s="472">
        <v>90.548332969134648</v>
      </c>
      <c r="DQ13" s="472">
        <f t="shared" si="149"/>
        <v>1.4313880776963828</v>
      </c>
      <c r="DR13" s="472">
        <f t="shared" si="150"/>
        <v>1.4005685070498117</v>
      </c>
      <c r="DV13" s="970">
        <v>0.85168981481481476</v>
      </c>
      <c r="DW13" s="971">
        <f t="shared" si="32"/>
        <v>45367.851689814815</v>
      </c>
      <c r="DX13" s="970" t="s">
        <v>436</v>
      </c>
      <c r="DY13" s="972">
        <v>1.2E-2</v>
      </c>
      <c r="DZ13" s="972">
        <v>1.7999999999999999E-2</v>
      </c>
      <c r="EA13" s="972">
        <v>1.7999999999999999E-2</v>
      </c>
      <c r="EB13" s="934">
        <v>75.168674108638257</v>
      </c>
      <c r="EC13" s="972">
        <f t="shared" si="33"/>
        <v>4176.0374504799038</v>
      </c>
      <c r="ED13" s="973">
        <f t="shared" si="34"/>
        <v>50.112449405758845</v>
      </c>
      <c r="EE13" s="974">
        <f t="shared" si="35"/>
        <v>3.9562460057178033</v>
      </c>
      <c r="EF13" s="974">
        <f t="shared" si="36"/>
        <v>4.4216867122728392</v>
      </c>
      <c r="EG13" s="972">
        <f t="shared" si="37"/>
        <v>46.156203400041043</v>
      </c>
      <c r="EH13" s="972">
        <f t="shared" si="38"/>
        <v>54.534136118031682</v>
      </c>
      <c r="EJ13" s="970">
        <v>0.85168981481481476</v>
      </c>
      <c r="EK13" s="971">
        <f t="shared" si="39"/>
        <v>45367.851689814815</v>
      </c>
      <c r="EL13" s="970" t="s">
        <v>436</v>
      </c>
      <c r="EM13" s="972">
        <v>1.2E-2</v>
      </c>
      <c r="EN13" s="972">
        <v>1.7999999999999999E-2</v>
      </c>
      <c r="EO13" s="972">
        <v>1.7999999999999999E-2</v>
      </c>
      <c r="EP13" s="934">
        <v>75.370816165296901</v>
      </c>
      <c r="EQ13" s="972">
        <f t="shared" si="40"/>
        <v>4187.2675647387168</v>
      </c>
      <c r="ER13" s="975">
        <f t="shared" si="41"/>
        <v>50.247210776864605</v>
      </c>
      <c r="ES13" s="976">
        <f t="shared" si="42"/>
        <v>3.9668850613314159</v>
      </c>
      <c r="ET13" s="976">
        <f t="shared" si="43"/>
        <v>4.4335774214880539</v>
      </c>
      <c r="EU13" s="972">
        <f t="shared" si="44"/>
        <v>46.280325715533188</v>
      </c>
      <c r="EV13" s="972">
        <f t="shared" si="45"/>
        <v>54.680788198352658</v>
      </c>
      <c r="EX13" s="939">
        <v>50.511091598032877</v>
      </c>
      <c r="EY13" s="939">
        <f t="shared" si="151"/>
        <v>54.680788198352658</v>
      </c>
      <c r="EZ13" s="939">
        <f t="shared" si="152"/>
        <v>46.156203400041043</v>
      </c>
      <c r="FA13" s="939">
        <v>54.967952621388719</v>
      </c>
      <c r="FB13" s="939">
        <v>46.523373840293438</v>
      </c>
      <c r="FC13" s="472">
        <f t="shared" si="153"/>
        <v>-0.28716442303606016</v>
      </c>
      <c r="FD13" s="472">
        <f t="shared" si="154"/>
        <v>0.36717044025239431</v>
      </c>
      <c r="FH13" s="977">
        <v>0.85276620370370371</v>
      </c>
      <c r="FI13" s="978">
        <f t="shared" si="46"/>
        <v>45367.852766203701</v>
      </c>
      <c r="FJ13" s="977" t="s">
        <v>437</v>
      </c>
      <c r="FK13" s="979">
        <v>1.2999999999999999E-2</v>
      </c>
      <c r="FL13" s="979">
        <v>3.4000000000000002E-2</v>
      </c>
      <c r="FM13" s="979">
        <v>3.7999999999999999E-2</v>
      </c>
      <c r="FN13" s="942">
        <v>59.490921907355307</v>
      </c>
      <c r="FO13" s="979">
        <f t="shared" si="47"/>
        <v>1565.5505765093503</v>
      </c>
      <c r="FP13" s="980">
        <f t="shared" si="48"/>
        <v>20.352157494621554</v>
      </c>
      <c r="FQ13" s="981">
        <f t="shared" si="49"/>
        <v>1.5254082540347516</v>
      </c>
      <c r="FR13" s="981">
        <f t="shared" si="50"/>
        <v>1.6078627542528461</v>
      </c>
      <c r="FS13" s="979">
        <f t="shared" si="51"/>
        <v>18.826749240586803</v>
      </c>
      <c r="FT13" s="979">
        <f t="shared" si="52"/>
        <v>21.9600202488744</v>
      </c>
      <c r="FV13" s="977">
        <v>0.85276620370370371</v>
      </c>
      <c r="FW13" s="978">
        <f t="shared" si="53"/>
        <v>45367.852766203701</v>
      </c>
      <c r="FX13" s="977" t="s">
        <v>437</v>
      </c>
      <c r="FY13" s="979">
        <v>1.2999999999999999E-2</v>
      </c>
      <c r="FZ13" s="979">
        <v>3.4000000000000002E-2</v>
      </c>
      <c r="GA13" s="979">
        <v>3.7999999999999999E-2</v>
      </c>
      <c r="GB13" s="942">
        <v>59.242050215378818</v>
      </c>
      <c r="GC13" s="979">
        <f t="shared" si="54"/>
        <v>1559.0013214573373</v>
      </c>
      <c r="GD13" s="980">
        <f t="shared" si="55"/>
        <v>20.267017178945384</v>
      </c>
      <c r="GE13" s="981">
        <f t="shared" si="56"/>
        <v>1.5190269285994569</v>
      </c>
      <c r="GF13" s="981">
        <f t="shared" si="57"/>
        <v>1.6011364923075357</v>
      </c>
      <c r="GG13" s="979">
        <f t="shared" si="58"/>
        <v>18.747990250345929</v>
      </c>
      <c r="GH13" s="979">
        <f t="shared" si="59"/>
        <v>21.868153671252919</v>
      </c>
      <c r="GJ13" s="982">
        <v>20.447052719974192</v>
      </c>
      <c r="GK13" s="945">
        <f t="shared" si="155"/>
        <v>21.9600202488744</v>
      </c>
      <c r="GL13" s="945">
        <f t="shared" si="156"/>
        <v>18.747990250345929</v>
      </c>
      <c r="GM13" s="982">
        <v>22.062412394317267</v>
      </c>
      <c r="GN13" s="982">
        <v>18.914532003289736</v>
      </c>
      <c r="GO13" s="472">
        <f t="shared" si="157"/>
        <v>-0.10239214544286668</v>
      </c>
      <c r="GP13" s="472">
        <f t="shared" si="158"/>
        <v>0.16654175294380735</v>
      </c>
      <c r="GT13" s="983">
        <v>0.85623842592592592</v>
      </c>
      <c r="GU13" s="984">
        <f t="shared" si="60"/>
        <v>45367.856238425928</v>
      </c>
      <c r="GV13" s="983" t="s">
        <v>438</v>
      </c>
      <c r="GW13" s="985">
        <v>1.7000000000000001E-2</v>
      </c>
      <c r="GX13" s="985">
        <v>8.8999999999999996E-2</v>
      </c>
      <c r="GY13" s="985">
        <v>8.8999999999999996E-2</v>
      </c>
      <c r="GZ13" s="948">
        <v>276.78277960238375</v>
      </c>
      <c r="HA13" s="985">
        <f t="shared" si="61"/>
        <v>3109.9188719368963</v>
      </c>
      <c r="HB13" s="986">
        <f t="shared" si="62"/>
        <v>52.868620822927241</v>
      </c>
      <c r="HC13" s="987">
        <f t="shared" si="63"/>
        <v>3.0753642178042644</v>
      </c>
      <c r="HD13" s="987">
        <f t="shared" si="64"/>
        <v>3.1452588591179973</v>
      </c>
      <c r="HE13" s="985">
        <f t="shared" si="65"/>
        <v>49.793256605122977</v>
      </c>
      <c r="HF13" s="985">
        <f t="shared" si="66"/>
        <v>56.013879682045236</v>
      </c>
      <c r="HH13" s="983">
        <v>0.85623842592592592</v>
      </c>
      <c r="HI13" s="984">
        <f t="shared" si="67"/>
        <v>45367.856238425928</v>
      </c>
      <c r="HJ13" s="983" t="s">
        <v>438</v>
      </c>
      <c r="HK13" s="985">
        <v>1.7000000000000001E-2</v>
      </c>
      <c r="HL13" s="985">
        <v>8.8999999999999996E-2</v>
      </c>
      <c r="HM13" s="985">
        <v>8.8999999999999996E-2</v>
      </c>
      <c r="HN13" s="948">
        <v>270.62171808561465</v>
      </c>
      <c r="HO13" s="985">
        <f t="shared" si="68"/>
        <v>3040.6934616361195</v>
      </c>
      <c r="HP13" s="986">
        <f t="shared" si="69"/>
        <v>51.691788847814038</v>
      </c>
      <c r="HQ13" s="987">
        <f t="shared" si="70"/>
        <v>3.0069079787290516</v>
      </c>
      <c r="HR13" s="987">
        <f t="shared" si="71"/>
        <v>3.0752467964274395</v>
      </c>
      <c r="HS13" s="985">
        <f t="shared" si="72"/>
        <v>48.684880869084985</v>
      </c>
      <c r="HT13" s="985">
        <f t="shared" si="73"/>
        <v>54.767035644241474</v>
      </c>
      <c r="HV13" s="951">
        <v>52.489819121075399</v>
      </c>
      <c r="HW13" s="951">
        <f t="shared" si="159"/>
        <v>56.013879682045236</v>
      </c>
      <c r="HX13" s="951">
        <f t="shared" si="160"/>
        <v>48.684880869084985</v>
      </c>
      <c r="HY13" s="951">
        <v>55.612542317449538</v>
      </c>
      <c r="HZ13" s="951">
        <v>49.436489773509578</v>
      </c>
      <c r="IA13" s="472">
        <f t="shared" si="161"/>
        <v>0.40133736459569747</v>
      </c>
      <c r="IB13" s="472">
        <f t="shared" si="162"/>
        <v>0.75160890442459305</v>
      </c>
      <c r="IF13" s="952">
        <v>0.85707175925925927</v>
      </c>
      <c r="IG13" s="953">
        <f t="shared" si="163"/>
        <v>45367.857071759259</v>
      </c>
      <c r="IH13" s="240" t="s">
        <v>327</v>
      </c>
      <c r="II13" s="239">
        <v>1.7000000000000001E-2</v>
      </c>
      <c r="IJ13" s="239">
        <v>4.2000000000000003E-2</v>
      </c>
      <c r="IK13" s="239">
        <v>9.6000000000000002E-2</v>
      </c>
      <c r="IL13" s="239">
        <v>342.45467564370466</v>
      </c>
      <c r="IM13" s="239">
        <f t="shared" si="164"/>
        <v>3567.2362046219237</v>
      </c>
      <c r="IN13" s="954">
        <f t="shared" si="74"/>
        <v>60.643015478572707</v>
      </c>
      <c r="IO13" s="239">
        <f t="shared" si="75"/>
        <v>3.5304605736464398</v>
      </c>
      <c r="IP13" s="239">
        <f t="shared" si="76"/>
        <v>3.6047860594074175</v>
      </c>
      <c r="IQ13" s="239">
        <f t="shared" si="77"/>
        <v>57.11255490492627</v>
      </c>
      <c r="IR13" s="239">
        <f t="shared" si="78"/>
        <v>64.247801537980123</v>
      </c>
      <c r="IT13" s="952">
        <v>0.85707175925925927</v>
      </c>
      <c r="IU13" s="953">
        <f t="shared" si="165"/>
        <v>45367.857071759259</v>
      </c>
      <c r="IV13" s="240" t="s">
        <v>327</v>
      </c>
      <c r="IW13" s="239">
        <v>1.7000000000000001E-2</v>
      </c>
      <c r="IX13" s="239">
        <v>4.2000000000000003E-2</v>
      </c>
      <c r="IY13" s="239">
        <v>9.6000000000000002E-2</v>
      </c>
      <c r="IZ13" s="239">
        <v>345.94918302431751</v>
      </c>
      <c r="JA13" s="239">
        <f t="shared" si="166"/>
        <v>3603.637323169974</v>
      </c>
      <c r="JB13" s="954">
        <f t="shared" si="79"/>
        <v>61.261834493889566</v>
      </c>
      <c r="JC13" s="239">
        <f t="shared" si="80"/>
        <v>3.5664864229311086</v>
      </c>
      <c r="JD13" s="239">
        <f t="shared" si="81"/>
        <v>3.6415703476243948</v>
      </c>
      <c r="JE13" s="239">
        <f t="shared" si="82"/>
        <v>57.69534807095846</v>
      </c>
      <c r="JF13" s="239">
        <f t="shared" si="83"/>
        <v>64.903404841513961</v>
      </c>
      <c r="JH13" s="225">
        <v>61.684463539104939</v>
      </c>
      <c r="JI13" s="225">
        <f t="shared" si="167"/>
        <v>64.903404841513961</v>
      </c>
      <c r="JJ13" s="225">
        <f t="shared" si="168"/>
        <v>57.11255490492627</v>
      </c>
      <c r="JK13" s="225">
        <v>65.351156108612102</v>
      </c>
      <c r="JL13" s="225">
        <v>58.093372878247408</v>
      </c>
      <c r="JM13" s="472">
        <f t="shared" si="169"/>
        <v>-0.44775126709814117</v>
      </c>
      <c r="JN13" s="472">
        <f t="shared" si="170"/>
        <v>0.98081797332113752</v>
      </c>
      <c r="JR13" s="323">
        <v>0.86216435185185192</v>
      </c>
      <c r="JS13" s="336">
        <f t="shared" si="84"/>
        <v>45367.862164351849</v>
      </c>
      <c r="JT13" s="184" t="s">
        <v>328</v>
      </c>
      <c r="JU13" s="141">
        <v>6.0000000000000001E-3</v>
      </c>
      <c r="JV13" s="141"/>
      <c r="JW13" s="141">
        <v>5.3999999999999999E-2</v>
      </c>
      <c r="JX13" s="249">
        <v>206.08089643348822</v>
      </c>
      <c r="JY13" s="141">
        <f t="shared" si="85"/>
        <v>3816.3128969164486</v>
      </c>
      <c r="JZ13" s="988">
        <f t="shared" si="86"/>
        <v>22.897877381498692</v>
      </c>
      <c r="KA13" s="141">
        <f t="shared" si="87"/>
        <v>3.7469253896997858</v>
      </c>
      <c r="KB13" s="141">
        <f t="shared" si="88"/>
        <v>3.8883188006318532</v>
      </c>
      <c r="KC13" s="141">
        <f t="shared" si="89"/>
        <v>19.150951991798905</v>
      </c>
      <c r="KD13" s="141">
        <f t="shared" si="90"/>
        <v>26.786196182130546</v>
      </c>
      <c r="KF13" s="323">
        <v>0.86216435185185192</v>
      </c>
      <c r="KG13" s="336">
        <f t="shared" si="91"/>
        <v>45367.862164351849</v>
      </c>
      <c r="KH13" s="184" t="s">
        <v>328</v>
      </c>
      <c r="KI13" s="141">
        <v>6.0000000000000001E-3</v>
      </c>
      <c r="KJ13" s="141"/>
      <c r="KK13" s="141">
        <v>5.3999999999999999E-2</v>
      </c>
      <c r="KL13" s="249">
        <v>200.92768251330372</v>
      </c>
      <c r="KM13" s="141">
        <f t="shared" si="92"/>
        <v>3720.8830095056246</v>
      </c>
      <c r="KN13" s="988">
        <f t="shared" si="93"/>
        <v>22.325298057033748</v>
      </c>
      <c r="KO13" s="141">
        <f t="shared" si="94"/>
        <v>3.6532305911509768</v>
      </c>
      <c r="KP13" s="141">
        <f t="shared" si="95"/>
        <v>3.7910883493076177</v>
      </c>
      <c r="KQ13" s="141">
        <f t="shared" si="96"/>
        <v>18.672067465882773</v>
      </c>
      <c r="KR13" s="141">
        <f t="shared" si="97"/>
        <v>26.116386406341366</v>
      </c>
      <c r="KT13" s="226">
        <v>22.79221575758238</v>
      </c>
      <c r="KU13" s="226">
        <f t="shared" si="171"/>
        <v>26.786196182130546</v>
      </c>
      <c r="KV13" s="226">
        <f t="shared" si="172"/>
        <v>18.672067465882773</v>
      </c>
      <c r="KW13" s="226">
        <v>26.662592018303915</v>
      </c>
      <c r="KX13" s="226">
        <v>19.062580451796173</v>
      </c>
      <c r="KY13" s="472">
        <f t="shared" si="173"/>
        <v>0.12360416382663075</v>
      </c>
      <c r="KZ13" s="472">
        <f t="shared" si="174"/>
        <v>0.3905129859134</v>
      </c>
      <c r="LD13" s="146">
        <v>0.86892361111111116</v>
      </c>
      <c r="LE13" s="421">
        <f t="shared" si="98"/>
        <v>45367.868923611109</v>
      </c>
      <c r="LF13" s="185" t="s">
        <v>329</v>
      </c>
      <c r="LG13" s="142">
        <v>3.0000000000000001E-3</v>
      </c>
      <c r="LH13" s="142">
        <v>8.0000000000000002E-3</v>
      </c>
      <c r="LI13" s="142">
        <v>1.2E-2</v>
      </c>
      <c r="LJ13" s="274">
        <v>127.88510538001657</v>
      </c>
      <c r="LK13" s="142">
        <f t="shared" si="99"/>
        <v>10657.09211500138</v>
      </c>
      <c r="LL13" s="424">
        <f t="shared" si="100"/>
        <v>31.971276345004142</v>
      </c>
      <c r="LM13" s="142">
        <f t="shared" si="101"/>
        <v>9.8373157984628126</v>
      </c>
      <c r="LN13" s="142">
        <f t="shared" si="102"/>
        <v>11.625918670910599</v>
      </c>
      <c r="LO13" s="142">
        <f t="shared" si="103"/>
        <v>22.133960546541331</v>
      </c>
      <c r="LP13" s="142">
        <f t="shared" si="104"/>
        <v>43.597195015914743</v>
      </c>
      <c r="LR13" s="146">
        <v>0.86892361111111116</v>
      </c>
      <c r="LS13" s="421">
        <f t="shared" si="105"/>
        <v>45367.868923611109</v>
      </c>
      <c r="LT13" s="185" t="s">
        <v>329</v>
      </c>
      <c r="LU13" s="142">
        <v>3.0000000000000001E-3</v>
      </c>
      <c r="LV13" s="142">
        <v>8.0000000000000002E-3</v>
      </c>
      <c r="LW13" s="142">
        <v>1.2E-2</v>
      </c>
      <c r="LX13" s="274">
        <v>133.33074456758371</v>
      </c>
      <c r="LY13" s="142">
        <f t="shared" si="106"/>
        <v>11110.895380631975</v>
      </c>
      <c r="LZ13" s="424">
        <f t="shared" si="107"/>
        <v>33.332686141895927</v>
      </c>
      <c r="MA13" s="142">
        <f t="shared" si="108"/>
        <v>10.256211120583361</v>
      </c>
      <c r="MB13" s="142">
        <f t="shared" si="109"/>
        <v>12.120976778871247</v>
      </c>
      <c r="MC13" s="142">
        <f t="shared" si="110"/>
        <v>23.076475021312568</v>
      </c>
      <c r="MD13" s="142">
        <f t="shared" si="111"/>
        <v>45.453662920767172</v>
      </c>
      <c r="MF13" s="227">
        <v>33.427534771896056</v>
      </c>
      <c r="MG13" s="227">
        <f t="shared" si="175"/>
        <v>45.453662920767172</v>
      </c>
      <c r="MH13" s="227">
        <f t="shared" si="176"/>
        <v>22.133960546541331</v>
      </c>
      <c r="MI13" s="227">
        <v>45.583001961676445</v>
      </c>
      <c r="MJ13" s="227">
        <v>23.142139457466499</v>
      </c>
      <c r="MK13" s="472">
        <f t="shared" si="177"/>
        <v>-0.12933904090927228</v>
      </c>
      <c r="ML13" s="472">
        <f t="shared" si="178"/>
        <v>1.0081789109251673</v>
      </c>
      <c r="MP13" s="700">
        <v>0.87329861111111118</v>
      </c>
      <c r="MQ13" s="410">
        <f t="shared" si="112"/>
        <v>45367.873298611114</v>
      </c>
      <c r="MR13" s="396" t="s">
        <v>330</v>
      </c>
      <c r="MS13" s="397">
        <v>3.0000000000000001E-3</v>
      </c>
      <c r="MT13" s="397">
        <v>2.4E-2</v>
      </c>
      <c r="MU13" s="397">
        <v>2.5000000000000001E-2</v>
      </c>
      <c r="MV13" s="960">
        <v>260.72552366471268</v>
      </c>
      <c r="MW13" s="397">
        <f t="shared" si="113"/>
        <v>10429.020946588507</v>
      </c>
      <c r="MX13" s="989">
        <f t="shared" si="114"/>
        <v>31.287062839765522</v>
      </c>
      <c r="MY13" s="397">
        <f t="shared" si="115"/>
        <v>10.027904756335102</v>
      </c>
      <c r="MZ13" s="397">
        <f t="shared" si="116"/>
        <v>10.863563486029694</v>
      </c>
      <c r="NA13" s="397">
        <f t="shared" si="117"/>
        <v>21.259158083430421</v>
      </c>
      <c r="NB13" s="397">
        <f t="shared" si="118"/>
        <v>42.150626325795216</v>
      </c>
      <c r="ND13" s="700">
        <v>0.87329861111111118</v>
      </c>
      <c r="NE13" s="410">
        <f t="shared" si="119"/>
        <v>45367.873298611114</v>
      </c>
      <c r="NF13" s="396" t="s">
        <v>330</v>
      </c>
      <c r="NG13" s="397">
        <v>3.0000000000000001E-3</v>
      </c>
      <c r="NH13" s="397">
        <v>2.4E-2</v>
      </c>
      <c r="NI13" s="397">
        <v>2.5000000000000001E-2</v>
      </c>
      <c r="NJ13" s="960">
        <v>247.35945166823157</v>
      </c>
      <c r="NK13" s="397">
        <f t="shared" si="120"/>
        <v>9894.3780667292631</v>
      </c>
      <c r="NL13" s="989">
        <f t="shared" si="121"/>
        <v>29.683134200187791</v>
      </c>
      <c r="NM13" s="397">
        <f t="shared" si="122"/>
        <v>9.5138250641627504</v>
      </c>
      <c r="NN13" s="397">
        <f t="shared" si="123"/>
        <v>10.306643819509649</v>
      </c>
      <c r="NO13" s="397">
        <f t="shared" si="124"/>
        <v>20.169309136025042</v>
      </c>
      <c r="NP13" s="397">
        <f t="shared" si="125"/>
        <v>39.98977801969744</v>
      </c>
      <c r="NR13" s="962">
        <v>30.79029739530969</v>
      </c>
      <c r="NS13" s="962">
        <f t="shared" si="179"/>
        <v>42.150626325795216</v>
      </c>
      <c r="NT13" s="962">
        <f t="shared" si="180"/>
        <v>20.169309136025042</v>
      </c>
      <c r="NU13" s="962">
        <v>41.481372879792218</v>
      </c>
      <c r="NV13" s="962">
        <v>20.921612332710431</v>
      </c>
      <c r="NW13" s="472">
        <f t="shared" si="181"/>
        <v>0.66925344600299752</v>
      </c>
      <c r="NX13" s="472">
        <f t="shared" si="182"/>
        <v>0.75230319668538925</v>
      </c>
    </row>
    <row r="14" spans="1:457" x14ac:dyDescent="0.25">
      <c r="A14" s="446" t="s">
        <v>330</v>
      </c>
      <c r="B14" s="142" t="s">
        <v>406</v>
      </c>
      <c r="C14" s="199">
        <v>80</v>
      </c>
      <c r="D14" s="142">
        <v>13.8</v>
      </c>
      <c r="E14" s="199">
        <v>261.3</v>
      </c>
      <c r="F14" s="199">
        <f t="shared" si="184"/>
        <v>266.2</v>
      </c>
      <c r="G14" s="142">
        <f t="shared" si="183"/>
        <v>23.8</v>
      </c>
      <c r="H14" s="142">
        <f t="shared" si="185"/>
        <v>260.72552366471268</v>
      </c>
      <c r="L14" s="321">
        <v>0.85456018518518517</v>
      </c>
      <c r="M14" s="338">
        <f t="shared" si="129"/>
        <v>45367.854560185187</v>
      </c>
      <c r="N14" s="321" t="s">
        <v>324</v>
      </c>
      <c r="O14" s="311">
        <v>1.7999999999999999E-2</v>
      </c>
      <c r="P14" s="311">
        <v>5.1999999999999998E-2</v>
      </c>
      <c r="Q14" s="311">
        <v>7.5999999999999998E-2</v>
      </c>
      <c r="R14" s="311">
        <v>179.6541007765197</v>
      </c>
      <c r="S14" s="311">
        <f t="shared" si="130"/>
        <v>2363.8697470594698</v>
      </c>
      <c r="T14" s="921">
        <f t="shared" si="131"/>
        <v>42.54965544707045</v>
      </c>
      <c r="U14" s="311">
        <f t="shared" si="0"/>
        <v>2.3331701399548015</v>
      </c>
      <c r="V14" s="311">
        <f t="shared" si="1"/>
        <v>2.3953880103535963</v>
      </c>
      <c r="W14" s="311">
        <f t="shared" si="2"/>
        <v>40.216485307115647</v>
      </c>
      <c r="X14" s="311">
        <f t="shared" si="3"/>
        <v>44.945043457424049</v>
      </c>
      <c r="Z14" s="321">
        <v>0.85456018518518517</v>
      </c>
      <c r="AA14" s="338">
        <f t="shared" si="132"/>
        <v>45367.854560185187</v>
      </c>
      <c r="AB14" s="321" t="s">
        <v>324</v>
      </c>
      <c r="AC14" s="311">
        <v>1.7999999999999999E-2</v>
      </c>
      <c r="AD14" s="311">
        <v>5.1999999999999998E-2</v>
      </c>
      <c r="AE14" s="311">
        <v>7.5999999999999998E-2</v>
      </c>
      <c r="AF14" s="311">
        <v>174.81516847322646</v>
      </c>
      <c r="AG14" s="311">
        <f t="shared" si="133"/>
        <v>2300.1995851740326</v>
      </c>
      <c r="AH14" s="921">
        <f t="shared" si="134"/>
        <v>41.403592533132581</v>
      </c>
      <c r="AI14" s="311">
        <f t="shared" si="4"/>
        <v>2.2703268632886551</v>
      </c>
      <c r="AJ14" s="311">
        <f t="shared" si="5"/>
        <v>2.3308689129763529</v>
      </c>
      <c r="AK14" s="311">
        <f t="shared" si="6"/>
        <v>39.133265669843929</v>
      </c>
      <c r="AL14" s="311">
        <f t="shared" si="7"/>
        <v>43.734461446108938</v>
      </c>
      <c r="AN14" s="922">
        <v>42.128177590236916</v>
      </c>
      <c r="AO14" s="922">
        <f t="shared" si="135"/>
        <v>44.945043457424049</v>
      </c>
      <c r="AP14" s="922">
        <f t="shared" si="136"/>
        <v>39.133265669843929</v>
      </c>
      <c r="AQ14" s="922">
        <v>44.499837958279883</v>
      </c>
      <c r="AR14" s="922">
        <v>39.818118790195065</v>
      </c>
      <c r="AS14" s="922">
        <f t="shared" si="137"/>
        <v>0.44520549914416563</v>
      </c>
      <c r="AT14" s="922">
        <f t="shared" si="138"/>
        <v>0.68485312035113566</v>
      </c>
      <c r="AX14" s="963">
        <v>0.85075231481481473</v>
      </c>
      <c r="AY14" s="964">
        <f t="shared" si="8"/>
        <v>45367.850752314815</v>
      </c>
      <c r="AZ14" s="963" t="s">
        <v>325</v>
      </c>
      <c r="BA14" s="965">
        <v>2.4E-2</v>
      </c>
      <c r="BB14" s="965">
        <v>0.05</v>
      </c>
      <c r="BC14" s="965">
        <v>7.0999999999999994E-2</v>
      </c>
      <c r="BD14" s="925">
        <v>304.49324190062674</v>
      </c>
      <c r="BE14" s="965">
        <f t="shared" si="9"/>
        <v>4288.6372098679831</v>
      </c>
      <c r="BF14" s="966">
        <f t="shared" si="10"/>
        <v>102.9272930368316</v>
      </c>
      <c r="BG14" s="965">
        <f t="shared" si="11"/>
        <v>4.229072804175372</v>
      </c>
      <c r="BH14" s="965">
        <f t="shared" si="12"/>
        <v>4.3499034557232399</v>
      </c>
      <c r="BI14" s="965">
        <f t="shared" si="13"/>
        <v>98.698220232656226</v>
      </c>
      <c r="BJ14" s="965">
        <f t="shared" si="14"/>
        <v>107.27719649255484</v>
      </c>
      <c r="BL14" s="963">
        <v>0.85075231481481473</v>
      </c>
      <c r="BM14" s="964">
        <f t="shared" si="15"/>
        <v>45367.850752314815</v>
      </c>
      <c r="BN14" s="963" t="s">
        <v>325</v>
      </c>
      <c r="BO14" s="965">
        <v>2.4E-2</v>
      </c>
      <c r="BP14" s="965">
        <v>0.05</v>
      </c>
      <c r="BQ14" s="965">
        <v>7.0999999999999994E-2</v>
      </c>
      <c r="BR14" s="925">
        <v>297.84979574370567</v>
      </c>
      <c r="BS14" s="965">
        <f t="shared" si="16"/>
        <v>4195.0675456859954</v>
      </c>
      <c r="BT14" s="966">
        <f t="shared" si="17"/>
        <v>100.68162109646389</v>
      </c>
      <c r="BU14" s="965">
        <f t="shared" si="18"/>
        <v>4.1368027186625786</v>
      </c>
      <c r="BV14" s="965">
        <f t="shared" si="19"/>
        <v>4.254997082052939</v>
      </c>
      <c r="BW14" s="965">
        <f t="shared" si="20"/>
        <v>96.544818377801306</v>
      </c>
      <c r="BX14" s="965">
        <f t="shared" si="21"/>
        <v>104.93661817851682</v>
      </c>
      <c r="BZ14" s="927">
        <v>101.92406232095242</v>
      </c>
      <c r="CA14" s="927">
        <f t="shared" si="139"/>
        <v>107.27719649255484</v>
      </c>
      <c r="CB14" s="927">
        <f t="shared" si="140"/>
        <v>96.544818377801306</v>
      </c>
      <c r="CC14" s="927">
        <v>106.23156733570696</v>
      </c>
      <c r="CD14" s="927">
        <v>97.736210223274398</v>
      </c>
      <c r="CE14" s="927">
        <f t="shared" si="141"/>
        <v>1.0456291568478804</v>
      </c>
      <c r="CF14" s="927">
        <f t="shared" si="142"/>
        <v>1.1913918454730918</v>
      </c>
      <c r="CJ14" s="967">
        <v>0.85006944444444443</v>
      </c>
      <c r="CK14" s="968">
        <f t="shared" si="143"/>
        <v>45367.850069444445</v>
      </c>
      <c r="CL14" s="967" t="s">
        <v>326</v>
      </c>
      <c r="CM14" s="469">
        <v>2.3E-2</v>
      </c>
      <c r="CN14" s="469">
        <v>6.5000000000000002E-2</v>
      </c>
      <c r="CO14" s="469">
        <v>6.5000000000000002E-2</v>
      </c>
      <c r="CP14" s="930">
        <v>284.10906235127197</v>
      </c>
      <c r="CQ14" s="469">
        <f t="shared" si="22"/>
        <v>4370.9086515580302</v>
      </c>
      <c r="CR14" s="969">
        <f t="shared" si="144"/>
        <v>100.5308989858347</v>
      </c>
      <c r="CS14" s="469">
        <f t="shared" si="23"/>
        <v>4.30468276289806</v>
      </c>
      <c r="CT14" s="469">
        <f t="shared" si="24"/>
        <v>4.4392040992386246</v>
      </c>
      <c r="CU14" s="469">
        <f t="shared" si="25"/>
        <v>96.226216222936642</v>
      </c>
      <c r="CV14" s="469">
        <f t="shared" si="26"/>
        <v>104.97010308507332</v>
      </c>
      <c r="CX14" s="967">
        <v>0.85006944444444443</v>
      </c>
      <c r="CY14" s="968">
        <f t="shared" si="145"/>
        <v>45367.850069444445</v>
      </c>
      <c r="CZ14" s="967" t="s">
        <v>326</v>
      </c>
      <c r="DA14" s="469">
        <v>2.3E-2</v>
      </c>
      <c r="DB14" s="469">
        <v>6.5000000000000002E-2</v>
      </c>
      <c r="DC14" s="469">
        <v>6.5000000000000002E-2</v>
      </c>
      <c r="DD14" s="930">
        <v>275.73461394545348</v>
      </c>
      <c r="DE14" s="469">
        <f t="shared" si="27"/>
        <v>4242.070983776207</v>
      </c>
      <c r="DF14" s="969">
        <f t="shared" si="146"/>
        <v>97.567632626852756</v>
      </c>
      <c r="DG14" s="469">
        <f t="shared" si="28"/>
        <v>4.1777971809917194</v>
      </c>
      <c r="DH14" s="469">
        <f t="shared" si="29"/>
        <v>4.3083533428977105</v>
      </c>
      <c r="DI14" s="469">
        <f t="shared" si="30"/>
        <v>93.389835445861038</v>
      </c>
      <c r="DJ14" s="469">
        <f t="shared" si="31"/>
        <v>101.87598596975047</v>
      </c>
      <c r="DL14" s="472">
        <v>99.100482658360789</v>
      </c>
      <c r="DM14" s="472">
        <f t="shared" si="147"/>
        <v>104.97010308507332</v>
      </c>
      <c r="DN14" s="472">
        <f t="shared" si="148"/>
        <v>93.389835445861038</v>
      </c>
      <c r="DO14" s="472">
        <v>103.47652299313896</v>
      </c>
      <c r="DP14" s="472">
        <v>94.857049606454694</v>
      </c>
      <c r="DQ14" s="472">
        <f t="shared" si="149"/>
        <v>1.493580091934362</v>
      </c>
      <c r="DR14" s="472">
        <f t="shared" si="150"/>
        <v>1.4672141605936559</v>
      </c>
      <c r="DV14" s="970">
        <v>0.85182870370370367</v>
      </c>
      <c r="DW14" s="971">
        <f t="shared" si="32"/>
        <v>45367.8518287037</v>
      </c>
      <c r="DX14" s="970" t="s">
        <v>436</v>
      </c>
      <c r="DY14" s="972">
        <v>1.0999999999999999E-2</v>
      </c>
      <c r="DZ14" s="972">
        <v>1.7999999999999999E-2</v>
      </c>
      <c r="EA14" s="972">
        <v>1.7999999999999999E-2</v>
      </c>
      <c r="EB14" s="934">
        <v>75.168674108638257</v>
      </c>
      <c r="EC14" s="972">
        <f t="shared" si="33"/>
        <v>4176.0374504799038</v>
      </c>
      <c r="ED14" s="973">
        <f t="shared" si="34"/>
        <v>45.936411955278942</v>
      </c>
      <c r="EE14" s="974">
        <f t="shared" si="35"/>
        <v>3.9562460057178033</v>
      </c>
      <c r="EF14" s="974">
        <f t="shared" si="36"/>
        <v>4.4216867122728392</v>
      </c>
      <c r="EG14" s="972">
        <f t="shared" si="37"/>
        <v>41.98016594956114</v>
      </c>
      <c r="EH14" s="972">
        <f t="shared" si="38"/>
        <v>50.358098667551779</v>
      </c>
      <c r="EJ14" s="970">
        <v>0.85182870370370367</v>
      </c>
      <c r="EK14" s="971">
        <f t="shared" si="39"/>
        <v>45367.8518287037</v>
      </c>
      <c r="EL14" s="970" t="s">
        <v>436</v>
      </c>
      <c r="EM14" s="972">
        <v>1.0999999999999999E-2</v>
      </c>
      <c r="EN14" s="972">
        <v>1.7999999999999999E-2</v>
      </c>
      <c r="EO14" s="972">
        <v>1.7999999999999999E-2</v>
      </c>
      <c r="EP14" s="934">
        <v>75.370816165296901</v>
      </c>
      <c r="EQ14" s="972">
        <f t="shared" si="40"/>
        <v>4187.2675647387168</v>
      </c>
      <c r="ER14" s="975">
        <f t="shared" si="41"/>
        <v>46.05994321212588</v>
      </c>
      <c r="ES14" s="976">
        <f t="shared" si="42"/>
        <v>3.9668850613314159</v>
      </c>
      <c r="ET14" s="976">
        <f t="shared" si="43"/>
        <v>4.4335774214880539</v>
      </c>
      <c r="EU14" s="972">
        <f t="shared" si="44"/>
        <v>42.093058150794462</v>
      </c>
      <c r="EV14" s="972">
        <f t="shared" si="45"/>
        <v>50.493520633613933</v>
      </c>
      <c r="EX14" s="939">
        <v>46.301833964863469</v>
      </c>
      <c r="EY14" s="939">
        <f t="shared" si="151"/>
        <v>50.493520633613933</v>
      </c>
      <c r="EZ14" s="939">
        <f t="shared" si="152"/>
        <v>41.98016594956114</v>
      </c>
      <c r="FA14" s="939">
        <v>50.758694988219311</v>
      </c>
      <c r="FB14" s="939">
        <v>42.31411620712403</v>
      </c>
      <c r="FC14" s="472">
        <f t="shared" si="153"/>
        <v>-0.26517435460537797</v>
      </c>
      <c r="FD14" s="472">
        <f t="shared" si="154"/>
        <v>0.33395025756288987</v>
      </c>
      <c r="FH14" s="977">
        <v>0.85289351851851858</v>
      </c>
      <c r="FI14" s="978">
        <f t="shared" si="46"/>
        <v>45367.852893518517</v>
      </c>
      <c r="FJ14" s="977" t="s">
        <v>437</v>
      </c>
      <c r="FK14" s="979">
        <v>1.2999999999999999E-2</v>
      </c>
      <c r="FL14" s="979">
        <v>3.7999999999999999E-2</v>
      </c>
      <c r="FM14" s="979">
        <v>3.7999999999999999E-2</v>
      </c>
      <c r="FN14" s="942">
        <v>59.490921907355307</v>
      </c>
      <c r="FO14" s="979">
        <f t="shared" si="47"/>
        <v>1565.5505765093503</v>
      </c>
      <c r="FP14" s="980">
        <f t="shared" si="48"/>
        <v>20.352157494621554</v>
      </c>
      <c r="FQ14" s="981">
        <f t="shared" si="49"/>
        <v>1.5254082540347516</v>
      </c>
      <c r="FR14" s="981">
        <f t="shared" si="50"/>
        <v>1.6078627542528461</v>
      </c>
      <c r="FS14" s="979">
        <f t="shared" si="51"/>
        <v>18.826749240586803</v>
      </c>
      <c r="FT14" s="979">
        <f t="shared" si="52"/>
        <v>21.9600202488744</v>
      </c>
      <c r="FV14" s="977">
        <v>0.85289351851851858</v>
      </c>
      <c r="FW14" s="978">
        <f t="shared" si="53"/>
        <v>45367.852893518517</v>
      </c>
      <c r="FX14" s="977" t="s">
        <v>437</v>
      </c>
      <c r="FY14" s="979">
        <v>1.2999999999999999E-2</v>
      </c>
      <c r="FZ14" s="979">
        <v>3.7999999999999999E-2</v>
      </c>
      <c r="GA14" s="979">
        <v>3.7999999999999999E-2</v>
      </c>
      <c r="GB14" s="942">
        <v>59.242050215378818</v>
      </c>
      <c r="GC14" s="979">
        <f t="shared" si="54"/>
        <v>1559.0013214573373</v>
      </c>
      <c r="GD14" s="980">
        <f t="shared" si="55"/>
        <v>20.267017178945384</v>
      </c>
      <c r="GE14" s="981">
        <f t="shared" si="56"/>
        <v>1.5190269285994569</v>
      </c>
      <c r="GF14" s="981">
        <f t="shared" si="57"/>
        <v>1.6011364923075357</v>
      </c>
      <c r="GG14" s="979">
        <f t="shared" si="58"/>
        <v>18.747990250345929</v>
      </c>
      <c r="GH14" s="979">
        <f t="shared" si="59"/>
        <v>21.868153671252919</v>
      </c>
      <c r="GJ14" s="982">
        <v>20.447052719974192</v>
      </c>
      <c r="GK14" s="945">
        <f t="shared" si="155"/>
        <v>21.9600202488744</v>
      </c>
      <c r="GL14" s="945">
        <f t="shared" si="156"/>
        <v>18.747990250345929</v>
      </c>
      <c r="GM14" s="982">
        <v>22.062412394317267</v>
      </c>
      <c r="GN14" s="982">
        <v>18.914532003289736</v>
      </c>
      <c r="GO14" s="472">
        <f t="shared" si="157"/>
        <v>-0.10239214544286668</v>
      </c>
      <c r="GP14" s="472">
        <f t="shared" si="158"/>
        <v>0.16654175294380735</v>
      </c>
      <c r="GT14" s="983">
        <v>0.85700231481481481</v>
      </c>
      <c r="GU14" s="984">
        <f t="shared" si="60"/>
        <v>45367.857002314813</v>
      </c>
      <c r="GV14" s="983" t="s">
        <v>438</v>
      </c>
      <c r="GW14" s="985">
        <v>0.02</v>
      </c>
      <c r="GX14" s="985">
        <v>8.8999999999999996E-2</v>
      </c>
      <c r="GY14" s="985">
        <v>8.8999999999999996E-2</v>
      </c>
      <c r="GZ14" s="948">
        <v>276.78277960238375</v>
      </c>
      <c r="HA14" s="985">
        <f t="shared" si="61"/>
        <v>3109.9188719368963</v>
      </c>
      <c r="HB14" s="986">
        <f t="shared" si="62"/>
        <v>62.198377438737928</v>
      </c>
      <c r="HC14" s="987">
        <f t="shared" si="63"/>
        <v>3.0753642178042644</v>
      </c>
      <c r="HD14" s="987">
        <f t="shared" si="64"/>
        <v>3.1452588591179973</v>
      </c>
      <c r="HE14" s="985">
        <f t="shared" si="65"/>
        <v>59.123013220933665</v>
      </c>
      <c r="HF14" s="985">
        <f t="shared" si="66"/>
        <v>65.343636297855923</v>
      </c>
      <c r="HH14" s="983">
        <v>0.85700231481481481</v>
      </c>
      <c r="HI14" s="984">
        <f t="shared" si="67"/>
        <v>45367.857002314813</v>
      </c>
      <c r="HJ14" s="983" t="s">
        <v>438</v>
      </c>
      <c r="HK14" s="985">
        <v>0.02</v>
      </c>
      <c r="HL14" s="985">
        <v>8.8999999999999996E-2</v>
      </c>
      <c r="HM14" s="985">
        <v>8.8999999999999996E-2</v>
      </c>
      <c r="HN14" s="948">
        <v>270.62171808561465</v>
      </c>
      <c r="HO14" s="985">
        <f t="shared" si="68"/>
        <v>3040.6934616361195</v>
      </c>
      <c r="HP14" s="986">
        <f t="shared" si="69"/>
        <v>60.813869232722389</v>
      </c>
      <c r="HQ14" s="987">
        <f t="shared" si="70"/>
        <v>3.0069079787290516</v>
      </c>
      <c r="HR14" s="987">
        <f t="shared" si="71"/>
        <v>3.0752467964274395</v>
      </c>
      <c r="HS14" s="985">
        <f t="shared" si="72"/>
        <v>57.806961253993336</v>
      </c>
      <c r="HT14" s="985">
        <f t="shared" si="73"/>
        <v>63.889116029149832</v>
      </c>
      <c r="HV14" s="951">
        <v>61.752728377735757</v>
      </c>
      <c r="HW14" s="951">
        <f t="shared" si="159"/>
        <v>65.343636297855923</v>
      </c>
      <c r="HX14" s="951">
        <f t="shared" si="160"/>
        <v>57.806961253993336</v>
      </c>
      <c r="HY14" s="951">
        <v>64.875451574109888</v>
      </c>
      <c r="HZ14" s="951">
        <v>58.699399030169936</v>
      </c>
      <c r="IA14" s="472">
        <f t="shared" si="161"/>
        <v>0.46818472374603459</v>
      </c>
      <c r="IB14" s="472">
        <f t="shared" si="162"/>
        <v>0.89243777617659958</v>
      </c>
      <c r="IF14" s="952">
        <v>0.85719907407407403</v>
      </c>
      <c r="IG14" s="953">
        <f t="shared" si="163"/>
        <v>45367.857199074075</v>
      </c>
      <c r="IH14" s="240" t="s">
        <v>327</v>
      </c>
      <c r="II14" s="239">
        <v>1.4999999999999999E-2</v>
      </c>
      <c r="IJ14" s="239">
        <v>3.3000000000000002E-2</v>
      </c>
      <c r="IK14" s="239">
        <v>7.4999999999999997E-2</v>
      </c>
      <c r="IL14" s="239">
        <v>342.45467564370466</v>
      </c>
      <c r="IM14" s="239">
        <f t="shared" si="164"/>
        <v>4566.062341916062</v>
      </c>
      <c r="IN14" s="954">
        <f t="shared" si="74"/>
        <v>68.490935128740929</v>
      </c>
      <c r="IO14" s="239">
        <f t="shared" si="75"/>
        <v>4.5059825742592725</v>
      </c>
      <c r="IP14" s="239">
        <f t="shared" si="76"/>
        <v>4.6277658870770901</v>
      </c>
      <c r="IQ14" s="239">
        <f t="shared" si="77"/>
        <v>63.984952554481659</v>
      </c>
      <c r="IR14" s="239">
        <f t="shared" si="78"/>
        <v>73.118701015818019</v>
      </c>
      <c r="IT14" s="952">
        <v>0.85719907407407403</v>
      </c>
      <c r="IU14" s="953">
        <f t="shared" si="165"/>
        <v>45367.857199074075</v>
      </c>
      <c r="IV14" s="240" t="s">
        <v>327</v>
      </c>
      <c r="IW14" s="239">
        <v>1.4999999999999999E-2</v>
      </c>
      <c r="IX14" s="239">
        <v>3.3000000000000002E-2</v>
      </c>
      <c r="IY14" s="239">
        <v>7.4999999999999997E-2</v>
      </c>
      <c r="IZ14" s="239">
        <v>345.94918302431751</v>
      </c>
      <c r="JA14" s="239">
        <f t="shared" si="166"/>
        <v>4612.6557736575669</v>
      </c>
      <c r="JB14" s="954">
        <f t="shared" si="79"/>
        <v>69.189836604863501</v>
      </c>
      <c r="JC14" s="239">
        <f t="shared" si="80"/>
        <v>4.5519629345304935</v>
      </c>
      <c r="JD14" s="239">
        <f t="shared" si="81"/>
        <v>4.6749889597880747</v>
      </c>
      <c r="JE14" s="239">
        <f t="shared" si="82"/>
        <v>64.637873670333008</v>
      </c>
      <c r="JF14" s="239">
        <f t="shared" si="83"/>
        <v>73.864825564651582</v>
      </c>
      <c r="JH14" s="225">
        <v>69.66715882063616</v>
      </c>
      <c r="JI14" s="225">
        <f t="shared" si="167"/>
        <v>73.864825564651582</v>
      </c>
      <c r="JJ14" s="225">
        <f t="shared" si="168"/>
        <v>63.984952554481659</v>
      </c>
      <c r="JK14" s="225">
        <v>74.374399281489957</v>
      </c>
      <c r="JL14" s="225">
        <v>65.083793108752204</v>
      </c>
      <c r="JM14" s="472">
        <f t="shared" si="169"/>
        <v>-0.50957371683837493</v>
      </c>
      <c r="JN14" s="472">
        <f t="shared" si="170"/>
        <v>1.0988405542705451</v>
      </c>
      <c r="JR14" s="323">
        <v>0.86255787037037035</v>
      </c>
      <c r="JS14" s="336">
        <f t="shared" si="84"/>
        <v>45367.862557870372</v>
      </c>
      <c r="JT14" s="184" t="s">
        <v>328</v>
      </c>
      <c r="JU14" s="141">
        <v>5.0000000000000001E-3</v>
      </c>
      <c r="JV14" s="141"/>
      <c r="JW14" s="141">
        <v>5.3999999999999999E-2</v>
      </c>
      <c r="JX14" s="249">
        <v>206.08089643348822</v>
      </c>
      <c r="JY14" s="141">
        <f t="shared" si="85"/>
        <v>3816.3128969164486</v>
      </c>
      <c r="JZ14" s="988">
        <f t="shared" si="86"/>
        <v>19.081564484582245</v>
      </c>
      <c r="KA14" s="141">
        <f t="shared" si="87"/>
        <v>3.7469253896997858</v>
      </c>
      <c r="KB14" s="141">
        <f t="shared" si="88"/>
        <v>3.8883188006318532</v>
      </c>
      <c r="KC14" s="141">
        <f t="shared" si="89"/>
        <v>15.334639094882458</v>
      </c>
      <c r="KD14" s="141">
        <f t="shared" si="90"/>
        <v>22.969883285214099</v>
      </c>
      <c r="KF14" s="323">
        <v>0.86255787037037035</v>
      </c>
      <c r="KG14" s="336">
        <f t="shared" si="91"/>
        <v>45367.862557870372</v>
      </c>
      <c r="KH14" s="184" t="s">
        <v>328</v>
      </c>
      <c r="KI14" s="141">
        <v>5.0000000000000001E-3</v>
      </c>
      <c r="KJ14" s="141"/>
      <c r="KK14" s="141">
        <v>5.3999999999999999E-2</v>
      </c>
      <c r="KL14" s="249">
        <v>200.92768251330372</v>
      </c>
      <c r="KM14" s="141">
        <f t="shared" si="92"/>
        <v>3720.8830095056246</v>
      </c>
      <c r="KN14" s="988">
        <f t="shared" si="93"/>
        <v>18.604415047528125</v>
      </c>
      <c r="KO14" s="141">
        <f t="shared" si="94"/>
        <v>3.6532305911509768</v>
      </c>
      <c r="KP14" s="141">
        <f t="shared" si="95"/>
        <v>3.7910883493076177</v>
      </c>
      <c r="KQ14" s="141">
        <f t="shared" si="96"/>
        <v>14.951184456377149</v>
      </c>
      <c r="KR14" s="141">
        <f t="shared" si="97"/>
        <v>22.395503396835743</v>
      </c>
      <c r="KT14" s="226">
        <v>18.993513131318647</v>
      </c>
      <c r="KU14" s="226">
        <f t="shared" si="171"/>
        <v>22.969883285214099</v>
      </c>
      <c r="KV14" s="226">
        <f t="shared" si="172"/>
        <v>14.951184456377149</v>
      </c>
      <c r="KW14" s="226">
        <v>22.863889392040182</v>
      </c>
      <c r="KX14" s="226">
        <v>15.26387782553244</v>
      </c>
      <c r="KY14" s="472">
        <f t="shared" si="173"/>
        <v>0.10599389317391683</v>
      </c>
      <c r="KZ14" s="472">
        <f t="shared" si="174"/>
        <v>0.31269336915529067</v>
      </c>
      <c r="LD14" s="146">
        <v>0.869074074074074</v>
      </c>
      <c r="LE14" s="421">
        <f t="shared" si="98"/>
        <v>45367.869074074071</v>
      </c>
      <c r="LF14" s="185" t="s">
        <v>329</v>
      </c>
      <c r="LG14" s="142">
        <v>4.0000000000000001E-3</v>
      </c>
      <c r="LH14" s="142">
        <v>8.9999999999999993E-3</v>
      </c>
      <c r="LI14" s="142">
        <v>1.2E-2</v>
      </c>
      <c r="LJ14" s="274">
        <v>127.88510538001657</v>
      </c>
      <c r="LK14" s="142">
        <f t="shared" si="99"/>
        <v>10657.09211500138</v>
      </c>
      <c r="LL14" s="424">
        <f t="shared" si="100"/>
        <v>42.628368460005518</v>
      </c>
      <c r="LM14" s="142">
        <f t="shared" si="101"/>
        <v>9.8373157984628126</v>
      </c>
      <c r="LN14" s="142">
        <f t="shared" si="102"/>
        <v>11.625918670910599</v>
      </c>
      <c r="LO14" s="142">
        <f t="shared" si="103"/>
        <v>32.791052661542707</v>
      </c>
      <c r="LP14" s="142">
        <f t="shared" si="104"/>
        <v>54.254287130916119</v>
      </c>
      <c r="LR14" s="146">
        <v>0.869074074074074</v>
      </c>
      <c r="LS14" s="421">
        <f t="shared" si="105"/>
        <v>45367.869074074071</v>
      </c>
      <c r="LT14" s="185" t="s">
        <v>329</v>
      </c>
      <c r="LU14" s="142">
        <v>4.0000000000000001E-3</v>
      </c>
      <c r="LV14" s="142">
        <v>8.9999999999999993E-3</v>
      </c>
      <c r="LW14" s="142">
        <v>1.2E-2</v>
      </c>
      <c r="LX14" s="274">
        <v>133.33074456758371</v>
      </c>
      <c r="LY14" s="142">
        <f t="shared" si="106"/>
        <v>11110.895380631975</v>
      </c>
      <c r="LZ14" s="424">
        <f t="shared" si="107"/>
        <v>44.4435815225279</v>
      </c>
      <c r="MA14" s="142">
        <f t="shared" si="108"/>
        <v>10.256211120583361</v>
      </c>
      <c r="MB14" s="142">
        <f t="shared" si="109"/>
        <v>12.120976778871247</v>
      </c>
      <c r="MC14" s="142">
        <f t="shared" si="110"/>
        <v>34.187370401944541</v>
      </c>
      <c r="MD14" s="142">
        <f t="shared" si="111"/>
        <v>56.564558301399146</v>
      </c>
      <c r="MF14" s="227">
        <v>44.570046362528075</v>
      </c>
      <c r="MG14" s="227">
        <f t="shared" si="175"/>
        <v>56.564558301399146</v>
      </c>
      <c r="MH14" s="227">
        <f t="shared" si="176"/>
        <v>32.791052661542707</v>
      </c>
      <c r="MI14" s="227">
        <v>56.725513552308456</v>
      </c>
      <c r="MJ14" s="227">
        <v>34.284651048098517</v>
      </c>
      <c r="MK14" s="472">
        <f t="shared" si="177"/>
        <v>-0.16095525090931062</v>
      </c>
      <c r="ML14" s="472">
        <f t="shared" si="178"/>
        <v>1.49359838655581</v>
      </c>
      <c r="MP14" s="700">
        <v>0.87364583333333334</v>
      </c>
      <c r="MQ14" s="410">
        <f t="shared" si="112"/>
        <v>45367.873645833337</v>
      </c>
      <c r="MR14" s="396" t="s">
        <v>330</v>
      </c>
      <c r="MS14" s="397">
        <v>5.0000000000000001E-3</v>
      </c>
      <c r="MT14" s="397">
        <v>2.4E-2</v>
      </c>
      <c r="MU14" s="397">
        <v>2.5000000000000001E-2</v>
      </c>
      <c r="MV14" s="960">
        <v>260.72552366471268</v>
      </c>
      <c r="MW14" s="397">
        <f t="shared" si="113"/>
        <v>10429.020946588507</v>
      </c>
      <c r="MX14" s="989">
        <f t="shared" si="114"/>
        <v>52.145104732942535</v>
      </c>
      <c r="MY14" s="397">
        <f t="shared" si="115"/>
        <v>10.027904756335102</v>
      </c>
      <c r="MZ14" s="397">
        <f t="shared" si="116"/>
        <v>10.863563486029694</v>
      </c>
      <c r="NA14" s="397">
        <f t="shared" si="117"/>
        <v>42.117199976607431</v>
      </c>
      <c r="NB14" s="397">
        <f t="shared" si="118"/>
        <v>63.008668218972232</v>
      </c>
      <c r="ND14" s="700">
        <v>0.87364583333333334</v>
      </c>
      <c r="NE14" s="410">
        <f t="shared" si="119"/>
        <v>45367.873645833337</v>
      </c>
      <c r="NF14" s="396" t="s">
        <v>330</v>
      </c>
      <c r="NG14" s="397">
        <v>5.0000000000000001E-3</v>
      </c>
      <c r="NH14" s="397">
        <v>2.4E-2</v>
      </c>
      <c r="NI14" s="397">
        <v>2.5000000000000001E-2</v>
      </c>
      <c r="NJ14" s="960">
        <v>247.35945166823157</v>
      </c>
      <c r="NK14" s="397">
        <f t="shared" si="120"/>
        <v>9894.3780667292631</v>
      </c>
      <c r="NL14" s="989">
        <f t="shared" si="121"/>
        <v>49.471890333646314</v>
      </c>
      <c r="NM14" s="397">
        <f t="shared" si="122"/>
        <v>9.5138250641627504</v>
      </c>
      <c r="NN14" s="397">
        <f t="shared" si="123"/>
        <v>10.306643819509649</v>
      </c>
      <c r="NO14" s="397">
        <f t="shared" si="124"/>
        <v>39.958065269483562</v>
      </c>
      <c r="NP14" s="397">
        <f t="shared" si="125"/>
        <v>59.77853415315596</v>
      </c>
      <c r="NR14" s="962">
        <v>51.317162325516151</v>
      </c>
      <c r="NS14" s="962">
        <f t="shared" si="179"/>
        <v>63.008668218972232</v>
      </c>
      <c r="NT14" s="962">
        <f t="shared" si="180"/>
        <v>39.958065269483562</v>
      </c>
      <c r="NU14" s="962">
        <v>62.008237809998683</v>
      </c>
      <c r="NV14" s="962">
        <v>41.448477262916889</v>
      </c>
      <c r="NW14" s="472">
        <f t="shared" si="181"/>
        <v>1.0004304089735498</v>
      </c>
      <c r="NX14" s="472">
        <f t="shared" si="182"/>
        <v>1.4904119934333266</v>
      </c>
    </row>
    <row r="15" spans="1:457" x14ac:dyDescent="0.25">
      <c r="L15" s="321">
        <v>0.85488425925925926</v>
      </c>
      <c r="M15" s="338">
        <f t="shared" si="129"/>
        <v>45367.854884259257</v>
      </c>
      <c r="N15" s="321" t="s">
        <v>324</v>
      </c>
      <c r="O15" s="311">
        <v>1.9E-2</v>
      </c>
      <c r="P15" s="311">
        <v>5.5E-2</v>
      </c>
      <c r="Q15" s="311">
        <v>7.5999999999999998E-2</v>
      </c>
      <c r="R15" s="311">
        <v>179.6541007765197</v>
      </c>
      <c r="S15" s="311">
        <f t="shared" si="130"/>
        <v>2363.8697470594698</v>
      </c>
      <c r="T15" s="921">
        <f t="shared" si="131"/>
        <v>44.913525194129925</v>
      </c>
      <c r="U15" s="311">
        <f t="shared" si="0"/>
        <v>2.3331701399548015</v>
      </c>
      <c r="V15" s="311">
        <f t="shared" si="1"/>
        <v>2.3953880103535963</v>
      </c>
      <c r="W15" s="311">
        <f t="shared" si="2"/>
        <v>42.580355054175122</v>
      </c>
      <c r="X15" s="311">
        <f t="shared" si="3"/>
        <v>47.308913204483524</v>
      </c>
      <c r="Z15" s="321">
        <v>0.85488425925925926</v>
      </c>
      <c r="AA15" s="338">
        <f t="shared" si="132"/>
        <v>45367.854884259257</v>
      </c>
      <c r="AB15" s="321" t="s">
        <v>324</v>
      </c>
      <c r="AC15" s="311">
        <v>1.9E-2</v>
      </c>
      <c r="AD15" s="311">
        <v>5.5E-2</v>
      </c>
      <c r="AE15" s="311">
        <v>7.5999999999999998E-2</v>
      </c>
      <c r="AF15" s="311">
        <v>174.81516847322646</v>
      </c>
      <c r="AG15" s="311">
        <f t="shared" si="133"/>
        <v>2300.1995851740326</v>
      </c>
      <c r="AH15" s="921">
        <f t="shared" si="134"/>
        <v>43.703792118306616</v>
      </c>
      <c r="AI15" s="311">
        <f t="shared" si="4"/>
        <v>2.2703268632886551</v>
      </c>
      <c r="AJ15" s="311">
        <f t="shared" si="5"/>
        <v>2.3308689129763529</v>
      </c>
      <c r="AK15" s="311">
        <f t="shared" si="6"/>
        <v>41.433465255017964</v>
      </c>
      <c r="AL15" s="311">
        <f t="shared" si="7"/>
        <v>46.034661031282965</v>
      </c>
      <c r="AN15" s="922">
        <v>44.468631900805633</v>
      </c>
      <c r="AO15" s="922">
        <f t="shared" si="135"/>
        <v>47.308913204483524</v>
      </c>
      <c r="AP15" s="922">
        <f t="shared" si="136"/>
        <v>41.433465255017964</v>
      </c>
      <c r="AQ15" s="922">
        <v>46.8402922688486</v>
      </c>
      <c r="AR15" s="922">
        <v>42.158573100763782</v>
      </c>
      <c r="AS15" s="922">
        <f t="shared" si="137"/>
        <v>0.4686209356349238</v>
      </c>
      <c r="AT15" s="922">
        <f t="shared" si="138"/>
        <v>0.72510784574581777</v>
      </c>
      <c r="AX15" s="963">
        <v>0.85091435185185194</v>
      </c>
      <c r="AY15" s="964">
        <f t="shared" si="8"/>
        <v>45367.850914351853</v>
      </c>
      <c r="AZ15" s="963" t="s">
        <v>325</v>
      </c>
      <c r="BA15" s="965">
        <v>1.9E-2</v>
      </c>
      <c r="BB15" s="965">
        <v>5.3999999999999999E-2</v>
      </c>
      <c r="BC15" s="965">
        <v>7.0999999999999994E-2</v>
      </c>
      <c r="BD15" s="925">
        <v>304.49324190062674</v>
      </c>
      <c r="BE15" s="965">
        <f t="shared" si="9"/>
        <v>4288.6372098679831</v>
      </c>
      <c r="BF15" s="966">
        <f t="shared" si="10"/>
        <v>81.484106987491671</v>
      </c>
      <c r="BG15" s="965">
        <f t="shared" si="11"/>
        <v>4.229072804175372</v>
      </c>
      <c r="BH15" s="965">
        <f t="shared" si="12"/>
        <v>4.3499034557232399</v>
      </c>
      <c r="BI15" s="965">
        <f t="shared" si="13"/>
        <v>77.255034183316297</v>
      </c>
      <c r="BJ15" s="965">
        <f t="shared" si="14"/>
        <v>85.834010443214908</v>
      </c>
      <c r="BL15" s="963">
        <v>0.85091435185185194</v>
      </c>
      <c r="BM15" s="964">
        <f t="shared" si="15"/>
        <v>45367.850914351853</v>
      </c>
      <c r="BN15" s="963" t="s">
        <v>325</v>
      </c>
      <c r="BO15" s="965">
        <v>1.9E-2</v>
      </c>
      <c r="BP15" s="965">
        <v>5.3999999999999999E-2</v>
      </c>
      <c r="BQ15" s="965">
        <v>7.0999999999999994E-2</v>
      </c>
      <c r="BR15" s="925">
        <v>297.84979574370567</v>
      </c>
      <c r="BS15" s="965">
        <f t="shared" si="16"/>
        <v>4195.0675456859954</v>
      </c>
      <c r="BT15" s="966">
        <f t="shared" si="17"/>
        <v>79.706283368033908</v>
      </c>
      <c r="BU15" s="965">
        <f t="shared" si="18"/>
        <v>4.1368027186625786</v>
      </c>
      <c r="BV15" s="965">
        <f t="shared" si="19"/>
        <v>4.254997082052939</v>
      </c>
      <c r="BW15" s="965">
        <f t="shared" si="20"/>
        <v>75.569480649371329</v>
      </c>
      <c r="BX15" s="965">
        <f t="shared" si="21"/>
        <v>83.961280450086846</v>
      </c>
      <c r="BZ15" s="927">
        <v>80.689882670754002</v>
      </c>
      <c r="CA15" s="927">
        <f t="shared" si="139"/>
        <v>85.834010443214908</v>
      </c>
      <c r="CB15" s="927">
        <f t="shared" si="140"/>
        <v>75.569480649371329</v>
      </c>
      <c r="CC15" s="927">
        <v>84.997387685508542</v>
      </c>
      <c r="CD15" s="927">
        <v>76.502030573075984</v>
      </c>
      <c r="CE15" s="927">
        <f t="shared" si="141"/>
        <v>0.83662275770636541</v>
      </c>
      <c r="CF15" s="927">
        <f t="shared" si="142"/>
        <v>0.93254992370465573</v>
      </c>
      <c r="CJ15" s="967">
        <v>0.85013888888888889</v>
      </c>
      <c r="CK15" s="968">
        <f t="shared" si="143"/>
        <v>45367.850138888891</v>
      </c>
      <c r="CL15" s="967" t="s">
        <v>326</v>
      </c>
      <c r="CM15" s="469">
        <v>2.3E-2</v>
      </c>
      <c r="CN15" s="469">
        <v>6.5000000000000002E-2</v>
      </c>
      <c r="CO15" s="469">
        <v>6.5000000000000002E-2</v>
      </c>
      <c r="CP15" s="930">
        <v>284.10906235127197</v>
      </c>
      <c r="CQ15" s="469">
        <f t="shared" si="22"/>
        <v>4370.9086515580302</v>
      </c>
      <c r="CR15" s="969">
        <f t="shared" si="144"/>
        <v>100.5308989858347</v>
      </c>
      <c r="CS15" s="469">
        <f t="shared" si="23"/>
        <v>4.30468276289806</v>
      </c>
      <c r="CT15" s="469">
        <f t="shared" si="24"/>
        <v>4.4392040992386246</v>
      </c>
      <c r="CU15" s="469">
        <f t="shared" si="25"/>
        <v>96.226216222936642</v>
      </c>
      <c r="CV15" s="469">
        <f t="shared" si="26"/>
        <v>104.97010308507332</v>
      </c>
      <c r="CX15" s="967">
        <v>0.85013888888888889</v>
      </c>
      <c r="CY15" s="968">
        <f t="shared" si="145"/>
        <v>45367.850138888891</v>
      </c>
      <c r="CZ15" s="967" t="s">
        <v>326</v>
      </c>
      <c r="DA15" s="469">
        <v>2.3E-2</v>
      </c>
      <c r="DB15" s="469">
        <v>6.5000000000000002E-2</v>
      </c>
      <c r="DC15" s="469">
        <v>6.5000000000000002E-2</v>
      </c>
      <c r="DD15" s="930">
        <v>275.73461394545348</v>
      </c>
      <c r="DE15" s="469">
        <f t="shared" si="27"/>
        <v>4242.070983776207</v>
      </c>
      <c r="DF15" s="969">
        <f t="shared" si="146"/>
        <v>97.567632626852756</v>
      </c>
      <c r="DG15" s="469">
        <f t="shared" si="28"/>
        <v>4.1777971809917194</v>
      </c>
      <c r="DH15" s="469">
        <f t="shared" si="29"/>
        <v>4.3083533428977105</v>
      </c>
      <c r="DI15" s="469">
        <f t="shared" si="30"/>
        <v>93.389835445861038</v>
      </c>
      <c r="DJ15" s="469">
        <f t="shared" si="31"/>
        <v>101.87598596975047</v>
      </c>
      <c r="DL15" s="472">
        <v>99.100482658360789</v>
      </c>
      <c r="DM15" s="472">
        <f t="shared" si="147"/>
        <v>104.97010308507332</v>
      </c>
      <c r="DN15" s="472">
        <f t="shared" si="148"/>
        <v>93.389835445861038</v>
      </c>
      <c r="DO15" s="472">
        <v>103.47652299313896</v>
      </c>
      <c r="DP15" s="472">
        <v>94.857049606454694</v>
      </c>
      <c r="DQ15" s="472">
        <f t="shared" si="149"/>
        <v>1.493580091934362</v>
      </c>
      <c r="DR15" s="472">
        <f t="shared" si="150"/>
        <v>1.4672141605936559</v>
      </c>
      <c r="DV15" s="970">
        <v>0.85194444444444439</v>
      </c>
      <c r="DW15" s="971">
        <f t="shared" si="32"/>
        <v>45367.851944444446</v>
      </c>
      <c r="DX15" s="970" t="s">
        <v>436</v>
      </c>
      <c r="DY15" s="972">
        <v>1.7999999999999999E-2</v>
      </c>
      <c r="DZ15" s="972">
        <v>2.8000000000000001E-2</v>
      </c>
      <c r="EA15" s="972">
        <v>2.8000000000000001E-2</v>
      </c>
      <c r="EB15" s="934">
        <v>75.168674108638257</v>
      </c>
      <c r="EC15" s="972">
        <f t="shared" si="33"/>
        <v>2684.5955038799375</v>
      </c>
      <c r="ED15" s="973">
        <f t="shared" si="34"/>
        <v>48.322719069838868</v>
      </c>
      <c r="EE15" s="974">
        <f t="shared" si="35"/>
        <v>2.592023245125457</v>
      </c>
      <c r="EF15" s="974">
        <f t="shared" si="36"/>
        <v>2.784024966986602</v>
      </c>
      <c r="EG15" s="972">
        <f t="shared" si="37"/>
        <v>45.730695824713408</v>
      </c>
      <c r="EH15" s="972">
        <f t="shared" si="38"/>
        <v>51.106744036825468</v>
      </c>
      <c r="EJ15" s="970">
        <v>0.85194444444444439</v>
      </c>
      <c r="EK15" s="971">
        <f t="shared" si="39"/>
        <v>45367.851944444446</v>
      </c>
      <c r="EL15" s="970" t="s">
        <v>436</v>
      </c>
      <c r="EM15" s="972">
        <v>1.7999999999999999E-2</v>
      </c>
      <c r="EN15" s="972">
        <v>2.8000000000000001E-2</v>
      </c>
      <c r="EO15" s="972">
        <v>2.8000000000000001E-2</v>
      </c>
      <c r="EP15" s="934">
        <v>75.370816165296901</v>
      </c>
      <c r="EQ15" s="972">
        <f t="shared" si="40"/>
        <v>2691.8148630463179</v>
      </c>
      <c r="ER15" s="975">
        <f t="shared" si="41"/>
        <v>48.452667534833715</v>
      </c>
      <c r="ES15" s="976">
        <f t="shared" si="42"/>
        <v>2.5989936608723068</v>
      </c>
      <c r="ET15" s="976">
        <f t="shared" si="43"/>
        <v>2.7915117098258113</v>
      </c>
      <c r="EU15" s="972">
        <f t="shared" si="44"/>
        <v>45.853673873961405</v>
      </c>
      <c r="EV15" s="972">
        <f t="shared" si="45"/>
        <v>51.244179244659527</v>
      </c>
      <c r="EX15" s="939">
        <v>48.707124040960267</v>
      </c>
      <c r="EY15" s="939">
        <f t="shared" si="151"/>
        <v>51.244179244659527</v>
      </c>
      <c r="EZ15" s="939">
        <f t="shared" si="152"/>
        <v>45.730695824713408</v>
      </c>
      <c r="FA15" s="939">
        <v>51.513295796406538</v>
      </c>
      <c r="FB15" s="939">
        <v>46.094481372096496</v>
      </c>
      <c r="FC15" s="472">
        <f t="shared" si="153"/>
        <v>-0.2691165517470111</v>
      </c>
      <c r="FD15" s="472">
        <f t="shared" si="154"/>
        <v>0.36378554738308821</v>
      </c>
      <c r="FH15" s="977">
        <v>0.85306712962962961</v>
      </c>
      <c r="FI15" s="978">
        <f t="shared" si="46"/>
        <v>45367.853067129632</v>
      </c>
      <c r="FJ15" s="977" t="s">
        <v>437</v>
      </c>
      <c r="FK15" s="979">
        <v>1.2999999999999999E-2</v>
      </c>
      <c r="FL15" s="979">
        <v>3.7999999999999999E-2</v>
      </c>
      <c r="FM15" s="979">
        <v>3.7999999999999999E-2</v>
      </c>
      <c r="FN15" s="942">
        <v>59.490921907355307</v>
      </c>
      <c r="FO15" s="979">
        <f t="shared" si="47"/>
        <v>1565.5505765093503</v>
      </c>
      <c r="FP15" s="980">
        <f t="shared" si="48"/>
        <v>20.352157494621554</v>
      </c>
      <c r="FQ15" s="981">
        <f t="shared" si="49"/>
        <v>1.5254082540347516</v>
      </c>
      <c r="FR15" s="981">
        <f t="shared" si="50"/>
        <v>1.6078627542528461</v>
      </c>
      <c r="FS15" s="979">
        <f t="shared" si="51"/>
        <v>18.826749240586803</v>
      </c>
      <c r="FT15" s="979">
        <f t="shared" si="52"/>
        <v>21.9600202488744</v>
      </c>
      <c r="FV15" s="977">
        <v>0.85306712962962961</v>
      </c>
      <c r="FW15" s="978">
        <f t="shared" si="53"/>
        <v>45367.853067129632</v>
      </c>
      <c r="FX15" s="977" t="s">
        <v>437</v>
      </c>
      <c r="FY15" s="979">
        <v>1.2999999999999999E-2</v>
      </c>
      <c r="FZ15" s="979">
        <v>3.7999999999999999E-2</v>
      </c>
      <c r="GA15" s="979">
        <v>3.7999999999999999E-2</v>
      </c>
      <c r="GB15" s="942">
        <v>59.242050215378818</v>
      </c>
      <c r="GC15" s="979">
        <f t="shared" si="54"/>
        <v>1559.0013214573373</v>
      </c>
      <c r="GD15" s="980">
        <f t="shared" si="55"/>
        <v>20.267017178945384</v>
      </c>
      <c r="GE15" s="981">
        <f t="shared" si="56"/>
        <v>1.5190269285994569</v>
      </c>
      <c r="GF15" s="981">
        <f t="shared" si="57"/>
        <v>1.6011364923075357</v>
      </c>
      <c r="GG15" s="979">
        <f t="shared" si="58"/>
        <v>18.747990250345929</v>
      </c>
      <c r="GH15" s="979">
        <f t="shared" si="59"/>
        <v>21.868153671252919</v>
      </c>
      <c r="GJ15" s="982">
        <v>20.447052719974192</v>
      </c>
      <c r="GK15" s="945">
        <f t="shared" si="155"/>
        <v>21.9600202488744</v>
      </c>
      <c r="GL15" s="945">
        <f t="shared" si="156"/>
        <v>18.747990250345929</v>
      </c>
      <c r="GM15" s="982">
        <v>22.062412394317267</v>
      </c>
      <c r="GN15" s="982">
        <v>18.914532003289736</v>
      </c>
      <c r="GO15" s="472">
        <f t="shared" si="157"/>
        <v>-0.10239214544286668</v>
      </c>
      <c r="GP15" s="472">
        <f t="shared" si="158"/>
        <v>0.16654175294380735</v>
      </c>
      <c r="GT15" s="983">
        <v>0.85769675925925926</v>
      </c>
      <c r="GU15" s="984">
        <f t="shared" si="60"/>
        <v>45367.85769675926</v>
      </c>
      <c r="GV15" s="983" t="s">
        <v>438</v>
      </c>
      <c r="GW15" s="985">
        <v>1.2E-2</v>
      </c>
      <c r="GX15" s="985">
        <v>6.9000000000000006E-2</v>
      </c>
      <c r="GY15" s="985">
        <v>6.9000000000000006E-2</v>
      </c>
      <c r="GZ15" s="948">
        <v>276.78277960238375</v>
      </c>
      <c r="HA15" s="985">
        <f t="shared" si="61"/>
        <v>4011.3446319186046</v>
      </c>
      <c r="HB15" s="986">
        <f t="shared" si="62"/>
        <v>48.136135583023254</v>
      </c>
      <c r="HC15" s="987">
        <f t="shared" si="63"/>
        <v>3.9540397086054817</v>
      </c>
      <c r="HD15" s="987">
        <f t="shared" si="64"/>
        <v>4.0703349941527023</v>
      </c>
      <c r="HE15" s="985">
        <f t="shared" si="65"/>
        <v>44.182095874417769</v>
      </c>
      <c r="HF15" s="985">
        <f t="shared" si="66"/>
        <v>52.206470577175956</v>
      </c>
      <c r="HH15" s="983">
        <v>0.85769675925925926</v>
      </c>
      <c r="HI15" s="984">
        <f t="shared" si="67"/>
        <v>45367.85769675926</v>
      </c>
      <c r="HJ15" s="983" t="s">
        <v>438</v>
      </c>
      <c r="HK15" s="985">
        <v>1.2E-2</v>
      </c>
      <c r="HL15" s="985">
        <v>6.9000000000000006E-2</v>
      </c>
      <c r="HM15" s="985">
        <v>6.9000000000000006E-2</v>
      </c>
      <c r="HN15" s="948">
        <v>270.62171808561465</v>
      </c>
      <c r="HO15" s="985">
        <f t="shared" si="68"/>
        <v>3922.0538852987625</v>
      </c>
      <c r="HP15" s="986">
        <f t="shared" si="69"/>
        <v>47.064646623585148</v>
      </c>
      <c r="HQ15" s="987">
        <f t="shared" si="70"/>
        <v>3.8660245440802088</v>
      </c>
      <c r="HR15" s="987">
        <f t="shared" si="71"/>
        <v>3.9797311483178626</v>
      </c>
      <c r="HS15" s="985">
        <f t="shared" si="72"/>
        <v>43.198622079504936</v>
      </c>
      <c r="HT15" s="985">
        <f t="shared" si="73"/>
        <v>51.044377771903008</v>
      </c>
      <c r="HV15" s="951">
        <v>47.791241961899843</v>
      </c>
      <c r="HW15" s="951">
        <f t="shared" si="159"/>
        <v>52.206470577175956</v>
      </c>
      <c r="HX15" s="951">
        <f t="shared" si="160"/>
        <v>43.198622079504936</v>
      </c>
      <c r="HY15" s="951">
        <v>51.832413157207547</v>
      </c>
      <c r="HZ15" s="951">
        <v>43.865532800743786</v>
      </c>
      <c r="IA15" s="472">
        <f t="shared" si="161"/>
        <v>0.37405741996840902</v>
      </c>
      <c r="IB15" s="472">
        <f t="shared" si="162"/>
        <v>0.66691072123884965</v>
      </c>
      <c r="IF15" s="952">
        <v>0.85733796296296294</v>
      </c>
      <c r="IG15" s="953">
        <f t="shared" si="163"/>
        <v>45367.85733796296</v>
      </c>
      <c r="IH15" s="240" t="s">
        <v>327</v>
      </c>
      <c r="II15" s="239">
        <v>1.6E-2</v>
      </c>
      <c r="IJ15" s="239">
        <v>3.7999999999999999E-2</v>
      </c>
      <c r="IK15" s="239">
        <v>7.4999999999999997E-2</v>
      </c>
      <c r="IL15" s="239">
        <v>342.45467564370466</v>
      </c>
      <c r="IM15" s="239">
        <f t="shared" si="164"/>
        <v>4566.062341916062</v>
      </c>
      <c r="IN15" s="954">
        <f t="shared" si="74"/>
        <v>73.056997470656995</v>
      </c>
      <c r="IO15" s="239">
        <f t="shared" si="75"/>
        <v>4.5059825742592725</v>
      </c>
      <c r="IP15" s="239">
        <f t="shared" si="76"/>
        <v>4.6277658870770901</v>
      </c>
      <c r="IQ15" s="239">
        <f t="shared" si="77"/>
        <v>68.551014896397717</v>
      </c>
      <c r="IR15" s="239">
        <f t="shared" si="78"/>
        <v>77.684763357734084</v>
      </c>
      <c r="IT15" s="952">
        <v>0.85733796296296294</v>
      </c>
      <c r="IU15" s="953">
        <f t="shared" si="165"/>
        <v>45367.85733796296</v>
      </c>
      <c r="IV15" s="240" t="s">
        <v>327</v>
      </c>
      <c r="IW15" s="239">
        <v>1.6E-2</v>
      </c>
      <c r="IX15" s="239">
        <v>3.7999999999999999E-2</v>
      </c>
      <c r="IY15" s="239">
        <v>7.4999999999999997E-2</v>
      </c>
      <c r="IZ15" s="239">
        <v>345.94918302431751</v>
      </c>
      <c r="JA15" s="239">
        <f t="shared" si="166"/>
        <v>4612.6557736575669</v>
      </c>
      <c r="JB15" s="954">
        <f t="shared" si="79"/>
        <v>73.802492378521066</v>
      </c>
      <c r="JC15" s="239">
        <f t="shared" si="80"/>
        <v>4.5519629345304935</v>
      </c>
      <c r="JD15" s="239">
        <f t="shared" si="81"/>
        <v>4.6749889597880747</v>
      </c>
      <c r="JE15" s="239">
        <f t="shared" si="82"/>
        <v>69.250529443990573</v>
      </c>
      <c r="JF15" s="239">
        <f t="shared" si="83"/>
        <v>78.477481338309147</v>
      </c>
      <c r="JH15" s="225">
        <v>74.311636075345248</v>
      </c>
      <c r="JI15" s="225">
        <f t="shared" si="167"/>
        <v>78.477481338309147</v>
      </c>
      <c r="JJ15" s="225">
        <f t="shared" si="168"/>
        <v>68.551014896397717</v>
      </c>
      <c r="JK15" s="225">
        <v>79.018876536199045</v>
      </c>
      <c r="JL15" s="225">
        <v>69.728270363461291</v>
      </c>
      <c r="JM15" s="472">
        <f t="shared" si="169"/>
        <v>-0.54139519788989787</v>
      </c>
      <c r="JN15" s="472">
        <f t="shared" si="170"/>
        <v>1.1772554670635742</v>
      </c>
      <c r="JR15" s="323">
        <v>0.86283564814814817</v>
      </c>
      <c r="JS15" s="336">
        <f t="shared" si="84"/>
        <v>45367.862835648149</v>
      </c>
      <c r="JT15" s="184" t="s">
        <v>328</v>
      </c>
      <c r="JU15" s="141">
        <v>6.0000000000000001E-3</v>
      </c>
      <c r="JV15" s="141"/>
      <c r="JW15" s="141">
        <v>5.3999999999999999E-2</v>
      </c>
      <c r="JX15" s="249">
        <v>206.08089643348822</v>
      </c>
      <c r="JY15" s="141">
        <f t="shared" si="85"/>
        <v>3816.3128969164486</v>
      </c>
      <c r="JZ15" s="988">
        <f t="shared" si="86"/>
        <v>22.897877381498692</v>
      </c>
      <c r="KA15" s="141">
        <f t="shared" si="87"/>
        <v>3.7469253896997858</v>
      </c>
      <c r="KB15" s="141">
        <f t="shared" si="88"/>
        <v>3.8883188006318532</v>
      </c>
      <c r="KC15" s="141">
        <f t="shared" si="89"/>
        <v>19.150951991798905</v>
      </c>
      <c r="KD15" s="141">
        <f t="shared" si="90"/>
        <v>26.786196182130546</v>
      </c>
      <c r="KF15" s="323">
        <v>0.86283564814814817</v>
      </c>
      <c r="KG15" s="336">
        <f t="shared" si="91"/>
        <v>45367.862835648149</v>
      </c>
      <c r="KH15" s="184" t="s">
        <v>328</v>
      </c>
      <c r="KI15" s="141">
        <v>6.0000000000000001E-3</v>
      </c>
      <c r="KJ15" s="141"/>
      <c r="KK15" s="141">
        <v>5.3999999999999999E-2</v>
      </c>
      <c r="KL15" s="249">
        <v>200.92768251330372</v>
      </c>
      <c r="KM15" s="141">
        <f t="shared" si="92"/>
        <v>3720.8830095056246</v>
      </c>
      <c r="KN15" s="988">
        <f t="shared" si="93"/>
        <v>22.325298057033748</v>
      </c>
      <c r="KO15" s="141">
        <f t="shared" si="94"/>
        <v>3.6532305911509768</v>
      </c>
      <c r="KP15" s="141">
        <f t="shared" si="95"/>
        <v>3.7910883493076177</v>
      </c>
      <c r="KQ15" s="141">
        <f t="shared" si="96"/>
        <v>18.672067465882773</v>
      </c>
      <c r="KR15" s="141">
        <f t="shared" si="97"/>
        <v>26.116386406341366</v>
      </c>
      <c r="KT15" s="226">
        <v>22.79221575758238</v>
      </c>
      <c r="KU15" s="226">
        <f t="shared" si="171"/>
        <v>26.786196182130546</v>
      </c>
      <c r="KV15" s="226">
        <f t="shared" si="172"/>
        <v>18.672067465882773</v>
      </c>
      <c r="KW15" s="226">
        <v>26.662592018303915</v>
      </c>
      <c r="KX15" s="226">
        <v>19.062580451796173</v>
      </c>
      <c r="KY15" s="472">
        <f t="shared" si="173"/>
        <v>0.12360416382663075</v>
      </c>
      <c r="KZ15" s="472">
        <f t="shared" si="174"/>
        <v>0.3905129859134</v>
      </c>
      <c r="LD15" s="146">
        <v>0.86918981481481483</v>
      </c>
      <c r="LE15" s="421">
        <f t="shared" si="98"/>
        <v>45367.869189814817</v>
      </c>
      <c r="LF15" s="185" t="s">
        <v>329</v>
      </c>
      <c r="LG15" s="142">
        <v>5.0000000000000001E-3</v>
      </c>
      <c r="LH15" s="142">
        <v>8.9999999999999993E-3</v>
      </c>
      <c r="LI15" s="142">
        <v>1.2E-2</v>
      </c>
      <c r="LJ15" s="274">
        <v>127.88510538001657</v>
      </c>
      <c r="LK15" s="142">
        <f t="shared" si="99"/>
        <v>10657.09211500138</v>
      </c>
      <c r="LL15" s="424">
        <f t="shared" si="100"/>
        <v>53.285460575006901</v>
      </c>
      <c r="LM15" s="142">
        <f t="shared" si="101"/>
        <v>9.8373157984628126</v>
      </c>
      <c r="LN15" s="142">
        <f t="shared" si="102"/>
        <v>11.625918670910599</v>
      </c>
      <c r="LO15" s="142">
        <f t="shared" si="103"/>
        <v>43.44814477654409</v>
      </c>
      <c r="LP15" s="142">
        <f t="shared" si="104"/>
        <v>64.911379245917502</v>
      </c>
      <c r="LR15" s="146">
        <v>0.86918981481481483</v>
      </c>
      <c r="LS15" s="421">
        <f t="shared" si="105"/>
        <v>45367.869189814817</v>
      </c>
      <c r="LT15" s="185" t="s">
        <v>329</v>
      </c>
      <c r="LU15" s="142">
        <v>5.0000000000000001E-3</v>
      </c>
      <c r="LV15" s="142">
        <v>8.9999999999999993E-3</v>
      </c>
      <c r="LW15" s="142">
        <v>1.2E-2</v>
      </c>
      <c r="LX15" s="274">
        <v>133.33074456758371</v>
      </c>
      <c r="LY15" s="142">
        <f t="shared" si="106"/>
        <v>11110.895380631975</v>
      </c>
      <c r="LZ15" s="424">
        <f t="shared" si="107"/>
        <v>55.554476903159873</v>
      </c>
      <c r="MA15" s="142">
        <f t="shared" si="108"/>
        <v>10.256211120583361</v>
      </c>
      <c r="MB15" s="142">
        <f t="shared" si="109"/>
        <v>12.120976778871247</v>
      </c>
      <c r="MC15" s="142">
        <f t="shared" si="110"/>
        <v>45.298265782576514</v>
      </c>
      <c r="MD15" s="142">
        <f t="shared" si="111"/>
        <v>67.675453682031119</v>
      </c>
      <c r="MF15" s="227">
        <v>55.712557953160093</v>
      </c>
      <c r="MG15" s="227">
        <f t="shared" si="175"/>
        <v>67.675453682031119</v>
      </c>
      <c r="MH15" s="227">
        <f t="shared" si="176"/>
        <v>43.44814477654409</v>
      </c>
      <c r="MI15" s="227">
        <v>67.868025142940482</v>
      </c>
      <c r="MJ15" s="227">
        <v>45.427162638730536</v>
      </c>
      <c r="MK15" s="472">
        <f t="shared" si="177"/>
        <v>-0.19257146090936317</v>
      </c>
      <c r="ML15" s="472">
        <f t="shared" si="178"/>
        <v>1.9790178621864456</v>
      </c>
      <c r="MP15" s="700">
        <v>0.87403935185185189</v>
      </c>
      <c r="MQ15" s="410">
        <f t="shared" si="112"/>
        <v>45367.874039351853</v>
      </c>
      <c r="MR15" s="396" t="s">
        <v>330</v>
      </c>
      <c r="MS15" s="397">
        <v>3.0000000000000001E-3</v>
      </c>
      <c r="MT15" s="397">
        <v>2.4E-2</v>
      </c>
      <c r="MU15" s="397">
        <v>2.5000000000000001E-2</v>
      </c>
      <c r="MV15" s="960">
        <v>260.72552366471268</v>
      </c>
      <c r="MW15" s="397">
        <f t="shared" si="113"/>
        <v>10429.020946588507</v>
      </c>
      <c r="MX15" s="989">
        <f t="shared" si="114"/>
        <v>31.287062839765522</v>
      </c>
      <c r="MY15" s="397">
        <f t="shared" si="115"/>
        <v>10.027904756335102</v>
      </c>
      <c r="MZ15" s="397">
        <f t="shared" si="116"/>
        <v>10.863563486029694</v>
      </c>
      <c r="NA15" s="397">
        <f t="shared" si="117"/>
        <v>21.259158083430421</v>
      </c>
      <c r="NB15" s="397">
        <f t="shared" si="118"/>
        <v>42.150626325795216</v>
      </c>
      <c r="ND15" s="700">
        <v>0.87403935185185189</v>
      </c>
      <c r="NE15" s="410">
        <f t="shared" si="119"/>
        <v>45367.874039351853</v>
      </c>
      <c r="NF15" s="396" t="s">
        <v>330</v>
      </c>
      <c r="NG15" s="397">
        <v>3.0000000000000001E-3</v>
      </c>
      <c r="NH15" s="397">
        <v>2.4E-2</v>
      </c>
      <c r="NI15" s="397">
        <v>2.5000000000000001E-2</v>
      </c>
      <c r="NJ15" s="960">
        <v>247.35945166823157</v>
      </c>
      <c r="NK15" s="397">
        <f t="shared" si="120"/>
        <v>9894.3780667292631</v>
      </c>
      <c r="NL15" s="989">
        <f t="shared" si="121"/>
        <v>29.683134200187791</v>
      </c>
      <c r="NM15" s="397">
        <f t="shared" si="122"/>
        <v>9.5138250641627504</v>
      </c>
      <c r="NN15" s="397">
        <f t="shared" si="123"/>
        <v>10.306643819509649</v>
      </c>
      <c r="NO15" s="397">
        <f t="shared" si="124"/>
        <v>20.169309136025042</v>
      </c>
      <c r="NP15" s="397">
        <f t="shared" si="125"/>
        <v>39.98977801969744</v>
      </c>
      <c r="NR15" s="962">
        <v>30.79029739530969</v>
      </c>
      <c r="NS15" s="962">
        <f t="shared" si="179"/>
        <v>42.150626325795216</v>
      </c>
      <c r="NT15" s="962">
        <f t="shared" si="180"/>
        <v>20.169309136025042</v>
      </c>
      <c r="NU15" s="962">
        <v>41.481372879792218</v>
      </c>
      <c r="NV15" s="962">
        <v>20.921612332710431</v>
      </c>
      <c r="NW15" s="472">
        <f t="shared" si="181"/>
        <v>0.66925344600299752</v>
      </c>
      <c r="NX15" s="472">
        <f t="shared" si="182"/>
        <v>0.75230319668538925</v>
      </c>
    </row>
    <row r="16" spans="1:457" ht="21" x14ac:dyDescent="0.35">
      <c r="A16" s="914" t="s">
        <v>583</v>
      </c>
      <c r="B16" s="914"/>
      <c r="C16" s="914"/>
      <c r="D16" s="914"/>
      <c r="E16" s="914"/>
      <c r="F16" s="914"/>
      <c r="G16" s="914"/>
      <c r="H16" s="914"/>
      <c r="L16" s="321">
        <v>0.85563657407407412</v>
      </c>
      <c r="M16" s="338">
        <f t="shared" si="129"/>
        <v>45367.855636574073</v>
      </c>
      <c r="N16" s="321" t="s">
        <v>324</v>
      </c>
      <c r="O16" s="311">
        <v>1.7999999999999999E-2</v>
      </c>
      <c r="P16" s="311">
        <v>6.9000000000000006E-2</v>
      </c>
      <c r="Q16" s="311">
        <v>7.5999999999999998E-2</v>
      </c>
      <c r="R16" s="311">
        <v>179.6541007765197</v>
      </c>
      <c r="S16" s="311">
        <f t="shared" si="130"/>
        <v>2363.8697470594698</v>
      </c>
      <c r="T16" s="921">
        <f t="shared" si="131"/>
        <v>42.54965544707045</v>
      </c>
      <c r="U16" s="311">
        <f t="shared" si="0"/>
        <v>2.3331701399548015</v>
      </c>
      <c r="V16" s="311">
        <f t="shared" si="1"/>
        <v>2.3953880103535963</v>
      </c>
      <c r="W16" s="311">
        <f t="shared" si="2"/>
        <v>40.216485307115647</v>
      </c>
      <c r="X16" s="311">
        <f t="shared" si="3"/>
        <v>44.945043457424049</v>
      </c>
      <c r="Z16" s="321">
        <v>0.85563657407407412</v>
      </c>
      <c r="AA16" s="338">
        <f t="shared" si="132"/>
        <v>45367.855636574073</v>
      </c>
      <c r="AB16" s="321" t="s">
        <v>324</v>
      </c>
      <c r="AC16" s="311">
        <v>1.7999999999999999E-2</v>
      </c>
      <c r="AD16" s="311">
        <v>6.9000000000000006E-2</v>
      </c>
      <c r="AE16" s="311">
        <v>7.5999999999999998E-2</v>
      </c>
      <c r="AF16" s="311">
        <v>174.81516847322646</v>
      </c>
      <c r="AG16" s="311">
        <f t="shared" si="133"/>
        <v>2300.1995851740326</v>
      </c>
      <c r="AH16" s="921">
        <f t="shared" si="134"/>
        <v>41.403592533132581</v>
      </c>
      <c r="AI16" s="311">
        <f t="shared" si="4"/>
        <v>2.2703268632886551</v>
      </c>
      <c r="AJ16" s="311">
        <f t="shared" si="5"/>
        <v>2.3308689129763529</v>
      </c>
      <c r="AK16" s="311">
        <f t="shared" si="6"/>
        <v>39.133265669843929</v>
      </c>
      <c r="AL16" s="311">
        <f t="shared" si="7"/>
        <v>43.734461446108938</v>
      </c>
      <c r="AN16" s="922">
        <v>42.128177590236916</v>
      </c>
      <c r="AO16" s="922">
        <f t="shared" si="135"/>
        <v>44.945043457424049</v>
      </c>
      <c r="AP16" s="922">
        <f t="shared" si="136"/>
        <v>39.133265669843929</v>
      </c>
      <c r="AQ16" s="922">
        <v>44.499837958279883</v>
      </c>
      <c r="AR16" s="922">
        <v>39.818118790195065</v>
      </c>
      <c r="AS16" s="922">
        <f t="shared" si="137"/>
        <v>0.44520549914416563</v>
      </c>
      <c r="AT16" s="922">
        <f t="shared" si="138"/>
        <v>0.68485312035113566</v>
      </c>
      <c r="AX16" s="963">
        <v>0.85100694444444447</v>
      </c>
      <c r="AY16" s="964">
        <f t="shared" si="8"/>
        <v>45367.851006944446</v>
      </c>
      <c r="AZ16" s="963" t="s">
        <v>325</v>
      </c>
      <c r="BA16" s="965">
        <v>2.1000000000000001E-2</v>
      </c>
      <c r="BB16" s="965">
        <v>5.3999999999999999E-2</v>
      </c>
      <c r="BC16" s="965">
        <v>7.0999999999999994E-2</v>
      </c>
      <c r="BD16" s="925">
        <v>304.49324190062674</v>
      </c>
      <c r="BE16" s="965">
        <f t="shared" si="9"/>
        <v>4288.6372098679831</v>
      </c>
      <c r="BF16" s="966">
        <f t="shared" si="10"/>
        <v>90.061381407227657</v>
      </c>
      <c r="BG16" s="965">
        <f t="shared" si="11"/>
        <v>4.229072804175372</v>
      </c>
      <c r="BH16" s="965">
        <f t="shared" si="12"/>
        <v>4.3499034557232399</v>
      </c>
      <c r="BI16" s="965">
        <f t="shared" si="13"/>
        <v>85.832308603052283</v>
      </c>
      <c r="BJ16" s="965">
        <f t="shared" si="14"/>
        <v>94.411284862950893</v>
      </c>
      <c r="BL16" s="963">
        <v>0.85100694444444447</v>
      </c>
      <c r="BM16" s="964">
        <f t="shared" si="15"/>
        <v>45367.851006944446</v>
      </c>
      <c r="BN16" s="963" t="s">
        <v>325</v>
      </c>
      <c r="BO16" s="965">
        <v>2.1000000000000001E-2</v>
      </c>
      <c r="BP16" s="965">
        <v>5.3999999999999999E-2</v>
      </c>
      <c r="BQ16" s="965">
        <v>7.0999999999999994E-2</v>
      </c>
      <c r="BR16" s="925">
        <v>297.84979574370567</v>
      </c>
      <c r="BS16" s="965">
        <f t="shared" si="16"/>
        <v>4195.0675456859954</v>
      </c>
      <c r="BT16" s="966">
        <f t="shared" si="17"/>
        <v>88.096418459405911</v>
      </c>
      <c r="BU16" s="965">
        <f t="shared" si="18"/>
        <v>4.1368027186625786</v>
      </c>
      <c r="BV16" s="965">
        <f t="shared" si="19"/>
        <v>4.254997082052939</v>
      </c>
      <c r="BW16" s="965">
        <f t="shared" si="20"/>
        <v>83.959615740743331</v>
      </c>
      <c r="BX16" s="965">
        <f t="shared" si="21"/>
        <v>92.351415541458849</v>
      </c>
      <c r="BZ16" s="927">
        <v>89.183554530833376</v>
      </c>
      <c r="CA16" s="927">
        <f t="shared" si="139"/>
        <v>94.411284862950893</v>
      </c>
      <c r="CB16" s="927">
        <f t="shared" si="140"/>
        <v>83.959615740743331</v>
      </c>
      <c r="CC16" s="927">
        <v>93.491059545587916</v>
      </c>
      <c r="CD16" s="927">
        <v>84.995702433155358</v>
      </c>
      <c r="CE16" s="927">
        <f t="shared" si="141"/>
        <v>0.92022531736297708</v>
      </c>
      <c r="CF16" s="927">
        <f t="shared" si="142"/>
        <v>1.0360866924120273</v>
      </c>
      <c r="CJ16" s="967">
        <v>0.85020833333333334</v>
      </c>
      <c r="CK16" s="968">
        <f t="shared" si="143"/>
        <v>45367.850208333337</v>
      </c>
      <c r="CL16" s="967" t="s">
        <v>326</v>
      </c>
      <c r="CM16" s="469">
        <v>2.3E-2</v>
      </c>
      <c r="CN16" s="469">
        <v>6.5000000000000002E-2</v>
      </c>
      <c r="CO16" s="469">
        <v>6.5000000000000002E-2</v>
      </c>
      <c r="CP16" s="930">
        <v>284.10906235127197</v>
      </c>
      <c r="CQ16" s="469">
        <f t="shared" si="22"/>
        <v>4370.9086515580302</v>
      </c>
      <c r="CR16" s="969">
        <f t="shared" si="144"/>
        <v>100.5308989858347</v>
      </c>
      <c r="CS16" s="469">
        <f t="shared" si="23"/>
        <v>4.30468276289806</v>
      </c>
      <c r="CT16" s="469">
        <f t="shared" si="24"/>
        <v>4.4392040992386246</v>
      </c>
      <c r="CU16" s="469">
        <f t="shared" si="25"/>
        <v>96.226216222936642</v>
      </c>
      <c r="CV16" s="469">
        <f t="shared" si="26"/>
        <v>104.97010308507332</v>
      </c>
      <c r="CX16" s="967">
        <v>0.85020833333333334</v>
      </c>
      <c r="CY16" s="968">
        <f t="shared" si="145"/>
        <v>45367.850208333337</v>
      </c>
      <c r="CZ16" s="967" t="s">
        <v>326</v>
      </c>
      <c r="DA16" s="469">
        <v>2.3E-2</v>
      </c>
      <c r="DB16" s="469">
        <v>6.5000000000000002E-2</v>
      </c>
      <c r="DC16" s="469">
        <v>6.5000000000000002E-2</v>
      </c>
      <c r="DD16" s="930">
        <v>275.73461394545348</v>
      </c>
      <c r="DE16" s="469">
        <f t="shared" si="27"/>
        <v>4242.070983776207</v>
      </c>
      <c r="DF16" s="969">
        <f t="shared" si="146"/>
        <v>97.567632626852756</v>
      </c>
      <c r="DG16" s="469">
        <f t="shared" si="28"/>
        <v>4.1777971809917194</v>
      </c>
      <c r="DH16" s="469">
        <f t="shared" si="29"/>
        <v>4.3083533428977105</v>
      </c>
      <c r="DI16" s="469">
        <f t="shared" si="30"/>
        <v>93.389835445861038</v>
      </c>
      <c r="DJ16" s="469">
        <f t="shared" si="31"/>
        <v>101.87598596975047</v>
      </c>
      <c r="DL16" s="472">
        <v>99.100482658360789</v>
      </c>
      <c r="DM16" s="472">
        <f t="shared" si="147"/>
        <v>104.97010308507332</v>
      </c>
      <c r="DN16" s="472">
        <f t="shared" si="148"/>
        <v>93.389835445861038</v>
      </c>
      <c r="DO16" s="472">
        <v>103.47652299313896</v>
      </c>
      <c r="DP16" s="472">
        <v>94.857049606454694</v>
      </c>
      <c r="DQ16" s="472">
        <f t="shared" si="149"/>
        <v>1.493580091934362</v>
      </c>
      <c r="DR16" s="472">
        <f t="shared" si="150"/>
        <v>1.4672141605936559</v>
      </c>
      <c r="DV16" s="970">
        <v>0.85214120370370372</v>
      </c>
      <c r="DW16" s="971">
        <f t="shared" si="32"/>
        <v>45367.852141203701</v>
      </c>
      <c r="DX16" s="970" t="s">
        <v>436</v>
      </c>
      <c r="DY16" s="972">
        <v>1.2999999999999999E-2</v>
      </c>
      <c r="DZ16" s="972">
        <v>2.8000000000000001E-2</v>
      </c>
      <c r="EA16" s="972">
        <v>2.8000000000000001E-2</v>
      </c>
      <c r="EB16" s="934">
        <v>75.168674108638257</v>
      </c>
      <c r="EC16" s="972">
        <f t="shared" si="33"/>
        <v>2684.5955038799375</v>
      </c>
      <c r="ED16" s="973">
        <f t="shared" si="34"/>
        <v>34.899741550439188</v>
      </c>
      <c r="EE16" s="974">
        <f t="shared" si="35"/>
        <v>2.592023245125457</v>
      </c>
      <c r="EF16" s="974">
        <f t="shared" si="36"/>
        <v>2.784024966986602</v>
      </c>
      <c r="EG16" s="972">
        <f t="shared" si="37"/>
        <v>32.307718305313728</v>
      </c>
      <c r="EH16" s="972">
        <f t="shared" si="38"/>
        <v>37.683766517425788</v>
      </c>
      <c r="EJ16" s="970">
        <v>0.85214120370370372</v>
      </c>
      <c r="EK16" s="971">
        <f t="shared" si="39"/>
        <v>45367.852141203701</v>
      </c>
      <c r="EL16" s="970" t="s">
        <v>436</v>
      </c>
      <c r="EM16" s="972">
        <v>1.2999999999999999E-2</v>
      </c>
      <c r="EN16" s="972">
        <v>2.8000000000000001E-2</v>
      </c>
      <c r="EO16" s="972">
        <v>2.8000000000000001E-2</v>
      </c>
      <c r="EP16" s="934">
        <v>75.370816165296901</v>
      </c>
      <c r="EQ16" s="972">
        <f t="shared" si="40"/>
        <v>2691.8148630463179</v>
      </c>
      <c r="ER16" s="975">
        <f t="shared" si="41"/>
        <v>34.993593219602133</v>
      </c>
      <c r="ES16" s="976">
        <f t="shared" si="42"/>
        <v>2.5989936608723068</v>
      </c>
      <c r="ET16" s="976">
        <f t="shared" si="43"/>
        <v>2.7915117098258113</v>
      </c>
      <c r="EU16" s="972">
        <f t="shared" si="44"/>
        <v>32.394599558729823</v>
      </c>
      <c r="EV16" s="972">
        <f t="shared" si="45"/>
        <v>37.785104929427945</v>
      </c>
      <c r="EX16" s="939">
        <v>35.177367362915746</v>
      </c>
      <c r="EY16" s="939">
        <f t="shared" si="151"/>
        <v>37.785104929427945</v>
      </c>
      <c r="EZ16" s="939">
        <f t="shared" si="152"/>
        <v>32.307718305313728</v>
      </c>
      <c r="FA16" s="939">
        <v>37.983539118362017</v>
      </c>
      <c r="FB16" s="939">
        <v>32.564724694051975</v>
      </c>
      <c r="FC16" s="472">
        <f t="shared" si="153"/>
        <v>-0.19843418893407261</v>
      </c>
      <c r="FD16" s="472">
        <f t="shared" si="154"/>
        <v>0.25700638873824744</v>
      </c>
      <c r="FH16" s="977">
        <v>0.85325231481481489</v>
      </c>
      <c r="FI16" s="978">
        <f t="shared" si="46"/>
        <v>45367.853252314817</v>
      </c>
      <c r="FJ16" s="977" t="s">
        <v>437</v>
      </c>
      <c r="FK16" s="979">
        <v>1.4E-2</v>
      </c>
      <c r="FL16" s="979">
        <v>3.7999999999999999E-2</v>
      </c>
      <c r="FM16" s="979">
        <v>3.7999999999999999E-2</v>
      </c>
      <c r="FN16" s="942">
        <v>59.490921907355307</v>
      </c>
      <c r="FO16" s="979">
        <f t="shared" si="47"/>
        <v>1565.5505765093503</v>
      </c>
      <c r="FP16" s="980">
        <f t="shared" si="48"/>
        <v>21.917708071130907</v>
      </c>
      <c r="FQ16" s="981">
        <f t="shared" si="49"/>
        <v>1.5254082540347516</v>
      </c>
      <c r="FR16" s="981">
        <f t="shared" si="50"/>
        <v>1.6078627542528461</v>
      </c>
      <c r="FS16" s="979">
        <f t="shared" si="51"/>
        <v>20.392299817096156</v>
      </c>
      <c r="FT16" s="979">
        <f t="shared" si="52"/>
        <v>23.525570825383753</v>
      </c>
      <c r="FV16" s="977">
        <v>0.85325231481481489</v>
      </c>
      <c r="FW16" s="978">
        <f t="shared" si="53"/>
        <v>45367.853252314817</v>
      </c>
      <c r="FX16" s="977" t="s">
        <v>437</v>
      </c>
      <c r="FY16" s="979">
        <v>1.4E-2</v>
      </c>
      <c r="FZ16" s="979">
        <v>3.7999999999999999E-2</v>
      </c>
      <c r="GA16" s="979">
        <v>3.7999999999999999E-2</v>
      </c>
      <c r="GB16" s="942">
        <v>59.242050215378818</v>
      </c>
      <c r="GC16" s="979">
        <f t="shared" si="54"/>
        <v>1559.0013214573373</v>
      </c>
      <c r="GD16" s="980">
        <f t="shared" si="55"/>
        <v>21.826018500402721</v>
      </c>
      <c r="GE16" s="981">
        <f t="shared" si="56"/>
        <v>1.5190269285994569</v>
      </c>
      <c r="GF16" s="981">
        <f t="shared" si="57"/>
        <v>1.6011364923075357</v>
      </c>
      <c r="GG16" s="979">
        <f t="shared" si="58"/>
        <v>20.306991571803266</v>
      </c>
      <c r="GH16" s="979">
        <f t="shared" si="59"/>
        <v>23.427154992710257</v>
      </c>
      <c r="GJ16" s="982">
        <v>22.019902929202978</v>
      </c>
      <c r="GK16" s="945">
        <f t="shared" si="155"/>
        <v>23.525570825383753</v>
      </c>
      <c r="GL16" s="945">
        <f t="shared" si="156"/>
        <v>20.306991571803266</v>
      </c>
      <c r="GM16" s="982">
        <v>23.635262603546053</v>
      </c>
      <c r="GN16" s="982">
        <v>20.487382212518522</v>
      </c>
      <c r="GO16" s="472">
        <f t="shared" si="157"/>
        <v>-0.10969177816230058</v>
      </c>
      <c r="GP16" s="472">
        <f t="shared" si="158"/>
        <v>0.18039064071525601</v>
      </c>
      <c r="GT16" s="983">
        <v>0.85844907407407411</v>
      </c>
      <c r="GU16" s="984">
        <f t="shared" si="60"/>
        <v>45367.858449074076</v>
      </c>
      <c r="GV16" s="983" t="s">
        <v>438</v>
      </c>
      <c r="GW16" s="985">
        <v>1.4E-2</v>
      </c>
      <c r="GX16" s="985">
        <v>6.9000000000000006E-2</v>
      </c>
      <c r="GY16" s="985">
        <v>6.9000000000000006E-2</v>
      </c>
      <c r="GZ16" s="948">
        <v>276.78277960238375</v>
      </c>
      <c r="HA16" s="985">
        <f t="shared" si="61"/>
        <v>4011.3446319186046</v>
      </c>
      <c r="HB16" s="986">
        <f t="shared" si="62"/>
        <v>56.158824846860469</v>
      </c>
      <c r="HC16" s="987">
        <f t="shared" si="63"/>
        <v>3.9540397086054817</v>
      </c>
      <c r="HD16" s="987">
        <f t="shared" si="64"/>
        <v>4.0703349941527023</v>
      </c>
      <c r="HE16" s="985">
        <f t="shared" si="65"/>
        <v>52.204785138254991</v>
      </c>
      <c r="HF16" s="985">
        <f t="shared" si="66"/>
        <v>60.229159841013171</v>
      </c>
      <c r="HH16" s="983">
        <v>0.85844907407407411</v>
      </c>
      <c r="HI16" s="984">
        <f t="shared" si="67"/>
        <v>45367.858449074076</v>
      </c>
      <c r="HJ16" s="983" t="s">
        <v>438</v>
      </c>
      <c r="HK16" s="985">
        <v>1.4E-2</v>
      </c>
      <c r="HL16" s="985">
        <v>6.9000000000000006E-2</v>
      </c>
      <c r="HM16" s="985">
        <v>6.9000000000000006E-2</v>
      </c>
      <c r="HN16" s="948">
        <v>270.62171808561465</v>
      </c>
      <c r="HO16" s="985">
        <f t="shared" si="68"/>
        <v>3922.0538852987625</v>
      </c>
      <c r="HP16" s="986">
        <f t="shared" si="69"/>
        <v>54.908754394182672</v>
      </c>
      <c r="HQ16" s="987">
        <f t="shared" si="70"/>
        <v>3.8660245440802088</v>
      </c>
      <c r="HR16" s="987">
        <f t="shared" si="71"/>
        <v>3.9797311483178626</v>
      </c>
      <c r="HS16" s="985">
        <f t="shared" si="72"/>
        <v>51.042729850102461</v>
      </c>
      <c r="HT16" s="985">
        <f t="shared" si="73"/>
        <v>58.888485542500533</v>
      </c>
      <c r="HV16" s="951">
        <v>55.756448955549821</v>
      </c>
      <c r="HW16" s="951">
        <f t="shared" si="159"/>
        <v>60.229159841013171</v>
      </c>
      <c r="HX16" s="951">
        <f t="shared" si="160"/>
        <v>51.042729850102461</v>
      </c>
      <c r="HY16" s="951">
        <v>59.797620150857526</v>
      </c>
      <c r="HZ16" s="951">
        <v>51.830739794393764</v>
      </c>
      <c r="IA16" s="472">
        <f t="shared" si="161"/>
        <v>0.43153969015564542</v>
      </c>
      <c r="IB16" s="472">
        <f t="shared" si="162"/>
        <v>0.78800994429130355</v>
      </c>
      <c r="IF16" s="952">
        <v>0.85749999999999993</v>
      </c>
      <c r="IG16" s="953">
        <f t="shared" si="163"/>
        <v>45367.857499999998</v>
      </c>
      <c r="IH16" s="240" t="s">
        <v>327</v>
      </c>
      <c r="II16" s="239">
        <v>1.7000000000000001E-2</v>
      </c>
      <c r="IJ16" s="239">
        <v>4.4999999999999998E-2</v>
      </c>
      <c r="IK16" s="239">
        <v>7.4999999999999997E-2</v>
      </c>
      <c r="IL16" s="239">
        <v>342.45467564370466</v>
      </c>
      <c r="IM16" s="239">
        <f t="shared" si="164"/>
        <v>4566.062341916062</v>
      </c>
      <c r="IN16" s="954">
        <f t="shared" si="74"/>
        <v>77.623059812573061</v>
      </c>
      <c r="IO16" s="239">
        <f t="shared" si="75"/>
        <v>4.5059825742592725</v>
      </c>
      <c r="IP16" s="239">
        <f t="shared" si="76"/>
        <v>4.6277658870770901</v>
      </c>
      <c r="IQ16" s="239">
        <f t="shared" si="77"/>
        <v>73.117077238313783</v>
      </c>
      <c r="IR16" s="239">
        <f t="shared" si="78"/>
        <v>82.25082569965015</v>
      </c>
      <c r="IT16" s="952">
        <v>0.85749999999999993</v>
      </c>
      <c r="IU16" s="953">
        <f t="shared" si="165"/>
        <v>45367.857499999998</v>
      </c>
      <c r="IV16" s="240" t="s">
        <v>327</v>
      </c>
      <c r="IW16" s="239">
        <v>1.7000000000000001E-2</v>
      </c>
      <c r="IX16" s="239">
        <v>4.4999999999999998E-2</v>
      </c>
      <c r="IY16" s="239">
        <v>7.4999999999999997E-2</v>
      </c>
      <c r="IZ16" s="239">
        <v>345.94918302431751</v>
      </c>
      <c r="JA16" s="239">
        <f t="shared" si="166"/>
        <v>4612.6557736575669</v>
      </c>
      <c r="JB16" s="954">
        <f t="shared" si="79"/>
        <v>78.415148152178645</v>
      </c>
      <c r="JC16" s="239">
        <f t="shared" si="80"/>
        <v>4.5519629345304935</v>
      </c>
      <c r="JD16" s="239">
        <f t="shared" si="81"/>
        <v>4.6749889597880747</v>
      </c>
      <c r="JE16" s="239">
        <f t="shared" si="82"/>
        <v>73.863185217648152</v>
      </c>
      <c r="JF16" s="239">
        <f t="shared" si="83"/>
        <v>83.090137111966726</v>
      </c>
      <c r="JH16" s="225">
        <v>78.956113330054336</v>
      </c>
      <c r="JI16" s="225">
        <f t="shared" si="167"/>
        <v>83.090137111966726</v>
      </c>
      <c r="JJ16" s="225">
        <f t="shared" si="168"/>
        <v>73.117077238313783</v>
      </c>
      <c r="JK16" s="225">
        <v>83.663353790908133</v>
      </c>
      <c r="JL16" s="225">
        <v>74.372747618170379</v>
      </c>
      <c r="JM16" s="472">
        <f t="shared" si="169"/>
        <v>-0.5732166789414066</v>
      </c>
      <c r="JN16" s="472">
        <f t="shared" si="170"/>
        <v>1.2556703798565962</v>
      </c>
      <c r="JR16" s="323">
        <v>0.86322916666666671</v>
      </c>
      <c r="JS16" s="336">
        <f t="shared" si="84"/>
        <v>45367.863229166665</v>
      </c>
      <c r="JT16" s="184" t="s">
        <v>328</v>
      </c>
      <c r="JU16" s="141">
        <v>7.0000000000000001E-3</v>
      </c>
      <c r="JV16" s="141"/>
      <c r="JW16" s="141">
        <v>5.3999999999999999E-2</v>
      </c>
      <c r="JX16" s="249">
        <v>206.08089643348822</v>
      </c>
      <c r="JY16" s="141">
        <f t="shared" si="85"/>
        <v>3816.3128969164486</v>
      </c>
      <c r="JZ16" s="988">
        <f t="shared" si="86"/>
        <v>26.714190278415142</v>
      </c>
      <c r="KA16" s="141">
        <f t="shared" si="87"/>
        <v>3.7469253896997858</v>
      </c>
      <c r="KB16" s="141">
        <f t="shared" si="88"/>
        <v>3.8883188006318532</v>
      </c>
      <c r="KC16" s="141">
        <f t="shared" si="89"/>
        <v>22.967264888715356</v>
      </c>
      <c r="KD16" s="141">
        <f t="shared" si="90"/>
        <v>30.602509079046996</v>
      </c>
      <c r="KF16" s="323">
        <v>0.86322916666666671</v>
      </c>
      <c r="KG16" s="336">
        <f t="shared" si="91"/>
        <v>45367.863229166665</v>
      </c>
      <c r="KH16" s="184" t="s">
        <v>328</v>
      </c>
      <c r="KI16" s="141">
        <v>7.0000000000000001E-3</v>
      </c>
      <c r="KJ16" s="141"/>
      <c r="KK16" s="141">
        <v>5.3999999999999999E-2</v>
      </c>
      <c r="KL16" s="249">
        <v>200.92768251330372</v>
      </c>
      <c r="KM16" s="141">
        <f t="shared" si="92"/>
        <v>3720.8830095056246</v>
      </c>
      <c r="KN16" s="988">
        <f t="shared" si="93"/>
        <v>26.046181066539372</v>
      </c>
      <c r="KO16" s="141">
        <f t="shared" si="94"/>
        <v>3.6532305911509768</v>
      </c>
      <c r="KP16" s="141">
        <f t="shared" si="95"/>
        <v>3.7910883493076177</v>
      </c>
      <c r="KQ16" s="141">
        <f t="shared" si="96"/>
        <v>22.392950475388396</v>
      </c>
      <c r="KR16" s="141">
        <f t="shared" si="97"/>
        <v>29.83726941584699</v>
      </c>
      <c r="KT16" s="226">
        <v>26.590918383846109</v>
      </c>
      <c r="KU16" s="226">
        <f t="shared" si="171"/>
        <v>30.602509079046996</v>
      </c>
      <c r="KV16" s="226">
        <f t="shared" si="172"/>
        <v>22.392950475388396</v>
      </c>
      <c r="KW16" s="226">
        <v>30.461294644567644</v>
      </c>
      <c r="KX16" s="226">
        <v>22.861283078059902</v>
      </c>
      <c r="KY16" s="472">
        <f t="shared" si="173"/>
        <v>0.14121443447935178</v>
      </c>
      <c r="KZ16" s="472">
        <f t="shared" si="174"/>
        <v>0.46833260267150578</v>
      </c>
      <c r="LD16" s="146">
        <v>0.86935185185185182</v>
      </c>
      <c r="LE16" s="421">
        <f t="shared" si="98"/>
        <v>45367.869351851848</v>
      </c>
      <c r="LF16" s="185" t="s">
        <v>329</v>
      </c>
      <c r="LG16" s="142">
        <v>4.0000000000000001E-3</v>
      </c>
      <c r="LH16" s="142">
        <v>0.01</v>
      </c>
      <c r="LI16" s="142">
        <v>1.2E-2</v>
      </c>
      <c r="LJ16" s="274">
        <v>127.88510538001657</v>
      </c>
      <c r="LK16" s="142">
        <f t="shared" si="99"/>
        <v>10657.09211500138</v>
      </c>
      <c r="LL16" s="424">
        <f t="shared" si="100"/>
        <v>42.628368460005518</v>
      </c>
      <c r="LM16" s="142">
        <f t="shared" si="101"/>
        <v>9.8373157984628126</v>
      </c>
      <c r="LN16" s="142">
        <f t="shared" si="102"/>
        <v>11.625918670910599</v>
      </c>
      <c r="LO16" s="142">
        <f t="shared" si="103"/>
        <v>32.791052661542707</v>
      </c>
      <c r="LP16" s="142">
        <f t="shared" si="104"/>
        <v>54.254287130916119</v>
      </c>
      <c r="LR16" s="146">
        <v>0.86935185185185182</v>
      </c>
      <c r="LS16" s="421">
        <f t="shared" si="105"/>
        <v>45367.869351851848</v>
      </c>
      <c r="LT16" s="185" t="s">
        <v>329</v>
      </c>
      <c r="LU16" s="142">
        <v>4.0000000000000001E-3</v>
      </c>
      <c r="LV16" s="142">
        <v>0.01</v>
      </c>
      <c r="LW16" s="142">
        <v>1.2E-2</v>
      </c>
      <c r="LX16" s="274">
        <v>133.33074456758371</v>
      </c>
      <c r="LY16" s="142">
        <f t="shared" si="106"/>
        <v>11110.895380631975</v>
      </c>
      <c r="LZ16" s="424">
        <f t="shared" si="107"/>
        <v>44.4435815225279</v>
      </c>
      <c r="MA16" s="142">
        <f t="shared" si="108"/>
        <v>10.256211120583361</v>
      </c>
      <c r="MB16" s="142">
        <f t="shared" si="109"/>
        <v>12.120976778871247</v>
      </c>
      <c r="MC16" s="142">
        <f t="shared" si="110"/>
        <v>34.187370401944541</v>
      </c>
      <c r="MD16" s="142">
        <f t="shared" si="111"/>
        <v>56.564558301399146</v>
      </c>
      <c r="MF16" s="227">
        <v>44.570046362528075</v>
      </c>
      <c r="MG16" s="227">
        <f t="shared" si="175"/>
        <v>56.564558301399146</v>
      </c>
      <c r="MH16" s="227">
        <f t="shared" si="176"/>
        <v>32.791052661542707</v>
      </c>
      <c r="MI16" s="227">
        <v>56.725513552308456</v>
      </c>
      <c r="MJ16" s="227">
        <v>34.284651048098517</v>
      </c>
      <c r="MK16" s="472">
        <f t="shared" si="177"/>
        <v>-0.16095525090931062</v>
      </c>
      <c r="ML16" s="472">
        <f t="shared" si="178"/>
        <v>1.49359838655581</v>
      </c>
      <c r="MP16" s="700">
        <v>0.87440972222222213</v>
      </c>
      <c r="MQ16" s="410">
        <f t="shared" si="112"/>
        <v>45367.874409722222</v>
      </c>
      <c r="MR16" s="396" t="s">
        <v>330</v>
      </c>
      <c r="MS16" s="397">
        <v>3.0000000000000001E-3</v>
      </c>
      <c r="MT16" s="397">
        <v>2.5000000000000001E-2</v>
      </c>
      <c r="MU16" s="397">
        <v>2.5000000000000001E-2</v>
      </c>
      <c r="MV16" s="960">
        <v>260.72552366471268</v>
      </c>
      <c r="MW16" s="397">
        <f t="shared" si="113"/>
        <v>10429.020946588507</v>
      </c>
      <c r="MX16" s="989">
        <f t="shared" si="114"/>
        <v>31.287062839765522</v>
      </c>
      <c r="MY16" s="397">
        <f t="shared" si="115"/>
        <v>10.027904756335102</v>
      </c>
      <c r="MZ16" s="397">
        <f t="shared" si="116"/>
        <v>10.863563486029694</v>
      </c>
      <c r="NA16" s="397">
        <f t="shared" si="117"/>
        <v>21.259158083430421</v>
      </c>
      <c r="NB16" s="397">
        <f t="shared" si="118"/>
        <v>42.150626325795216</v>
      </c>
      <c r="ND16" s="700">
        <v>0.87440972222222213</v>
      </c>
      <c r="NE16" s="410">
        <f t="shared" si="119"/>
        <v>45367.874409722222</v>
      </c>
      <c r="NF16" s="396" t="s">
        <v>330</v>
      </c>
      <c r="NG16" s="397">
        <v>3.0000000000000001E-3</v>
      </c>
      <c r="NH16" s="397">
        <v>2.5000000000000001E-2</v>
      </c>
      <c r="NI16" s="397">
        <v>2.5000000000000001E-2</v>
      </c>
      <c r="NJ16" s="960">
        <v>247.35945166823157</v>
      </c>
      <c r="NK16" s="397">
        <f t="shared" si="120"/>
        <v>9894.3780667292631</v>
      </c>
      <c r="NL16" s="989">
        <f t="shared" si="121"/>
        <v>29.683134200187791</v>
      </c>
      <c r="NM16" s="397">
        <f t="shared" si="122"/>
        <v>9.5138250641627504</v>
      </c>
      <c r="NN16" s="397">
        <f t="shared" si="123"/>
        <v>10.306643819509649</v>
      </c>
      <c r="NO16" s="397">
        <f t="shared" si="124"/>
        <v>20.169309136025042</v>
      </c>
      <c r="NP16" s="397">
        <f t="shared" si="125"/>
        <v>39.98977801969744</v>
      </c>
      <c r="NR16" s="962">
        <v>30.79029739530969</v>
      </c>
      <c r="NS16" s="962">
        <f t="shared" si="179"/>
        <v>42.150626325795216</v>
      </c>
      <c r="NT16" s="962">
        <f t="shared" si="180"/>
        <v>20.169309136025042</v>
      </c>
      <c r="NU16" s="962">
        <v>41.481372879792218</v>
      </c>
      <c r="NV16" s="962">
        <v>20.921612332710431</v>
      </c>
      <c r="NW16" s="472">
        <f t="shared" si="181"/>
        <v>0.66925344600299752</v>
      </c>
      <c r="NX16" s="472">
        <f t="shared" si="182"/>
        <v>0.75230319668538925</v>
      </c>
    </row>
    <row r="17" spans="1:388" ht="56.25" x14ac:dyDescent="0.25">
      <c r="A17" s="219" t="s">
        <v>308</v>
      </c>
      <c r="B17" s="219" t="s">
        <v>312</v>
      </c>
      <c r="C17" s="320" t="s">
        <v>313</v>
      </c>
      <c r="D17" s="219" t="s">
        <v>314</v>
      </c>
      <c r="E17" s="219" t="s">
        <v>315</v>
      </c>
      <c r="F17" s="219" t="s">
        <v>317</v>
      </c>
      <c r="G17" s="219" t="s">
        <v>318</v>
      </c>
      <c r="H17" s="219" t="s">
        <v>316</v>
      </c>
      <c r="L17" s="321">
        <v>0.85623842592592592</v>
      </c>
      <c r="M17" s="338">
        <f t="shared" si="129"/>
        <v>45367.856238425928</v>
      </c>
      <c r="N17" s="321" t="s">
        <v>324</v>
      </c>
      <c r="O17" s="311">
        <v>1.9E-2</v>
      </c>
      <c r="P17" s="311">
        <v>7.0000000000000007E-2</v>
      </c>
      <c r="Q17" s="311">
        <v>7.5999999999999998E-2</v>
      </c>
      <c r="R17" s="311">
        <v>179.6541007765197</v>
      </c>
      <c r="S17" s="311">
        <f t="shared" si="130"/>
        <v>2363.8697470594698</v>
      </c>
      <c r="T17" s="921">
        <f t="shared" si="131"/>
        <v>44.913525194129925</v>
      </c>
      <c r="U17" s="311">
        <f t="shared" si="0"/>
        <v>2.3331701399548015</v>
      </c>
      <c r="V17" s="311">
        <f t="shared" si="1"/>
        <v>2.3953880103535963</v>
      </c>
      <c r="W17" s="311">
        <f t="shared" si="2"/>
        <v>42.580355054175122</v>
      </c>
      <c r="X17" s="311">
        <f t="shared" si="3"/>
        <v>47.308913204483524</v>
      </c>
      <c r="Z17" s="321">
        <v>0.85623842592592592</v>
      </c>
      <c r="AA17" s="338">
        <f t="shared" si="132"/>
        <v>45367.856238425928</v>
      </c>
      <c r="AB17" s="321" t="s">
        <v>324</v>
      </c>
      <c r="AC17" s="311">
        <v>1.9E-2</v>
      </c>
      <c r="AD17" s="311">
        <v>7.0000000000000007E-2</v>
      </c>
      <c r="AE17" s="311">
        <v>7.5999999999999998E-2</v>
      </c>
      <c r="AF17" s="311">
        <v>174.81516847322646</v>
      </c>
      <c r="AG17" s="311">
        <f t="shared" si="133"/>
        <v>2300.1995851740326</v>
      </c>
      <c r="AH17" s="921">
        <f t="shared" si="134"/>
        <v>43.703792118306616</v>
      </c>
      <c r="AI17" s="311">
        <f t="shared" si="4"/>
        <v>2.2703268632886551</v>
      </c>
      <c r="AJ17" s="311">
        <f t="shared" si="5"/>
        <v>2.3308689129763529</v>
      </c>
      <c r="AK17" s="311">
        <f t="shared" si="6"/>
        <v>41.433465255017964</v>
      </c>
      <c r="AL17" s="311">
        <f t="shared" si="7"/>
        <v>46.034661031282965</v>
      </c>
      <c r="AN17" s="922">
        <v>44.468631900805633</v>
      </c>
      <c r="AO17" s="922">
        <f t="shared" si="135"/>
        <v>47.308913204483524</v>
      </c>
      <c r="AP17" s="922">
        <f t="shared" si="136"/>
        <v>41.433465255017964</v>
      </c>
      <c r="AQ17" s="922">
        <v>46.8402922688486</v>
      </c>
      <c r="AR17" s="922">
        <v>42.158573100763782</v>
      </c>
      <c r="AS17" s="922">
        <f t="shared" si="137"/>
        <v>0.4686209356349238</v>
      </c>
      <c r="AT17" s="922">
        <f t="shared" si="138"/>
        <v>0.72510784574581777</v>
      </c>
      <c r="AX17" s="963">
        <v>0.85112268518518519</v>
      </c>
      <c r="AY17" s="964">
        <f t="shared" si="8"/>
        <v>45367.851122685184</v>
      </c>
      <c r="AZ17" s="963" t="s">
        <v>325</v>
      </c>
      <c r="BA17" s="965">
        <v>0.02</v>
      </c>
      <c r="BB17" s="965">
        <v>5.6000000000000001E-2</v>
      </c>
      <c r="BC17" s="965">
        <v>7.0999999999999994E-2</v>
      </c>
      <c r="BD17" s="925">
        <v>304.49324190062674</v>
      </c>
      <c r="BE17" s="965">
        <f t="shared" si="9"/>
        <v>4288.6372098679831</v>
      </c>
      <c r="BF17" s="966">
        <f t="shared" si="10"/>
        <v>85.772744197359657</v>
      </c>
      <c r="BG17" s="965">
        <f t="shared" si="11"/>
        <v>4.229072804175372</v>
      </c>
      <c r="BH17" s="965">
        <f t="shared" si="12"/>
        <v>4.3499034557232399</v>
      </c>
      <c r="BI17" s="965">
        <f t="shared" si="13"/>
        <v>81.543671393184283</v>
      </c>
      <c r="BJ17" s="965">
        <f t="shared" si="14"/>
        <v>90.122647653082893</v>
      </c>
      <c r="BL17" s="963">
        <v>0.85112268518518519</v>
      </c>
      <c r="BM17" s="964">
        <f t="shared" si="15"/>
        <v>45367.851122685184</v>
      </c>
      <c r="BN17" s="963" t="s">
        <v>325</v>
      </c>
      <c r="BO17" s="965">
        <v>0.02</v>
      </c>
      <c r="BP17" s="965">
        <v>5.6000000000000001E-2</v>
      </c>
      <c r="BQ17" s="965">
        <v>7.0999999999999994E-2</v>
      </c>
      <c r="BR17" s="925">
        <v>297.84979574370567</v>
      </c>
      <c r="BS17" s="965">
        <f t="shared" si="16"/>
        <v>4195.0675456859954</v>
      </c>
      <c r="BT17" s="966">
        <f t="shared" si="17"/>
        <v>83.901350913719909</v>
      </c>
      <c r="BU17" s="965">
        <f t="shared" si="18"/>
        <v>4.1368027186625786</v>
      </c>
      <c r="BV17" s="965">
        <f t="shared" si="19"/>
        <v>4.254997082052939</v>
      </c>
      <c r="BW17" s="965">
        <f t="shared" si="20"/>
        <v>79.76454819505733</v>
      </c>
      <c r="BX17" s="965">
        <f t="shared" si="21"/>
        <v>88.156347995772848</v>
      </c>
      <c r="BZ17" s="927">
        <v>84.936718600793682</v>
      </c>
      <c r="CA17" s="927">
        <f t="shared" si="139"/>
        <v>90.122647653082893</v>
      </c>
      <c r="CB17" s="927">
        <f t="shared" si="140"/>
        <v>79.76454819505733</v>
      </c>
      <c r="CC17" s="927">
        <v>89.244223615548222</v>
      </c>
      <c r="CD17" s="927">
        <v>80.748866503115664</v>
      </c>
      <c r="CE17" s="927">
        <f t="shared" si="141"/>
        <v>0.87842403753467124</v>
      </c>
      <c r="CF17" s="927">
        <f t="shared" si="142"/>
        <v>0.98431830805833442</v>
      </c>
      <c r="CJ17" s="967">
        <v>0.85028935185185184</v>
      </c>
      <c r="CK17" s="968">
        <f t="shared" si="143"/>
        <v>45367.850289351853</v>
      </c>
      <c r="CL17" s="967" t="s">
        <v>326</v>
      </c>
      <c r="CM17" s="469">
        <v>2.1000000000000001E-2</v>
      </c>
      <c r="CN17" s="469">
        <v>6.5000000000000002E-2</v>
      </c>
      <c r="CO17" s="469">
        <v>6.5000000000000002E-2</v>
      </c>
      <c r="CP17" s="930">
        <v>284.10906235127197</v>
      </c>
      <c r="CQ17" s="469">
        <f t="shared" si="22"/>
        <v>4370.9086515580302</v>
      </c>
      <c r="CR17" s="969">
        <f t="shared" si="144"/>
        <v>91.789081682718646</v>
      </c>
      <c r="CS17" s="469">
        <f t="shared" si="23"/>
        <v>4.30468276289806</v>
      </c>
      <c r="CT17" s="469">
        <f t="shared" si="24"/>
        <v>4.4392040992386246</v>
      </c>
      <c r="CU17" s="469">
        <f t="shared" si="25"/>
        <v>87.484398919820592</v>
      </c>
      <c r="CV17" s="469">
        <f t="shared" si="26"/>
        <v>96.228285781957268</v>
      </c>
      <c r="CX17" s="967">
        <v>0.85028935185185184</v>
      </c>
      <c r="CY17" s="968">
        <f t="shared" si="145"/>
        <v>45367.850289351853</v>
      </c>
      <c r="CZ17" s="967" t="s">
        <v>326</v>
      </c>
      <c r="DA17" s="469">
        <v>2.1000000000000001E-2</v>
      </c>
      <c r="DB17" s="469">
        <v>6.5000000000000002E-2</v>
      </c>
      <c r="DC17" s="469">
        <v>6.5000000000000002E-2</v>
      </c>
      <c r="DD17" s="930">
        <v>275.73461394545348</v>
      </c>
      <c r="DE17" s="469">
        <f t="shared" si="27"/>
        <v>4242.070983776207</v>
      </c>
      <c r="DF17" s="969">
        <f t="shared" si="146"/>
        <v>89.083490659300352</v>
      </c>
      <c r="DG17" s="469">
        <f t="shared" si="28"/>
        <v>4.1777971809917194</v>
      </c>
      <c r="DH17" s="469">
        <f t="shared" si="29"/>
        <v>4.3083533428977105</v>
      </c>
      <c r="DI17" s="469">
        <f t="shared" si="30"/>
        <v>84.905693478308635</v>
      </c>
      <c r="DJ17" s="469">
        <f t="shared" si="31"/>
        <v>93.39184400219807</v>
      </c>
      <c r="DL17" s="472">
        <v>90.483049383720726</v>
      </c>
      <c r="DM17" s="472">
        <f t="shared" si="147"/>
        <v>96.228285781957268</v>
      </c>
      <c r="DN17" s="472">
        <f t="shared" si="148"/>
        <v>84.905693478308635</v>
      </c>
      <c r="DO17" s="472">
        <v>94.859089718498893</v>
      </c>
      <c r="DP17" s="472">
        <v>86.239616331814631</v>
      </c>
      <c r="DQ17" s="472">
        <f t="shared" si="149"/>
        <v>1.3691960634583751</v>
      </c>
      <c r="DR17" s="472">
        <f t="shared" si="150"/>
        <v>1.3339228535059959</v>
      </c>
      <c r="DV17" s="970">
        <v>0.85234953703703698</v>
      </c>
      <c r="DW17" s="971">
        <f t="shared" si="32"/>
        <v>45367.852349537039</v>
      </c>
      <c r="DX17" s="970" t="s">
        <v>436</v>
      </c>
      <c r="DY17" s="972">
        <v>1.4E-2</v>
      </c>
      <c r="DZ17" s="972">
        <v>2.8000000000000001E-2</v>
      </c>
      <c r="EA17" s="972">
        <v>2.8000000000000001E-2</v>
      </c>
      <c r="EB17" s="934">
        <v>75.168674108638257</v>
      </c>
      <c r="EC17" s="972">
        <f t="shared" si="33"/>
        <v>2684.5955038799375</v>
      </c>
      <c r="ED17" s="973">
        <f t="shared" si="34"/>
        <v>37.584337054319128</v>
      </c>
      <c r="EE17" s="974">
        <f t="shared" si="35"/>
        <v>2.592023245125457</v>
      </c>
      <c r="EF17" s="974">
        <f t="shared" si="36"/>
        <v>2.784024966986602</v>
      </c>
      <c r="EG17" s="972">
        <f t="shared" si="37"/>
        <v>34.992313809193675</v>
      </c>
      <c r="EH17" s="972">
        <f t="shared" si="38"/>
        <v>40.368362021305728</v>
      </c>
      <c r="EJ17" s="970">
        <v>0.85234953703703698</v>
      </c>
      <c r="EK17" s="971">
        <f t="shared" si="39"/>
        <v>45367.852349537039</v>
      </c>
      <c r="EL17" s="970" t="s">
        <v>436</v>
      </c>
      <c r="EM17" s="972">
        <v>1.4E-2</v>
      </c>
      <c r="EN17" s="972">
        <v>2.8000000000000001E-2</v>
      </c>
      <c r="EO17" s="972">
        <v>2.8000000000000001E-2</v>
      </c>
      <c r="EP17" s="934">
        <v>75.370816165296901</v>
      </c>
      <c r="EQ17" s="972">
        <f t="shared" si="40"/>
        <v>2691.8148630463179</v>
      </c>
      <c r="ER17" s="975">
        <f t="shared" si="41"/>
        <v>37.685408082648451</v>
      </c>
      <c r="ES17" s="976">
        <f t="shared" si="42"/>
        <v>2.5989936608723068</v>
      </c>
      <c r="ET17" s="976">
        <f t="shared" si="43"/>
        <v>2.7915117098258113</v>
      </c>
      <c r="EU17" s="972">
        <f t="shared" si="44"/>
        <v>35.086414421776141</v>
      </c>
      <c r="EV17" s="972">
        <f t="shared" si="45"/>
        <v>40.476919792474263</v>
      </c>
      <c r="EX17" s="939">
        <v>37.883318698524654</v>
      </c>
      <c r="EY17" s="939">
        <f t="shared" si="151"/>
        <v>40.476919792474263</v>
      </c>
      <c r="EZ17" s="939">
        <f t="shared" si="152"/>
        <v>34.992313809193675</v>
      </c>
      <c r="FA17" s="939">
        <v>40.689490453970926</v>
      </c>
      <c r="FB17" s="939">
        <v>35.270676029660883</v>
      </c>
      <c r="FC17" s="472">
        <f t="shared" si="153"/>
        <v>-0.21257066149666315</v>
      </c>
      <c r="FD17" s="472">
        <f t="shared" si="154"/>
        <v>0.27836222046720849</v>
      </c>
      <c r="FH17" s="977">
        <v>0.85350694444444442</v>
      </c>
      <c r="FI17" s="978">
        <f t="shared" si="46"/>
        <v>45367.853506944448</v>
      </c>
      <c r="FJ17" s="977" t="s">
        <v>437</v>
      </c>
      <c r="FK17" s="979">
        <v>1.4E-2</v>
      </c>
      <c r="FL17" s="979">
        <v>3.7999999999999999E-2</v>
      </c>
      <c r="FM17" s="979">
        <v>3.7999999999999999E-2</v>
      </c>
      <c r="FN17" s="942">
        <v>59.490921907355307</v>
      </c>
      <c r="FO17" s="979">
        <f t="shared" si="47"/>
        <v>1565.5505765093503</v>
      </c>
      <c r="FP17" s="980">
        <f t="shared" si="48"/>
        <v>21.917708071130907</v>
      </c>
      <c r="FQ17" s="981">
        <f t="shared" si="49"/>
        <v>1.5254082540347516</v>
      </c>
      <c r="FR17" s="981">
        <f t="shared" si="50"/>
        <v>1.6078627542528461</v>
      </c>
      <c r="FS17" s="979">
        <f t="shared" si="51"/>
        <v>20.392299817096156</v>
      </c>
      <c r="FT17" s="979">
        <f t="shared" si="52"/>
        <v>23.525570825383753</v>
      </c>
      <c r="FV17" s="977">
        <v>0.85350694444444442</v>
      </c>
      <c r="FW17" s="978">
        <f t="shared" si="53"/>
        <v>45367.853506944448</v>
      </c>
      <c r="FX17" s="977" t="s">
        <v>437</v>
      </c>
      <c r="FY17" s="979">
        <v>1.4E-2</v>
      </c>
      <c r="FZ17" s="979">
        <v>3.7999999999999999E-2</v>
      </c>
      <c r="GA17" s="979">
        <v>3.7999999999999999E-2</v>
      </c>
      <c r="GB17" s="942">
        <v>59.242050215378818</v>
      </c>
      <c r="GC17" s="979">
        <f t="shared" si="54"/>
        <v>1559.0013214573373</v>
      </c>
      <c r="GD17" s="980">
        <f t="shared" si="55"/>
        <v>21.826018500402721</v>
      </c>
      <c r="GE17" s="981">
        <f t="shared" si="56"/>
        <v>1.5190269285994569</v>
      </c>
      <c r="GF17" s="981">
        <f t="shared" si="57"/>
        <v>1.6011364923075357</v>
      </c>
      <c r="GG17" s="979">
        <f t="shared" si="58"/>
        <v>20.306991571803266</v>
      </c>
      <c r="GH17" s="979">
        <f t="shared" si="59"/>
        <v>23.427154992710257</v>
      </c>
      <c r="GJ17" s="982">
        <v>22.019902929202978</v>
      </c>
      <c r="GK17" s="945">
        <f t="shared" si="155"/>
        <v>23.525570825383753</v>
      </c>
      <c r="GL17" s="945">
        <f t="shared" si="156"/>
        <v>20.306991571803266</v>
      </c>
      <c r="GM17" s="982">
        <v>23.635262603546053</v>
      </c>
      <c r="GN17" s="982">
        <v>20.487382212518522</v>
      </c>
      <c r="GO17" s="472">
        <f t="shared" si="157"/>
        <v>-0.10969177816230058</v>
      </c>
      <c r="GP17" s="472">
        <f t="shared" si="158"/>
        <v>0.18039064071525601</v>
      </c>
      <c r="GT17" s="983">
        <v>0.85906249999999995</v>
      </c>
      <c r="GU17" s="984">
        <f t="shared" si="60"/>
        <v>45367.8590625</v>
      </c>
      <c r="GV17" s="983" t="s">
        <v>438</v>
      </c>
      <c r="GW17" s="985">
        <v>1.4E-2</v>
      </c>
      <c r="GX17" s="985">
        <v>6.9000000000000006E-2</v>
      </c>
      <c r="GY17" s="985">
        <v>6.9000000000000006E-2</v>
      </c>
      <c r="GZ17" s="948">
        <v>276.78277960238375</v>
      </c>
      <c r="HA17" s="985">
        <f t="shared" si="61"/>
        <v>4011.3446319186046</v>
      </c>
      <c r="HB17" s="986">
        <f t="shared" si="62"/>
        <v>56.158824846860469</v>
      </c>
      <c r="HC17" s="987">
        <f t="shared" si="63"/>
        <v>3.9540397086054817</v>
      </c>
      <c r="HD17" s="987">
        <f t="shared" si="64"/>
        <v>4.0703349941527023</v>
      </c>
      <c r="HE17" s="985">
        <f t="shared" si="65"/>
        <v>52.204785138254991</v>
      </c>
      <c r="HF17" s="985">
        <f t="shared" si="66"/>
        <v>60.229159841013171</v>
      </c>
      <c r="HH17" s="983">
        <v>0.85906249999999995</v>
      </c>
      <c r="HI17" s="984">
        <f t="shared" si="67"/>
        <v>45367.8590625</v>
      </c>
      <c r="HJ17" s="983" t="s">
        <v>438</v>
      </c>
      <c r="HK17" s="985">
        <v>1.4E-2</v>
      </c>
      <c r="HL17" s="985">
        <v>6.9000000000000006E-2</v>
      </c>
      <c r="HM17" s="985">
        <v>6.9000000000000006E-2</v>
      </c>
      <c r="HN17" s="948">
        <v>270.62171808561465</v>
      </c>
      <c r="HO17" s="985">
        <f t="shared" si="68"/>
        <v>3922.0538852987625</v>
      </c>
      <c r="HP17" s="986">
        <f t="shared" si="69"/>
        <v>54.908754394182672</v>
      </c>
      <c r="HQ17" s="987">
        <f t="shared" si="70"/>
        <v>3.8660245440802088</v>
      </c>
      <c r="HR17" s="987">
        <f t="shared" si="71"/>
        <v>3.9797311483178626</v>
      </c>
      <c r="HS17" s="985">
        <f t="shared" si="72"/>
        <v>51.042729850102461</v>
      </c>
      <c r="HT17" s="985">
        <f t="shared" si="73"/>
        <v>58.888485542500533</v>
      </c>
      <c r="HV17" s="951">
        <v>55.756448955549821</v>
      </c>
      <c r="HW17" s="951">
        <f t="shared" si="159"/>
        <v>60.229159841013171</v>
      </c>
      <c r="HX17" s="951">
        <f t="shared" si="160"/>
        <v>51.042729850102461</v>
      </c>
      <c r="HY17" s="951">
        <v>59.797620150857526</v>
      </c>
      <c r="HZ17" s="951">
        <v>51.830739794393764</v>
      </c>
      <c r="IA17" s="472">
        <f t="shared" si="161"/>
        <v>0.43153969015564542</v>
      </c>
      <c r="IB17" s="472">
        <f t="shared" si="162"/>
        <v>0.78800994429130355</v>
      </c>
      <c r="IF17" s="952">
        <v>0.85765046296296299</v>
      </c>
      <c r="IG17" s="953">
        <f t="shared" si="163"/>
        <v>45367.85765046296</v>
      </c>
      <c r="IH17" s="240" t="s">
        <v>327</v>
      </c>
      <c r="II17" s="239">
        <v>1.2999999999999999E-2</v>
      </c>
      <c r="IJ17" s="239">
        <v>0.05</v>
      </c>
      <c r="IK17" s="239">
        <v>7.4999999999999997E-2</v>
      </c>
      <c r="IL17" s="239">
        <v>342.45467564370466</v>
      </c>
      <c r="IM17" s="239">
        <f t="shared" si="164"/>
        <v>4566.062341916062</v>
      </c>
      <c r="IN17" s="954">
        <f t="shared" si="74"/>
        <v>59.358810444908805</v>
      </c>
      <c r="IO17" s="239">
        <f t="shared" si="75"/>
        <v>4.5059825742592725</v>
      </c>
      <c r="IP17" s="239">
        <f t="shared" si="76"/>
        <v>4.6277658870770901</v>
      </c>
      <c r="IQ17" s="239">
        <f t="shared" si="77"/>
        <v>54.852827870649534</v>
      </c>
      <c r="IR17" s="239">
        <f t="shared" si="78"/>
        <v>63.986576331985894</v>
      </c>
      <c r="IT17" s="952">
        <v>0.85765046296296299</v>
      </c>
      <c r="IU17" s="953">
        <f t="shared" si="165"/>
        <v>45367.85765046296</v>
      </c>
      <c r="IV17" s="240" t="s">
        <v>327</v>
      </c>
      <c r="IW17" s="239">
        <v>1.2999999999999999E-2</v>
      </c>
      <c r="IX17" s="239">
        <v>0.05</v>
      </c>
      <c r="IY17" s="239">
        <v>7.4999999999999997E-2</v>
      </c>
      <c r="IZ17" s="239">
        <v>345.94918302431751</v>
      </c>
      <c r="JA17" s="239">
        <f t="shared" si="166"/>
        <v>4612.6557736575669</v>
      </c>
      <c r="JB17" s="954">
        <f t="shared" si="79"/>
        <v>59.964525057548364</v>
      </c>
      <c r="JC17" s="239">
        <f t="shared" si="80"/>
        <v>4.5519629345304935</v>
      </c>
      <c r="JD17" s="239">
        <f t="shared" si="81"/>
        <v>4.6749889597880747</v>
      </c>
      <c r="JE17" s="239">
        <f t="shared" si="82"/>
        <v>55.412562123017871</v>
      </c>
      <c r="JF17" s="239">
        <f t="shared" si="83"/>
        <v>64.639514017336438</v>
      </c>
      <c r="JH17" s="225">
        <v>60.378204311218013</v>
      </c>
      <c r="JI17" s="225">
        <f t="shared" si="167"/>
        <v>64.639514017336438</v>
      </c>
      <c r="JJ17" s="225">
        <f t="shared" si="168"/>
        <v>54.852827870649534</v>
      </c>
      <c r="JK17" s="225">
        <v>65.08544477207181</v>
      </c>
      <c r="JL17" s="225">
        <v>55.794838599334057</v>
      </c>
      <c r="JM17" s="472">
        <f t="shared" si="169"/>
        <v>-0.44593075473537169</v>
      </c>
      <c r="JN17" s="472">
        <f t="shared" si="170"/>
        <v>0.94201072868452229</v>
      </c>
      <c r="JR17" s="323">
        <v>0.86392361111111116</v>
      </c>
      <c r="JS17" s="336">
        <f t="shared" si="84"/>
        <v>45367.863923611112</v>
      </c>
      <c r="JT17" s="184" t="s">
        <v>328</v>
      </c>
      <c r="JU17" s="141">
        <v>6.0000000000000001E-3</v>
      </c>
      <c r="JV17" s="141"/>
      <c r="JW17" s="141">
        <v>5.3999999999999999E-2</v>
      </c>
      <c r="JX17" s="249">
        <v>206.08089643348822</v>
      </c>
      <c r="JY17" s="141">
        <f t="shared" si="85"/>
        <v>3816.3128969164486</v>
      </c>
      <c r="JZ17" s="988">
        <f t="shared" si="86"/>
        <v>22.897877381498692</v>
      </c>
      <c r="KA17" s="141">
        <f t="shared" si="87"/>
        <v>3.7469253896997858</v>
      </c>
      <c r="KB17" s="141">
        <f t="shared" si="88"/>
        <v>3.8883188006318532</v>
      </c>
      <c r="KC17" s="141">
        <f t="shared" si="89"/>
        <v>19.150951991798905</v>
      </c>
      <c r="KD17" s="141">
        <f t="shared" si="90"/>
        <v>26.786196182130546</v>
      </c>
      <c r="KF17" s="323">
        <v>0.86392361111111116</v>
      </c>
      <c r="KG17" s="336">
        <f t="shared" si="91"/>
        <v>45367.863923611112</v>
      </c>
      <c r="KH17" s="184" t="s">
        <v>328</v>
      </c>
      <c r="KI17" s="141">
        <v>6.0000000000000001E-3</v>
      </c>
      <c r="KJ17" s="141"/>
      <c r="KK17" s="141">
        <v>5.3999999999999999E-2</v>
      </c>
      <c r="KL17" s="249">
        <v>200.92768251330372</v>
      </c>
      <c r="KM17" s="141">
        <f t="shared" si="92"/>
        <v>3720.8830095056246</v>
      </c>
      <c r="KN17" s="988">
        <f t="shared" si="93"/>
        <v>22.325298057033748</v>
      </c>
      <c r="KO17" s="141">
        <f t="shared" si="94"/>
        <v>3.6532305911509768</v>
      </c>
      <c r="KP17" s="141">
        <f t="shared" si="95"/>
        <v>3.7910883493076177</v>
      </c>
      <c r="KQ17" s="141">
        <f t="shared" si="96"/>
        <v>18.672067465882773</v>
      </c>
      <c r="KR17" s="141">
        <f t="shared" si="97"/>
        <v>26.116386406341366</v>
      </c>
      <c r="KT17" s="226">
        <v>22.79221575758238</v>
      </c>
      <c r="KU17" s="226">
        <f t="shared" si="171"/>
        <v>26.786196182130546</v>
      </c>
      <c r="KV17" s="226">
        <f t="shared" si="172"/>
        <v>18.672067465882773</v>
      </c>
      <c r="KW17" s="226">
        <v>26.662592018303915</v>
      </c>
      <c r="KX17" s="226">
        <v>19.062580451796173</v>
      </c>
      <c r="KY17" s="472">
        <f t="shared" si="173"/>
        <v>0.12360416382663075</v>
      </c>
      <c r="KZ17" s="472">
        <f t="shared" si="174"/>
        <v>0.3905129859134</v>
      </c>
      <c r="LD17" s="146">
        <v>0.86953703703703711</v>
      </c>
      <c r="LE17" s="421">
        <f t="shared" si="98"/>
        <v>45367.869537037041</v>
      </c>
      <c r="LF17" s="185" t="s">
        <v>329</v>
      </c>
      <c r="LG17" s="142">
        <v>5.0000000000000001E-3</v>
      </c>
      <c r="LH17" s="142">
        <v>0.01</v>
      </c>
      <c r="LI17" s="142">
        <v>1.2E-2</v>
      </c>
      <c r="LJ17" s="274">
        <v>127.88510538001657</v>
      </c>
      <c r="LK17" s="142">
        <f t="shared" si="99"/>
        <v>10657.09211500138</v>
      </c>
      <c r="LL17" s="424">
        <f t="shared" si="100"/>
        <v>53.285460575006901</v>
      </c>
      <c r="LM17" s="142">
        <f t="shared" si="101"/>
        <v>9.8373157984628126</v>
      </c>
      <c r="LN17" s="142">
        <f t="shared" si="102"/>
        <v>11.625918670910599</v>
      </c>
      <c r="LO17" s="142">
        <f t="shared" si="103"/>
        <v>43.44814477654409</v>
      </c>
      <c r="LP17" s="142">
        <f t="shared" si="104"/>
        <v>64.911379245917502</v>
      </c>
      <c r="LR17" s="146">
        <v>0.86953703703703711</v>
      </c>
      <c r="LS17" s="421">
        <f t="shared" si="105"/>
        <v>45367.869537037041</v>
      </c>
      <c r="LT17" s="185" t="s">
        <v>329</v>
      </c>
      <c r="LU17" s="142">
        <v>5.0000000000000001E-3</v>
      </c>
      <c r="LV17" s="142">
        <v>0.01</v>
      </c>
      <c r="LW17" s="142">
        <v>1.2E-2</v>
      </c>
      <c r="LX17" s="274">
        <v>133.33074456758371</v>
      </c>
      <c r="LY17" s="142">
        <f t="shared" si="106"/>
        <v>11110.895380631975</v>
      </c>
      <c r="LZ17" s="424">
        <f t="shared" si="107"/>
        <v>55.554476903159873</v>
      </c>
      <c r="MA17" s="142">
        <f t="shared" si="108"/>
        <v>10.256211120583361</v>
      </c>
      <c r="MB17" s="142">
        <f t="shared" si="109"/>
        <v>12.120976778871247</v>
      </c>
      <c r="MC17" s="142">
        <f t="shared" si="110"/>
        <v>45.298265782576514</v>
      </c>
      <c r="MD17" s="142">
        <f t="shared" si="111"/>
        <v>67.675453682031119</v>
      </c>
      <c r="MF17" s="227">
        <v>55.712557953160093</v>
      </c>
      <c r="MG17" s="227">
        <f t="shared" si="175"/>
        <v>67.675453682031119</v>
      </c>
      <c r="MH17" s="227">
        <f t="shared" si="176"/>
        <v>43.44814477654409</v>
      </c>
      <c r="MI17" s="227">
        <v>67.868025142940482</v>
      </c>
      <c r="MJ17" s="227">
        <v>45.427162638730536</v>
      </c>
      <c r="MK17" s="472">
        <f t="shared" si="177"/>
        <v>-0.19257146090936317</v>
      </c>
      <c r="ML17" s="472">
        <f t="shared" si="178"/>
        <v>1.9790178621864456</v>
      </c>
      <c r="MP17" s="700">
        <v>0.8747800925925926</v>
      </c>
      <c r="MQ17" s="410">
        <f t="shared" si="112"/>
        <v>45367.874780092592</v>
      </c>
      <c r="MR17" s="396" t="s">
        <v>330</v>
      </c>
      <c r="MS17" s="397">
        <v>3.0000000000000001E-3</v>
      </c>
      <c r="MT17" s="397">
        <v>2.5000000000000001E-2</v>
      </c>
      <c r="MU17" s="397">
        <v>2.5000000000000001E-2</v>
      </c>
      <c r="MV17" s="960">
        <v>260.72552366471268</v>
      </c>
      <c r="MW17" s="397">
        <f t="shared" si="113"/>
        <v>10429.020946588507</v>
      </c>
      <c r="MX17" s="989">
        <f t="shared" si="114"/>
        <v>31.287062839765522</v>
      </c>
      <c r="MY17" s="397">
        <f t="shared" si="115"/>
        <v>10.027904756335102</v>
      </c>
      <c r="MZ17" s="397">
        <f t="shared" si="116"/>
        <v>10.863563486029694</v>
      </c>
      <c r="NA17" s="397">
        <f t="shared" si="117"/>
        <v>21.259158083430421</v>
      </c>
      <c r="NB17" s="397">
        <f t="shared" si="118"/>
        <v>42.150626325795216</v>
      </c>
      <c r="ND17" s="700">
        <v>0.8747800925925926</v>
      </c>
      <c r="NE17" s="410">
        <f t="shared" si="119"/>
        <v>45367.874780092592</v>
      </c>
      <c r="NF17" s="396" t="s">
        <v>330</v>
      </c>
      <c r="NG17" s="397">
        <v>3.0000000000000001E-3</v>
      </c>
      <c r="NH17" s="397">
        <v>2.5000000000000001E-2</v>
      </c>
      <c r="NI17" s="397">
        <v>2.5000000000000001E-2</v>
      </c>
      <c r="NJ17" s="960">
        <v>247.35945166823157</v>
      </c>
      <c r="NK17" s="397">
        <f t="shared" si="120"/>
        <v>9894.3780667292631</v>
      </c>
      <c r="NL17" s="989">
        <f t="shared" si="121"/>
        <v>29.683134200187791</v>
      </c>
      <c r="NM17" s="397">
        <f t="shared" si="122"/>
        <v>9.5138250641627504</v>
      </c>
      <c r="NN17" s="397">
        <f t="shared" si="123"/>
        <v>10.306643819509649</v>
      </c>
      <c r="NO17" s="397">
        <f t="shared" si="124"/>
        <v>20.169309136025042</v>
      </c>
      <c r="NP17" s="397">
        <f t="shared" si="125"/>
        <v>39.98977801969744</v>
      </c>
      <c r="NR17" s="962">
        <v>30.79029739530969</v>
      </c>
      <c r="NS17" s="962">
        <f t="shared" si="179"/>
        <v>42.150626325795216</v>
      </c>
      <c r="NT17" s="962">
        <f t="shared" si="180"/>
        <v>20.169309136025042</v>
      </c>
      <c r="NU17" s="962">
        <v>41.481372879792218</v>
      </c>
      <c r="NV17" s="962">
        <v>20.921612332710431</v>
      </c>
      <c r="NW17" s="472">
        <f t="shared" si="181"/>
        <v>0.66925344600299752</v>
      </c>
      <c r="NX17" s="472">
        <f t="shared" si="182"/>
        <v>0.75230319668538925</v>
      </c>
    </row>
    <row r="18" spans="1:388" ht="18.75" x14ac:dyDescent="0.25">
      <c r="A18" s="219"/>
      <c r="B18" s="219"/>
      <c r="C18" s="320"/>
      <c r="D18" s="219"/>
      <c r="E18" s="219"/>
      <c r="F18" s="219"/>
      <c r="G18" s="219"/>
      <c r="H18" s="219"/>
      <c r="L18" s="321">
        <v>0.85700231481481481</v>
      </c>
      <c r="M18" s="338">
        <f t="shared" si="129"/>
        <v>45367.857002314813</v>
      </c>
      <c r="N18" s="321" t="s">
        <v>324</v>
      </c>
      <c r="O18" s="311">
        <v>2.1999999999999999E-2</v>
      </c>
      <c r="P18" s="311">
        <v>7.5999999999999998E-2</v>
      </c>
      <c r="Q18" s="311">
        <v>7.5999999999999998E-2</v>
      </c>
      <c r="R18" s="311">
        <v>179.6541007765197</v>
      </c>
      <c r="S18" s="311">
        <f t="shared" si="130"/>
        <v>2363.8697470594698</v>
      </c>
      <c r="T18" s="921">
        <f t="shared" si="131"/>
        <v>52.005134435308335</v>
      </c>
      <c r="U18" s="311">
        <f t="shared" si="0"/>
        <v>2.3331701399548015</v>
      </c>
      <c r="V18" s="311">
        <f t="shared" si="1"/>
        <v>2.3953880103535963</v>
      </c>
      <c r="W18" s="311">
        <f t="shared" si="2"/>
        <v>49.671964295353533</v>
      </c>
      <c r="X18" s="311">
        <f t="shared" si="3"/>
        <v>54.400522445661935</v>
      </c>
      <c r="Z18" s="321">
        <v>0.85700231481481481</v>
      </c>
      <c r="AA18" s="338">
        <f t="shared" si="132"/>
        <v>45367.857002314813</v>
      </c>
      <c r="AB18" s="321" t="s">
        <v>324</v>
      </c>
      <c r="AC18" s="311">
        <v>2.1999999999999999E-2</v>
      </c>
      <c r="AD18" s="311">
        <v>7.5999999999999998E-2</v>
      </c>
      <c r="AE18" s="311">
        <v>7.5999999999999998E-2</v>
      </c>
      <c r="AF18" s="311">
        <v>174.81516847322646</v>
      </c>
      <c r="AG18" s="311">
        <f t="shared" si="133"/>
        <v>2300.1995851740326</v>
      </c>
      <c r="AH18" s="921">
        <f t="shared" si="134"/>
        <v>50.604390873828713</v>
      </c>
      <c r="AI18" s="311">
        <f t="shared" si="4"/>
        <v>2.2703268632886551</v>
      </c>
      <c r="AJ18" s="311">
        <f t="shared" si="5"/>
        <v>2.3308689129763529</v>
      </c>
      <c r="AK18" s="311">
        <f t="shared" si="6"/>
        <v>48.334064010540061</v>
      </c>
      <c r="AL18" s="311">
        <f t="shared" si="7"/>
        <v>52.935259786805062</v>
      </c>
      <c r="AN18" s="922">
        <v>51.489994832511783</v>
      </c>
      <c r="AO18" s="922">
        <f t="shared" si="135"/>
        <v>54.400522445661935</v>
      </c>
      <c r="AP18" s="922">
        <f t="shared" si="136"/>
        <v>48.334064010540061</v>
      </c>
      <c r="AQ18" s="922">
        <v>53.86165520055475</v>
      </c>
      <c r="AR18" s="922">
        <v>49.179936032469932</v>
      </c>
      <c r="AS18" s="922">
        <f t="shared" si="137"/>
        <v>0.53886724510718409</v>
      </c>
      <c r="AT18" s="922">
        <f t="shared" si="138"/>
        <v>0.84587202192987121</v>
      </c>
      <c r="AX18" s="963">
        <v>0.85121527777777783</v>
      </c>
      <c r="AY18" s="964">
        <f t="shared" si="8"/>
        <v>45367.851215277777</v>
      </c>
      <c r="AZ18" s="963" t="s">
        <v>325</v>
      </c>
      <c r="BA18" s="965">
        <v>1.9E-2</v>
      </c>
      <c r="BB18" s="965">
        <v>5.7000000000000002E-2</v>
      </c>
      <c r="BC18" s="965">
        <v>7.0999999999999994E-2</v>
      </c>
      <c r="BD18" s="925">
        <v>304.49324190062674</v>
      </c>
      <c r="BE18" s="965">
        <f t="shared" si="9"/>
        <v>4288.6372098679831</v>
      </c>
      <c r="BF18" s="966">
        <f t="shared" si="10"/>
        <v>81.484106987491671</v>
      </c>
      <c r="BG18" s="965">
        <f t="shared" si="11"/>
        <v>4.229072804175372</v>
      </c>
      <c r="BH18" s="965">
        <f t="shared" si="12"/>
        <v>4.3499034557232399</v>
      </c>
      <c r="BI18" s="965">
        <f t="shared" si="13"/>
        <v>77.255034183316297</v>
      </c>
      <c r="BJ18" s="965">
        <f t="shared" si="14"/>
        <v>85.834010443214908</v>
      </c>
      <c r="BL18" s="963">
        <v>0.85121527777777783</v>
      </c>
      <c r="BM18" s="964">
        <f t="shared" si="15"/>
        <v>45367.851215277777</v>
      </c>
      <c r="BN18" s="963" t="s">
        <v>325</v>
      </c>
      <c r="BO18" s="965">
        <v>1.9E-2</v>
      </c>
      <c r="BP18" s="965">
        <v>5.7000000000000002E-2</v>
      </c>
      <c r="BQ18" s="965">
        <v>7.0999999999999994E-2</v>
      </c>
      <c r="BR18" s="925">
        <v>297.84979574370567</v>
      </c>
      <c r="BS18" s="965">
        <f t="shared" si="16"/>
        <v>4195.0675456859954</v>
      </c>
      <c r="BT18" s="966">
        <f t="shared" si="17"/>
        <v>79.706283368033908</v>
      </c>
      <c r="BU18" s="965">
        <f t="shared" si="18"/>
        <v>4.1368027186625786</v>
      </c>
      <c r="BV18" s="965">
        <f t="shared" si="19"/>
        <v>4.254997082052939</v>
      </c>
      <c r="BW18" s="965">
        <f t="shared" si="20"/>
        <v>75.569480649371329</v>
      </c>
      <c r="BX18" s="965">
        <f t="shared" si="21"/>
        <v>83.961280450086846</v>
      </c>
      <c r="BZ18" s="927">
        <v>80.689882670754002</v>
      </c>
      <c r="CA18" s="927">
        <f t="shared" si="139"/>
        <v>85.834010443214908</v>
      </c>
      <c r="CB18" s="927">
        <f t="shared" si="140"/>
        <v>75.569480649371329</v>
      </c>
      <c r="CC18" s="927">
        <v>84.997387685508542</v>
      </c>
      <c r="CD18" s="927">
        <v>76.502030573075984</v>
      </c>
      <c r="CE18" s="927">
        <f t="shared" si="141"/>
        <v>0.83662275770636541</v>
      </c>
      <c r="CF18" s="927">
        <f t="shared" si="142"/>
        <v>0.93254992370465573</v>
      </c>
      <c r="CJ18" s="967">
        <v>0.85037037037037033</v>
      </c>
      <c r="CK18" s="968">
        <f t="shared" si="143"/>
        <v>45367.850370370368</v>
      </c>
      <c r="CL18" s="967" t="s">
        <v>326</v>
      </c>
      <c r="CM18" s="469">
        <v>2.1999999999999999E-2</v>
      </c>
      <c r="CN18" s="469">
        <v>6.5000000000000002E-2</v>
      </c>
      <c r="CO18" s="469">
        <v>6.5000000000000002E-2</v>
      </c>
      <c r="CP18" s="930">
        <v>284.10906235127197</v>
      </c>
      <c r="CQ18" s="469">
        <f t="shared" si="22"/>
        <v>4370.9086515580302</v>
      </c>
      <c r="CR18" s="969">
        <f t="shared" si="144"/>
        <v>96.159990334276657</v>
      </c>
      <c r="CS18" s="469">
        <f t="shared" si="23"/>
        <v>4.30468276289806</v>
      </c>
      <c r="CT18" s="469">
        <f t="shared" si="24"/>
        <v>4.4392040992386246</v>
      </c>
      <c r="CU18" s="469">
        <f t="shared" si="25"/>
        <v>91.855307571378603</v>
      </c>
      <c r="CV18" s="469">
        <f t="shared" si="26"/>
        <v>100.59919443351528</v>
      </c>
      <c r="CX18" s="967">
        <v>0.85037037037037033</v>
      </c>
      <c r="CY18" s="968">
        <f t="shared" si="145"/>
        <v>45367.850370370368</v>
      </c>
      <c r="CZ18" s="967" t="s">
        <v>326</v>
      </c>
      <c r="DA18" s="469">
        <v>2.1999999999999999E-2</v>
      </c>
      <c r="DB18" s="469">
        <v>6.5000000000000002E-2</v>
      </c>
      <c r="DC18" s="469">
        <v>6.5000000000000002E-2</v>
      </c>
      <c r="DD18" s="930">
        <v>275.73461394545348</v>
      </c>
      <c r="DE18" s="469">
        <f t="shared" si="27"/>
        <v>4242.070983776207</v>
      </c>
      <c r="DF18" s="969">
        <f t="shared" si="146"/>
        <v>93.325561643076554</v>
      </c>
      <c r="DG18" s="469">
        <f t="shared" si="28"/>
        <v>4.1777971809917194</v>
      </c>
      <c r="DH18" s="469">
        <f t="shared" si="29"/>
        <v>4.3083533428977105</v>
      </c>
      <c r="DI18" s="469">
        <f t="shared" si="30"/>
        <v>89.147764462084837</v>
      </c>
      <c r="DJ18" s="469">
        <f t="shared" si="31"/>
        <v>97.633914985974258</v>
      </c>
      <c r="DL18" s="472">
        <v>94.791766021040743</v>
      </c>
      <c r="DM18" s="472">
        <f t="shared" si="147"/>
        <v>100.59919443351528</v>
      </c>
      <c r="DN18" s="472">
        <f t="shared" si="148"/>
        <v>89.147764462084837</v>
      </c>
      <c r="DO18" s="472">
        <v>99.167806355818897</v>
      </c>
      <c r="DP18" s="472">
        <v>90.548332969134648</v>
      </c>
      <c r="DQ18" s="472">
        <f t="shared" si="149"/>
        <v>1.4313880776963828</v>
      </c>
      <c r="DR18" s="472">
        <f t="shared" si="150"/>
        <v>1.4005685070498117</v>
      </c>
      <c r="DV18" s="970">
        <v>0.85255787037037034</v>
      </c>
      <c r="DW18" s="971">
        <f t="shared" si="32"/>
        <v>45367.85255787037</v>
      </c>
      <c r="DX18" s="970" t="s">
        <v>436</v>
      </c>
      <c r="DY18" s="972">
        <v>1.2999999999999999E-2</v>
      </c>
      <c r="DZ18" s="972">
        <v>2.8000000000000001E-2</v>
      </c>
      <c r="EA18" s="972">
        <v>2.8000000000000001E-2</v>
      </c>
      <c r="EB18" s="934">
        <v>75.168674108638257</v>
      </c>
      <c r="EC18" s="972">
        <f t="shared" si="33"/>
        <v>2684.5955038799375</v>
      </c>
      <c r="ED18" s="973">
        <f t="shared" si="34"/>
        <v>34.899741550439188</v>
      </c>
      <c r="EE18" s="974">
        <f t="shared" si="35"/>
        <v>2.592023245125457</v>
      </c>
      <c r="EF18" s="974">
        <f t="shared" si="36"/>
        <v>2.784024966986602</v>
      </c>
      <c r="EG18" s="972">
        <f t="shared" si="37"/>
        <v>32.307718305313728</v>
      </c>
      <c r="EH18" s="972">
        <f t="shared" si="38"/>
        <v>37.683766517425788</v>
      </c>
      <c r="EJ18" s="970">
        <v>0.85255787037037034</v>
      </c>
      <c r="EK18" s="971">
        <f t="shared" si="39"/>
        <v>45367.85255787037</v>
      </c>
      <c r="EL18" s="970" t="s">
        <v>436</v>
      </c>
      <c r="EM18" s="972">
        <v>1.2999999999999999E-2</v>
      </c>
      <c r="EN18" s="972">
        <v>2.8000000000000001E-2</v>
      </c>
      <c r="EO18" s="972">
        <v>2.8000000000000001E-2</v>
      </c>
      <c r="EP18" s="934">
        <v>75.370816165296901</v>
      </c>
      <c r="EQ18" s="972">
        <f t="shared" si="40"/>
        <v>2691.8148630463179</v>
      </c>
      <c r="ER18" s="975">
        <f t="shared" si="41"/>
        <v>34.993593219602133</v>
      </c>
      <c r="ES18" s="976">
        <f t="shared" si="42"/>
        <v>2.5989936608723068</v>
      </c>
      <c r="ET18" s="976">
        <f t="shared" si="43"/>
        <v>2.7915117098258113</v>
      </c>
      <c r="EU18" s="972">
        <f t="shared" si="44"/>
        <v>32.394599558729823</v>
      </c>
      <c r="EV18" s="972">
        <f t="shared" si="45"/>
        <v>37.785104929427945</v>
      </c>
      <c r="EX18" s="939">
        <v>35.177367362915746</v>
      </c>
      <c r="EY18" s="939">
        <f t="shared" si="151"/>
        <v>37.785104929427945</v>
      </c>
      <c r="EZ18" s="939">
        <f t="shared" si="152"/>
        <v>32.307718305313728</v>
      </c>
      <c r="FA18" s="939">
        <v>37.983539118362017</v>
      </c>
      <c r="FB18" s="939">
        <v>32.564724694051975</v>
      </c>
      <c r="FC18" s="472">
        <f t="shared" si="153"/>
        <v>-0.19843418893407261</v>
      </c>
      <c r="FD18" s="472">
        <f t="shared" si="154"/>
        <v>0.25700638873824744</v>
      </c>
      <c r="FH18" s="977">
        <v>0.85388888888888881</v>
      </c>
      <c r="FI18" s="978">
        <f t="shared" si="46"/>
        <v>45367.853888888887</v>
      </c>
      <c r="FJ18" s="977" t="s">
        <v>437</v>
      </c>
      <c r="FK18" s="979">
        <v>1.4999999999999999E-2</v>
      </c>
      <c r="FL18" s="979">
        <v>3.7999999999999999E-2</v>
      </c>
      <c r="FM18" s="979">
        <v>3.7999999999999999E-2</v>
      </c>
      <c r="FN18" s="942">
        <v>59.490921907355307</v>
      </c>
      <c r="FO18" s="979">
        <f t="shared" si="47"/>
        <v>1565.5505765093503</v>
      </c>
      <c r="FP18" s="980">
        <f t="shared" si="48"/>
        <v>23.483258647640255</v>
      </c>
      <c r="FQ18" s="981">
        <f t="shared" si="49"/>
        <v>1.5254082540347516</v>
      </c>
      <c r="FR18" s="981">
        <f t="shared" si="50"/>
        <v>1.6078627542528461</v>
      </c>
      <c r="FS18" s="979">
        <f t="shared" si="51"/>
        <v>21.957850393605504</v>
      </c>
      <c r="FT18" s="979">
        <f t="shared" si="52"/>
        <v>25.091121401893101</v>
      </c>
      <c r="FV18" s="977">
        <v>0.85388888888888881</v>
      </c>
      <c r="FW18" s="978">
        <f t="shared" si="53"/>
        <v>45367.853888888887</v>
      </c>
      <c r="FX18" s="977" t="s">
        <v>437</v>
      </c>
      <c r="FY18" s="979">
        <v>1.4999999999999999E-2</v>
      </c>
      <c r="FZ18" s="979">
        <v>3.7999999999999999E-2</v>
      </c>
      <c r="GA18" s="979">
        <v>3.7999999999999999E-2</v>
      </c>
      <c r="GB18" s="942">
        <v>59.242050215378818</v>
      </c>
      <c r="GC18" s="979">
        <f t="shared" si="54"/>
        <v>1559.0013214573373</v>
      </c>
      <c r="GD18" s="980">
        <f t="shared" si="55"/>
        <v>23.385019821860059</v>
      </c>
      <c r="GE18" s="981">
        <f t="shared" si="56"/>
        <v>1.5190269285994569</v>
      </c>
      <c r="GF18" s="981">
        <f t="shared" si="57"/>
        <v>1.6011364923075357</v>
      </c>
      <c r="GG18" s="979">
        <f t="shared" si="58"/>
        <v>21.865992893260604</v>
      </c>
      <c r="GH18" s="979">
        <f t="shared" si="59"/>
        <v>24.986156314167594</v>
      </c>
      <c r="GJ18" s="982">
        <v>23.59275313843176</v>
      </c>
      <c r="GK18" s="945">
        <f t="shared" si="155"/>
        <v>25.091121401893101</v>
      </c>
      <c r="GL18" s="945">
        <f t="shared" si="156"/>
        <v>21.865992893260604</v>
      </c>
      <c r="GM18" s="982">
        <v>25.208112812774836</v>
      </c>
      <c r="GN18" s="982">
        <v>22.060232421747305</v>
      </c>
      <c r="GO18" s="472">
        <f t="shared" si="157"/>
        <v>-0.11699141088173448</v>
      </c>
      <c r="GP18" s="472">
        <f t="shared" si="158"/>
        <v>0.19423952848670112</v>
      </c>
      <c r="GT18" s="983">
        <v>0.85979166666666673</v>
      </c>
      <c r="GU18" s="984">
        <f t="shared" si="60"/>
        <v>45367.859791666669</v>
      </c>
      <c r="GV18" s="983" t="s">
        <v>438</v>
      </c>
      <c r="GW18" s="985">
        <v>1.2999999999999999E-2</v>
      </c>
      <c r="GX18" s="985">
        <v>6.9000000000000006E-2</v>
      </c>
      <c r="GY18" s="985">
        <v>6.9000000000000006E-2</v>
      </c>
      <c r="GZ18" s="948">
        <v>276.78277960238375</v>
      </c>
      <c r="HA18" s="985">
        <f t="shared" si="61"/>
        <v>4011.3446319186046</v>
      </c>
      <c r="HB18" s="986">
        <f t="shared" si="62"/>
        <v>52.147480214941858</v>
      </c>
      <c r="HC18" s="987">
        <f t="shared" si="63"/>
        <v>3.9540397086054817</v>
      </c>
      <c r="HD18" s="987">
        <f t="shared" si="64"/>
        <v>4.0703349941527023</v>
      </c>
      <c r="HE18" s="985">
        <f t="shared" si="65"/>
        <v>48.193440506336373</v>
      </c>
      <c r="HF18" s="985">
        <f t="shared" si="66"/>
        <v>56.21781520909456</v>
      </c>
      <c r="HH18" s="983">
        <v>0.85979166666666673</v>
      </c>
      <c r="HI18" s="984">
        <f t="shared" si="67"/>
        <v>45367.859791666669</v>
      </c>
      <c r="HJ18" s="983" t="s">
        <v>438</v>
      </c>
      <c r="HK18" s="985">
        <v>1.2999999999999999E-2</v>
      </c>
      <c r="HL18" s="985">
        <v>6.9000000000000006E-2</v>
      </c>
      <c r="HM18" s="985">
        <v>6.9000000000000006E-2</v>
      </c>
      <c r="HN18" s="948">
        <v>270.62171808561465</v>
      </c>
      <c r="HO18" s="985">
        <f t="shared" si="68"/>
        <v>3922.0538852987625</v>
      </c>
      <c r="HP18" s="986">
        <f t="shared" si="69"/>
        <v>50.986700508883906</v>
      </c>
      <c r="HQ18" s="987">
        <f t="shared" si="70"/>
        <v>3.8660245440802088</v>
      </c>
      <c r="HR18" s="987">
        <f t="shared" si="71"/>
        <v>3.9797311483178626</v>
      </c>
      <c r="HS18" s="985">
        <f t="shared" si="72"/>
        <v>47.120675964803695</v>
      </c>
      <c r="HT18" s="985">
        <f t="shared" si="73"/>
        <v>54.966431657201767</v>
      </c>
      <c r="HV18" s="951">
        <v>51.773845458724828</v>
      </c>
      <c r="HW18" s="951">
        <f t="shared" si="159"/>
        <v>56.21781520909456</v>
      </c>
      <c r="HX18" s="951">
        <f t="shared" si="160"/>
        <v>47.120675964803695</v>
      </c>
      <c r="HY18" s="951">
        <v>55.815016654032533</v>
      </c>
      <c r="HZ18" s="951">
        <v>47.848136297568772</v>
      </c>
      <c r="IA18" s="472">
        <f t="shared" si="161"/>
        <v>0.40279855506202722</v>
      </c>
      <c r="IB18" s="472">
        <f t="shared" si="162"/>
        <v>0.7274603327650766</v>
      </c>
      <c r="IF18" s="952">
        <v>0.85782407407407402</v>
      </c>
      <c r="IG18" s="953">
        <f t="shared" si="163"/>
        <v>45367.857824074075</v>
      </c>
      <c r="IH18" s="240" t="s">
        <v>327</v>
      </c>
      <c r="II18" s="239">
        <v>1.6E-2</v>
      </c>
      <c r="IJ18" s="239">
        <v>5.7000000000000002E-2</v>
      </c>
      <c r="IK18" s="239">
        <v>7.4999999999999997E-2</v>
      </c>
      <c r="IL18" s="239">
        <v>342.45467564370466</v>
      </c>
      <c r="IM18" s="239">
        <f t="shared" si="164"/>
        <v>4566.062341916062</v>
      </c>
      <c r="IN18" s="954">
        <f t="shared" si="74"/>
        <v>73.056997470656995</v>
      </c>
      <c r="IO18" s="239">
        <f t="shared" si="75"/>
        <v>4.5059825742592725</v>
      </c>
      <c r="IP18" s="239">
        <f t="shared" si="76"/>
        <v>4.6277658870770901</v>
      </c>
      <c r="IQ18" s="239">
        <f t="shared" si="77"/>
        <v>68.551014896397717</v>
      </c>
      <c r="IR18" s="239">
        <f t="shared" si="78"/>
        <v>77.684763357734084</v>
      </c>
      <c r="IT18" s="952">
        <v>0.85782407407407402</v>
      </c>
      <c r="IU18" s="953">
        <f t="shared" si="165"/>
        <v>45367.857824074075</v>
      </c>
      <c r="IV18" s="240" t="s">
        <v>327</v>
      </c>
      <c r="IW18" s="239">
        <v>1.6E-2</v>
      </c>
      <c r="IX18" s="239">
        <v>5.7000000000000002E-2</v>
      </c>
      <c r="IY18" s="239">
        <v>7.4999999999999997E-2</v>
      </c>
      <c r="IZ18" s="239">
        <v>345.94918302431751</v>
      </c>
      <c r="JA18" s="239">
        <f t="shared" si="166"/>
        <v>4612.6557736575669</v>
      </c>
      <c r="JB18" s="954">
        <f t="shared" si="79"/>
        <v>73.802492378521066</v>
      </c>
      <c r="JC18" s="239">
        <f t="shared" si="80"/>
        <v>4.5519629345304935</v>
      </c>
      <c r="JD18" s="239">
        <f t="shared" si="81"/>
        <v>4.6749889597880747</v>
      </c>
      <c r="JE18" s="239">
        <f t="shared" si="82"/>
        <v>69.250529443990573</v>
      </c>
      <c r="JF18" s="239">
        <f t="shared" si="83"/>
        <v>78.477481338309147</v>
      </c>
      <c r="JH18" s="225">
        <v>74.311636075345248</v>
      </c>
      <c r="JI18" s="225">
        <f t="shared" si="167"/>
        <v>78.477481338309147</v>
      </c>
      <c r="JJ18" s="225">
        <f t="shared" si="168"/>
        <v>68.551014896397717</v>
      </c>
      <c r="JK18" s="225">
        <v>79.018876536199045</v>
      </c>
      <c r="JL18" s="225">
        <v>69.728270363461291</v>
      </c>
      <c r="JM18" s="472">
        <f t="shared" si="169"/>
        <v>-0.54139519788989787</v>
      </c>
      <c r="JN18" s="472">
        <f t="shared" si="170"/>
        <v>1.1772554670635742</v>
      </c>
      <c r="JR18" s="323">
        <v>0.8646759259259259</v>
      </c>
      <c r="JS18" s="336">
        <f t="shared" si="84"/>
        <v>45367.864675925928</v>
      </c>
      <c r="JT18" s="184" t="s">
        <v>328</v>
      </c>
      <c r="JU18" s="141">
        <v>7.0000000000000001E-3</v>
      </c>
      <c r="JV18" s="141"/>
      <c r="JW18" s="141">
        <v>5.3999999999999999E-2</v>
      </c>
      <c r="JX18" s="249">
        <v>206.08089643348822</v>
      </c>
      <c r="JY18" s="141">
        <f t="shared" si="85"/>
        <v>3816.3128969164486</v>
      </c>
      <c r="JZ18" s="988">
        <f t="shared" si="86"/>
        <v>26.714190278415142</v>
      </c>
      <c r="KA18" s="141">
        <f t="shared" si="87"/>
        <v>3.7469253896997858</v>
      </c>
      <c r="KB18" s="141">
        <f t="shared" si="88"/>
        <v>3.8883188006318532</v>
      </c>
      <c r="KC18" s="141">
        <f t="shared" si="89"/>
        <v>22.967264888715356</v>
      </c>
      <c r="KD18" s="141">
        <f t="shared" si="90"/>
        <v>30.602509079046996</v>
      </c>
      <c r="KF18" s="323">
        <v>0.8646759259259259</v>
      </c>
      <c r="KG18" s="336">
        <f t="shared" si="91"/>
        <v>45367.864675925928</v>
      </c>
      <c r="KH18" s="184" t="s">
        <v>328</v>
      </c>
      <c r="KI18" s="141">
        <v>7.0000000000000001E-3</v>
      </c>
      <c r="KJ18" s="141"/>
      <c r="KK18" s="141">
        <v>5.3999999999999999E-2</v>
      </c>
      <c r="KL18" s="249">
        <v>200.92768251330372</v>
      </c>
      <c r="KM18" s="141">
        <f t="shared" si="92"/>
        <v>3720.8830095056246</v>
      </c>
      <c r="KN18" s="988">
        <f t="shared" si="93"/>
        <v>26.046181066539372</v>
      </c>
      <c r="KO18" s="141">
        <f t="shared" si="94"/>
        <v>3.6532305911509768</v>
      </c>
      <c r="KP18" s="141">
        <f t="shared" si="95"/>
        <v>3.7910883493076177</v>
      </c>
      <c r="KQ18" s="141">
        <f t="shared" si="96"/>
        <v>22.392950475388396</v>
      </c>
      <c r="KR18" s="141">
        <f t="shared" si="97"/>
        <v>29.83726941584699</v>
      </c>
      <c r="KT18" s="226">
        <v>26.590918383846109</v>
      </c>
      <c r="KU18" s="226">
        <f t="shared" si="171"/>
        <v>30.602509079046996</v>
      </c>
      <c r="KV18" s="226">
        <f t="shared" si="172"/>
        <v>22.392950475388396</v>
      </c>
      <c r="KW18" s="226">
        <v>30.461294644567644</v>
      </c>
      <c r="KX18" s="226">
        <v>22.861283078059902</v>
      </c>
      <c r="KY18" s="472">
        <f t="shared" si="173"/>
        <v>0.14121443447935178</v>
      </c>
      <c r="KZ18" s="472">
        <f t="shared" si="174"/>
        <v>0.46833260267150578</v>
      </c>
      <c r="LD18" s="146">
        <v>0.86987268518518512</v>
      </c>
      <c r="LE18" s="421">
        <f t="shared" si="98"/>
        <v>45367.869872685187</v>
      </c>
      <c r="LF18" s="185" t="s">
        <v>329</v>
      </c>
      <c r="LG18" s="142">
        <v>5.0000000000000001E-3</v>
      </c>
      <c r="LH18" s="142">
        <v>0.01</v>
      </c>
      <c r="LI18" s="142">
        <v>1.2E-2</v>
      </c>
      <c r="LJ18" s="274">
        <v>127.88510538001657</v>
      </c>
      <c r="LK18" s="142">
        <f t="shared" si="99"/>
        <v>10657.09211500138</v>
      </c>
      <c r="LL18" s="424">
        <f t="shared" si="100"/>
        <v>53.285460575006901</v>
      </c>
      <c r="LM18" s="142">
        <f t="shared" si="101"/>
        <v>9.8373157984628126</v>
      </c>
      <c r="LN18" s="142">
        <f t="shared" si="102"/>
        <v>11.625918670910599</v>
      </c>
      <c r="LO18" s="142">
        <f t="shared" si="103"/>
        <v>43.44814477654409</v>
      </c>
      <c r="LP18" s="142">
        <f t="shared" si="104"/>
        <v>64.911379245917502</v>
      </c>
      <c r="LR18" s="146">
        <v>0.86987268518518512</v>
      </c>
      <c r="LS18" s="421">
        <f t="shared" si="105"/>
        <v>45367.869872685187</v>
      </c>
      <c r="LT18" s="185" t="s">
        <v>329</v>
      </c>
      <c r="LU18" s="142">
        <v>5.0000000000000001E-3</v>
      </c>
      <c r="LV18" s="142">
        <v>0.01</v>
      </c>
      <c r="LW18" s="142">
        <v>1.2E-2</v>
      </c>
      <c r="LX18" s="274">
        <v>133.33074456758371</v>
      </c>
      <c r="LY18" s="142">
        <f t="shared" si="106"/>
        <v>11110.895380631975</v>
      </c>
      <c r="LZ18" s="424">
        <f t="shared" si="107"/>
        <v>55.554476903159873</v>
      </c>
      <c r="MA18" s="142">
        <f t="shared" si="108"/>
        <v>10.256211120583361</v>
      </c>
      <c r="MB18" s="142">
        <f t="shared" si="109"/>
        <v>12.120976778871247</v>
      </c>
      <c r="MC18" s="142">
        <f t="shared" si="110"/>
        <v>45.298265782576514</v>
      </c>
      <c r="MD18" s="142">
        <f t="shared" si="111"/>
        <v>67.675453682031119</v>
      </c>
      <c r="MF18" s="227">
        <v>55.712557953160093</v>
      </c>
      <c r="MG18" s="227">
        <f t="shared" si="175"/>
        <v>67.675453682031119</v>
      </c>
      <c r="MH18" s="227">
        <f t="shared" si="176"/>
        <v>43.44814477654409</v>
      </c>
      <c r="MI18" s="227">
        <v>67.868025142940482</v>
      </c>
      <c r="MJ18" s="227">
        <v>45.427162638730536</v>
      </c>
      <c r="MK18" s="472">
        <f t="shared" si="177"/>
        <v>-0.19257146090936317</v>
      </c>
      <c r="ML18" s="472">
        <f t="shared" si="178"/>
        <v>1.9790178621864456</v>
      </c>
      <c r="MP18" s="700">
        <v>0.87506944444444434</v>
      </c>
      <c r="MQ18" s="410">
        <f t="shared" si="112"/>
        <v>45367.875069444446</v>
      </c>
      <c r="MR18" s="396" t="s">
        <v>330</v>
      </c>
      <c r="MS18" s="397">
        <v>3.0000000000000001E-3</v>
      </c>
      <c r="MT18" s="397">
        <v>2.5000000000000001E-2</v>
      </c>
      <c r="MU18" s="397">
        <v>2.5000000000000001E-2</v>
      </c>
      <c r="MV18" s="960">
        <v>260.72552366471268</v>
      </c>
      <c r="MW18" s="397">
        <f t="shared" si="113"/>
        <v>10429.020946588507</v>
      </c>
      <c r="MX18" s="989">
        <f t="shared" si="114"/>
        <v>31.287062839765522</v>
      </c>
      <c r="MY18" s="397">
        <f t="shared" si="115"/>
        <v>10.027904756335102</v>
      </c>
      <c r="MZ18" s="397">
        <f t="shared" si="116"/>
        <v>10.863563486029694</v>
      </c>
      <c r="NA18" s="397">
        <f t="shared" si="117"/>
        <v>21.259158083430421</v>
      </c>
      <c r="NB18" s="397">
        <f t="shared" si="118"/>
        <v>42.150626325795216</v>
      </c>
      <c r="ND18" s="700">
        <v>0.87506944444444434</v>
      </c>
      <c r="NE18" s="410">
        <f t="shared" si="119"/>
        <v>45367.875069444446</v>
      </c>
      <c r="NF18" s="396" t="s">
        <v>330</v>
      </c>
      <c r="NG18" s="397">
        <v>3.0000000000000001E-3</v>
      </c>
      <c r="NH18" s="397">
        <v>2.5000000000000001E-2</v>
      </c>
      <c r="NI18" s="397">
        <v>2.5000000000000001E-2</v>
      </c>
      <c r="NJ18" s="960">
        <v>247.35945166823157</v>
      </c>
      <c r="NK18" s="397">
        <f t="shared" si="120"/>
        <v>9894.3780667292631</v>
      </c>
      <c r="NL18" s="989">
        <f t="shared" si="121"/>
        <v>29.683134200187791</v>
      </c>
      <c r="NM18" s="397">
        <f t="shared" si="122"/>
        <v>9.5138250641627504</v>
      </c>
      <c r="NN18" s="397">
        <f t="shared" si="123"/>
        <v>10.306643819509649</v>
      </c>
      <c r="NO18" s="397">
        <f t="shared" si="124"/>
        <v>20.169309136025042</v>
      </c>
      <c r="NP18" s="397">
        <f t="shared" si="125"/>
        <v>39.98977801969744</v>
      </c>
      <c r="NR18" s="962">
        <v>30.79029739530969</v>
      </c>
      <c r="NS18" s="962">
        <f t="shared" si="179"/>
        <v>42.150626325795216</v>
      </c>
      <c r="NT18" s="962">
        <f t="shared" si="180"/>
        <v>20.169309136025042</v>
      </c>
      <c r="NU18" s="962">
        <v>41.481372879792218</v>
      </c>
      <c r="NV18" s="962">
        <v>20.921612332710431</v>
      </c>
      <c r="NW18" s="472">
        <f t="shared" si="181"/>
        <v>0.66925344600299752</v>
      </c>
      <c r="NX18" s="472">
        <f t="shared" si="182"/>
        <v>0.75230319668538925</v>
      </c>
    </row>
    <row r="19" spans="1:388" x14ac:dyDescent="0.25">
      <c r="A19" s="403" t="s">
        <v>321</v>
      </c>
      <c r="B19" s="403" t="s">
        <v>406</v>
      </c>
      <c r="C19" s="408">
        <v>46</v>
      </c>
      <c r="D19" s="403">
        <v>33.1</v>
      </c>
      <c r="E19" s="408">
        <v>127.3</v>
      </c>
      <c r="F19" s="408">
        <f t="shared" ref="F19:F25" si="186">(180-D19)+(180-C19)</f>
        <v>280.89999999999998</v>
      </c>
      <c r="G19" s="403">
        <f t="shared" ref="G19:G20" si="187">(90-C19)+D19</f>
        <v>77.099999999999994</v>
      </c>
      <c r="H19" s="403">
        <f t="shared" ref="H19:H25" si="188">SIN(RADIANS(-F19))*E19</f>
        <v>125.00334412625729</v>
      </c>
      <c r="L19" s="321">
        <v>0.85769675925925926</v>
      </c>
      <c r="M19" s="338">
        <f t="shared" si="129"/>
        <v>45367.85769675926</v>
      </c>
      <c r="N19" s="321" t="s">
        <v>324</v>
      </c>
      <c r="O19" s="311">
        <v>1.7000000000000001E-2</v>
      </c>
      <c r="P19" s="311">
        <v>5.8999999999999997E-2</v>
      </c>
      <c r="Q19" s="311">
        <v>5.8999999999999997E-2</v>
      </c>
      <c r="R19" s="311">
        <v>179.6541007765197</v>
      </c>
      <c r="S19" s="311">
        <f t="shared" si="130"/>
        <v>3044.984758924063</v>
      </c>
      <c r="T19" s="921">
        <f t="shared" si="131"/>
        <v>51.764740901709075</v>
      </c>
      <c r="U19" s="311">
        <f t="shared" si="0"/>
        <v>2.9942350129419952</v>
      </c>
      <c r="V19" s="311">
        <f t="shared" si="1"/>
        <v>3.0974844961468917</v>
      </c>
      <c r="W19" s="311">
        <f t="shared" si="2"/>
        <v>48.770505888767083</v>
      </c>
      <c r="X19" s="311">
        <f t="shared" si="3"/>
        <v>54.862225397855966</v>
      </c>
      <c r="Z19" s="321">
        <v>0.85769675925925926</v>
      </c>
      <c r="AA19" s="338">
        <f t="shared" si="132"/>
        <v>45367.85769675926</v>
      </c>
      <c r="AB19" s="321" t="s">
        <v>324</v>
      </c>
      <c r="AC19" s="311">
        <v>1.7000000000000001E-2</v>
      </c>
      <c r="AD19" s="311">
        <v>5.8999999999999997E-2</v>
      </c>
      <c r="AE19" s="311">
        <v>5.8999999999999997E-2</v>
      </c>
      <c r="AF19" s="311">
        <v>174.81516847322646</v>
      </c>
      <c r="AG19" s="311">
        <f t="shared" si="133"/>
        <v>2962.9689571733302</v>
      </c>
      <c r="AH19" s="921">
        <f t="shared" si="134"/>
        <v>50.370472271946618</v>
      </c>
      <c r="AI19" s="311">
        <f t="shared" si="4"/>
        <v>2.9135861412204411</v>
      </c>
      <c r="AJ19" s="311">
        <f t="shared" si="5"/>
        <v>3.014054628848732</v>
      </c>
      <c r="AK19" s="311">
        <f t="shared" si="6"/>
        <v>47.456886130726176</v>
      </c>
      <c r="AL19" s="311">
        <f t="shared" si="7"/>
        <v>53.38452690079535</v>
      </c>
      <c r="AN19" s="922">
        <v>51.251982529742094</v>
      </c>
      <c r="AO19" s="922">
        <f t="shared" si="135"/>
        <v>54.862225397855966</v>
      </c>
      <c r="AP19" s="922">
        <f t="shared" si="136"/>
        <v>47.456886130726176</v>
      </c>
      <c r="AQ19" s="922">
        <v>54.318784729797656</v>
      </c>
      <c r="AR19" s="922">
        <v>48.287407069688385</v>
      </c>
      <c r="AS19" s="922">
        <f t="shared" si="137"/>
        <v>0.54344066805830948</v>
      </c>
      <c r="AT19" s="922">
        <f t="shared" si="138"/>
        <v>0.83052093896220924</v>
      </c>
      <c r="AX19" s="963">
        <v>0.85141203703703694</v>
      </c>
      <c r="AY19" s="964">
        <f t="shared" si="8"/>
        <v>45367.851412037038</v>
      </c>
      <c r="AZ19" s="963" t="s">
        <v>325</v>
      </c>
      <c r="BA19" s="965">
        <v>0.02</v>
      </c>
      <c r="BB19" s="965">
        <v>0.06</v>
      </c>
      <c r="BC19" s="965">
        <v>7.0999999999999994E-2</v>
      </c>
      <c r="BD19" s="925">
        <v>304.49324190062674</v>
      </c>
      <c r="BE19" s="965">
        <f t="shared" si="9"/>
        <v>4288.6372098679831</v>
      </c>
      <c r="BF19" s="966">
        <f t="shared" si="10"/>
        <v>85.772744197359657</v>
      </c>
      <c r="BG19" s="965">
        <f t="shared" si="11"/>
        <v>4.229072804175372</v>
      </c>
      <c r="BH19" s="965">
        <f t="shared" si="12"/>
        <v>4.3499034557232399</v>
      </c>
      <c r="BI19" s="965">
        <f t="shared" si="13"/>
        <v>81.543671393184283</v>
      </c>
      <c r="BJ19" s="965">
        <f t="shared" si="14"/>
        <v>90.122647653082893</v>
      </c>
      <c r="BL19" s="963">
        <v>0.85141203703703694</v>
      </c>
      <c r="BM19" s="964">
        <f t="shared" si="15"/>
        <v>45367.851412037038</v>
      </c>
      <c r="BN19" s="963" t="s">
        <v>325</v>
      </c>
      <c r="BO19" s="965">
        <v>0.02</v>
      </c>
      <c r="BP19" s="965">
        <v>0.06</v>
      </c>
      <c r="BQ19" s="965">
        <v>7.0999999999999994E-2</v>
      </c>
      <c r="BR19" s="925">
        <v>297.84979574370567</v>
      </c>
      <c r="BS19" s="965">
        <f t="shared" si="16"/>
        <v>4195.0675456859954</v>
      </c>
      <c r="BT19" s="966">
        <f t="shared" si="17"/>
        <v>83.901350913719909</v>
      </c>
      <c r="BU19" s="965">
        <f t="shared" si="18"/>
        <v>4.1368027186625786</v>
      </c>
      <c r="BV19" s="965">
        <f t="shared" si="19"/>
        <v>4.254997082052939</v>
      </c>
      <c r="BW19" s="965">
        <f t="shared" si="20"/>
        <v>79.76454819505733</v>
      </c>
      <c r="BX19" s="965">
        <f t="shared" si="21"/>
        <v>88.156347995772848</v>
      </c>
      <c r="BZ19" s="927">
        <v>84.936718600793682</v>
      </c>
      <c r="CA19" s="927">
        <f t="shared" si="139"/>
        <v>90.122647653082893</v>
      </c>
      <c r="CB19" s="927">
        <f t="shared" si="140"/>
        <v>79.76454819505733</v>
      </c>
      <c r="CC19" s="927">
        <v>89.244223615548222</v>
      </c>
      <c r="CD19" s="927">
        <v>80.748866503115664</v>
      </c>
      <c r="CE19" s="927">
        <f t="shared" si="141"/>
        <v>0.87842403753467124</v>
      </c>
      <c r="CF19" s="927">
        <f t="shared" si="142"/>
        <v>0.98431830805833442</v>
      </c>
      <c r="CJ19" s="967">
        <v>0.85046296296296298</v>
      </c>
      <c r="CK19" s="968">
        <f t="shared" si="143"/>
        <v>45367.850462962961</v>
      </c>
      <c r="CL19" s="967" t="s">
        <v>326</v>
      </c>
      <c r="CM19" s="469">
        <v>2.5000000000000001E-2</v>
      </c>
      <c r="CN19" s="469">
        <v>6.5000000000000002E-2</v>
      </c>
      <c r="CO19" s="469">
        <v>6.5000000000000002E-2</v>
      </c>
      <c r="CP19" s="930">
        <v>284.10906235127197</v>
      </c>
      <c r="CQ19" s="469">
        <f t="shared" si="22"/>
        <v>4370.9086515580302</v>
      </c>
      <c r="CR19" s="969">
        <f t="shared" si="144"/>
        <v>109.27271628895076</v>
      </c>
      <c r="CS19" s="469">
        <f t="shared" si="23"/>
        <v>4.30468276289806</v>
      </c>
      <c r="CT19" s="469">
        <f t="shared" si="24"/>
        <v>4.4392040992386246</v>
      </c>
      <c r="CU19" s="469">
        <f t="shared" si="25"/>
        <v>104.96803352605271</v>
      </c>
      <c r="CV19" s="469">
        <f t="shared" si="26"/>
        <v>113.71192038818938</v>
      </c>
      <c r="CX19" s="967">
        <v>0.85046296296296298</v>
      </c>
      <c r="CY19" s="968">
        <f t="shared" si="145"/>
        <v>45367.850462962961</v>
      </c>
      <c r="CZ19" s="967" t="s">
        <v>326</v>
      </c>
      <c r="DA19" s="469">
        <v>2.5000000000000001E-2</v>
      </c>
      <c r="DB19" s="469">
        <v>6.5000000000000002E-2</v>
      </c>
      <c r="DC19" s="469">
        <v>6.5000000000000002E-2</v>
      </c>
      <c r="DD19" s="930">
        <v>275.73461394545348</v>
      </c>
      <c r="DE19" s="469">
        <f t="shared" si="27"/>
        <v>4242.070983776207</v>
      </c>
      <c r="DF19" s="969">
        <f t="shared" si="146"/>
        <v>106.05177459440517</v>
      </c>
      <c r="DG19" s="469">
        <f t="shared" si="28"/>
        <v>4.1777971809917194</v>
      </c>
      <c r="DH19" s="469">
        <f t="shared" si="29"/>
        <v>4.3083533428977105</v>
      </c>
      <c r="DI19" s="469">
        <f t="shared" si="30"/>
        <v>101.87397741341346</v>
      </c>
      <c r="DJ19" s="469">
        <f t="shared" si="31"/>
        <v>110.36012793730288</v>
      </c>
      <c r="DL19" s="472">
        <v>107.71791593300087</v>
      </c>
      <c r="DM19" s="472">
        <f t="shared" si="147"/>
        <v>113.71192038818938</v>
      </c>
      <c r="DN19" s="472">
        <f t="shared" si="148"/>
        <v>101.87397741341346</v>
      </c>
      <c r="DO19" s="472">
        <v>112.09395626777902</v>
      </c>
      <c r="DP19" s="472">
        <v>103.47448288109477</v>
      </c>
      <c r="DQ19" s="472">
        <f t="shared" si="149"/>
        <v>1.6179641204103632</v>
      </c>
      <c r="DR19" s="472">
        <f t="shared" si="150"/>
        <v>1.600505467681316</v>
      </c>
      <c r="DV19" s="970">
        <v>0.85276620370370371</v>
      </c>
      <c r="DW19" s="971">
        <f t="shared" si="32"/>
        <v>45367.852766203701</v>
      </c>
      <c r="DX19" s="970" t="s">
        <v>436</v>
      </c>
      <c r="DY19" s="972">
        <v>1.2E-2</v>
      </c>
      <c r="DZ19" s="972">
        <v>2.8000000000000001E-2</v>
      </c>
      <c r="EA19" s="972">
        <v>2.8000000000000001E-2</v>
      </c>
      <c r="EB19" s="934">
        <v>75.168674108638257</v>
      </c>
      <c r="EC19" s="972">
        <f t="shared" si="33"/>
        <v>2684.5955038799375</v>
      </c>
      <c r="ED19" s="973">
        <f t="shared" si="34"/>
        <v>32.215146046559248</v>
      </c>
      <c r="EE19" s="974">
        <f t="shared" si="35"/>
        <v>2.592023245125457</v>
      </c>
      <c r="EF19" s="974">
        <f t="shared" si="36"/>
        <v>2.784024966986602</v>
      </c>
      <c r="EG19" s="972">
        <f t="shared" si="37"/>
        <v>29.623122801433791</v>
      </c>
      <c r="EH19" s="972">
        <f t="shared" si="38"/>
        <v>34.999171013545848</v>
      </c>
      <c r="EJ19" s="970">
        <v>0.85276620370370371</v>
      </c>
      <c r="EK19" s="971">
        <f t="shared" si="39"/>
        <v>45367.852766203701</v>
      </c>
      <c r="EL19" s="970" t="s">
        <v>436</v>
      </c>
      <c r="EM19" s="972">
        <v>1.2E-2</v>
      </c>
      <c r="EN19" s="972">
        <v>2.8000000000000001E-2</v>
      </c>
      <c r="EO19" s="972">
        <v>2.8000000000000001E-2</v>
      </c>
      <c r="EP19" s="934">
        <v>75.370816165296901</v>
      </c>
      <c r="EQ19" s="972">
        <f t="shared" si="40"/>
        <v>2691.8148630463179</v>
      </c>
      <c r="ER19" s="975">
        <f t="shared" si="41"/>
        <v>32.301778356555815</v>
      </c>
      <c r="ES19" s="976">
        <f t="shared" si="42"/>
        <v>2.5989936608723068</v>
      </c>
      <c r="ET19" s="976">
        <f t="shared" si="43"/>
        <v>2.7915117098258113</v>
      </c>
      <c r="EU19" s="972">
        <f t="shared" si="44"/>
        <v>29.702784695683508</v>
      </c>
      <c r="EV19" s="972">
        <f t="shared" si="45"/>
        <v>35.093290066381627</v>
      </c>
      <c r="EX19" s="939">
        <v>32.471416027306844</v>
      </c>
      <c r="EY19" s="939">
        <f t="shared" si="151"/>
        <v>35.093290066381627</v>
      </c>
      <c r="EZ19" s="939">
        <f t="shared" si="152"/>
        <v>29.623122801433791</v>
      </c>
      <c r="FA19" s="939">
        <v>35.277587782753116</v>
      </c>
      <c r="FB19" s="939">
        <v>29.858773358443074</v>
      </c>
      <c r="FC19" s="472">
        <f t="shared" si="153"/>
        <v>-0.18429771637148917</v>
      </c>
      <c r="FD19" s="472">
        <f t="shared" si="154"/>
        <v>0.23565055700928283</v>
      </c>
      <c r="FH19" s="977">
        <v>0.85417824074074078</v>
      </c>
      <c r="FI19" s="978">
        <f t="shared" si="46"/>
        <v>45367.854178240741</v>
      </c>
      <c r="FJ19" s="977" t="s">
        <v>437</v>
      </c>
      <c r="FK19" s="979">
        <v>1.4E-2</v>
      </c>
      <c r="FL19" s="979">
        <v>3.7999999999999999E-2</v>
      </c>
      <c r="FM19" s="979">
        <v>3.7999999999999999E-2</v>
      </c>
      <c r="FN19" s="942">
        <v>59.490921907355307</v>
      </c>
      <c r="FO19" s="979">
        <f t="shared" si="47"/>
        <v>1565.5505765093503</v>
      </c>
      <c r="FP19" s="980">
        <f t="shared" si="48"/>
        <v>21.917708071130907</v>
      </c>
      <c r="FQ19" s="981">
        <f t="shared" si="49"/>
        <v>1.5254082540347516</v>
      </c>
      <c r="FR19" s="981">
        <f t="shared" si="50"/>
        <v>1.6078627542528461</v>
      </c>
      <c r="FS19" s="979">
        <f t="shared" si="51"/>
        <v>20.392299817096156</v>
      </c>
      <c r="FT19" s="979">
        <f t="shared" si="52"/>
        <v>23.525570825383753</v>
      </c>
      <c r="FV19" s="977">
        <v>0.85417824074074078</v>
      </c>
      <c r="FW19" s="978">
        <f t="shared" si="53"/>
        <v>45367.854178240741</v>
      </c>
      <c r="FX19" s="977" t="s">
        <v>437</v>
      </c>
      <c r="FY19" s="979">
        <v>1.4E-2</v>
      </c>
      <c r="FZ19" s="979">
        <v>3.7999999999999999E-2</v>
      </c>
      <c r="GA19" s="979">
        <v>3.7999999999999999E-2</v>
      </c>
      <c r="GB19" s="942">
        <v>59.242050215378818</v>
      </c>
      <c r="GC19" s="979">
        <f t="shared" si="54"/>
        <v>1559.0013214573373</v>
      </c>
      <c r="GD19" s="980">
        <f t="shared" si="55"/>
        <v>21.826018500402721</v>
      </c>
      <c r="GE19" s="981">
        <f t="shared" si="56"/>
        <v>1.5190269285994569</v>
      </c>
      <c r="GF19" s="981">
        <f t="shared" si="57"/>
        <v>1.6011364923075357</v>
      </c>
      <c r="GG19" s="979">
        <f t="shared" si="58"/>
        <v>20.306991571803266</v>
      </c>
      <c r="GH19" s="979">
        <f t="shared" si="59"/>
        <v>23.427154992710257</v>
      </c>
      <c r="GJ19" s="982">
        <v>22.019902929202978</v>
      </c>
      <c r="GK19" s="945">
        <f t="shared" si="155"/>
        <v>23.525570825383753</v>
      </c>
      <c r="GL19" s="945">
        <f t="shared" si="156"/>
        <v>20.306991571803266</v>
      </c>
      <c r="GM19" s="982">
        <v>23.635262603546053</v>
      </c>
      <c r="GN19" s="982">
        <v>20.487382212518522</v>
      </c>
      <c r="GO19" s="472">
        <f t="shared" si="157"/>
        <v>-0.10969177816230058</v>
      </c>
      <c r="GP19" s="472">
        <f t="shared" si="158"/>
        <v>0.18039064071525601</v>
      </c>
      <c r="GT19" s="983">
        <v>0.86041666666666661</v>
      </c>
      <c r="GU19" s="984">
        <f t="shared" si="60"/>
        <v>45367.86041666667</v>
      </c>
      <c r="GV19" s="983" t="s">
        <v>438</v>
      </c>
      <c r="GW19" s="985">
        <v>1.2999999999999999E-2</v>
      </c>
      <c r="GX19" s="985">
        <v>6.9000000000000006E-2</v>
      </c>
      <c r="GY19" s="985">
        <v>6.9000000000000006E-2</v>
      </c>
      <c r="GZ19" s="948">
        <v>276.78277960238375</v>
      </c>
      <c r="HA19" s="985">
        <f t="shared" si="61"/>
        <v>4011.3446319186046</v>
      </c>
      <c r="HB19" s="986">
        <f t="shared" si="62"/>
        <v>52.147480214941858</v>
      </c>
      <c r="HC19" s="987">
        <f t="shared" si="63"/>
        <v>3.9540397086054817</v>
      </c>
      <c r="HD19" s="987">
        <f t="shared" si="64"/>
        <v>4.0703349941527023</v>
      </c>
      <c r="HE19" s="985">
        <f t="shared" si="65"/>
        <v>48.193440506336373</v>
      </c>
      <c r="HF19" s="985">
        <f t="shared" si="66"/>
        <v>56.21781520909456</v>
      </c>
      <c r="HH19" s="983">
        <v>0.86041666666666661</v>
      </c>
      <c r="HI19" s="984">
        <f t="shared" si="67"/>
        <v>45367.86041666667</v>
      </c>
      <c r="HJ19" s="983" t="s">
        <v>438</v>
      </c>
      <c r="HK19" s="985">
        <v>1.2999999999999999E-2</v>
      </c>
      <c r="HL19" s="985">
        <v>6.9000000000000006E-2</v>
      </c>
      <c r="HM19" s="985">
        <v>6.9000000000000006E-2</v>
      </c>
      <c r="HN19" s="948">
        <v>270.62171808561465</v>
      </c>
      <c r="HO19" s="985">
        <f t="shared" si="68"/>
        <v>3922.0538852987625</v>
      </c>
      <c r="HP19" s="986">
        <f t="shared" si="69"/>
        <v>50.986700508883906</v>
      </c>
      <c r="HQ19" s="987">
        <f t="shared" si="70"/>
        <v>3.8660245440802088</v>
      </c>
      <c r="HR19" s="987">
        <f t="shared" si="71"/>
        <v>3.9797311483178626</v>
      </c>
      <c r="HS19" s="985">
        <f t="shared" si="72"/>
        <v>47.120675964803695</v>
      </c>
      <c r="HT19" s="985">
        <f t="shared" si="73"/>
        <v>54.966431657201767</v>
      </c>
      <c r="HV19" s="951">
        <v>51.773845458724828</v>
      </c>
      <c r="HW19" s="951">
        <f t="shared" si="159"/>
        <v>56.21781520909456</v>
      </c>
      <c r="HX19" s="951">
        <f t="shared" si="160"/>
        <v>47.120675964803695</v>
      </c>
      <c r="HY19" s="951">
        <v>55.815016654032533</v>
      </c>
      <c r="HZ19" s="951">
        <v>47.848136297568772</v>
      </c>
      <c r="IA19" s="472">
        <f t="shared" si="161"/>
        <v>0.40279855506202722</v>
      </c>
      <c r="IB19" s="472">
        <f t="shared" si="162"/>
        <v>0.7274603327650766</v>
      </c>
      <c r="IF19" s="952">
        <v>0.85797453703703708</v>
      </c>
      <c r="IG19" s="953">
        <f t="shared" si="163"/>
        <v>45367.857974537037</v>
      </c>
      <c r="IH19" s="240" t="s">
        <v>327</v>
      </c>
      <c r="II19" s="239">
        <v>1.4E-2</v>
      </c>
      <c r="IJ19" s="239">
        <v>6.0999999999999999E-2</v>
      </c>
      <c r="IK19" s="239">
        <v>7.4999999999999997E-2</v>
      </c>
      <c r="IL19" s="239">
        <v>342.45467564370466</v>
      </c>
      <c r="IM19" s="239">
        <f t="shared" si="164"/>
        <v>4566.062341916062</v>
      </c>
      <c r="IN19" s="954">
        <f t="shared" si="74"/>
        <v>63.924872786824871</v>
      </c>
      <c r="IO19" s="239">
        <f t="shared" si="75"/>
        <v>4.5059825742592725</v>
      </c>
      <c r="IP19" s="239">
        <f t="shared" si="76"/>
        <v>4.6277658870770901</v>
      </c>
      <c r="IQ19" s="239">
        <f t="shared" si="77"/>
        <v>59.4188902125656</v>
      </c>
      <c r="IR19" s="239">
        <f t="shared" si="78"/>
        <v>68.552638673901967</v>
      </c>
      <c r="IT19" s="952">
        <v>0.85797453703703708</v>
      </c>
      <c r="IU19" s="953">
        <f t="shared" si="165"/>
        <v>45367.857974537037</v>
      </c>
      <c r="IV19" s="240" t="s">
        <v>327</v>
      </c>
      <c r="IW19" s="239">
        <v>1.4E-2</v>
      </c>
      <c r="IX19" s="239">
        <v>6.0999999999999999E-2</v>
      </c>
      <c r="IY19" s="239">
        <v>7.4999999999999997E-2</v>
      </c>
      <c r="IZ19" s="239">
        <v>345.94918302431751</v>
      </c>
      <c r="JA19" s="239">
        <f t="shared" si="166"/>
        <v>4612.6557736575669</v>
      </c>
      <c r="JB19" s="954">
        <f t="shared" si="79"/>
        <v>64.577180831205936</v>
      </c>
      <c r="JC19" s="239">
        <f t="shared" si="80"/>
        <v>4.5519629345304935</v>
      </c>
      <c r="JD19" s="239">
        <f t="shared" si="81"/>
        <v>4.6749889597880747</v>
      </c>
      <c r="JE19" s="239">
        <f t="shared" si="82"/>
        <v>60.025217896675443</v>
      </c>
      <c r="JF19" s="239">
        <f t="shared" si="83"/>
        <v>69.252169790994017</v>
      </c>
      <c r="JH19" s="225">
        <v>65.022681565927087</v>
      </c>
      <c r="JI19" s="225">
        <f t="shared" si="167"/>
        <v>69.252169790994017</v>
      </c>
      <c r="JJ19" s="225">
        <f t="shared" si="168"/>
        <v>59.4188902125656</v>
      </c>
      <c r="JK19" s="225">
        <v>69.729922026780883</v>
      </c>
      <c r="JL19" s="225">
        <v>60.43931585404313</v>
      </c>
      <c r="JM19" s="472">
        <f t="shared" si="169"/>
        <v>-0.47775223578686621</v>
      </c>
      <c r="JN19" s="472">
        <f t="shared" si="170"/>
        <v>1.0204256414775301</v>
      </c>
      <c r="JR19" s="323">
        <v>0.86528935185185185</v>
      </c>
      <c r="JS19" s="336">
        <f t="shared" si="84"/>
        <v>45367.865289351852</v>
      </c>
      <c r="JT19" s="184" t="s">
        <v>328</v>
      </c>
      <c r="JU19" s="141">
        <v>6.0000000000000001E-3</v>
      </c>
      <c r="JV19" s="141"/>
      <c r="JW19" s="141">
        <v>5.3999999999999999E-2</v>
      </c>
      <c r="JX19" s="249">
        <v>206.08089643348822</v>
      </c>
      <c r="JY19" s="141">
        <f t="shared" si="85"/>
        <v>3816.3128969164486</v>
      </c>
      <c r="JZ19" s="988">
        <f t="shared" si="86"/>
        <v>22.897877381498692</v>
      </c>
      <c r="KA19" s="141">
        <f t="shared" si="87"/>
        <v>3.7469253896997858</v>
      </c>
      <c r="KB19" s="141">
        <f t="shared" si="88"/>
        <v>3.8883188006318532</v>
      </c>
      <c r="KC19" s="141">
        <f t="shared" si="89"/>
        <v>19.150951991798905</v>
      </c>
      <c r="KD19" s="141">
        <f t="shared" si="90"/>
        <v>26.786196182130546</v>
      </c>
      <c r="KF19" s="323">
        <v>0.86528935185185185</v>
      </c>
      <c r="KG19" s="336">
        <f t="shared" si="91"/>
        <v>45367.865289351852</v>
      </c>
      <c r="KH19" s="184" t="s">
        <v>328</v>
      </c>
      <c r="KI19" s="141">
        <v>6.0000000000000001E-3</v>
      </c>
      <c r="KJ19" s="141"/>
      <c r="KK19" s="141">
        <v>5.3999999999999999E-2</v>
      </c>
      <c r="KL19" s="249">
        <v>200.92768251330372</v>
      </c>
      <c r="KM19" s="141">
        <f t="shared" si="92"/>
        <v>3720.8830095056246</v>
      </c>
      <c r="KN19" s="988">
        <f t="shared" si="93"/>
        <v>22.325298057033748</v>
      </c>
      <c r="KO19" s="141">
        <f t="shared" si="94"/>
        <v>3.6532305911509768</v>
      </c>
      <c r="KP19" s="141">
        <f t="shared" si="95"/>
        <v>3.7910883493076177</v>
      </c>
      <c r="KQ19" s="141">
        <f t="shared" si="96"/>
        <v>18.672067465882773</v>
      </c>
      <c r="KR19" s="141">
        <f t="shared" si="97"/>
        <v>26.116386406341366</v>
      </c>
      <c r="KT19" s="226">
        <v>22.79221575758238</v>
      </c>
      <c r="KU19" s="226">
        <f t="shared" si="171"/>
        <v>26.786196182130546</v>
      </c>
      <c r="KV19" s="226">
        <f t="shared" si="172"/>
        <v>18.672067465882773</v>
      </c>
      <c r="KW19" s="226">
        <v>26.662592018303915</v>
      </c>
      <c r="KX19" s="226">
        <v>19.062580451796173</v>
      </c>
      <c r="KY19" s="472">
        <f t="shared" si="173"/>
        <v>0.12360416382663075</v>
      </c>
      <c r="KZ19" s="472">
        <f t="shared" si="174"/>
        <v>0.3905129859134</v>
      </c>
      <c r="LD19" s="146">
        <v>0.87018518518518517</v>
      </c>
      <c r="LE19" s="421">
        <f t="shared" si="98"/>
        <v>45367.870185185187</v>
      </c>
      <c r="LF19" s="185" t="s">
        <v>329</v>
      </c>
      <c r="LG19" s="142">
        <v>4.0000000000000001E-3</v>
      </c>
      <c r="LH19" s="142">
        <v>0.01</v>
      </c>
      <c r="LI19" s="142">
        <v>1.2E-2</v>
      </c>
      <c r="LJ19" s="274">
        <v>127.88510538001657</v>
      </c>
      <c r="LK19" s="142">
        <f t="shared" si="99"/>
        <v>10657.09211500138</v>
      </c>
      <c r="LL19" s="424">
        <f t="shared" si="100"/>
        <v>42.628368460005518</v>
      </c>
      <c r="LM19" s="142">
        <f t="shared" si="101"/>
        <v>9.8373157984628126</v>
      </c>
      <c r="LN19" s="142">
        <f t="shared" si="102"/>
        <v>11.625918670910599</v>
      </c>
      <c r="LO19" s="142">
        <f t="shared" si="103"/>
        <v>32.791052661542707</v>
      </c>
      <c r="LP19" s="142">
        <f t="shared" si="104"/>
        <v>54.254287130916119</v>
      </c>
      <c r="LR19" s="146">
        <v>0.87018518518518517</v>
      </c>
      <c r="LS19" s="421">
        <f t="shared" si="105"/>
        <v>45367.870185185187</v>
      </c>
      <c r="LT19" s="185" t="s">
        <v>329</v>
      </c>
      <c r="LU19" s="142">
        <v>4.0000000000000001E-3</v>
      </c>
      <c r="LV19" s="142">
        <v>0.01</v>
      </c>
      <c r="LW19" s="142">
        <v>1.2E-2</v>
      </c>
      <c r="LX19" s="274">
        <v>133.33074456758371</v>
      </c>
      <c r="LY19" s="142">
        <f t="shared" si="106"/>
        <v>11110.895380631975</v>
      </c>
      <c r="LZ19" s="424">
        <f t="shared" si="107"/>
        <v>44.4435815225279</v>
      </c>
      <c r="MA19" s="142">
        <f t="shared" si="108"/>
        <v>10.256211120583361</v>
      </c>
      <c r="MB19" s="142">
        <f t="shared" si="109"/>
        <v>12.120976778871247</v>
      </c>
      <c r="MC19" s="142">
        <f t="shared" si="110"/>
        <v>34.187370401944541</v>
      </c>
      <c r="MD19" s="142">
        <f t="shared" si="111"/>
        <v>56.564558301399146</v>
      </c>
      <c r="MF19" s="227">
        <v>44.570046362528075</v>
      </c>
      <c r="MG19" s="227">
        <f t="shared" si="175"/>
        <v>56.564558301399146</v>
      </c>
      <c r="MH19" s="227">
        <f t="shared" si="176"/>
        <v>32.791052661542707</v>
      </c>
      <c r="MI19" s="227">
        <v>56.725513552308456</v>
      </c>
      <c r="MJ19" s="227">
        <v>34.284651048098517</v>
      </c>
      <c r="MK19" s="472">
        <f t="shared" si="177"/>
        <v>-0.16095525090931062</v>
      </c>
      <c r="ML19" s="472">
        <f t="shared" si="178"/>
        <v>1.49359838655581</v>
      </c>
      <c r="MP19" s="700">
        <v>0.87717592592592597</v>
      </c>
      <c r="MQ19" s="410">
        <f t="shared" si="112"/>
        <v>45367.877175925925</v>
      </c>
      <c r="MR19" s="396" t="s">
        <v>330</v>
      </c>
      <c r="MS19" s="397">
        <v>3.0000000000000001E-3</v>
      </c>
      <c r="MT19" s="397">
        <v>2.5000000000000001E-2</v>
      </c>
      <c r="MU19" s="397">
        <v>2.5000000000000001E-2</v>
      </c>
      <c r="MV19" s="960">
        <v>260.72552366471268</v>
      </c>
      <c r="MW19" s="397">
        <f t="shared" si="113"/>
        <v>10429.020946588507</v>
      </c>
      <c r="MX19" s="989">
        <f t="shared" si="114"/>
        <v>31.287062839765522</v>
      </c>
      <c r="MY19" s="397">
        <f t="shared" si="115"/>
        <v>10.027904756335102</v>
      </c>
      <c r="MZ19" s="397">
        <f t="shared" si="116"/>
        <v>10.863563486029694</v>
      </c>
      <c r="NA19" s="397">
        <f t="shared" si="117"/>
        <v>21.259158083430421</v>
      </c>
      <c r="NB19" s="397">
        <f t="shared" si="118"/>
        <v>42.150626325795216</v>
      </c>
      <c r="ND19" s="700">
        <v>0.87717592592592597</v>
      </c>
      <c r="NE19" s="410">
        <f t="shared" si="119"/>
        <v>45367.877175925925</v>
      </c>
      <c r="NF19" s="396" t="s">
        <v>330</v>
      </c>
      <c r="NG19" s="397">
        <v>3.0000000000000001E-3</v>
      </c>
      <c r="NH19" s="397">
        <v>2.5000000000000001E-2</v>
      </c>
      <c r="NI19" s="397">
        <v>2.5000000000000001E-2</v>
      </c>
      <c r="NJ19" s="960">
        <v>247.35945166823157</v>
      </c>
      <c r="NK19" s="397">
        <f t="shared" si="120"/>
        <v>9894.3780667292631</v>
      </c>
      <c r="NL19" s="989">
        <f t="shared" si="121"/>
        <v>29.683134200187791</v>
      </c>
      <c r="NM19" s="397">
        <f t="shared" si="122"/>
        <v>9.5138250641627504</v>
      </c>
      <c r="NN19" s="397">
        <f t="shared" si="123"/>
        <v>10.306643819509649</v>
      </c>
      <c r="NO19" s="397">
        <f t="shared" si="124"/>
        <v>20.169309136025042</v>
      </c>
      <c r="NP19" s="397">
        <f t="shared" si="125"/>
        <v>39.98977801969744</v>
      </c>
      <c r="NR19" s="962">
        <v>30.79029739530969</v>
      </c>
      <c r="NS19" s="962">
        <f t="shared" si="179"/>
        <v>42.150626325795216</v>
      </c>
      <c r="NT19" s="962">
        <f t="shared" si="180"/>
        <v>20.169309136025042</v>
      </c>
      <c r="NU19" s="962">
        <v>41.481372879792218</v>
      </c>
      <c r="NV19" s="962">
        <v>20.921612332710431</v>
      </c>
      <c r="NW19" s="472">
        <f t="shared" si="181"/>
        <v>0.66925344600299752</v>
      </c>
      <c r="NX19" s="472">
        <f t="shared" si="182"/>
        <v>0.75230319668538925</v>
      </c>
    </row>
    <row r="20" spans="1:388" x14ac:dyDescent="0.25">
      <c r="A20" s="449" t="s">
        <v>324</v>
      </c>
      <c r="B20" s="234" t="s">
        <v>406</v>
      </c>
      <c r="C20" s="417">
        <v>46</v>
      </c>
      <c r="D20" s="234">
        <v>26.4</v>
      </c>
      <c r="E20" s="417">
        <v>183.4</v>
      </c>
      <c r="F20" s="417">
        <f t="shared" si="186"/>
        <v>287.60000000000002</v>
      </c>
      <c r="G20" s="234">
        <f t="shared" si="187"/>
        <v>70.400000000000006</v>
      </c>
      <c r="H20" s="234">
        <f t="shared" si="188"/>
        <v>174.81516847322646</v>
      </c>
      <c r="L20" s="321">
        <v>0.85844907407407411</v>
      </c>
      <c r="M20" s="338">
        <f t="shared" si="129"/>
        <v>45367.858449074076</v>
      </c>
      <c r="N20" s="321" t="s">
        <v>324</v>
      </c>
      <c r="O20" s="311">
        <v>1.7999999999999999E-2</v>
      </c>
      <c r="P20" s="311">
        <v>5.8999999999999997E-2</v>
      </c>
      <c r="Q20" s="311">
        <v>5.8999999999999997E-2</v>
      </c>
      <c r="R20" s="311">
        <v>179.6541007765197</v>
      </c>
      <c r="S20" s="311">
        <f t="shared" si="130"/>
        <v>3044.984758924063</v>
      </c>
      <c r="T20" s="921">
        <f t="shared" si="131"/>
        <v>54.809725660633127</v>
      </c>
      <c r="U20" s="311">
        <f t="shared" si="0"/>
        <v>2.9942350129419952</v>
      </c>
      <c r="V20" s="311">
        <f t="shared" si="1"/>
        <v>3.0974844961468917</v>
      </c>
      <c r="W20" s="311">
        <f t="shared" si="2"/>
        <v>51.815490647691135</v>
      </c>
      <c r="X20" s="311">
        <f t="shared" si="3"/>
        <v>57.907210156780017</v>
      </c>
      <c r="Z20" s="321">
        <v>0.85844907407407411</v>
      </c>
      <c r="AA20" s="338">
        <f t="shared" si="132"/>
        <v>45367.858449074076</v>
      </c>
      <c r="AB20" s="321" t="s">
        <v>324</v>
      </c>
      <c r="AC20" s="311">
        <v>1.7999999999999999E-2</v>
      </c>
      <c r="AD20" s="311">
        <v>5.8999999999999997E-2</v>
      </c>
      <c r="AE20" s="311">
        <v>5.8999999999999997E-2</v>
      </c>
      <c r="AF20" s="311">
        <v>174.81516847322646</v>
      </c>
      <c r="AG20" s="311">
        <f t="shared" si="133"/>
        <v>2962.9689571733302</v>
      </c>
      <c r="AH20" s="921">
        <f t="shared" si="134"/>
        <v>53.333441229119941</v>
      </c>
      <c r="AI20" s="311">
        <f t="shared" si="4"/>
        <v>2.9135861412204411</v>
      </c>
      <c r="AJ20" s="311">
        <f t="shared" si="5"/>
        <v>3.014054628848732</v>
      </c>
      <c r="AK20" s="311">
        <f t="shared" si="6"/>
        <v>50.419855087899499</v>
      </c>
      <c r="AL20" s="311">
        <f t="shared" si="7"/>
        <v>56.347495857968674</v>
      </c>
      <c r="AN20" s="922">
        <v>54.266805031491621</v>
      </c>
      <c r="AO20" s="922">
        <f t="shared" si="135"/>
        <v>57.907210156780017</v>
      </c>
      <c r="AP20" s="922">
        <f t="shared" si="136"/>
        <v>50.419855087899499</v>
      </c>
      <c r="AQ20" s="922">
        <v>57.333607231547184</v>
      </c>
      <c r="AR20" s="922">
        <v>51.302229571437913</v>
      </c>
      <c r="AS20" s="922">
        <f t="shared" si="137"/>
        <v>0.57360292523283363</v>
      </c>
      <c r="AT20" s="922">
        <f t="shared" si="138"/>
        <v>0.8823744835384133</v>
      </c>
      <c r="AX20" s="963">
        <v>0.85141203703703694</v>
      </c>
      <c r="AY20" s="964">
        <f t="shared" si="8"/>
        <v>45367.851412037038</v>
      </c>
      <c r="AZ20" s="963" t="s">
        <v>325</v>
      </c>
      <c r="BA20" s="965">
        <v>2.1000000000000001E-2</v>
      </c>
      <c r="BB20" s="965">
        <v>0.06</v>
      </c>
      <c r="BC20" s="965">
        <v>7.0999999999999994E-2</v>
      </c>
      <c r="BD20" s="925">
        <v>304.49324190062674</v>
      </c>
      <c r="BE20" s="965">
        <f t="shared" si="9"/>
        <v>4288.6372098679831</v>
      </c>
      <c r="BF20" s="966">
        <f t="shared" si="10"/>
        <v>90.061381407227657</v>
      </c>
      <c r="BG20" s="965">
        <f t="shared" si="11"/>
        <v>4.229072804175372</v>
      </c>
      <c r="BH20" s="965">
        <f t="shared" si="12"/>
        <v>4.3499034557232399</v>
      </c>
      <c r="BI20" s="965">
        <f t="shared" si="13"/>
        <v>85.832308603052283</v>
      </c>
      <c r="BJ20" s="965">
        <f t="shared" si="14"/>
        <v>94.411284862950893</v>
      </c>
      <c r="BL20" s="963">
        <v>0.85141203703703694</v>
      </c>
      <c r="BM20" s="964">
        <f t="shared" si="15"/>
        <v>45367.851412037038</v>
      </c>
      <c r="BN20" s="963" t="s">
        <v>325</v>
      </c>
      <c r="BO20" s="965">
        <v>2.1000000000000001E-2</v>
      </c>
      <c r="BP20" s="965">
        <v>0.06</v>
      </c>
      <c r="BQ20" s="965">
        <v>7.0999999999999994E-2</v>
      </c>
      <c r="BR20" s="925">
        <v>297.84979574370567</v>
      </c>
      <c r="BS20" s="965">
        <f t="shared" si="16"/>
        <v>4195.0675456859954</v>
      </c>
      <c r="BT20" s="966">
        <f t="shared" si="17"/>
        <v>88.096418459405911</v>
      </c>
      <c r="BU20" s="965">
        <f t="shared" si="18"/>
        <v>4.1368027186625786</v>
      </c>
      <c r="BV20" s="965">
        <f t="shared" si="19"/>
        <v>4.254997082052939</v>
      </c>
      <c r="BW20" s="965">
        <f t="shared" si="20"/>
        <v>83.959615740743331</v>
      </c>
      <c r="BX20" s="965">
        <f t="shared" si="21"/>
        <v>92.351415541458849</v>
      </c>
      <c r="BZ20" s="927">
        <v>89.183554530833376</v>
      </c>
      <c r="CA20" s="927">
        <f t="shared" si="139"/>
        <v>94.411284862950893</v>
      </c>
      <c r="CB20" s="927">
        <f t="shared" si="140"/>
        <v>83.959615740743331</v>
      </c>
      <c r="CC20" s="927">
        <v>93.491059545587916</v>
      </c>
      <c r="CD20" s="927">
        <v>84.995702433155358</v>
      </c>
      <c r="CE20" s="927">
        <f t="shared" si="141"/>
        <v>0.92022531736297708</v>
      </c>
      <c r="CF20" s="927">
        <f t="shared" si="142"/>
        <v>1.0360866924120273</v>
      </c>
      <c r="CJ20" s="967">
        <v>0.8505787037037037</v>
      </c>
      <c r="CK20" s="968">
        <f t="shared" si="143"/>
        <v>45367.850578703707</v>
      </c>
      <c r="CL20" s="967" t="s">
        <v>326</v>
      </c>
      <c r="CM20" s="469">
        <v>2.3E-2</v>
      </c>
      <c r="CN20" s="469">
        <v>6.5000000000000002E-2</v>
      </c>
      <c r="CO20" s="469">
        <v>6.5000000000000002E-2</v>
      </c>
      <c r="CP20" s="930">
        <v>284.10906235127197</v>
      </c>
      <c r="CQ20" s="469">
        <f t="shared" si="22"/>
        <v>4370.9086515580302</v>
      </c>
      <c r="CR20" s="969">
        <f t="shared" si="144"/>
        <v>100.5308989858347</v>
      </c>
      <c r="CS20" s="469">
        <f t="shared" si="23"/>
        <v>4.30468276289806</v>
      </c>
      <c r="CT20" s="469">
        <f t="shared" si="24"/>
        <v>4.4392040992386246</v>
      </c>
      <c r="CU20" s="469">
        <f t="shared" si="25"/>
        <v>96.226216222936642</v>
      </c>
      <c r="CV20" s="469">
        <f t="shared" si="26"/>
        <v>104.97010308507332</v>
      </c>
      <c r="CX20" s="967">
        <v>0.8505787037037037</v>
      </c>
      <c r="CY20" s="968">
        <f t="shared" si="145"/>
        <v>45367.850578703707</v>
      </c>
      <c r="CZ20" s="967" t="s">
        <v>326</v>
      </c>
      <c r="DA20" s="469">
        <v>2.3E-2</v>
      </c>
      <c r="DB20" s="469">
        <v>6.5000000000000002E-2</v>
      </c>
      <c r="DC20" s="469">
        <v>6.5000000000000002E-2</v>
      </c>
      <c r="DD20" s="930">
        <v>275.73461394545348</v>
      </c>
      <c r="DE20" s="469">
        <f t="shared" si="27"/>
        <v>4242.070983776207</v>
      </c>
      <c r="DF20" s="969">
        <f t="shared" si="146"/>
        <v>97.567632626852756</v>
      </c>
      <c r="DG20" s="469">
        <f t="shared" si="28"/>
        <v>4.1777971809917194</v>
      </c>
      <c r="DH20" s="469">
        <f t="shared" si="29"/>
        <v>4.3083533428977105</v>
      </c>
      <c r="DI20" s="469">
        <f t="shared" si="30"/>
        <v>93.389835445861038</v>
      </c>
      <c r="DJ20" s="469">
        <f t="shared" si="31"/>
        <v>101.87598596975047</v>
      </c>
      <c r="DL20" s="472">
        <v>99.100482658360789</v>
      </c>
      <c r="DM20" s="472">
        <f t="shared" si="147"/>
        <v>104.97010308507332</v>
      </c>
      <c r="DN20" s="472">
        <f t="shared" si="148"/>
        <v>93.389835445861038</v>
      </c>
      <c r="DO20" s="472">
        <v>103.47652299313896</v>
      </c>
      <c r="DP20" s="472">
        <v>94.857049606454694</v>
      </c>
      <c r="DQ20" s="472">
        <f t="shared" si="149"/>
        <v>1.493580091934362</v>
      </c>
      <c r="DR20" s="472">
        <f t="shared" si="150"/>
        <v>1.4672141605936559</v>
      </c>
      <c r="DV20" s="970">
        <v>0.85289351851851858</v>
      </c>
      <c r="DW20" s="971">
        <f t="shared" si="32"/>
        <v>45367.852893518517</v>
      </c>
      <c r="DX20" s="970" t="s">
        <v>436</v>
      </c>
      <c r="DY20" s="972">
        <v>1.2E-2</v>
      </c>
      <c r="DZ20" s="972">
        <v>2.8000000000000001E-2</v>
      </c>
      <c r="EA20" s="972">
        <v>2.8000000000000001E-2</v>
      </c>
      <c r="EB20" s="934">
        <v>75.168674108638257</v>
      </c>
      <c r="EC20" s="972">
        <f t="shared" si="33"/>
        <v>2684.5955038799375</v>
      </c>
      <c r="ED20" s="973">
        <f t="shared" si="34"/>
        <v>32.215146046559248</v>
      </c>
      <c r="EE20" s="974">
        <f t="shared" si="35"/>
        <v>2.592023245125457</v>
      </c>
      <c r="EF20" s="974">
        <f t="shared" si="36"/>
        <v>2.784024966986602</v>
      </c>
      <c r="EG20" s="972">
        <f t="shared" si="37"/>
        <v>29.623122801433791</v>
      </c>
      <c r="EH20" s="972">
        <f t="shared" si="38"/>
        <v>34.999171013545848</v>
      </c>
      <c r="EJ20" s="970">
        <v>0.85289351851851858</v>
      </c>
      <c r="EK20" s="971">
        <f t="shared" si="39"/>
        <v>45367.852893518517</v>
      </c>
      <c r="EL20" s="970" t="s">
        <v>436</v>
      </c>
      <c r="EM20" s="972">
        <v>1.2E-2</v>
      </c>
      <c r="EN20" s="972">
        <v>2.8000000000000001E-2</v>
      </c>
      <c r="EO20" s="972">
        <v>2.8000000000000001E-2</v>
      </c>
      <c r="EP20" s="934">
        <v>75.370816165296901</v>
      </c>
      <c r="EQ20" s="972">
        <f t="shared" si="40"/>
        <v>2691.8148630463179</v>
      </c>
      <c r="ER20" s="975">
        <f t="shared" si="41"/>
        <v>32.301778356555815</v>
      </c>
      <c r="ES20" s="976">
        <f t="shared" si="42"/>
        <v>2.5989936608723068</v>
      </c>
      <c r="ET20" s="976">
        <f t="shared" si="43"/>
        <v>2.7915117098258113</v>
      </c>
      <c r="EU20" s="972">
        <f t="shared" si="44"/>
        <v>29.702784695683508</v>
      </c>
      <c r="EV20" s="972">
        <f t="shared" si="45"/>
        <v>35.093290066381627</v>
      </c>
      <c r="EX20" s="939">
        <v>32.471416027306844</v>
      </c>
      <c r="EY20" s="939">
        <f t="shared" si="151"/>
        <v>35.093290066381627</v>
      </c>
      <c r="EZ20" s="939">
        <f t="shared" si="152"/>
        <v>29.623122801433791</v>
      </c>
      <c r="FA20" s="939">
        <v>35.277587782753116</v>
      </c>
      <c r="FB20" s="939">
        <v>29.858773358443074</v>
      </c>
      <c r="FC20" s="472">
        <f t="shared" si="153"/>
        <v>-0.18429771637148917</v>
      </c>
      <c r="FD20" s="472">
        <f t="shared" si="154"/>
        <v>0.23565055700928283</v>
      </c>
      <c r="FH20" s="977">
        <v>0.85456018518518517</v>
      </c>
      <c r="FI20" s="978">
        <f t="shared" si="46"/>
        <v>45367.854560185187</v>
      </c>
      <c r="FJ20" s="977" t="s">
        <v>437</v>
      </c>
      <c r="FK20" s="979">
        <v>1.4999999999999999E-2</v>
      </c>
      <c r="FL20" s="979">
        <v>3.7999999999999999E-2</v>
      </c>
      <c r="FM20" s="979">
        <v>3.7999999999999999E-2</v>
      </c>
      <c r="FN20" s="942">
        <v>59.490921907355307</v>
      </c>
      <c r="FO20" s="979">
        <f t="shared" si="47"/>
        <v>1565.5505765093503</v>
      </c>
      <c r="FP20" s="980">
        <f t="shared" si="48"/>
        <v>23.483258647640255</v>
      </c>
      <c r="FQ20" s="981">
        <f t="shared" si="49"/>
        <v>1.5254082540347516</v>
      </c>
      <c r="FR20" s="981">
        <f t="shared" si="50"/>
        <v>1.6078627542528461</v>
      </c>
      <c r="FS20" s="979">
        <f t="shared" si="51"/>
        <v>21.957850393605504</v>
      </c>
      <c r="FT20" s="979">
        <f t="shared" si="52"/>
        <v>25.091121401893101</v>
      </c>
      <c r="FV20" s="977">
        <v>0.85456018518518517</v>
      </c>
      <c r="FW20" s="978">
        <f t="shared" si="53"/>
        <v>45367.854560185187</v>
      </c>
      <c r="FX20" s="977" t="s">
        <v>437</v>
      </c>
      <c r="FY20" s="979">
        <v>1.4999999999999999E-2</v>
      </c>
      <c r="FZ20" s="979">
        <v>3.7999999999999999E-2</v>
      </c>
      <c r="GA20" s="979">
        <v>3.7999999999999999E-2</v>
      </c>
      <c r="GB20" s="942">
        <v>59.242050215378818</v>
      </c>
      <c r="GC20" s="979">
        <f t="shared" si="54"/>
        <v>1559.0013214573373</v>
      </c>
      <c r="GD20" s="980">
        <f t="shared" si="55"/>
        <v>23.385019821860059</v>
      </c>
      <c r="GE20" s="981">
        <f t="shared" si="56"/>
        <v>1.5190269285994569</v>
      </c>
      <c r="GF20" s="981">
        <f t="shared" si="57"/>
        <v>1.6011364923075357</v>
      </c>
      <c r="GG20" s="979">
        <f t="shared" si="58"/>
        <v>21.865992893260604</v>
      </c>
      <c r="GH20" s="979">
        <f t="shared" si="59"/>
        <v>24.986156314167594</v>
      </c>
      <c r="GJ20" s="982">
        <v>23.59275313843176</v>
      </c>
      <c r="GK20" s="945">
        <f t="shared" si="155"/>
        <v>25.091121401893101</v>
      </c>
      <c r="GL20" s="945">
        <f t="shared" si="156"/>
        <v>21.865992893260604</v>
      </c>
      <c r="GM20" s="982">
        <v>25.208112812774836</v>
      </c>
      <c r="GN20" s="982">
        <v>22.060232421747305</v>
      </c>
      <c r="GO20" s="472">
        <f t="shared" si="157"/>
        <v>-0.11699141088173448</v>
      </c>
      <c r="GP20" s="472">
        <f t="shared" si="158"/>
        <v>0.19423952848670112</v>
      </c>
      <c r="GT20" s="983">
        <v>0.86119212962962965</v>
      </c>
      <c r="GU20" s="984">
        <f t="shared" si="60"/>
        <v>45367.861192129632</v>
      </c>
      <c r="GV20" s="983" t="s">
        <v>438</v>
      </c>
      <c r="GW20" s="985">
        <v>1.2999999999999999E-2</v>
      </c>
      <c r="GX20" s="985">
        <v>6.9000000000000006E-2</v>
      </c>
      <c r="GY20" s="985">
        <v>6.9000000000000006E-2</v>
      </c>
      <c r="GZ20" s="948">
        <v>276.78277960238375</v>
      </c>
      <c r="HA20" s="985">
        <f t="shared" si="61"/>
        <v>4011.3446319186046</v>
      </c>
      <c r="HB20" s="986">
        <f t="shared" si="62"/>
        <v>52.147480214941858</v>
      </c>
      <c r="HC20" s="987">
        <f t="shared" si="63"/>
        <v>3.9540397086054817</v>
      </c>
      <c r="HD20" s="987">
        <f t="shared" si="64"/>
        <v>4.0703349941527023</v>
      </c>
      <c r="HE20" s="985">
        <f t="shared" si="65"/>
        <v>48.193440506336373</v>
      </c>
      <c r="HF20" s="985">
        <f t="shared" si="66"/>
        <v>56.21781520909456</v>
      </c>
      <c r="HH20" s="983">
        <v>0.86119212962962965</v>
      </c>
      <c r="HI20" s="984">
        <f t="shared" si="67"/>
        <v>45367.861192129632</v>
      </c>
      <c r="HJ20" s="983" t="s">
        <v>438</v>
      </c>
      <c r="HK20" s="985">
        <v>1.2999999999999999E-2</v>
      </c>
      <c r="HL20" s="985">
        <v>6.9000000000000006E-2</v>
      </c>
      <c r="HM20" s="985">
        <v>6.9000000000000006E-2</v>
      </c>
      <c r="HN20" s="948">
        <v>270.62171808561465</v>
      </c>
      <c r="HO20" s="985">
        <f t="shared" si="68"/>
        <v>3922.0538852987625</v>
      </c>
      <c r="HP20" s="986">
        <f t="shared" si="69"/>
        <v>50.986700508883906</v>
      </c>
      <c r="HQ20" s="987">
        <f t="shared" si="70"/>
        <v>3.8660245440802088</v>
      </c>
      <c r="HR20" s="987">
        <f t="shared" si="71"/>
        <v>3.9797311483178626</v>
      </c>
      <c r="HS20" s="985">
        <f t="shared" si="72"/>
        <v>47.120675964803695</v>
      </c>
      <c r="HT20" s="985">
        <f t="shared" si="73"/>
        <v>54.966431657201767</v>
      </c>
      <c r="HV20" s="951">
        <v>51.773845458724828</v>
      </c>
      <c r="HW20" s="951">
        <f t="shared" si="159"/>
        <v>56.21781520909456</v>
      </c>
      <c r="HX20" s="951">
        <f t="shared" si="160"/>
        <v>47.120675964803695</v>
      </c>
      <c r="HY20" s="951">
        <v>55.815016654032533</v>
      </c>
      <c r="HZ20" s="951">
        <v>47.848136297568772</v>
      </c>
      <c r="IA20" s="472">
        <f t="shared" si="161"/>
        <v>0.40279855506202722</v>
      </c>
      <c r="IB20" s="472">
        <f t="shared" si="162"/>
        <v>0.7274603327650766</v>
      </c>
      <c r="IF20" s="952">
        <v>0.85819444444444448</v>
      </c>
      <c r="IG20" s="953">
        <f t="shared" si="163"/>
        <v>45367.858194444445</v>
      </c>
      <c r="IH20" s="240" t="s">
        <v>327</v>
      </c>
      <c r="II20" s="239">
        <v>1.4999999999999999E-2</v>
      </c>
      <c r="IJ20" s="239">
        <v>6.5000000000000002E-2</v>
      </c>
      <c r="IK20" s="239">
        <v>7.4999999999999997E-2</v>
      </c>
      <c r="IL20" s="239">
        <v>342.45467564370466</v>
      </c>
      <c r="IM20" s="239">
        <f t="shared" si="164"/>
        <v>4566.062341916062</v>
      </c>
      <c r="IN20" s="954">
        <f t="shared" si="74"/>
        <v>68.490935128740929</v>
      </c>
      <c r="IO20" s="239">
        <f t="shared" si="75"/>
        <v>4.5059825742592725</v>
      </c>
      <c r="IP20" s="239">
        <f t="shared" si="76"/>
        <v>4.6277658870770901</v>
      </c>
      <c r="IQ20" s="239">
        <f t="shared" si="77"/>
        <v>63.984952554481659</v>
      </c>
      <c r="IR20" s="239">
        <f t="shared" si="78"/>
        <v>73.118701015818019</v>
      </c>
      <c r="IT20" s="952">
        <v>0.85819444444444448</v>
      </c>
      <c r="IU20" s="953">
        <f t="shared" si="165"/>
        <v>45367.858194444445</v>
      </c>
      <c r="IV20" s="240" t="s">
        <v>327</v>
      </c>
      <c r="IW20" s="239">
        <v>1.4999999999999999E-2</v>
      </c>
      <c r="IX20" s="239">
        <v>6.5000000000000002E-2</v>
      </c>
      <c r="IY20" s="239">
        <v>7.4999999999999997E-2</v>
      </c>
      <c r="IZ20" s="239">
        <v>345.94918302431751</v>
      </c>
      <c r="JA20" s="239">
        <f t="shared" si="166"/>
        <v>4612.6557736575669</v>
      </c>
      <c r="JB20" s="954">
        <f t="shared" si="79"/>
        <v>69.189836604863501</v>
      </c>
      <c r="JC20" s="239">
        <f t="shared" si="80"/>
        <v>4.5519629345304935</v>
      </c>
      <c r="JD20" s="239">
        <f t="shared" si="81"/>
        <v>4.6749889597880747</v>
      </c>
      <c r="JE20" s="239">
        <f t="shared" si="82"/>
        <v>64.637873670333008</v>
      </c>
      <c r="JF20" s="239">
        <f t="shared" si="83"/>
        <v>73.864825564651582</v>
      </c>
      <c r="JH20" s="225">
        <v>69.66715882063616</v>
      </c>
      <c r="JI20" s="225">
        <f t="shared" si="167"/>
        <v>73.864825564651582</v>
      </c>
      <c r="JJ20" s="225">
        <f t="shared" si="168"/>
        <v>63.984952554481659</v>
      </c>
      <c r="JK20" s="225">
        <v>74.374399281489957</v>
      </c>
      <c r="JL20" s="225">
        <v>65.083793108752204</v>
      </c>
      <c r="JM20" s="472">
        <f t="shared" si="169"/>
        <v>-0.50957371683837493</v>
      </c>
      <c r="JN20" s="472">
        <f t="shared" si="170"/>
        <v>1.0988405542705451</v>
      </c>
      <c r="JR20" s="323">
        <v>0.86604166666666671</v>
      </c>
      <c r="JS20" s="336">
        <f t="shared" si="84"/>
        <v>45367.866041666668</v>
      </c>
      <c r="JT20" s="184" t="s">
        <v>328</v>
      </c>
      <c r="JU20" s="141">
        <v>7.0000000000000001E-3</v>
      </c>
      <c r="JV20" s="141"/>
      <c r="JW20" s="141">
        <v>5.3999999999999999E-2</v>
      </c>
      <c r="JX20" s="249">
        <v>206.08089643348822</v>
      </c>
      <c r="JY20" s="141">
        <f t="shared" si="85"/>
        <v>3816.3128969164486</v>
      </c>
      <c r="JZ20" s="988">
        <f t="shared" si="86"/>
        <v>26.714190278415142</v>
      </c>
      <c r="KA20" s="141">
        <f t="shared" si="87"/>
        <v>3.7469253896997858</v>
      </c>
      <c r="KB20" s="141">
        <f t="shared" si="88"/>
        <v>3.8883188006318532</v>
      </c>
      <c r="KC20" s="141">
        <f t="shared" si="89"/>
        <v>22.967264888715356</v>
      </c>
      <c r="KD20" s="141">
        <f t="shared" si="90"/>
        <v>30.602509079046996</v>
      </c>
      <c r="KF20" s="323">
        <v>0.86604166666666671</v>
      </c>
      <c r="KG20" s="336">
        <f t="shared" si="91"/>
        <v>45367.866041666668</v>
      </c>
      <c r="KH20" s="184" t="s">
        <v>328</v>
      </c>
      <c r="KI20" s="141">
        <v>7.0000000000000001E-3</v>
      </c>
      <c r="KJ20" s="141"/>
      <c r="KK20" s="141">
        <v>5.3999999999999999E-2</v>
      </c>
      <c r="KL20" s="249">
        <v>200.92768251330372</v>
      </c>
      <c r="KM20" s="141">
        <f t="shared" si="92"/>
        <v>3720.8830095056246</v>
      </c>
      <c r="KN20" s="988">
        <f t="shared" si="93"/>
        <v>26.046181066539372</v>
      </c>
      <c r="KO20" s="141">
        <f t="shared" si="94"/>
        <v>3.6532305911509768</v>
      </c>
      <c r="KP20" s="141">
        <f t="shared" si="95"/>
        <v>3.7910883493076177</v>
      </c>
      <c r="KQ20" s="141">
        <f t="shared" si="96"/>
        <v>22.392950475388396</v>
      </c>
      <c r="KR20" s="141">
        <f t="shared" si="97"/>
        <v>29.83726941584699</v>
      </c>
      <c r="KT20" s="226">
        <v>26.590918383846109</v>
      </c>
      <c r="KU20" s="226">
        <f t="shared" si="171"/>
        <v>30.602509079046996</v>
      </c>
      <c r="KV20" s="226">
        <f t="shared" si="172"/>
        <v>22.392950475388396</v>
      </c>
      <c r="KW20" s="226">
        <v>30.461294644567644</v>
      </c>
      <c r="KX20" s="226">
        <v>22.861283078059902</v>
      </c>
      <c r="KY20" s="472">
        <f t="shared" si="173"/>
        <v>0.14121443447935178</v>
      </c>
      <c r="KZ20" s="472">
        <f t="shared" si="174"/>
        <v>0.46833260267150578</v>
      </c>
      <c r="LD20" s="146">
        <v>0.87055555555555564</v>
      </c>
      <c r="LE20" s="421">
        <f t="shared" si="98"/>
        <v>45367.870555555557</v>
      </c>
      <c r="LF20" s="185" t="s">
        <v>329</v>
      </c>
      <c r="LG20" s="142">
        <v>5.0000000000000001E-3</v>
      </c>
      <c r="LH20" s="142">
        <v>0.01</v>
      </c>
      <c r="LI20" s="142">
        <v>1.2E-2</v>
      </c>
      <c r="LJ20" s="274">
        <v>127.88510538001657</v>
      </c>
      <c r="LK20" s="142">
        <f t="shared" si="99"/>
        <v>10657.09211500138</v>
      </c>
      <c r="LL20" s="424">
        <f t="shared" si="100"/>
        <v>53.285460575006901</v>
      </c>
      <c r="LM20" s="142">
        <f t="shared" si="101"/>
        <v>9.8373157984628126</v>
      </c>
      <c r="LN20" s="142">
        <f t="shared" si="102"/>
        <v>11.625918670910599</v>
      </c>
      <c r="LO20" s="142">
        <f t="shared" si="103"/>
        <v>43.44814477654409</v>
      </c>
      <c r="LP20" s="142">
        <f t="shared" si="104"/>
        <v>64.911379245917502</v>
      </c>
      <c r="LR20" s="146">
        <v>0.87055555555555564</v>
      </c>
      <c r="LS20" s="421">
        <f t="shared" si="105"/>
        <v>45367.870555555557</v>
      </c>
      <c r="LT20" s="185" t="s">
        <v>329</v>
      </c>
      <c r="LU20" s="142">
        <v>5.0000000000000001E-3</v>
      </c>
      <c r="LV20" s="142">
        <v>0.01</v>
      </c>
      <c r="LW20" s="142">
        <v>1.2E-2</v>
      </c>
      <c r="LX20" s="274">
        <v>133.33074456758371</v>
      </c>
      <c r="LY20" s="142">
        <f t="shared" si="106"/>
        <v>11110.895380631975</v>
      </c>
      <c r="LZ20" s="424">
        <f t="shared" si="107"/>
        <v>55.554476903159873</v>
      </c>
      <c r="MA20" s="142">
        <f t="shared" si="108"/>
        <v>10.256211120583361</v>
      </c>
      <c r="MB20" s="142">
        <f t="shared" si="109"/>
        <v>12.120976778871247</v>
      </c>
      <c r="MC20" s="142">
        <f t="shared" si="110"/>
        <v>45.298265782576514</v>
      </c>
      <c r="MD20" s="142">
        <f t="shared" si="111"/>
        <v>67.675453682031119</v>
      </c>
      <c r="MF20" s="227">
        <v>55.712557953160093</v>
      </c>
      <c r="MG20" s="227">
        <f t="shared" si="175"/>
        <v>67.675453682031119</v>
      </c>
      <c r="MH20" s="227">
        <f t="shared" si="176"/>
        <v>43.44814477654409</v>
      </c>
      <c r="MI20" s="227">
        <v>67.868025142940482</v>
      </c>
      <c r="MJ20" s="227">
        <v>45.427162638730536</v>
      </c>
      <c r="MK20" s="472">
        <f t="shared" si="177"/>
        <v>-0.19257146090936317</v>
      </c>
      <c r="ML20" s="472">
        <f t="shared" si="178"/>
        <v>1.9790178621864456</v>
      </c>
      <c r="MP20" s="700">
        <v>0.87928240740740737</v>
      </c>
      <c r="MQ20" s="410">
        <f t="shared" si="112"/>
        <v>45367.879282407404</v>
      </c>
      <c r="MR20" s="396" t="s">
        <v>330</v>
      </c>
      <c r="MS20" s="397">
        <v>2E-3</v>
      </c>
      <c r="MT20" s="397">
        <v>2.5000000000000001E-2</v>
      </c>
      <c r="MU20" s="397">
        <v>2.5000000000000001E-2</v>
      </c>
      <c r="MV20" s="960">
        <v>260.72552366471268</v>
      </c>
      <c r="MW20" s="397">
        <f t="shared" si="113"/>
        <v>10429.020946588507</v>
      </c>
      <c r="MX20" s="989">
        <f t="shared" si="114"/>
        <v>20.858041893177013</v>
      </c>
      <c r="MY20" s="397">
        <f t="shared" si="115"/>
        <v>10.027904756335102</v>
      </c>
      <c r="MZ20" s="397">
        <f t="shared" si="116"/>
        <v>10.863563486029694</v>
      </c>
      <c r="NA20" s="397">
        <f t="shared" si="117"/>
        <v>10.830137136841911</v>
      </c>
      <c r="NB20" s="397">
        <f t="shared" si="118"/>
        <v>31.721605379206707</v>
      </c>
      <c r="ND20" s="700">
        <v>0.87928240740740737</v>
      </c>
      <c r="NE20" s="410">
        <f t="shared" si="119"/>
        <v>45367.879282407404</v>
      </c>
      <c r="NF20" s="396" t="s">
        <v>330</v>
      </c>
      <c r="NG20" s="397">
        <v>2E-3</v>
      </c>
      <c r="NH20" s="397">
        <v>2.5000000000000001E-2</v>
      </c>
      <c r="NI20" s="397">
        <v>2.5000000000000001E-2</v>
      </c>
      <c r="NJ20" s="960">
        <v>247.35945166823157</v>
      </c>
      <c r="NK20" s="397">
        <f t="shared" si="120"/>
        <v>9894.3780667292631</v>
      </c>
      <c r="NL20" s="989">
        <f t="shared" si="121"/>
        <v>19.788756133458527</v>
      </c>
      <c r="NM20" s="397">
        <f t="shared" si="122"/>
        <v>9.5138250641627504</v>
      </c>
      <c r="NN20" s="397">
        <f t="shared" si="123"/>
        <v>10.306643819509649</v>
      </c>
      <c r="NO20" s="397">
        <f t="shared" si="124"/>
        <v>10.274931069295777</v>
      </c>
      <c r="NP20" s="397">
        <f t="shared" si="125"/>
        <v>30.095399952968176</v>
      </c>
      <c r="NR20" s="962">
        <v>20.526864930206457</v>
      </c>
      <c r="NS20" s="962">
        <f t="shared" si="179"/>
        <v>31.721605379206707</v>
      </c>
      <c r="NT20" s="962">
        <f t="shared" si="180"/>
        <v>10.274931069295777</v>
      </c>
      <c r="NU20" s="962">
        <v>31.217940414688989</v>
      </c>
      <c r="NV20" s="962">
        <v>10.658179867607197</v>
      </c>
      <c r="NW20" s="472">
        <f t="shared" si="181"/>
        <v>0.50366496451771781</v>
      </c>
      <c r="NX20" s="472">
        <f t="shared" si="182"/>
        <v>0.38324879831142056</v>
      </c>
    </row>
    <row r="21" spans="1:388" x14ac:dyDescent="0.25">
      <c r="A21" s="448" t="s">
        <v>325</v>
      </c>
      <c r="B21" s="234" t="s">
        <v>406</v>
      </c>
      <c r="C21" s="417">
        <v>47</v>
      </c>
      <c r="D21" s="234">
        <v>30.4</v>
      </c>
      <c r="E21" s="417">
        <v>305.2</v>
      </c>
      <c r="F21" s="417">
        <f t="shared" si="186"/>
        <v>282.60000000000002</v>
      </c>
      <c r="G21" s="234">
        <f>(90-C21)+D21</f>
        <v>73.400000000000006</v>
      </c>
      <c r="H21" s="234">
        <f t="shared" si="188"/>
        <v>297.84979574370567</v>
      </c>
      <c r="L21" s="321">
        <v>0.85906249999999995</v>
      </c>
      <c r="M21" s="338">
        <f t="shared" si="129"/>
        <v>45367.8590625</v>
      </c>
      <c r="N21" s="321" t="s">
        <v>324</v>
      </c>
      <c r="O21" s="311">
        <v>1.7000000000000001E-2</v>
      </c>
      <c r="P21" s="311">
        <v>5.8999999999999997E-2</v>
      </c>
      <c r="Q21" s="311">
        <v>5.8999999999999997E-2</v>
      </c>
      <c r="R21" s="311">
        <v>179.6541007765197</v>
      </c>
      <c r="S21" s="311">
        <f t="shared" si="130"/>
        <v>3044.984758924063</v>
      </c>
      <c r="T21" s="921">
        <f t="shared" si="131"/>
        <v>51.764740901709075</v>
      </c>
      <c r="U21" s="311">
        <f t="shared" si="0"/>
        <v>2.9942350129419952</v>
      </c>
      <c r="V21" s="311">
        <f t="shared" si="1"/>
        <v>3.0974844961468917</v>
      </c>
      <c r="W21" s="311">
        <f t="shared" si="2"/>
        <v>48.770505888767083</v>
      </c>
      <c r="X21" s="311">
        <f t="shared" si="3"/>
        <v>54.862225397855966</v>
      </c>
      <c r="Z21" s="321">
        <v>0.85906249999999995</v>
      </c>
      <c r="AA21" s="338">
        <f t="shared" si="132"/>
        <v>45367.8590625</v>
      </c>
      <c r="AB21" s="321" t="s">
        <v>324</v>
      </c>
      <c r="AC21" s="311">
        <v>1.7000000000000001E-2</v>
      </c>
      <c r="AD21" s="311">
        <v>5.8999999999999997E-2</v>
      </c>
      <c r="AE21" s="311">
        <v>5.8999999999999997E-2</v>
      </c>
      <c r="AF21" s="311">
        <v>174.81516847322646</v>
      </c>
      <c r="AG21" s="311">
        <f t="shared" si="133"/>
        <v>2962.9689571733302</v>
      </c>
      <c r="AH21" s="921">
        <f t="shared" si="134"/>
        <v>50.370472271946618</v>
      </c>
      <c r="AI21" s="311">
        <f t="shared" si="4"/>
        <v>2.9135861412204411</v>
      </c>
      <c r="AJ21" s="311">
        <f t="shared" si="5"/>
        <v>3.014054628848732</v>
      </c>
      <c r="AK21" s="311">
        <f t="shared" si="6"/>
        <v>47.456886130726176</v>
      </c>
      <c r="AL21" s="311">
        <f t="shared" si="7"/>
        <v>53.38452690079535</v>
      </c>
      <c r="AN21" s="922">
        <v>51.251982529742094</v>
      </c>
      <c r="AO21" s="922">
        <f t="shared" si="135"/>
        <v>54.862225397855966</v>
      </c>
      <c r="AP21" s="922">
        <f t="shared" si="136"/>
        <v>47.456886130726176</v>
      </c>
      <c r="AQ21" s="922">
        <v>54.318784729797656</v>
      </c>
      <c r="AR21" s="922">
        <v>48.287407069688385</v>
      </c>
      <c r="AS21" s="922">
        <f t="shared" si="137"/>
        <v>0.54344066805830948</v>
      </c>
      <c r="AT21" s="922">
        <f t="shared" si="138"/>
        <v>0.83052093896220924</v>
      </c>
      <c r="AX21" s="963">
        <v>0.85152777777777777</v>
      </c>
      <c r="AY21" s="964">
        <f t="shared" si="8"/>
        <v>45367.851527777777</v>
      </c>
      <c r="AZ21" s="963" t="s">
        <v>325</v>
      </c>
      <c r="BA21" s="965">
        <v>1.9E-2</v>
      </c>
      <c r="BB21" s="965">
        <v>0.06</v>
      </c>
      <c r="BC21" s="965">
        <v>7.0999999999999994E-2</v>
      </c>
      <c r="BD21" s="925">
        <v>304.49324190062674</v>
      </c>
      <c r="BE21" s="965">
        <f t="shared" si="9"/>
        <v>4288.6372098679831</v>
      </c>
      <c r="BF21" s="966">
        <f t="shared" si="10"/>
        <v>81.484106987491671</v>
      </c>
      <c r="BG21" s="965">
        <f t="shared" si="11"/>
        <v>4.229072804175372</v>
      </c>
      <c r="BH21" s="965">
        <f t="shared" si="12"/>
        <v>4.3499034557232399</v>
      </c>
      <c r="BI21" s="965">
        <f t="shared" si="13"/>
        <v>77.255034183316297</v>
      </c>
      <c r="BJ21" s="965">
        <f t="shared" si="14"/>
        <v>85.834010443214908</v>
      </c>
      <c r="BL21" s="963">
        <v>0.85152777777777777</v>
      </c>
      <c r="BM21" s="964">
        <f t="shared" si="15"/>
        <v>45367.851527777777</v>
      </c>
      <c r="BN21" s="963" t="s">
        <v>325</v>
      </c>
      <c r="BO21" s="965">
        <v>1.9E-2</v>
      </c>
      <c r="BP21" s="965">
        <v>0.06</v>
      </c>
      <c r="BQ21" s="965">
        <v>7.0999999999999994E-2</v>
      </c>
      <c r="BR21" s="925">
        <v>297.84979574370567</v>
      </c>
      <c r="BS21" s="965">
        <f t="shared" si="16"/>
        <v>4195.0675456859954</v>
      </c>
      <c r="BT21" s="966">
        <f t="shared" si="17"/>
        <v>79.706283368033908</v>
      </c>
      <c r="BU21" s="965">
        <f t="shared" si="18"/>
        <v>4.1368027186625786</v>
      </c>
      <c r="BV21" s="965">
        <f t="shared" si="19"/>
        <v>4.254997082052939</v>
      </c>
      <c r="BW21" s="965">
        <f t="shared" si="20"/>
        <v>75.569480649371329</v>
      </c>
      <c r="BX21" s="965">
        <f t="shared" si="21"/>
        <v>83.961280450086846</v>
      </c>
      <c r="BZ21" s="927">
        <v>80.689882670754002</v>
      </c>
      <c r="CA21" s="927">
        <f t="shared" si="139"/>
        <v>85.834010443214908</v>
      </c>
      <c r="CB21" s="927">
        <f t="shared" si="140"/>
        <v>75.569480649371329</v>
      </c>
      <c r="CC21" s="927">
        <v>84.997387685508542</v>
      </c>
      <c r="CD21" s="927">
        <v>76.502030573075984</v>
      </c>
      <c r="CE21" s="927">
        <f t="shared" si="141"/>
        <v>0.83662275770636541</v>
      </c>
      <c r="CF21" s="927">
        <f t="shared" si="142"/>
        <v>0.93254992370465573</v>
      </c>
      <c r="CJ21" s="967">
        <v>0.85068287037037038</v>
      </c>
      <c r="CK21" s="968">
        <f t="shared" si="143"/>
        <v>45367.850682870368</v>
      </c>
      <c r="CL21" s="967" t="s">
        <v>326</v>
      </c>
      <c r="CM21" s="469">
        <v>2.1999999999999999E-2</v>
      </c>
      <c r="CN21" s="469">
        <v>6.5000000000000002E-2</v>
      </c>
      <c r="CO21" s="469">
        <v>6.5000000000000002E-2</v>
      </c>
      <c r="CP21" s="930">
        <v>284.10906235127197</v>
      </c>
      <c r="CQ21" s="469">
        <f t="shared" si="22"/>
        <v>4370.9086515580302</v>
      </c>
      <c r="CR21" s="969">
        <f t="shared" si="144"/>
        <v>96.159990334276657</v>
      </c>
      <c r="CS21" s="469">
        <f t="shared" si="23"/>
        <v>4.30468276289806</v>
      </c>
      <c r="CT21" s="469">
        <f t="shared" si="24"/>
        <v>4.4392040992386246</v>
      </c>
      <c r="CU21" s="469">
        <f t="shared" si="25"/>
        <v>91.855307571378603</v>
      </c>
      <c r="CV21" s="469">
        <f t="shared" si="26"/>
        <v>100.59919443351528</v>
      </c>
      <c r="CX21" s="967">
        <v>0.85068287037037038</v>
      </c>
      <c r="CY21" s="968">
        <f t="shared" si="145"/>
        <v>45367.850682870368</v>
      </c>
      <c r="CZ21" s="967" t="s">
        <v>326</v>
      </c>
      <c r="DA21" s="469">
        <v>2.1999999999999999E-2</v>
      </c>
      <c r="DB21" s="469">
        <v>6.5000000000000002E-2</v>
      </c>
      <c r="DC21" s="469">
        <v>6.5000000000000002E-2</v>
      </c>
      <c r="DD21" s="930">
        <v>275.73461394545348</v>
      </c>
      <c r="DE21" s="469">
        <f t="shared" si="27"/>
        <v>4242.070983776207</v>
      </c>
      <c r="DF21" s="969">
        <f t="shared" si="146"/>
        <v>93.325561643076554</v>
      </c>
      <c r="DG21" s="469">
        <f t="shared" si="28"/>
        <v>4.1777971809917194</v>
      </c>
      <c r="DH21" s="469">
        <f t="shared" si="29"/>
        <v>4.3083533428977105</v>
      </c>
      <c r="DI21" s="469">
        <f t="shared" si="30"/>
        <v>89.147764462084837</v>
      </c>
      <c r="DJ21" s="469">
        <f t="shared" si="31"/>
        <v>97.633914985974258</v>
      </c>
      <c r="DL21" s="472">
        <v>94.791766021040743</v>
      </c>
      <c r="DM21" s="472">
        <f t="shared" si="147"/>
        <v>100.59919443351528</v>
      </c>
      <c r="DN21" s="472">
        <f t="shared" si="148"/>
        <v>89.147764462084837</v>
      </c>
      <c r="DO21" s="472">
        <v>99.167806355818897</v>
      </c>
      <c r="DP21" s="472">
        <v>90.548332969134648</v>
      </c>
      <c r="DQ21" s="472">
        <f t="shared" si="149"/>
        <v>1.4313880776963828</v>
      </c>
      <c r="DR21" s="472">
        <f t="shared" si="150"/>
        <v>1.4005685070498117</v>
      </c>
      <c r="DV21" s="970">
        <v>0.85306712962962961</v>
      </c>
      <c r="DW21" s="971">
        <f t="shared" si="32"/>
        <v>45367.853067129632</v>
      </c>
      <c r="DX21" s="970" t="s">
        <v>436</v>
      </c>
      <c r="DY21" s="972">
        <v>1.2999999999999999E-2</v>
      </c>
      <c r="DZ21" s="972">
        <v>2.8000000000000001E-2</v>
      </c>
      <c r="EA21" s="972">
        <v>2.8000000000000001E-2</v>
      </c>
      <c r="EB21" s="934">
        <v>75.168674108638257</v>
      </c>
      <c r="EC21" s="972">
        <f t="shared" si="33"/>
        <v>2684.5955038799375</v>
      </c>
      <c r="ED21" s="973">
        <f t="shared" si="34"/>
        <v>34.899741550439188</v>
      </c>
      <c r="EE21" s="974">
        <f t="shared" si="35"/>
        <v>2.592023245125457</v>
      </c>
      <c r="EF21" s="974">
        <f t="shared" si="36"/>
        <v>2.784024966986602</v>
      </c>
      <c r="EG21" s="972">
        <f t="shared" si="37"/>
        <v>32.307718305313728</v>
      </c>
      <c r="EH21" s="972">
        <f t="shared" si="38"/>
        <v>37.683766517425788</v>
      </c>
      <c r="EJ21" s="970">
        <v>0.85306712962962961</v>
      </c>
      <c r="EK21" s="971">
        <f t="shared" si="39"/>
        <v>45367.853067129632</v>
      </c>
      <c r="EL21" s="970" t="s">
        <v>436</v>
      </c>
      <c r="EM21" s="972">
        <v>1.2999999999999999E-2</v>
      </c>
      <c r="EN21" s="972">
        <v>2.8000000000000001E-2</v>
      </c>
      <c r="EO21" s="972">
        <v>2.8000000000000001E-2</v>
      </c>
      <c r="EP21" s="934">
        <v>75.370816165296901</v>
      </c>
      <c r="EQ21" s="972">
        <f t="shared" si="40"/>
        <v>2691.8148630463179</v>
      </c>
      <c r="ER21" s="975">
        <f t="shared" si="41"/>
        <v>34.993593219602133</v>
      </c>
      <c r="ES21" s="976">
        <f t="shared" si="42"/>
        <v>2.5989936608723068</v>
      </c>
      <c r="ET21" s="976">
        <f t="shared" si="43"/>
        <v>2.7915117098258113</v>
      </c>
      <c r="EU21" s="972">
        <f t="shared" si="44"/>
        <v>32.394599558729823</v>
      </c>
      <c r="EV21" s="972">
        <f t="shared" si="45"/>
        <v>37.785104929427945</v>
      </c>
      <c r="EX21" s="939">
        <v>35.177367362915746</v>
      </c>
      <c r="EY21" s="939">
        <f t="shared" si="151"/>
        <v>37.785104929427945</v>
      </c>
      <c r="EZ21" s="939">
        <f t="shared" si="152"/>
        <v>32.307718305313728</v>
      </c>
      <c r="FA21" s="939">
        <v>37.983539118362017</v>
      </c>
      <c r="FB21" s="939">
        <v>32.564724694051975</v>
      </c>
      <c r="FC21" s="472">
        <f t="shared" si="153"/>
        <v>-0.19843418893407261</v>
      </c>
      <c r="FD21" s="472">
        <f t="shared" si="154"/>
        <v>0.25700638873824744</v>
      </c>
      <c r="FH21" s="977">
        <v>0.85488425925925926</v>
      </c>
      <c r="FI21" s="978">
        <f t="shared" si="46"/>
        <v>45367.854884259257</v>
      </c>
      <c r="FJ21" s="977" t="s">
        <v>437</v>
      </c>
      <c r="FK21" s="979">
        <v>1.2E-2</v>
      </c>
      <c r="FL21" s="979">
        <v>3.7999999999999999E-2</v>
      </c>
      <c r="FM21" s="979">
        <v>3.7999999999999999E-2</v>
      </c>
      <c r="FN21" s="942">
        <v>59.490921907355307</v>
      </c>
      <c r="FO21" s="979">
        <f t="shared" si="47"/>
        <v>1565.5505765093503</v>
      </c>
      <c r="FP21" s="980">
        <f t="shared" si="48"/>
        <v>18.786606918112206</v>
      </c>
      <c r="FQ21" s="981">
        <f t="shared" si="49"/>
        <v>1.5254082540347516</v>
      </c>
      <c r="FR21" s="981">
        <f t="shared" si="50"/>
        <v>1.6078627542528461</v>
      </c>
      <c r="FS21" s="979">
        <f t="shared" si="51"/>
        <v>17.261198664077455</v>
      </c>
      <c r="FT21" s="979">
        <f t="shared" si="52"/>
        <v>20.394469672365052</v>
      </c>
      <c r="FV21" s="977">
        <v>0.85488425925925926</v>
      </c>
      <c r="FW21" s="978">
        <f t="shared" si="53"/>
        <v>45367.854884259257</v>
      </c>
      <c r="FX21" s="977" t="s">
        <v>437</v>
      </c>
      <c r="FY21" s="979">
        <v>1.2E-2</v>
      </c>
      <c r="FZ21" s="979">
        <v>3.7999999999999999E-2</v>
      </c>
      <c r="GA21" s="979">
        <v>3.7999999999999999E-2</v>
      </c>
      <c r="GB21" s="942">
        <v>59.242050215378818</v>
      </c>
      <c r="GC21" s="979">
        <f t="shared" si="54"/>
        <v>1559.0013214573373</v>
      </c>
      <c r="GD21" s="980">
        <f t="shared" si="55"/>
        <v>18.70801585748805</v>
      </c>
      <c r="GE21" s="981">
        <f t="shared" si="56"/>
        <v>1.5190269285994569</v>
      </c>
      <c r="GF21" s="981">
        <f t="shared" si="57"/>
        <v>1.6011364923075357</v>
      </c>
      <c r="GG21" s="979">
        <f t="shared" si="58"/>
        <v>17.188988928888595</v>
      </c>
      <c r="GH21" s="979">
        <f t="shared" si="59"/>
        <v>20.309152349795585</v>
      </c>
      <c r="GJ21" s="982">
        <v>18.874202510745409</v>
      </c>
      <c r="GK21" s="945">
        <f t="shared" si="155"/>
        <v>20.394469672365052</v>
      </c>
      <c r="GL21" s="945">
        <f t="shared" si="156"/>
        <v>17.188988928888595</v>
      </c>
      <c r="GM21" s="982">
        <v>20.489562185088484</v>
      </c>
      <c r="GN21" s="982">
        <v>17.341681794060953</v>
      </c>
      <c r="GO21" s="472">
        <f t="shared" si="157"/>
        <v>-9.5092512723432776E-2</v>
      </c>
      <c r="GP21" s="472">
        <f t="shared" si="158"/>
        <v>0.15269286517235869</v>
      </c>
      <c r="GT21" s="983">
        <v>0.86321759259259256</v>
      </c>
      <c r="GU21" s="984">
        <f t="shared" si="60"/>
        <v>45367.863217592596</v>
      </c>
      <c r="GV21" s="983" t="s">
        <v>438</v>
      </c>
      <c r="GW21" s="985">
        <v>1.0999999999999999E-2</v>
      </c>
      <c r="GX21" s="985">
        <v>6.9000000000000006E-2</v>
      </c>
      <c r="GY21" s="985">
        <v>6.9000000000000006E-2</v>
      </c>
      <c r="GZ21" s="948">
        <v>276.78277960238375</v>
      </c>
      <c r="HA21" s="985">
        <f t="shared" si="61"/>
        <v>4011.3446319186046</v>
      </c>
      <c r="HB21" s="986">
        <f t="shared" si="62"/>
        <v>44.12479095110465</v>
      </c>
      <c r="HC21" s="987">
        <f t="shared" si="63"/>
        <v>3.9540397086054817</v>
      </c>
      <c r="HD21" s="987">
        <f t="shared" si="64"/>
        <v>4.0703349941527023</v>
      </c>
      <c r="HE21" s="985">
        <f t="shared" si="65"/>
        <v>40.170751242499165</v>
      </c>
      <c r="HF21" s="985">
        <f t="shared" si="66"/>
        <v>48.195125945257352</v>
      </c>
      <c r="HH21" s="983">
        <v>0.86321759259259256</v>
      </c>
      <c r="HI21" s="984">
        <f t="shared" si="67"/>
        <v>45367.863217592596</v>
      </c>
      <c r="HJ21" s="983" t="s">
        <v>438</v>
      </c>
      <c r="HK21" s="985">
        <v>1.0999999999999999E-2</v>
      </c>
      <c r="HL21" s="985">
        <v>6.9000000000000006E-2</v>
      </c>
      <c r="HM21" s="985">
        <v>6.9000000000000006E-2</v>
      </c>
      <c r="HN21" s="948">
        <v>270.62171808561465</v>
      </c>
      <c r="HO21" s="985">
        <f t="shared" si="68"/>
        <v>3922.0538852987625</v>
      </c>
      <c r="HP21" s="986">
        <f t="shared" si="69"/>
        <v>43.142592738286382</v>
      </c>
      <c r="HQ21" s="987">
        <f t="shared" si="70"/>
        <v>3.8660245440802088</v>
      </c>
      <c r="HR21" s="987">
        <f t="shared" si="71"/>
        <v>3.9797311483178626</v>
      </c>
      <c r="HS21" s="985">
        <f t="shared" si="72"/>
        <v>39.27656819420617</v>
      </c>
      <c r="HT21" s="985">
        <f t="shared" si="73"/>
        <v>47.122323886604242</v>
      </c>
      <c r="HV21" s="951">
        <v>43.80863846507485</v>
      </c>
      <c r="HW21" s="951">
        <f t="shared" si="159"/>
        <v>48.195125945257352</v>
      </c>
      <c r="HX21" s="951">
        <f t="shared" si="160"/>
        <v>39.27656819420617</v>
      </c>
      <c r="HY21" s="951">
        <v>47.849809660382554</v>
      </c>
      <c r="HZ21" s="951">
        <v>39.882929303918793</v>
      </c>
      <c r="IA21" s="472">
        <f t="shared" si="161"/>
        <v>0.34531628487479793</v>
      </c>
      <c r="IB21" s="472">
        <f t="shared" si="162"/>
        <v>0.60636110971262269</v>
      </c>
      <c r="IF21" s="952">
        <v>0.85833333333333339</v>
      </c>
      <c r="IG21" s="953">
        <f t="shared" si="163"/>
        <v>45367.85833333333</v>
      </c>
      <c r="IH21" s="240" t="s">
        <v>327</v>
      </c>
      <c r="II21" s="239">
        <v>1.4E-2</v>
      </c>
      <c r="IJ21" s="239">
        <v>6.6000000000000003E-2</v>
      </c>
      <c r="IK21" s="239">
        <v>7.4999999999999997E-2</v>
      </c>
      <c r="IL21" s="239">
        <v>342.45467564370466</v>
      </c>
      <c r="IM21" s="239">
        <f t="shared" si="164"/>
        <v>4566.062341916062</v>
      </c>
      <c r="IN21" s="954">
        <f t="shared" si="74"/>
        <v>63.924872786824871</v>
      </c>
      <c r="IO21" s="239">
        <f t="shared" si="75"/>
        <v>4.5059825742592725</v>
      </c>
      <c r="IP21" s="239">
        <f t="shared" si="76"/>
        <v>4.6277658870770901</v>
      </c>
      <c r="IQ21" s="239">
        <f t="shared" si="77"/>
        <v>59.4188902125656</v>
      </c>
      <c r="IR21" s="239">
        <f t="shared" si="78"/>
        <v>68.552638673901967</v>
      </c>
      <c r="IT21" s="952">
        <v>0.85833333333333339</v>
      </c>
      <c r="IU21" s="953">
        <f t="shared" si="165"/>
        <v>45367.85833333333</v>
      </c>
      <c r="IV21" s="240" t="s">
        <v>327</v>
      </c>
      <c r="IW21" s="239">
        <v>1.4E-2</v>
      </c>
      <c r="IX21" s="239">
        <v>6.6000000000000003E-2</v>
      </c>
      <c r="IY21" s="239">
        <v>7.4999999999999997E-2</v>
      </c>
      <c r="IZ21" s="239">
        <v>345.94918302431751</v>
      </c>
      <c r="JA21" s="239">
        <f t="shared" si="166"/>
        <v>4612.6557736575669</v>
      </c>
      <c r="JB21" s="954">
        <f t="shared" si="79"/>
        <v>64.577180831205936</v>
      </c>
      <c r="JC21" s="239">
        <f t="shared" si="80"/>
        <v>4.5519629345304935</v>
      </c>
      <c r="JD21" s="239">
        <f t="shared" si="81"/>
        <v>4.6749889597880747</v>
      </c>
      <c r="JE21" s="239">
        <f t="shared" si="82"/>
        <v>60.025217896675443</v>
      </c>
      <c r="JF21" s="239">
        <f t="shared" si="83"/>
        <v>69.252169790994017</v>
      </c>
      <c r="JH21" s="225">
        <v>65.022681565927087</v>
      </c>
      <c r="JI21" s="225">
        <f t="shared" si="167"/>
        <v>69.252169790994017</v>
      </c>
      <c r="JJ21" s="225">
        <f t="shared" si="168"/>
        <v>59.4188902125656</v>
      </c>
      <c r="JK21" s="225">
        <v>69.729922026780883</v>
      </c>
      <c r="JL21" s="225">
        <v>60.43931585404313</v>
      </c>
      <c r="JM21" s="472">
        <f t="shared" si="169"/>
        <v>-0.47775223578686621</v>
      </c>
      <c r="JN21" s="472">
        <f t="shared" si="170"/>
        <v>1.0204256414775301</v>
      </c>
      <c r="JR21" s="323">
        <v>0.86673611111111104</v>
      </c>
      <c r="JS21" s="336">
        <f t="shared" si="84"/>
        <v>45367.866736111115</v>
      </c>
      <c r="JT21" s="184" t="s">
        <v>328</v>
      </c>
      <c r="JU21" s="141">
        <v>5.0000000000000001E-3</v>
      </c>
      <c r="JV21" s="141">
        <v>0.03</v>
      </c>
      <c r="JW21" s="141">
        <v>0.03</v>
      </c>
      <c r="JX21" s="249">
        <v>206.08089643348822</v>
      </c>
      <c r="JY21" s="141">
        <f t="shared" si="85"/>
        <v>6869.3632144496078</v>
      </c>
      <c r="JZ21" s="988">
        <f t="shared" si="86"/>
        <v>34.346816072248039</v>
      </c>
      <c r="KA21" s="141">
        <f t="shared" si="87"/>
        <v>6.647770852693168</v>
      </c>
      <c r="KB21" s="141">
        <f t="shared" si="88"/>
        <v>7.1062378080513184</v>
      </c>
      <c r="KC21" s="141">
        <f t="shared" si="89"/>
        <v>27.699045219554872</v>
      </c>
      <c r="KD21" s="141">
        <f t="shared" si="90"/>
        <v>41.453053880299358</v>
      </c>
      <c r="KF21" s="323">
        <v>0.86673611111111104</v>
      </c>
      <c r="KG21" s="336">
        <f t="shared" si="91"/>
        <v>45367.866736111115</v>
      </c>
      <c r="KH21" s="184" t="s">
        <v>328</v>
      </c>
      <c r="KI21" s="141">
        <v>5.0000000000000001E-3</v>
      </c>
      <c r="KJ21" s="141">
        <v>0.03</v>
      </c>
      <c r="KK21" s="141">
        <v>0.03</v>
      </c>
      <c r="KL21" s="249">
        <v>200.92768251330372</v>
      </c>
      <c r="KM21" s="141">
        <f t="shared" si="92"/>
        <v>6697.5894171101245</v>
      </c>
      <c r="KN21" s="988">
        <f t="shared" si="93"/>
        <v>33.487947085550623</v>
      </c>
      <c r="KO21" s="141">
        <f t="shared" si="94"/>
        <v>6.4815381455904424</v>
      </c>
      <c r="KP21" s="141">
        <f t="shared" si="95"/>
        <v>6.9285407763208191</v>
      </c>
      <c r="KQ21" s="141">
        <f t="shared" si="96"/>
        <v>27.006408939960181</v>
      </c>
      <c r="KR21" s="141">
        <f t="shared" si="97"/>
        <v>40.416487861871445</v>
      </c>
      <c r="KT21" s="226">
        <v>34.188323636373568</v>
      </c>
      <c r="KU21" s="226">
        <f t="shared" si="171"/>
        <v>41.453053880299358</v>
      </c>
      <c r="KV21" s="226">
        <f t="shared" si="172"/>
        <v>27.006408939960181</v>
      </c>
      <c r="KW21" s="226">
        <v>41.261769905968102</v>
      </c>
      <c r="KX21" s="226">
        <v>27.571228739010941</v>
      </c>
      <c r="KY21" s="472">
        <f t="shared" si="173"/>
        <v>0.19128397433125599</v>
      </c>
      <c r="KZ21" s="472">
        <f t="shared" si="174"/>
        <v>0.56481979905075974</v>
      </c>
      <c r="LD21" s="146">
        <v>0.8709837962962963</v>
      </c>
      <c r="LE21" s="421">
        <f t="shared" si="98"/>
        <v>45367.870983796296</v>
      </c>
      <c r="LF21" s="185" t="s">
        <v>329</v>
      </c>
      <c r="LG21" s="142">
        <v>4.0000000000000001E-3</v>
      </c>
      <c r="LH21" s="142">
        <v>0.01</v>
      </c>
      <c r="LI21" s="142">
        <v>1.2E-2</v>
      </c>
      <c r="LJ21" s="274">
        <v>127.88510538001657</v>
      </c>
      <c r="LK21" s="142">
        <f t="shared" si="99"/>
        <v>10657.09211500138</v>
      </c>
      <c r="LL21" s="424">
        <f t="shared" si="100"/>
        <v>42.628368460005518</v>
      </c>
      <c r="LM21" s="142">
        <f t="shared" si="101"/>
        <v>9.8373157984628126</v>
      </c>
      <c r="LN21" s="142">
        <f t="shared" si="102"/>
        <v>11.625918670910599</v>
      </c>
      <c r="LO21" s="142">
        <f t="shared" si="103"/>
        <v>32.791052661542707</v>
      </c>
      <c r="LP21" s="142">
        <f t="shared" si="104"/>
        <v>54.254287130916119</v>
      </c>
      <c r="LR21" s="146">
        <v>0.8709837962962963</v>
      </c>
      <c r="LS21" s="421">
        <f t="shared" si="105"/>
        <v>45367.870983796296</v>
      </c>
      <c r="LT21" s="185" t="s">
        <v>329</v>
      </c>
      <c r="LU21" s="142">
        <v>4.0000000000000001E-3</v>
      </c>
      <c r="LV21" s="142">
        <v>0.01</v>
      </c>
      <c r="LW21" s="142">
        <v>1.2E-2</v>
      </c>
      <c r="LX21" s="274">
        <v>133.33074456758371</v>
      </c>
      <c r="LY21" s="142">
        <f t="shared" si="106"/>
        <v>11110.895380631975</v>
      </c>
      <c r="LZ21" s="424">
        <f t="shared" si="107"/>
        <v>44.4435815225279</v>
      </c>
      <c r="MA21" s="142">
        <f t="shared" si="108"/>
        <v>10.256211120583361</v>
      </c>
      <c r="MB21" s="142">
        <f t="shared" si="109"/>
        <v>12.120976778871247</v>
      </c>
      <c r="MC21" s="142">
        <f t="shared" si="110"/>
        <v>34.187370401944541</v>
      </c>
      <c r="MD21" s="142">
        <f t="shared" si="111"/>
        <v>56.564558301399146</v>
      </c>
      <c r="MF21" s="227">
        <v>44.570046362528075</v>
      </c>
      <c r="MG21" s="227">
        <f t="shared" si="175"/>
        <v>56.564558301399146</v>
      </c>
      <c r="MH21" s="227">
        <f t="shared" si="176"/>
        <v>32.791052661542707</v>
      </c>
      <c r="MI21" s="227">
        <v>56.725513552308456</v>
      </c>
      <c r="MJ21" s="227">
        <v>34.284651048098517</v>
      </c>
      <c r="MK21" s="472">
        <f t="shared" si="177"/>
        <v>-0.16095525090931062</v>
      </c>
      <c r="ML21" s="472">
        <f t="shared" si="178"/>
        <v>1.49359838655581</v>
      </c>
      <c r="MP21" s="700">
        <v>0.8817476851851852</v>
      </c>
      <c r="MQ21" s="410">
        <f t="shared" si="112"/>
        <v>45367.881747685184</v>
      </c>
      <c r="MR21" s="396" t="s">
        <v>330</v>
      </c>
      <c r="MS21" s="397">
        <v>3.0000000000000001E-3</v>
      </c>
      <c r="MT21" s="397">
        <v>2.5000000000000001E-2</v>
      </c>
      <c r="MU21" s="397">
        <v>2.5000000000000001E-2</v>
      </c>
      <c r="MV21" s="960">
        <v>260.72552366471268</v>
      </c>
      <c r="MW21" s="397">
        <f t="shared" si="113"/>
        <v>10429.020946588507</v>
      </c>
      <c r="MX21" s="989">
        <f t="shared" si="114"/>
        <v>31.287062839765522</v>
      </c>
      <c r="MY21" s="397">
        <f t="shared" si="115"/>
        <v>10.027904756335102</v>
      </c>
      <c r="MZ21" s="397">
        <f t="shared" si="116"/>
        <v>10.863563486029694</v>
      </c>
      <c r="NA21" s="397">
        <f t="shared" si="117"/>
        <v>21.259158083430421</v>
      </c>
      <c r="NB21" s="397">
        <f t="shared" si="118"/>
        <v>42.150626325795216</v>
      </c>
      <c r="ND21" s="700">
        <v>0.8817476851851852</v>
      </c>
      <c r="NE21" s="410">
        <f t="shared" si="119"/>
        <v>45367.881747685184</v>
      </c>
      <c r="NF21" s="396" t="s">
        <v>330</v>
      </c>
      <c r="NG21" s="397">
        <v>3.0000000000000001E-3</v>
      </c>
      <c r="NH21" s="397">
        <v>2.5000000000000001E-2</v>
      </c>
      <c r="NI21" s="397">
        <v>2.5000000000000001E-2</v>
      </c>
      <c r="NJ21" s="960">
        <v>247.35945166823157</v>
      </c>
      <c r="NK21" s="397">
        <f t="shared" si="120"/>
        <v>9894.3780667292631</v>
      </c>
      <c r="NL21" s="989">
        <f t="shared" si="121"/>
        <v>29.683134200187791</v>
      </c>
      <c r="NM21" s="397">
        <f t="shared" si="122"/>
        <v>9.5138250641627504</v>
      </c>
      <c r="NN21" s="397">
        <f t="shared" si="123"/>
        <v>10.306643819509649</v>
      </c>
      <c r="NO21" s="397">
        <f t="shared" si="124"/>
        <v>20.169309136025042</v>
      </c>
      <c r="NP21" s="397">
        <f t="shared" si="125"/>
        <v>39.98977801969744</v>
      </c>
      <c r="NR21" s="962">
        <v>30.79029739530969</v>
      </c>
      <c r="NS21" s="962">
        <f t="shared" si="179"/>
        <v>42.150626325795216</v>
      </c>
      <c r="NT21" s="962">
        <f t="shared" si="180"/>
        <v>20.169309136025042</v>
      </c>
      <c r="NU21" s="962">
        <v>41.481372879792218</v>
      </c>
      <c r="NV21" s="962">
        <v>20.921612332710431</v>
      </c>
      <c r="NW21" s="472">
        <f t="shared" si="181"/>
        <v>0.66925344600299752</v>
      </c>
      <c r="NX21" s="472">
        <f t="shared" si="182"/>
        <v>0.75230319668538925</v>
      </c>
    </row>
    <row r="22" spans="1:388" x14ac:dyDescent="0.25">
      <c r="A22" s="447" t="s">
        <v>326</v>
      </c>
      <c r="B22" s="234" t="s">
        <v>406</v>
      </c>
      <c r="C22" s="417">
        <v>48</v>
      </c>
      <c r="D22" s="234">
        <v>27.9</v>
      </c>
      <c r="E22" s="417">
        <v>284.3</v>
      </c>
      <c r="F22" s="417">
        <f t="shared" si="186"/>
        <v>284.10000000000002</v>
      </c>
      <c r="G22" s="234">
        <f t="shared" ref="G22:G29" si="189">(90-C22)+D22</f>
        <v>69.900000000000006</v>
      </c>
      <c r="H22" s="234">
        <f t="shared" si="188"/>
        <v>275.73461394545348</v>
      </c>
      <c r="L22" s="321">
        <v>0.85979166666666673</v>
      </c>
      <c r="M22" s="338">
        <f t="shared" si="129"/>
        <v>45367.859791666669</v>
      </c>
      <c r="N22" s="321" t="s">
        <v>324</v>
      </c>
      <c r="O22" s="311">
        <v>1.7000000000000001E-2</v>
      </c>
      <c r="P22" s="311">
        <v>5.8999999999999997E-2</v>
      </c>
      <c r="Q22" s="311">
        <v>5.8999999999999997E-2</v>
      </c>
      <c r="R22" s="311">
        <v>179.6541007765197</v>
      </c>
      <c r="S22" s="311">
        <f t="shared" si="130"/>
        <v>3044.984758924063</v>
      </c>
      <c r="T22" s="921">
        <f t="shared" si="131"/>
        <v>51.764740901709075</v>
      </c>
      <c r="U22" s="311">
        <f t="shared" si="0"/>
        <v>2.9942350129419952</v>
      </c>
      <c r="V22" s="311">
        <f t="shared" si="1"/>
        <v>3.0974844961468917</v>
      </c>
      <c r="W22" s="311">
        <f t="shared" si="2"/>
        <v>48.770505888767083</v>
      </c>
      <c r="X22" s="311">
        <f t="shared" si="3"/>
        <v>54.862225397855966</v>
      </c>
      <c r="Z22" s="321">
        <v>0.85979166666666673</v>
      </c>
      <c r="AA22" s="338">
        <f t="shared" si="132"/>
        <v>45367.859791666669</v>
      </c>
      <c r="AB22" s="321" t="s">
        <v>324</v>
      </c>
      <c r="AC22" s="311">
        <v>1.7000000000000001E-2</v>
      </c>
      <c r="AD22" s="311">
        <v>5.8999999999999997E-2</v>
      </c>
      <c r="AE22" s="311">
        <v>5.8999999999999997E-2</v>
      </c>
      <c r="AF22" s="311">
        <v>174.81516847322646</v>
      </c>
      <c r="AG22" s="311">
        <f t="shared" si="133"/>
        <v>2962.9689571733302</v>
      </c>
      <c r="AH22" s="921">
        <f t="shared" si="134"/>
        <v>50.370472271946618</v>
      </c>
      <c r="AI22" s="311">
        <f t="shared" si="4"/>
        <v>2.9135861412204411</v>
      </c>
      <c r="AJ22" s="311">
        <f t="shared" si="5"/>
        <v>3.014054628848732</v>
      </c>
      <c r="AK22" s="311">
        <f t="shared" si="6"/>
        <v>47.456886130726176</v>
      </c>
      <c r="AL22" s="311">
        <f t="shared" si="7"/>
        <v>53.38452690079535</v>
      </c>
      <c r="AN22" s="922">
        <v>51.251982529742094</v>
      </c>
      <c r="AO22" s="922">
        <f t="shared" si="135"/>
        <v>54.862225397855966</v>
      </c>
      <c r="AP22" s="922">
        <f t="shared" si="136"/>
        <v>47.456886130726176</v>
      </c>
      <c r="AQ22" s="922">
        <v>54.318784729797656</v>
      </c>
      <c r="AR22" s="922">
        <v>48.287407069688385</v>
      </c>
      <c r="AS22" s="922">
        <f t="shared" si="137"/>
        <v>0.54344066805830948</v>
      </c>
      <c r="AT22" s="922">
        <f t="shared" si="138"/>
        <v>0.83052093896220924</v>
      </c>
      <c r="AX22" s="963">
        <v>0.85168981481481476</v>
      </c>
      <c r="AY22" s="964">
        <f t="shared" si="8"/>
        <v>45367.851689814815</v>
      </c>
      <c r="AZ22" s="963" t="s">
        <v>325</v>
      </c>
      <c r="BA22" s="965">
        <v>0.02</v>
      </c>
      <c r="BB22" s="965">
        <v>6.0999999999999999E-2</v>
      </c>
      <c r="BC22" s="965">
        <v>7.0999999999999994E-2</v>
      </c>
      <c r="BD22" s="925">
        <v>304.49324190062674</v>
      </c>
      <c r="BE22" s="965">
        <f t="shared" si="9"/>
        <v>4288.6372098679831</v>
      </c>
      <c r="BF22" s="966">
        <f t="shared" si="10"/>
        <v>85.772744197359657</v>
      </c>
      <c r="BG22" s="965">
        <f t="shared" si="11"/>
        <v>4.229072804175372</v>
      </c>
      <c r="BH22" s="965">
        <f t="shared" si="12"/>
        <v>4.3499034557232399</v>
      </c>
      <c r="BI22" s="965">
        <f t="shared" si="13"/>
        <v>81.543671393184283</v>
      </c>
      <c r="BJ22" s="965">
        <f t="shared" si="14"/>
        <v>90.122647653082893</v>
      </c>
      <c r="BL22" s="963">
        <v>0.85168981481481476</v>
      </c>
      <c r="BM22" s="964">
        <f t="shared" si="15"/>
        <v>45367.851689814815</v>
      </c>
      <c r="BN22" s="963" t="s">
        <v>325</v>
      </c>
      <c r="BO22" s="965">
        <v>0.02</v>
      </c>
      <c r="BP22" s="965">
        <v>6.0999999999999999E-2</v>
      </c>
      <c r="BQ22" s="965">
        <v>7.0999999999999994E-2</v>
      </c>
      <c r="BR22" s="925">
        <v>297.84979574370567</v>
      </c>
      <c r="BS22" s="965">
        <f t="shared" si="16"/>
        <v>4195.0675456859954</v>
      </c>
      <c r="BT22" s="966">
        <f t="shared" si="17"/>
        <v>83.901350913719909</v>
      </c>
      <c r="BU22" s="965">
        <f t="shared" si="18"/>
        <v>4.1368027186625786</v>
      </c>
      <c r="BV22" s="965">
        <f t="shared" si="19"/>
        <v>4.254997082052939</v>
      </c>
      <c r="BW22" s="965">
        <f t="shared" si="20"/>
        <v>79.76454819505733</v>
      </c>
      <c r="BX22" s="965">
        <f t="shared" si="21"/>
        <v>88.156347995772848</v>
      </c>
      <c r="BZ22" s="927">
        <v>84.936718600793682</v>
      </c>
      <c r="CA22" s="927">
        <f t="shared" si="139"/>
        <v>90.122647653082893</v>
      </c>
      <c r="CB22" s="927">
        <f t="shared" si="140"/>
        <v>79.76454819505733</v>
      </c>
      <c r="CC22" s="927">
        <v>89.244223615548222</v>
      </c>
      <c r="CD22" s="927">
        <v>80.748866503115664</v>
      </c>
      <c r="CE22" s="927">
        <f t="shared" si="141"/>
        <v>0.87842403753467124</v>
      </c>
      <c r="CF22" s="927">
        <f t="shared" si="142"/>
        <v>0.98431830805833442</v>
      </c>
      <c r="CJ22" s="967">
        <v>0.85769675925925926</v>
      </c>
      <c r="CK22" s="968">
        <f t="shared" si="143"/>
        <v>45367.85769675926</v>
      </c>
      <c r="CL22" s="967" t="s">
        <v>326</v>
      </c>
      <c r="CM22" s="469">
        <v>2.1999999999999999E-2</v>
      </c>
      <c r="CN22" s="469">
        <v>6.5000000000000002E-2</v>
      </c>
      <c r="CO22" s="469">
        <v>6.5000000000000002E-2</v>
      </c>
      <c r="CP22" s="930">
        <v>284.10906235127197</v>
      </c>
      <c r="CQ22" s="469">
        <f t="shared" si="22"/>
        <v>4370.9086515580302</v>
      </c>
      <c r="CR22" s="969">
        <f t="shared" si="144"/>
        <v>96.159990334276657</v>
      </c>
      <c r="CS22" s="469">
        <f t="shared" si="23"/>
        <v>4.30468276289806</v>
      </c>
      <c r="CT22" s="469">
        <f t="shared" si="24"/>
        <v>4.4392040992386246</v>
      </c>
      <c r="CU22" s="469">
        <f t="shared" si="25"/>
        <v>91.855307571378603</v>
      </c>
      <c r="CV22" s="469">
        <f t="shared" si="26"/>
        <v>100.59919443351528</v>
      </c>
      <c r="CX22" s="967">
        <v>0.85769675925925926</v>
      </c>
      <c r="CY22" s="968">
        <f t="shared" si="145"/>
        <v>45367.85769675926</v>
      </c>
      <c r="CZ22" s="967" t="s">
        <v>326</v>
      </c>
      <c r="DA22" s="469">
        <v>2.1999999999999999E-2</v>
      </c>
      <c r="DB22" s="469">
        <v>6.5000000000000002E-2</v>
      </c>
      <c r="DC22" s="469">
        <v>6.5000000000000002E-2</v>
      </c>
      <c r="DD22" s="930">
        <v>275.73461394545348</v>
      </c>
      <c r="DE22" s="469">
        <f t="shared" si="27"/>
        <v>4242.070983776207</v>
      </c>
      <c r="DF22" s="969">
        <f t="shared" si="146"/>
        <v>93.325561643076554</v>
      </c>
      <c r="DG22" s="469">
        <f t="shared" si="28"/>
        <v>4.1777971809917194</v>
      </c>
      <c r="DH22" s="469">
        <f t="shared" si="29"/>
        <v>4.3083533428977105</v>
      </c>
      <c r="DI22" s="469">
        <f t="shared" si="30"/>
        <v>89.147764462084837</v>
      </c>
      <c r="DJ22" s="469">
        <f t="shared" si="31"/>
        <v>97.633914985974258</v>
      </c>
      <c r="DL22" s="472">
        <v>94.791766021040743</v>
      </c>
      <c r="DM22" s="472">
        <f t="shared" si="147"/>
        <v>100.59919443351528</v>
      </c>
      <c r="DN22" s="472">
        <f t="shared" si="148"/>
        <v>89.147764462084837</v>
      </c>
      <c r="DO22" s="472">
        <v>99.167806355818897</v>
      </c>
      <c r="DP22" s="472">
        <v>90.548332969134648</v>
      </c>
      <c r="DQ22" s="472">
        <f t="shared" si="149"/>
        <v>1.4313880776963828</v>
      </c>
      <c r="DR22" s="472">
        <f t="shared" si="150"/>
        <v>1.4005685070498117</v>
      </c>
      <c r="DV22" s="970">
        <v>0.85325231481481489</v>
      </c>
      <c r="DW22" s="971">
        <f t="shared" si="32"/>
        <v>45367.853252314817</v>
      </c>
      <c r="DX22" s="970" t="s">
        <v>436</v>
      </c>
      <c r="DY22" s="972">
        <v>1.2999999999999999E-2</v>
      </c>
      <c r="DZ22" s="972">
        <v>2.8000000000000001E-2</v>
      </c>
      <c r="EA22" s="972">
        <v>2.8000000000000001E-2</v>
      </c>
      <c r="EB22" s="934">
        <v>75.168674108638257</v>
      </c>
      <c r="EC22" s="972">
        <f t="shared" si="33"/>
        <v>2684.5955038799375</v>
      </c>
      <c r="ED22" s="973">
        <f t="shared" si="34"/>
        <v>34.899741550439188</v>
      </c>
      <c r="EE22" s="974">
        <f t="shared" si="35"/>
        <v>2.592023245125457</v>
      </c>
      <c r="EF22" s="974">
        <f t="shared" si="36"/>
        <v>2.784024966986602</v>
      </c>
      <c r="EG22" s="972">
        <f t="shared" si="37"/>
        <v>32.307718305313728</v>
      </c>
      <c r="EH22" s="972">
        <f t="shared" si="38"/>
        <v>37.683766517425788</v>
      </c>
      <c r="EJ22" s="970">
        <v>0.85325231481481489</v>
      </c>
      <c r="EK22" s="971">
        <f t="shared" si="39"/>
        <v>45367.853252314817</v>
      </c>
      <c r="EL22" s="970" t="s">
        <v>436</v>
      </c>
      <c r="EM22" s="972">
        <v>1.2999999999999999E-2</v>
      </c>
      <c r="EN22" s="972">
        <v>2.8000000000000001E-2</v>
      </c>
      <c r="EO22" s="972">
        <v>2.8000000000000001E-2</v>
      </c>
      <c r="EP22" s="934">
        <v>75.370816165296901</v>
      </c>
      <c r="EQ22" s="972">
        <f t="shared" si="40"/>
        <v>2691.8148630463179</v>
      </c>
      <c r="ER22" s="975">
        <f t="shared" si="41"/>
        <v>34.993593219602133</v>
      </c>
      <c r="ES22" s="976">
        <f t="shared" si="42"/>
        <v>2.5989936608723068</v>
      </c>
      <c r="ET22" s="976">
        <f t="shared" si="43"/>
        <v>2.7915117098258113</v>
      </c>
      <c r="EU22" s="972">
        <f t="shared" si="44"/>
        <v>32.394599558729823</v>
      </c>
      <c r="EV22" s="972">
        <f t="shared" si="45"/>
        <v>37.785104929427945</v>
      </c>
      <c r="EX22" s="939">
        <v>35.177367362915746</v>
      </c>
      <c r="EY22" s="939">
        <f t="shared" si="151"/>
        <v>37.785104929427945</v>
      </c>
      <c r="EZ22" s="939">
        <f t="shared" si="152"/>
        <v>32.307718305313728</v>
      </c>
      <c r="FA22" s="939">
        <v>37.983539118362017</v>
      </c>
      <c r="FB22" s="939">
        <v>32.564724694051975</v>
      </c>
      <c r="FC22" s="472">
        <f t="shared" si="153"/>
        <v>-0.19843418893407261</v>
      </c>
      <c r="FD22" s="472">
        <f t="shared" si="154"/>
        <v>0.25700638873824744</v>
      </c>
      <c r="FH22" s="977">
        <v>0.85563657407407412</v>
      </c>
      <c r="FI22" s="978">
        <f t="shared" si="46"/>
        <v>45367.855636574073</v>
      </c>
      <c r="FJ22" s="977" t="s">
        <v>437</v>
      </c>
      <c r="FK22" s="979">
        <v>1.4E-2</v>
      </c>
      <c r="FL22" s="979">
        <v>3.7999999999999999E-2</v>
      </c>
      <c r="FM22" s="979">
        <v>3.7999999999999999E-2</v>
      </c>
      <c r="FN22" s="942">
        <v>59.490921907355307</v>
      </c>
      <c r="FO22" s="979">
        <f t="shared" si="47"/>
        <v>1565.5505765093503</v>
      </c>
      <c r="FP22" s="980">
        <f t="shared" si="48"/>
        <v>21.917708071130907</v>
      </c>
      <c r="FQ22" s="981">
        <f t="shared" si="49"/>
        <v>1.5254082540347516</v>
      </c>
      <c r="FR22" s="981">
        <f t="shared" si="50"/>
        <v>1.6078627542528461</v>
      </c>
      <c r="FS22" s="979">
        <f t="shared" si="51"/>
        <v>20.392299817096156</v>
      </c>
      <c r="FT22" s="979">
        <f t="shared" si="52"/>
        <v>23.525570825383753</v>
      </c>
      <c r="FV22" s="977">
        <v>0.85563657407407412</v>
      </c>
      <c r="FW22" s="978">
        <f t="shared" si="53"/>
        <v>45367.855636574073</v>
      </c>
      <c r="FX22" s="977" t="s">
        <v>437</v>
      </c>
      <c r="FY22" s="979">
        <v>1.4E-2</v>
      </c>
      <c r="FZ22" s="979">
        <v>3.7999999999999999E-2</v>
      </c>
      <c r="GA22" s="979">
        <v>3.7999999999999999E-2</v>
      </c>
      <c r="GB22" s="942">
        <v>59.242050215378818</v>
      </c>
      <c r="GC22" s="979">
        <f t="shared" si="54"/>
        <v>1559.0013214573373</v>
      </c>
      <c r="GD22" s="980">
        <f t="shared" si="55"/>
        <v>21.826018500402721</v>
      </c>
      <c r="GE22" s="981">
        <f t="shared" si="56"/>
        <v>1.5190269285994569</v>
      </c>
      <c r="GF22" s="981">
        <f t="shared" si="57"/>
        <v>1.6011364923075357</v>
      </c>
      <c r="GG22" s="979">
        <f t="shared" si="58"/>
        <v>20.306991571803266</v>
      </c>
      <c r="GH22" s="979">
        <f t="shared" si="59"/>
        <v>23.427154992710257</v>
      </c>
      <c r="GJ22" s="982">
        <v>22.019902929202978</v>
      </c>
      <c r="GK22" s="945">
        <f t="shared" si="155"/>
        <v>23.525570825383753</v>
      </c>
      <c r="GL22" s="945">
        <f t="shared" si="156"/>
        <v>20.306991571803266</v>
      </c>
      <c r="GM22" s="982">
        <v>23.635262603546053</v>
      </c>
      <c r="GN22" s="982">
        <v>20.487382212518522</v>
      </c>
      <c r="GO22" s="472">
        <f t="shared" si="157"/>
        <v>-0.10969177816230058</v>
      </c>
      <c r="GP22" s="472">
        <f t="shared" si="158"/>
        <v>0.18039064071525601</v>
      </c>
      <c r="GT22" s="983">
        <v>0.86534722222222227</v>
      </c>
      <c r="GU22" s="984">
        <f t="shared" si="60"/>
        <v>45367.865347222221</v>
      </c>
      <c r="GV22" s="983" t="s">
        <v>438</v>
      </c>
      <c r="GW22" s="985">
        <v>1.2999999999999999E-2</v>
      </c>
      <c r="GX22" s="985">
        <v>6.9000000000000006E-2</v>
      </c>
      <c r="GY22" s="985">
        <v>6.9000000000000006E-2</v>
      </c>
      <c r="GZ22" s="948">
        <v>276.78277960238375</v>
      </c>
      <c r="HA22" s="985">
        <f t="shared" si="61"/>
        <v>4011.3446319186046</v>
      </c>
      <c r="HB22" s="986">
        <f t="shared" si="62"/>
        <v>52.147480214941858</v>
      </c>
      <c r="HC22" s="987">
        <f t="shared" si="63"/>
        <v>3.9540397086054817</v>
      </c>
      <c r="HD22" s="987">
        <f t="shared" si="64"/>
        <v>4.0703349941527023</v>
      </c>
      <c r="HE22" s="985">
        <f t="shared" si="65"/>
        <v>48.193440506336373</v>
      </c>
      <c r="HF22" s="985">
        <f t="shared" si="66"/>
        <v>56.21781520909456</v>
      </c>
      <c r="HH22" s="983">
        <v>0.86534722222222227</v>
      </c>
      <c r="HI22" s="984">
        <f t="shared" si="67"/>
        <v>45367.865347222221</v>
      </c>
      <c r="HJ22" s="983" t="s">
        <v>438</v>
      </c>
      <c r="HK22" s="985">
        <v>1.2999999999999999E-2</v>
      </c>
      <c r="HL22" s="985">
        <v>6.9000000000000006E-2</v>
      </c>
      <c r="HM22" s="985">
        <v>6.9000000000000006E-2</v>
      </c>
      <c r="HN22" s="948">
        <v>270.62171808561465</v>
      </c>
      <c r="HO22" s="985">
        <f t="shared" si="68"/>
        <v>3922.0538852987625</v>
      </c>
      <c r="HP22" s="986">
        <f t="shared" si="69"/>
        <v>50.986700508883906</v>
      </c>
      <c r="HQ22" s="987">
        <f t="shared" si="70"/>
        <v>3.8660245440802088</v>
      </c>
      <c r="HR22" s="987">
        <f t="shared" si="71"/>
        <v>3.9797311483178626</v>
      </c>
      <c r="HS22" s="985">
        <f t="shared" si="72"/>
        <v>47.120675964803695</v>
      </c>
      <c r="HT22" s="985">
        <f t="shared" si="73"/>
        <v>54.966431657201767</v>
      </c>
      <c r="HV22" s="951">
        <v>51.773845458724828</v>
      </c>
      <c r="HW22" s="951">
        <f t="shared" si="159"/>
        <v>56.21781520909456</v>
      </c>
      <c r="HX22" s="951">
        <f t="shared" si="160"/>
        <v>47.120675964803695</v>
      </c>
      <c r="HY22" s="951">
        <v>55.815016654032533</v>
      </c>
      <c r="HZ22" s="951">
        <v>47.848136297568772</v>
      </c>
      <c r="IA22" s="472">
        <f t="shared" si="161"/>
        <v>0.40279855506202722</v>
      </c>
      <c r="IB22" s="472">
        <f t="shared" si="162"/>
        <v>0.7274603327650766</v>
      </c>
      <c r="IF22" s="952">
        <v>0.85872685185185194</v>
      </c>
      <c r="IG22" s="953">
        <f t="shared" si="163"/>
        <v>45367.858726851853</v>
      </c>
      <c r="IH22" s="240" t="s">
        <v>327</v>
      </c>
      <c r="II22" s="239">
        <v>1.4E-2</v>
      </c>
      <c r="IJ22" s="239">
        <v>7.0000000000000007E-2</v>
      </c>
      <c r="IK22" s="239">
        <v>7.4999999999999997E-2</v>
      </c>
      <c r="IL22" s="239">
        <v>342.45467564370466</v>
      </c>
      <c r="IM22" s="239">
        <f t="shared" si="164"/>
        <v>4566.062341916062</v>
      </c>
      <c r="IN22" s="954">
        <f t="shared" si="74"/>
        <v>63.924872786824871</v>
      </c>
      <c r="IO22" s="239">
        <f t="shared" si="75"/>
        <v>4.5059825742592725</v>
      </c>
      <c r="IP22" s="239">
        <f t="shared" si="76"/>
        <v>4.6277658870770901</v>
      </c>
      <c r="IQ22" s="239">
        <f t="shared" si="77"/>
        <v>59.4188902125656</v>
      </c>
      <c r="IR22" s="239">
        <f t="shared" si="78"/>
        <v>68.552638673901967</v>
      </c>
      <c r="IT22" s="952">
        <v>0.85872685185185194</v>
      </c>
      <c r="IU22" s="953">
        <f t="shared" si="165"/>
        <v>45367.858726851853</v>
      </c>
      <c r="IV22" s="240" t="s">
        <v>327</v>
      </c>
      <c r="IW22" s="239">
        <v>1.4E-2</v>
      </c>
      <c r="IX22" s="239">
        <v>7.0000000000000007E-2</v>
      </c>
      <c r="IY22" s="239">
        <v>7.4999999999999997E-2</v>
      </c>
      <c r="IZ22" s="239">
        <v>345.94918302431751</v>
      </c>
      <c r="JA22" s="239">
        <f t="shared" si="166"/>
        <v>4612.6557736575669</v>
      </c>
      <c r="JB22" s="954">
        <f t="shared" si="79"/>
        <v>64.577180831205936</v>
      </c>
      <c r="JC22" s="239">
        <f t="shared" si="80"/>
        <v>4.5519629345304935</v>
      </c>
      <c r="JD22" s="239">
        <f t="shared" si="81"/>
        <v>4.6749889597880747</v>
      </c>
      <c r="JE22" s="239">
        <f t="shared" si="82"/>
        <v>60.025217896675443</v>
      </c>
      <c r="JF22" s="239">
        <f t="shared" si="83"/>
        <v>69.252169790994017</v>
      </c>
      <c r="JH22" s="225">
        <v>65.022681565927087</v>
      </c>
      <c r="JI22" s="225">
        <f t="shared" si="167"/>
        <v>69.252169790994017</v>
      </c>
      <c r="JJ22" s="225">
        <f t="shared" si="168"/>
        <v>59.4188902125656</v>
      </c>
      <c r="JK22" s="225">
        <v>69.729922026780883</v>
      </c>
      <c r="JL22" s="225">
        <v>60.43931585404313</v>
      </c>
      <c r="JM22" s="472">
        <f t="shared" si="169"/>
        <v>-0.47775223578686621</v>
      </c>
      <c r="JN22" s="472">
        <f t="shared" si="170"/>
        <v>1.0204256414775301</v>
      </c>
      <c r="JR22" s="323">
        <v>0.86746527777777782</v>
      </c>
      <c r="JS22" s="336">
        <f t="shared" si="84"/>
        <v>45367.867465277777</v>
      </c>
      <c r="JT22" s="184" t="s">
        <v>328</v>
      </c>
      <c r="JU22" s="141">
        <v>4.0000000000000001E-3</v>
      </c>
      <c r="JV22" s="141">
        <v>0.03</v>
      </c>
      <c r="JW22" s="141">
        <v>0.03</v>
      </c>
      <c r="JX22" s="249">
        <v>206.08089643348822</v>
      </c>
      <c r="JY22" s="141">
        <f t="shared" si="85"/>
        <v>6869.3632144496078</v>
      </c>
      <c r="JZ22" s="988">
        <f t="shared" si="86"/>
        <v>27.477452857798433</v>
      </c>
      <c r="KA22" s="141">
        <f t="shared" si="87"/>
        <v>6.647770852693168</v>
      </c>
      <c r="KB22" s="141">
        <f t="shared" si="88"/>
        <v>7.1062378080513184</v>
      </c>
      <c r="KC22" s="141">
        <f t="shared" si="89"/>
        <v>20.829682005105266</v>
      </c>
      <c r="KD22" s="141">
        <f t="shared" si="90"/>
        <v>34.583690665849751</v>
      </c>
      <c r="KF22" s="323">
        <v>0.86746527777777782</v>
      </c>
      <c r="KG22" s="336">
        <f t="shared" si="91"/>
        <v>45367.867465277777</v>
      </c>
      <c r="KH22" s="184" t="s">
        <v>328</v>
      </c>
      <c r="KI22" s="141">
        <v>4.0000000000000001E-3</v>
      </c>
      <c r="KJ22" s="141">
        <v>0.03</v>
      </c>
      <c r="KK22" s="141">
        <v>0.03</v>
      </c>
      <c r="KL22" s="249">
        <v>200.92768251330372</v>
      </c>
      <c r="KM22" s="141">
        <f t="shared" si="92"/>
        <v>6697.5894171101245</v>
      </c>
      <c r="KN22" s="988">
        <f t="shared" si="93"/>
        <v>26.7903576684405</v>
      </c>
      <c r="KO22" s="141">
        <f t="shared" si="94"/>
        <v>6.4815381455904424</v>
      </c>
      <c r="KP22" s="141">
        <f t="shared" si="95"/>
        <v>6.9285407763208191</v>
      </c>
      <c r="KQ22" s="141">
        <f t="shared" si="96"/>
        <v>20.308819522850058</v>
      </c>
      <c r="KR22" s="141">
        <f t="shared" si="97"/>
        <v>33.718898444761322</v>
      </c>
      <c r="KT22" s="226">
        <v>27.350658909098858</v>
      </c>
      <c r="KU22" s="226">
        <f t="shared" si="171"/>
        <v>34.583690665849751</v>
      </c>
      <c r="KV22" s="226">
        <f t="shared" si="172"/>
        <v>20.308819522850058</v>
      </c>
      <c r="KW22" s="226">
        <v>34.424105178693388</v>
      </c>
      <c r="KX22" s="226">
        <v>20.733564011736231</v>
      </c>
      <c r="KY22" s="472">
        <f t="shared" si="173"/>
        <v>0.15958548715636311</v>
      </c>
      <c r="KZ22" s="472">
        <f t="shared" si="174"/>
        <v>0.42474448888617289</v>
      </c>
      <c r="LD22" s="146">
        <v>0.87123842592592593</v>
      </c>
      <c r="LE22" s="421">
        <f t="shared" si="98"/>
        <v>45367.871238425927</v>
      </c>
      <c r="LF22" s="185" t="s">
        <v>329</v>
      </c>
      <c r="LG22" s="142">
        <v>5.0000000000000001E-3</v>
      </c>
      <c r="LH22" s="142">
        <v>0.01</v>
      </c>
      <c r="LI22" s="142">
        <v>1.2E-2</v>
      </c>
      <c r="LJ22" s="274">
        <v>127.88510538001657</v>
      </c>
      <c r="LK22" s="142">
        <f t="shared" si="99"/>
        <v>10657.09211500138</v>
      </c>
      <c r="LL22" s="424">
        <f t="shared" si="100"/>
        <v>53.285460575006901</v>
      </c>
      <c r="LM22" s="142">
        <f t="shared" si="101"/>
        <v>9.8373157984628126</v>
      </c>
      <c r="LN22" s="142">
        <f t="shared" si="102"/>
        <v>11.625918670910599</v>
      </c>
      <c r="LO22" s="142">
        <f t="shared" si="103"/>
        <v>43.44814477654409</v>
      </c>
      <c r="LP22" s="142">
        <f t="shared" si="104"/>
        <v>64.911379245917502</v>
      </c>
      <c r="LR22" s="146">
        <v>0.87123842592592593</v>
      </c>
      <c r="LS22" s="421">
        <f t="shared" si="105"/>
        <v>45367.871238425927</v>
      </c>
      <c r="LT22" s="185" t="s">
        <v>329</v>
      </c>
      <c r="LU22" s="142">
        <v>5.0000000000000001E-3</v>
      </c>
      <c r="LV22" s="142">
        <v>0.01</v>
      </c>
      <c r="LW22" s="142">
        <v>1.2E-2</v>
      </c>
      <c r="LX22" s="274">
        <v>133.33074456758371</v>
      </c>
      <c r="LY22" s="142">
        <f t="shared" si="106"/>
        <v>11110.895380631975</v>
      </c>
      <c r="LZ22" s="424">
        <f t="shared" si="107"/>
        <v>55.554476903159873</v>
      </c>
      <c r="MA22" s="142">
        <f t="shared" si="108"/>
        <v>10.256211120583361</v>
      </c>
      <c r="MB22" s="142">
        <f t="shared" si="109"/>
        <v>12.120976778871247</v>
      </c>
      <c r="MC22" s="142">
        <f t="shared" si="110"/>
        <v>45.298265782576514</v>
      </c>
      <c r="MD22" s="142">
        <f t="shared" si="111"/>
        <v>67.675453682031119</v>
      </c>
      <c r="MF22" s="227">
        <v>55.712557953160093</v>
      </c>
      <c r="MG22" s="227">
        <f t="shared" si="175"/>
        <v>67.675453682031119</v>
      </c>
      <c r="MH22" s="227">
        <f t="shared" si="176"/>
        <v>43.44814477654409</v>
      </c>
      <c r="MI22" s="227">
        <v>67.868025142940482</v>
      </c>
      <c r="MJ22" s="227">
        <v>45.427162638730536</v>
      </c>
      <c r="MK22" s="472">
        <f t="shared" si="177"/>
        <v>-0.19257146090936317</v>
      </c>
      <c r="ML22" s="472">
        <f t="shared" si="178"/>
        <v>1.9790178621864456</v>
      </c>
      <c r="MP22" s="700">
        <v>0.88548611111111108</v>
      </c>
      <c r="MQ22" s="410">
        <f t="shared" si="112"/>
        <v>45367.88548611111</v>
      </c>
      <c r="MR22" s="396" t="s">
        <v>330</v>
      </c>
      <c r="MS22" s="397">
        <v>3.0000000000000001E-3</v>
      </c>
      <c r="MT22" s="397">
        <v>2.5000000000000001E-2</v>
      </c>
      <c r="MU22" s="397">
        <v>2.5000000000000001E-2</v>
      </c>
      <c r="MV22" s="960">
        <v>260.72552366471268</v>
      </c>
      <c r="MW22" s="397">
        <f t="shared" si="113"/>
        <v>10429.020946588507</v>
      </c>
      <c r="MX22" s="989">
        <f t="shared" si="114"/>
        <v>31.287062839765522</v>
      </c>
      <c r="MY22" s="397">
        <f t="shared" si="115"/>
        <v>10.027904756335102</v>
      </c>
      <c r="MZ22" s="397">
        <f t="shared" si="116"/>
        <v>10.863563486029694</v>
      </c>
      <c r="NA22" s="397">
        <f t="shared" si="117"/>
        <v>21.259158083430421</v>
      </c>
      <c r="NB22" s="397">
        <f t="shared" si="118"/>
        <v>42.150626325795216</v>
      </c>
      <c r="ND22" s="700">
        <v>0.88548611111111108</v>
      </c>
      <c r="NE22" s="410">
        <f t="shared" si="119"/>
        <v>45367.88548611111</v>
      </c>
      <c r="NF22" s="396" t="s">
        <v>330</v>
      </c>
      <c r="NG22" s="397">
        <v>3.0000000000000001E-3</v>
      </c>
      <c r="NH22" s="397">
        <v>2.5000000000000001E-2</v>
      </c>
      <c r="NI22" s="397">
        <v>2.5000000000000001E-2</v>
      </c>
      <c r="NJ22" s="960">
        <v>247.35945166823157</v>
      </c>
      <c r="NK22" s="397">
        <f t="shared" si="120"/>
        <v>9894.3780667292631</v>
      </c>
      <c r="NL22" s="989">
        <f t="shared" si="121"/>
        <v>29.683134200187791</v>
      </c>
      <c r="NM22" s="397">
        <f t="shared" si="122"/>
        <v>9.5138250641627504</v>
      </c>
      <c r="NN22" s="397">
        <f t="shared" si="123"/>
        <v>10.306643819509649</v>
      </c>
      <c r="NO22" s="397">
        <f t="shared" si="124"/>
        <v>20.169309136025042</v>
      </c>
      <c r="NP22" s="397">
        <f t="shared" si="125"/>
        <v>39.98977801969744</v>
      </c>
      <c r="NR22" s="962">
        <v>30.79029739530969</v>
      </c>
      <c r="NS22" s="962">
        <f t="shared" si="179"/>
        <v>42.150626325795216</v>
      </c>
      <c r="NT22" s="962">
        <f t="shared" si="180"/>
        <v>20.169309136025042</v>
      </c>
      <c r="NU22" s="962">
        <v>41.481372879792218</v>
      </c>
      <c r="NV22" s="962">
        <v>20.921612332710431</v>
      </c>
      <c r="NW22" s="472">
        <f t="shared" si="181"/>
        <v>0.66925344600299752</v>
      </c>
      <c r="NX22" s="472">
        <f t="shared" si="182"/>
        <v>0.75230319668538925</v>
      </c>
    </row>
    <row r="23" spans="1:388" x14ac:dyDescent="0.25">
      <c r="A23" s="451" t="s">
        <v>436</v>
      </c>
      <c r="B23" s="234" t="s">
        <v>406</v>
      </c>
      <c r="C23" s="417">
        <v>49</v>
      </c>
      <c r="D23" s="234">
        <v>34.9</v>
      </c>
      <c r="E23" s="417">
        <v>75.8</v>
      </c>
      <c r="F23" s="417">
        <f t="shared" si="186"/>
        <v>276.10000000000002</v>
      </c>
      <c r="G23" s="234">
        <f t="shared" si="189"/>
        <v>75.900000000000006</v>
      </c>
      <c r="H23" s="234">
        <f t="shared" si="188"/>
        <v>75.370816165296901</v>
      </c>
      <c r="L23" s="321">
        <v>0.86041666666666661</v>
      </c>
      <c r="M23" s="338">
        <f t="shared" si="129"/>
        <v>45367.86041666667</v>
      </c>
      <c r="N23" s="321" t="s">
        <v>324</v>
      </c>
      <c r="O23" s="311">
        <v>1.7000000000000001E-2</v>
      </c>
      <c r="P23" s="311">
        <v>5.8999999999999997E-2</v>
      </c>
      <c r="Q23" s="311">
        <v>5.8999999999999997E-2</v>
      </c>
      <c r="R23" s="311">
        <v>179.6541007765197</v>
      </c>
      <c r="S23" s="311">
        <f t="shared" si="130"/>
        <v>3044.984758924063</v>
      </c>
      <c r="T23" s="921">
        <f t="shared" si="131"/>
        <v>51.764740901709075</v>
      </c>
      <c r="U23" s="311">
        <f t="shared" si="0"/>
        <v>2.9942350129419952</v>
      </c>
      <c r="V23" s="311">
        <f t="shared" si="1"/>
        <v>3.0974844961468917</v>
      </c>
      <c r="W23" s="311">
        <f t="shared" si="2"/>
        <v>48.770505888767083</v>
      </c>
      <c r="X23" s="311">
        <f t="shared" si="3"/>
        <v>54.862225397855966</v>
      </c>
      <c r="Z23" s="321">
        <v>0.86041666666666661</v>
      </c>
      <c r="AA23" s="338">
        <f t="shared" si="132"/>
        <v>45367.86041666667</v>
      </c>
      <c r="AB23" s="321" t="s">
        <v>324</v>
      </c>
      <c r="AC23" s="311">
        <v>1.7000000000000001E-2</v>
      </c>
      <c r="AD23" s="311">
        <v>5.8999999999999997E-2</v>
      </c>
      <c r="AE23" s="311">
        <v>5.8999999999999997E-2</v>
      </c>
      <c r="AF23" s="311">
        <v>174.81516847322646</v>
      </c>
      <c r="AG23" s="311">
        <f t="shared" si="133"/>
        <v>2962.9689571733302</v>
      </c>
      <c r="AH23" s="921">
        <f t="shared" si="134"/>
        <v>50.370472271946618</v>
      </c>
      <c r="AI23" s="311">
        <f t="shared" si="4"/>
        <v>2.9135861412204411</v>
      </c>
      <c r="AJ23" s="311">
        <f t="shared" si="5"/>
        <v>3.014054628848732</v>
      </c>
      <c r="AK23" s="311">
        <f t="shared" si="6"/>
        <v>47.456886130726176</v>
      </c>
      <c r="AL23" s="311">
        <f t="shared" si="7"/>
        <v>53.38452690079535</v>
      </c>
      <c r="AN23" s="922">
        <v>51.251982529742094</v>
      </c>
      <c r="AO23" s="922">
        <f t="shared" si="135"/>
        <v>54.862225397855966</v>
      </c>
      <c r="AP23" s="922">
        <f t="shared" si="136"/>
        <v>47.456886130726176</v>
      </c>
      <c r="AQ23" s="922">
        <v>54.318784729797656</v>
      </c>
      <c r="AR23" s="922">
        <v>48.287407069688385</v>
      </c>
      <c r="AS23" s="922">
        <f t="shared" si="137"/>
        <v>0.54344066805830948</v>
      </c>
      <c r="AT23" s="922">
        <f t="shared" si="138"/>
        <v>0.83052093896220924</v>
      </c>
      <c r="AX23" s="963">
        <v>0.85182870370370367</v>
      </c>
      <c r="AY23" s="964">
        <f t="shared" si="8"/>
        <v>45367.8518287037</v>
      </c>
      <c r="AZ23" s="963" t="s">
        <v>325</v>
      </c>
      <c r="BA23" s="965">
        <v>0.02</v>
      </c>
      <c r="BB23" s="965">
        <v>6.8000000000000005E-2</v>
      </c>
      <c r="BC23" s="965">
        <v>7.0999999999999994E-2</v>
      </c>
      <c r="BD23" s="925">
        <v>304.49324190062674</v>
      </c>
      <c r="BE23" s="965">
        <f t="shared" si="9"/>
        <v>4288.6372098679831</v>
      </c>
      <c r="BF23" s="966">
        <f t="shared" si="10"/>
        <v>85.772744197359657</v>
      </c>
      <c r="BG23" s="965">
        <f t="shared" si="11"/>
        <v>4.229072804175372</v>
      </c>
      <c r="BH23" s="965">
        <f t="shared" si="12"/>
        <v>4.3499034557232399</v>
      </c>
      <c r="BI23" s="965">
        <f t="shared" si="13"/>
        <v>81.543671393184283</v>
      </c>
      <c r="BJ23" s="965">
        <f t="shared" si="14"/>
        <v>90.122647653082893</v>
      </c>
      <c r="BL23" s="963">
        <v>0.85182870370370367</v>
      </c>
      <c r="BM23" s="964">
        <f t="shared" si="15"/>
        <v>45367.8518287037</v>
      </c>
      <c r="BN23" s="963" t="s">
        <v>325</v>
      </c>
      <c r="BO23" s="965">
        <v>0.02</v>
      </c>
      <c r="BP23" s="965">
        <v>6.8000000000000005E-2</v>
      </c>
      <c r="BQ23" s="965">
        <v>7.0999999999999994E-2</v>
      </c>
      <c r="BR23" s="925">
        <v>297.84979574370567</v>
      </c>
      <c r="BS23" s="965">
        <f t="shared" si="16"/>
        <v>4195.0675456859954</v>
      </c>
      <c r="BT23" s="966">
        <f t="shared" si="17"/>
        <v>83.901350913719909</v>
      </c>
      <c r="BU23" s="965">
        <f t="shared" si="18"/>
        <v>4.1368027186625786</v>
      </c>
      <c r="BV23" s="965">
        <f t="shared" si="19"/>
        <v>4.254997082052939</v>
      </c>
      <c r="BW23" s="965">
        <f t="shared" si="20"/>
        <v>79.76454819505733</v>
      </c>
      <c r="BX23" s="965">
        <f t="shared" si="21"/>
        <v>88.156347995772848</v>
      </c>
      <c r="BZ23" s="927">
        <v>84.936718600793682</v>
      </c>
      <c r="CA23" s="927">
        <f t="shared" si="139"/>
        <v>90.122647653082893</v>
      </c>
      <c r="CB23" s="927">
        <f t="shared" si="140"/>
        <v>79.76454819505733</v>
      </c>
      <c r="CC23" s="927">
        <v>89.244223615548222</v>
      </c>
      <c r="CD23" s="927">
        <v>80.748866503115664</v>
      </c>
      <c r="CE23" s="927">
        <f t="shared" si="141"/>
        <v>0.87842403753467124</v>
      </c>
      <c r="CF23" s="927">
        <f t="shared" si="142"/>
        <v>0.98431830805833442</v>
      </c>
      <c r="CJ23" s="967">
        <v>0.85091435185185194</v>
      </c>
      <c r="CK23" s="968">
        <f t="shared" si="143"/>
        <v>45367.850914351853</v>
      </c>
      <c r="CL23" s="967" t="s">
        <v>326</v>
      </c>
      <c r="CM23" s="469">
        <v>2.3E-2</v>
      </c>
      <c r="CN23" s="469">
        <v>6.5000000000000002E-2</v>
      </c>
      <c r="CO23" s="469">
        <v>6.5000000000000002E-2</v>
      </c>
      <c r="CP23" s="930">
        <v>284.10906235127197</v>
      </c>
      <c r="CQ23" s="469">
        <f t="shared" si="22"/>
        <v>4370.9086515580302</v>
      </c>
      <c r="CR23" s="969">
        <f t="shared" si="144"/>
        <v>100.5308989858347</v>
      </c>
      <c r="CS23" s="469">
        <f t="shared" si="23"/>
        <v>4.30468276289806</v>
      </c>
      <c r="CT23" s="469">
        <f t="shared" si="24"/>
        <v>4.4392040992386246</v>
      </c>
      <c r="CU23" s="469">
        <f t="shared" si="25"/>
        <v>96.226216222936642</v>
      </c>
      <c r="CV23" s="469">
        <f t="shared" si="26"/>
        <v>104.97010308507332</v>
      </c>
      <c r="CX23" s="967">
        <v>0.85091435185185194</v>
      </c>
      <c r="CY23" s="968">
        <f t="shared" si="145"/>
        <v>45367.850914351853</v>
      </c>
      <c r="CZ23" s="967" t="s">
        <v>326</v>
      </c>
      <c r="DA23" s="469">
        <v>2.3E-2</v>
      </c>
      <c r="DB23" s="469">
        <v>6.5000000000000002E-2</v>
      </c>
      <c r="DC23" s="469">
        <v>6.5000000000000002E-2</v>
      </c>
      <c r="DD23" s="930">
        <v>275.73461394545348</v>
      </c>
      <c r="DE23" s="469">
        <f t="shared" si="27"/>
        <v>4242.070983776207</v>
      </c>
      <c r="DF23" s="969">
        <f t="shared" si="146"/>
        <v>97.567632626852756</v>
      </c>
      <c r="DG23" s="469">
        <f t="shared" si="28"/>
        <v>4.1777971809917194</v>
      </c>
      <c r="DH23" s="469">
        <f t="shared" si="29"/>
        <v>4.3083533428977105</v>
      </c>
      <c r="DI23" s="469">
        <f t="shared" si="30"/>
        <v>93.389835445861038</v>
      </c>
      <c r="DJ23" s="469">
        <f t="shared" si="31"/>
        <v>101.87598596975047</v>
      </c>
      <c r="DL23" s="472">
        <v>99.100482658360789</v>
      </c>
      <c r="DM23" s="472">
        <f t="shared" si="147"/>
        <v>104.97010308507332</v>
      </c>
      <c r="DN23" s="472">
        <f t="shared" si="148"/>
        <v>93.389835445861038</v>
      </c>
      <c r="DO23" s="472">
        <v>103.47652299313896</v>
      </c>
      <c r="DP23" s="472">
        <v>94.857049606454694</v>
      </c>
      <c r="DQ23" s="472">
        <f t="shared" si="149"/>
        <v>1.493580091934362</v>
      </c>
      <c r="DR23" s="472">
        <f t="shared" si="150"/>
        <v>1.4672141605936559</v>
      </c>
      <c r="DV23" s="970">
        <v>0.85350694444444442</v>
      </c>
      <c r="DW23" s="971">
        <f t="shared" si="32"/>
        <v>45367.853506944448</v>
      </c>
      <c r="DX23" s="970" t="s">
        <v>436</v>
      </c>
      <c r="DY23" s="972">
        <v>1.7000000000000001E-2</v>
      </c>
      <c r="DZ23" s="972">
        <v>2.8000000000000001E-2</v>
      </c>
      <c r="EA23" s="972">
        <v>2.8000000000000001E-2</v>
      </c>
      <c r="EB23" s="934">
        <v>75.168674108638257</v>
      </c>
      <c r="EC23" s="972">
        <f t="shared" si="33"/>
        <v>2684.5955038799375</v>
      </c>
      <c r="ED23" s="973">
        <f t="shared" si="34"/>
        <v>45.638123565958942</v>
      </c>
      <c r="EE23" s="974">
        <f t="shared" si="35"/>
        <v>2.592023245125457</v>
      </c>
      <c r="EF23" s="974">
        <f t="shared" si="36"/>
        <v>2.784024966986602</v>
      </c>
      <c r="EG23" s="972">
        <f t="shared" si="37"/>
        <v>43.046100320833489</v>
      </c>
      <c r="EH23" s="972">
        <f t="shared" si="38"/>
        <v>48.422148532945542</v>
      </c>
      <c r="EJ23" s="970">
        <v>0.85350694444444442</v>
      </c>
      <c r="EK23" s="971">
        <f t="shared" si="39"/>
        <v>45367.853506944448</v>
      </c>
      <c r="EL23" s="970" t="s">
        <v>436</v>
      </c>
      <c r="EM23" s="972">
        <v>1.7000000000000001E-2</v>
      </c>
      <c r="EN23" s="972">
        <v>2.8000000000000001E-2</v>
      </c>
      <c r="EO23" s="972">
        <v>2.8000000000000001E-2</v>
      </c>
      <c r="EP23" s="934">
        <v>75.370816165296901</v>
      </c>
      <c r="EQ23" s="972">
        <f t="shared" si="40"/>
        <v>2691.8148630463179</v>
      </c>
      <c r="ER23" s="975">
        <f t="shared" si="41"/>
        <v>45.760852671787404</v>
      </c>
      <c r="ES23" s="976">
        <f t="shared" si="42"/>
        <v>2.5989936608723068</v>
      </c>
      <c r="ET23" s="976">
        <f t="shared" si="43"/>
        <v>2.7915117098258113</v>
      </c>
      <c r="EU23" s="972">
        <f t="shared" si="44"/>
        <v>43.161859010915094</v>
      </c>
      <c r="EV23" s="972">
        <f t="shared" si="45"/>
        <v>48.552364381613216</v>
      </c>
      <c r="EX23" s="939">
        <v>46.001172705351365</v>
      </c>
      <c r="EY23" s="939">
        <f t="shared" si="151"/>
        <v>48.552364381613216</v>
      </c>
      <c r="EZ23" s="939">
        <f t="shared" si="152"/>
        <v>43.046100320833489</v>
      </c>
      <c r="FA23" s="939">
        <v>48.807344460797637</v>
      </c>
      <c r="FB23" s="939">
        <v>43.388530036487595</v>
      </c>
      <c r="FC23" s="472">
        <f t="shared" si="153"/>
        <v>-0.25498007918442056</v>
      </c>
      <c r="FD23" s="472">
        <f t="shared" si="154"/>
        <v>0.34242971565410585</v>
      </c>
      <c r="FH23" s="977">
        <v>0.85623842592592592</v>
      </c>
      <c r="FI23" s="978">
        <f t="shared" si="46"/>
        <v>45367.856238425928</v>
      </c>
      <c r="FJ23" s="977" t="s">
        <v>437</v>
      </c>
      <c r="FK23" s="979">
        <v>1.2999999999999999E-2</v>
      </c>
      <c r="FL23" s="979">
        <v>3.7999999999999999E-2</v>
      </c>
      <c r="FM23" s="979">
        <v>3.7999999999999999E-2</v>
      </c>
      <c r="FN23" s="942">
        <v>59.490921907355307</v>
      </c>
      <c r="FO23" s="979">
        <f t="shared" si="47"/>
        <v>1565.5505765093503</v>
      </c>
      <c r="FP23" s="980">
        <f t="shared" si="48"/>
        <v>20.352157494621554</v>
      </c>
      <c r="FQ23" s="981">
        <f t="shared" si="49"/>
        <v>1.5254082540347516</v>
      </c>
      <c r="FR23" s="981">
        <f t="shared" si="50"/>
        <v>1.6078627542528461</v>
      </c>
      <c r="FS23" s="979">
        <f t="shared" si="51"/>
        <v>18.826749240586803</v>
      </c>
      <c r="FT23" s="979">
        <f t="shared" si="52"/>
        <v>21.9600202488744</v>
      </c>
      <c r="FV23" s="977">
        <v>0.85623842592592592</v>
      </c>
      <c r="FW23" s="978">
        <f t="shared" si="53"/>
        <v>45367.856238425928</v>
      </c>
      <c r="FX23" s="977" t="s">
        <v>437</v>
      </c>
      <c r="FY23" s="979">
        <v>1.2999999999999999E-2</v>
      </c>
      <c r="FZ23" s="979">
        <v>3.7999999999999999E-2</v>
      </c>
      <c r="GA23" s="979">
        <v>3.7999999999999999E-2</v>
      </c>
      <c r="GB23" s="942">
        <v>59.242050215378818</v>
      </c>
      <c r="GC23" s="979">
        <f t="shared" si="54"/>
        <v>1559.0013214573373</v>
      </c>
      <c r="GD23" s="980">
        <f t="shared" si="55"/>
        <v>20.267017178945384</v>
      </c>
      <c r="GE23" s="981">
        <f t="shared" si="56"/>
        <v>1.5190269285994569</v>
      </c>
      <c r="GF23" s="981">
        <f t="shared" si="57"/>
        <v>1.6011364923075357</v>
      </c>
      <c r="GG23" s="979">
        <f t="shared" si="58"/>
        <v>18.747990250345929</v>
      </c>
      <c r="GH23" s="979">
        <f t="shared" si="59"/>
        <v>21.868153671252919</v>
      </c>
      <c r="GJ23" s="982">
        <v>20.447052719974192</v>
      </c>
      <c r="GK23" s="945">
        <f t="shared" si="155"/>
        <v>21.9600202488744</v>
      </c>
      <c r="GL23" s="945">
        <f t="shared" si="156"/>
        <v>18.747990250345929</v>
      </c>
      <c r="GM23" s="982">
        <v>22.062412394317267</v>
      </c>
      <c r="GN23" s="982">
        <v>18.914532003289736</v>
      </c>
      <c r="GO23" s="472">
        <f t="shared" si="157"/>
        <v>-0.10239214544286668</v>
      </c>
      <c r="GP23" s="472">
        <f t="shared" si="158"/>
        <v>0.16654175294380735</v>
      </c>
      <c r="GT23" s="983">
        <v>0.86652777777777779</v>
      </c>
      <c r="GU23" s="984">
        <f t="shared" si="60"/>
        <v>45367.866527777776</v>
      </c>
      <c r="GV23" s="983" t="s">
        <v>438</v>
      </c>
      <c r="GW23" s="985">
        <v>1.6E-2</v>
      </c>
      <c r="GX23" s="985">
        <v>6.9000000000000006E-2</v>
      </c>
      <c r="GY23" s="985">
        <v>6.9000000000000006E-2</v>
      </c>
      <c r="GZ23" s="948">
        <v>276.78277960238375</v>
      </c>
      <c r="HA23" s="985">
        <f t="shared" si="61"/>
        <v>4011.3446319186046</v>
      </c>
      <c r="HB23" s="986">
        <f t="shared" si="62"/>
        <v>64.181514110697677</v>
      </c>
      <c r="HC23" s="987">
        <f t="shared" si="63"/>
        <v>3.9540397086054817</v>
      </c>
      <c r="HD23" s="987">
        <f t="shared" si="64"/>
        <v>4.0703349941527023</v>
      </c>
      <c r="HE23" s="985">
        <f t="shared" si="65"/>
        <v>60.227474402092199</v>
      </c>
      <c r="HF23" s="985">
        <f t="shared" si="66"/>
        <v>68.251849104850379</v>
      </c>
      <c r="HH23" s="983">
        <v>0.86652777777777779</v>
      </c>
      <c r="HI23" s="984">
        <f t="shared" si="67"/>
        <v>45367.866527777776</v>
      </c>
      <c r="HJ23" s="983" t="s">
        <v>438</v>
      </c>
      <c r="HK23" s="985">
        <v>1.6E-2</v>
      </c>
      <c r="HL23" s="985">
        <v>6.9000000000000006E-2</v>
      </c>
      <c r="HM23" s="985">
        <v>6.9000000000000006E-2</v>
      </c>
      <c r="HN23" s="948">
        <v>270.62171808561465</v>
      </c>
      <c r="HO23" s="985">
        <f t="shared" si="68"/>
        <v>3922.0538852987625</v>
      </c>
      <c r="HP23" s="986">
        <f t="shared" si="69"/>
        <v>62.752862164780204</v>
      </c>
      <c r="HQ23" s="987">
        <f t="shared" si="70"/>
        <v>3.8660245440802088</v>
      </c>
      <c r="HR23" s="987">
        <f t="shared" si="71"/>
        <v>3.9797311483178626</v>
      </c>
      <c r="HS23" s="985">
        <f t="shared" si="72"/>
        <v>58.886837620699993</v>
      </c>
      <c r="HT23" s="985">
        <f t="shared" si="73"/>
        <v>66.732593313098064</v>
      </c>
      <c r="HV23" s="951">
        <v>63.721655949199793</v>
      </c>
      <c r="HW23" s="951">
        <f t="shared" si="159"/>
        <v>68.251849104850379</v>
      </c>
      <c r="HX23" s="951">
        <f t="shared" si="160"/>
        <v>58.886837620699993</v>
      </c>
      <c r="HY23" s="951">
        <v>67.762827144507497</v>
      </c>
      <c r="HZ23" s="951">
        <v>59.795946788043736</v>
      </c>
      <c r="IA23" s="472">
        <f t="shared" si="161"/>
        <v>0.48902196034288181</v>
      </c>
      <c r="IB23" s="472">
        <f t="shared" si="162"/>
        <v>0.90910916734374325</v>
      </c>
      <c r="IF23" s="952">
        <v>0.85906249999999995</v>
      </c>
      <c r="IG23" s="953">
        <f t="shared" si="163"/>
        <v>45367.8590625</v>
      </c>
      <c r="IH23" s="240" t="s">
        <v>327</v>
      </c>
      <c r="II23" s="239">
        <v>1.6E-2</v>
      </c>
      <c r="IJ23" s="239">
        <v>7.3999999999999996E-2</v>
      </c>
      <c r="IK23" s="239">
        <v>7.4999999999999997E-2</v>
      </c>
      <c r="IL23" s="239">
        <v>342.45467564370466</v>
      </c>
      <c r="IM23" s="239">
        <f t="shared" si="164"/>
        <v>4566.062341916062</v>
      </c>
      <c r="IN23" s="954">
        <f t="shared" si="74"/>
        <v>73.056997470656995</v>
      </c>
      <c r="IO23" s="239">
        <f t="shared" si="75"/>
        <v>4.5059825742592725</v>
      </c>
      <c r="IP23" s="239">
        <f t="shared" si="76"/>
        <v>4.6277658870770901</v>
      </c>
      <c r="IQ23" s="239">
        <f t="shared" si="77"/>
        <v>68.551014896397717</v>
      </c>
      <c r="IR23" s="239">
        <f t="shared" si="78"/>
        <v>77.684763357734084</v>
      </c>
      <c r="IT23" s="952">
        <v>0.85906249999999995</v>
      </c>
      <c r="IU23" s="953">
        <f t="shared" si="165"/>
        <v>45367.8590625</v>
      </c>
      <c r="IV23" s="240" t="s">
        <v>327</v>
      </c>
      <c r="IW23" s="239">
        <v>1.6E-2</v>
      </c>
      <c r="IX23" s="239">
        <v>7.3999999999999996E-2</v>
      </c>
      <c r="IY23" s="239">
        <v>7.4999999999999997E-2</v>
      </c>
      <c r="IZ23" s="239">
        <v>345.94918302431751</v>
      </c>
      <c r="JA23" s="239">
        <f t="shared" si="166"/>
        <v>4612.6557736575669</v>
      </c>
      <c r="JB23" s="954">
        <f t="shared" si="79"/>
        <v>73.802492378521066</v>
      </c>
      <c r="JC23" s="239">
        <f t="shared" si="80"/>
        <v>4.5519629345304935</v>
      </c>
      <c r="JD23" s="239">
        <f t="shared" si="81"/>
        <v>4.6749889597880747</v>
      </c>
      <c r="JE23" s="239">
        <f t="shared" si="82"/>
        <v>69.250529443990573</v>
      </c>
      <c r="JF23" s="239">
        <f t="shared" si="83"/>
        <v>78.477481338309147</v>
      </c>
      <c r="JH23" s="225">
        <v>74.311636075345248</v>
      </c>
      <c r="JI23" s="225">
        <f t="shared" si="167"/>
        <v>78.477481338309147</v>
      </c>
      <c r="JJ23" s="225">
        <f t="shared" si="168"/>
        <v>68.551014896397717</v>
      </c>
      <c r="JK23" s="225">
        <v>79.018876536199045</v>
      </c>
      <c r="JL23" s="225">
        <v>69.728270363461291</v>
      </c>
      <c r="JM23" s="472">
        <f t="shared" si="169"/>
        <v>-0.54139519788989787</v>
      </c>
      <c r="JN23" s="472">
        <f t="shared" si="170"/>
        <v>1.1772554670635742</v>
      </c>
      <c r="JR23" s="323">
        <v>0.86814814814814811</v>
      </c>
      <c r="JS23" s="336">
        <f t="shared" si="84"/>
        <v>45367.868148148147</v>
      </c>
      <c r="JT23" s="184" t="s">
        <v>328</v>
      </c>
      <c r="JU23" s="141">
        <v>4.0000000000000001E-3</v>
      </c>
      <c r="JV23" s="141">
        <v>0.03</v>
      </c>
      <c r="JW23" s="141">
        <v>0.03</v>
      </c>
      <c r="JX23" s="249">
        <v>206.08089643348822</v>
      </c>
      <c r="JY23" s="141">
        <f t="shared" si="85"/>
        <v>6869.3632144496078</v>
      </c>
      <c r="JZ23" s="988">
        <f t="shared" si="86"/>
        <v>27.477452857798433</v>
      </c>
      <c r="KA23" s="141">
        <f t="shared" si="87"/>
        <v>6.647770852693168</v>
      </c>
      <c r="KB23" s="141">
        <f t="shared" si="88"/>
        <v>7.1062378080513184</v>
      </c>
      <c r="KC23" s="141">
        <f t="shared" si="89"/>
        <v>20.829682005105266</v>
      </c>
      <c r="KD23" s="141">
        <f t="shared" si="90"/>
        <v>34.583690665849751</v>
      </c>
      <c r="KF23" s="323">
        <v>0.86814814814814811</v>
      </c>
      <c r="KG23" s="336">
        <f t="shared" si="91"/>
        <v>45367.868148148147</v>
      </c>
      <c r="KH23" s="184" t="s">
        <v>328</v>
      </c>
      <c r="KI23" s="141">
        <v>4.0000000000000001E-3</v>
      </c>
      <c r="KJ23" s="141">
        <v>0.03</v>
      </c>
      <c r="KK23" s="141">
        <v>0.03</v>
      </c>
      <c r="KL23" s="249">
        <v>200.92768251330372</v>
      </c>
      <c r="KM23" s="141">
        <f t="shared" si="92"/>
        <v>6697.5894171101245</v>
      </c>
      <c r="KN23" s="988">
        <f t="shared" si="93"/>
        <v>26.7903576684405</v>
      </c>
      <c r="KO23" s="141">
        <f t="shared" si="94"/>
        <v>6.4815381455904424</v>
      </c>
      <c r="KP23" s="141">
        <f t="shared" si="95"/>
        <v>6.9285407763208191</v>
      </c>
      <c r="KQ23" s="141">
        <f t="shared" si="96"/>
        <v>20.308819522850058</v>
      </c>
      <c r="KR23" s="141">
        <f t="shared" si="97"/>
        <v>33.718898444761322</v>
      </c>
      <c r="KT23" s="226">
        <v>27.350658909098858</v>
      </c>
      <c r="KU23" s="226">
        <f t="shared" si="171"/>
        <v>34.583690665849751</v>
      </c>
      <c r="KV23" s="226">
        <f t="shared" si="172"/>
        <v>20.308819522850058</v>
      </c>
      <c r="KW23" s="226">
        <v>34.424105178693388</v>
      </c>
      <c r="KX23" s="226">
        <v>20.733564011736231</v>
      </c>
      <c r="KY23" s="472">
        <f t="shared" si="173"/>
        <v>0.15958548715636311</v>
      </c>
      <c r="KZ23" s="472">
        <f t="shared" si="174"/>
        <v>0.42474448888617289</v>
      </c>
      <c r="LD23" s="146">
        <v>0.87159722222222225</v>
      </c>
      <c r="LE23" s="421">
        <f t="shared" si="98"/>
        <v>45367.87159722222</v>
      </c>
      <c r="LF23" s="185" t="s">
        <v>329</v>
      </c>
      <c r="LG23" s="142">
        <v>5.0000000000000001E-3</v>
      </c>
      <c r="LH23" s="142">
        <v>0.01</v>
      </c>
      <c r="LI23" s="142">
        <v>1.2E-2</v>
      </c>
      <c r="LJ23" s="274">
        <v>127.88510538001657</v>
      </c>
      <c r="LK23" s="142">
        <f t="shared" si="99"/>
        <v>10657.09211500138</v>
      </c>
      <c r="LL23" s="424">
        <f t="shared" si="100"/>
        <v>53.285460575006901</v>
      </c>
      <c r="LM23" s="142">
        <f t="shared" si="101"/>
        <v>9.8373157984628126</v>
      </c>
      <c r="LN23" s="142">
        <f t="shared" si="102"/>
        <v>11.625918670910599</v>
      </c>
      <c r="LO23" s="142">
        <f t="shared" si="103"/>
        <v>43.44814477654409</v>
      </c>
      <c r="LP23" s="142">
        <f t="shared" si="104"/>
        <v>64.911379245917502</v>
      </c>
      <c r="LR23" s="146">
        <v>0.87159722222222225</v>
      </c>
      <c r="LS23" s="421">
        <f t="shared" si="105"/>
        <v>45367.87159722222</v>
      </c>
      <c r="LT23" s="185" t="s">
        <v>329</v>
      </c>
      <c r="LU23" s="142">
        <v>5.0000000000000001E-3</v>
      </c>
      <c r="LV23" s="142">
        <v>0.01</v>
      </c>
      <c r="LW23" s="142">
        <v>1.2E-2</v>
      </c>
      <c r="LX23" s="274">
        <v>133.33074456758371</v>
      </c>
      <c r="LY23" s="142">
        <f t="shared" si="106"/>
        <v>11110.895380631975</v>
      </c>
      <c r="LZ23" s="424">
        <f t="shared" si="107"/>
        <v>55.554476903159873</v>
      </c>
      <c r="MA23" s="142">
        <f t="shared" si="108"/>
        <v>10.256211120583361</v>
      </c>
      <c r="MB23" s="142">
        <f t="shared" si="109"/>
        <v>12.120976778871247</v>
      </c>
      <c r="MC23" s="142">
        <f t="shared" si="110"/>
        <v>45.298265782576514</v>
      </c>
      <c r="MD23" s="142">
        <f t="shared" si="111"/>
        <v>67.675453682031119</v>
      </c>
      <c r="MF23" s="227">
        <v>55.712557953160093</v>
      </c>
      <c r="MG23" s="227">
        <f t="shared" si="175"/>
        <v>67.675453682031119</v>
      </c>
      <c r="MH23" s="227">
        <f t="shared" si="176"/>
        <v>43.44814477654409</v>
      </c>
      <c r="MI23" s="227">
        <v>67.868025142940482</v>
      </c>
      <c r="MJ23" s="227">
        <v>45.427162638730536</v>
      </c>
      <c r="MK23" s="472">
        <f t="shared" si="177"/>
        <v>-0.19257146090936317</v>
      </c>
      <c r="ML23" s="472">
        <f t="shared" si="178"/>
        <v>1.9790178621864456</v>
      </c>
      <c r="MP23" s="700">
        <v>0.88895833333333341</v>
      </c>
      <c r="MQ23" s="410">
        <f t="shared" si="112"/>
        <v>45367.888958333337</v>
      </c>
      <c r="MR23" s="396" t="s">
        <v>330</v>
      </c>
      <c r="MS23" s="397">
        <v>3.0000000000000001E-3</v>
      </c>
      <c r="MT23" s="397">
        <v>2.5000000000000001E-2</v>
      </c>
      <c r="MU23" s="397">
        <v>2.5000000000000001E-2</v>
      </c>
      <c r="MV23" s="960">
        <v>260.72552366471268</v>
      </c>
      <c r="MW23" s="397">
        <f t="shared" si="113"/>
        <v>10429.020946588507</v>
      </c>
      <c r="MX23" s="989">
        <f t="shared" si="114"/>
        <v>31.287062839765522</v>
      </c>
      <c r="MY23" s="397">
        <f t="shared" si="115"/>
        <v>10.027904756335102</v>
      </c>
      <c r="MZ23" s="397">
        <f t="shared" si="116"/>
        <v>10.863563486029694</v>
      </c>
      <c r="NA23" s="397">
        <f t="shared" si="117"/>
        <v>21.259158083430421</v>
      </c>
      <c r="NB23" s="397">
        <f t="shared" si="118"/>
        <v>42.150626325795216</v>
      </c>
      <c r="ND23" s="700">
        <v>0.88895833333333341</v>
      </c>
      <c r="NE23" s="410">
        <f t="shared" si="119"/>
        <v>45367.888958333337</v>
      </c>
      <c r="NF23" s="396" t="s">
        <v>330</v>
      </c>
      <c r="NG23" s="397">
        <v>3.0000000000000001E-3</v>
      </c>
      <c r="NH23" s="397">
        <v>2.5000000000000001E-2</v>
      </c>
      <c r="NI23" s="397">
        <v>2.5000000000000001E-2</v>
      </c>
      <c r="NJ23" s="960">
        <v>247.35945166823157</v>
      </c>
      <c r="NK23" s="397">
        <f t="shared" si="120"/>
        <v>9894.3780667292631</v>
      </c>
      <c r="NL23" s="989">
        <f t="shared" si="121"/>
        <v>29.683134200187791</v>
      </c>
      <c r="NM23" s="397">
        <f t="shared" si="122"/>
        <v>9.5138250641627504</v>
      </c>
      <c r="NN23" s="397">
        <f t="shared" si="123"/>
        <v>10.306643819509649</v>
      </c>
      <c r="NO23" s="397">
        <f t="shared" si="124"/>
        <v>20.169309136025042</v>
      </c>
      <c r="NP23" s="397">
        <f t="shared" si="125"/>
        <v>39.98977801969744</v>
      </c>
      <c r="NR23" s="962">
        <v>30.79029739530969</v>
      </c>
      <c r="NS23" s="962">
        <f t="shared" si="179"/>
        <v>42.150626325795216</v>
      </c>
      <c r="NT23" s="962">
        <f t="shared" si="180"/>
        <v>20.169309136025042</v>
      </c>
      <c r="NU23" s="962">
        <v>41.481372879792218</v>
      </c>
      <c r="NV23" s="962">
        <v>20.921612332710431</v>
      </c>
      <c r="NW23" s="472">
        <f t="shared" si="181"/>
        <v>0.66925344600299752</v>
      </c>
      <c r="NX23" s="472">
        <f t="shared" si="182"/>
        <v>0.75230319668538925</v>
      </c>
    </row>
    <row r="24" spans="1:388" x14ac:dyDescent="0.25">
      <c r="A24" s="452" t="s">
        <v>437</v>
      </c>
      <c r="B24" s="418" t="s">
        <v>406</v>
      </c>
      <c r="C24" s="419">
        <v>49.1</v>
      </c>
      <c r="D24" s="418">
        <v>32.4</v>
      </c>
      <c r="E24" s="419">
        <v>59.9</v>
      </c>
      <c r="F24" s="417">
        <f t="shared" si="186"/>
        <v>278.5</v>
      </c>
      <c r="G24" s="418">
        <f t="shared" si="189"/>
        <v>73.3</v>
      </c>
      <c r="H24" s="234">
        <f t="shared" si="188"/>
        <v>59.242050215378818</v>
      </c>
      <c r="L24" s="321">
        <v>0.86119212962962965</v>
      </c>
      <c r="M24" s="338">
        <f t="shared" si="129"/>
        <v>45367.861192129632</v>
      </c>
      <c r="N24" s="321" t="s">
        <v>324</v>
      </c>
      <c r="O24" s="311">
        <v>1.7000000000000001E-2</v>
      </c>
      <c r="P24" s="311">
        <v>5.8999999999999997E-2</v>
      </c>
      <c r="Q24" s="311">
        <v>5.8999999999999997E-2</v>
      </c>
      <c r="R24" s="311">
        <v>179.6541007765197</v>
      </c>
      <c r="S24" s="311">
        <f t="shared" si="130"/>
        <v>3044.984758924063</v>
      </c>
      <c r="T24" s="921">
        <f t="shared" si="131"/>
        <v>51.764740901709075</v>
      </c>
      <c r="U24" s="311">
        <f t="shared" si="0"/>
        <v>2.9942350129419952</v>
      </c>
      <c r="V24" s="311">
        <f t="shared" si="1"/>
        <v>3.0974844961468917</v>
      </c>
      <c r="W24" s="311">
        <f t="shared" si="2"/>
        <v>48.770505888767083</v>
      </c>
      <c r="X24" s="311">
        <f t="shared" si="3"/>
        <v>54.862225397855966</v>
      </c>
      <c r="Z24" s="321">
        <v>0.86119212962962965</v>
      </c>
      <c r="AA24" s="338">
        <f t="shared" si="132"/>
        <v>45367.861192129632</v>
      </c>
      <c r="AB24" s="321" t="s">
        <v>324</v>
      </c>
      <c r="AC24" s="311">
        <v>1.7000000000000001E-2</v>
      </c>
      <c r="AD24" s="311">
        <v>5.8999999999999997E-2</v>
      </c>
      <c r="AE24" s="311">
        <v>5.8999999999999997E-2</v>
      </c>
      <c r="AF24" s="311">
        <v>174.81516847322646</v>
      </c>
      <c r="AG24" s="311">
        <f t="shared" si="133"/>
        <v>2962.9689571733302</v>
      </c>
      <c r="AH24" s="921">
        <f t="shared" si="134"/>
        <v>50.370472271946618</v>
      </c>
      <c r="AI24" s="311">
        <f t="shared" si="4"/>
        <v>2.9135861412204411</v>
      </c>
      <c r="AJ24" s="311">
        <f t="shared" si="5"/>
        <v>3.014054628848732</v>
      </c>
      <c r="AK24" s="311">
        <f t="shared" si="6"/>
        <v>47.456886130726176</v>
      </c>
      <c r="AL24" s="311">
        <f t="shared" si="7"/>
        <v>53.38452690079535</v>
      </c>
      <c r="AN24" s="922">
        <v>51.251982529742094</v>
      </c>
      <c r="AO24" s="922">
        <f t="shared" si="135"/>
        <v>54.862225397855966</v>
      </c>
      <c r="AP24" s="922">
        <f t="shared" si="136"/>
        <v>47.456886130726176</v>
      </c>
      <c r="AQ24" s="922">
        <v>54.318784729797656</v>
      </c>
      <c r="AR24" s="922">
        <v>48.287407069688385</v>
      </c>
      <c r="AS24" s="922">
        <f t="shared" si="137"/>
        <v>0.54344066805830948</v>
      </c>
      <c r="AT24" s="922">
        <f t="shared" si="138"/>
        <v>0.83052093896220924</v>
      </c>
      <c r="AX24" s="963">
        <v>0.85194444444444439</v>
      </c>
      <c r="AY24" s="964">
        <f t="shared" si="8"/>
        <v>45367.851944444446</v>
      </c>
      <c r="AZ24" s="963" t="s">
        <v>325</v>
      </c>
      <c r="BA24" s="965">
        <v>2.7E-2</v>
      </c>
      <c r="BB24" s="965">
        <v>0.10299999999999999</v>
      </c>
      <c r="BC24" s="965">
        <v>0.10299999999999999</v>
      </c>
      <c r="BD24" s="925">
        <v>304.49324190062674</v>
      </c>
      <c r="BE24" s="965">
        <f t="shared" si="9"/>
        <v>2956.2450669963764</v>
      </c>
      <c r="BF24" s="966">
        <f t="shared" si="10"/>
        <v>79.818616808902163</v>
      </c>
      <c r="BG24" s="965">
        <f t="shared" si="11"/>
        <v>2.9278196336598725</v>
      </c>
      <c r="BH24" s="965">
        <f t="shared" si="12"/>
        <v>2.9852278617708508</v>
      </c>
      <c r="BI24" s="965">
        <f t="shared" si="13"/>
        <v>76.890797175242284</v>
      </c>
      <c r="BJ24" s="965">
        <f t="shared" si="14"/>
        <v>82.803844670673016</v>
      </c>
      <c r="BL24" s="963">
        <v>0.85194444444444439</v>
      </c>
      <c r="BM24" s="964">
        <f t="shared" si="15"/>
        <v>45367.851944444446</v>
      </c>
      <c r="BN24" s="963" t="s">
        <v>325</v>
      </c>
      <c r="BO24" s="965">
        <v>2.7E-2</v>
      </c>
      <c r="BP24" s="965">
        <v>0.10299999999999999</v>
      </c>
      <c r="BQ24" s="965">
        <v>0.10299999999999999</v>
      </c>
      <c r="BR24" s="925">
        <v>297.84979574370567</v>
      </c>
      <c r="BS24" s="965">
        <f t="shared" si="16"/>
        <v>2891.7455897447153</v>
      </c>
      <c r="BT24" s="966">
        <f t="shared" si="17"/>
        <v>78.077130923107319</v>
      </c>
      <c r="BU24" s="965">
        <f t="shared" si="18"/>
        <v>2.8639403436894777</v>
      </c>
      <c r="BV24" s="965">
        <f t="shared" si="19"/>
        <v>2.9200960367029971</v>
      </c>
      <c r="BW24" s="965">
        <f t="shared" si="20"/>
        <v>75.213190579417841</v>
      </c>
      <c r="BX24" s="965">
        <f t="shared" si="21"/>
        <v>80.99722695981032</v>
      </c>
      <c r="BZ24" s="927">
        <v>79.040625998893915</v>
      </c>
      <c r="CA24" s="927">
        <f t="shared" si="139"/>
        <v>82.803844670673016</v>
      </c>
      <c r="CB24" s="927">
        <f t="shared" si="140"/>
        <v>75.213190579417841</v>
      </c>
      <c r="CC24" s="927">
        <v>81.996756891372513</v>
      </c>
      <c r="CD24" s="927">
        <v>76.14134377742451</v>
      </c>
      <c r="CE24" s="927">
        <f t="shared" si="141"/>
        <v>0.80708777930050246</v>
      </c>
      <c r="CF24" s="927">
        <f t="shared" si="142"/>
        <v>0.92815319800666884</v>
      </c>
      <c r="CJ24" s="967">
        <v>0.85100694444444447</v>
      </c>
      <c r="CK24" s="968">
        <f t="shared" si="143"/>
        <v>45367.851006944446</v>
      </c>
      <c r="CL24" s="967" t="s">
        <v>326</v>
      </c>
      <c r="CM24" s="469">
        <v>2.1999999999999999E-2</v>
      </c>
      <c r="CN24" s="469">
        <v>6.5000000000000002E-2</v>
      </c>
      <c r="CO24" s="469">
        <v>6.5000000000000002E-2</v>
      </c>
      <c r="CP24" s="930">
        <v>284.10906235127197</v>
      </c>
      <c r="CQ24" s="469">
        <f t="shared" si="22"/>
        <v>4370.9086515580302</v>
      </c>
      <c r="CR24" s="969">
        <f t="shared" si="144"/>
        <v>96.159990334276657</v>
      </c>
      <c r="CS24" s="469">
        <f t="shared" si="23"/>
        <v>4.30468276289806</v>
      </c>
      <c r="CT24" s="469">
        <f t="shared" si="24"/>
        <v>4.4392040992386246</v>
      </c>
      <c r="CU24" s="469">
        <f t="shared" si="25"/>
        <v>91.855307571378603</v>
      </c>
      <c r="CV24" s="469">
        <f t="shared" si="26"/>
        <v>100.59919443351528</v>
      </c>
      <c r="CX24" s="967">
        <v>0.85100694444444447</v>
      </c>
      <c r="CY24" s="968">
        <f t="shared" si="145"/>
        <v>45367.851006944446</v>
      </c>
      <c r="CZ24" s="967" t="s">
        <v>326</v>
      </c>
      <c r="DA24" s="469">
        <v>2.1999999999999999E-2</v>
      </c>
      <c r="DB24" s="469">
        <v>6.5000000000000002E-2</v>
      </c>
      <c r="DC24" s="469">
        <v>6.5000000000000002E-2</v>
      </c>
      <c r="DD24" s="930">
        <v>275.73461394545348</v>
      </c>
      <c r="DE24" s="469">
        <f t="shared" si="27"/>
        <v>4242.070983776207</v>
      </c>
      <c r="DF24" s="969">
        <f t="shared" si="146"/>
        <v>93.325561643076554</v>
      </c>
      <c r="DG24" s="469">
        <f t="shared" si="28"/>
        <v>4.1777971809917194</v>
      </c>
      <c r="DH24" s="469">
        <f t="shared" si="29"/>
        <v>4.3083533428977105</v>
      </c>
      <c r="DI24" s="469">
        <f t="shared" si="30"/>
        <v>89.147764462084837</v>
      </c>
      <c r="DJ24" s="469">
        <f t="shared" si="31"/>
        <v>97.633914985974258</v>
      </c>
      <c r="DL24" s="472">
        <v>94.791766021040743</v>
      </c>
      <c r="DM24" s="472">
        <f t="shared" si="147"/>
        <v>100.59919443351528</v>
      </c>
      <c r="DN24" s="472">
        <f t="shared" si="148"/>
        <v>89.147764462084837</v>
      </c>
      <c r="DO24" s="472">
        <v>99.167806355818897</v>
      </c>
      <c r="DP24" s="472">
        <v>90.548332969134648</v>
      </c>
      <c r="DQ24" s="472">
        <f t="shared" si="149"/>
        <v>1.4313880776963828</v>
      </c>
      <c r="DR24" s="472">
        <f t="shared" si="150"/>
        <v>1.4005685070498117</v>
      </c>
      <c r="DV24" s="970">
        <v>0.85388888888888881</v>
      </c>
      <c r="DW24" s="971">
        <f t="shared" si="32"/>
        <v>45367.853888888887</v>
      </c>
      <c r="DX24" s="970" t="s">
        <v>436</v>
      </c>
      <c r="DY24" s="972">
        <v>1.2999999999999999E-2</v>
      </c>
      <c r="DZ24" s="972">
        <v>2.8000000000000001E-2</v>
      </c>
      <c r="EA24" s="972">
        <v>2.8000000000000001E-2</v>
      </c>
      <c r="EB24" s="934">
        <v>75.168674108638257</v>
      </c>
      <c r="EC24" s="972">
        <f t="shared" si="33"/>
        <v>2684.5955038799375</v>
      </c>
      <c r="ED24" s="973">
        <f t="shared" si="34"/>
        <v>34.899741550439188</v>
      </c>
      <c r="EE24" s="974">
        <f t="shared" si="35"/>
        <v>2.592023245125457</v>
      </c>
      <c r="EF24" s="974">
        <f t="shared" si="36"/>
        <v>2.784024966986602</v>
      </c>
      <c r="EG24" s="972">
        <f t="shared" si="37"/>
        <v>32.307718305313728</v>
      </c>
      <c r="EH24" s="972">
        <f t="shared" si="38"/>
        <v>37.683766517425788</v>
      </c>
      <c r="EJ24" s="970">
        <v>0.85388888888888881</v>
      </c>
      <c r="EK24" s="971">
        <f t="shared" si="39"/>
        <v>45367.853888888887</v>
      </c>
      <c r="EL24" s="970" t="s">
        <v>436</v>
      </c>
      <c r="EM24" s="972">
        <v>1.2999999999999999E-2</v>
      </c>
      <c r="EN24" s="972">
        <v>2.8000000000000001E-2</v>
      </c>
      <c r="EO24" s="972">
        <v>2.8000000000000001E-2</v>
      </c>
      <c r="EP24" s="934">
        <v>75.370816165296901</v>
      </c>
      <c r="EQ24" s="972">
        <f t="shared" si="40"/>
        <v>2691.8148630463179</v>
      </c>
      <c r="ER24" s="975">
        <f t="shared" si="41"/>
        <v>34.993593219602133</v>
      </c>
      <c r="ES24" s="976">
        <f t="shared" si="42"/>
        <v>2.5989936608723068</v>
      </c>
      <c r="ET24" s="976">
        <f t="shared" si="43"/>
        <v>2.7915117098258113</v>
      </c>
      <c r="EU24" s="972">
        <f t="shared" si="44"/>
        <v>32.394599558729823</v>
      </c>
      <c r="EV24" s="972">
        <f t="shared" si="45"/>
        <v>37.785104929427945</v>
      </c>
      <c r="EX24" s="939">
        <v>35.177367362915746</v>
      </c>
      <c r="EY24" s="939">
        <f t="shared" si="151"/>
        <v>37.785104929427945</v>
      </c>
      <c r="EZ24" s="939">
        <f t="shared" si="152"/>
        <v>32.307718305313728</v>
      </c>
      <c r="FA24" s="939">
        <v>37.983539118362017</v>
      </c>
      <c r="FB24" s="939">
        <v>32.564724694051975</v>
      </c>
      <c r="FC24" s="472">
        <f t="shared" si="153"/>
        <v>-0.19843418893407261</v>
      </c>
      <c r="FD24" s="472">
        <f t="shared" si="154"/>
        <v>0.25700638873824744</v>
      </c>
      <c r="FH24" s="977">
        <v>0.85700231481481481</v>
      </c>
      <c r="FI24" s="978">
        <f t="shared" si="46"/>
        <v>45367.857002314813</v>
      </c>
      <c r="FJ24" s="977" t="s">
        <v>437</v>
      </c>
      <c r="FK24" s="979">
        <v>1.0999999999999999E-2</v>
      </c>
      <c r="FL24" s="979">
        <v>3.7999999999999999E-2</v>
      </c>
      <c r="FM24" s="979">
        <v>3.7999999999999999E-2</v>
      </c>
      <c r="FN24" s="942">
        <v>59.490921907355307</v>
      </c>
      <c r="FO24" s="979">
        <f t="shared" si="47"/>
        <v>1565.5505765093503</v>
      </c>
      <c r="FP24" s="980">
        <f t="shared" si="48"/>
        <v>17.221056341602853</v>
      </c>
      <c r="FQ24" s="981">
        <f t="shared" si="49"/>
        <v>1.5254082540347516</v>
      </c>
      <c r="FR24" s="981">
        <f t="shared" si="50"/>
        <v>1.6078627542528461</v>
      </c>
      <c r="FS24" s="979">
        <f t="shared" si="51"/>
        <v>15.695648087568102</v>
      </c>
      <c r="FT24" s="979">
        <f t="shared" si="52"/>
        <v>18.828919095855699</v>
      </c>
      <c r="FV24" s="977">
        <v>0.85700231481481481</v>
      </c>
      <c r="FW24" s="978">
        <f t="shared" si="53"/>
        <v>45367.857002314813</v>
      </c>
      <c r="FX24" s="977" t="s">
        <v>437</v>
      </c>
      <c r="FY24" s="979">
        <v>1.0999999999999999E-2</v>
      </c>
      <c r="FZ24" s="979">
        <v>3.7999999999999999E-2</v>
      </c>
      <c r="GA24" s="979">
        <v>3.7999999999999999E-2</v>
      </c>
      <c r="GB24" s="942">
        <v>59.242050215378818</v>
      </c>
      <c r="GC24" s="979">
        <f t="shared" si="54"/>
        <v>1559.0013214573373</v>
      </c>
      <c r="GD24" s="980">
        <f t="shared" si="55"/>
        <v>17.149014536030709</v>
      </c>
      <c r="GE24" s="981">
        <f t="shared" si="56"/>
        <v>1.5190269285994569</v>
      </c>
      <c r="GF24" s="981">
        <f t="shared" si="57"/>
        <v>1.6011364923075357</v>
      </c>
      <c r="GG24" s="979">
        <f t="shared" si="58"/>
        <v>15.629987607431252</v>
      </c>
      <c r="GH24" s="979">
        <f t="shared" si="59"/>
        <v>18.750151028338244</v>
      </c>
      <c r="GJ24" s="982">
        <v>17.301352301516623</v>
      </c>
      <c r="GK24" s="945">
        <f t="shared" si="155"/>
        <v>18.828919095855699</v>
      </c>
      <c r="GL24" s="945">
        <f t="shared" si="156"/>
        <v>15.629987607431252</v>
      </c>
      <c r="GM24" s="982">
        <v>18.916711975859698</v>
      </c>
      <c r="GN24" s="982">
        <v>15.768831584832167</v>
      </c>
      <c r="GO24" s="472">
        <f t="shared" si="157"/>
        <v>-8.7792880003998874E-2</v>
      </c>
      <c r="GP24" s="472">
        <f t="shared" si="158"/>
        <v>0.13884397740091536</v>
      </c>
      <c r="GT24" s="983">
        <v>0.86802083333333335</v>
      </c>
      <c r="GU24" s="984">
        <f t="shared" si="60"/>
        <v>45367.868020833332</v>
      </c>
      <c r="GV24" s="983" t="s">
        <v>438</v>
      </c>
      <c r="GW24" s="985">
        <v>8.0000000000000002E-3</v>
      </c>
      <c r="GX24" s="985">
        <v>3.6999999999999998E-2</v>
      </c>
      <c r="GY24" s="985">
        <v>3.6999999999999998E-2</v>
      </c>
      <c r="GZ24" s="948">
        <v>276.78277960238375</v>
      </c>
      <c r="HA24" s="985">
        <f t="shared" si="61"/>
        <v>7480.6156649292907</v>
      </c>
      <c r="HB24" s="986">
        <f t="shared" si="62"/>
        <v>59.844925319434324</v>
      </c>
      <c r="HC24" s="987">
        <f t="shared" si="63"/>
        <v>7.2837573579574677</v>
      </c>
      <c r="HD24" s="987">
        <f t="shared" si="64"/>
        <v>7.6884105445106607</v>
      </c>
      <c r="HE24" s="985">
        <f t="shared" si="65"/>
        <v>52.561167961476855</v>
      </c>
      <c r="HF24" s="985">
        <f t="shared" si="66"/>
        <v>67.533335863944984</v>
      </c>
      <c r="HH24" s="983">
        <v>0.86802083333333335</v>
      </c>
      <c r="HI24" s="984">
        <f t="shared" si="67"/>
        <v>45367.868020833332</v>
      </c>
      <c r="HJ24" s="983" t="s">
        <v>438</v>
      </c>
      <c r="HK24" s="985">
        <v>8.0000000000000002E-3</v>
      </c>
      <c r="HL24" s="985">
        <v>3.6999999999999998E-2</v>
      </c>
      <c r="HM24" s="985">
        <v>3.6999999999999998E-2</v>
      </c>
      <c r="HN24" s="948">
        <v>270.62171808561465</v>
      </c>
      <c r="HO24" s="985">
        <f t="shared" si="68"/>
        <v>7314.1004888003963</v>
      </c>
      <c r="HP24" s="986">
        <f t="shared" si="69"/>
        <v>58.512803910403171</v>
      </c>
      <c r="HQ24" s="987">
        <f t="shared" si="70"/>
        <v>7.1216241601477543</v>
      </c>
      <c r="HR24" s="987">
        <f t="shared" si="71"/>
        <v>7.5172699468226289</v>
      </c>
      <c r="HS24" s="985">
        <f t="shared" si="72"/>
        <v>51.391179750255418</v>
      </c>
      <c r="HT24" s="985">
        <f t="shared" si="73"/>
        <v>66.030073857225801</v>
      </c>
      <c r="HV24" s="951">
        <v>59.416138655334947</v>
      </c>
      <c r="HW24" s="951">
        <f t="shared" si="159"/>
        <v>67.533335863944984</v>
      </c>
      <c r="HX24" s="951">
        <f t="shared" si="160"/>
        <v>51.391179750255418</v>
      </c>
      <c r="HY24" s="951">
        <v>67.049462024249507</v>
      </c>
      <c r="HZ24" s="951">
        <v>52.184569147942206</v>
      </c>
      <c r="IA24" s="472">
        <f t="shared" si="161"/>
        <v>0.4838738396954767</v>
      </c>
      <c r="IB24" s="472">
        <f t="shared" si="162"/>
        <v>0.79338939768678785</v>
      </c>
      <c r="IF24" s="952">
        <v>0.85938657407407415</v>
      </c>
      <c r="IG24" s="953">
        <f t="shared" si="163"/>
        <v>45367.859386574077</v>
      </c>
      <c r="IH24" s="240" t="s">
        <v>327</v>
      </c>
      <c r="II24" s="239">
        <v>1.7000000000000001E-2</v>
      </c>
      <c r="IJ24" s="239">
        <v>7.3999999999999996E-2</v>
      </c>
      <c r="IK24" s="239">
        <v>7.4999999999999997E-2</v>
      </c>
      <c r="IL24" s="239">
        <v>342.45467564370466</v>
      </c>
      <c r="IM24" s="239">
        <f t="shared" si="164"/>
        <v>4566.062341916062</v>
      </c>
      <c r="IN24" s="954">
        <f t="shared" si="74"/>
        <v>77.623059812573061</v>
      </c>
      <c r="IO24" s="239">
        <f t="shared" si="75"/>
        <v>4.5059825742592725</v>
      </c>
      <c r="IP24" s="239">
        <f t="shared" si="76"/>
        <v>4.6277658870770901</v>
      </c>
      <c r="IQ24" s="239">
        <f t="shared" si="77"/>
        <v>73.117077238313783</v>
      </c>
      <c r="IR24" s="239">
        <f t="shared" si="78"/>
        <v>82.25082569965015</v>
      </c>
      <c r="IT24" s="952">
        <v>0.85938657407407415</v>
      </c>
      <c r="IU24" s="953">
        <f t="shared" si="165"/>
        <v>45367.859386574077</v>
      </c>
      <c r="IV24" s="240" t="s">
        <v>327</v>
      </c>
      <c r="IW24" s="239">
        <v>1.7000000000000001E-2</v>
      </c>
      <c r="IX24" s="239">
        <v>7.3999999999999996E-2</v>
      </c>
      <c r="IY24" s="239">
        <v>7.4999999999999997E-2</v>
      </c>
      <c r="IZ24" s="239">
        <v>345.94918302431751</v>
      </c>
      <c r="JA24" s="239">
        <f t="shared" si="166"/>
        <v>4612.6557736575669</v>
      </c>
      <c r="JB24" s="954">
        <f t="shared" si="79"/>
        <v>78.415148152178645</v>
      </c>
      <c r="JC24" s="239">
        <f t="shared" si="80"/>
        <v>4.5519629345304935</v>
      </c>
      <c r="JD24" s="239">
        <f t="shared" si="81"/>
        <v>4.6749889597880747</v>
      </c>
      <c r="JE24" s="239">
        <f t="shared" si="82"/>
        <v>73.863185217648152</v>
      </c>
      <c r="JF24" s="239">
        <f t="shared" si="83"/>
        <v>83.090137111966726</v>
      </c>
      <c r="JH24" s="225">
        <v>78.956113330054336</v>
      </c>
      <c r="JI24" s="225">
        <f t="shared" si="167"/>
        <v>83.090137111966726</v>
      </c>
      <c r="JJ24" s="225">
        <f t="shared" si="168"/>
        <v>73.117077238313783</v>
      </c>
      <c r="JK24" s="225">
        <v>83.663353790908133</v>
      </c>
      <c r="JL24" s="225">
        <v>74.372747618170379</v>
      </c>
      <c r="JM24" s="472">
        <f t="shared" si="169"/>
        <v>-0.5732166789414066</v>
      </c>
      <c r="JN24" s="472">
        <f t="shared" si="170"/>
        <v>1.2556703798565962</v>
      </c>
      <c r="JR24" s="323">
        <v>0.8687731481481481</v>
      </c>
      <c r="JS24" s="336">
        <f t="shared" si="84"/>
        <v>45367.868773148148</v>
      </c>
      <c r="JT24" s="184" t="s">
        <v>328</v>
      </c>
      <c r="JU24" s="141">
        <v>4.0000000000000001E-3</v>
      </c>
      <c r="JV24" s="141">
        <v>0.03</v>
      </c>
      <c r="JW24" s="141">
        <v>0.03</v>
      </c>
      <c r="JX24" s="249">
        <v>206.08089643348822</v>
      </c>
      <c r="JY24" s="141">
        <f t="shared" si="85"/>
        <v>6869.3632144496078</v>
      </c>
      <c r="JZ24" s="988">
        <f t="shared" si="86"/>
        <v>27.477452857798433</v>
      </c>
      <c r="KA24" s="141">
        <f t="shared" si="87"/>
        <v>6.647770852693168</v>
      </c>
      <c r="KB24" s="141">
        <f t="shared" si="88"/>
        <v>7.1062378080513184</v>
      </c>
      <c r="KC24" s="141">
        <f t="shared" si="89"/>
        <v>20.829682005105266</v>
      </c>
      <c r="KD24" s="141">
        <f t="shared" si="90"/>
        <v>34.583690665849751</v>
      </c>
      <c r="KF24" s="323">
        <v>0.8687731481481481</v>
      </c>
      <c r="KG24" s="336">
        <f t="shared" si="91"/>
        <v>45367.868773148148</v>
      </c>
      <c r="KH24" s="184" t="s">
        <v>328</v>
      </c>
      <c r="KI24" s="141">
        <v>4.0000000000000001E-3</v>
      </c>
      <c r="KJ24" s="141">
        <v>0.03</v>
      </c>
      <c r="KK24" s="141">
        <v>0.03</v>
      </c>
      <c r="KL24" s="249">
        <v>200.92768251330372</v>
      </c>
      <c r="KM24" s="141">
        <f t="shared" si="92"/>
        <v>6697.5894171101245</v>
      </c>
      <c r="KN24" s="988">
        <f t="shared" si="93"/>
        <v>26.7903576684405</v>
      </c>
      <c r="KO24" s="141">
        <f t="shared" si="94"/>
        <v>6.4815381455904424</v>
      </c>
      <c r="KP24" s="141">
        <f t="shared" si="95"/>
        <v>6.9285407763208191</v>
      </c>
      <c r="KQ24" s="141">
        <f t="shared" si="96"/>
        <v>20.308819522850058</v>
      </c>
      <c r="KR24" s="141">
        <f t="shared" si="97"/>
        <v>33.718898444761322</v>
      </c>
      <c r="KT24" s="226">
        <v>27.350658909098858</v>
      </c>
      <c r="KU24" s="226">
        <f t="shared" si="171"/>
        <v>34.583690665849751</v>
      </c>
      <c r="KV24" s="226">
        <f t="shared" si="172"/>
        <v>20.308819522850058</v>
      </c>
      <c r="KW24" s="226">
        <v>34.424105178693388</v>
      </c>
      <c r="KX24" s="226">
        <v>20.733564011736231</v>
      </c>
      <c r="KY24" s="472">
        <f t="shared" si="173"/>
        <v>0.15958548715636311</v>
      </c>
      <c r="KZ24" s="472">
        <f t="shared" si="174"/>
        <v>0.42474448888617289</v>
      </c>
      <c r="LD24" s="146">
        <v>0.87195601851851856</v>
      </c>
      <c r="LE24" s="421">
        <f t="shared" si="98"/>
        <v>45367.87195601852</v>
      </c>
      <c r="LF24" s="185" t="s">
        <v>329</v>
      </c>
      <c r="LG24" s="142">
        <v>5.0000000000000001E-3</v>
      </c>
      <c r="LH24" s="142">
        <v>0.01</v>
      </c>
      <c r="LI24" s="142">
        <v>1.2E-2</v>
      </c>
      <c r="LJ24" s="274">
        <v>127.88510538001657</v>
      </c>
      <c r="LK24" s="142">
        <f t="shared" si="99"/>
        <v>10657.09211500138</v>
      </c>
      <c r="LL24" s="424">
        <f t="shared" si="100"/>
        <v>53.285460575006901</v>
      </c>
      <c r="LM24" s="142">
        <f t="shared" si="101"/>
        <v>9.8373157984628126</v>
      </c>
      <c r="LN24" s="142">
        <f t="shared" si="102"/>
        <v>11.625918670910599</v>
      </c>
      <c r="LO24" s="142">
        <f t="shared" si="103"/>
        <v>43.44814477654409</v>
      </c>
      <c r="LP24" s="142">
        <f t="shared" si="104"/>
        <v>64.911379245917502</v>
      </c>
      <c r="LR24" s="146">
        <v>0.87195601851851856</v>
      </c>
      <c r="LS24" s="421">
        <f t="shared" si="105"/>
        <v>45367.87195601852</v>
      </c>
      <c r="LT24" s="185" t="s">
        <v>329</v>
      </c>
      <c r="LU24" s="142">
        <v>5.0000000000000001E-3</v>
      </c>
      <c r="LV24" s="142">
        <v>0.01</v>
      </c>
      <c r="LW24" s="142">
        <v>1.2E-2</v>
      </c>
      <c r="LX24" s="274">
        <v>133.33074456758371</v>
      </c>
      <c r="LY24" s="142">
        <f t="shared" si="106"/>
        <v>11110.895380631975</v>
      </c>
      <c r="LZ24" s="424">
        <f t="shared" si="107"/>
        <v>55.554476903159873</v>
      </c>
      <c r="MA24" s="142">
        <f t="shared" si="108"/>
        <v>10.256211120583361</v>
      </c>
      <c r="MB24" s="142">
        <f t="shared" si="109"/>
        <v>12.120976778871247</v>
      </c>
      <c r="MC24" s="142">
        <f t="shared" si="110"/>
        <v>45.298265782576514</v>
      </c>
      <c r="MD24" s="142">
        <f t="shared" si="111"/>
        <v>67.675453682031119</v>
      </c>
      <c r="MF24" s="227">
        <v>55.712557953160093</v>
      </c>
      <c r="MG24" s="227">
        <f t="shared" si="175"/>
        <v>67.675453682031119</v>
      </c>
      <c r="MH24" s="227">
        <f t="shared" si="176"/>
        <v>43.44814477654409</v>
      </c>
      <c r="MI24" s="227">
        <v>67.868025142940482</v>
      </c>
      <c r="MJ24" s="227">
        <v>45.427162638730536</v>
      </c>
      <c r="MK24" s="472">
        <f t="shared" si="177"/>
        <v>-0.19257146090936317</v>
      </c>
      <c r="ML24" s="472">
        <f t="shared" si="178"/>
        <v>1.9790178621864456</v>
      </c>
      <c r="MP24" s="700">
        <v>0.8924537037037038</v>
      </c>
      <c r="MQ24" s="410">
        <f t="shared" si="112"/>
        <v>45367.892453703702</v>
      </c>
      <c r="MR24" s="396" t="s">
        <v>330</v>
      </c>
      <c r="MS24" s="397">
        <v>4.0000000000000001E-3</v>
      </c>
      <c r="MT24" s="397">
        <v>2.5000000000000001E-2</v>
      </c>
      <c r="MU24" s="397">
        <v>2.5000000000000001E-2</v>
      </c>
      <c r="MV24" s="960">
        <v>260.72552366471268</v>
      </c>
      <c r="MW24" s="397">
        <f t="shared" si="113"/>
        <v>10429.020946588507</v>
      </c>
      <c r="MX24" s="989">
        <f t="shared" si="114"/>
        <v>41.716083786354027</v>
      </c>
      <c r="MY24" s="397">
        <f t="shared" si="115"/>
        <v>10.027904756335102</v>
      </c>
      <c r="MZ24" s="397">
        <f t="shared" si="116"/>
        <v>10.863563486029694</v>
      </c>
      <c r="NA24" s="397">
        <f t="shared" si="117"/>
        <v>31.688179030018922</v>
      </c>
      <c r="NB24" s="397">
        <f t="shared" si="118"/>
        <v>52.579647272383724</v>
      </c>
      <c r="ND24" s="700">
        <v>0.8924537037037038</v>
      </c>
      <c r="NE24" s="410">
        <f t="shared" si="119"/>
        <v>45367.892453703702</v>
      </c>
      <c r="NF24" s="396" t="s">
        <v>330</v>
      </c>
      <c r="NG24" s="397">
        <v>4.0000000000000001E-3</v>
      </c>
      <c r="NH24" s="397">
        <v>2.5000000000000001E-2</v>
      </c>
      <c r="NI24" s="397">
        <v>2.5000000000000001E-2</v>
      </c>
      <c r="NJ24" s="960">
        <v>247.35945166823157</v>
      </c>
      <c r="NK24" s="397">
        <f t="shared" si="120"/>
        <v>9894.3780667292631</v>
      </c>
      <c r="NL24" s="989">
        <f t="shared" si="121"/>
        <v>39.577512266917054</v>
      </c>
      <c r="NM24" s="397">
        <f t="shared" si="122"/>
        <v>9.5138250641627504</v>
      </c>
      <c r="NN24" s="397">
        <f t="shared" si="123"/>
        <v>10.306643819509649</v>
      </c>
      <c r="NO24" s="397">
        <f t="shared" si="124"/>
        <v>30.063687202754302</v>
      </c>
      <c r="NP24" s="397">
        <f t="shared" si="125"/>
        <v>49.8841560864267</v>
      </c>
      <c r="NR24" s="962">
        <v>41.053729860412915</v>
      </c>
      <c r="NS24" s="962">
        <f t="shared" si="179"/>
        <v>52.579647272383724</v>
      </c>
      <c r="NT24" s="962">
        <f t="shared" si="180"/>
        <v>30.063687202754302</v>
      </c>
      <c r="NU24" s="962">
        <v>51.744805344895447</v>
      </c>
      <c r="NV24" s="962">
        <v>31.185044797813653</v>
      </c>
      <c r="NW24" s="472">
        <f t="shared" si="181"/>
        <v>0.83484192748827724</v>
      </c>
      <c r="NX24" s="472">
        <f t="shared" si="182"/>
        <v>1.1213575950593508</v>
      </c>
    </row>
    <row r="25" spans="1:388" x14ac:dyDescent="0.25">
      <c r="A25" s="450" t="s">
        <v>438</v>
      </c>
      <c r="B25" s="234" t="s">
        <v>406</v>
      </c>
      <c r="C25" s="417">
        <v>50.2</v>
      </c>
      <c r="D25" s="234">
        <v>27.2</v>
      </c>
      <c r="E25" s="417">
        <v>277.3</v>
      </c>
      <c r="F25" s="417">
        <f t="shared" si="186"/>
        <v>282.60000000000002</v>
      </c>
      <c r="G25" s="234">
        <f t="shared" si="189"/>
        <v>67</v>
      </c>
      <c r="H25" s="234">
        <f t="shared" si="188"/>
        <v>270.62171808561465</v>
      </c>
      <c r="L25" s="321">
        <v>0.86321759259259256</v>
      </c>
      <c r="M25" s="338">
        <f t="shared" si="129"/>
        <v>45367.863217592596</v>
      </c>
      <c r="N25" s="321" t="s">
        <v>324</v>
      </c>
      <c r="O25" s="311">
        <v>1.7999999999999999E-2</v>
      </c>
      <c r="P25" s="311">
        <v>5.8999999999999997E-2</v>
      </c>
      <c r="Q25" s="311">
        <v>5.8999999999999997E-2</v>
      </c>
      <c r="R25" s="311">
        <v>179.6541007765197</v>
      </c>
      <c r="S25" s="311">
        <f t="shared" si="130"/>
        <v>3044.984758924063</v>
      </c>
      <c r="T25" s="921">
        <f t="shared" si="131"/>
        <v>54.809725660633127</v>
      </c>
      <c r="U25" s="311">
        <f t="shared" si="0"/>
        <v>2.9942350129419952</v>
      </c>
      <c r="V25" s="311">
        <f t="shared" si="1"/>
        <v>3.0974844961468917</v>
      </c>
      <c r="W25" s="311">
        <f t="shared" si="2"/>
        <v>51.815490647691135</v>
      </c>
      <c r="X25" s="311">
        <f t="shared" si="3"/>
        <v>57.907210156780017</v>
      </c>
      <c r="Z25" s="321">
        <v>0.86321759259259256</v>
      </c>
      <c r="AA25" s="338">
        <f t="shared" si="132"/>
        <v>45367.863217592596</v>
      </c>
      <c r="AB25" s="321" t="s">
        <v>324</v>
      </c>
      <c r="AC25" s="311">
        <v>1.7999999999999999E-2</v>
      </c>
      <c r="AD25" s="311">
        <v>5.8999999999999997E-2</v>
      </c>
      <c r="AE25" s="311">
        <v>5.8999999999999997E-2</v>
      </c>
      <c r="AF25" s="311">
        <v>174.81516847322646</v>
      </c>
      <c r="AG25" s="311">
        <f t="shared" si="133"/>
        <v>2962.9689571733302</v>
      </c>
      <c r="AH25" s="921">
        <f t="shared" si="134"/>
        <v>53.333441229119941</v>
      </c>
      <c r="AI25" s="311">
        <f t="shared" si="4"/>
        <v>2.9135861412204411</v>
      </c>
      <c r="AJ25" s="311">
        <f t="shared" si="5"/>
        <v>3.014054628848732</v>
      </c>
      <c r="AK25" s="311">
        <f t="shared" si="6"/>
        <v>50.419855087899499</v>
      </c>
      <c r="AL25" s="311">
        <f t="shared" si="7"/>
        <v>56.347495857968674</v>
      </c>
      <c r="AN25" s="922">
        <v>54.266805031491621</v>
      </c>
      <c r="AO25" s="922">
        <f t="shared" si="135"/>
        <v>57.907210156780017</v>
      </c>
      <c r="AP25" s="922">
        <f t="shared" si="136"/>
        <v>50.419855087899499</v>
      </c>
      <c r="AQ25" s="922">
        <v>57.333607231547184</v>
      </c>
      <c r="AR25" s="922">
        <v>51.302229571437913</v>
      </c>
      <c r="AS25" s="922">
        <f t="shared" si="137"/>
        <v>0.57360292523283363</v>
      </c>
      <c r="AT25" s="922">
        <f t="shared" si="138"/>
        <v>0.8823744835384133</v>
      </c>
      <c r="AX25" s="963">
        <v>0.85214120370370372</v>
      </c>
      <c r="AY25" s="964">
        <f t="shared" si="8"/>
        <v>45367.852141203701</v>
      </c>
      <c r="AZ25" s="963" t="s">
        <v>325</v>
      </c>
      <c r="BA25" s="965">
        <v>2.4E-2</v>
      </c>
      <c r="BB25" s="965">
        <v>0.10299999999999999</v>
      </c>
      <c r="BC25" s="965">
        <v>0.10299999999999999</v>
      </c>
      <c r="BD25" s="925">
        <v>304.49324190062674</v>
      </c>
      <c r="BE25" s="965">
        <f t="shared" si="9"/>
        <v>2956.2450669963764</v>
      </c>
      <c r="BF25" s="966">
        <f t="shared" si="10"/>
        <v>70.949881607913042</v>
      </c>
      <c r="BG25" s="965">
        <f t="shared" si="11"/>
        <v>2.9278196336598725</v>
      </c>
      <c r="BH25" s="965">
        <f t="shared" si="12"/>
        <v>2.9852278617708508</v>
      </c>
      <c r="BI25" s="965">
        <f t="shared" si="13"/>
        <v>68.022061974253177</v>
      </c>
      <c r="BJ25" s="965">
        <f t="shared" si="14"/>
        <v>73.935109469683894</v>
      </c>
      <c r="BL25" s="963">
        <v>0.85214120370370372</v>
      </c>
      <c r="BM25" s="964">
        <f t="shared" si="15"/>
        <v>45367.852141203701</v>
      </c>
      <c r="BN25" s="963" t="s">
        <v>325</v>
      </c>
      <c r="BO25" s="965">
        <v>2.4E-2</v>
      </c>
      <c r="BP25" s="965">
        <v>0.10299999999999999</v>
      </c>
      <c r="BQ25" s="965">
        <v>0.10299999999999999</v>
      </c>
      <c r="BR25" s="925">
        <v>297.84979574370567</v>
      </c>
      <c r="BS25" s="965">
        <f t="shared" si="16"/>
        <v>2891.7455897447153</v>
      </c>
      <c r="BT25" s="966">
        <f t="shared" si="17"/>
        <v>69.401894153873172</v>
      </c>
      <c r="BU25" s="965">
        <f t="shared" si="18"/>
        <v>2.8639403436894777</v>
      </c>
      <c r="BV25" s="965">
        <f t="shared" si="19"/>
        <v>2.9200960367029971</v>
      </c>
      <c r="BW25" s="965">
        <f t="shared" si="20"/>
        <v>66.537953810183694</v>
      </c>
      <c r="BX25" s="965">
        <f t="shared" si="21"/>
        <v>72.321990190576173</v>
      </c>
      <c r="BZ25" s="927">
        <v>70.258334221239039</v>
      </c>
      <c r="CA25" s="927">
        <f t="shared" si="139"/>
        <v>73.935109469683894</v>
      </c>
      <c r="CB25" s="927">
        <f t="shared" si="140"/>
        <v>66.537953810183694</v>
      </c>
      <c r="CC25" s="927">
        <v>73.214465113717637</v>
      </c>
      <c r="CD25" s="927">
        <v>67.359051999769633</v>
      </c>
      <c r="CE25" s="927">
        <f t="shared" si="141"/>
        <v>0.72064435596625742</v>
      </c>
      <c r="CF25" s="927">
        <f t="shared" si="142"/>
        <v>0.82109818958593905</v>
      </c>
      <c r="CJ25" s="967">
        <v>0.85112268518518519</v>
      </c>
      <c r="CK25" s="968">
        <f t="shared" si="143"/>
        <v>45367.851122685184</v>
      </c>
      <c r="CL25" s="967" t="s">
        <v>326</v>
      </c>
      <c r="CM25" s="469">
        <v>1.9E-2</v>
      </c>
      <c r="CN25" s="469">
        <v>6.5000000000000002E-2</v>
      </c>
      <c r="CO25" s="469">
        <v>6.5000000000000002E-2</v>
      </c>
      <c r="CP25" s="930">
        <v>284.10906235127197</v>
      </c>
      <c r="CQ25" s="469">
        <f t="shared" si="22"/>
        <v>4370.9086515580302</v>
      </c>
      <c r="CR25" s="969">
        <f t="shared" si="144"/>
        <v>83.047264379602566</v>
      </c>
      <c r="CS25" s="469">
        <f t="shared" si="23"/>
        <v>4.30468276289806</v>
      </c>
      <c r="CT25" s="469">
        <f t="shared" si="24"/>
        <v>4.4392040992386246</v>
      </c>
      <c r="CU25" s="469">
        <f t="shared" si="25"/>
        <v>78.742581616704513</v>
      </c>
      <c r="CV25" s="469">
        <f t="shared" si="26"/>
        <v>87.486468478841189</v>
      </c>
      <c r="CX25" s="967">
        <v>0.85112268518518519</v>
      </c>
      <c r="CY25" s="968">
        <f t="shared" si="145"/>
        <v>45367.851122685184</v>
      </c>
      <c r="CZ25" s="967" t="s">
        <v>326</v>
      </c>
      <c r="DA25" s="469">
        <v>1.9E-2</v>
      </c>
      <c r="DB25" s="469">
        <v>6.5000000000000002E-2</v>
      </c>
      <c r="DC25" s="469">
        <v>6.5000000000000002E-2</v>
      </c>
      <c r="DD25" s="930">
        <v>275.73461394545348</v>
      </c>
      <c r="DE25" s="469">
        <f t="shared" si="27"/>
        <v>4242.070983776207</v>
      </c>
      <c r="DF25" s="969">
        <f t="shared" si="146"/>
        <v>80.599348691747934</v>
      </c>
      <c r="DG25" s="469">
        <f t="shared" si="28"/>
        <v>4.1777971809917194</v>
      </c>
      <c r="DH25" s="469">
        <f t="shared" si="29"/>
        <v>4.3083533428977105</v>
      </c>
      <c r="DI25" s="469">
        <f t="shared" si="30"/>
        <v>76.421551510756217</v>
      </c>
      <c r="DJ25" s="469">
        <f t="shared" si="31"/>
        <v>84.907702034645638</v>
      </c>
      <c r="DL25" s="472">
        <v>81.865616109080648</v>
      </c>
      <c r="DM25" s="472">
        <f t="shared" si="147"/>
        <v>87.486468478841189</v>
      </c>
      <c r="DN25" s="472">
        <f t="shared" si="148"/>
        <v>76.421551510756217</v>
      </c>
      <c r="DO25" s="472">
        <v>86.241656443858801</v>
      </c>
      <c r="DP25" s="472">
        <v>77.622183057174553</v>
      </c>
      <c r="DQ25" s="472">
        <f t="shared" si="149"/>
        <v>1.2448120349823881</v>
      </c>
      <c r="DR25" s="472">
        <f t="shared" si="150"/>
        <v>1.2006315464183359</v>
      </c>
      <c r="DV25" s="970">
        <v>0.85417824074074078</v>
      </c>
      <c r="DW25" s="971">
        <f t="shared" si="32"/>
        <v>45367.854178240741</v>
      </c>
      <c r="DX25" s="970" t="s">
        <v>436</v>
      </c>
      <c r="DY25" s="972">
        <v>1.4E-2</v>
      </c>
      <c r="DZ25" s="972">
        <v>2.8000000000000001E-2</v>
      </c>
      <c r="EA25" s="972">
        <v>2.8000000000000001E-2</v>
      </c>
      <c r="EB25" s="934">
        <v>75.168674108638257</v>
      </c>
      <c r="EC25" s="972">
        <f t="shared" si="33"/>
        <v>2684.5955038799375</v>
      </c>
      <c r="ED25" s="973">
        <f t="shared" si="34"/>
        <v>37.584337054319128</v>
      </c>
      <c r="EE25" s="974">
        <f t="shared" si="35"/>
        <v>2.592023245125457</v>
      </c>
      <c r="EF25" s="974">
        <f t="shared" si="36"/>
        <v>2.784024966986602</v>
      </c>
      <c r="EG25" s="972">
        <f t="shared" si="37"/>
        <v>34.992313809193675</v>
      </c>
      <c r="EH25" s="972">
        <f t="shared" si="38"/>
        <v>40.368362021305728</v>
      </c>
      <c r="EJ25" s="970">
        <v>0.85417824074074078</v>
      </c>
      <c r="EK25" s="971">
        <f t="shared" si="39"/>
        <v>45367.854178240741</v>
      </c>
      <c r="EL25" s="970" t="s">
        <v>436</v>
      </c>
      <c r="EM25" s="972">
        <v>1.4E-2</v>
      </c>
      <c r="EN25" s="972">
        <v>2.8000000000000001E-2</v>
      </c>
      <c r="EO25" s="972">
        <v>2.8000000000000001E-2</v>
      </c>
      <c r="EP25" s="934">
        <v>75.370816165296901</v>
      </c>
      <c r="EQ25" s="972">
        <f t="shared" si="40"/>
        <v>2691.8148630463179</v>
      </c>
      <c r="ER25" s="975">
        <f t="shared" si="41"/>
        <v>37.685408082648451</v>
      </c>
      <c r="ES25" s="976">
        <f t="shared" si="42"/>
        <v>2.5989936608723068</v>
      </c>
      <c r="ET25" s="976">
        <f t="shared" si="43"/>
        <v>2.7915117098258113</v>
      </c>
      <c r="EU25" s="972">
        <f t="shared" si="44"/>
        <v>35.086414421776141</v>
      </c>
      <c r="EV25" s="972">
        <f t="shared" si="45"/>
        <v>40.476919792474263</v>
      </c>
      <c r="EX25" s="939">
        <v>37.883318698524654</v>
      </c>
      <c r="EY25" s="939">
        <f t="shared" si="151"/>
        <v>40.476919792474263</v>
      </c>
      <c r="EZ25" s="939">
        <f t="shared" si="152"/>
        <v>34.992313809193675</v>
      </c>
      <c r="FA25" s="939">
        <v>40.689490453970926</v>
      </c>
      <c r="FB25" s="939">
        <v>35.270676029660883</v>
      </c>
      <c r="FC25" s="472">
        <f t="shared" si="153"/>
        <v>-0.21257066149666315</v>
      </c>
      <c r="FD25" s="472">
        <f t="shared" si="154"/>
        <v>0.27836222046720849</v>
      </c>
      <c r="FH25" s="977">
        <v>0.85769675925925926</v>
      </c>
      <c r="FI25" s="978">
        <f t="shared" si="46"/>
        <v>45367.85769675926</v>
      </c>
      <c r="FJ25" s="977" t="s">
        <v>437</v>
      </c>
      <c r="FK25" s="979">
        <v>0.01</v>
      </c>
      <c r="FL25" s="979">
        <v>2.8000000000000001E-2</v>
      </c>
      <c r="FM25" s="979">
        <v>2.8000000000000001E-2</v>
      </c>
      <c r="FN25" s="942">
        <v>59.490921907355307</v>
      </c>
      <c r="FO25" s="979">
        <f t="shared" si="47"/>
        <v>2124.6757824055467</v>
      </c>
      <c r="FP25" s="980">
        <f t="shared" si="48"/>
        <v>21.246757824055468</v>
      </c>
      <c r="FQ25" s="981">
        <f t="shared" si="49"/>
        <v>2.051411100253631</v>
      </c>
      <c r="FR25" s="981">
        <f t="shared" si="50"/>
        <v>2.2033674780501964</v>
      </c>
      <c r="FS25" s="979">
        <f t="shared" si="51"/>
        <v>19.195346723801837</v>
      </c>
      <c r="FT25" s="979">
        <f t="shared" si="52"/>
        <v>23.450125302105665</v>
      </c>
      <c r="FV25" s="977">
        <v>0.85769675925925926</v>
      </c>
      <c r="FW25" s="978">
        <f t="shared" si="53"/>
        <v>45367.85769675926</v>
      </c>
      <c r="FX25" s="977" t="s">
        <v>437</v>
      </c>
      <c r="FY25" s="979">
        <v>0.01</v>
      </c>
      <c r="FZ25" s="979">
        <v>2.8000000000000001E-2</v>
      </c>
      <c r="GA25" s="979">
        <v>2.8000000000000001E-2</v>
      </c>
      <c r="GB25" s="942">
        <v>59.242050215378818</v>
      </c>
      <c r="GC25" s="979">
        <f t="shared" si="54"/>
        <v>2115.7875076921005</v>
      </c>
      <c r="GD25" s="980">
        <f t="shared" si="55"/>
        <v>21.157875076921005</v>
      </c>
      <c r="GE25" s="981">
        <f t="shared" si="56"/>
        <v>2.0428293177716834</v>
      </c>
      <c r="GF25" s="981">
        <f t="shared" si="57"/>
        <v>2.1941500079769933</v>
      </c>
      <c r="GG25" s="979">
        <f t="shared" si="58"/>
        <v>19.115045759149321</v>
      </c>
      <c r="GH25" s="979">
        <f t="shared" si="59"/>
        <v>23.352025084897999</v>
      </c>
      <c r="GJ25" s="982">
        <v>21.345824268104927</v>
      </c>
      <c r="GK25" s="945">
        <f t="shared" si="155"/>
        <v>23.450125302105665</v>
      </c>
      <c r="GL25" s="945">
        <f t="shared" si="156"/>
        <v>19.115045759149321</v>
      </c>
      <c r="GM25" s="982">
        <v>23.559465303315807</v>
      </c>
      <c r="GN25" s="982">
        <v>19.284848131874107</v>
      </c>
      <c r="GO25" s="472">
        <f t="shared" si="157"/>
        <v>-0.10934000121014265</v>
      </c>
      <c r="GP25" s="472">
        <f t="shared" si="158"/>
        <v>0.16980237272478504</v>
      </c>
      <c r="GT25" s="983">
        <v>0.87157407407407417</v>
      </c>
      <c r="GU25" s="984">
        <f t="shared" si="60"/>
        <v>45367.871574074074</v>
      </c>
      <c r="GV25" s="983" t="s">
        <v>438</v>
      </c>
      <c r="GW25" s="985">
        <v>8.9999999999999993E-3</v>
      </c>
      <c r="GX25" s="985">
        <v>3.6999999999999998E-2</v>
      </c>
      <c r="GY25" s="985">
        <v>3.6999999999999998E-2</v>
      </c>
      <c r="GZ25" s="948">
        <v>276.78277960238375</v>
      </c>
      <c r="HA25" s="985">
        <f t="shared" si="61"/>
        <v>7480.6156649292907</v>
      </c>
      <c r="HB25" s="986">
        <f t="shared" si="62"/>
        <v>67.325540984363613</v>
      </c>
      <c r="HC25" s="987">
        <f t="shared" si="63"/>
        <v>7.2837573579574677</v>
      </c>
      <c r="HD25" s="987">
        <f t="shared" si="64"/>
        <v>7.6884105445106607</v>
      </c>
      <c r="HE25" s="985">
        <f t="shared" si="65"/>
        <v>60.041783626406144</v>
      </c>
      <c r="HF25" s="985">
        <f t="shared" si="66"/>
        <v>75.013951528874273</v>
      </c>
      <c r="HH25" s="983">
        <v>0.87157407407407417</v>
      </c>
      <c r="HI25" s="984">
        <f t="shared" si="67"/>
        <v>45367.871574074074</v>
      </c>
      <c r="HJ25" s="983" t="s">
        <v>438</v>
      </c>
      <c r="HK25" s="985">
        <v>8.9999999999999993E-3</v>
      </c>
      <c r="HL25" s="985">
        <v>3.6999999999999998E-2</v>
      </c>
      <c r="HM25" s="985">
        <v>3.6999999999999998E-2</v>
      </c>
      <c r="HN25" s="948">
        <v>270.62171808561465</v>
      </c>
      <c r="HO25" s="985">
        <f t="shared" si="68"/>
        <v>7314.1004888003963</v>
      </c>
      <c r="HP25" s="986">
        <f t="shared" si="69"/>
        <v>65.826904399203556</v>
      </c>
      <c r="HQ25" s="987">
        <f t="shared" si="70"/>
        <v>7.1216241601477543</v>
      </c>
      <c r="HR25" s="987">
        <f t="shared" si="71"/>
        <v>7.5172699468226289</v>
      </c>
      <c r="HS25" s="985">
        <f t="shared" si="72"/>
        <v>58.705280239055803</v>
      </c>
      <c r="HT25" s="985">
        <f t="shared" si="73"/>
        <v>73.344174346026179</v>
      </c>
      <c r="HV25" s="951">
        <v>66.843155987251805</v>
      </c>
      <c r="HW25" s="951">
        <f t="shared" si="159"/>
        <v>75.013951528874273</v>
      </c>
      <c r="HX25" s="951">
        <f t="shared" si="160"/>
        <v>58.705280239055803</v>
      </c>
      <c r="HY25" s="951">
        <v>74.476479356166365</v>
      </c>
      <c r="HZ25" s="951">
        <v>59.611586479859064</v>
      </c>
      <c r="IA25" s="472">
        <f t="shared" si="161"/>
        <v>0.5374721727079077</v>
      </c>
      <c r="IB25" s="472">
        <f t="shared" si="162"/>
        <v>0.90630624080326072</v>
      </c>
      <c r="IF25" s="952">
        <v>0.85976851851851854</v>
      </c>
      <c r="IG25" s="953">
        <f t="shared" si="163"/>
        <v>45367.859768518516</v>
      </c>
      <c r="IH25" s="240" t="s">
        <v>327</v>
      </c>
      <c r="II25" s="239">
        <v>1.4999999999999999E-2</v>
      </c>
      <c r="IJ25" s="239">
        <v>7.4999999999999997E-2</v>
      </c>
      <c r="IK25" s="239">
        <v>7.4999999999999997E-2</v>
      </c>
      <c r="IL25" s="239">
        <v>342.45467564370466</v>
      </c>
      <c r="IM25" s="239">
        <f t="shared" si="164"/>
        <v>4566.062341916062</v>
      </c>
      <c r="IN25" s="954">
        <f>II25*IM25</f>
        <v>68.490935128740929</v>
      </c>
      <c r="IO25" s="239">
        <f t="shared" si="75"/>
        <v>4.5059825742592725</v>
      </c>
      <c r="IP25" s="239">
        <f t="shared" si="76"/>
        <v>4.6277658870770901</v>
      </c>
      <c r="IQ25" s="239">
        <f t="shared" si="77"/>
        <v>63.984952554481659</v>
      </c>
      <c r="IR25" s="239">
        <f t="shared" si="78"/>
        <v>73.118701015818019</v>
      </c>
      <c r="IT25" s="952">
        <v>0.85976851851851854</v>
      </c>
      <c r="IU25" s="953">
        <f t="shared" si="165"/>
        <v>45367.859768518516</v>
      </c>
      <c r="IV25" s="240" t="s">
        <v>327</v>
      </c>
      <c r="IW25" s="239">
        <v>1.4999999999999999E-2</v>
      </c>
      <c r="IX25" s="239">
        <v>7.4999999999999997E-2</v>
      </c>
      <c r="IY25" s="239">
        <v>7.4999999999999997E-2</v>
      </c>
      <c r="IZ25" s="239">
        <v>345.94918302431751</v>
      </c>
      <c r="JA25" s="239">
        <f t="shared" si="166"/>
        <v>4612.6557736575669</v>
      </c>
      <c r="JB25" s="954">
        <f>IW25*JA25</f>
        <v>69.189836604863501</v>
      </c>
      <c r="JC25" s="239">
        <f t="shared" si="80"/>
        <v>4.5519629345304935</v>
      </c>
      <c r="JD25" s="239">
        <f t="shared" si="81"/>
        <v>4.6749889597880747</v>
      </c>
      <c r="JE25" s="239">
        <f t="shared" si="82"/>
        <v>64.637873670333008</v>
      </c>
      <c r="JF25" s="239">
        <f t="shared" si="83"/>
        <v>73.864825564651582</v>
      </c>
      <c r="JH25" s="225">
        <v>69.66715882063616</v>
      </c>
      <c r="JI25" s="225">
        <f t="shared" si="167"/>
        <v>73.864825564651582</v>
      </c>
      <c r="JJ25" s="225">
        <f t="shared" si="168"/>
        <v>63.984952554481659</v>
      </c>
      <c r="JK25" s="225">
        <v>74.374399281489957</v>
      </c>
      <c r="JL25" s="225">
        <v>65.083793108752204</v>
      </c>
      <c r="JM25" s="472">
        <f t="shared" si="169"/>
        <v>-0.50957371683837493</v>
      </c>
      <c r="JN25" s="472">
        <f t="shared" si="170"/>
        <v>1.0988405542705451</v>
      </c>
      <c r="JR25" s="323">
        <v>0.86951388888888881</v>
      </c>
      <c r="JS25" s="336">
        <f t="shared" si="84"/>
        <v>45367.869513888887</v>
      </c>
      <c r="JT25" s="184" t="s">
        <v>328</v>
      </c>
      <c r="JU25" s="141">
        <v>4.0000000000000001E-3</v>
      </c>
      <c r="JV25" s="141">
        <v>0.03</v>
      </c>
      <c r="JW25" s="141">
        <v>0.03</v>
      </c>
      <c r="JX25" s="249">
        <v>206.08089643348822</v>
      </c>
      <c r="JY25" s="141">
        <f t="shared" si="85"/>
        <v>6869.3632144496078</v>
      </c>
      <c r="JZ25" s="988">
        <f t="shared" si="86"/>
        <v>27.477452857798433</v>
      </c>
      <c r="KA25" s="141">
        <f t="shared" si="87"/>
        <v>6.647770852693168</v>
      </c>
      <c r="KB25" s="141">
        <f t="shared" si="88"/>
        <v>7.1062378080513184</v>
      </c>
      <c r="KC25" s="141">
        <f t="shared" si="89"/>
        <v>20.829682005105266</v>
      </c>
      <c r="KD25" s="141">
        <f t="shared" si="90"/>
        <v>34.583690665849751</v>
      </c>
      <c r="KF25" s="323">
        <v>0.86951388888888881</v>
      </c>
      <c r="KG25" s="336">
        <f t="shared" si="91"/>
        <v>45367.869513888887</v>
      </c>
      <c r="KH25" s="184" t="s">
        <v>328</v>
      </c>
      <c r="KI25" s="141">
        <v>4.0000000000000001E-3</v>
      </c>
      <c r="KJ25" s="141">
        <v>0.03</v>
      </c>
      <c r="KK25" s="141">
        <v>0.03</v>
      </c>
      <c r="KL25" s="249">
        <v>200.92768251330372</v>
      </c>
      <c r="KM25" s="141">
        <f t="shared" si="92"/>
        <v>6697.5894171101245</v>
      </c>
      <c r="KN25" s="988">
        <f t="shared" si="93"/>
        <v>26.7903576684405</v>
      </c>
      <c r="KO25" s="141">
        <f t="shared" si="94"/>
        <v>6.4815381455904424</v>
      </c>
      <c r="KP25" s="141">
        <f t="shared" si="95"/>
        <v>6.9285407763208191</v>
      </c>
      <c r="KQ25" s="141">
        <f t="shared" si="96"/>
        <v>20.308819522850058</v>
      </c>
      <c r="KR25" s="141">
        <f t="shared" si="97"/>
        <v>33.718898444761322</v>
      </c>
      <c r="KT25" s="226">
        <v>27.350658909098858</v>
      </c>
      <c r="KU25" s="226">
        <f t="shared" si="171"/>
        <v>34.583690665849751</v>
      </c>
      <c r="KV25" s="226">
        <f t="shared" si="172"/>
        <v>20.308819522850058</v>
      </c>
      <c r="KW25" s="226">
        <v>34.424105178693388</v>
      </c>
      <c r="KX25" s="226">
        <v>20.733564011736231</v>
      </c>
      <c r="KY25" s="472">
        <f t="shared" si="173"/>
        <v>0.15958548715636311</v>
      </c>
      <c r="KZ25" s="472">
        <f t="shared" si="174"/>
        <v>0.42474448888617289</v>
      </c>
      <c r="LD25" s="146">
        <v>0.87233796296296295</v>
      </c>
      <c r="LE25" s="421">
        <f t="shared" si="98"/>
        <v>45367.872337962966</v>
      </c>
      <c r="LF25" s="185" t="s">
        <v>329</v>
      </c>
      <c r="LG25" s="142">
        <v>5.0000000000000001E-3</v>
      </c>
      <c r="LH25" s="142">
        <v>0.01</v>
      </c>
      <c r="LI25" s="142">
        <v>1.2E-2</v>
      </c>
      <c r="LJ25" s="274">
        <v>127.88510538001657</v>
      </c>
      <c r="LK25" s="142">
        <f t="shared" si="99"/>
        <v>10657.09211500138</v>
      </c>
      <c r="LL25" s="424">
        <f t="shared" si="100"/>
        <v>53.285460575006901</v>
      </c>
      <c r="LM25" s="142">
        <f t="shared" si="101"/>
        <v>9.8373157984628126</v>
      </c>
      <c r="LN25" s="142">
        <f t="shared" si="102"/>
        <v>11.625918670910599</v>
      </c>
      <c r="LO25" s="142">
        <f t="shared" si="103"/>
        <v>43.44814477654409</v>
      </c>
      <c r="LP25" s="142">
        <f t="shared" si="104"/>
        <v>64.911379245917502</v>
      </c>
      <c r="LR25" s="146">
        <v>0.87233796296296295</v>
      </c>
      <c r="LS25" s="421">
        <f t="shared" si="105"/>
        <v>45367.872337962966</v>
      </c>
      <c r="LT25" s="185" t="s">
        <v>329</v>
      </c>
      <c r="LU25" s="142">
        <v>5.0000000000000001E-3</v>
      </c>
      <c r="LV25" s="142">
        <v>0.01</v>
      </c>
      <c r="LW25" s="142">
        <v>1.2E-2</v>
      </c>
      <c r="LX25" s="274">
        <v>133.33074456758371</v>
      </c>
      <c r="LY25" s="142">
        <f t="shared" si="106"/>
        <v>11110.895380631975</v>
      </c>
      <c r="LZ25" s="424">
        <f t="shared" si="107"/>
        <v>55.554476903159873</v>
      </c>
      <c r="MA25" s="142">
        <f t="shared" si="108"/>
        <v>10.256211120583361</v>
      </c>
      <c r="MB25" s="142">
        <f t="shared" si="109"/>
        <v>12.120976778871247</v>
      </c>
      <c r="MC25" s="142">
        <f t="shared" si="110"/>
        <v>45.298265782576514</v>
      </c>
      <c r="MD25" s="142">
        <f t="shared" si="111"/>
        <v>67.675453682031119</v>
      </c>
      <c r="MF25" s="227">
        <v>55.712557953160093</v>
      </c>
      <c r="MG25" s="227">
        <f t="shared" si="175"/>
        <v>67.675453682031119</v>
      </c>
      <c r="MH25" s="227">
        <f t="shared" si="176"/>
        <v>43.44814477654409</v>
      </c>
      <c r="MI25" s="227">
        <v>67.868025142940482</v>
      </c>
      <c r="MJ25" s="227">
        <v>45.427162638730536</v>
      </c>
      <c r="MK25" s="472">
        <f t="shared" si="177"/>
        <v>-0.19257146090936317</v>
      </c>
      <c r="ML25" s="472">
        <f t="shared" si="178"/>
        <v>1.9790178621864456</v>
      </c>
      <c r="MP25" s="700">
        <v>0.89586805555555549</v>
      </c>
      <c r="MQ25" s="410">
        <f t="shared" si="112"/>
        <v>45367.895868055559</v>
      </c>
      <c r="MR25" s="396" t="s">
        <v>330</v>
      </c>
      <c r="MS25" s="397">
        <v>3.0000000000000001E-3</v>
      </c>
      <c r="MT25" s="397">
        <v>2.5000000000000001E-2</v>
      </c>
      <c r="MU25" s="397">
        <v>2.5000000000000001E-2</v>
      </c>
      <c r="MV25" s="960">
        <v>260.72552366471268</v>
      </c>
      <c r="MW25" s="397">
        <f t="shared" si="113"/>
        <v>10429.020946588507</v>
      </c>
      <c r="MX25" s="989">
        <f t="shared" si="114"/>
        <v>31.287062839765522</v>
      </c>
      <c r="MY25" s="397">
        <f t="shared" si="115"/>
        <v>10.027904756335102</v>
      </c>
      <c r="MZ25" s="397">
        <f t="shared" si="116"/>
        <v>10.863563486029694</v>
      </c>
      <c r="NA25" s="397">
        <f t="shared" si="117"/>
        <v>21.259158083430421</v>
      </c>
      <c r="NB25" s="397">
        <f t="shared" si="118"/>
        <v>42.150626325795216</v>
      </c>
      <c r="ND25" s="700">
        <v>0.89586805555555549</v>
      </c>
      <c r="NE25" s="410">
        <f t="shared" si="119"/>
        <v>45367.895868055559</v>
      </c>
      <c r="NF25" s="396" t="s">
        <v>330</v>
      </c>
      <c r="NG25" s="397">
        <v>3.0000000000000001E-3</v>
      </c>
      <c r="NH25" s="397">
        <v>2.5000000000000001E-2</v>
      </c>
      <c r="NI25" s="397">
        <v>2.5000000000000001E-2</v>
      </c>
      <c r="NJ25" s="960">
        <v>247.35945166823157</v>
      </c>
      <c r="NK25" s="397">
        <f t="shared" si="120"/>
        <v>9894.3780667292631</v>
      </c>
      <c r="NL25" s="989">
        <f t="shared" si="121"/>
        <v>29.683134200187791</v>
      </c>
      <c r="NM25" s="397">
        <f t="shared" si="122"/>
        <v>9.5138250641627504</v>
      </c>
      <c r="NN25" s="397">
        <f t="shared" si="123"/>
        <v>10.306643819509649</v>
      </c>
      <c r="NO25" s="397">
        <f t="shared" si="124"/>
        <v>20.169309136025042</v>
      </c>
      <c r="NP25" s="397">
        <f t="shared" si="125"/>
        <v>39.98977801969744</v>
      </c>
      <c r="NR25" s="962">
        <v>30.79029739530969</v>
      </c>
      <c r="NS25" s="962">
        <f t="shared" si="179"/>
        <v>42.150626325795216</v>
      </c>
      <c r="NT25" s="962">
        <f t="shared" si="180"/>
        <v>20.169309136025042</v>
      </c>
      <c r="NU25" s="962">
        <v>41.481372879792218</v>
      </c>
      <c r="NV25" s="962">
        <v>20.921612332710431</v>
      </c>
      <c r="NW25" s="472">
        <f t="shared" si="181"/>
        <v>0.66925344600299752</v>
      </c>
      <c r="NX25" s="472">
        <f t="shared" si="182"/>
        <v>0.75230319668538925</v>
      </c>
    </row>
    <row r="26" spans="1:388" x14ac:dyDescent="0.25">
      <c r="A26" s="443" t="s">
        <v>327</v>
      </c>
      <c r="B26" s="142" t="s">
        <v>406</v>
      </c>
      <c r="C26" s="199">
        <v>51.9</v>
      </c>
      <c r="D26" s="142">
        <v>31.3</v>
      </c>
      <c r="E26" s="199">
        <v>348.4</v>
      </c>
      <c r="F26" s="199">
        <f>(180-D26)+(180-C26)</f>
        <v>276.79999999999995</v>
      </c>
      <c r="G26" s="142">
        <f t="shared" si="189"/>
        <v>69.400000000000006</v>
      </c>
      <c r="H26" s="142">
        <f>SIN(RADIANS(-F26))*E26</f>
        <v>345.94918302431751</v>
      </c>
      <c r="L26" s="321">
        <v>0.86534722222222227</v>
      </c>
      <c r="M26" s="338">
        <f t="shared" si="129"/>
        <v>45367.865347222221</v>
      </c>
      <c r="N26" s="321" t="s">
        <v>324</v>
      </c>
      <c r="O26" s="311">
        <v>1.7000000000000001E-2</v>
      </c>
      <c r="P26" s="311">
        <v>5.8999999999999997E-2</v>
      </c>
      <c r="Q26" s="311">
        <v>5.8999999999999997E-2</v>
      </c>
      <c r="R26" s="311">
        <v>179.6541007765197</v>
      </c>
      <c r="S26" s="311">
        <f t="shared" si="130"/>
        <v>3044.984758924063</v>
      </c>
      <c r="T26" s="921">
        <f t="shared" si="131"/>
        <v>51.764740901709075</v>
      </c>
      <c r="U26" s="311">
        <f t="shared" si="0"/>
        <v>2.9942350129419952</v>
      </c>
      <c r="V26" s="311">
        <f t="shared" si="1"/>
        <v>3.0974844961468917</v>
      </c>
      <c r="W26" s="311">
        <f t="shared" si="2"/>
        <v>48.770505888767083</v>
      </c>
      <c r="X26" s="311">
        <f t="shared" si="3"/>
        <v>54.862225397855966</v>
      </c>
      <c r="Z26" s="321">
        <v>0.86534722222222227</v>
      </c>
      <c r="AA26" s="338">
        <f t="shared" si="132"/>
        <v>45367.865347222221</v>
      </c>
      <c r="AB26" s="321" t="s">
        <v>324</v>
      </c>
      <c r="AC26" s="311">
        <v>1.7000000000000001E-2</v>
      </c>
      <c r="AD26" s="311">
        <v>5.8999999999999997E-2</v>
      </c>
      <c r="AE26" s="311">
        <v>5.8999999999999997E-2</v>
      </c>
      <c r="AF26" s="311">
        <v>174.81516847322646</v>
      </c>
      <c r="AG26" s="311">
        <f t="shared" si="133"/>
        <v>2962.9689571733302</v>
      </c>
      <c r="AH26" s="921">
        <f t="shared" si="134"/>
        <v>50.370472271946618</v>
      </c>
      <c r="AI26" s="311">
        <f t="shared" si="4"/>
        <v>2.9135861412204411</v>
      </c>
      <c r="AJ26" s="311">
        <f t="shared" si="5"/>
        <v>3.014054628848732</v>
      </c>
      <c r="AK26" s="311">
        <f t="shared" si="6"/>
        <v>47.456886130726176</v>
      </c>
      <c r="AL26" s="311">
        <f t="shared" si="7"/>
        <v>53.38452690079535</v>
      </c>
      <c r="AN26" s="922">
        <v>51.251982529742094</v>
      </c>
      <c r="AO26" s="922">
        <f t="shared" si="135"/>
        <v>54.862225397855966</v>
      </c>
      <c r="AP26" s="922">
        <f t="shared" si="136"/>
        <v>47.456886130726176</v>
      </c>
      <c r="AQ26" s="922">
        <v>54.318784729797656</v>
      </c>
      <c r="AR26" s="922">
        <v>48.287407069688385</v>
      </c>
      <c r="AS26" s="922">
        <f t="shared" si="137"/>
        <v>0.54344066805830948</v>
      </c>
      <c r="AT26" s="922">
        <f t="shared" si="138"/>
        <v>0.83052093896220924</v>
      </c>
      <c r="AX26" s="963">
        <v>0.85234953703703698</v>
      </c>
      <c r="AY26" s="964">
        <f t="shared" si="8"/>
        <v>45367.852349537039</v>
      </c>
      <c r="AZ26" s="963" t="s">
        <v>325</v>
      </c>
      <c r="BA26" s="965">
        <v>2.7E-2</v>
      </c>
      <c r="BB26" s="965">
        <v>0.10299999999999999</v>
      </c>
      <c r="BC26" s="965">
        <v>0.10299999999999999</v>
      </c>
      <c r="BD26" s="925">
        <v>304.49324190062674</v>
      </c>
      <c r="BE26" s="965">
        <f t="shared" si="9"/>
        <v>2956.2450669963764</v>
      </c>
      <c r="BF26" s="966">
        <f t="shared" si="10"/>
        <v>79.818616808902163</v>
      </c>
      <c r="BG26" s="965">
        <f t="shared" si="11"/>
        <v>2.9278196336598725</v>
      </c>
      <c r="BH26" s="965">
        <f t="shared" si="12"/>
        <v>2.9852278617708508</v>
      </c>
      <c r="BI26" s="965">
        <f t="shared" si="13"/>
        <v>76.890797175242284</v>
      </c>
      <c r="BJ26" s="965">
        <f t="shared" si="14"/>
        <v>82.803844670673016</v>
      </c>
      <c r="BL26" s="963">
        <v>0.85234953703703698</v>
      </c>
      <c r="BM26" s="964">
        <f t="shared" si="15"/>
        <v>45367.852349537039</v>
      </c>
      <c r="BN26" s="963" t="s">
        <v>325</v>
      </c>
      <c r="BO26" s="965">
        <v>2.7E-2</v>
      </c>
      <c r="BP26" s="965">
        <v>0.10299999999999999</v>
      </c>
      <c r="BQ26" s="965">
        <v>0.10299999999999999</v>
      </c>
      <c r="BR26" s="925">
        <v>297.84979574370567</v>
      </c>
      <c r="BS26" s="965">
        <f t="shared" si="16"/>
        <v>2891.7455897447153</v>
      </c>
      <c r="BT26" s="966">
        <f t="shared" si="17"/>
        <v>78.077130923107319</v>
      </c>
      <c r="BU26" s="965">
        <f t="shared" si="18"/>
        <v>2.8639403436894777</v>
      </c>
      <c r="BV26" s="965">
        <f t="shared" si="19"/>
        <v>2.9200960367029971</v>
      </c>
      <c r="BW26" s="965">
        <f t="shared" si="20"/>
        <v>75.213190579417841</v>
      </c>
      <c r="BX26" s="965">
        <f t="shared" si="21"/>
        <v>80.99722695981032</v>
      </c>
      <c r="BZ26" s="927">
        <v>79.040625998893915</v>
      </c>
      <c r="CA26" s="927">
        <f t="shared" si="139"/>
        <v>82.803844670673016</v>
      </c>
      <c r="CB26" s="927">
        <f t="shared" si="140"/>
        <v>75.213190579417841</v>
      </c>
      <c r="CC26" s="927">
        <v>81.996756891372513</v>
      </c>
      <c r="CD26" s="927">
        <v>76.14134377742451</v>
      </c>
      <c r="CE26" s="927">
        <f t="shared" si="141"/>
        <v>0.80708777930050246</v>
      </c>
      <c r="CF26" s="927">
        <f t="shared" si="142"/>
        <v>0.92815319800666884</v>
      </c>
      <c r="CJ26" s="967">
        <v>0.85121527777777783</v>
      </c>
      <c r="CK26" s="968">
        <f t="shared" si="143"/>
        <v>45367.851215277777</v>
      </c>
      <c r="CL26" s="967" t="s">
        <v>326</v>
      </c>
      <c r="CM26" s="469">
        <v>0.02</v>
      </c>
      <c r="CN26" s="469">
        <v>6.5000000000000002E-2</v>
      </c>
      <c r="CO26" s="469">
        <v>6.5000000000000002E-2</v>
      </c>
      <c r="CP26" s="930">
        <v>284.10906235127197</v>
      </c>
      <c r="CQ26" s="469">
        <f t="shared" si="22"/>
        <v>4370.9086515580302</v>
      </c>
      <c r="CR26" s="969">
        <f t="shared" si="144"/>
        <v>87.418173031160606</v>
      </c>
      <c r="CS26" s="469">
        <f t="shared" si="23"/>
        <v>4.30468276289806</v>
      </c>
      <c r="CT26" s="469">
        <f t="shared" si="24"/>
        <v>4.4392040992386246</v>
      </c>
      <c r="CU26" s="469">
        <f t="shared" si="25"/>
        <v>83.113490268262552</v>
      </c>
      <c r="CV26" s="469">
        <f t="shared" si="26"/>
        <v>91.857377130399229</v>
      </c>
      <c r="CX26" s="967">
        <v>0.85121527777777783</v>
      </c>
      <c r="CY26" s="968">
        <f t="shared" si="145"/>
        <v>45367.851215277777</v>
      </c>
      <c r="CZ26" s="967" t="s">
        <v>326</v>
      </c>
      <c r="DA26" s="469">
        <v>0.02</v>
      </c>
      <c r="DB26" s="469">
        <v>6.5000000000000002E-2</v>
      </c>
      <c r="DC26" s="469">
        <v>6.5000000000000002E-2</v>
      </c>
      <c r="DD26" s="930">
        <v>275.73461394545348</v>
      </c>
      <c r="DE26" s="469">
        <f t="shared" si="27"/>
        <v>4242.070983776207</v>
      </c>
      <c r="DF26" s="969">
        <f t="shared" si="146"/>
        <v>84.841419675524136</v>
      </c>
      <c r="DG26" s="469">
        <f t="shared" si="28"/>
        <v>4.1777971809917194</v>
      </c>
      <c r="DH26" s="469">
        <f t="shared" si="29"/>
        <v>4.3083533428977105</v>
      </c>
      <c r="DI26" s="469">
        <f t="shared" si="30"/>
        <v>80.663622494532419</v>
      </c>
      <c r="DJ26" s="469">
        <f t="shared" si="31"/>
        <v>89.149773018421854</v>
      </c>
      <c r="DL26" s="472">
        <v>86.174332746400694</v>
      </c>
      <c r="DM26" s="472">
        <f t="shared" si="147"/>
        <v>91.857377130399229</v>
      </c>
      <c r="DN26" s="472">
        <f t="shared" si="148"/>
        <v>80.663622494532419</v>
      </c>
      <c r="DO26" s="472">
        <v>90.550373081178861</v>
      </c>
      <c r="DP26" s="472">
        <v>81.930899694494599</v>
      </c>
      <c r="DQ26" s="472">
        <f t="shared" si="149"/>
        <v>1.3070040492203674</v>
      </c>
      <c r="DR26" s="472">
        <f t="shared" si="150"/>
        <v>1.2672771999621801</v>
      </c>
      <c r="DV26" s="970">
        <v>0.85456018518518517</v>
      </c>
      <c r="DW26" s="971">
        <f t="shared" si="32"/>
        <v>45367.854560185187</v>
      </c>
      <c r="DX26" s="970" t="s">
        <v>436</v>
      </c>
      <c r="DY26" s="972">
        <v>1.0999999999999999E-2</v>
      </c>
      <c r="DZ26" s="972">
        <v>2.8000000000000001E-2</v>
      </c>
      <c r="EA26" s="972">
        <v>2.8000000000000001E-2</v>
      </c>
      <c r="EB26" s="934">
        <v>75.168674108638257</v>
      </c>
      <c r="EC26" s="972">
        <f t="shared" si="33"/>
        <v>2684.5955038799375</v>
      </c>
      <c r="ED26" s="973">
        <f t="shared" si="34"/>
        <v>29.530550542679311</v>
      </c>
      <c r="EE26" s="974">
        <f t="shared" si="35"/>
        <v>2.592023245125457</v>
      </c>
      <c r="EF26" s="974">
        <f t="shared" si="36"/>
        <v>2.784024966986602</v>
      </c>
      <c r="EG26" s="972">
        <f t="shared" si="37"/>
        <v>26.938527297553854</v>
      </c>
      <c r="EH26" s="972">
        <f t="shared" si="38"/>
        <v>32.314575509665914</v>
      </c>
      <c r="EJ26" s="970">
        <v>0.85456018518518517</v>
      </c>
      <c r="EK26" s="971">
        <f t="shared" si="39"/>
        <v>45367.854560185187</v>
      </c>
      <c r="EL26" s="970" t="s">
        <v>436</v>
      </c>
      <c r="EM26" s="972">
        <v>1.0999999999999999E-2</v>
      </c>
      <c r="EN26" s="972">
        <v>2.8000000000000001E-2</v>
      </c>
      <c r="EO26" s="972">
        <v>2.8000000000000001E-2</v>
      </c>
      <c r="EP26" s="934">
        <v>75.370816165296901</v>
      </c>
      <c r="EQ26" s="972">
        <f t="shared" si="40"/>
        <v>2691.8148630463179</v>
      </c>
      <c r="ER26" s="975">
        <f t="shared" si="41"/>
        <v>29.609963493509497</v>
      </c>
      <c r="ES26" s="976">
        <f t="shared" si="42"/>
        <v>2.5989936608723068</v>
      </c>
      <c r="ET26" s="976">
        <f t="shared" si="43"/>
        <v>2.7915117098258113</v>
      </c>
      <c r="EU26" s="972">
        <f t="shared" si="44"/>
        <v>27.010969832637191</v>
      </c>
      <c r="EV26" s="972">
        <f t="shared" si="45"/>
        <v>32.401475203335309</v>
      </c>
      <c r="EX26" s="939">
        <v>29.76546469169794</v>
      </c>
      <c r="EY26" s="939">
        <f t="shared" si="151"/>
        <v>32.401475203335309</v>
      </c>
      <c r="EZ26" s="939">
        <f t="shared" si="152"/>
        <v>26.938527297553854</v>
      </c>
      <c r="FA26" s="939">
        <v>32.571636447144208</v>
      </c>
      <c r="FB26" s="939">
        <v>27.152822022834172</v>
      </c>
      <c r="FC26" s="472">
        <f t="shared" si="153"/>
        <v>-0.17016124380889863</v>
      </c>
      <c r="FD26" s="472">
        <f t="shared" si="154"/>
        <v>0.21429472528031823</v>
      </c>
      <c r="FH26" s="977">
        <v>0.85844907407407411</v>
      </c>
      <c r="FI26" s="978">
        <f t="shared" si="46"/>
        <v>45367.858449074076</v>
      </c>
      <c r="FJ26" s="977" t="s">
        <v>437</v>
      </c>
      <c r="FK26" s="979">
        <v>1.2E-2</v>
      </c>
      <c r="FL26" s="979">
        <v>2.8000000000000001E-2</v>
      </c>
      <c r="FM26" s="979">
        <v>2.8000000000000001E-2</v>
      </c>
      <c r="FN26" s="942">
        <v>59.490921907355307</v>
      </c>
      <c r="FO26" s="979">
        <f t="shared" si="47"/>
        <v>2124.6757824055467</v>
      </c>
      <c r="FP26" s="980">
        <f t="shared" si="48"/>
        <v>25.496109388866561</v>
      </c>
      <c r="FQ26" s="981">
        <f t="shared" si="49"/>
        <v>2.051411100253631</v>
      </c>
      <c r="FR26" s="981">
        <f t="shared" si="50"/>
        <v>2.2033674780501964</v>
      </c>
      <c r="FS26" s="979">
        <f t="shared" si="51"/>
        <v>23.44469828861293</v>
      </c>
      <c r="FT26" s="979">
        <f t="shared" si="52"/>
        <v>27.699476866916758</v>
      </c>
      <c r="FV26" s="977">
        <v>0.85844907407407411</v>
      </c>
      <c r="FW26" s="978">
        <f t="shared" si="53"/>
        <v>45367.858449074076</v>
      </c>
      <c r="FX26" s="977" t="s">
        <v>437</v>
      </c>
      <c r="FY26" s="979">
        <v>1.2E-2</v>
      </c>
      <c r="FZ26" s="979">
        <v>2.8000000000000001E-2</v>
      </c>
      <c r="GA26" s="979">
        <v>2.8000000000000001E-2</v>
      </c>
      <c r="GB26" s="942">
        <v>59.242050215378818</v>
      </c>
      <c r="GC26" s="979">
        <f t="shared" si="54"/>
        <v>2115.7875076921005</v>
      </c>
      <c r="GD26" s="980">
        <f t="shared" si="55"/>
        <v>25.389450092305207</v>
      </c>
      <c r="GE26" s="981">
        <f t="shared" si="56"/>
        <v>2.0428293177716834</v>
      </c>
      <c r="GF26" s="981">
        <f t="shared" si="57"/>
        <v>2.1941500079769933</v>
      </c>
      <c r="GG26" s="979">
        <f t="shared" si="58"/>
        <v>23.346620774533523</v>
      </c>
      <c r="GH26" s="979">
        <f t="shared" si="59"/>
        <v>27.583600100282201</v>
      </c>
      <c r="GJ26" s="982">
        <v>25.614989121725909</v>
      </c>
      <c r="GK26" s="945">
        <f t="shared" si="155"/>
        <v>27.699476866916758</v>
      </c>
      <c r="GL26" s="945">
        <f t="shared" si="156"/>
        <v>23.346620774533523</v>
      </c>
      <c r="GM26" s="982">
        <v>27.828630156936789</v>
      </c>
      <c r="GN26" s="982">
        <v>23.554012985495088</v>
      </c>
      <c r="GO26" s="472">
        <f t="shared" si="157"/>
        <v>-0.12915329002003162</v>
      </c>
      <c r="GP26" s="472">
        <f t="shared" si="158"/>
        <v>0.20739221096156513</v>
      </c>
      <c r="GT26" s="983">
        <v>0.87494212962962958</v>
      </c>
      <c r="GU26" s="984">
        <f t="shared" si="60"/>
        <v>45367.874942129631</v>
      </c>
      <c r="GV26" s="983" t="s">
        <v>438</v>
      </c>
      <c r="GW26" s="985">
        <v>8.0000000000000002E-3</v>
      </c>
      <c r="GX26" s="985">
        <v>3.6999999999999998E-2</v>
      </c>
      <c r="GY26" s="985">
        <v>3.6999999999999998E-2</v>
      </c>
      <c r="GZ26" s="948">
        <v>276.78277960238375</v>
      </c>
      <c r="HA26" s="985">
        <f t="shared" si="61"/>
        <v>7480.6156649292907</v>
      </c>
      <c r="HB26" s="986">
        <f t="shared" si="62"/>
        <v>59.844925319434324</v>
      </c>
      <c r="HC26" s="987">
        <f t="shared" si="63"/>
        <v>7.2837573579574677</v>
      </c>
      <c r="HD26" s="987">
        <f t="shared" si="64"/>
        <v>7.6884105445106607</v>
      </c>
      <c r="HE26" s="985">
        <f t="shared" si="65"/>
        <v>52.561167961476855</v>
      </c>
      <c r="HF26" s="985">
        <f t="shared" si="66"/>
        <v>67.533335863944984</v>
      </c>
      <c r="HH26" s="983">
        <v>0.87494212962962958</v>
      </c>
      <c r="HI26" s="984">
        <f t="shared" si="67"/>
        <v>45367.874942129631</v>
      </c>
      <c r="HJ26" s="983" t="s">
        <v>438</v>
      </c>
      <c r="HK26" s="985">
        <v>8.0000000000000002E-3</v>
      </c>
      <c r="HL26" s="985">
        <v>3.6999999999999998E-2</v>
      </c>
      <c r="HM26" s="985">
        <v>3.6999999999999998E-2</v>
      </c>
      <c r="HN26" s="948">
        <v>270.62171808561465</v>
      </c>
      <c r="HO26" s="985">
        <f t="shared" si="68"/>
        <v>7314.1004888003963</v>
      </c>
      <c r="HP26" s="986">
        <f t="shared" si="69"/>
        <v>58.512803910403171</v>
      </c>
      <c r="HQ26" s="987">
        <f t="shared" si="70"/>
        <v>7.1216241601477543</v>
      </c>
      <c r="HR26" s="987">
        <f t="shared" si="71"/>
        <v>7.5172699468226289</v>
      </c>
      <c r="HS26" s="985">
        <f t="shared" si="72"/>
        <v>51.391179750255418</v>
      </c>
      <c r="HT26" s="985">
        <f t="shared" si="73"/>
        <v>66.030073857225801</v>
      </c>
      <c r="HV26" s="951">
        <v>59.416138655334947</v>
      </c>
      <c r="HW26" s="951">
        <f t="shared" si="159"/>
        <v>67.533335863944984</v>
      </c>
      <c r="HX26" s="951">
        <f t="shared" si="160"/>
        <v>51.391179750255418</v>
      </c>
      <c r="HY26" s="951">
        <v>67.049462024249507</v>
      </c>
      <c r="HZ26" s="951">
        <v>52.184569147942206</v>
      </c>
      <c r="IA26" s="472">
        <f t="shared" si="161"/>
        <v>0.4838738396954767</v>
      </c>
      <c r="IB26" s="472">
        <f t="shared" si="162"/>
        <v>0.79338939768678785</v>
      </c>
      <c r="IF26" s="952">
        <v>0.86046296296296287</v>
      </c>
      <c r="IG26" s="953">
        <f t="shared" si="163"/>
        <v>45367.860462962963</v>
      </c>
      <c r="IH26" s="240" t="s">
        <v>327</v>
      </c>
      <c r="II26" s="239">
        <v>1.2999999999999999E-2</v>
      </c>
      <c r="IJ26" s="239">
        <v>7.4999999999999997E-2</v>
      </c>
      <c r="IK26" s="239">
        <v>7.4999999999999997E-2</v>
      </c>
      <c r="IL26" s="239">
        <v>342.45467564370466</v>
      </c>
      <c r="IM26" s="239">
        <f t="shared" si="164"/>
        <v>4566.062341916062</v>
      </c>
      <c r="IN26" s="954">
        <f t="shared" ref="IN26:IN78" si="190">II26*IM26</f>
        <v>59.358810444908805</v>
      </c>
      <c r="IO26" s="239">
        <f t="shared" si="75"/>
        <v>4.5059825742592725</v>
      </c>
      <c r="IP26" s="239">
        <f t="shared" si="76"/>
        <v>4.6277658870770901</v>
      </c>
      <c r="IQ26" s="239">
        <f t="shared" si="77"/>
        <v>54.852827870649534</v>
      </c>
      <c r="IR26" s="239">
        <f t="shared" si="78"/>
        <v>63.986576331985894</v>
      </c>
      <c r="IT26" s="952">
        <v>0.86046296296296287</v>
      </c>
      <c r="IU26" s="953">
        <f t="shared" si="165"/>
        <v>45367.860462962963</v>
      </c>
      <c r="IV26" s="240" t="s">
        <v>327</v>
      </c>
      <c r="IW26" s="239">
        <v>1.2999999999999999E-2</v>
      </c>
      <c r="IX26" s="239">
        <v>7.4999999999999997E-2</v>
      </c>
      <c r="IY26" s="239">
        <v>7.4999999999999997E-2</v>
      </c>
      <c r="IZ26" s="239">
        <v>345.94918302431751</v>
      </c>
      <c r="JA26" s="239">
        <f t="shared" si="166"/>
        <v>4612.6557736575669</v>
      </c>
      <c r="JB26" s="954">
        <f t="shared" ref="JB26:JB78" si="191">IW26*JA26</f>
        <v>59.964525057548364</v>
      </c>
      <c r="JC26" s="239">
        <f t="shared" si="80"/>
        <v>4.5519629345304935</v>
      </c>
      <c r="JD26" s="239">
        <f t="shared" si="81"/>
        <v>4.6749889597880747</v>
      </c>
      <c r="JE26" s="239">
        <f t="shared" si="82"/>
        <v>55.412562123017871</v>
      </c>
      <c r="JF26" s="239">
        <f t="shared" si="83"/>
        <v>64.639514017336438</v>
      </c>
      <c r="JH26" s="225">
        <v>60.378204311218013</v>
      </c>
      <c r="JI26" s="225">
        <f t="shared" si="167"/>
        <v>64.639514017336438</v>
      </c>
      <c r="JJ26" s="225">
        <f t="shared" si="168"/>
        <v>54.852827870649534</v>
      </c>
      <c r="JK26" s="225">
        <v>65.08544477207181</v>
      </c>
      <c r="JL26" s="225">
        <v>55.794838599334057</v>
      </c>
      <c r="JM26" s="472">
        <f t="shared" si="169"/>
        <v>-0.44593075473537169</v>
      </c>
      <c r="JN26" s="472">
        <f t="shared" si="170"/>
        <v>0.94201072868452229</v>
      </c>
      <c r="JR26" s="323">
        <v>0.87025462962962974</v>
      </c>
      <c r="JS26" s="336">
        <f t="shared" si="84"/>
        <v>45367.870254629626</v>
      </c>
      <c r="JT26" s="184" t="s">
        <v>328</v>
      </c>
      <c r="JU26" s="141">
        <v>5.0000000000000001E-3</v>
      </c>
      <c r="JV26" s="141">
        <v>0.03</v>
      </c>
      <c r="JW26" s="141">
        <v>0.03</v>
      </c>
      <c r="JX26" s="249">
        <v>206.08089643348822</v>
      </c>
      <c r="JY26" s="141">
        <f t="shared" si="85"/>
        <v>6869.3632144496078</v>
      </c>
      <c r="JZ26" s="988">
        <f t="shared" si="86"/>
        <v>34.346816072248039</v>
      </c>
      <c r="KA26" s="141">
        <f t="shared" si="87"/>
        <v>6.647770852693168</v>
      </c>
      <c r="KB26" s="141">
        <f t="shared" si="88"/>
        <v>7.1062378080513184</v>
      </c>
      <c r="KC26" s="141">
        <f t="shared" si="89"/>
        <v>27.699045219554872</v>
      </c>
      <c r="KD26" s="141">
        <f t="shared" si="90"/>
        <v>41.453053880299358</v>
      </c>
      <c r="KF26" s="323">
        <v>0.87025462962962974</v>
      </c>
      <c r="KG26" s="336">
        <f t="shared" si="91"/>
        <v>45367.870254629626</v>
      </c>
      <c r="KH26" s="184" t="s">
        <v>328</v>
      </c>
      <c r="KI26" s="141">
        <v>5.0000000000000001E-3</v>
      </c>
      <c r="KJ26" s="141">
        <v>0.03</v>
      </c>
      <c r="KK26" s="141">
        <v>0.03</v>
      </c>
      <c r="KL26" s="249">
        <v>200.92768251330372</v>
      </c>
      <c r="KM26" s="141">
        <f t="shared" si="92"/>
        <v>6697.5894171101245</v>
      </c>
      <c r="KN26" s="988">
        <f t="shared" si="93"/>
        <v>33.487947085550623</v>
      </c>
      <c r="KO26" s="141">
        <f t="shared" si="94"/>
        <v>6.4815381455904424</v>
      </c>
      <c r="KP26" s="141">
        <f t="shared" si="95"/>
        <v>6.9285407763208191</v>
      </c>
      <c r="KQ26" s="141">
        <f t="shared" si="96"/>
        <v>27.006408939960181</v>
      </c>
      <c r="KR26" s="141">
        <f t="shared" si="97"/>
        <v>40.416487861871445</v>
      </c>
      <c r="KT26" s="226">
        <v>34.188323636373568</v>
      </c>
      <c r="KU26" s="226">
        <f t="shared" si="171"/>
        <v>41.453053880299358</v>
      </c>
      <c r="KV26" s="226">
        <f t="shared" si="172"/>
        <v>27.006408939960181</v>
      </c>
      <c r="KW26" s="226">
        <v>41.261769905968102</v>
      </c>
      <c r="KX26" s="226">
        <v>27.571228739010941</v>
      </c>
      <c r="KY26" s="472">
        <f t="shared" si="173"/>
        <v>0.19128397433125599</v>
      </c>
      <c r="KZ26" s="472">
        <f t="shared" si="174"/>
        <v>0.56481979905075974</v>
      </c>
      <c r="LD26" s="146">
        <v>0.87263888888888896</v>
      </c>
      <c r="LE26" s="421">
        <f t="shared" si="98"/>
        <v>45367.87263888889</v>
      </c>
      <c r="LF26" s="185" t="s">
        <v>329</v>
      </c>
      <c r="LG26" s="142">
        <v>5.0000000000000001E-3</v>
      </c>
      <c r="LH26" s="142">
        <v>0.01</v>
      </c>
      <c r="LI26" s="142">
        <v>1.2E-2</v>
      </c>
      <c r="LJ26" s="274">
        <v>127.88510538001657</v>
      </c>
      <c r="LK26" s="142">
        <f t="shared" si="99"/>
        <v>10657.09211500138</v>
      </c>
      <c r="LL26" s="424">
        <f t="shared" si="100"/>
        <v>53.285460575006901</v>
      </c>
      <c r="LM26" s="142">
        <f t="shared" si="101"/>
        <v>9.8373157984628126</v>
      </c>
      <c r="LN26" s="142">
        <f t="shared" si="102"/>
        <v>11.625918670910599</v>
      </c>
      <c r="LO26" s="142">
        <f t="shared" si="103"/>
        <v>43.44814477654409</v>
      </c>
      <c r="LP26" s="142">
        <f t="shared" si="104"/>
        <v>64.911379245917502</v>
      </c>
      <c r="LR26" s="146">
        <v>0.87263888888888896</v>
      </c>
      <c r="LS26" s="421">
        <f t="shared" si="105"/>
        <v>45367.87263888889</v>
      </c>
      <c r="LT26" s="185" t="s">
        <v>329</v>
      </c>
      <c r="LU26" s="142">
        <v>5.0000000000000001E-3</v>
      </c>
      <c r="LV26" s="142">
        <v>0.01</v>
      </c>
      <c r="LW26" s="142">
        <v>1.2E-2</v>
      </c>
      <c r="LX26" s="274">
        <v>133.33074456758371</v>
      </c>
      <c r="LY26" s="142">
        <f t="shared" si="106"/>
        <v>11110.895380631975</v>
      </c>
      <c r="LZ26" s="424">
        <f t="shared" si="107"/>
        <v>55.554476903159873</v>
      </c>
      <c r="MA26" s="142">
        <f t="shared" si="108"/>
        <v>10.256211120583361</v>
      </c>
      <c r="MB26" s="142">
        <f t="shared" si="109"/>
        <v>12.120976778871247</v>
      </c>
      <c r="MC26" s="142">
        <f t="shared" si="110"/>
        <v>45.298265782576514</v>
      </c>
      <c r="MD26" s="142">
        <f t="shared" si="111"/>
        <v>67.675453682031119</v>
      </c>
      <c r="MF26" s="227">
        <v>55.712557953160093</v>
      </c>
      <c r="MG26" s="227">
        <f t="shared" si="175"/>
        <v>67.675453682031119</v>
      </c>
      <c r="MH26" s="227">
        <f t="shared" si="176"/>
        <v>43.44814477654409</v>
      </c>
      <c r="MI26" s="227">
        <v>67.868025142940482</v>
      </c>
      <c r="MJ26" s="227">
        <v>45.427162638730536</v>
      </c>
      <c r="MK26" s="472">
        <f t="shared" si="177"/>
        <v>-0.19257146090936317</v>
      </c>
      <c r="ML26" s="472">
        <f t="shared" si="178"/>
        <v>1.9790178621864456</v>
      </c>
      <c r="MP26" s="700">
        <v>0.89939814814814811</v>
      </c>
      <c r="MQ26" s="410">
        <f t="shared" si="112"/>
        <v>45367.899398148147</v>
      </c>
      <c r="MR26" s="396" t="s">
        <v>330</v>
      </c>
      <c r="MS26" s="397">
        <v>2E-3</v>
      </c>
      <c r="MT26" s="397">
        <v>2.5000000000000001E-2</v>
      </c>
      <c r="MU26" s="397">
        <v>2.5000000000000001E-2</v>
      </c>
      <c r="MV26" s="960">
        <v>260.72552366471268</v>
      </c>
      <c r="MW26" s="397">
        <f t="shared" si="113"/>
        <v>10429.020946588507</v>
      </c>
      <c r="MX26" s="989">
        <f t="shared" si="114"/>
        <v>20.858041893177013</v>
      </c>
      <c r="MY26" s="397">
        <f t="shared" si="115"/>
        <v>10.027904756335102</v>
      </c>
      <c r="MZ26" s="397">
        <f t="shared" si="116"/>
        <v>10.863563486029694</v>
      </c>
      <c r="NA26" s="397">
        <f t="shared" si="117"/>
        <v>10.830137136841911</v>
      </c>
      <c r="NB26" s="397">
        <f t="shared" si="118"/>
        <v>31.721605379206707</v>
      </c>
      <c r="ND26" s="700">
        <v>0.89939814814814811</v>
      </c>
      <c r="NE26" s="410">
        <f t="shared" si="119"/>
        <v>45367.899398148147</v>
      </c>
      <c r="NF26" s="396" t="s">
        <v>330</v>
      </c>
      <c r="NG26" s="397">
        <v>2E-3</v>
      </c>
      <c r="NH26" s="397">
        <v>2.5000000000000001E-2</v>
      </c>
      <c r="NI26" s="397">
        <v>2.5000000000000001E-2</v>
      </c>
      <c r="NJ26" s="960">
        <v>247.35945166823157</v>
      </c>
      <c r="NK26" s="397">
        <f t="shared" si="120"/>
        <v>9894.3780667292631</v>
      </c>
      <c r="NL26" s="989">
        <f t="shared" si="121"/>
        <v>19.788756133458527</v>
      </c>
      <c r="NM26" s="397">
        <f t="shared" si="122"/>
        <v>9.5138250641627504</v>
      </c>
      <c r="NN26" s="397">
        <f t="shared" si="123"/>
        <v>10.306643819509649</v>
      </c>
      <c r="NO26" s="397">
        <f t="shared" si="124"/>
        <v>10.274931069295777</v>
      </c>
      <c r="NP26" s="397">
        <f t="shared" si="125"/>
        <v>30.095399952968176</v>
      </c>
      <c r="NR26" s="962">
        <v>20.526864930206457</v>
      </c>
      <c r="NS26" s="962">
        <f t="shared" si="179"/>
        <v>31.721605379206707</v>
      </c>
      <c r="NT26" s="962">
        <f t="shared" si="180"/>
        <v>10.274931069295777</v>
      </c>
      <c r="NU26" s="962">
        <v>31.217940414688989</v>
      </c>
      <c r="NV26" s="962">
        <v>10.658179867607197</v>
      </c>
      <c r="NW26" s="472">
        <f t="shared" si="181"/>
        <v>0.50366496451771781</v>
      </c>
      <c r="NX26" s="472">
        <f t="shared" si="182"/>
        <v>0.38324879831142056</v>
      </c>
    </row>
    <row r="27" spans="1:388" x14ac:dyDescent="0.25">
      <c r="A27" s="444" t="s">
        <v>328</v>
      </c>
      <c r="B27" s="142" t="s">
        <v>406</v>
      </c>
      <c r="C27" s="199">
        <v>53.8</v>
      </c>
      <c r="D27" s="142">
        <v>22.4</v>
      </c>
      <c r="E27" s="199">
        <v>206.9</v>
      </c>
      <c r="F27" s="199">
        <f t="shared" ref="F27:F29" si="192">(180-D27)+(180-C27)</f>
        <v>283.8</v>
      </c>
      <c r="G27" s="142">
        <f t="shared" si="189"/>
        <v>58.6</v>
      </c>
      <c r="H27" s="142">
        <f t="shared" ref="H27:H29" si="193">SIN(RADIANS(-F27))*E27</f>
        <v>200.92768251330372</v>
      </c>
      <c r="L27" s="321">
        <v>0.86652777777777779</v>
      </c>
      <c r="M27" s="338">
        <f t="shared" si="129"/>
        <v>45367.866527777776</v>
      </c>
      <c r="N27" s="321" t="s">
        <v>324</v>
      </c>
      <c r="O27" s="311">
        <v>1.7000000000000001E-2</v>
      </c>
      <c r="P27" s="311">
        <v>5.8999999999999997E-2</v>
      </c>
      <c r="Q27" s="311">
        <v>5.8999999999999997E-2</v>
      </c>
      <c r="R27" s="311">
        <v>179.6541007765197</v>
      </c>
      <c r="S27" s="311">
        <f t="shared" si="130"/>
        <v>3044.984758924063</v>
      </c>
      <c r="T27" s="921">
        <f t="shared" si="131"/>
        <v>51.764740901709075</v>
      </c>
      <c r="U27" s="311">
        <f t="shared" si="0"/>
        <v>2.9942350129419952</v>
      </c>
      <c r="V27" s="311">
        <f t="shared" si="1"/>
        <v>3.0974844961468917</v>
      </c>
      <c r="W27" s="311">
        <f t="shared" si="2"/>
        <v>48.770505888767083</v>
      </c>
      <c r="X27" s="311">
        <f t="shared" si="3"/>
        <v>54.862225397855966</v>
      </c>
      <c r="Z27" s="321">
        <v>0.86652777777777779</v>
      </c>
      <c r="AA27" s="338">
        <f t="shared" si="132"/>
        <v>45367.866527777776</v>
      </c>
      <c r="AB27" s="321" t="s">
        <v>324</v>
      </c>
      <c r="AC27" s="311">
        <v>1.7000000000000001E-2</v>
      </c>
      <c r="AD27" s="311">
        <v>5.8999999999999997E-2</v>
      </c>
      <c r="AE27" s="311">
        <v>5.8999999999999997E-2</v>
      </c>
      <c r="AF27" s="311">
        <v>174.81516847322646</v>
      </c>
      <c r="AG27" s="311">
        <f t="shared" si="133"/>
        <v>2962.9689571733302</v>
      </c>
      <c r="AH27" s="921">
        <f t="shared" si="134"/>
        <v>50.370472271946618</v>
      </c>
      <c r="AI27" s="311">
        <f t="shared" si="4"/>
        <v>2.9135861412204411</v>
      </c>
      <c r="AJ27" s="311">
        <f t="shared" si="5"/>
        <v>3.014054628848732</v>
      </c>
      <c r="AK27" s="311">
        <f t="shared" si="6"/>
        <v>47.456886130726176</v>
      </c>
      <c r="AL27" s="311">
        <f t="shared" si="7"/>
        <v>53.38452690079535</v>
      </c>
      <c r="AN27" s="922">
        <v>51.251982529742094</v>
      </c>
      <c r="AO27" s="922">
        <f t="shared" si="135"/>
        <v>54.862225397855966</v>
      </c>
      <c r="AP27" s="922">
        <f t="shared" si="136"/>
        <v>47.456886130726176</v>
      </c>
      <c r="AQ27" s="922">
        <v>54.318784729797656</v>
      </c>
      <c r="AR27" s="922">
        <v>48.287407069688385</v>
      </c>
      <c r="AS27" s="922">
        <f t="shared" si="137"/>
        <v>0.54344066805830948</v>
      </c>
      <c r="AT27" s="922">
        <f t="shared" si="138"/>
        <v>0.83052093896220924</v>
      </c>
      <c r="AX27" s="963">
        <v>0.85255787037037034</v>
      </c>
      <c r="AY27" s="964">
        <f t="shared" si="8"/>
        <v>45367.85255787037</v>
      </c>
      <c r="AZ27" s="963" t="s">
        <v>325</v>
      </c>
      <c r="BA27" s="965">
        <v>2.5000000000000001E-2</v>
      </c>
      <c r="BB27" s="965">
        <v>0.10299999999999999</v>
      </c>
      <c r="BC27" s="965">
        <v>0.10299999999999999</v>
      </c>
      <c r="BD27" s="925">
        <v>304.49324190062674</v>
      </c>
      <c r="BE27" s="965">
        <f t="shared" si="9"/>
        <v>2956.2450669963764</v>
      </c>
      <c r="BF27" s="966">
        <f t="shared" si="10"/>
        <v>73.906126674909416</v>
      </c>
      <c r="BG27" s="965">
        <f t="shared" si="11"/>
        <v>2.9278196336598725</v>
      </c>
      <c r="BH27" s="965">
        <f t="shared" si="12"/>
        <v>2.9852278617708508</v>
      </c>
      <c r="BI27" s="965">
        <f t="shared" si="13"/>
        <v>70.978307041249536</v>
      </c>
      <c r="BJ27" s="965">
        <f t="shared" si="14"/>
        <v>76.891354536680268</v>
      </c>
      <c r="BL27" s="963">
        <v>0.85255787037037034</v>
      </c>
      <c r="BM27" s="964">
        <f t="shared" si="15"/>
        <v>45367.85255787037</v>
      </c>
      <c r="BN27" s="963" t="s">
        <v>325</v>
      </c>
      <c r="BO27" s="965">
        <v>2.5000000000000001E-2</v>
      </c>
      <c r="BP27" s="965">
        <v>0.10299999999999999</v>
      </c>
      <c r="BQ27" s="965">
        <v>0.10299999999999999</v>
      </c>
      <c r="BR27" s="925">
        <v>297.84979574370567</v>
      </c>
      <c r="BS27" s="965">
        <f t="shared" si="16"/>
        <v>2891.7455897447153</v>
      </c>
      <c r="BT27" s="966">
        <f t="shared" si="17"/>
        <v>72.293639743617888</v>
      </c>
      <c r="BU27" s="965">
        <f t="shared" si="18"/>
        <v>2.8639403436894777</v>
      </c>
      <c r="BV27" s="965">
        <f t="shared" si="19"/>
        <v>2.9200960367029971</v>
      </c>
      <c r="BW27" s="965">
        <f t="shared" si="20"/>
        <v>69.42969939992841</v>
      </c>
      <c r="BX27" s="965">
        <f t="shared" si="21"/>
        <v>75.213735780320889</v>
      </c>
      <c r="BZ27" s="927">
        <v>73.185764813790669</v>
      </c>
      <c r="CA27" s="927">
        <f t="shared" si="139"/>
        <v>76.891354536680268</v>
      </c>
      <c r="CB27" s="927">
        <f t="shared" si="140"/>
        <v>69.42969939992841</v>
      </c>
      <c r="CC27" s="927">
        <v>76.141895706269267</v>
      </c>
      <c r="CD27" s="927">
        <v>70.286482592321263</v>
      </c>
      <c r="CE27" s="927">
        <f t="shared" si="141"/>
        <v>0.74945883041100103</v>
      </c>
      <c r="CF27" s="927">
        <f t="shared" si="142"/>
        <v>0.85678319239285372</v>
      </c>
      <c r="CJ27" s="967">
        <v>0.85131944444444441</v>
      </c>
      <c r="CK27" s="968">
        <f t="shared" si="143"/>
        <v>45367.851319444446</v>
      </c>
      <c r="CL27" s="967" t="s">
        <v>326</v>
      </c>
      <c r="CM27" s="469">
        <v>2.1000000000000001E-2</v>
      </c>
      <c r="CN27" s="469">
        <v>6.5000000000000002E-2</v>
      </c>
      <c r="CO27" s="469">
        <v>6.5000000000000002E-2</v>
      </c>
      <c r="CP27" s="930">
        <v>284.10906235127197</v>
      </c>
      <c r="CQ27" s="469">
        <f t="shared" si="22"/>
        <v>4370.9086515580302</v>
      </c>
      <c r="CR27" s="969">
        <f t="shared" si="144"/>
        <v>91.789081682718646</v>
      </c>
      <c r="CS27" s="469">
        <f t="shared" si="23"/>
        <v>4.30468276289806</v>
      </c>
      <c r="CT27" s="469">
        <f t="shared" si="24"/>
        <v>4.4392040992386246</v>
      </c>
      <c r="CU27" s="469">
        <f t="shared" si="25"/>
        <v>87.484398919820592</v>
      </c>
      <c r="CV27" s="469">
        <f t="shared" si="26"/>
        <v>96.228285781957268</v>
      </c>
      <c r="CX27" s="967">
        <v>0.85131944444444441</v>
      </c>
      <c r="CY27" s="968">
        <f t="shared" si="145"/>
        <v>45367.851319444446</v>
      </c>
      <c r="CZ27" s="967" t="s">
        <v>326</v>
      </c>
      <c r="DA27" s="469">
        <v>2.1000000000000001E-2</v>
      </c>
      <c r="DB27" s="469">
        <v>6.5000000000000002E-2</v>
      </c>
      <c r="DC27" s="469">
        <v>6.5000000000000002E-2</v>
      </c>
      <c r="DD27" s="930">
        <v>275.73461394545348</v>
      </c>
      <c r="DE27" s="469">
        <f t="shared" si="27"/>
        <v>4242.070983776207</v>
      </c>
      <c r="DF27" s="969">
        <f t="shared" si="146"/>
        <v>89.083490659300352</v>
      </c>
      <c r="DG27" s="469">
        <f t="shared" si="28"/>
        <v>4.1777971809917194</v>
      </c>
      <c r="DH27" s="469">
        <f t="shared" si="29"/>
        <v>4.3083533428977105</v>
      </c>
      <c r="DI27" s="469">
        <f t="shared" si="30"/>
        <v>84.905693478308635</v>
      </c>
      <c r="DJ27" s="469">
        <f t="shared" si="31"/>
        <v>93.39184400219807</v>
      </c>
      <c r="DL27" s="472">
        <v>90.483049383720726</v>
      </c>
      <c r="DM27" s="472">
        <f t="shared" si="147"/>
        <v>96.228285781957268</v>
      </c>
      <c r="DN27" s="472">
        <f t="shared" si="148"/>
        <v>84.905693478308635</v>
      </c>
      <c r="DO27" s="472">
        <v>94.859089718498893</v>
      </c>
      <c r="DP27" s="472">
        <v>86.239616331814631</v>
      </c>
      <c r="DQ27" s="472">
        <f t="shared" si="149"/>
        <v>1.3691960634583751</v>
      </c>
      <c r="DR27" s="472">
        <f t="shared" si="150"/>
        <v>1.3339228535059959</v>
      </c>
      <c r="DV27" s="970">
        <v>0.85488425925925926</v>
      </c>
      <c r="DW27" s="971">
        <f t="shared" si="32"/>
        <v>45367.854884259257</v>
      </c>
      <c r="DX27" s="970" t="s">
        <v>436</v>
      </c>
      <c r="DY27" s="972">
        <v>1.2E-2</v>
      </c>
      <c r="DZ27" s="972">
        <v>2.8000000000000001E-2</v>
      </c>
      <c r="EA27" s="972">
        <v>2.8000000000000001E-2</v>
      </c>
      <c r="EB27" s="934">
        <v>75.168674108638257</v>
      </c>
      <c r="EC27" s="972">
        <f t="shared" si="33"/>
        <v>2684.5955038799375</v>
      </c>
      <c r="ED27" s="973">
        <f t="shared" si="34"/>
        <v>32.215146046559248</v>
      </c>
      <c r="EE27" s="974">
        <f t="shared" si="35"/>
        <v>2.592023245125457</v>
      </c>
      <c r="EF27" s="974">
        <f t="shared" si="36"/>
        <v>2.784024966986602</v>
      </c>
      <c r="EG27" s="972">
        <f t="shared" si="37"/>
        <v>29.623122801433791</v>
      </c>
      <c r="EH27" s="972">
        <f t="shared" si="38"/>
        <v>34.999171013545848</v>
      </c>
      <c r="EJ27" s="970">
        <v>0.85488425925925926</v>
      </c>
      <c r="EK27" s="971">
        <f t="shared" si="39"/>
        <v>45367.854884259257</v>
      </c>
      <c r="EL27" s="970" t="s">
        <v>436</v>
      </c>
      <c r="EM27" s="972">
        <v>1.2E-2</v>
      </c>
      <c r="EN27" s="972">
        <v>2.8000000000000001E-2</v>
      </c>
      <c r="EO27" s="972">
        <v>2.8000000000000001E-2</v>
      </c>
      <c r="EP27" s="934">
        <v>75.370816165296901</v>
      </c>
      <c r="EQ27" s="972">
        <f t="shared" si="40"/>
        <v>2691.8148630463179</v>
      </c>
      <c r="ER27" s="975">
        <f t="shared" si="41"/>
        <v>32.301778356555815</v>
      </c>
      <c r="ES27" s="976">
        <f t="shared" si="42"/>
        <v>2.5989936608723068</v>
      </c>
      <c r="ET27" s="976">
        <f t="shared" si="43"/>
        <v>2.7915117098258113</v>
      </c>
      <c r="EU27" s="972">
        <f t="shared" si="44"/>
        <v>29.702784695683508</v>
      </c>
      <c r="EV27" s="972">
        <f t="shared" si="45"/>
        <v>35.093290066381627</v>
      </c>
      <c r="EX27" s="939">
        <v>32.471416027306844</v>
      </c>
      <c r="EY27" s="939">
        <f t="shared" si="151"/>
        <v>35.093290066381627</v>
      </c>
      <c r="EZ27" s="939">
        <f t="shared" si="152"/>
        <v>29.623122801433791</v>
      </c>
      <c r="FA27" s="939">
        <v>35.277587782753116</v>
      </c>
      <c r="FB27" s="939">
        <v>29.858773358443074</v>
      </c>
      <c r="FC27" s="472">
        <f t="shared" si="153"/>
        <v>-0.18429771637148917</v>
      </c>
      <c r="FD27" s="472">
        <f t="shared" si="154"/>
        <v>0.23565055700928283</v>
      </c>
      <c r="FH27" s="977">
        <v>0.85906249999999995</v>
      </c>
      <c r="FI27" s="978">
        <f t="shared" si="46"/>
        <v>45367.8590625</v>
      </c>
      <c r="FJ27" s="977" t="s">
        <v>437</v>
      </c>
      <c r="FK27" s="979">
        <v>1.0999999999999999E-2</v>
      </c>
      <c r="FL27" s="979">
        <v>2.8000000000000001E-2</v>
      </c>
      <c r="FM27" s="979">
        <v>2.8000000000000001E-2</v>
      </c>
      <c r="FN27" s="942">
        <v>59.490921907355307</v>
      </c>
      <c r="FO27" s="979">
        <f t="shared" si="47"/>
        <v>2124.6757824055467</v>
      </c>
      <c r="FP27" s="980">
        <f t="shared" si="48"/>
        <v>23.371433606461011</v>
      </c>
      <c r="FQ27" s="981">
        <f t="shared" si="49"/>
        <v>2.051411100253631</v>
      </c>
      <c r="FR27" s="981">
        <f t="shared" si="50"/>
        <v>2.2033674780501964</v>
      </c>
      <c r="FS27" s="979">
        <f t="shared" si="51"/>
        <v>21.32002250620738</v>
      </c>
      <c r="FT27" s="979">
        <f t="shared" si="52"/>
        <v>25.574801084511208</v>
      </c>
      <c r="FV27" s="977">
        <v>0.85906249999999995</v>
      </c>
      <c r="FW27" s="978">
        <f t="shared" si="53"/>
        <v>45367.8590625</v>
      </c>
      <c r="FX27" s="977" t="s">
        <v>437</v>
      </c>
      <c r="FY27" s="979">
        <v>1.0999999999999999E-2</v>
      </c>
      <c r="FZ27" s="979">
        <v>2.8000000000000001E-2</v>
      </c>
      <c r="GA27" s="979">
        <v>2.8000000000000001E-2</v>
      </c>
      <c r="GB27" s="942">
        <v>59.242050215378818</v>
      </c>
      <c r="GC27" s="979">
        <f t="shared" si="54"/>
        <v>2115.7875076921005</v>
      </c>
      <c r="GD27" s="980">
        <f t="shared" si="55"/>
        <v>23.273662584613103</v>
      </c>
      <c r="GE27" s="981">
        <f t="shared" si="56"/>
        <v>2.0428293177716834</v>
      </c>
      <c r="GF27" s="981">
        <f t="shared" si="57"/>
        <v>2.1941500079769933</v>
      </c>
      <c r="GG27" s="979">
        <f t="shared" si="58"/>
        <v>21.230833266841419</v>
      </c>
      <c r="GH27" s="979">
        <f t="shared" si="59"/>
        <v>25.467812592590096</v>
      </c>
      <c r="GJ27" s="982">
        <v>23.480406694915416</v>
      </c>
      <c r="GK27" s="945">
        <f t="shared" si="155"/>
        <v>25.574801084511208</v>
      </c>
      <c r="GL27" s="945">
        <f t="shared" si="156"/>
        <v>21.230833266841419</v>
      </c>
      <c r="GM27" s="982">
        <v>25.694047730126297</v>
      </c>
      <c r="GN27" s="982">
        <v>21.419430558684596</v>
      </c>
      <c r="GO27" s="472">
        <f t="shared" si="157"/>
        <v>-0.11924664561508891</v>
      </c>
      <c r="GP27" s="472">
        <f t="shared" si="158"/>
        <v>0.18859729184317686</v>
      </c>
      <c r="GT27" s="983">
        <v>0.87506944444444434</v>
      </c>
      <c r="GU27" s="984">
        <f t="shared" si="60"/>
        <v>45367.875069444446</v>
      </c>
      <c r="GV27" s="983" t="s">
        <v>438</v>
      </c>
      <c r="GW27" s="985">
        <v>8.0000000000000002E-3</v>
      </c>
      <c r="GX27" s="985">
        <v>3.6999999999999998E-2</v>
      </c>
      <c r="GY27" s="985">
        <v>3.6999999999999998E-2</v>
      </c>
      <c r="GZ27" s="948">
        <v>276.78277960238375</v>
      </c>
      <c r="HA27" s="985">
        <f t="shared" si="61"/>
        <v>7480.6156649292907</v>
      </c>
      <c r="HB27" s="986">
        <f t="shared" si="62"/>
        <v>59.844925319434324</v>
      </c>
      <c r="HC27" s="987">
        <f t="shared" si="63"/>
        <v>7.2837573579574677</v>
      </c>
      <c r="HD27" s="987">
        <f t="shared" si="64"/>
        <v>7.6884105445106607</v>
      </c>
      <c r="HE27" s="985">
        <f t="shared" si="65"/>
        <v>52.561167961476855</v>
      </c>
      <c r="HF27" s="985">
        <f t="shared" si="66"/>
        <v>67.533335863944984</v>
      </c>
      <c r="HH27" s="983">
        <v>0.87506944444444434</v>
      </c>
      <c r="HI27" s="984">
        <f t="shared" si="67"/>
        <v>45367.875069444446</v>
      </c>
      <c r="HJ27" s="983" t="s">
        <v>438</v>
      </c>
      <c r="HK27" s="985">
        <v>8.0000000000000002E-3</v>
      </c>
      <c r="HL27" s="985">
        <v>3.6999999999999998E-2</v>
      </c>
      <c r="HM27" s="985">
        <v>3.6999999999999998E-2</v>
      </c>
      <c r="HN27" s="948">
        <v>270.62171808561465</v>
      </c>
      <c r="HO27" s="985">
        <f t="shared" si="68"/>
        <v>7314.1004888003963</v>
      </c>
      <c r="HP27" s="986">
        <f t="shared" si="69"/>
        <v>58.512803910403171</v>
      </c>
      <c r="HQ27" s="987">
        <f t="shared" si="70"/>
        <v>7.1216241601477543</v>
      </c>
      <c r="HR27" s="987">
        <f t="shared" si="71"/>
        <v>7.5172699468226289</v>
      </c>
      <c r="HS27" s="985">
        <f t="shared" si="72"/>
        <v>51.391179750255418</v>
      </c>
      <c r="HT27" s="985">
        <f t="shared" si="73"/>
        <v>66.030073857225801</v>
      </c>
      <c r="HV27" s="951">
        <v>59.416138655334947</v>
      </c>
      <c r="HW27" s="951">
        <f t="shared" si="159"/>
        <v>67.533335863944984</v>
      </c>
      <c r="HX27" s="951">
        <f t="shared" si="160"/>
        <v>51.391179750255418</v>
      </c>
      <c r="HY27" s="951">
        <v>67.049462024249507</v>
      </c>
      <c r="HZ27" s="951">
        <v>52.184569147942206</v>
      </c>
      <c r="IA27" s="472">
        <f t="shared" si="161"/>
        <v>0.4838738396954767</v>
      </c>
      <c r="IB27" s="472">
        <f t="shared" si="162"/>
        <v>0.79338939768678785</v>
      </c>
      <c r="IF27" s="952">
        <v>0.86078703703703707</v>
      </c>
      <c r="IG27" s="953">
        <f t="shared" si="163"/>
        <v>45367.86078703704</v>
      </c>
      <c r="IH27" s="240" t="s">
        <v>327</v>
      </c>
      <c r="II27" s="239">
        <v>1.2999999999999999E-2</v>
      </c>
      <c r="IJ27" s="239">
        <v>7.4999999999999997E-2</v>
      </c>
      <c r="IK27" s="239">
        <v>7.4999999999999997E-2</v>
      </c>
      <c r="IL27" s="239">
        <v>342.45467564370466</v>
      </c>
      <c r="IM27" s="239">
        <f t="shared" si="164"/>
        <v>4566.062341916062</v>
      </c>
      <c r="IN27" s="954">
        <f t="shared" si="190"/>
        <v>59.358810444908805</v>
      </c>
      <c r="IO27" s="239">
        <f t="shared" si="75"/>
        <v>4.5059825742592725</v>
      </c>
      <c r="IP27" s="239">
        <f t="shared" si="76"/>
        <v>4.6277658870770901</v>
      </c>
      <c r="IQ27" s="239">
        <f t="shared" si="77"/>
        <v>54.852827870649534</v>
      </c>
      <c r="IR27" s="239">
        <f t="shared" si="78"/>
        <v>63.986576331985894</v>
      </c>
      <c r="IT27" s="952">
        <v>0.86078703703703707</v>
      </c>
      <c r="IU27" s="953">
        <f t="shared" si="165"/>
        <v>45367.86078703704</v>
      </c>
      <c r="IV27" s="240" t="s">
        <v>327</v>
      </c>
      <c r="IW27" s="239">
        <v>1.2999999999999999E-2</v>
      </c>
      <c r="IX27" s="239">
        <v>7.4999999999999997E-2</v>
      </c>
      <c r="IY27" s="239">
        <v>7.4999999999999997E-2</v>
      </c>
      <c r="IZ27" s="239">
        <v>345.94918302431751</v>
      </c>
      <c r="JA27" s="239">
        <f t="shared" si="166"/>
        <v>4612.6557736575669</v>
      </c>
      <c r="JB27" s="954">
        <f t="shared" si="191"/>
        <v>59.964525057548364</v>
      </c>
      <c r="JC27" s="239">
        <f t="shared" si="80"/>
        <v>4.5519629345304935</v>
      </c>
      <c r="JD27" s="239">
        <f t="shared" si="81"/>
        <v>4.6749889597880747</v>
      </c>
      <c r="JE27" s="239">
        <f t="shared" si="82"/>
        <v>55.412562123017871</v>
      </c>
      <c r="JF27" s="239">
        <f t="shared" si="83"/>
        <v>64.639514017336438</v>
      </c>
      <c r="JH27" s="225">
        <v>60.378204311218013</v>
      </c>
      <c r="JI27" s="225">
        <f t="shared" si="167"/>
        <v>64.639514017336438</v>
      </c>
      <c r="JJ27" s="225">
        <f t="shared" si="168"/>
        <v>54.852827870649534</v>
      </c>
      <c r="JK27" s="225">
        <v>65.08544477207181</v>
      </c>
      <c r="JL27" s="225">
        <v>55.794838599334057</v>
      </c>
      <c r="JM27" s="472">
        <f t="shared" si="169"/>
        <v>-0.44593075473537169</v>
      </c>
      <c r="JN27" s="472">
        <f t="shared" si="170"/>
        <v>0.94201072868452229</v>
      </c>
      <c r="JR27" s="323">
        <v>0.87085648148148154</v>
      </c>
      <c r="JS27" s="336">
        <f t="shared" si="84"/>
        <v>45367.870856481481</v>
      </c>
      <c r="JT27" s="184" t="s">
        <v>328</v>
      </c>
      <c r="JU27" s="141">
        <v>5.0000000000000001E-3</v>
      </c>
      <c r="JV27" s="141">
        <v>0.03</v>
      </c>
      <c r="JW27" s="141">
        <v>0.03</v>
      </c>
      <c r="JX27" s="249">
        <v>206.08089643348822</v>
      </c>
      <c r="JY27" s="141">
        <f t="shared" si="85"/>
        <v>6869.3632144496078</v>
      </c>
      <c r="JZ27" s="988">
        <f t="shared" si="86"/>
        <v>34.346816072248039</v>
      </c>
      <c r="KA27" s="141">
        <f t="shared" si="87"/>
        <v>6.647770852693168</v>
      </c>
      <c r="KB27" s="141">
        <f t="shared" si="88"/>
        <v>7.1062378080513184</v>
      </c>
      <c r="KC27" s="141">
        <f t="shared" si="89"/>
        <v>27.699045219554872</v>
      </c>
      <c r="KD27" s="141">
        <f t="shared" si="90"/>
        <v>41.453053880299358</v>
      </c>
      <c r="KF27" s="323">
        <v>0.87085648148148154</v>
      </c>
      <c r="KG27" s="336">
        <f t="shared" si="91"/>
        <v>45367.870856481481</v>
      </c>
      <c r="KH27" s="184" t="s">
        <v>328</v>
      </c>
      <c r="KI27" s="141">
        <v>5.0000000000000001E-3</v>
      </c>
      <c r="KJ27" s="141">
        <v>0.03</v>
      </c>
      <c r="KK27" s="141">
        <v>0.03</v>
      </c>
      <c r="KL27" s="249">
        <v>200.92768251330372</v>
      </c>
      <c r="KM27" s="141">
        <f t="shared" si="92"/>
        <v>6697.5894171101245</v>
      </c>
      <c r="KN27" s="988">
        <f t="shared" si="93"/>
        <v>33.487947085550623</v>
      </c>
      <c r="KO27" s="141">
        <f t="shared" si="94"/>
        <v>6.4815381455904424</v>
      </c>
      <c r="KP27" s="141">
        <f t="shared" si="95"/>
        <v>6.9285407763208191</v>
      </c>
      <c r="KQ27" s="141">
        <f t="shared" si="96"/>
        <v>27.006408939960181</v>
      </c>
      <c r="KR27" s="141">
        <f t="shared" si="97"/>
        <v>40.416487861871445</v>
      </c>
      <c r="KT27" s="226">
        <v>34.188323636373568</v>
      </c>
      <c r="KU27" s="226">
        <f t="shared" si="171"/>
        <v>41.453053880299358</v>
      </c>
      <c r="KV27" s="226">
        <f t="shared" si="172"/>
        <v>27.006408939960181</v>
      </c>
      <c r="KW27" s="226">
        <v>41.261769905968102</v>
      </c>
      <c r="KX27" s="226">
        <v>27.571228739010941</v>
      </c>
      <c r="KY27" s="472">
        <f t="shared" si="173"/>
        <v>0.19128397433125599</v>
      </c>
      <c r="KZ27" s="472">
        <f t="shared" si="174"/>
        <v>0.56481979905075974</v>
      </c>
      <c r="LD27" s="146">
        <v>0.87291666666666667</v>
      </c>
      <c r="LE27" s="421">
        <f t="shared" si="98"/>
        <v>45367.872916666667</v>
      </c>
      <c r="LF27" s="185" t="s">
        <v>329</v>
      </c>
      <c r="LG27" s="142">
        <v>3.0000000000000001E-3</v>
      </c>
      <c r="LH27" s="142">
        <v>0.01</v>
      </c>
      <c r="LI27" s="142">
        <v>1.2E-2</v>
      </c>
      <c r="LJ27" s="274">
        <v>127.88510538001657</v>
      </c>
      <c r="LK27" s="142">
        <f t="shared" si="99"/>
        <v>10657.09211500138</v>
      </c>
      <c r="LL27" s="424">
        <f t="shared" si="100"/>
        <v>31.971276345004142</v>
      </c>
      <c r="LM27" s="142">
        <f t="shared" si="101"/>
        <v>9.8373157984628126</v>
      </c>
      <c r="LN27" s="142">
        <f t="shared" si="102"/>
        <v>11.625918670910599</v>
      </c>
      <c r="LO27" s="142">
        <f t="shared" si="103"/>
        <v>22.133960546541331</v>
      </c>
      <c r="LP27" s="142">
        <f t="shared" si="104"/>
        <v>43.597195015914743</v>
      </c>
      <c r="LR27" s="146">
        <v>0.87291666666666667</v>
      </c>
      <c r="LS27" s="421">
        <f t="shared" si="105"/>
        <v>45367.872916666667</v>
      </c>
      <c r="LT27" s="185" t="s">
        <v>329</v>
      </c>
      <c r="LU27" s="142">
        <v>3.0000000000000001E-3</v>
      </c>
      <c r="LV27" s="142">
        <v>0.01</v>
      </c>
      <c r="LW27" s="142">
        <v>1.2E-2</v>
      </c>
      <c r="LX27" s="274">
        <v>133.33074456758371</v>
      </c>
      <c r="LY27" s="142">
        <f t="shared" si="106"/>
        <v>11110.895380631975</v>
      </c>
      <c r="LZ27" s="424">
        <f t="shared" si="107"/>
        <v>33.332686141895927</v>
      </c>
      <c r="MA27" s="142">
        <f t="shared" si="108"/>
        <v>10.256211120583361</v>
      </c>
      <c r="MB27" s="142">
        <f t="shared" si="109"/>
        <v>12.120976778871247</v>
      </c>
      <c r="MC27" s="142">
        <f t="shared" si="110"/>
        <v>23.076475021312568</v>
      </c>
      <c r="MD27" s="142">
        <f t="shared" si="111"/>
        <v>45.453662920767172</v>
      </c>
      <c r="MF27" s="227">
        <v>33.427534771896056</v>
      </c>
      <c r="MG27" s="227">
        <f t="shared" si="175"/>
        <v>45.453662920767172</v>
      </c>
      <c r="MH27" s="227">
        <f t="shared" si="176"/>
        <v>22.133960546541331</v>
      </c>
      <c r="MI27" s="227">
        <v>45.583001961676445</v>
      </c>
      <c r="MJ27" s="227">
        <v>23.142139457466499</v>
      </c>
      <c r="MK27" s="472">
        <f t="shared" si="177"/>
        <v>-0.12933904090927228</v>
      </c>
      <c r="ML27" s="472">
        <f t="shared" si="178"/>
        <v>1.0081789109251673</v>
      </c>
      <c r="MP27" s="700">
        <v>0.90281250000000002</v>
      </c>
      <c r="MQ27" s="410">
        <f t="shared" si="112"/>
        <v>45367.902812499997</v>
      </c>
      <c r="MR27" s="396" t="s">
        <v>330</v>
      </c>
      <c r="MS27" s="397">
        <v>2E-3</v>
      </c>
      <c r="MT27" s="397">
        <v>2.5000000000000001E-2</v>
      </c>
      <c r="MU27" s="397">
        <v>2.5000000000000001E-2</v>
      </c>
      <c r="MV27" s="960">
        <v>260.72552366471268</v>
      </c>
      <c r="MW27" s="397">
        <f t="shared" si="113"/>
        <v>10429.020946588507</v>
      </c>
      <c r="MX27" s="989">
        <f t="shared" si="114"/>
        <v>20.858041893177013</v>
      </c>
      <c r="MY27" s="397">
        <f t="shared" si="115"/>
        <v>10.027904756335102</v>
      </c>
      <c r="MZ27" s="397">
        <f t="shared" si="116"/>
        <v>10.863563486029694</v>
      </c>
      <c r="NA27" s="397">
        <f t="shared" si="117"/>
        <v>10.830137136841911</v>
      </c>
      <c r="NB27" s="397">
        <f t="shared" si="118"/>
        <v>31.721605379206707</v>
      </c>
      <c r="ND27" s="700">
        <v>0.90281250000000002</v>
      </c>
      <c r="NE27" s="410">
        <f t="shared" si="119"/>
        <v>45367.902812499997</v>
      </c>
      <c r="NF27" s="396" t="s">
        <v>330</v>
      </c>
      <c r="NG27" s="397">
        <v>2E-3</v>
      </c>
      <c r="NH27" s="397">
        <v>2.5000000000000001E-2</v>
      </c>
      <c r="NI27" s="397">
        <v>2.5000000000000001E-2</v>
      </c>
      <c r="NJ27" s="960">
        <v>247.35945166823157</v>
      </c>
      <c r="NK27" s="397">
        <f t="shared" si="120"/>
        <v>9894.3780667292631</v>
      </c>
      <c r="NL27" s="989">
        <f t="shared" si="121"/>
        <v>19.788756133458527</v>
      </c>
      <c r="NM27" s="397">
        <f t="shared" si="122"/>
        <v>9.5138250641627504</v>
      </c>
      <c r="NN27" s="397">
        <f t="shared" si="123"/>
        <v>10.306643819509649</v>
      </c>
      <c r="NO27" s="397">
        <f t="shared" si="124"/>
        <v>10.274931069295777</v>
      </c>
      <c r="NP27" s="397">
        <f t="shared" si="125"/>
        <v>30.095399952968176</v>
      </c>
      <c r="NR27" s="962">
        <v>20.526864930206457</v>
      </c>
      <c r="NS27" s="962">
        <f t="shared" si="179"/>
        <v>31.721605379206707</v>
      </c>
      <c r="NT27" s="962">
        <f t="shared" si="180"/>
        <v>10.274931069295777</v>
      </c>
      <c r="NU27" s="962">
        <v>31.217940414688989</v>
      </c>
      <c r="NV27" s="962">
        <v>10.658179867607197</v>
      </c>
      <c r="NW27" s="472">
        <f t="shared" si="181"/>
        <v>0.50366496451771781</v>
      </c>
      <c r="NX27" s="472">
        <f t="shared" si="182"/>
        <v>0.38324879831142056</v>
      </c>
    </row>
    <row r="28" spans="1:388" x14ac:dyDescent="0.25">
      <c r="A28" s="445" t="s">
        <v>329</v>
      </c>
      <c r="B28" s="142" t="s">
        <v>406</v>
      </c>
      <c r="C28" s="199">
        <v>55.3</v>
      </c>
      <c r="D28" s="142">
        <v>29.9</v>
      </c>
      <c r="E28" s="199">
        <v>133.80000000000001</v>
      </c>
      <c r="F28" s="199">
        <f t="shared" si="192"/>
        <v>274.8</v>
      </c>
      <c r="G28" s="142">
        <f t="shared" si="189"/>
        <v>64.599999999999994</v>
      </c>
      <c r="H28" s="142">
        <f t="shared" si="193"/>
        <v>133.33074456758371</v>
      </c>
      <c r="L28" s="321">
        <v>0.86802083333333335</v>
      </c>
      <c r="M28" s="338">
        <f t="shared" si="129"/>
        <v>45367.868020833332</v>
      </c>
      <c r="N28" s="321" t="s">
        <v>324</v>
      </c>
      <c r="O28" s="311">
        <v>0.01</v>
      </c>
      <c r="P28" s="311">
        <v>3.2000000000000001E-2</v>
      </c>
      <c r="Q28" s="311">
        <v>3.2000000000000001E-2</v>
      </c>
      <c r="R28" s="311">
        <v>179.6541007765197</v>
      </c>
      <c r="S28" s="311">
        <f t="shared" si="130"/>
        <v>5614.1906492662401</v>
      </c>
      <c r="T28" s="921">
        <f t="shared" si="131"/>
        <v>56.1419064926624</v>
      </c>
      <c r="U28" s="311">
        <f t="shared" si="0"/>
        <v>5.4440636598945362</v>
      </c>
      <c r="V28" s="311">
        <f t="shared" si="1"/>
        <v>5.7952935734361191</v>
      </c>
      <c r="W28" s="311">
        <f t="shared" si="2"/>
        <v>50.697842832767861</v>
      </c>
      <c r="X28" s="311">
        <f t="shared" si="3"/>
        <v>61.937200066098519</v>
      </c>
      <c r="Z28" s="321">
        <v>0.86802083333333335</v>
      </c>
      <c r="AA28" s="338">
        <f t="shared" si="132"/>
        <v>45367.868020833332</v>
      </c>
      <c r="AB28" s="321" t="s">
        <v>324</v>
      </c>
      <c r="AC28" s="311">
        <v>0.01</v>
      </c>
      <c r="AD28" s="311">
        <v>3.2000000000000001E-2</v>
      </c>
      <c r="AE28" s="311">
        <v>3.2000000000000001E-2</v>
      </c>
      <c r="AF28" s="311">
        <v>174.81516847322646</v>
      </c>
      <c r="AG28" s="311">
        <f t="shared" si="133"/>
        <v>5462.9740147883267</v>
      </c>
      <c r="AH28" s="921">
        <f t="shared" si="134"/>
        <v>54.629740147883268</v>
      </c>
      <c r="AI28" s="311">
        <f t="shared" si="4"/>
        <v>5.2974293476735292</v>
      </c>
      <c r="AJ28" s="311">
        <f t="shared" si="5"/>
        <v>5.6391989830073053</v>
      </c>
      <c r="AK28" s="311">
        <f t="shared" si="6"/>
        <v>49.33231080020974</v>
      </c>
      <c r="AL28" s="311">
        <f t="shared" si="7"/>
        <v>60.268939130890573</v>
      </c>
      <c r="AN28" s="922">
        <v>55.585789876007041</v>
      </c>
      <c r="AO28" s="922">
        <f t="shared" si="135"/>
        <v>61.937200066098519</v>
      </c>
      <c r="AP28" s="922">
        <f t="shared" si="136"/>
        <v>49.33231080020974</v>
      </c>
      <c r="AQ28" s="922">
        <v>61.32367786320777</v>
      </c>
      <c r="AR28" s="922">
        <v>50.195652675909386</v>
      </c>
      <c r="AS28" s="922">
        <f t="shared" si="137"/>
        <v>0.61352220289074921</v>
      </c>
      <c r="AT28" s="922">
        <f t="shared" si="138"/>
        <v>0.86334187569964627</v>
      </c>
      <c r="AX28" s="963">
        <v>0.85276620370370371</v>
      </c>
      <c r="AY28" s="964">
        <f t="shared" si="8"/>
        <v>45367.852766203701</v>
      </c>
      <c r="AZ28" s="963" t="s">
        <v>325</v>
      </c>
      <c r="BA28" s="965">
        <v>2.4E-2</v>
      </c>
      <c r="BB28" s="965">
        <v>0.10299999999999999</v>
      </c>
      <c r="BC28" s="965">
        <v>0.10299999999999999</v>
      </c>
      <c r="BD28" s="925">
        <v>304.49324190062674</v>
      </c>
      <c r="BE28" s="965">
        <f t="shared" si="9"/>
        <v>2956.2450669963764</v>
      </c>
      <c r="BF28" s="966">
        <f t="shared" si="10"/>
        <v>70.949881607913042</v>
      </c>
      <c r="BG28" s="965">
        <f t="shared" si="11"/>
        <v>2.9278196336598725</v>
      </c>
      <c r="BH28" s="965">
        <f t="shared" si="12"/>
        <v>2.9852278617708508</v>
      </c>
      <c r="BI28" s="965">
        <f t="shared" si="13"/>
        <v>68.022061974253177</v>
      </c>
      <c r="BJ28" s="965">
        <f t="shared" si="14"/>
        <v>73.935109469683894</v>
      </c>
      <c r="BL28" s="963">
        <v>0.85276620370370371</v>
      </c>
      <c r="BM28" s="964">
        <f t="shared" si="15"/>
        <v>45367.852766203701</v>
      </c>
      <c r="BN28" s="963" t="s">
        <v>325</v>
      </c>
      <c r="BO28" s="965">
        <v>2.4E-2</v>
      </c>
      <c r="BP28" s="965">
        <v>0.10299999999999999</v>
      </c>
      <c r="BQ28" s="965">
        <v>0.10299999999999999</v>
      </c>
      <c r="BR28" s="925">
        <v>297.84979574370567</v>
      </c>
      <c r="BS28" s="965">
        <f t="shared" si="16"/>
        <v>2891.7455897447153</v>
      </c>
      <c r="BT28" s="966">
        <f t="shared" si="17"/>
        <v>69.401894153873172</v>
      </c>
      <c r="BU28" s="965">
        <f t="shared" si="18"/>
        <v>2.8639403436894777</v>
      </c>
      <c r="BV28" s="965">
        <f t="shared" si="19"/>
        <v>2.9200960367029971</v>
      </c>
      <c r="BW28" s="965">
        <f t="shared" si="20"/>
        <v>66.537953810183694</v>
      </c>
      <c r="BX28" s="965">
        <f t="shared" si="21"/>
        <v>72.321990190576173</v>
      </c>
      <c r="BZ28" s="927">
        <v>70.258334221239039</v>
      </c>
      <c r="CA28" s="927">
        <f t="shared" si="139"/>
        <v>73.935109469683894</v>
      </c>
      <c r="CB28" s="927">
        <f t="shared" si="140"/>
        <v>66.537953810183694</v>
      </c>
      <c r="CC28" s="927">
        <v>73.214465113717637</v>
      </c>
      <c r="CD28" s="927">
        <v>67.359051999769633</v>
      </c>
      <c r="CE28" s="927">
        <f t="shared" si="141"/>
        <v>0.72064435596625742</v>
      </c>
      <c r="CF28" s="927">
        <f t="shared" si="142"/>
        <v>0.82109818958593905</v>
      </c>
      <c r="CJ28" s="967">
        <v>0.85141203703703694</v>
      </c>
      <c r="CK28" s="968">
        <f t="shared" si="143"/>
        <v>45367.851412037038</v>
      </c>
      <c r="CL28" s="967" t="s">
        <v>326</v>
      </c>
      <c r="CM28" s="469">
        <v>2.3E-2</v>
      </c>
      <c r="CN28" s="469">
        <v>6.5000000000000002E-2</v>
      </c>
      <c r="CO28" s="469">
        <v>6.5000000000000002E-2</v>
      </c>
      <c r="CP28" s="930">
        <v>284.10906235127197</v>
      </c>
      <c r="CQ28" s="469">
        <f t="shared" si="22"/>
        <v>4370.9086515580302</v>
      </c>
      <c r="CR28" s="969">
        <f t="shared" si="144"/>
        <v>100.5308989858347</v>
      </c>
      <c r="CS28" s="469">
        <f t="shared" si="23"/>
        <v>4.30468276289806</v>
      </c>
      <c r="CT28" s="469">
        <f t="shared" si="24"/>
        <v>4.4392040992386246</v>
      </c>
      <c r="CU28" s="469">
        <f t="shared" si="25"/>
        <v>96.226216222936642</v>
      </c>
      <c r="CV28" s="469">
        <f t="shared" si="26"/>
        <v>104.97010308507332</v>
      </c>
      <c r="CX28" s="967">
        <v>0.85141203703703694</v>
      </c>
      <c r="CY28" s="968">
        <f t="shared" si="145"/>
        <v>45367.851412037038</v>
      </c>
      <c r="CZ28" s="967" t="s">
        <v>326</v>
      </c>
      <c r="DA28" s="469">
        <v>2.3E-2</v>
      </c>
      <c r="DB28" s="469">
        <v>6.5000000000000002E-2</v>
      </c>
      <c r="DC28" s="469">
        <v>6.5000000000000002E-2</v>
      </c>
      <c r="DD28" s="930">
        <v>275.73461394545348</v>
      </c>
      <c r="DE28" s="469">
        <f t="shared" si="27"/>
        <v>4242.070983776207</v>
      </c>
      <c r="DF28" s="969">
        <f t="shared" si="146"/>
        <v>97.567632626852756</v>
      </c>
      <c r="DG28" s="469">
        <f t="shared" si="28"/>
        <v>4.1777971809917194</v>
      </c>
      <c r="DH28" s="469">
        <f t="shared" si="29"/>
        <v>4.3083533428977105</v>
      </c>
      <c r="DI28" s="469">
        <f t="shared" si="30"/>
        <v>93.389835445861038</v>
      </c>
      <c r="DJ28" s="469">
        <f t="shared" si="31"/>
        <v>101.87598596975047</v>
      </c>
      <c r="DL28" s="472">
        <v>99.100482658360789</v>
      </c>
      <c r="DM28" s="472">
        <f t="shared" si="147"/>
        <v>104.97010308507332</v>
      </c>
      <c r="DN28" s="472">
        <f t="shared" si="148"/>
        <v>93.389835445861038</v>
      </c>
      <c r="DO28" s="472">
        <v>103.47652299313896</v>
      </c>
      <c r="DP28" s="472">
        <v>94.857049606454694</v>
      </c>
      <c r="DQ28" s="472">
        <f t="shared" si="149"/>
        <v>1.493580091934362</v>
      </c>
      <c r="DR28" s="472">
        <f t="shared" si="150"/>
        <v>1.4672141605936559</v>
      </c>
      <c r="DV28" s="970">
        <v>0.85563657407407412</v>
      </c>
      <c r="DW28" s="971">
        <f t="shared" si="32"/>
        <v>45367.855636574073</v>
      </c>
      <c r="DX28" s="970" t="s">
        <v>436</v>
      </c>
      <c r="DY28" s="972">
        <v>1.2999999999999999E-2</v>
      </c>
      <c r="DZ28" s="972">
        <v>2.8000000000000001E-2</v>
      </c>
      <c r="EA28" s="972">
        <v>2.8000000000000001E-2</v>
      </c>
      <c r="EB28" s="934">
        <v>75.168674108638257</v>
      </c>
      <c r="EC28" s="972">
        <f t="shared" si="33"/>
        <v>2684.5955038799375</v>
      </c>
      <c r="ED28" s="973">
        <f t="shared" si="34"/>
        <v>34.899741550439188</v>
      </c>
      <c r="EE28" s="974">
        <f t="shared" si="35"/>
        <v>2.592023245125457</v>
      </c>
      <c r="EF28" s="974">
        <f t="shared" si="36"/>
        <v>2.784024966986602</v>
      </c>
      <c r="EG28" s="972">
        <f t="shared" si="37"/>
        <v>32.307718305313728</v>
      </c>
      <c r="EH28" s="972">
        <f t="shared" si="38"/>
        <v>37.683766517425788</v>
      </c>
      <c r="EJ28" s="970">
        <v>0.85563657407407412</v>
      </c>
      <c r="EK28" s="971">
        <f t="shared" si="39"/>
        <v>45367.855636574073</v>
      </c>
      <c r="EL28" s="970" t="s">
        <v>436</v>
      </c>
      <c r="EM28" s="972">
        <v>1.2999999999999999E-2</v>
      </c>
      <c r="EN28" s="972">
        <v>2.8000000000000001E-2</v>
      </c>
      <c r="EO28" s="972">
        <v>2.8000000000000001E-2</v>
      </c>
      <c r="EP28" s="934">
        <v>75.370816165296901</v>
      </c>
      <c r="EQ28" s="972">
        <f t="shared" si="40"/>
        <v>2691.8148630463179</v>
      </c>
      <c r="ER28" s="975">
        <f t="shared" si="41"/>
        <v>34.993593219602133</v>
      </c>
      <c r="ES28" s="976">
        <f t="shared" si="42"/>
        <v>2.5989936608723068</v>
      </c>
      <c r="ET28" s="976">
        <f t="shared" si="43"/>
        <v>2.7915117098258113</v>
      </c>
      <c r="EU28" s="972">
        <f t="shared" si="44"/>
        <v>32.394599558729823</v>
      </c>
      <c r="EV28" s="972">
        <f t="shared" si="45"/>
        <v>37.785104929427945</v>
      </c>
      <c r="EX28" s="939">
        <v>35.177367362915746</v>
      </c>
      <c r="EY28" s="939">
        <f t="shared" si="151"/>
        <v>37.785104929427945</v>
      </c>
      <c r="EZ28" s="939">
        <f t="shared" si="152"/>
        <v>32.307718305313728</v>
      </c>
      <c r="FA28" s="939">
        <v>37.983539118362017</v>
      </c>
      <c r="FB28" s="939">
        <v>32.564724694051975</v>
      </c>
      <c r="FC28" s="472">
        <f t="shared" si="153"/>
        <v>-0.19843418893407261</v>
      </c>
      <c r="FD28" s="472">
        <f t="shared" si="154"/>
        <v>0.25700638873824744</v>
      </c>
      <c r="FH28" s="977">
        <v>0.85979166666666673</v>
      </c>
      <c r="FI28" s="978">
        <f t="shared" si="46"/>
        <v>45367.859791666669</v>
      </c>
      <c r="FJ28" s="977" t="s">
        <v>437</v>
      </c>
      <c r="FK28" s="979">
        <v>1.0999999999999999E-2</v>
      </c>
      <c r="FL28" s="979">
        <v>2.8000000000000001E-2</v>
      </c>
      <c r="FM28" s="979">
        <v>2.8000000000000001E-2</v>
      </c>
      <c r="FN28" s="942">
        <v>59.490921907355307</v>
      </c>
      <c r="FO28" s="979">
        <f t="shared" si="47"/>
        <v>2124.6757824055467</v>
      </c>
      <c r="FP28" s="980">
        <f t="shared" si="48"/>
        <v>23.371433606461011</v>
      </c>
      <c r="FQ28" s="981">
        <f t="shared" si="49"/>
        <v>2.051411100253631</v>
      </c>
      <c r="FR28" s="981">
        <f t="shared" si="50"/>
        <v>2.2033674780501964</v>
      </c>
      <c r="FS28" s="979">
        <f t="shared" si="51"/>
        <v>21.32002250620738</v>
      </c>
      <c r="FT28" s="979">
        <f t="shared" si="52"/>
        <v>25.574801084511208</v>
      </c>
      <c r="FV28" s="977">
        <v>0.85979166666666673</v>
      </c>
      <c r="FW28" s="978">
        <f t="shared" si="53"/>
        <v>45367.859791666669</v>
      </c>
      <c r="FX28" s="977" t="s">
        <v>437</v>
      </c>
      <c r="FY28" s="979">
        <v>1.0999999999999999E-2</v>
      </c>
      <c r="FZ28" s="979">
        <v>2.8000000000000001E-2</v>
      </c>
      <c r="GA28" s="979">
        <v>2.8000000000000001E-2</v>
      </c>
      <c r="GB28" s="942">
        <v>59.242050215378818</v>
      </c>
      <c r="GC28" s="979">
        <f t="shared" si="54"/>
        <v>2115.7875076921005</v>
      </c>
      <c r="GD28" s="980">
        <f t="shared" si="55"/>
        <v>23.273662584613103</v>
      </c>
      <c r="GE28" s="981">
        <f t="shared" si="56"/>
        <v>2.0428293177716834</v>
      </c>
      <c r="GF28" s="981">
        <f t="shared" si="57"/>
        <v>2.1941500079769933</v>
      </c>
      <c r="GG28" s="979">
        <f t="shared" si="58"/>
        <v>21.230833266841419</v>
      </c>
      <c r="GH28" s="979">
        <f t="shared" si="59"/>
        <v>25.467812592590096</v>
      </c>
      <c r="GJ28" s="982">
        <v>23.480406694915416</v>
      </c>
      <c r="GK28" s="945">
        <f t="shared" si="155"/>
        <v>25.574801084511208</v>
      </c>
      <c r="GL28" s="945">
        <f t="shared" si="156"/>
        <v>21.230833266841419</v>
      </c>
      <c r="GM28" s="982">
        <v>25.694047730126297</v>
      </c>
      <c r="GN28" s="982">
        <v>21.419430558684596</v>
      </c>
      <c r="GO28" s="472">
        <f t="shared" si="157"/>
        <v>-0.11924664561508891</v>
      </c>
      <c r="GP28" s="472">
        <f t="shared" si="158"/>
        <v>0.18859729184317686</v>
      </c>
      <c r="GT28" s="983">
        <v>0.87717592592592597</v>
      </c>
      <c r="GU28" s="984">
        <f t="shared" si="60"/>
        <v>45367.877175925925</v>
      </c>
      <c r="GV28" s="983" t="s">
        <v>438</v>
      </c>
      <c r="GW28" s="985">
        <v>8.0000000000000002E-3</v>
      </c>
      <c r="GX28" s="985">
        <v>3.6999999999999998E-2</v>
      </c>
      <c r="GY28" s="985">
        <v>3.6999999999999998E-2</v>
      </c>
      <c r="GZ28" s="948">
        <v>276.78277960238375</v>
      </c>
      <c r="HA28" s="985">
        <f t="shared" si="61"/>
        <v>7480.6156649292907</v>
      </c>
      <c r="HB28" s="986">
        <f t="shared" si="62"/>
        <v>59.844925319434324</v>
      </c>
      <c r="HC28" s="987">
        <f t="shared" si="63"/>
        <v>7.2837573579574677</v>
      </c>
      <c r="HD28" s="987">
        <f t="shared" si="64"/>
        <v>7.6884105445106607</v>
      </c>
      <c r="HE28" s="985">
        <f t="shared" si="65"/>
        <v>52.561167961476855</v>
      </c>
      <c r="HF28" s="985">
        <f t="shared" si="66"/>
        <v>67.533335863944984</v>
      </c>
      <c r="HH28" s="983">
        <v>0.87717592592592597</v>
      </c>
      <c r="HI28" s="984">
        <f t="shared" si="67"/>
        <v>45367.877175925925</v>
      </c>
      <c r="HJ28" s="983" t="s">
        <v>438</v>
      </c>
      <c r="HK28" s="985">
        <v>8.0000000000000002E-3</v>
      </c>
      <c r="HL28" s="985">
        <v>3.6999999999999998E-2</v>
      </c>
      <c r="HM28" s="985">
        <v>3.6999999999999998E-2</v>
      </c>
      <c r="HN28" s="948">
        <v>270.62171808561465</v>
      </c>
      <c r="HO28" s="985">
        <f t="shared" si="68"/>
        <v>7314.1004888003963</v>
      </c>
      <c r="HP28" s="986">
        <f t="shared" si="69"/>
        <v>58.512803910403171</v>
      </c>
      <c r="HQ28" s="987">
        <f t="shared" si="70"/>
        <v>7.1216241601477543</v>
      </c>
      <c r="HR28" s="987">
        <f t="shared" si="71"/>
        <v>7.5172699468226289</v>
      </c>
      <c r="HS28" s="985">
        <f t="shared" si="72"/>
        <v>51.391179750255418</v>
      </c>
      <c r="HT28" s="985">
        <f t="shared" si="73"/>
        <v>66.030073857225801</v>
      </c>
      <c r="HV28" s="951">
        <v>59.416138655334947</v>
      </c>
      <c r="HW28" s="951">
        <f t="shared" si="159"/>
        <v>67.533335863944984</v>
      </c>
      <c r="HX28" s="951">
        <f t="shared" si="160"/>
        <v>51.391179750255418</v>
      </c>
      <c r="HY28" s="951">
        <v>67.049462024249507</v>
      </c>
      <c r="HZ28" s="951">
        <v>52.184569147942206</v>
      </c>
      <c r="IA28" s="472">
        <f t="shared" si="161"/>
        <v>0.4838738396954767</v>
      </c>
      <c r="IB28" s="472">
        <f t="shared" si="162"/>
        <v>0.79338939768678785</v>
      </c>
      <c r="IF28" s="952">
        <v>0.86112268518518509</v>
      </c>
      <c r="IG28" s="953">
        <f t="shared" si="163"/>
        <v>45367.861122685186</v>
      </c>
      <c r="IH28" s="240" t="s">
        <v>327</v>
      </c>
      <c r="II28" s="239">
        <v>1.4E-2</v>
      </c>
      <c r="IJ28" s="239">
        <v>7.4999999999999997E-2</v>
      </c>
      <c r="IK28" s="239">
        <v>7.4999999999999997E-2</v>
      </c>
      <c r="IL28" s="239">
        <v>342.45467564370466</v>
      </c>
      <c r="IM28" s="239">
        <f t="shared" si="164"/>
        <v>4566.062341916062</v>
      </c>
      <c r="IN28" s="954">
        <f t="shared" si="190"/>
        <v>63.924872786824871</v>
      </c>
      <c r="IO28" s="239">
        <f t="shared" si="75"/>
        <v>4.5059825742592725</v>
      </c>
      <c r="IP28" s="239">
        <f t="shared" si="76"/>
        <v>4.6277658870770901</v>
      </c>
      <c r="IQ28" s="239">
        <f t="shared" si="77"/>
        <v>59.4188902125656</v>
      </c>
      <c r="IR28" s="239">
        <f t="shared" si="78"/>
        <v>68.552638673901967</v>
      </c>
      <c r="IT28" s="952">
        <v>0.86112268518518509</v>
      </c>
      <c r="IU28" s="953">
        <f t="shared" si="165"/>
        <v>45367.861122685186</v>
      </c>
      <c r="IV28" s="240" t="s">
        <v>327</v>
      </c>
      <c r="IW28" s="239">
        <v>1.4E-2</v>
      </c>
      <c r="IX28" s="239">
        <v>7.4999999999999997E-2</v>
      </c>
      <c r="IY28" s="239">
        <v>7.4999999999999997E-2</v>
      </c>
      <c r="IZ28" s="239">
        <v>345.94918302431751</v>
      </c>
      <c r="JA28" s="239">
        <f t="shared" si="166"/>
        <v>4612.6557736575669</v>
      </c>
      <c r="JB28" s="954">
        <f t="shared" si="191"/>
        <v>64.577180831205936</v>
      </c>
      <c r="JC28" s="239">
        <f t="shared" si="80"/>
        <v>4.5519629345304935</v>
      </c>
      <c r="JD28" s="239">
        <f t="shared" si="81"/>
        <v>4.6749889597880747</v>
      </c>
      <c r="JE28" s="239">
        <f t="shared" si="82"/>
        <v>60.025217896675443</v>
      </c>
      <c r="JF28" s="239">
        <f t="shared" si="83"/>
        <v>69.252169790994017</v>
      </c>
      <c r="JH28" s="225">
        <v>65.022681565927087</v>
      </c>
      <c r="JI28" s="225">
        <f t="shared" si="167"/>
        <v>69.252169790994017</v>
      </c>
      <c r="JJ28" s="225">
        <f t="shared" si="168"/>
        <v>59.4188902125656</v>
      </c>
      <c r="JK28" s="225">
        <v>69.729922026780883</v>
      </c>
      <c r="JL28" s="225">
        <v>60.43931585404313</v>
      </c>
      <c r="JM28" s="472">
        <f t="shared" si="169"/>
        <v>-0.47775223578686621</v>
      </c>
      <c r="JN28" s="472">
        <f t="shared" si="170"/>
        <v>1.0204256414775301</v>
      </c>
      <c r="JR28" s="323">
        <v>0.8715856481481481</v>
      </c>
      <c r="JS28" s="336">
        <f t="shared" si="84"/>
        <v>45367.87158564815</v>
      </c>
      <c r="JT28" s="184" t="s">
        <v>328</v>
      </c>
      <c r="JU28" s="141">
        <v>3.0000000000000001E-3</v>
      </c>
      <c r="JV28" s="141">
        <v>0.03</v>
      </c>
      <c r="JW28" s="141">
        <v>0.03</v>
      </c>
      <c r="JX28" s="249">
        <v>206.08089643348822</v>
      </c>
      <c r="JY28" s="141">
        <f t="shared" si="85"/>
        <v>6869.3632144496078</v>
      </c>
      <c r="JZ28" s="988">
        <f t="shared" si="86"/>
        <v>20.608089643348823</v>
      </c>
      <c r="KA28" s="141">
        <f t="shared" si="87"/>
        <v>6.647770852693168</v>
      </c>
      <c r="KB28" s="141">
        <f t="shared" si="88"/>
        <v>7.1062378080513184</v>
      </c>
      <c r="KC28" s="141">
        <f t="shared" si="89"/>
        <v>13.960318790655656</v>
      </c>
      <c r="KD28" s="141">
        <f t="shared" si="90"/>
        <v>27.714327451400141</v>
      </c>
      <c r="KF28" s="323">
        <v>0.8715856481481481</v>
      </c>
      <c r="KG28" s="336">
        <f t="shared" si="91"/>
        <v>45367.87158564815</v>
      </c>
      <c r="KH28" s="184" t="s">
        <v>328</v>
      </c>
      <c r="KI28" s="141">
        <v>3.0000000000000001E-3</v>
      </c>
      <c r="KJ28" s="141">
        <v>0.03</v>
      </c>
      <c r="KK28" s="141">
        <v>0.03</v>
      </c>
      <c r="KL28" s="249">
        <v>200.92768251330372</v>
      </c>
      <c r="KM28" s="141">
        <f t="shared" si="92"/>
        <v>6697.5894171101245</v>
      </c>
      <c r="KN28" s="988">
        <f t="shared" si="93"/>
        <v>20.092768251330373</v>
      </c>
      <c r="KO28" s="141">
        <f t="shared" si="94"/>
        <v>6.4815381455904424</v>
      </c>
      <c r="KP28" s="141">
        <f t="shared" si="95"/>
        <v>6.9285407763208191</v>
      </c>
      <c r="KQ28" s="141">
        <f t="shared" si="96"/>
        <v>13.611230105739931</v>
      </c>
      <c r="KR28" s="141">
        <f t="shared" si="97"/>
        <v>27.021309027651192</v>
      </c>
      <c r="KT28" s="226">
        <v>20.512994181824144</v>
      </c>
      <c r="KU28" s="226">
        <f t="shared" si="171"/>
        <v>27.714327451400141</v>
      </c>
      <c r="KV28" s="226">
        <f t="shared" si="172"/>
        <v>13.611230105739931</v>
      </c>
      <c r="KW28" s="226">
        <v>27.586440451418675</v>
      </c>
      <c r="KX28" s="226">
        <v>13.895899284461517</v>
      </c>
      <c r="KY28" s="472">
        <f t="shared" si="173"/>
        <v>0.12788699998146669</v>
      </c>
      <c r="KZ28" s="472">
        <f t="shared" si="174"/>
        <v>0.28466917872158604</v>
      </c>
      <c r="LD28" s="146">
        <v>0.87329861111111118</v>
      </c>
      <c r="LE28" s="421">
        <f t="shared" si="98"/>
        <v>45367.873298611114</v>
      </c>
      <c r="LF28" s="185" t="s">
        <v>329</v>
      </c>
      <c r="LG28" s="142">
        <v>5.0000000000000001E-3</v>
      </c>
      <c r="LH28" s="142">
        <v>0.01</v>
      </c>
      <c r="LI28" s="142">
        <v>1.2E-2</v>
      </c>
      <c r="LJ28" s="274">
        <v>127.88510538001657</v>
      </c>
      <c r="LK28" s="142">
        <f t="shared" si="99"/>
        <v>10657.09211500138</v>
      </c>
      <c r="LL28" s="424">
        <f t="shared" si="100"/>
        <v>53.285460575006901</v>
      </c>
      <c r="LM28" s="142">
        <f t="shared" si="101"/>
        <v>9.8373157984628126</v>
      </c>
      <c r="LN28" s="142">
        <f t="shared" si="102"/>
        <v>11.625918670910599</v>
      </c>
      <c r="LO28" s="142">
        <f t="shared" si="103"/>
        <v>43.44814477654409</v>
      </c>
      <c r="LP28" s="142">
        <f t="shared" si="104"/>
        <v>64.911379245917502</v>
      </c>
      <c r="LR28" s="146">
        <v>0.87329861111111118</v>
      </c>
      <c r="LS28" s="421">
        <f t="shared" si="105"/>
        <v>45367.873298611114</v>
      </c>
      <c r="LT28" s="185" t="s">
        <v>329</v>
      </c>
      <c r="LU28" s="142">
        <v>5.0000000000000001E-3</v>
      </c>
      <c r="LV28" s="142">
        <v>0.01</v>
      </c>
      <c r="LW28" s="142">
        <v>1.2E-2</v>
      </c>
      <c r="LX28" s="274">
        <v>133.33074456758371</v>
      </c>
      <c r="LY28" s="142">
        <f t="shared" si="106"/>
        <v>11110.895380631975</v>
      </c>
      <c r="LZ28" s="424">
        <f t="shared" si="107"/>
        <v>55.554476903159873</v>
      </c>
      <c r="MA28" s="142">
        <f t="shared" si="108"/>
        <v>10.256211120583361</v>
      </c>
      <c r="MB28" s="142">
        <f t="shared" si="109"/>
        <v>12.120976778871247</v>
      </c>
      <c r="MC28" s="142">
        <f t="shared" si="110"/>
        <v>45.298265782576514</v>
      </c>
      <c r="MD28" s="142">
        <f t="shared" si="111"/>
        <v>67.675453682031119</v>
      </c>
      <c r="MF28" s="227">
        <v>55.712557953160093</v>
      </c>
      <c r="MG28" s="227">
        <f t="shared" si="175"/>
        <v>67.675453682031119</v>
      </c>
      <c r="MH28" s="227">
        <f t="shared" si="176"/>
        <v>43.44814477654409</v>
      </c>
      <c r="MI28" s="227">
        <v>67.868025142940482</v>
      </c>
      <c r="MJ28" s="227">
        <v>45.427162638730536</v>
      </c>
      <c r="MK28" s="472">
        <f t="shared" si="177"/>
        <v>-0.19257146090936317</v>
      </c>
      <c r="ML28" s="472">
        <f t="shared" si="178"/>
        <v>1.9790178621864456</v>
      </c>
      <c r="MP28" s="700">
        <v>0.90633101851851849</v>
      </c>
      <c r="MQ28" s="410">
        <f t="shared" si="112"/>
        <v>45367.906331018516</v>
      </c>
      <c r="MR28" s="396" t="s">
        <v>330</v>
      </c>
      <c r="MS28" s="397">
        <v>2E-3</v>
      </c>
      <c r="MT28" s="397">
        <v>2.5000000000000001E-2</v>
      </c>
      <c r="MU28" s="397">
        <v>2.5000000000000001E-2</v>
      </c>
      <c r="MV28" s="960">
        <v>260.72552366471268</v>
      </c>
      <c r="MW28" s="397">
        <f t="shared" si="113"/>
        <v>10429.020946588507</v>
      </c>
      <c r="MX28" s="989">
        <f t="shared" si="114"/>
        <v>20.858041893177013</v>
      </c>
      <c r="MY28" s="397">
        <f t="shared" si="115"/>
        <v>10.027904756335102</v>
      </c>
      <c r="MZ28" s="397">
        <f t="shared" si="116"/>
        <v>10.863563486029694</v>
      </c>
      <c r="NA28" s="397">
        <f t="shared" si="117"/>
        <v>10.830137136841911</v>
      </c>
      <c r="NB28" s="397">
        <f t="shared" si="118"/>
        <v>31.721605379206707</v>
      </c>
      <c r="ND28" s="700">
        <v>0.90633101851851849</v>
      </c>
      <c r="NE28" s="410">
        <f t="shared" si="119"/>
        <v>45367.906331018516</v>
      </c>
      <c r="NF28" s="396" t="s">
        <v>330</v>
      </c>
      <c r="NG28" s="397">
        <v>2E-3</v>
      </c>
      <c r="NH28" s="397">
        <v>2.5000000000000001E-2</v>
      </c>
      <c r="NI28" s="397">
        <v>2.5000000000000001E-2</v>
      </c>
      <c r="NJ28" s="960">
        <v>247.35945166823157</v>
      </c>
      <c r="NK28" s="397">
        <f t="shared" si="120"/>
        <v>9894.3780667292631</v>
      </c>
      <c r="NL28" s="989">
        <f t="shared" si="121"/>
        <v>19.788756133458527</v>
      </c>
      <c r="NM28" s="397">
        <f t="shared" si="122"/>
        <v>9.5138250641627504</v>
      </c>
      <c r="NN28" s="397">
        <f t="shared" si="123"/>
        <v>10.306643819509649</v>
      </c>
      <c r="NO28" s="397">
        <f t="shared" si="124"/>
        <v>10.274931069295777</v>
      </c>
      <c r="NP28" s="397">
        <f t="shared" si="125"/>
        <v>30.095399952968176</v>
      </c>
      <c r="NR28" s="962">
        <v>20.526864930206457</v>
      </c>
      <c r="NS28" s="962">
        <f t="shared" si="179"/>
        <v>31.721605379206707</v>
      </c>
      <c r="NT28" s="962">
        <f t="shared" si="180"/>
        <v>10.274931069295777</v>
      </c>
      <c r="NU28" s="962">
        <v>31.217940414688989</v>
      </c>
      <c r="NV28" s="962">
        <v>10.658179867607197</v>
      </c>
      <c r="NW28" s="472">
        <f t="shared" si="181"/>
        <v>0.50366496451771781</v>
      </c>
      <c r="NX28" s="472">
        <f t="shared" si="182"/>
        <v>0.38324879831142056</v>
      </c>
    </row>
    <row r="29" spans="1:388" x14ac:dyDescent="0.25">
      <c r="A29" s="446" t="s">
        <v>330</v>
      </c>
      <c r="B29" s="142" t="s">
        <v>406</v>
      </c>
      <c r="C29" s="199">
        <v>57.4</v>
      </c>
      <c r="D29" s="142">
        <v>13.8</v>
      </c>
      <c r="E29" s="199">
        <v>261.3</v>
      </c>
      <c r="F29" s="199">
        <f t="shared" si="192"/>
        <v>288.79999999999995</v>
      </c>
      <c r="G29" s="142">
        <f t="shared" si="189"/>
        <v>46.400000000000006</v>
      </c>
      <c r="H29" s="142">
        <f t="shared" si="193"/>
        <v>247.35945166823157</v>
      </c>
      <c r="L29" s="321">
        <v>0.87157407407407417</v>
      </c>
      <c r="M29" s="338">
        <f t="shared" si="129"/>
        <v>45367.871574074074</v>
      </c>
      <c r="N29" s="321" t="s">
        <v>324</v>
      </c>
      <c r="O29" s="311">
        <v>8.9999999999999993E-3</v>
      </c>
      <c r="P29" s="311">
        <v>3.2000000000000001E-2</v>
      </c>
      <c r="Q29" s="311">
        <v>3.2000000000000001E-2</v>
      </c>
      <c r="R29" s="311">
        <v>179.6541007765197</v>
      </c>
      <c r="S29" s="311">
        <f t="shared" si="130"/>
        <v>5614.1906492662401</v>
      </c>
      <c r="T29" s="921">
        <f t="shared" si="131"/>
        <v>50.527715843396159</v>
      </c>
      <c r="U29" s="311">
        <f t="shared" si="0"/>
        <v>5.4440636598945362</v>
      </c>
      <c r="V29" s="311">
        <f t="shared" si="1"/>
        <v>5.7952935734361191</v>
      </c>
      <c r="W29" s="311">
        <f t="shared" si="2"/>
        <v>45.08365218350162</v>
      </c>
      <c r="X29" s="311">
        <f t="shared" si="3"/>
        <v>56.323009416832278</v>
      </c>
      <c r="Z29" s="321">
        <v>0.87157407407407417</v>
      </c>
      <c r="AA29" s="338">
        <f t="shared" si="132"/>
        <v>45367.871574074074</v>
      </c>
      <c r="AB29" s="321" t="s">
        <v>324</v>
      </c>
      <c r="AC29" s="311">
        <v>8.9999999999999993E-3</v>
      </c>
      <c r="AD29" s="311">
        <v>3.2000000000000001E-2</v>
      </c>
      <c r="AE29" s="311">
        <v>3.2000000000000001E-2</v>
      </c>
      <c r="AF29" s="311">
        <v>174.81516847322646</v>
      </c>
      <c r="AG29" s="311">
        <f t="shared" si="133"/>
        <v>5462.9740147883267</v>
      </c>
      <c r="AH29" s="921">
        <f t="shared" si="134"/>
        <v>49.166766133094939</v>
      </c>
      <c r="AI29" s="311">
        <f t="shared" si="4"/>
        <v>5.2974293476735292</v>
      </c>
      <c r="AJ29" s="311">
        <f t="shared" si="5"/>
        <v>5.6391989830073053</v>
      </c>
      <c r="AK29" s="311">
        <f t="shared" si="6"/>
        <v>43.86933678542141</v>
      </c>
      <c r="AL29" s="311">
        <f t="shared" si="7"/>
        <v>54.805965116102243</v>
      </c>
      <c r="AN29" s="922">
        <v>50.02721088840633</v>
      </c>
      <c r="AO29" s="922">
        <f t="shared" si="135"/>
        <v>56.323009416832278</v>
      </c>
      <c r="AP29" s="922">
        <f t="shared" si="136"/>
        <v>43.86933678542141</v>
      </c>
      <c r="AQ29" s="922">
        <v>55.765098875607059</v>
      </c>
      <c r="AR29" s="922">
        <v>44.637073688308675</v>
      </c>
      <c r="AS29" s="922">
        <f t="shared" si="137"/>
        <v>0.55791054122521899</v>
      </c>
      <c r="AT29" s="922">
        <f t="shared" si="138"/>
        <v>0.7677369028872647</v>
      </c>
      <c r="AX29" s="963">
        <v>0.85289351851851858</v>
      </c>
      <c r="AY29" s="964">
        <f t="shared" si="8"/>
        <v>45367.852893518517</v>
      </c>
      <c r="AZ29" s="963" t="s">
        <v>325</v>
      </c>
      <c r="BA29" s="965">
        <v>2.5999999999999999E-2</v>
      </c>
      <c r="BB29" s="965">
        <v>0.10299999999999999</v>
      </c>
      <c r="BC29" s="965">
        <v>0.10299999999999999</v>
      </c>
      <c r="BD29" s="925">
        <v>304.49324190062674</v>
      </c>
      <c r="BE29" s="965">
        <f t="shared" si="9"/>
        <v>2956.2450669963764</v>
      </c>
      <c r="BF29" s="966">
        <f t="shared" si="10"/>
        <v>76.86237174190579</v>
      </c>
      <c r="BG29" s="965">
        <f t="shared" si="11"/>
        <v>2.9278196336598725</v>
      </c>
      <c r="BH29" s="965">
        <f t="shared" si="12"/>
        <v>2.9852278617708508</v>
      </c>
      <c r="BI29" s="965">
        <f t="shared" si="13"/>
        <v>73.934552108245924</v>
      </c>
      <c r="BJ29" s="965">
        <f t="shared" si="14"/>
        <v>79.847599603676642</v>
      </c>
      <c r="BL29" s="963">
        <v>0.85289351851851858</v>
      </c>
      <c r="BM29" s="964">
        <f t="shared" si="15"/>
        <v>45367.852893518517</v>
      </c>
      <c r="BN29" s="963" t="s">
        <v>325</v>
      </c>
      <c r="BO29" s="965">
        <v>2.5999999999999999E-2</v>
      </c>
      <c r="BP29" s="965">
        <v>0.10299999999999999</v>
      </c>
      <c r="BQ29" s="965">
        <v>0.10299999999999999</v>
      </c>
      <c r="BR29" s="925">
        <v>297.84979574370567</v>
      </c>
      <c r="BS29" s="965">
        <f t="shared" si="16"/>
        <v>2891.7455897447153</v>
      </c>
      <c r="BT29" s="966">
        <f t="shared" si="17"/>
        <v>75.185385333362589</v>
      </c>
      <c r="BU29" s="965">
        <f t="shared" si="18"/>
        <v>2.8639403436894777</v>
      </c>
      <c r="BV29" s="965">
        <f t="shared" si="19"/>
        <v>2.9200960367029971</v>
      </c>
      <c r="BW29" s="965">
        <f t="shared" si="20"/>
        <v>72.321444989673111</v>
      </c>
      <c r="BX29" s="965">
        <f t="shared" si="21"/>
        <v>78.10548137006559</v>
      </c>
      <c r="BZ29" s="927">
        <v>76.113195406342285</v>
      </c>
      <c r="CA29" s="927">
        <f t="shared" si="139"/>
        <v>79.847599603676642</v>
      </c>
      <c r="CB29" s="927">
        <f t="shared" si="140"/>
        <v>72.321444989673111</v>
      </c>
      <c r="CC29" s="927">
        <v>79.069326298820883</v>
      </c>
      <c r="CD29" s="927">
        <v>73.213913184872879</v>
      </c>
      <c r="CE29" s="927">
        <f t="shared" si="141"/>
        <v>0.77827330485575885</v>
      </c>
      <c r="CF29" s="927">
        <f t="shared" si="142"/>
        <v>0.89246819519976839</v>
      </c>
      <c r="CJ29" s="967">
        <v>0.85152777777777777</v>
      </c>
      <c r="CK29" s="968">
        <f t="shared" si="143"/>
        <v>45367.851527777777</v>
      </c>
      <c r="CL29" s="967" t="s">
        <v>326</v>
      </c>
      <c r="CM29" s="469">
        <v>2.1000000000000001E-2</v>
      </c>
      <c r="CN29" s="469">
        <v>6.5000000000000002E-2</v>
      </c>
      <c r="CO29" s="469">
        <v>6.5000000000000002E-2</v>
      </c>
      <c r="CP29" s="930">
        <v>284.10906235127197</v>
      </c>
      <c r="CQ29" s="469">
        <f t="shared" si="22"/>
        <v>4370.9086515580302</v>
      </c>
      <c r="CR29" s="969">
        <f t="shared" si="144"/>
        <v>91.789081682718646</v>
      </c>
      <c r="CS29" s="469">
        <f t="shared" si="23"/>
        <v>4.30468276289806</v>
      </c>
      <c r="CT29" s="469">
        <f t="shared" si="24"/>
        <v>4.4392040992386246</v>
      </c>
      <c r="CU29" s="469">
        <f t="shared" si="25"/>
        <v>87.484398919820592</v>
      </c>
      <c r="CV29" s="469">
        <f t="shared" si="26"/>
        <v>96.228285781957268</v>
      </c>
      <c r="CX29" s="967">
        <v>0.85152777777777777</v>
      </c>
      <c r="CY29" s="968">
        <f t="shared" si="145"/>
        <v>45367.851527777777</v>
      </c>
      <c r="CZ29" s="967" t="s">
        <v>326</v>
      </c>
      <c r="DA29" s="469">
        <v>2.1000000000000001E-2</v>
      </c>
      <c r="DB29" s="469">
        <v>6.5000000000000002E-2</v>
      </c>
      <c r="DC29" s="469">
        <v>6.5000000000000002E-2</v>
      </c>
      <c r="DD29" s="930">
        <v>275.73461394545348</v>
      </c>
      <c r="DE29" s="469">
        <f t="shared" si="27"/>
        <v>4242.070983776207</v>
      </c>
      <c r="DF29" s="969">
        <f t="shared" si="146"/>
        <v>89.083490659300352</v>
      </c>
      <c r="DG29" s="469">
        <f t="shared" si="28"/>
        <v>4.1777971809917194</v>
      </c>
      <c r="DH29" s="469">
        <f t="shared" si="29"/>
        <v>4.3083533428977105</v>
      </c>
      <c r="DI29" s="469">
        <f t="shared" si="30"/>
        <v>84.905693478308635</v>
      </c>
      <c r="DJ29" s="469">
        <f t="shared" si="31"/>
        <v>93.39184400219807</v>
      </c>
      <c r="DL29" s="472">
        <v>90.483049383720726</v>
      </c>
      <c r="DM29" s="472">
        <f t="shared" si="147"/>
        <v>96.228285781957268</v>
      </c>
      <c r="DN29" s="472">
        <f t="shared" si="148"/>
        <v>84.905693478308635</v>
      </c>
      <c r="DO29" s="472">
        <v>94.859089718498893</v>
      </c>
      <c r="DP29" s="472">
        <v>86.239616331814631</v>
      </c>
      <c r="DQ29" s="472">
        <f t="shared" si="149"/>
        <v>1.3691960634583751</v>
      </c>
      <c r="DR29" s="472">
        <f t="shared" si="150"/>
        <v>1.3339228535059959</v>
      </c>
      <c r="DV29" s="970">
        <v>0.85623842592592592</v>
      </c>
      <c r="DW29" s="971">
        <f t="shared" si="32"/>
        <v>45367.856238425928</v>
      </c>
      <c r="DX29" s="970" t="s">
        <v>436</v>
      </c>
      <c r="DY29" s="972">
        <v>1.2E-2</v>
      </c>
      <c r="DZ29" s="972">
        <v>2.8000000000000001E-2</v>
      </c>
      <c r="EA29" s="972">
        <v>2.8000000000000001E-2</v>
      </c>
      <c r="EB29" s="934">
        <v>75.168674108638257</v>
      </c>
      <c r="EC29" s="972">
        <f t="shared" si="33"/>
        <v>2684.5955038799375</v>
      </c>
      <c r="ED29" s="973">
        <f t="shared" si="34"/>
        <v>32.215146046559248</v>
      </c>
      <c r="EE29" s="974">
        <f t="shared" si="35"/>
        <v>2.592023245125457</v>
      </c>
      <c r="EF29" s="974">
        <f t="shared" si="36"/>
        <v>2.784024966986602</v>
      </c>
      <c r="EG29" s="972">
        <f t="shared" si="37"/>
        <v>29.623122801433791</v>
      </c>
      <c r="EH29" s="972">
        <f t="shared" si="38"/>
        <v>34.999171013545848</v>
      </c>
      <c r="EJ29" s="970">
        <v>0.85623842592592592</v>
      </c>
      <c r="EK29" s="971">
        <f t="shared" si="39"/>
        <v>45367.856238425928</v>
      </c>
      <c r="EL29" s="970" t="s">
        <v>436</v>
      </c>
      <c r="EM29" s="972">
        <v>1.2E-2</v>
      </c>
      <c r="EN29" s="972">
        <v>2.8000000000000001E-2</v>
      </c>
      <c r="EO29" s="972">
        <v>2.8000000000000001E-2</v>
      </c>
      <c r="EP29" s="934">
        <v>75.370816165296901</v>
      </c>
      <c r="EQ29" s="972">
        <f t="shared" si="40"/>
        <v>2691.8148630463179</v>
      </c>
      <c r="ER29" s="975">
        <f t="shared" si="41"/>
        <v>32.301778356555815</v>
      </c>
      <c r="ES29" s="976">
        <f t="shared" si="42"/>
        <v>2.5989936608723068</v>
      </c>
      <c r="ET29" s="976">
        <f t="shared" si="43"/>
        <v>2.7915117098258113</v>
      </c>
      <c r="EU29" s="972">
        <f t="shared" si="44"/>
        <v>29.702784695683508</v>
      </c>
      <c r="EV29" s="972">
        <f t="shared" si="45"/>
        <v>35.093290066381627</v>
      </c>
      <c r="EX29" s="939">
        <v>32.471416027306844</v>
      </c>
      <c r="EY29" s="939">
        <f t="shared" si="151"/>
        <v>35.093290066381627</v>
      </c>
      <c r="EZ29" s="939">
        <f t="shared" si="152"/>
        <v>29.623122801433791</v>
      </c>
      <c r="FA29" s="939">
        <v>35.277587782753116</v>
      </c>
      <c r="FB29" s="939">
        <v>29.858773358443074</v>
      </c>
      <c r="FC29" s="472">
        <f t="shared" si="153"/>
        <v>-0.18429771637148917</v>
      </c>
      <c r="FD29" s="472">
        <f t="shared" si="154"/>
        <v>0.23565055700928283</v>
      </c>
      <c r="FH29" s="977">
        <v>0.86041666666666661</v>
      </c>
      <c r="FI29" s="978">
        <f t="shared" si="46"/>
        <v>45367.86041666667</v>
      </c>
      <c r="FJ29" s="977" t="s">
        <v>437</v>
      </c>
      <c r="FK29" s="979">
        <v>1.2E-2</v>
      </c>
      <c r="FL29" s="979">
        <v>2.8000000000000001E-2</v>
      </c>
      <c r="FM29" s="979">
        <v>2.8000000000000001E-2</v>
      </c>
      <c r="FN29" s="942">
        <v>59.490921907355307</v>
      </c>
      <c r="FO29" s="979">
        <f t="shared" si="47"/>
        <v>2124.6757824055467</v>
      </c>
      <c r="FP29" s="980">
        <f t="shared" si="48"/>
        <v>25.496109388866561</v>
      </c>
      <c r="FQ29" s="981">
        <f t="shared" si="49"/>
        <v>2.051411100253631</v>
      </c>
      <c r="FR29" s="981">
        <f t="shared" si="50"/>
        <v>2.2033674780501964</v>
      </c>
      <c r="FS29" s="979">
        <f t="shared" si="51"/>
        <v>23.44469828861293</v>
      </c>
      <c r="FT29" s="979">
        <f t="shared" si="52"/>
        <v>27.699476866916758</v>
      </c>
      <c r="FV29" s="977">
        <v>0.86041666666666661</v>
      </c>
      <c r="FW29" s="978">
        <f t="shared" si="53"/>
        <v>45367.86041666667</v>
      </c>
      <c r="FX29" s="977" t="s">
        <v>437</v>
      </c>
      <c r="FY29" s="979">
        <v>1.2E-2</v>
      </c>
      <c r="FZ29" s="979">
        <v>2.8000000000000001E-2</v>
      </c>
      <c r="GA29" s="979">
        <v>2.8000000000000001E-2</v>
      </c>
      <c r="GB29" s="942">
        <v>59.242050215378818</v>
      </c>
      <c r="GC29" s="979">
        <f t="shared" si="54"/>
        <v>2115.7875076921005</v>
      </c>
      <c r="GD29" s="980">
        <f t="shared" si="55"/>
        <v>25.389450092305207</v>
      </c>
      <c r="GE29" s="981">
        <f t="shared" si="56"/>
        <v>2.0428293177716834</v>
      </c>
      <c r="GF29" s="981">
        <f t="shared" si="57"/>
        <v>2.1941500079769933</v>
      </c>
      <c r="GG29" s="979">
        <f t="shared" si="58"/>
        <v>23.346620774533523</v>
      </c>
      <c r="GH29" s="979">
        <f t="shared" si="59"/>
        <v>27.583600100282201</v>
      </c>
      <c r="GJ29" s="982">
        <v>25.614989121725909</v>
      </c>
      <c r="GK29" s="945">
        <f t="shared" si="155"/>
        <v>27.699476866916758</v>
      </c>
      <c r="GL29" s="945">
        <f t="shared" si="156"/>
        <v>23.346620774533523</v>
      </c>
      <c r="GM29" s="982">
        <v>27.828630156936789</v>
      </c>
      <c r="GN29" s="982">
        <v>23.554012985495088</v>
      </c>
      <c r="GO29" s="472">
        <f t="shared" si="157"/>
        <v>-0.12915329002003162</v>
      </c>
      <c r="GP29" s="472">
        <f t="shared" si="158"/>
        <v>0.20739221096156513</v>
      </c>
      <c r="GT29" s="983">
        <v>0.87928240740740737</v>
      </c>
      <c r="GU29" s="984">
        <f t="shared" si="60"/>
        <v>45367.879282407404</v>
      </c>
      <c r="GV29" s="983" t="s">
        <v>438</v>
      </c>
      <c r="GW29" s="985">
        <v>7.0000000000000001E-3</v>
      </c>
      <c r="GX29" s="985">
        <v>3.6999999999999998E-2</v>
      </c>
      <c r="GY29" s="985">
        <v>3.6999999999999998E-2</v>
      </c>
      <c r="GZ29" s="948">
        <v>276.78277960238375</v>
      </c>
      <c r="HA29" s="985">
        <f t="shared" si="61"/>
        <v>7480.6156649292907</v>
      </c>
      <c r="HB29" s="986">
        <f t="shared" si="62"/>
        <v>52.364309654505035</v>
      </c>
      <c r="HC29" s="987">
        <f t="shared" si="63"/>
        <v>7.2837573579574677</v>
      </c>
      <c r="HD29" s="987">
        <f t="shared" si="64"/>
        <v>7.6884105445106607</v>
      </c>
      <c r="HE29" s="985">
        <f t="shared" si="65"/>
        <v>45.080552296547566</v>
      </c>
      <c r="HF29" s="985">
        <f t="shared" si="66"/>
        <v>60.052720199015695</v>
      </c>
      <c r="HH29" s="983">
        <v>0.87928240740740737</v>
      </c>
      <c r="HI29" s="984">
        <f t="shared" si="67"/>
        <v>45367.879282407404</v>
      </c>
      <c r="HJ29" s="983" t="s">
        <v>438</v>
      </c>
      <c r="HK29" s="985">
        <v>7.0000000000000001E-3</v>
      </c>
      <c r="HL29" s="985">
        <v>3.6999999999999998E-2</v>
      </c>
      <c r="HM29" s="985">
        <v>3.6999999999999998E-2</v>
      </c>
      <c r="HN29" s="948">
        <v>270.62171808561465</v>
      </c>
      <c r="HO29" s="985">
        <f t="shared" si="68"/>
        <v>7314.1004888003963</v>
      </c>
      <c r="HP29" s="986">
        <f t="shared" si="69"/>
        <v>51.198703421602772</v>
      </c>
      <c r="HQ29" s="987">
        <f t="shared" si="70"/>
        <v>7.1216241601477543</v>
      </c>
      <c r="HR29" s="987">
        <f t="shared" si="71"/>
        <v>7.5172699468226289</v>
      </c>
      <c r="HS29" s="985">
        <f t="shared" si="72"/>
        <v>44.077079261455019</v>
      </c>
      <c r="HT29" s="985">
        <f t="shared" si="73"/>
        <v>58.715973368425402</v>
      </c>
      <c r="HV29" s="951">
        <v>51.989121323418075</v>
      </c>
      <c r="HW29" s="951">
        <f t="shared" si="159"/>
        <v>60.052720199015695</v>
      </c>
      <c r="HX29" s="951">
        <f t="shared" si="160"/>
        <v>44.077079261455019</v>
      </c>
      <c r="HY29" s="951">
        <v>59.622444692332635</v>
      </c>
      <c r="HZ29" s="951">
        <v>44.757551816025334</v>
      </c>
      <c r="IA29" s="472">
        <f t="shared" si="161"/>
        <v>0.43027550668305992</v>
      </c>
      <c r="IB29" s="472">
        <f t="shared" si="162"/>
        <v>0.68047255457031497</v>
      </c>
      <c r="IF29" s="952">
        <v>0.86149305555555555</v>
      </c>
      <c r="IG29" s="953">
        <f t="shared" si="163"/>
        <v>45367.861493055556</v>
      </c>
      <c r="IH29" s="240" t="s">
        <v>327</v>
      </c>
      <c r="II29" s="239">
        <v>1.2E-2</v>
      </c>
      <c r="IJ29" s="239">
        <v>7.4999999999999997E-2</v>
      </c>
      <c r="IK29" s="239">
        <v>7.4999999999999997E-2</v>
      </c>
      <c r="IL29" s="239">
        <v>342.45467564370466</v>
      </c>
      <c r="IM29" s="239">
        <f t="shared" si="164"/>
        <v>4566.062341916062</v>
      </c>
      <c r="IN29" s="954">
        <f t="shared" si="190"/>
        <v>54.792748102992746</v>
      </c>
      <c r="IO29" s="239">
        <f t="shared" si="75"/>
        <v>4.5059825742592725</v>
      </c>
      <c r="IP29" s="239">
        <f t="shared" si="76"/>
        <v>4.6277658870770901</v>
      </c>
      <c r="IQ29" s="239">
        <f t="shared" si="77"/>
        <v>50.286765528733476</v>
      </c>
      <c r="IR29" s="239">
        <f t="shared" si="78"/>
        <v>59.420513990069836</v>
      </c>
      <c r="IT29" s="952">
        <v>0.86149305555555555</v>
      </c>
      <c r="IU29" s="953">
        <f t="shared" si="165"/>
        <v>45367.861493055556</v>
      </c>
      <c r="IV29" s="240" t="s">
        <v>327</v>
      </c>
      <c r="IW29" s="239">
        <v>1.2E-2</v>
      </c>
      <c r="IX29" s="239">
        <v>7.4999999999999997E-2</v>
      </c>
      <c r="IY29" s="239">
        <v>7.4999999999999997E-2</v>
      </c>
      <c r="IZ29" s="239">
        <v>345.94918302431751</v>
      </c>
      <c r="JA29" s="239">
        <f t="shared" si="166"/>
        <v>4612.6557736575669</v>
      </c>
      <c r="JB29" s="954">
        <f t="shared" si="191"/>
        <v>55.351869283890807</v>
      </c>
      <c r="JC29" s="239">
        <f t="shared" si="80"/>
        <v>4.5519629345304935</v>
      </c>
      <c r="JD29" s="239">
        <f t="shared" si="81"/>
        <v>4.6749889597880747</v>
      </c>
      <c r="JE29" s="239">
        <f t="shared" si="82"/>
        <v>50.799906349360313</v>
      </c>
      <c r="JF29" s="239">
        <f t="shared" si="83"/>
        <v>60.02685824367888</v>
      </c>
      <c r="JH29" s="225">
        <v>55.733727056508933</v>
      </c>
      <c r="JI29" s="225">
        <f t="shared" si="167"/>
        <v>60.02685824367888</v>
      </c>
      <c r="JJ29" s="225">
        <f t="shared" si="168"/>
        <v>50.286765528733476</v>
      </c>
      <c r="JK29" s="225">
        <v>60.440967517362729</v>
      </c>
      <c r="JL29" s="225">
        <v>51.150361344624976</v>
      </c>
      <c r="JM29" s="472">
        <f t="shared" si="169"/>
        <v>-0.41410927368384876</v>
      </c>
      <c r="JN29" s="472">
        <f t="shared" si="170"/>
        <v>0.86359581589150025</v>
      </c>
      <c r="JR29" s="323">
        <v>0.87230324074074073</v>
      </c>
      <c r="JS29" s="336">
        <f t="shared" si="84"/>
        <v>45367.872303240743</v>
      </c>
      <c r="JT29" s="184" t="s">
        <v>328</v>
      </c>
      <c r="JU29" s="141">
        <v>3.0000000000000001E-3</v>
      </c>
      <c r="JV29" s="141">
        <v>0.03</v>
      </c>
      <c r="JW29" s="141">
        <v>0.03</v>
      </c>
      <c r="JX29" s="249">
        <v>206.08089643348822</v>
      </c>
      <c r="JY29" s="141">
        <f t="shared" si="85"/>
        <v>6869.3632144496078</v>
      </c>
      <c r="JZ29" s="988">
        <f t="shared" si="86"/>
        <v>20.608089643348823</v>
      </c>
      <c r="KA29" s="141">
        <f t="shared" si="87"/>
        <v>6.647770852693168</v>
      </c>
      <c r="KB29" s="141">
        <f t="shared" si="88"/>
        <v>7.1062378080513184</v>
      </c>
      <c r="KC29" s="141">
        <f t="shared" si="89"/>
        <v>13.960318790655656</v>
      </c>
      <c r="KD29" s="141">
        <f t="shared" si="90"/>
        <v>27.714327451400141</v>
      </c>
      <c r="KF29" s="323">
        <v>0.87230324074074073</v>
      </c>
      <c r="KG29" s="336">
        <f t="shared" si="91"/>
        <v>45367.872303240743</v>
      </c>
      <c r="KH29" s="184" t="s">
        <v>328</v>
      </c>
      <c r="KI29" s="141">
        <v>3.0000000000000001E-3</v>
      </c>
      <c r="KJ29" s="141">
        <v>0.03</v>
      </c>
      <c r="KK29" s="141">
        <v>0.03</v>
      </c>
      <c r="KL29" s="249">
        <v>200.92768251330372</v>
      </c>
      <c r="KM29" s="141">
        <f t="shared" si="92"/>
        <v>6697.5894171101245</v>
      </c>
      <c r="KN29" s="988">
        <f t="shared" si="93"/>
        <v>20.092768251330373</v>
      </c>
      <c r="KO29" s="141">
        <f t="shared" si="94"/>
        <v>6.4815381455904424</v>
      </c>
      <c r="KP29" s="141">
        <f t="shared" si="95"/>
        <v>6.9285407763208191</v>
      </c>
      <c r="KQ29" s="141">
        <f t="shared" si="96"/>
        <v>13.611230105739931</v>
      </c>
      <c r="KR29" s="141">
        <f t="shared" si="97"/>
        <v>27.021309027651192</v>
      </c>
      <c r="KT29" s="226">
        <v>20.512994181824144</v>
      </c>
      <c r="KU29" s="226">
        <f t="shared" si="171"/>
        <v>27.714327451400141</v>
      </c>
      <c r="KV29" s="226">
        <f t="shared" si="172"/>
        <v>13.611230105739931</v>
      </c>
      <c r="KW29" s="226">
        <v>27.586440451418675</v>
      </c>
      <c r="KX29" s="226">
        <v>13.895899284461517</v>
      </c>
      <c r="KY29" s="472">
        <f t="shared" si="173"/>
        <v>0.12788699998146669</v>
      </c>
      <c r="KZ29" s="472">
        <f t="shared" si="174"/>
        <v>0.28466917872158604</v>
      </c>
      <c r="LD29" s="146">
        <v>0.87364583333333334</v>
      </c>
      <c r="LE29" s="421">
        <f t="shared" si="98"/>
        <v>45367.873645833337</v>
      </c>
      <c r="LF29" s="185" t="s">
        <v>329</v>
      </c>
      <c r="LG29" s="142">
        <v>4.0000000000000001E-3</v>
      </c>
      <c r="LH29" s="142">
        <v>0.01</v>
      </c>
      <c r="LI29" s="142">
        <v>1.2E-2</v>
      </c>
      <c r="LJ29" s="274">
        <v>127.88510538001657</v>
      </c>
      <c r="LK29" s="142">
        <f t="shared" si="99"/>
        <v>10657.09211500138</v>
      </c>
      <c r="LL29" s="424">
        <f t="shared" si="100"/>
        <v>42.628368460005518</v>
      </c>
      <c r="LM29" s="142">
        <f t="shared" si="101"/>
        <v>9.8373157984628126</v>
      </c>
      <c r="LN29" s="142">
        <f t="shared" si="102"/>
        <v>11.625918670910599</v>
      </c>
      <c r="LO29" s="142">
        <f t="shared" si="103"/>
        <v>32.791052661542707</v>
      </c>
      <c r="LP29" s="142">
        <f t="shared" si="104"/>
        <v>54.254287130916119</v>
      </c>
      <c r="LR29" s="146">
        <v>0.87364583333333334</v>
      </c>
      <c r="LS29" s="421">
        <f t="shared" si="105"/>
        <v>45367.873645833337</v>
      </c>
      <c r="LT29" s="185" t="s">
        <v>329</v>
      </c>
      <c r="LU29" s="142">
        <v>4.0000000000000001E-3</v>
      </c>
      <c r="LV29" s="142">
        <v>0.01</v>
      </c>
      <c r="LW29" s="142">
        <v>1.2E-2</v>
      </c>
      <c r="LX29" s="274">
        <v>133.33074456758371</v>
      </c>
      <c r="LY29" s="142">
        <f t="shared" si="106"/>
        <v>11110.895380631975</v>
      </c>
      <c r="LZ29" s="424">
        <f t="shared" si="107"/>
        <v>44.4435815225279</v>
      </c>
      <c r="MA29" s="142">
        <f t="shared" si="108"/>
        <v>10.256211120583361</v>
      </c>
      <c r="MB29" s="142">
        <f t="shared" si="109"/>
        <v>12.120976778871247</v>
      </c>
      <c r="MC29" s="142">
        <f t="shared" si="110"/>
        <v>34.187370401944541</v>
      </c>
      <c r="MD29" s="142">
        <f t="shared" si="111"/>
        <v>56.564558301399146</v>
      </c>
      <c r="MF29" s="227">
        <v>44.570046362528075</v>
      </c>
      <c r="MG29" s="227">
        <f t="shared" si="175"/>
        <v>56.564558301399146</v>
      </c>
      <c r="MH29" s="227">
        <f t="shared" si="176"/>
        <v>32.791052661542707</v>
      </c>
      <c r="MI29" s="227">
        <v>56.725513552308456</v>
      </c>
      <c r="MJ29" s="227">
        <v>34.284651048098517</v>
      </c>
      <c r="MK29" s="472">
        <f t="shared" si="177"/>
        <v>-0.16095525090931062</v>
      </c>
      <c r="ML29" s="472">
        <f t="shared" si="178"/>
        <v>1.49359838655581</v>
      </c>
      <c r="MP29" s="700">
        <v>0.90972222222222221</v>
      </c>
      <c r="MQ29" s="410">
        <f t="shared" si="112"/>
        <v>45367.909722222219</v>
      </c>
      <c r="MR29" s="396" t="s">
        <v>330</v>
      </c>
      <c r="MS29" s="397">
        <v>2E-3</v>
      </c>
      <c r="MT29" s="397">
        <v>2.5000000000000001E-2</v>
      </c>
      <c r="MU29" s="397">
        <v>2.5000000000000001E-2</v>
      </c>
      <c r="MV29" s="960">
        <v>260.72552366471268</v>
      </c>
      <c r="MW29" s="397">
        <f t="shared" si="113"/>
        <v>10429.020946588507</v>
      </c>
      <c r="MX29" s="989">
        <f t="shared" si="114"/>
        <v>20.858041893177013</v>
      </c>
      <c r="MY29" s="397">
        <f t="shared" si="115"/>
        <v>10.027904756335102</v>
      </c>
      <c r="MZ29" s="397">
        <f t="shared" si="116"/>
        <v>10.863563486029694</v>
      </c>
      <c r="NA29" s="397">
        <f t="shared" si="117"/>
        <v>10.830137136841911</v>
      </c>
      <c r="NB29" s="397">
        <f t="shared" si="118"/>
        <v>31.721605379206707</v>
      </c>
      <c r="ND29" s="700">
        <v>0.90972222222222221</v>
      </c>
      <c r="NE29" s="410">
        <f t="shared" si="119"/>
        <v>45367.909722222219</v>
      </c>
      <c r="NF29" s="396" t="s">
        <v>330</v>
      </c>
      <c r="NG29" s="397">
        <v>2E-3</v>
      </c>
      <c r="NH29" s="397">
        <v>2.5000000000000001E-2</v>
      </c>
      <c r="NI29" s="397">
        <v>2.5000000000000001E-2</v>
      </c>
      <c r="NJ29" s="960">
        <v>247.35945166823157</v>
      </c>
      <c r="NK29" s="397">
        <f t="shared" si="120"/>
        <v>9894.3780667292631</v>
      </c>
      <c r="NL29" s="989">
        <f t="shared" si="121"/>
        <v>19.788756133458527</v>
      </c>
      <c r="NM29" s="397">
        <f t="shared" si="122"/>
        <v>9.5138250641627504</v>
      </c>
      <c r="NN29" s="397">
        <f t="shared" si="123"/>
        <v>10.306643819509649</v>
      </c>
      <c r="NO29" s="397">
        <f t="shared" si="124"/>
        <v>10.274931069295777</v>
      </c>
      <c r="NP29" s="397">
        <f t="shared" si="125"/>
        <v>30.095399952968176</v>
      </c>
      <c r="NR29" s="962">
        <v>20.526864930206457</v>
      </c>
      <c r="NS29" s="962">
        <f t="shared" si="179"/>
        <v>31.721605379206707</v>
      </c>
      <c r="NT29" s="962">
        <f t="shared" si="180"/>
        <v>10.274931069295777</v>
      </c>
      <c r="NU29" s="962">
        <v>31.217940414688989</v>
      </c>
      <c r="NV29" s="962">
        <v>10.658179867607197</v>
      </c>
      <c r="NW29" s="472">
        <f t="shared" si="181"/>
        <v>0.50366496451771781</v>
      </c>
      <c r="NX29" s="472">
        <f t="shared" si="182"/>
        <v>0.38324879831142056</v>
      </c>
    </row>
    <row r="30" spans="1:388" x14ac:dyDescent="0.25">
      <c r="L30" s="321">
        <v>0.87494212962962958</v>
      </c>
      <c r="M30" s="338">
        <f t="shared" si="129"/>
        <v>45367.874942129631</v>
      </c>
      <c r="N30" s="321" t="s">
        <v>324</v>
      </c>
      <c r="O30" s="311">
        <v>8.9999999999999993E-3</v>
      </c>
      <c r="P30" s="311">
        <v>3.2000000000000001E-2</v>
      </c>
      <c r="Q30" s="311">
        <v>3.2000000000000001E-2</v>
      </c>
      <c r="R30" s="311">
        <v>179.6541007765197</v>
      </c>
      <c r="S30" s="311">
        <f t="shared" si="130"/>
        <v>5614.1906492662401</v>
      </c>
      <c r="T30" s="921">
        <f t="shared" si="131"/>
        <v>50.527715843396159</v>
      </c>
      <c r="U30" s="311">
        <f t="shared" si="0"/>
        <v>5.4440636598945362</v>
      </c>
      <c r="V30" s="311">
        <f t="shared" si="1"/>
        <v>5.7952935734361191</v>
      </c>
      <c r="W30" s="311">
        <f t="shared" si="2"/>
        <v>45.08365218350162</v>
      </c>
      <c r="X30" s="311">
        <f t="shared" si="3"/>
        <v>56.323009416832278</v>
      </c>
      <c r="Z30" s="321">
        <v>0.87494212962962958</v>
      </c>
      <c r="AA30" s="338">
        <f t="shared" si="132"/>
        <v>45367.874942129631</v>
      </c>
      <c r="AB30" s="321" t="s">
        <v>324</v>
      </c>
      <c r="AC30" s="311">
        <v>8.9999999999999993E-3</v>
      </c>
      <c r="AD30" s="311">
        <v>3.2000000000000001E-2</v>
      </c>
      <c r="AE30" s="311">
        <v>3.2000000000000001E-2</v>
      </c>
      <c r="AF30" s="311">
        <v>174.81516847322646</v>
      </c>
      <c r="AG30" s="311">
        <f t="shared" si="133"/>
        <v>5462.9740147883267</v>
      </c>
      <c r="AH30" s="921">
        <f t="shared" si="134"/>
        <v>49.166766133094939</v>
      </c>
      <c r="AI30" s="311">
        <f t="shared" si="4"/>
        <v>5.2974293476735292</v>
      </c>
      <c r="AJ30" s="311">
        <f t="shared" si="5"/>
        <v>5.6391989830073053</v>
      </c>
      <c r="AK30" s="311">
        <f t="shared" si="6"/>
        <v>43.86933678542141</v>
      </c>
      <c r="AL30" s="311">
        <f t="shared" si="7"/>
        <v>54.805965116102243</v>
      </c>
      <c r="AN30" s="922">
        <v>50.02721088840633</v>
      </c>
      <c r="AO30" s="922">
        <f t="shared" si="135"/>
        <v>56.323009416832278</v>
      </c>
      <c r="AP30" s="922">
        <f t="shared" si="136"/>
        <v>43.86933678542141</v>
      </c>
      <c r="AQ30" s="922">
        <v>55.765098875607059</v>
      </c>
      <c r="AR30" s="922">
        <v>44.637073688308675</v>
      </c>
      <c r="AS30" s="922">
        <f t="shared" si="137"/>
        <v>0.55791054122521899</v>
      </c>
      <c r="AT30" s="922">
        <f t="shared" si="138"/>
        <v>0.7677369028872647</v>
      </c>
      <c r="AX30" s="963">
        <v>0.85306712962962961</v>
      </c>
      <c r="AY30" s="964">
        <f t="shared" si="8"/>
        <v>45367.853067129632</v>
      </c>
      <c r="AZ30" s="963" t="s">
        <v>325</v>
      </c>
      <c r="BA30" s="965">
        <v>2.5000000000000001E-2</v>
      </c>
      <c r="BB30" s="965">
        <v>0.10299999999999999</v>
      </c>
      <c r="BC30" s="965">
        <v>0.10299999999999999</v>
      </c>
      <c r="BD30" s="925">
        <v>304.49324190062674</v>
      </c>
      <c r="BE30" s="965">
        <f t="shared" si="9"/>
        <v>2956.2450669963764</v>
      </c>
      <c r="BF30" s="966">
        <f t="shared" si="10"/>
        <v>73.906126674909416</v>
      </c>
      <c r="BG30" s="965">
        <f t="shared" si="11"/>
        <v>2.9278196336598725</v>
      </c>
      <c r="BH30" s="965">
        <f t="shared" si="12"/>
        <v>2.9852278617708508</v>
      </c>
      <c r="BI30" s="965">
        <f t="shared" si="13"/>
        <v>70.978307041249536</v>
      </c>
      <c r="BJ30" s="965">
        <f t="shared" si="14"/>
        <v>76.891354536680268</v>
      </c>
      <c r="BL30" s="963">
        <v>0.85306712962962961</v>
      </c>
      <c r="BM30" s="964">
        <f t="shared" si="15"/>
        <v>45367.853067129632</v>
      </c>
      <c r="BN30" s="963" t="s">
        <v>325</v>
      </c>
      <c r="BO30" s="965">
        <v>2.5000000000000001E-2</v>
      </c>
      <c r="BP30" s="965">
        <v>0.10299999999999999</v>
      </c>
      <c r="BQ30" s="965">
        <v>0.10299999999999999</v>
      </c>
      <c r="BR30" s="925">
        <v>297.84979574370567</v>
      </c>
      <c r="BS30" s="965">
        <f t="shared" si="16"/>
        <v>2891.7455897447153</v>
      </c>
      <c r="BT30" s="966">
        <f t="shared" si="17"/>
        <v>72.293639743617888</v>
      </c>
      <c r="BU30" s="965">
        <f t="shared" si="18"/>
        <v>2.8639403436894777</v>
      </c>
      <c r="BV30" s="965">
        <f t="shared" si="19"/>
        <v>2.9200960367029971</v>
      </c>
      <c r="BW30" s="965">
        <f t="shared" si="20"/>
        <v>69.42969939992841</v>
      </c>
      <c r="BX30" s="965">
        <f t="shared" si="21"/>
        <v>75.213735780320889</v>
      </c>
      <c r="BZ30" s="927">
        <v>73.185764813790669</v>
      </c>
      <c r="CA30" s="927">
        <f t="shared" si="139"/>
        <v>76.891354536680268</v>
      </c>
      <c r="CB30" s="927">
        <f t="shared" si="140"/>
        <v>69.42969939992841</v>
      </c>
      <c r="CC30" s="927">
        <v>76.141895706269267</v>
      </c>
      <c r="CD30" s="927">
        <v>70.286482592321263</v>
      </c>
      <c r="CE30" s="927">
        <f t="shared" si="141"/>
        <v>0.74945883041100103</v>
      </c>
      <c r="CF30" s="927">
        <f t="shared" si="142"/>
        <v>0.85678319239285372</v>
      </c>
      <c r="CJ30" s="967">
        <v>0.85168981481481476</v>
      </c>
      <c r="CK30" s="968">
        <f t="shared" si="143"/>
        <v>45367.851689814815</v>
      </c>
      <c r="CL30" s="967" t="s">
        <v>326</v>
      </c>
      <c r="CM30" s="469">
        <v>2.1999999999999999E-2</v>
      </c>
      <c r="CN30" s="469">
        <v>6.5000000000000002E-2</v>
      </c>
      <c r="CO30" s="469">
        <v>6.5000000000000002E-2</v>
      </c>
      <c r="CP30" s="930">
        <v>284.10906235127197</v>
      </c>
      <c r="CQ30" s="469">
        <f t="shared" si="22"/>
        <v>4370.9086515580302</v>
      </c>
      <c r="CR30" s="969">
        <f t="shared" si="144"/>
        <v>96.159990334276657</v>
      </c>
      <c r="CS30" s="469">
        <f t="shared" si="23"/>
        <v>4.30468276289806</v>
      </c>
      <c r="CT30" s="469">
        <f t="shared" si="24"/>
        <v>4.4392040992386246</v>
      </c>
      <c r="CU30" s="469">
        <f t="shared" si="25"/>
        <v>91.855307571378603</v>
      </c>
      <c r="CV30" s="469">
        <f t="shared" si="26"/>
        <v>100.59919443351528</v>
      </c>
      <c r="CX30" s="967">
        <v>0.85168981481481476</v>
      </c>
      <c r="CY30" s="968">
        <f t="shared" si="145"/>
        <v>45367.851689814815</v>
      </c>
      <c r="CZ30" s="967" t="s">
        <v>326</v>
      </c>
      <c r="DA30" s="469">
        <v>2.1999999999999999E-2</v>
      </c>
      <c r="DB30" s="469">
        <v>6.5000000000000002E-2</v>
      </c>
      <c r="DC30" s="469">
        <v>6.5000000000000002E-2</v>
      </c>
      <c r="DD30" s="930">
        <v>275.73461394545348</v>
      </c>
      <c r="DE30" s="469">
        <f t="shared" si="27"/>
        <v>4242.070983776207</v>
      </c>
      <c r="DF30" s="969">
        <f t="shared" si="146"/>
        <v>93.325561643076554</v>
      </c>
      <c r="DG30" s="469">
        <f t="shared" si="28"/>
        <v>4.1777971809917194</v>
      </c>
      <c r="DH30" s="469">
        <f t="shared" si="29"/>
        <v>4.3083533428977105</v>
      </c>
      <c r="DI30" s="469">
        <f t="shared" si="30"/>
        <v>89.147764462084837</v>
      </c>
      <c r="DJ30" s="469">
        <f t="shared" si="31"/>
        <v>97.633914985974258</v>
      </c>
      <c r="DL30" s="472">
        <v>94.791766021040743</v>
      </c>
      <c r="DM30" s="472">
        <f t="shared" si="147"/>
        <v>100.59919443351528</v>
      </c>
      <c r="DN30" s="472">
        <f t="shared" si="148"/>
        <v>89.147764462084837</v>
      </c>
      <c r="DO30" s="472">
        <v>99.167806355818897</v>
      </c>
      <c r="DP30" s="472">
        <v>90.548332969134648</v>
      </c>
      <c r="DQ30" s="472">
        <f t="shared" si="149"/>
        <v>1.4313880776963828</v>
      </c>
      <c r="DR30" s="472">
        <f t="shared" si="150"/>
        <v>1.4005685070498117</v>
      </c>
      <c r="DV30" s="970">
        <v>0.85700231481481481</v>
      </c>
      <c r="DW30" s="971">
        <f t="shared" si="32"/>
        <v>45367.857002314813</v>
      </c>
      <c r="DX30" s="970" t="s">
        <v>436</v>
      </c>
      <c r="DY30" s="972">
        <v>1.2E-2</v>
      </c>
      <c r="DZ30" s="972">
        <v>2.8000000000000001E-2</v>
      </c>
      <c r="EA30" s="972">
        <v>2.8000000000000001E-2</v>
      </c>
      <c r="EB30" s="934">
        <v>75.168674108638257</v>
      </c>
      <c r="EC30" s="972">
        <f t="shared" si="33"/>
        <v>2684.5955038799375</v>
      </c>
      <c r="ED30" s="973">
        <f t="shared" si="34"/>
        <v>32.215146046559248</v>
      </c>
      <c r="EE30" s="974">
        <f t="shared" si="35"/>
        <v>2.592023245125457</v>
      </c>
      <c r="EF30" s="974">
        <f t="shared" si="36"/>
        <v>2.784024966986602</v>
      </c>
      <c r="EG30" s="972">
        <f t="shared" si="37"/>
        <v>29.623122801433791</v>
      </c>
      <c r="EH30" s="972">
        <f t="shared" si="38"/>
        <v>34.999171013545848</v>
      </c>
      <c r="EJ30" s="970">
        <v>0.85700231481481481</v>
      </c>
      <c r="EK30" s="971">
        <f t="shared" si="39"/>
        <v>45367.857002314813</v>
      </c>
      <c r="EL30" s="970" t="s">
        <v>436</v>
      </c>
      <c r="EM30" s="972">
        <v>1.2E-2</v>
      </c>
      <c r="EN30" s="972">
        <v>2.8000000000000001E-2</v>
      </c>
      <c r="EO30" s="972">
        <v>2.8000000000000001E-2</v>
      </c>
      <c r="EP30" s="934">
        <v>75.370816165296901</v>
      </c>
      <c r="EQ30" s="972">
        <f t="shared" si="40"/>
        <v>2691.8148630463179</v>
      </c>
      <c r="ER30" s="975">
        <f t="shared" si="41"/>
        <v>32.301778356555815</v>
      </c>
      <c r="ES30" s="976">
        <f t="shared" si="42"/>
        <v>2.5989936608723068</v>
      </c>
      <c r="ET30" s="976">
        <f t="shared" si="43"/>
        <v>2.7915117098258113</v>
      </c>
      <c r="EU30" s="972">
        <f t="shared" si="44"/>
        <v>29.702784695683508</v>
      </c>
      <c r="EV30" s="972">
        <f t="shared" si="45"/>
        <v>35.093290066381627</v>
      </c>
      <c r="EX30" s="939">
        <v>32.471416027306844</v>
      </c>
      <c r="EY30" s="939">
        <f t="shared" si="151"/>
        <v>35.093290066381627</v>
      </c>
      <c r="EZ30" s="939">
        <f t="shared" si="152"/>
        <v>29.623122801433791</v>
      </c>
      <c r="FA30" s="939">
        <v>35.277587782753116</v>
      </c>
      <c r="FB30" s="939">
        <v>29.858773358443074</v>
      </c>
      <c r="FC30" s="472">
        <f t="shared" si="153"/>
        <v>-0.18429771637148917</v>
      </c>
      <c r="FD30" s="472">
        <f t="shared" si="154"/>
        <v>0.23565055700928283</v>
      </c>
      <c r="FH30" s="977">
        <v>0.86119212962962965</v>
      </c>
      <c r="FI30" s="978">
        <f t="shared" si="46"/>
        <v>45367.861192129632</v>
      </c>
      <c r="FJ30" s="977" t="s">
        <v>437</v>
      </c>
      <c r="FK30" s="979">
        <v>1.0999999999999999E-2</v>
      </c>
      <c r="FL30" s="979">
        <v>2.8000000000000001E-2</v>
      </c>
      <c r="FM30" s="979">
        <v>2.8000000000000001E-2</v>
      </c>
      <c r="FN30" s="942">
        <v>59.490921907355307</v>
      </c>
      <c r="FO30" s="979">
        <f t="shared" si="47"/>
        <v>2124.6757824055467</v>
      </c>
      <c r="FP30" s="980">
        <f t="shared" si="48"/>
        <v>23.371433606461011</v>
      </c>
      <c r="FQ30" s="981">
        <f t="shared" si="49"/>
        <v>2.051411100253631</v>
      </c>
      <c r="FR30" s="981">
        <f t="shared" si="50"/>
        <v>2.2033674780501964</v>
      </c>
      <c r="FS30" s="979">
        <f t="shared" si="51"/>
        <v>21.32002250620738</v>
      </c>
      <c r="FT30" s="979">
        <f t="shared" si="52"/>
        <v>25.574801084511208</v>
      </c>
      <c r="FV30" s="977">
        <v>0.86119212962962965</v>
      </c>
      <c r="FW30" s="978">
        <f t="shared" si="53"/>
        <v>45367.861192129632</v>
      </c>
      <c r="FX30" s="977" t="s">
        <v>437</v>
      </c>
      <c r="FY30" s="979">
        <v>1.0999999999999999E-2</v>
      </c>
      <c r="FZ30" s="979">
        <v>2.8000000000000001E-2</v>
      </c>
      <c r="GA30" s="979">
        <v>2.8000000000000001E-2</v>
      </c>
      <c r="GB30" s="942">
        <v>59.242050215378818</v>
      </c>
      <c r="GC30" s="979">
        <f t="shared" si="54"/>
        <v>2115.7875076921005</v>
      </c>
      <c r="GD30" s="980">
        <f t="shared" si="55"/>
        <v>23.273662584613103</v>
      </c>
      <c r="GE30" s="981">
        <f t="shared" si="56"/>
        <v>2.0428293177716834</v>
      </c>
      <c r="GF30" s="981">
        <f t="shared" si="57"/>
        <v>2.1941500079769933</v>
      </c>
      <c r="GG30" s="979">
        <f t="shared" si="58"/>
        <v>21.230833266841419</v>
      </c>
      <c r="GH30" s="979">
        <f t="shared" si="59"/>
        <v>25.467812592590096</v>
      </c>
      <c r="GJ30" s="982">
        <v>23.480406694915416</v>
      </c>
      <c r="GK30" s="945">
        <f t="shared" si="155"/>
        <v>25.574801084511208</v>
      </c>
      <c r="GL30" s="945">
        <f t="shared" si="156"/>
        <v>21.230833266841419</v>
      </c>
      <c r="GM30" s="982">
        <v>25.694047730126297</v>
      </c>
      <c r="GN30" s="982">
        <v>21.419430558684596</v>
      </c>
      <c r="GO30" s="472">
        <f t="shared" si="157"/>
        <v>-0.11924664561508891</v>
      </c>
      <c r="GP30" s="472">
        <f t="shared" si="158"/>
        <v>0.18859729184317686</v>
      </c>
      <c r="GT30" s="983">
        <v>0.8817476851851852</v>
      </c>
      <c r="GU30" s="984">
        <f t="shared" si="60"/>
        <v>45367.881747685184</v>
      </c>
      <c r="GV30" s="983" t="s">
        <v>438</v>
      </c>
      <c r="GW30" s="985">
        <v>8.9999999999999993E-3</v>
      </c>
      <c r="GX30" s="985">
        <v>3.6999999999999998E-2</v>
      </c>
      <c r="GY30" s="985">
        <v>3.6999999999999998E-2</v>
      </c>
      <c r="GZ30" s="948">
        <v>276.78277960238375</v>
      </c>
      <c r="HA30" s="985">
        <f t="shared" si="61"/>
        <v>7480.6156649292907</v>
      </c>
      <c r="HB30" s="986">
        <f t="shared" si="62"/>
        <v>67.325540984363613</v>
      </c>
      <c r="HC30" s="987">
        <f t="shared" si="63"/>
        <v>7.2837573579574677</v>
      </c>
      <c r="HD30" s="987">
        <f t="shared" si="64"/>
        <v>7.6884105445106607</v>
      </c>
      <c r="HE30" s="985">
        <f t="shared" si="65"/>
        <v>60.041783626406144</v>
      </c>
      <c r="HF30" s="985">
        <f t="shared" si="66"/>
        <v>75.013951528874273</v>
      </c>
      <c r="HH30" s="983">
        <v>0.8817476851851852</v>
      </c>
      <c r="HI30" s="984">
        <f t="shared" si="67"/>
        <v>45367.881747685184</v>
      </c>
      <c r="HJ30" s="983" t="s">
        <v>438</v>
      </c>
      <c r="HK30" s="985">
        <v>8.9999999999999993E-3</v>
      </c>
      <c r="HL30" s="985">
        <v>3.6999999999999998E-2</v>
      </c>
      <c r="HM30" s="985">
        <v>3.6999999999999998E-2</v>
      </c>
      <c r="HN30" s="948">
        <v>270.62171808561465</v>
      </c>
      <c r="HO30" s="985">
        <f t="shared" si="68"/>
        <v>7314.1004888003963</v>
      </c>
      <c r="HP30" s="986">
        <f t="shared" si="69"/>
        <v>65.826904399203556</v>
      </c>
      <c r="HQ30" s="987">
        <f t="shared" si="70"/>
        <v>7.1216241601477543</v>
      </c>
      <c r="HR30" s="987">
        <f t="shared" si="71"/>
        <v>7.5172699468226289</v>
      </c>
      <c r="HS30" s="985">
        <f t="shared" si="72"/>
        <v>58.705280239055803</v>
      </c>
      <c r="HT30" s="985">
        <f t="shared" si="73"/>
        <v>73.344174346026179</v>
      </c>
      <c r="HV30" s="951">
        <v>66.843155987251805</v>
      </c>
      <c r="HW30" s="951">
        <f t="shared" si="159"/>
        <v>75.013951528874273</v>
      </c>
      <c r="HX30" s="951">
        <f t="shared" si="160"/>
        <v>58.705280239055803</v>
      </c>
      <c r="HY30" s="951">
        <v>74.476479356166365</v>
      </c>
      <c r="HZ30" s="951">
        <v>59.611586479859064</v>
      </c>
      <c r="IA30" s="472">
        <f t="shared" si="161"/>
        <v>0.5374721727079077</v>
      </c>
      <c r="IB30" s="472">
        <f t="shared" si="162"/>
        <v>0.90630624080326072</v>
      </c>
      <c r="IF30" s="952">
        <v>0.86189814814814814</v>
      </c>
      <c r="IG30" s="953">
        <f t="shared" si="163"/>
        <v>45367.861898148149</v>
      </c>
      <c r="IH30" s="240" t="s">
        <v>327</v>
      </c>
      <c r="II30" s="239">
        <v>1.6E-2</v>
      </c>
      <c r="IJ30" s="239">
        <v>7.4999999999999997E-2</v>
      </c>
      <c r="IK30" s="239">
        <v>7.4999999999999997E-2</v>
      </c>
      <c r="IL30" s="239">
        <v>342.45467564370466</v>
      </c>
      <c r="IM30" s="239">
        <f t="shared" si="164"/>
        <v>4566.062341916062</v>
      </c>
      <c r="IN30" s="954">
        <f t="shared" si="190"/>
        <v>73.056997470656995</v>
      </c>
      <c r="IO30" s="239">
        <f t="shared" si="75"/>
        <v>4.5059825742592725</v>
      </c>
      <c r="IP30" s="239">
        <f t="shared" si="76"/>
        <v>4.6277658870770901</v>
      </c>
      <c r="IQ30" s="239">
        <f t="shared" si="77"/>
        <v>68.551014896397717</v>
      </c>
      <c r="IR30" s="239">
        <f t="shared" si="78"/>
        <v>77.684763357734084</v>
      </c>
      <c r="IT30" s="952">
        <v>0.86189814814814814</v>
      </c>
      <c r="IU30" s="953">
        <f t="shared" si="165"/>
        <v>45367.861898148149</v>
      </c>
      <c r="IV30" s="240" t="s">
        <v>327</v>
      </c>
      <c r="IW30" s="239">
        <v>1.6E-2</v>
      </c>
      <c r="IX30" s="239">
        <v>7.4999999999999997E-2</v>
      </c>
      <c r="IY30" s="239">
        <v>7.4999999999999997E-2</v>
      </c>
      <c r="IZ30" s="239">
        <v>345.94918302431751</v>
      </c>
      <c r="JA30" s="239">
        <f t="shared" si="166"/>
        <v>4612.6557736575669</v>
      </c>
      <c r="JB30" s="954">
        <f t="shared" si="191"/>
        <v>73.802492378521066</v>
      </c>
      <c r="JC30" s="239">
        <f t="shared" si="80"/>
        <v>4.5519629345304935</v>
      </c>
      <c r="JD30" s="239">
        <f t="shared" si="81"/>
        <v>4.6749889597880747</v>
      </c>
      <c r="JE30" s="239">
        <f t="shared" si="82"/>
        <v>69.250529443990573</v>
      </c>
      <c r="JF30" s="239">
        <f t="shared" si="83"/>
        <v>78.477481338309147</v>
      </c>
      <c r="JH30" s="225">
        <v>74.311636075345248</v>
      </c>
      <c r="JI30" s="225">
        <f t="shared" si="167"/>
        <v>78.477481338309147</v>
      </c>
      <c r="JJ30" s="225">
        <f t="shared" si="168"/>
        <v>68.551014896397717</v>
      </c>
      <c r="JK30" s="225">
        <v>79.018876536199045</v>
      </c>
      <c r="JL30" s="225">
        <v>69.728270363461291</v>
      </c>
      <c r="JM30" s="472">
        <f t="shared" si="169"/>
        <v>-0.54139519788989787</v>
      </c>
      <c r="JN30" s="472">
        <f t="shared" si="170"/>
        <v>1.1772554670635742</v>
      </c>
      <c r="JR30" s="323">
        <v>0.87302083333333336</v>
      </c>
      <c r="JS30" s="336">
        <f t="shared" si="84"/>
        <v>45367.873020833336</v>
      </c>
      <c r="JT30" s="184" t="s">
        <v>328</v>
      </c>
      <c r="JU30" s="141">
        <v>4.0000000000000001E-3</v>
      </c>
      <c r="JV30" s="141">
        <v>0.03</v>
      </c>
      <c r="JW30" s="141">
        <v>0.03</v>
      </c>
      <c r="JX30" s="249">
        <v>206.08089643348822</v>
      </c>
      <c r="JY30" s="141">
        <f t="shared" si="85"/>
        <v>6869.3632144496078</v>
      </c>
      <c r="JZ30" s="988">
        <f t="shared" si="86"/>
        <v>27.477452857798433</v>
      </c>
      <c r="KA30" s="141">
        <f t="shared" si="87"/>
        <v>6.647770852693168</v>
      </c>
      <c r="KB30" s="141">
        <f t="shared" si="88"/>
        <v>7.1062378080513184</v>
      </c>
      <c r="KC30" s="141">
        <f t="shared" si="89"/>
        <v>20.829682005105266</v>
      </c>
      <c r="KD30" s="141">
        <f t="shared" si="90"/>
        <v>34.583690665849751</v>
      </c>
      <c r="KF30" s="323">
        <v>0.87302083333333336</v>
      </c>
      <c r="KG30" s="336">
        <f t="shared" si="91"/>
        <v>45367.873020833336</v>
      </c>
      <c r="KH30" s="184" t="s">
        <v>328</v>
      </c>
      <c r="KI30" s="141">
        <v>4.0000000000000001E-3</v>
      </c>
      <c r="KJ30" s="141">
        <v>0.03</v>
      </c>
      <c r="KK30" s="141">
        <v>0.03</v>
      </c>
      <c r="KL30" s="249">
        <v>200.92768251330372</v>
      </c>
      <c r="KM30" s="141">
        <f t="shared" si="92"/>
        <v>6697.5894171101245</v>
      </c>
      <c r="KN30" s="988">
        <f t="shared" si="93"/>
        <v>26.7903576684405</v>
      </c>
      <c r="KO30" s="141">
        <f t="shared" si="94"/>
        <v>6.4815381455904424</v>
      </c>
      <c r="KP30" s="141">
        <f t="shared" si="95"/>
        <v>6.9285407763208191</v>
      </c>
      <c r="KQ30" s="141">
        <f t="shared" si="96"/>
        <v>20.308819522850058</v>
      </c>
      <c r="KR30" s="141">
        <f t="shared" si="97"/>
        <v>33.718898444761322</v>
      </c>
      <c r="KT30" s="226">
        <v>27.350658909098858</v>
      </c>
      <c r="KU30" s="226">
        <f t="shared" si="171"/>
        <v>34.583690665849751</v>
      </c>
      <c r="KV30" s="226">
        <f t="shared" si="172"/>
        <v>20.308819522850058</v>
      </c>
      <c r="KW30" s="226">
        <v>34.424105178693388</v>
      </c>
      <c r="KX30" s="226">
        <v>20.733564011736231</v>
      </c>
      <c r="KY30" s="472">
        <f t="shared" si="173"/>
        <v>0.15958548715636311</v>
      </c>
      <c r="KZ30" s="472">
        <f t="shared" si="174"/>
        <v>0.42474448888617289</v>
      </c>
      <c r="LD30" s="146">
        <v>0.87403935185185189</v>
      </c>
      <c r="LE30" s="421">
        <f t="shared" si="98"/>
        <v>45367.874039351853</v>
      </c>
      <c r="LF30" s="185" t="s">
        <v>329</v>
      </c>
      <c r="LG30" s="142">
        <v>5.0000000000000001E-3</v>
      </c>
      <c r="LH30" s="142">
        <v>0.01</v>
      </c>
      <c r="LI30" s="142">
        <v>1.2E-2</v>
      </c>
      <c r="LJ30" s="274">
        <v>127.88510538001657</v>
      </c>
      <c r="LK30" s="142">
        <f t="shared" si="99"/>
        <v>10657.09211500138</v>
      </c>
      <c r="LL30" s="424">
        <f t="shared" si="100"/>
        <v>53.285460575006901</v>
      </c>
      <c r="LM30" s="142">
        <f t="shared" si="101"/>
        <v>9.8373157984628126</v>
      </c>
      <c r="LN30" s="142">
        <f t="shared" si="102"/>
        <v>11.625918670910599</v>
      </c>
      <c r="LO30" s="142">
        <f t="shared" si="103"/>
        <v>43.44814477654409</v>
      </c>
      <c r="LP30" s="142">
        <f t="shared" si="104"/>
        <v>64.911379245917502</v>
      </c>
      <c r="LR30" s="146">
        <v>0.87403935185185189</v>
      </c>
      <c r="LS30" s="421">
        <f t="shared" si="105"/>
        <v>45367.874039351853</v>
      </c>
      <c r="LT30" s="185" t="s">
        <v>329</v>
      </c>
      <c r="LU30" s="142">
        <v>5.0000000000000001E-3</v>
      </c>
      <c r="LV30" s="142">
        <v>0.01</v>
      </c>
      <c r="LW30" s="142">
        <v>1.2E-2</v>
      </c>
      <c r="LX30" s="274">
        <v>133.33074456758371</v>
      </c>
      <c r="LY30" s="142">
        <f t="shared" si="106"/>
        <v>11110.895380631975</v>
      </c>
      <c r="LZ30" s="424">
        <f t="shared" si="107"/>
        <v>55.554476903159873</v>
      </c>
      <c r="MA30" s="142">
        <f t="shared" si="108"/>
        <v>10.256211120583361</v>
      </c>
      <c r="MB30" s="142">
        <f t="shared" si="109"/>
        <v>12.120976778871247</v>
      </c>
      <c r="MC30" s="142">
        <f t="shared" si="110"/>
        <v>45.298265782576514</v>
      </c>
      <c r="MD30" s="142">
        <f t="shared" si="111"/>
        <v>67.675453682031119</v>
      </c>
      <c r="MF30" s="227">
        <v>55.712557953160093</v>
      </c>
      <c r="MG30" s="227">
        <f t="shared" si="175"/>
        <v>67.675453682031119</v>
      </c>
      <c r="MH30" s="227">
        <f t="shared" si="176"/>
        <v>43.44814477654409</v>
      </c>
      <c r="MI30" s="227">
        <v>67.868025142940482</v>
      </c>
      <c r="MJ30" s="227">
        <v>45.427162638730536</v>
      </c>
      <c r="MK30" s="472">
        <f t="shared" si="177"/>
        <v>-0.19257146090936317</v>
      </c>
      <c r="ML30" s="472">
        <f t="shared" si="178"/>
        <v>1.9790178621864456</v>
      </c>
      <c r="MP30" s="700">
        <v>0.9132407407407408</v>
      </c>
      <c r="MQ30" s="410">
        <f t="shared" si="112"/>
        <v>45367.913240740738</v>
      </c>
      <c r="MR30" s="396" t="s">
        <v>330</v>
      </c>
      <c r="MS30" s="397">
        <v>2E-3</v>
      </c>
      <c r="MT30" s="397">
        <v>2.5000000000000001E-2</v>
      </c>
      <c r="MU30" s="397">
        <v>2.5000000000000001E-2</v>
      </c>
      <c r="MV30" s="960">
        <v>260.72552366471268</v>
      </c>
      <c r="MW30" s="397">
        <f t="shared" si="113"/>
        <v>10429.020946588507</v>
      </c>
      <c r="MX30" s="989">
        <f t="shared" si="114"/>
        <v>20.858041893177013</v>
      </c>
      <c r="MY30" s="397">
        <f t="shared" si="115"/>
        <v>10.027904756335102</v>
      </c>
      <c r="MZ30" s="397">
        <f t="shared" si="116"/>
        <v>10.863563486029694</v>
      </c>
      <c r="NA30" s="397">
        <f t="shared" si="117"/>
        <v>10.830137136841911</v>
      </c>
      <c r="NB30" s="397">
        <f t="shared" si="118"/>
        <v>31.721605379206707</v>
      </c>
      <c r="ND30" s="700">
        <v>0.9132407407407408</v>
      </c>
      <c r="NE30" s="410">
        <f t="shared" si="119"/>
        <v>45367.913240740738</v>
      </c>
      <c r="NF30" s="396" t="s">
        <v>330</v>
      </c>
      <c r="NG30" s="397">
        <v>2E-3</v>
      </c>
      <c r="NH30" s="397">
        <v>2.5000000000000001E-2</v>
      </c>
      <c r="NI30" s="397">
        <v>2.5000000000000001E-2</v>
      </c>
      <c r="NJ30" s="960">
        <v>247.35945166823157</v>
      </c>
      <c r="NK30" s="397">
        <f t="shared" si="120"/>
        <v>9894.3780667292631</v>
      </c>
      <c r="NL30" s="989">
        <f t="shared" si="121"/>
        <v>19.788756133458527</v>
      </c>
      <c r="NM30" s="397">
        <f t="shared" si="122"/>
        <v>9.5138250641627504</v>
      </c>
      <c r="NN30" s="397">
        <f t="shared" si="123"/>
        <v>10.306643819509649</v>
      </c>
      <c r="NO30" s="397">
        <f t="shared" si="124"/>
        <v>10.274931069295777</v>
      </c>
      <c r="NP30" s="397">
        <f t="shared" si="125"/>
        <v>30.095399952968176</v>
      </c>
      <c r="NR30" s="962">
        <v>20.526864930206457</v>
      </c>
      <c r="NS30" s="962">
        <f t="shared" si="179"/>
        <v>31.721605379206707</v>
      </c>
      <c r="NT30" s="962">
        <f t="shared" si="180"/>
        <v>10.274931069295777</v>
      </c>
      <c r="NU30" s="962">
        <v>31.217940414688989</v>
      </c>
      <c r="NV30" s="962">
        <v>10.658179867607197</v>
      </c>
      <c r="NW30" s="472">
        <f t="shared" si="181"/>
        <v>0.50366496451771781</v>
      </c>
      <c r="NX30" s="472">
        <f t="shared" si="182"/>
        <v>0.38324879831142056</v>
      </c>
    </row>
    <row r="31" spans="1:388" x14ac:dyDescent="0.25">
      <c r="L31" s="321">
        <v>0.87506944444444434</v>
      </c>
      <c r="M31" s="338">
        <f t="shared" si="129"/>
        <v>45367.875069444446</v>
      </c>
      <c r="N31" s="321" t="s">
        <v>324</v>
      </c>
      <c r="O31" s="311">
        <v>8.9999999999999993E-3</v>
      </c>
      <c r="P31" s="311">
        <v>3.2000000000000001E-2</v>
      </c>
      <c r="Q31" s="311">
        <v>3.2000000000000001E-2</v>
      </c>
      <c r="R31" s="311">
        <v>179.6541007765197</v>
      </c>
      <c r="S31" s="311">
        <f t="shared" si="130"/>
        <v>5614.1906492662401</v>
      </c>
      <c r="T31" s="921">
        <f t="shared" si="131"/>
        <v>50.527715843396159</v>
      </c>
      <c r="U31" s="311">
        <f t="shared" si="0"/>
        <v>5.4440636598945362</v>
      </c>
      <c r="V31" s="311">
        <f t="shared" si="1"/>
        <v>5.7952935734361191</v>
      </c>
      <c r="W31" s="311">
        <f t="shared" si="2"/>
        <v>45.08365218350162</v>
      </c>
      <c r="X31" s="311">
        <f t="shared" si="3"/>
        <v>56.323009416832278</v>
      </c>
      <c r="Z31" s="321">
        <v>0.87506944444444434</v>
      </c>
      <c r="AA31" s="338">
        <f t="shared" si="132"/>
        <v>45367.875069444446</v>
      </c>
      <c r="AB31" s="321" t="s">
        <v>324</v>
      </c>
      <c r="AC31" s="311">
        <v>8.9999999999999993E-3</v>
      </c>
      <c r="AD31" s="311">
        <v>3.2000000000000001E-2</v>
      </c>
      <c r="AE31" s="311">
        <v>3.2000000000000001E-2</v>
      </c>
      <c r="AF31" s="311">
        <v>174.81516847322646</v>
      </c>
      <c r="AG31" s="311">
        <f t="shared" si="133"/>
        <v>5462.9740147883267</v>
      </c>
      <c r="AH31" s="921">
        <f t="shared" si="134"/>
        <v>49.166766133094939</v>
      </c>
      <c r="AI31" s="311">
        <f t="shared" si="4"/>
        <v>5.2974293476735292</v>
      </c>
      <c r="AJ31" s="311">
        <f t="shared" si="5"/>
        <v>5.6391989830073053</v>
      </c>
      <c r="AK31" s="311">
        <f t="shared" si="6"/>
        <v>43.86933678542141</v>
      </c>
      <c r="AL31" s="311">
        <f t="shared" si="7"/>
        <v>54.805965116102243</v>
      </c>
      <c r="AN31" s="922">
        <v>50.02721088840633</v>
      </c>
      <c r="AO31" s="922">
        <f t="shared" si="135"/>
        <v>56.323009416832278</v>
      </c>
      <c r="AP31" s="922">
        <f t="shared" si="136"/>
        <v>43.86933678542141</v>
      </c>
      <c r="AQ31" s="922">
        <v>55.765098875607059</v>
      </c>
      <c r="AR31" s="922">
        <v>44.637073688308675</v>
      </c>
      <c r="AS31" s="922">
        <f t="shared" si="137"/>
        <v>0.55791054122521899</v>
      </c>
      <c r="AT31" s="922">
        <f t="shared" si="138"/>
        <v>0.7677369028872647</v>
      </c>
      <c r="AX31" s="963">
        <v>0.85325231481481489</v>
      </c>
      <c r="AY31" s="964">
        <f t="shared" si="8"/>
        <v>45367.853252314817</v>
      </c>
      <c r="AZ31" s="963" t="s">
        <v>325</v>
      </c>
      <c r="BA31" s="965">
        <v>2.9000000000000001E-2</v>
      </c>
      <c r="BB31" s="965">
        <v>0.10299999999999999</v>
      </c>
      <c r="BC31" s="965">
        <v>0.10299999999999999</v>
      </c>
      <c r="BD31" s="925">
        <v>304.49324190062674</v>
      </c>
      <c r="BE31" s="965">
        <f t="shared" si="9"/>
        <v>2956.2450669963764</v>
      </c>
      <c r="BF31" s="966">
        <f t="shared" si="10"/>
        <v>85.731106942894925</v>
      </c>
      <c r="BG31" s="965">
        <f t="shared" si="11"/>
        <v>2.9278196336598725</v>
      </c>
      <c r="BH31" s="965">
        <f t="shared" si="12"/>
        <v>2.9852278617708508</v>
      </c>
      <c r="BI31" s="965">
        <f t="shared" si="13"/>
        <v>82.80328730923506</v>
      </c>
      <c r="BJ31" s="965">
        <f t="shared" si="14"/>
        <v>88.716334804665777</v>
      </c>
      <c r="BL31" s="963">
        <v>0.85325231481481489</v>
      </c>
      <c r="BM31" s="964">
        <f t="shared" si="15"/>
        <v>45367.853252314817</v>
      </c>
      <c r="BN31" s="963" t="s">
        <v>325</v>
      </c>
      <c r="BO31" s="965">
        <v>2.9000000000000001E-2</v>
      </c>
      <c r="BP31" s="965">
        <v>0.10299999999999999</v>
      </c>
      <c r="BQ31" s="965">
        <v>0.10299999999999999</v>
      </c>
      <c r="BR31" s="925">
        <v>297.84979574370567</v>
      </c>
      <c r="BS31" s="965">
        <f t="shared" si="16"/>
        <v>2891.7455897447153</v>
      </c>
      <c r="BT31" s="966">
        <f t="shared" si="17"/>
        <v>83.86062210259675</v>
      </c>
      <c r="BU31" s="965">
        <f t="shared" si="18"/>
        <v>2.8639403436894777</v>
      </c>
      <c r="BV31" s="965">
        <f t="shared" si="19"/>
        <v>2.9200960367029971</v>
      </c>
      <c r="BW31" s="965">
        <f t="shared" si="20"/>
        <v>80.996681758907272</v>
      </c>
      <c r="BX31" s="965">
        <f t="shared" si="21"/>
        <v>86.780718139299751</v>
      </c>
      <c r="BZ31" s="927">
        <v>84.895487183997176</v>
      </c>
      <c r="CA31" s="927">
        <f t="shared" si="139"/>
        <v>88.716334804665777</v>
      </c>
      <c r="CB31" s="927">
        <f t="shared" si="140"/>
        <v>80.996681758907272</v>
      </c>
      <c r="CC31" s="927">
        <v>87.851618076475773</v>
      </c>
      <c r="CD31" s="927">
        <v>81.99620496252777</v>
      </c>
      <c r="CE31" s="927">
        <f t="shared" si="141"/>
        <v>0.86471672819000389</v>
      </c>
      <c r="CF31" s="927">
        <f t="shared" si="142"/>
        <v>0.99952320362049818</v>
      </c>
      <c r="CJ31" s="967">
        <v>0.85182870370370367</v>
      </c>
      <c r="CK31" s="968">
        <f t="shared" si="143"/>
        <v>45367.8518287037</v>
      </c>
      <c r="CL31" s="967" t="s">
        <v>326</v>
      </c>
      <c r="CM31" s="469">
        <v>0.02</v>
      </c>
      <c r="CN31" s="469">
        <v>6.5000000000000002E-2</v>
      </c>
      <c r="CO31" s="469">
        <v>6.5000000000000002E-2</v>
      </c>
      <c r="CP31" s="930">
        <v>284.10906235127197</v>
      </c>
      <c r="CQ31" s="469">
        <f t="shared" si="22"/>
        <v>4370.9086515580302</v>
      </c>
      <c r="CR31" s="969">
        <f t="shared" si="144"/>
        <v>87.418173031160606</v>
      </c>
      <c r="CS31" s="469">
        <f t="shared" si="23"/>
        <v>4.30468276289806</v>
      </c>
      <c r="CT31" s="469">
        <f t="shared" si="24"/>
        <v>4.4392040992386246</v>
      </c>
      <c r="CU31" s="469">
        <f t="shared" si="25"/>
        <v>83.113490268262552</v>
      </c>
      <c r="CV31" s="469">
        <f t="shared" si="26"/>
        <v>91.857377130399229</v>
      </c>
      <c r="CX31" s="967">
        <v>0.85182870370370367</v>
      </c>
      <c r="CY31" s="968">
        <f t="shared" si="145"/>
        <v>45367.8518287037</v>
      </c>
      <c r="CZ31" s="967" t="s">
        <v>326</v>
      </c>
      <c r="DA31" s="469">
        <v>0.02</v>
      </c>
      <c r="DB31" s="469">
        <v>6.5000000000000002E-2</v>
      </c>
      <c r="DC31" s="469">
        <v>6.5000000000000002E-2</v>
      </c>
      <c r="DD31" s="930">
        <v>275.73461394545348</v>
      </c>
      <c r="DE31" s="469">
        <f t="shared" si="27"/>
        <v>4242.070983776207</v>
      </c>
      <c r="DF31" s="969">
        <f t="shared" si="146"/>
        <v>84.841419675524136</v>
      </c>
      <c r="DG31" s="469">
        <f t="shared" si="28"/>
        <v>4.1777971809917194</v>
      </c>
      <c r="DH31" s="469">
        <f t="shared" si="29"/>
        <v>4.3083533428977105</v>
      </c>
      <c r="DI31" s="469">
        <f t="shared" si="30"/>
        <v>80.663622494532419</v>
      </c>
      <c r="DJ31" s="469">
        <f t="shared" si="31"/>
        <v>89.149773018421854</v>
      </c>
      <c r="DL31" s="472">
        <v>86.174332746400694</v>
      </c>
      <c r="DM31" s="472">
        <f t="shared" si="147"/>
        <v>91.857377130399229</v>
      </c>
      <c r="DN31" s="472">
        <f t="shared" si="148"/>
        <v>80.663622494532419</v>
      </c>
      <c r="DO31" s="472">
        <v>90.550373081178861</v>
      </c>
      <c r="DP31" s="472">
        <v>81.930899694494599</v>
      </c>
      <c r="DQ31" s="472">
        <f t="shared" si="149"/>
        <v>1.3070040492203674</v>
      </c>
      <c r="DR31" s="472">
        <f t="shared" si="150"/>
        <v>1.2672771999621801</v>
      </c>
      <c r="DV31" s="970">
        <v>0.85769675925925926</v>
      </c>
      <c r="DW31" s="971">
        <f t="shared" si="32"/>
        <v>45367.85769675926</v>
      </c>
      <c r="DX31" s="970" t="s">
        <v>436</v>
      </c>
      <c r="DY31" s="972">
        <v>8.9999999999999993E-3</v>
      </c>
      <c r="DZ31" s="972">
        <v>1.9E-2</v>
      </c>
      <c r="EA31" s="972">
        <v>1.9E-2</v>
      </c>
      <c r="EB31" s="934">
        <v>75.168674108638257</v>
      </c>
      <c r="EC31" s="972">
        <f t="shared" si="33"/>
        <v>3956.2460057178032</v>
      </c>
      <c r="ED31" s="973">
        <f t="shared" si="34"/>
        <v>35.606214051460228</v>
      </c>
      <c r="EE31" s="974">
        <f t="shared" si="35"/>
        <v>3.7584337054319126</v>
      </c>
      <c r="EF31" s="974">
        <f t="shared" si="36"/>
        <v>4.176037450479904</v>
      </c>
      <c r="EG31" s="972">
        <f t="shared" si="37"/>
        <v>31.847780346028316</v>
      </c>
      <c r="EH31" s="972">
        <f t="shared" si="38"/>
        <v>39.782251501940131</v>
      </c>
      <c r="EJ31" s="970">
        <v>0.85769675925925926</v>
      </c>
      <c r="EK31" s="971">
        <f t="shared" si="39"/>
        <v>45367.85769675926</v>
      </c>
      <c r="EL31" s="970" t="s">
        <v>436</v>
      </c>
      <c r="EM31" s="972">
        <v>8.9999999999999993E-3</v>
      </c>
      <c r="EN31" s="972">
        <v>1.9E-2</v>
      </c>
      <c r="EO31" s="972">
        <v>1.9E-2</v>
      </c>
      <c r="EP31" s="934">
        <v>75.370816165296901</v>
      </c>
      <c r="EQ31" s="972">
        <f t="shared" si="40"/>
        <v>3966.8850613314157</v>
      </c>
      <c r="ER31" s="975">
        <f t="shared" si="41"/>
        <v>35.701965551982738</v>
      </c>
      <c r="ES31" s="976">
        <f t="shared" si="42"/>
        <v>3.7685408082648451</v>
      </c>
      <c r="ET31" s="976">
        <f t="shared" si="43"/>
        <v>4.1872675647387165</v>
      </c>
      <c r="EU31" s="972">
        <f t="shared" si="44"/>
        <v>31.933424743717893</v>
      </c>
      <c r="EV31" s="972">
        <f t="shared" si="45"/>
        <v>39.889233116721456</v>
      </c>
      <c r="EX31" s="939">
        <v>35.889459819654931</v>
      </c>
      <c r="EY31" s="939">
        <f t="shared" si="151"/>
        <v>39.889233116721456</v>
      </c>
      <c r="EZ31" s="939">
        <f t="shared" si="152"/>
        <v>31.847780346028316</v>
      </c>
      <c r="FA31" s="939">
        <v>40.098717452824339</v>
      </c>
      <c r="FB31" s="939">
        <v>32.101127949802468</v>
      </c>
      <c r="FC31" s="472">
        <f t="shared" si="153"/>
        <v>-0.2094843361028822</v>
      </c>
      <c r="FD31" s="472">
        <f t="shared" si="154"/>
        <v>0.25334760377415222</v>
      </c>
      <c r="FH31" s="977">
        <v>0.86321759259259256</v>
      </c>
      <c r="FI31" s="978">
        <f t="shared" si="46"/>
        <v>45367.863217592596</v>
      </c>
      <c r="FJ31" s="977" t="s">
        <v>437</v>
      </c>
      <c r="FK31" s="979">
        <v>0.01</v>
      </c>
      <c r="FL31" s="979">
        <v>2.8000000000000001E-2</v>
      </c>
      <c r="FM31" s="979">
        <v>2.8000000000000001E-2</v>
      </c>
      <c r="FN31" s="942">
        <v>59.490921907355307</v>
      </c>
      <c r="FO31" s="979">
        <f t="shared" si="47"/>
        <v>2124.6757824055467</v>
      </c>
      <c r="FP31" s="980">
        <f t="shared" si="48"/>
        <v>21.246757824055468</v>
      </c>
      <c r="FQ31" s="981">
        <f t="shared" si="49"/>
        <v>2.051411100253631</v>
      </c>
      <c r="FR31" s="981">
        <f t="shared" si="50"/>
        <v>2.2033674780501964</v>
      </c>
      <c r="FS31" s="979">
        <f t="shared" si="51"/>
        <v>19.195346723801837</v>
      </c>
      <c r="FT31" s="979">
        <f t="shared" si="52"/>
        <v>23.450125302105665</v>
      </c>
      <c r="FV31" s="977">
        <v>0.86321759259259256</v>
      </c>
      <c r="FW31" s="978">
        <f t="shared" si="53"/>
        <v>45367.863217592596</v>
      </c>
      <c r="FX31" s="977" t="s">
        <v>437</v>
      </c>
      <c r="FY31" s="979">
        <v>0.01</v>
      </c>
      <c r="FZ31" s="979">
        <v>2.8000000000000001E-2</v>
      </c>
      <c r="GA31" s="979">
        <v>2.8000000000000001E-2</v>
      </c>
      <c r="GB31" s="942">
        <v>59.242050215378818</v>
      </c>
      <c r="GC31" s="979">
        <f t="shared" si="54"/>
        <v>2115.7875076921005</v>
      </c>
      <c r="GD31" s="980">
        <f t="shared" si="55"/>
        <v>21.157875076921005</v>
      </c>
      <c r="GE31" s="981">
        <f t="shared" si="56"/>
        <v>2.0428293177716834</v>
      </c>
      <c r="GF31" s="981">
        <f t="shared" si="57"/>
        <v>2.1941500079769933</v>
      </c>
      <c r="GG31" s="979">
        <f t="shared" si="58"/>
        <v>19.115045759149321</v>
      </c>
      <c r="GH31" s="979">
        <f t="shared" si="59"/>
        <v>23.352025084897999</v>
      </c>
      <c r="GJ31" s="982">
        <v>21.345824268104927</v>
      </c>
      <c r="GK31" s="945">
        <f t="shared" si="155"/>
        <v>23.450125302105665</v>
      </c>
      <c r="GL31" s="945">
        <f t="shared" si="156"/>
        <v>19.115045759149321</v>
      </c>
      <c r="GM31" s="982">
        <v>23.559465303315807</v>
      </c>
      <c r="GN31" s="982">
        <v>19.284848131874107</v>
      </c>
      <c r="GO31" s="472">
        <f t="shared" si="157"/>
        <v>-0.10934000121014265</v>
      </c>
      <c r="GP31" s="472">
        <f t="shared" si="158"/>
        <v>0.16980237272478504</v>
      </c>
      <c r="GT31" s="983">
        <v>0.88548611111111108</v>
      </c>
      <c r="GU31" s="984">
        <f t="shared" si="60"/>
        <v>45367.88548611111</v>
      </c>
      <c r="GV31" s="983" t="s">
        <v>438</v>
      </c>
      <c r="GW31" s="985">
        <v>0.01</v>
      </c>
      <c r="GX31" s="985">
        <v>3.6999999999999998E-2</v>
      </c>
      <c r="GY31" s="985">
        <v>3.6999999999999998E-2</v>
      </c>
      <c r="GZ31" s="948">
        <v>276.78277960238375</v>
      </c>
      <c r="HA31" s="985">
        <f t="shared" si="61"/>
        <v>7480.6156649292907</v>
      </c>
      <c r="HB31" s="986">
        <f t="shared" si="62"/>
        <v>74.806156649292902</v>
      </c>
      <c r="HC31" s="987">
        <f t="shared" si="63"/>
        <v>7.2837573579574677</v>
      </c>
      <c r="HD31" s="987">
        <f t="shared" si="64"/>
        <v>7.6884105445106607</v>
      </c>
      <c r="HE31" s="985">
        <f t="shared" si="65"/>
        <v>67.522399291335432</v>
      </c>
      <c r="HF31" s="985">
        <f t="shared" si="66"/>
        <v>82.494567193803562</v>
      </c>
      <c r="HH31" s="983">
        <v>0.88548611111111108</v>
      </c>
      <c r="HI31" s="984">
        <f t="shared" si="67"/>
        <v>45367.88548611111</v>
      </c>
      <c r="HJ31" s="983" t="s">
        <v>438</v>
      </c>
      <c r="HK31" s="985">
        <v>0.01</v>
      </c>
      <c r="HL31" s="985">
        <v>3.6999999999999998E-2</v>
      </c>
      <c r="HM31" s="985">
        <v>3.6999999999999998E-2</v>
      </c>
      <c r="HN31" s="948">
        <v>270.62171808561465</v>
      </c>
      <c r="HO31" s="985">
        <f t="shared" si="68"/>
        <v>7314.1004888003963</v>
      </c>
      <c r="HP31" s="986">
        <f t="shared" si="69"/>
        <v>73.141004888003962</v>
      </c>
      <c r="HQ31" s="987">
        <f t="shared" si="70"/>
        <v>7.1216241601477543</v>
      </c>
      <c r="HR31" s="987">
        <f t="shared" si="71"/>
        <v>7.5172699468226289</v>
      </c>
      <c r="HS31" s="985">
        <f t="shared" si="72"/>
        <v>66.019380727856202</v>
      </c>
      <c r="HT31" s="985">
        <f t="shared" si="73"/>
        <v>80.658274834826585</v>
      </c>
      <c r="HV31" s="951">
        <v>74.270173319168677</v>
      </c>
      <c r="HW31" s="951">
        <f t="shared" si="159"/>
        <v>82.494567193803562</v>
      </c>
      <c r="HX31" s="951">
        <f t="shared" si="160"/>
        <v>66.019380727856202</v>
      </c>
      <c r="HY31" s="951">
        <v>81.903496688083237</v>
      </c>
      <c r="HZ31" s="951">
        <v>67.038603811775943</v>
      </c>
      <c r="IA31" s="472">
        <f t="shared" si="161"/>
        <v>0.59107050572032449</v>
      </c>
      <c r="IB31" s="472">
        <f t="shared" si="162"/>
        <v>1.0192230839197407</v>
      </c>
      <c r="IF31" s="952">
        <v>0.86216435185185192</v>
      </c>
      <c r="IG31" s="953">
        <f t="shared" si="163"/>
        <v>45367.862164351849</v>
      </c>
      <c r="IH31" s="240" t="s">
        <v>327</v>
      </c>
      <c r="II31" s="239">
        <v>1.4999999999999999E-2</v>
      </c>
      <c r="IJ31" s="239">
        <v>7.4999999999999997E-2</v>
      </c>
      <c r="IK31" s="239">
        <v>7.4999999999999997E-2</v>
      </c>
      <c r="IL31" s="239">
        <v>342.45467564370466</v>
      </c>
      <c r="IM31" s="239">
        <f t="shared" si="164"/>
        <v>4566.062341916062</v>
      </c>
      <c r="IN31" s="954">
        <f t="shared" si="190"/>
        <v>68.490935128740929</v>
      </c>
      <c r="IO31" s="239">
        <f t="shared" si="75"/>
        <v>4.5059825742592725</v>
      </c>
      <c r="IP31" s="239">
        <f t="shared" si="76"/>
        <v>4.6277658870770901</v>
      </c>
      <c r="IQ31" s="239">
        <f t="shared" si="77"/>
        <v>63.984952554481659</v>
      </c>
      <c r="IR31" s="239">
        <f t="shared" si="78"/>
        <v>73.118701015818019</v>
      </c>
      <c r="IT31" s="952">
        <v>0.86216435185185192</v>
      </c>
      <c r="IU31" s="953">
        <f t="shared" si="165"/>
        <v>45367.862164351849</v>
      </c>
      <c r="IV31" s="240" t="s">
        <v>327</v>
      </c>
      <c r="IW31" s="239">
        <v>1.4999999999999999E-2</v>
      </c>
      <c r="IX31" s="239">
        <v>7.4999999999999997E-2</v>
      </c>
      <c r="IY31" s="239">
        <v>7.4999999999999997E-2</v>
      </c>
      <c r="IZ31" s="239">
        <v>345.94918302431751</v>
      </c>
      <c r="JA31" s="239">
        <f t="shared" si="166"/>
        <v>4612.6557736575669</v>
      </c>
      <c r="JB31" s="954">
        <f t="shared" si="191"/>
        <v>69.189836604863501</v>
      </c>
      <c r="JC31" s="239">
        <f t="shared" si="80"/>
        <v>4.5519629345304935</v>
      </c>
      <c r="JD31" s="239">
        <f t="shared" si="81"/>
        <v>4.6749889597880747</v>
      </c>
      <c r="JE31" s="239">
        <f t="shared" si="82"/>
        <v>64.637873670333008</v>
      </c>
      <c r="JF31" s="239">
        <f t="shared" si="83"/>
        <v>73.864825564651582</v>
      </c>
      <c r="JH31" s="225">
        <v>69.66715882063616</v>
      </c>
      <c r="JI31" s="225">
        <f t="shared" si="167"/>
        <v>73.864825564651582</v>
      </c>
      <c r="JJ31" s="225">
        <f t="shared" si="168"/>
        <v>63.984952554481659</v>
      </c>
      <c r="JK31" s="225">
        <v>74.374399281489957</v>
      </c>
      <c r="JL31" s="225">
        <v>65.083793108752204</v>
      </c>
      <c r="JM31" s="472">
        <f t="shared" si="169"/>
        <v>-0.50957371683837493</v>
      </c>
      <c r="JN31" s="472">
        <f t="shared" si="170"/>
        <v>1.0988405542705451</v>
      </c>
      <c r="JR31" s="323">
        <v>0.87362268518518515</v>
      </c>
      <c r="JS31" s="336">
        <f t="shared" si="84"/>
        <v>45367.873622685183</v>
      </c>
      <c r="JT31" s="184" t="s">
        <v>328</v>
      </c>
      <c r="JU31" s="141">
        <v>4.0000000000000001E-3</v>
      </c>
      <c r="JV31" s="141">
        <v>0.03</v>
      </c>
      <c r="JW31" s="141">
        <v>0.03</v>
      </c>
      <c r="JX31" s="249">
        <v>206.08089643348822</v>
      </c>
      <c r="JY31" s="141">
        <f t="shared" si="85"/>
        <v>6869.3632144496078</v>
      </c>
      <c r="JZ31" s="988">
        <f t="shared" si="86"/>
        <v>27.477452857798433</v>
      </c>
      <c r="KA31" s="141">
        <f t="shared" si="87"/>
        <v>6.647770852693168</v>
      </c>
      <c r="KB31" s="141">
        <f t="shared" si="88"/>
        <v>7.1062378080513184</v>
      </c>
      <c r="KC31" s="141">
        <f t="shared" si="89"/>
        <v>20.829682005105266</v>
      </c>
      <c r="KD31" s="141">
        <f t="shared" si="90"/>
        <v>34.583690665849751</v>
      </c>
      <c r="KF31" s="323">
        <v>0.87362268518518515</v>
      </c>
      <c r="KG31" s="336">
        <f t="shared" si="91"/>
        <v>45367.873622685183</v>
      </c>
      <c r="KH31" s="184" t="s">
        <v>328</v>
      </c>
      <c r="KI31" s="141">
        <v>4.0000000000000001E-3</v>
      </c>
      <c r="KJ31" s="141">
        <v>0.03</v>
      </c>
      <c r="KK31" s="141">
        <v>0.03</v>
      </c>
      <c r="KL31" s="249">
        <v>200.92768251330372</v>
      </c>
      <c r="KM31" s="141">
        <f t="shared" si="92"/>
        <v>6697.5894171101245</v>
      </c>
      <c r="KN31" s="988">
        <f t="shared" si="93"/>
        <v>26.7903576684405</v>
      </c>
      <c r="KO31" s="141">
        <f t="shared" si="94"/>
        <v>6.4815381455904424</v>
      </c>
      <c r="KP31" s="141">
        <f t="shared" si="95"/>
        <v>6.9285407763208191</v>
      </c>
      <c r="KQ31" s="141">
        <f t="shared" si="96"/>
        <v>20.308819522850058</v>
      </c>
      <c r="KR31" s="141">
        <f t="shared" si="97"/>
        <v>33.718898444761322</v>
      </c>
      <c r="KT31" s="226">
        <v>27.350658909098858</v>
      </c>
      <c r="KU31" s="226">
        <f t="shared" si="171"/>
        <v>34.583690665849751</v>
      </c>
      <c r="KV31" s="226">
        <f t="shared" si="172"/>
        <v>20.308819522850058</v>
      </c>
      <c r="KW31" s="226">
        <v>34.424105178693388</v>
      </c>
      <c r="KX31" s="226">
        <v>20.733564011736231</v>
      </c>
      <c r="KY31" s="472">
        <f t="shared" si="173"/>
        <v>0.15958548715636311</v>
      </c>
      <c r="KZ31" s="472">
        <f t="shared" si="174"/>
        <v>0.42474448888617289</v>
      </c>
      <c r="LD31" s="146">
        <v>0.87440972222222213</v>
      </c>
      <c r="LE31" s="421">
        <f t="shared" si="98"/>
        <v>45367.874409722222</v>
      </c>
      <c r="LF31" s="185" t="s">
        <v>329</v>
      </c>
      <c r="LG31" s="142">
        <v>5.0000000000000001E-3</v>
      </c>
      <c r="LH31" s="142">
        <v>0.01</v>
      </c>
      <c r="LI31" s="142">
        <v>1.2E-2</v>
      </c>
      <c r="LJ31" s="274">
        <v>127.88510538001657</v>
      </c>
      <c r="LK31" s="142">
        <f t="shared" si="99"/>
        <v>10657.09211500138</v>
      </c>
      <c r="LL31" s="424">
        <f t="shared" si="100"/>
        <v>53.285460575006901</v>
      </c>
      <c r="LM31" s="142">
        <f t="shared" si="101"/>
        <v>9.8373157984628126</v>
      </c>
      <c r="LN31" s="142">
        <f t="shared" si="102"/>
        <v>11.625918670910599</v>
      </c>
      <c r="LO31" s="142">
        <f t="shared" si="103"/>
        <v>43.44814477654409</v>
      </c>
      <c r="LP31" s="142">
        <f t="shared" si="104"/>
        <v>64.911379245917502</v>
      </c>
      <c r="LR31" s="146">
        <v>0.87440972222222213</v>
      </c>
      <c r="LS31" s="421">
        <f t="shared" si="105"/>
        <v>45367.874409722222</v>
      </c>
      <c r="LT31" s="185" t="s">
        <v>329</v>
      </c>
      <c r="LU31" s="142">
        <v>5.0000000000000001E-3</v>
      </c>
      <c r="LV31" s="142">
        <v>0.01</v>
      </c>
      <c r="LW31" s="142">
        <v>1.2E-2</v>
      </c>
      <c r="LX31" s="274">
        <v>133.33074456758371</v>
      </c>
      <c r="LY31" s="142">
        <f t="shared" si="106"/>
        <v>11110.895380631975</v>
      </c>
      <c r="LZ31" s="424">
        <f t="shared" si="107"/>
        <v>55.554476903159873</v>
      </c>
      <c r="MA31" s="142">
        <f t="shared" si="108"/>
        <v>10.256211120583361</v>
      </c>
      <c r="MB31" s="142">
        <f t="shared" si="109"/>
        <v>12.120976778871247</v>
      </c>
      <c r="MC31" s="142">
        <f t="shared" si="110"/>
        <v>45.298265782576514</v>
      </c>
      <c r="MD31" s="142">
        <f t="shared" si="111"/>
        <v>67.675453682031119</v>
      </c>
      <c r="MF31" s="227">
        <v>55.712557953160093</v>
      </c>
      <c r="MG31" s="227">
        <f t="shared" si="175"/>
        <v>67.675453682031119</v>
      </c>
      <c r="MH31" s="227">
        <f t="shared" si="176"/>
        <v>43.44814477654409</v>
      </c>
      <c r="MI31" s="227">
        <v>67.868025142940482</v>
      </c>
      <c r="MJ31" s="227">
        <v>45.427162638730536</v>
      </c>
      <c r="MK31" s="472">
        <f t="shared" si="177"/>
        <v>-0.19257146090936317</v>
      </c>
      <c r="ML31" s="472">
        <f t="shared" si="178"/>
        <v>1.9790178621864456</v>
      </c>
      <c r="MP31" s="700">
        <v>0.91674768518518512</v>
      </c>
      <c r="MQ31" s="410">
        <f t="shared" si="112"/>
        <v>45367.916747685187</v>
      </c>
      <c r="MR31" s="396" t="s">
        <v>330</v>
      </c>
      <c r="MS31" s="397">
        <v>2E-3</v>
      </c>
      <c r="MT31" s="397">
        <v>2.5000000000000001E-2</v>
      </c>
      <c r="MU31" s="397">
        <v>2.5000000000000001E-2</v>
      </c>
      <c r="MV31" s="960">
        <v>260.72552366471268</v>
      </c>
      <c r="MW31" s="397">
        <f t="shared" si="113"/>
        <v>10429.020946588507</v>
      </c>
      <c r="MX31" s="989">
        <f t="shared" si="114"/>
        <v>20.858041893177013</v>
      </c>
      <c r="MY31" s="397">
        <f t="shared" si="115"/>
        <v>10.027904756335102</v>
      </c>
      <c r="MZ31" s="397">
        <f t="shared" si="116"/>
        <v>10.863563486029694</v>
      </c>
      <c r="NA31" s="397">
        <f t="shared" si="117"/>
        <v>10.830137136841911</v>
      </c>
      <c r="NB31" s="397">
        <f t="shared" si="118"/>
        <v>31.721605379206707</v>
      </c>
      <c r="ND31" s="700">
        <v>0.91674768518518512</v>
      </c>
      <c r="NE31" s="410">
        <f t="shared" si="119"/>
        <v>45367.916747685187</v>
      </c>
      <c r="NF31" s="396" t="s">
        <v>330</v>
      </c>
      <c r="NG31" s="397">
        <v>2E-3</v>
      </c>
      <c r="NH31" s="397">
        <v>2.5000000000000001E-2</v>
      </c>
      <c r="NI31" s="397">
        <v>2.5000000000000001E-2</v>
      </c>
      <c r="NJ31" s="960">
        <v>247.35945166823157</v>
      </c>
      <c r="NK31" s="397">
        <f t="shared" si="120"/>
        <v>9894.3780667292631</v>
      </c>
      <c r="NL31" s="989">
        <f t="shared" si="121"/>
        <v>19.788756133458527</v>
      </c>
      <c r="NM31" s="397">
        <f t="shared" si="122"/>
        <v>9.5138250641627504</v>
      </c>
      <c r="NN31" s="397">
        <f t="shared" si="123"/>
        <v>10.306643819509649</v>
      </c>
      <c r="NO31" s="397">
        <f t="shared" si="124"/>
        <v>10.274931069295777</v>
      </c>
      <c r="NP31" s="397">
        <f t="shared" si="125"/>
        <v>30.095399952968176</v>
      </c>
      <c r="NR31" s="962">
        <v>20.526864930206457</v>
      </c>
      <c r="NS31" s="962">
        <f t="shared" si="179"/>
        <v>31.721605379206707</v>
      </c>
      <c r="NT31" s="962">
        <f t="shared" si="180"/>
        <v>10.274931069295777</v>
      </c>
      <c r="NU31" s="962">
        <v>31.217940414688989</v>
      </c>
      <c r="NV31" s="962">
        <v>10.658179867607197</v>
      </c>
      <c r="NW31" s="472">
        <f t="shared" si="181"/>
        <v>0.50366496451771781</v>
      </c>
      <c r="NX31" s="472">
        <f t="shared" si="182"/>
        <v>0.38324879831142056</v>
      </c>
    </row>
    <row r="32" spans="1:388" x14ac:dyDescent="0.25">
      <c r="L32" s="321">
        <v>0.87717592592592597</v>
      </c>
      <c r="M32" s="338">
        <f t="shared" si="129"/>
        <v>45367.877175925925</v>
      </c>
      <c r="N32" s="321" t="s">
        <v>324</v>
      </c>
      <c r="O32" s="311">
        <v>8.0000000000000002E-3</v>
      </c>
      <c r="P32" s="311">
        <v>3.2000000000000001E-2</v>
      </c>
      <c r="Q32" s="311">
        <v>3.2000000000000001E-2</v>
      </c>
      <c r="R32" s="311">
        <v>179.6541007765197</v>
      </c>
      <c r="S32" s="311">
        <f t="shared" si="130"/>
        <v>5614.1906492662401</v>
      </c>
      <c r="T32" s="921">
        <f t="shared" si="131"/>
        <v>44.913525194129925</v>
      </c>
      <c r="U32" s="311">
        <f t="shared" si="0"/>
        <v>5.4440636598945362</v>
      </c>
      <c r="V32" s="311">
        <f t="shared" si="1"/>
        <v>5.7952935734361191</v>
      </c>
      <c r="W32" s="311">
        <f t="shared" si="2"/>
        <v>39.469461534235386</v>
      </c>
      <c r="X32" s="311">
        <f t="shared" si="3"/>
        <v>50.708818767566044</v>
      </c>
      <c r="Z32" s="321">
        <v>0.87717592592592597</v>
      </c>
      <c r="AA32" s="338">
        <f t="shared" si="132"/>
        <v>45367.877175925925</v>
      </c>
      <c r="AB32" s="321" t="s">
        <v>324</v>
      </c>
      <c r="AC32" s="311">
        <v>8.0000000000000002E-3</v>
      </c>
      <c r="AD32" s="311">
        <v>3.2000000000000001E-2</v>
      </c>
      <c r="AE32" s="311">
        <v>3.2000000000000001E-2</v>
      </c>
      <c r="AF32" s="311">
        <v>174.81516847322646</v>
      </c>
      <c r="AG32" s="311">
        <f t="shared" si="133"/>
        <v>5462.9740147883267</v>
      </c>
      <c r="AH32" s="921">
        <f t="shared" si="134"/>
        <v>43.703792118306616</v>
      </c>
      <c r="AI32" s="311">
        <f t="shared" si="4"/>
        <v>5.2974293476735292</v>
      </c>
      <c r="AJ32" s="311">
        <f t="shared" si="5"/>
        <v>5.6391989830073053</v>
      </c>
      <c r="AK32" s="311">
        <f t="shared" si="6"/>
        <v>38.406362770633088</v>
      </c>
      <c r="AL32" s="311">
        <f t="shared" si="7"/>
        <v>49.34299110131392</v>
      </c>
      <c r="AN32" s="922">
        <v>44.468631900805633</v>
      </c>
      <c r="AO32" s="922">
        <f t="shared" si="135"/>
        <v>50.708818767566044</v>
      </c>
      <c r="AP32" s="922">
        <f t="shared" si="136"/>
        <v>38.406362770633088</v>
      </c>
      <c r="AQ32" s="922">
        <v>50.206519888006362</v>
      </c>
      <c r="AR32" s="922">
        <v>39.078494700707978</v>
      </c>
      <c r="AS32" s="922">
        <f t="shared" si="137"/>
        <v>0.50229887955968167</v>
      </c>
      <c r="AT32" s="922">
        <f t="shared" si="138"/>
        <v>0.67213193007489025</v>
      </c>
      <c r="AX32" s="963">
        <v>0.85350694444444442</v>
      </c>
      <c r="AY32" s="964">
        <f t="shared" si="8"/>
        <v>45367.853506944448</v>
      </c>
      <c r="AZ32" s="963" t="s">
        <v>325</v>
      </c>
      <c r="BA32" s="965">
        <v>2.7E-2</v>
      </c>
      <c r="BB32" s="965">
        <v>0.10299999999999999</v>
      </c>
      <c r="BC32" s="965">
        <v>0.10299999999999999</v>
      </c>
      <c r="BD32" s="925">
        <v>304.49324190062674</v>
      </c>
      <c r="BE32" s="965">
        <f t="shared" si="9"/>
        <v>2956.2450669963764</v>
      </c>
      <c r="BF32" s="966">
        <f t="shared" si="10"/>
        <v>79.818616808902163</v>
      </c>
      <c r="BG32" s="965">
        <f t="shared" si="11"/>
        <v>2.9278196336598725</v>
      </c>
      <c r="BH32" s="965">
        <f t="shared" si="12"/>
        <v>2.9852278617708508</v>
      </c>
      <c r="BI32" s="965">
        <f t="shared" si="13"/>
        <v>76.890797175242284</v>
      </c>
      <c r="BJ32" s="965">
        <f t="shared" si="14"/>
        <v>82.803844670673016</v>
      </c>
      <c r="BL32" s="963">
        <v>0.85350694444444442</v>
      </c>
      <c r="BM32" s="964">
        <f t="shared" si="15"/>
        <v>45367.853506944448</v>
      </c>
      <c r="BN32" s="963" t="s">
        <v>325</v>
      </c>
      <c r="BO32" s="965">
        <v>2.7E-2</v>
      </c>
      <c r="BP32" s="965">
        <v>0.10299999999999999</v>
      </c>
      <c r="BQ32" s="965">
        <v>0.10299999999999999</v>
      </c>
      <c r="BR32" s="925">
        <v>297.84979574370567</v>
      </c>
      <c r="BS32" s="965">
        <f t="shared" si="16"/>
        <v>2891.7455897447153</v>
      </c>
      <c r="BT32" s="966">
        <f t="shared" si="17"/>
        <v>78.077130923107319</v>
      </c>
      <c r="BU32" s="965">
        <f t="shared" si="18"/>
        <v>2.8639403436894777</v>
      </c>
      <c r="BV32" s="965">
        <f t="shared" si="19"/>
        <v>2.9200960367029971</v>
      </c>
      <c r="BW32" s="965">
        <f t="shared" si="20"/>
        <v>75.213190579417841</v>
      </c>
      <c r="BX32" s="965">
        <f t="shared" si="21"/>
        <v>80.99722695981032</v>
      </c>
      <c r="BZ32" s="927">
        <v>79.040625998893915</v>
      </c>
      <c r="CA32" s="927">
        <f t="shared" si="139"/>
        <v>82.803844670673016</v>
      </c>
      <c r="CB32" s="927">
        <f t="shared" si="140"/>
        <v>75.213190579417841</v>
      </c>
      <c r="CC32" s="927">
        <v>81.996756891372513</v>
      </c>
      <c r="CD32" s="927">
        <v>76.14134377742451</v>
      </c>
      <c r="CE32" s="927">
        <f t="shared" si="141"/>
        <v>0.80708777930050246</v>
      </c>
      <c r="CF32" s="927">
        <f t="shared" si="142"/>
        <v>0.92815319800666884</v>
      </c>
      <c r="CJ32" s="967">
        <v>0.85194444444444439</v>
      </c>
      <c r="CK32" s="968">
        <f t="shared" si="143"/>
        <v>45367.851944444446</v>
      </c>
      <c r="CL32" s="967" t="s">
        <v>326</v>
      </c>
      <c r="CM32" s="469">
        <v>2.7E-2</v>
      </c>
      <c r="CN32" s="469">
        <v>8.7999999999999995E-2</v>
      </c>
      <c r="CO32" s="469">
        <v>8.7999999999999995E-2</v>
      </c>
      <c r="CP32" s="930">
        <v>284.10906235127197</v>
      </c>
      <c r="CQ32" s="469">
        <f t="shared" si="22"/>
        <v>3228.5120721735452</v>
      </c>
      <c r="CR32" s="969">
        <f t="shared" si="144"/>
        <v>87.169825948685727</v>
      </c>
      <c r="CS32" s="469">
        <f t="shared" si="23"/>
        <v>3.1922366556322697</v>
      </c>
      <c r="CT32" s="469">
        <f t="shared" si="24"/>
        <v>3.2656214063364595</v>
      </c>
      <c r="CU32" s="469">
        <f t="shared" si="25"/>
        <v>83.977589293053455</v>
      </c>
      <c r="CV32" s="469">
        <f t="shared" si="26"/>
        <v>90.435447355022191</v>
      </c>
      <c r="CX32" s="967">
        <v>0.85194444444444439</v>
      </c>
      <c r="CY32" s="968">
        <f t="shared" si="145"/>
        <v>45367.851944444446</v>
      </c>
      <c r="CZ32" s="967" t="s">
        <v>326</v>
      </c>
      <c r="DA32" s="469">
        <v>2.7E-2</v>
      </c>
      <c r="DB32" s="469">
        <v>8.7999999999999995E-2</v>
      </c>
      <c r="DC32" s="469">
        <v>8.7999999999999995E-2</v>
      </c>
      <c r="DD32" s="930">
        <v>275.73461394545348</v>
      </c>
      <c r="DE32" s="469">
        <f t="shared" si="27"/>
        <v>3133.3478857437894</v>
      </c>
      <c r="DF32" s="969">
        <f t="shared" si="146"/>
        <v>84.60039291508231</v>
      </c>
      <c r="DG32" s="469">
        <f t="shared" si="28"/>
        <v>3.0981417297241967</v>
      </c>
      <c r="DH32" s="469">
        <f t="shared" si="29"/>
        <v>3.1693633786833737</v>
      </c>
      <c r="DI32" s="469">
        <f t="shared" si="30"/>
        <v>81.502251185358119</v>
      </c>
      <c r="DJ32" s="469">
        <f t="shared" si="31"/>
        <v>87.769756293765681</v>
      </c>
      <c r="DL32" s="472">
        <v>85.929519301098424</v>
      </c>
      <c r="DM32" s="472">
        <f t="shared" si="147"/>
        <v>90.435447355022191</v>
      </c>
      <c r="DN32" s="472">
        <f t="shared" si="148"/>
        <v>81.502251185358119</v>
      </c>
      <c r="DO32" s="472">
        <v>89.148675409440983</v>
      </c>
      <c r="DP32" s="472">
        <v>82.782703779460192</v>
      </c>
      <c r="DQ32" s="472">
        <f t="shared" si="149"/>
        <v>1.2867719455812079</v>
      </c>
      <c r="DR32" s="472">
        <f t="shared" si="150"/>
        <v>1.2804525941020728</v>
      </c>
      <c r="DV32" s="970">
        <v>0.85844907407407411</v>
      </c>
      <c r="DW32" s="971">
        <f t="shared" si="32"/>
        <v>45367.858449074076</v>
      </c>
      <c r="DX32" s="970" t="s">
        <v>436</v>
      </c>
      <c r="DY32" s="972">
        <v>0.01</v>
      </c>
      <c r="DZ32" s="972">
        <v>1.9E-2</v>
      </c>
      <c r="EA32" s="972">
        <v>1.9E-2</v>
      </c>
      <c r="EB32" s="934">
        <v>75.168674108638257</v>
      </c>
      <c r="EC32" s="972">
        <f t="shared" si="33"/>
        <v>3956.2460057178032</v>
      </c>
      <c r="ED32" s="973">
        <f t="shared" si="34"/>
        <v>39.562460057178036</v>
      </c>
      <c r="EE32" s="974">
        <f t="shared" si="35"/>
        <v>3.7584337054319126</v>
      </c>
      <c r="EF32" s="974">
        <f t="shared" si="36"/>
        <v>4.176037450479904</v>
      </c>
      <c r="EG32" s="972">
        <f t="shared" si="37"/>
        <v>35.804026351746124</v>
      </c>
      <c r="EH32" s="972">
        <f t="shared" si="38"/>
        <v>43.738497507657939</v>
      </c>
      <c r="EJ32" s="970">
        <v>0.85844907407407411</v>
      </c>
      <c r="EK32" s="971">
        <f t="shared" si="39"/>
        <v>45367.858449074076</v>
      </c>
      <c r="EL32" s="970" t="s">
        <v>436</v>
      </c>
      <c r="EM32" s="972">
        <v>0.01</v>
      </c>
      <c r="EN32" s="972">
        <v>1.9E-2</v>
      </c>
      <c r="EO32" s="972">
        <v>1.9E-2</v>
      </c>
      <c r="EP32" s="934">
        <v>75.370816165296901</v>
      </c>
      <c r="EQ32" s="972">
        <f t="shared" si="40"/>
        <v>3966.8850613314157</v>
      </c>
      <c r="ER32" s="975">
        <f t="shared" si="41"/>
        <v>39.668850613314156</v>
      </c>
      <c r="ES32" s="976">
        <f t="shared" si="42"/>
        <v>3.7685408082648451</v>
      </c>
      <c r="ET32" s="976">
        <f t="shared" si="43"/>
        <v>4.1872675647387165</v>
      </c>
      <c r="EU32" s="972">
        <f t="shared" si="44"/>
        <v>35.900309805049311</v>
      </c>
      <c r="EV32" s="972">
        <f t="shared" si="45"/>
        <v>43.856118178052874</v>
      </c>
      <c r="EX32" s="939">
        <v>39.87717757739437</v>
      </c>
      <c r="EY32" s="939">
        <f t="shared" si="151"/>
        <v>43.856118178052874</v>
      </c>
      <c r="EZ32" s="939">
        <f t="shared" si="152"/>
        <v>35.804026351746124</v>
      </c>
      <c r="FA32" s="939">
        <v>44.086435210563778</v>
      </c>
      <c r="FB32" s="939">
        <v>36.088845707541907</v>
      </c>
      <c r="FC32" s="472">
        <f t="shared" si="153"/>
        <v>-0.23031703251090363</v>
      </c>
      <c r="FD32" s="472">
        <f t="shared" si="154"/>
        <v>0.28481935579578277</v>
      </c>
      <c r="FH32" s="977">
        <v>0.86534722222222227</v>
      </c>
      <c r="FI32" s="978">
        <f t="shared" si="46"/>
        <v>45367.865347222221</v>
      </c>
      <c r="FJ32" s="977" t="s">
        <v>437</v>
      </c>
      <c r="FK32" s="979">
        <v>8.9999999999999993E-3</v>
      </c>
      <c r="FL32" s="979">
        <v>2.8000000000000001E-2</v>
      </c>
      <c r="FM32" s="979">
        <v>2.8000000000000001E-2</v>
      </c>
      <c r="FN32" s="942">
        <v>59.490921907355307</v>
      </c>
      <c r="FO32" s="979">
        <f t="shared" si="47"/>
        <v>2124.6757824055467</v>
      </c>
      <c r="FP32" s="980">
        <f t="shared" si="48"/>
        <v>19.122082041649918</v>
      </c>
      <c r="FQ32" s="981">
        <f t="shared" si="49"/>
        <v>2.051411100253631</v>
      </c>
      <c r="FR32" s="981">
        <f t="shared" si="50"/>
        <v>2.2033674780501964</v>
      </c>
      <c r="FS32" s="979">
        <f t="shared" si="51"/>
        <v>17.070670941396287</v>
      </c>
      <c r="FT32" s="979">
        <f t="shared" si="52"/>
        <v>21.325449519700115</v>
      </c>
      <c r="FV32" s="977">
        <v>0.86534722222222227</v>
      </c>
      <c r="FW32" s="978">
        <f t="shared" si="53"/>
        <v>45367.865347222221</v>
      </c>
      <c r="FX32" s="977" t="s">
        <v>437</v>
      </c>
      <c r="FY32" s="979">
        <v>8.9999999999999993E-3</v>
      </c>
      <c r="FZ32" s="979">
        <v>2.8000000000000001E-2</v>
      </c>
      <c r="GA32" s="979">
        <v>2.8000000000000001E-2</v>
      </c>
      <c r="GB32" s="942">
        <v>59.242050215378818</v>
      </c>
      <c r="GC32" s="979">
        <f t="shared" si="54"/>
        <v>2115.7875076921005</v>
      </c>
      <c r="GD32" s="980">
        <f t="shared" si="55"/>
        <v>19.042087569228904</v>
      </c>
      <c r="GE32" s="981">
        <f t="shared" si="56"/>
        <v>2.0428293177716834</v>
      </c>
      <c r="GF32" s="981">
        <f t="shared" si="57"/>
        <v>2.1941500079769933</v>
      </c>
      <c r="GG32" s="979">
        <f t="shared" si="58"/>
        <v>16.999258251457221</v>
      </c>
      <c r="GH32" s="979">
        <f t="shared" si="59"/>
        <v>21.236237577205898</v>
      </c>
      <c r="GJ32" s="982">
        <v>19.211241841294431</v>
      </c>
      <c r="GK32" s="945">
        <f t="shared" si="155"/>
        <v>21.325449519700115</v>
      </c>
      <c r="GL32" s="945">
        <f t="shared" si="156"/>
        <v>16.999258251457221</v>
      </c>
      <c r="GM32" s="982">
        <v>21.424882876505311</v>
      </c>
      <c r="GN32" s="982">
        <v>17.15026570506361</v>
      </c>
      <c r="GO32" s="472">
        <f t="shared" si="157"/>
        <v>-9.9433356805196382E-2</v>
      </c>
      <c r="GP32" s="472">
        <f t="shared" si="158"/>
        <v>0.15100745360638967</v>
      </c>
      <c r="GT32" s="983">
        <v>0.88895833333333341</v>
      </c>
      <c r="GU32" s="984">
        <f t="shared" si="60"/>
        <v>45367.888958333337</v>
      </c>
      <c r="GV32" s="983" t="s">
        <v>438</v>
      </c>
      <c r="GW32" s="985">
        <v>7.0000000000000001E-3</v>
      </c>
      <c r="GX32" s="985">
        <v>3.6999999999999998E-2</v>
      </c>
      <c r="GY32" s="985">
        <v>3.6999999999999998E-2</v>
      </c>
      <c r="GZ32" s="948">
        <v>276.78277960238375</v>
      </c>
      <c r="HA32" s="985">
        <f t="shared" si="61"/>
        <v>7480.6156649292907</v>
      </c>
      <c r="HB32" s="986">
        <f t="shared" si="62"/>
        <v>52.364309654505035</v>
      </c>
      <c r="HC32" s="987">
        <f t="shared" si="63"/>
        <v>7.2837573579574677</v>
      </c>
      <c r="HD32" s="987">
        <f t="shared" si="64"/>
        <v>7.6884105445106607</v>
      </c>
      <c r="HE32" s="985">
        <f t="shared" si="65"/>
        <v>45.080552296547566</v>
      </c>
      <c r="HF32" s="985">
        <f t="shared" si="66"/>
        <v>60.052720199015695</v>
      </c>
      <c r="HH32" s="983">
        <v>0.88895833333333341</v>
      </c>
      <c r="HI32" s="984">
        <f t="shared" si="67"/>
        <v>45367.888958333337</v>
      </c>
      <c r="HJ32" s="983" t="s">
        <v>438</v>
      </c>
      <c r="HK32" s="985">
        <v>7.0000000000000001E-3</v>
      </c>
      <c r="HL32" s="985">
        <v>3.6999999999999998E-2</v>
      </c>
      <c r="HM32" s="985">
        <v>3.6999999999999998E-2</v>
      </c>
      <c r="HN32" s="948">
        <v>270.62171808561465</v>
      </c>
      <c r="HO32" s="985">
        <f t="shared" si="68"/>
        <v>7314.1004888003963</v>
      </c>
      <c r="HP32" s="986">
        <f t="shared" si="69"/>
        <v>51.198703421602772</v>
      </c>
      <c r="HQ32" s="987">
        <f t="shared" si="70"/>
        <v>7.1216241601477543</v>
      </c>
      <c r="HR32" s="987">
        <f t="shared" si="71"/>
        <v>7.5172699468226289</v>
      </c>
      <c r="HS32" s="985">
        <f t="shared" si="72"/>
        <v>44.077079261455019</v>
      </c>
      <c r="HT32" s="985">
        <f t="shared" si="73"/>
        <v>58.715973368425402</v>
      </c>
      <c r="HV32" s="951">
        <v>51.989121323418075</v>
      </c>
      <c r="HW32" s="951">
        <f t="shared" si="159"/>
        <v>60.052720199015695</v>
      </c>
      <c r="HX32" s="951">
        <f t="shared" si="160"/>
        <v>44.077079261455019</v>
      </c>
      <c r="HY32" s="951">
        <v>59.622444692332635</v>
      </c>
      <c r="HZ32" s="951">
        <v>44.757551816025334</v>
      </c>
      <c r="IA32" s="472">
        <f t="shared" si="161"/>
        <v>0.43027550668305992</v>
      </c>
      <c r="IB32" s="472">
        <f t="shared" si="162"/>
        <v>0.68047255457031497</v>
      </c>
      <c r="IF32" s="952">
        <v>0.86255787037037035</v>
      </c>
      <c r="IG32" s="953">
        <f t="shared" si="163"/>
        <v>45367.862557870372</v>
      </c>
      <c r="IH32" s="240" t="s">
        <v>327</v>
      </c>
      <c r="II32" s="239">
        <v>1.2999999999999999E-2</v>
      </c>
      <c r="IJ32" s="239">
        <v>7.4999999999999997E-2</v>
      </c>
      <c r="IK32" s="239">
        <v>7.4999999999999997E-2</v>
      </c>
      <c r="IL32" s="239">
        <v>342.45467564370466</v>
      </c>
      <c r="IM32" s="239">
        <f t="shared" si="164"/>
        <v>4566.062341916062</v>
      </c>
      <c r="IN32" s="954">
        <f t="shared" si="190"/>
        <v>59.358810444908805</v>
      </c>
      <c r="IO32" s="239">
        <f t="shared" si="75"/>
        <v>4.5059825742592725</v>
      </c>
      <c r="IP32" s="239">
        <f t="shared" si="76"/>
        <v>4.6277658870770901</v>
      </c>
      <c r="IQ32" s="239">
        <f t="shared" si="77"/>
        <v>54.852827870649534</v>
      </c>
      <c r="IR32" s="239">
        <f t="shared" si="78"/>
        <v>63.986576331985894</v>
      </c>
      <c r="IT32" s="952">
        <v>0.86255787037037035</v>
      </c>
      <c r="IU32" s="953">
        <f t="shared" si="165"/>
        <v>45367.862557870372</v>
      </c>
      <c r="IV32" s="240" t="s">
        <v>327</v>
      </c>
      <c r="IW32" s="239">
        <v>1.2999999999999999E-2</v>
      </c>
      <c r="IX32" s="239">
        <v>7.4999999999999997E-2</v>
      </c>
      <c r="IY32" s="239">
        <v>7.4999999999999997E-2</v>
      </c>
      <c r="IZ32" s="239">
        <v>345.94918302431751</v>
      </c>
      <c r="JA32" s="239">
        <f t="shared" si="166"/>
        <v>4612.6557736575669</v>
      </c>
      <c r="JB32" s="954">
        <f t="shared" si="191"/>
        <v>59.964525057548364</v>
      </c>
      <c r="JC32" s="239">
        <f t="shared" si="80"/>
        <v>4.5519629345304935</v>
      </c>
      <c r="JD32" s="239">
        <f t="shared" si="81"/>
        <v>4.6749889597880747</v>
      </c>
      <c r="JE32" s="239">
        <f t="shared" si="82"/>
        <v>55.412562123017871</v>
      </c>
      <c r="JF32" s="239">
        <f t="shared" si="83"/>
        <v>64.639514017336438</v>
      </c>
      <c r="JH32" s="225">
        <v>60.378204311218013</v>
      </c>
      <c r="JI32" s="225">
        <f t="shared" si="167"/>
        <v>64.639514017336438</v>
      </c>
      <c r="JJ32" s="225">
        <f t="shared" si="168"/>
        <v>54.852827870649534</v>
      </c>
      <c r="JK32" s="225">
        <v>65.08544477207181</v>
      </c>
      <c r="JL32" s="225">
        <v>55.794838599334057</v>
      </c>
      <c r="JM32" s="472">
        <f t="shared" si="169"/>
        <v>-0.44593075473537169</v>
      </c>
      <c r="JN32" s="472">
        <f t="shared" si="170"/>
        <v>0.94201072868452229</v>
      </c>
      <c r="JR32" s="323">
        <v>0.87434027777777779</v>
      </c>
      <c r="JS32" s="336">
        <f t="shared" si="84"/>
        <v>45367.874340277776</v>
      </c>
      <c r="JT32" s="184" t="s">
        <v>328</v>
      </c>
      <c r="JU32" s="141">
        <v>3.0000000000000001E-3</v>
      </c>
      <c r="JV32" s="141">
        <v>0.03</v>
      </c>
      <c r="JW32" s="141">
        <v>0.03</v>
      </c>
      <c r="JX32" s="249">
        <v>206.08089643348822</v>
      </c>
      <c r="JY32" s="141">
        <f t="shared" si="85"/>
        <v>6869.3632144496078</v>
      </c>
      <c r="JZ32" s="988">
        <f t="shared" si="86"/>
        <v>20.608089643348823</v>
      </c>
      <c r="KA32" s="141">
        <f t="shared" si="87"/>
        <v>6.647770852693168</v>
      </c>
      <c r="KB32" s="141">
        <f t="shared" si="88"/>
        <v>7.1062378080513184</v>
      </c>
      <c r="KC32" s="141">
        <f t="shared" si="89"/>
        <v>13.960318790655656</v>
      </c>
      <c r="KD32" s="141">
        <f t="shared" si="90"/>
        <v>27.714327451400141</v>
      </c>
      <c r="KF32" s="323">
        <v>0.87434027777777779</v>
      </c>
      <c r="KG32" s="336">
        <f t="shared" si="91"/>
        <v>45367.874340277776</v>
      </c>
      <c r="KH32" s="184" t="s">
        <v>328</v>
      </c>
      <c r="KI32" s="141">
        <v>3.0000000000000001E-3</v>
      </c>
      <c r="KJ32" s="141">
        <v>0.03</v>
      </c>
      <c r="KK32" s="141">
        <v>0.03</v>
      </c>
      <c r="KL32" s="249">
        <v>200.92768251330372</v>
      </c>
      <c r="KM32" s="141">
        <f t="shared" si="92"/>
        <v>6697.5894171101245</v>
      </c>
      <c r="KN32" s="988">
        <f t="shared" si="93"/>
        <v>20.092768251330373</v>
      </c>
      <c r="KO32" s="141">
        <f t="shared" si="94"/>
        <v>6.4815381455904424</v>
      </c>
      <c r="KP32" s="141">
        <f t="shared" si="95"/>
        <v>6.9285407763208191</v>
      </c>
      <c r="KQ32" s="141">
        <f t="shared" si="96"/>
        <v>13.611230105739931</v>
      </c>
      <c r="KR32" s="141">
        <f t="shared" si="97"/>
        <v>27.021309027651192</v>
      </c>
      <c r="KT32" s="226">
        <v>20.512994181824144</v>
      </c>
      <c r="KU32" s="226">
        <f t="shared" si="171"/>
        <v>27.714327451400141</v>
      </c>
      <c r="KV32" s="226">
        <f t="shared" si="172"/>
        <v>13.611230105739931</v>
      </c>
      <c r="KW32" s="226">
        <v>27.586440451418675</v>
      </c>
      <c r="KX32" s="226">
        <v>13.895899284461517</v>
      </c>
      <c r="KY32" s="472">
        <f t="shared" si="173"/>
        <v>0.12788699998146669</v>
      </c>
      <c r="KZ32" s="472">
        <f t="shared" si="174"/>
        <v>0.28466917872158604</v>
      </c>
      <c r="LD32" s="146">
        <v>0.8747800925925926</v>
      </c>
      <c r="LE32" s="421">
        <f t="shared" si="98"/>
        <v>45367.874780092592</v>
      </c>
      <c r="LF32" s="185" t="s">
        <v>329</v>
      </c>
      <c r="LG32" s="142">
        <v>4.0000000000000001E-3</v>
      </c>
      <c r="LH32" s="142">
        <v>0.01</v>
      </c>
      <c r="LI32" s="142">
        <v>1.2E-2</v>
      </c>
      <c r="LJ32" s="274">
        <v>127.88510538001657</v>
      </c>
      <c r="LK32" s="142">
        <f t="shared" si="99"/>
        <v>10657.09211500138</v>
      </c>
      <c r="LL32" s="424">
        <f t="shared" si="100"/>
        <v>42.628368460005518</v>
      </c>
      <c r="LM32" s="142">
        <f t="shared" si="101"/>
        <v>9.8373157984628126</v>
      </c>
      <c r="LN32" s="142">
        <f t="shared" si="102"/>
        <v>11.625918670910599</v>
      </c>
      <c r="LO32" s="142">
        <f t="shared" si="103"/>
        <v>32.791052661542707</v>
      </c>
      <c r="LP32" s="142">
        <f t="shared" si="104"/>
        <v>54.254287130916119</v>
      </c>
      <c r="LR32" s="146">
        <v>0.8747800925925926</v>
      </c>
      <c r="LS32" s="421">
        <f t="shared" si="105"/>
        <v>45367.874780092592</v>
      </c>
      <c r="LT32" s="185" t="s">
        <v>329</v>
      </c>
      <c r="LU32" s="142">
        <v>4.0000000000000001E-3</v>
      </c>
      <c r="LV32" s="142">
        <v>0.01</v>
      </c>
      <c r="LW32" s="142">
        <v>1.2E-2</v>
      </c>
      <c r="LX32" s="274">
        <v>133.33074456758371</v>
      </c>
      <c r="LY32" s="142">
        <f t="shared" si="106"/>
        <v>11110.895380631975</v>
      </c>
      <c r="LZ32" s="424">
        <f t="shared" si="107"/>
        <v>44.4435815225279</v>
      </c>
      <c r="MA32" s="142">
        <f t="shared" si="108"/>
        <v>10.256211120583361</v>
      </c>
      <c r="MB32" s="142">
        <f t="shared" si="109"/>
        <v>12.120976778871247</v>
      </c>
      <c r="MC32" s="142">
        <f t="shared" si="110"/>
        <v>34.187370401944541</v>
      </c>
      <c r="MD32" s="142">
        <f t="shared" si="111"/>
        <v>56.564558301399146</v>
      </c>
      <c r="MF32" s="227">
        <v>44.570046362528075</v>
      </c>
      <c r="MG32" s="227">
        <f t="shared" si="175"/>
        <v>56.564558301399146</v>
      </c>
      <c r="MH32" s="227">
        <f t="shared" si="176"/>
        <v>32.791052661542707</v>
      </c>
      <c r="MI32" s="227">
        <v>56.725513552308456</v>
      </c>
      <c r="MJ32" s="227">
        <v>34.284651048098517</v>
      </c>
      <c r="MK32" s="472">
        <f t="shared" si="177"/>
        <v>-0.16095525090931062</v>
      </c>
      <c r="ML32" s="472">
        <f t="shared" si="178"/>
        <v>1.49359838655581</v>
      </c>
      <c r="MP32" s="700">
        <v>0.92024305555555552</v>
      </c>
      <c r="MQ32" s="410">
        <f t="shared" si="112"/>
        <v>45367.920243055552</v>
      </c>
      <c r="MR32" s="396" t="s">
        <v>330</v>
      </c>
      <c r="MS32" s="397">
        <v>3.0000000000000001E-3</v>
      </c>
      <c r="MT32" s="397">
        <v>2.5000000000000001E-2</v>
      </c>
      <c r="MU32" s="397">
        <v>2.5000000000000001E-2</v>
      </c>
      <c r="MV32" s="960">
        <v>260.72552366471268</v>
      </c>
      <c r="MW32" s="397">
        <f t="shared" si="113"/>
        <v>10429.020946588507</v>
      </c>
      <c r="MX32" s="989">
        <f t="shared" si="114"/>
        <v>31.287062839765522</v>
      </c>
      <c r="MY32" s="397">
        <f t="shared" si="115"/>
        <v>10.027904756335102</v>
      </c>
      <c r="MZ32" s="397">
        <f t="shared" si="116"/>
        <v>10.863563486029694</v>
      </c>
      <c r="NA32" s="397">
        <f t="shared" si="117"/>
        <v>21.259158083430421</v>
      </c>
      <c r="NB32" s="397">
        <f t="shared" si="118"/>
        <v>42.150626325795216</v>
      </c>
      <c r="ND32" s="700">
        <v>0.92024305555555552</v>
      </c>
      <c r="NE32" s="410">
        <f t="shared" si="119"/>
        <v>45367.920243055552</v>
      </c>
      <c r="NF32" s="396" t="s">
        <v>330</v>
      </c>
      <c r="NG32" s="397">
        <v>3.0000000000000001E-3</v>
      </c>
      <c r="NH32" s="397">
        <v>2.5000000000000001E-2</v>
      </c>
      <c r="NI32" s="397">
        <v>2.5000000000000001E-2</v>
      </c>
      <c r="NJ32" s="960">
        <v>247.35945166823157</v>
      </c>
      <c r="NK32" s="397">
        <f t="shared" si="120"/>
        <v>9894.3780667292631</v>
      </c>
      <c r="NL32" s="989">
        <f t="shared" si="121"/>
        <v>29.683134200187791</v>
      </c>
      <c r="NM32" s="397">
        <f t="shared" si="122"/>
        <v>9.5138250641627504</v>
      </c>
      <c r="NN32" s="397">
        <f t="shared" si="123"/>
        <v>10.306643819509649</v>
      </c>
      <c r="NO32" s="397">
        <f t="shared" si="124"/>
        <v>20.169309136025042</v>
      </c>
      <c r="NP32" s="397">
        <f t="shared" si="125"/>
        <v>39.98977801969744</v>
      </c>
      <c r="NR32" s="962">
        <v>30.79029739530969</v>
      </c>
      <c r="NS32" s="962">
        <f t="shared" si="179"/>
        <v>42.150626325795216</v>
      </c>
      <c r="NT32" s="962">
        <f t="shared" si="180"/>
        <v>20.169309136025042</v>
      </c>
      <c r="NU32" s="962">
        <v>41.481372879792218</v>
      </c>
      <c r="NV32" s="962">
        <v>20.921612332710431</v>
      </c>
      <c r="NW32" s="472">
        <f t="shared" si="181"/>
        <v>0.66925344600299752</v>
      </c>
      <c r="NX32" s="472">
        <f t="shared" si="182"/>
        <v>0.75230319668538925</v>
      </c>
    </row>
    <row r="33" spans="12:388" x14ac:dyDescent="0.25">
      <c r="L33" s="321">
        <v>0.87928240740740737</v>
      </c>
      <c r="M33" s="338">
        <f t="shared" si="129"/>
        <v>45367.879282407404</v>
      </c>
      <c r="N33" s="321" t="s">
        <v>324</v>
      </c>
      <c r="O33" s="311">
        <v>8.0000000000000002E-3</v>
      </c>
      <c r="P33" s="311">
        <v>3.2000000000000001E-2</v>
      </c>
      <c r="Q33" s="311">
        <v>3.2000000000000001E-2</v>
      </c>
      <c r="R33" s="311">
        <v>179.6541007765197</v>
      </c>
      <c r="S33" s="311">
        <f t="shared" si="130"/>
        <v>5614.1906492662401</v>
      </c>
      <c r="T33" s="921">
        <f t="shared" si="131"/>
        <v>44.913525194129925</v>
      </c>
      <c r="U33" s="311">
        <f t="shared" si="0"/>
        <v>5.4440636598945362</v>
      </c>
      <c r="V33" s="311">
        <f t="shared" si="1"/>
        <v>5.7952935734361191</v>
      </c>
      <c r="W33" s="311">
        <f t="shared" si="2"/>
        <v>39.469461534235386</v>
      </c>
      <c r="X33" s="311">
        <f t="shared" si="3"/>
        <v>50.708818767566044</v>
      </c>
      <c r="Z33" s="321">
        <v>0.87928240740740737</v>
      </c>
      <c r="AA33" s="338">
        <f t="shared" si="132"/>
        <v>45367.879282407404</v>
      </c>
      <c r="AB33" s="321" t="s">
        <v>324</v>
      </c>
      <c r="AC33" s="311">
        <v>8.0000000000000002E-3</v>
      </c>
      <c r="AD33" s="311">
        <v>3.2000000000000001E-2</v>
      </c>
      <c r="AE33" s="311">
        <v>3.2000000000000001E-2</v>
      </c>
      <c r="AF33" s="311">
        <v>174.81516847322646</v>
      </c>
      <c r="AG33" s="311">
        <f t="shared" si="133"/>
        <v>5462.9740147883267</v>
      </c>
      <c r="AH33" s="921">
        <f t="shared" si="134"/>
        <v>43.703792118306616</v>
      </c>
      <c r="AI33" s="311">
        <f t="shared" si="4"/>
        <v>5.2974293476735292</v>
      </c>
      <c r="AJ33" s="311">
        <f t="shared" si="5"/>
        <v>5.6391989830073053</v>
      </c>
      <c r="AK33" s="311">
        <f t="shared" si="6"/>
        <v>38.406362770633088</v>
      </c>
      <c r="AL33" s="311">
        <f t="shared" si="7"/>
        <v>49.34299110131392</v>
      </c>
      <c r="AN33" s="922">
        <v>44.468631900805633</v>
      </c>
      <c r="AO33" s="922">
        <f t="shared" si="135"/>
        <v>50.708818767566044</v>
      </c>
      <c r="AP33" s="922">
        <f t="shared" si="136"/>
        <v>38.406362770633088</v>
      </c>
      <c r="AQ33" s="922">
        <v>50.206519888006362</v>
      </c>
      <c r="AR33" s="922">
        <v>39.078494700707978</v>
      </c>
      <c r="AS33" s="922">
        <f t="shared" si="137"/>
        <v>0.50229887955968167</v>
      </c>
      <c r="AT33" s="922">
        <f t="shared" si="138"/>
        <v>0.67213193007489025</v>
      </c>
      <c r="AX33" s="963">
        <v>0.85388888888888881</v>
      </c>
      <c r="AY33" s="964">
        <f t="shared" si="8"/>
        <v>45367.853888888887</v>
      </c>
      <c r="AZ33" s="963" t="s">
        <v>325</v>
      </c>
      <c r="BA33" s="965">
        <v>2.5999999999999999E-2</v>
      </c>
      <c r="BB33" s="965">
        <v>0.10299999999999999</v>
      </c>
      <c r="BC33" s="965">
        <v>0.10299999999999999</v>
      </c>
      <c r="BD33" s="925">
        <v>304.49324190062674</v>
      </c>
      <c r="BE33" s="965">
        <f t="shared" si="9"/>
        <v>2956.2450669963764</v>
      </c>
      <c r="BF33" s="966">
        <f t="shared" si="10"/>
        <v>76.86237174190579</v>
      </c>
      <c r="BG33" s="965">
        <f t="shared" si="11"/>
        <v>2.9278196336598725</v>
      </c>
      <c r="BH33" s="965">
        <f t="shared" si="12"/>
        <v>2.9852278617708508</v>
      </c>
      <c r="BI33" s="965">
        <f t="shared" si="13"/>
        <v>73.934552108245924</v>
      </c>
      <c r="BJ33" s="965">
        <f t="shared" si="14"/>
        <v>79.847599603676642</v>
      </c>
      <c r="BL33" s="963">
        <v>0.85388888888888881</v>
      </c>
      <c r="BM33" s="964">
        <f t="shared" si="15"/>
        <v>45367.853888888887</v>
      </c>
      <c r="BN33" s="963" t="s">
        <v>325</v>
      </c>
      <c r="BO33" s="965">
        <v>2.5999999999999999E-2</v>
      </c>
      <c r="BP33" s="965">
        <v>0.10299999999999999</v>
      </c>
      <c r="BQ33" s="965">
        <v>0.10299999999999999</v>
      </c>
      <c r="BR33" s="925">
        <v>297.84979574370567</v>
      </c>
      <c r="BS33" s="965">
        <f t="shared" si="16"/>
        <v>2891.7455897447153</v>
      </c>
      <c r="BT33" s="966">
        <f t="shared" si="17"/>
        <v>75.185385333362589</v>
      </c>
      <c r="BU33" s="965">
        <f t="shared" si="18"/>
        <v>2.8639403436894777</v>
      </c>
      <c r="BV33" s="965">
        <f t="shared" si="19"/>
        <v>2.9200960367029971</v>
      </c>
      <c r="BW33" s="965">
        <f t="shared" si="20"/>
        <v>72.321444989673111</v>
      </c>
      <c r="BX33" s="965">
        <f t="shared" si="21"/>
        <v>78.10548137006559</v>
      </c>
      <c r="BZ33" s="927">
        <v>76.113195406342285</v>
      </c>
      <c r="CA33" s="927">
        <f t="shared" si="139"/>
        <v>79.847599603676642</v>
      </c>
      <c r="CB33" s="927">
        <f t="shared" si="140"/>
        <v>72.321444989673111</v>
      </c>
      <c r="CC33" s="927">
        <v>79.069326298820883</v>
      </c>
      <c r="CD33" s="927">
        <v>73.213913184872879</v>
      </c>
      <c r="CE33" s="927">
        <f t="shared" si="141"/>
        <v>0.77827330485575885</v>
      </c>
      <c r="CF33" s="927">
        <f t="shared" si="142"/>
        <v>0.89246819519976839</v>
      </c>
      <c r="CJ33" s="967">
        <v>0.85214120370370372</v>
      </c>
      <c r="CK33" s="968">
        <f t="shared" si="143"/>
        <v>45367.852141203701</v>
      </c>
      <c r="CL33" s="967" t="s">
        <v>326</v>
      </c>
      <c r="CM33" s="469">
        <v>2.9000000000000001E-2</v>
      </c>
      <c r="CN33" s="469">
        <v>8.7999999999999995E-2</v>
      </c>
      <c r="CO33" s="469">
        <v>8.7999999999999995E-2</v>
      </c>
      <c r="CP33" s="930">
        <v>284.10906235127197</v>
      </c>
      <c r="CQ33" s="469">
        <f t="shared" si="22"/>
        <v>3228.5120721735452</v>
      </c>
      <c r="CR33" s="969">
        <f t="shared" si="144"/>
        <v>93.626850093032814</v>
      </c>
      <c r="CS33" s="469">
        <f t="shared" si="23"/>
        <v>3.1922366556322697</v>
      </c>
      <c r="CT33" s="469">
        <f t="shared" si="24"/>
        <v>3.2656214063364595</v>
      </c>
      <c r="CU33" s="469">
        <f t="shared" si="25"/>
        <v>90.434613437400543</v>
      </c>
      <c r="CV33" s="469">
        <f t="shared" si="26"/>
        <v>96.892471499369279</v>
      </c>
      <c r="CX33" s="967">
        <v>0.85214120370370372</v>
      </c>
      <c r="CY33" s="968">
        <f t="shared" si="145"/>
        <v>45367.852141203701</v>
      </c>
      <c r="CZ33" s="967" t="s">
        <v>326</v>
      </c>
      <c r="DA33" s="469">
        <v>2.9000000000000001E-2</v>
      </c>
      <c r="DB33" s="469">
        <v>8.7999999999999995E-2</v>
      </c>
      <c r="DC33" s="469">
        <v>8.7999999999999995E-2</v>
      </c>
      <c r="DD33" s="930">
        <v>275.73461394545348</v>
      </c>
      <c r="DE33" s="469">
        <f t="shared" si="27"/>
        <v>3133.3478857437894</v>
      </c>
      <c r="DF33" s="969">
        <f t="shared" si="146"/>
        <v>90.8670886865699</v>
      </c>
      <c r="DG33" s="469">
        <f t="shared" si="28"/>
        <v>3.0981417297241967</v>
      </c>
      <c r="DH33" s="469">
        <f t="shared" si="29"/>
        <v>3.1693633786833737</v>
      </c>
      <c r="DI33" s="469">
        <f t="shared" si="30"/>
        <v>87.76894695684571</v>
      </c>
      <c r="DJ33" s="469">
        <f t="shared" si="31"/>
        <v>94.036452065253272</v>
      </c>
      <c r="DL33" s="472">
        <v>92.294668878957566</v>
      </c>
      <c r="DM33" s="472">
        <f t="shared" si="147"/>
        <v>96.892471499369279</v>
      </c>
      <c r="DN33" s="472">
        <f t="shared" si="148"/>
        <v>87.76894695684571</v>
      </c>
      <c r="DO33" s="472">
        <v>95.513824987300126</v>
      </c>
      <c r="DP33" s="472">
        <v>89.147853357319335</v>
      </c>
      <c r="DQ33" s="472">
        <f t="shared" si="149"/>
        <v>1.3786465120691531</v>
      </c>
      <c r="DR33" s="472">
        <f t="shared" si="150"/>
        <v>1.3789064004736247</v>
      </c>
      <c r="DV33" s="970">
        <v>0.85906249999999995</v>
      </c>
      <c r="DW33" s="971">
        <f t="shared" si="32"/>
        <v>45367.8590625</v>
      </c>
      <c r="DX33" s="970" t="s">
        <v>436</v>
      </c>
      <c r="DY33" s="972">
        <v>1.0999999999999999E-2</v>
      </c>
      <c r="DZ33" s="972">
        <v>1.9E-2</v>
      </c>
      <c r="EA33" s="972">
        <v>1.9E-2</v>
      </c>
      <c r="EB33" s="934">
        <v>75.168674108638257</v>
      </c>
      <c r="EC33" s="972">
        <f t="shared" si="33"/>
        <v>3956.2460057178032</v>
      </c>
      <c r="ED33" s="973">
        <f t="shared" si="34"/>
        <v>43.518706062895831</v>
      </c>
      <c r="EE33" s="974">
        <f t="shared" si="35"/>
        <v>3.7584337054319126</v>
      </c>
      <c r="EF33" s="974">
        <f t="shared" si="36"/>
        <v>4.176037450479904</v>
      </c>
      <c r="EG33" s="972">
        <f t="shared" si="37"/>
        <v>39.760272357463919</v>
      </c>
      <c r="EH33" s="972">
        <f t="shared" si="38"/>
        <v>47.694743513375734</v>
      </c>
      <c r="EJ33" s="970">
        <v>0.85906249999999995</v>
      </c>
      <c r="EK33" s="971">
        <f t="shared" si="39"/>
        <v>45367.8590625</v>
      </c>
      <c r="EL33" s="970" t="s">
        <v>436</v>
      </c>
      <c r="EM33" s="972">
        <v>1.0999999999999999E-2</v>
      </c>
      <c r="EN33" s="972">
        <v>1.9E-2</v>
      </c>
      <c r="EO33" s="972">
        <v>1.9E-2</v>
      </c>
      <c r="EP33" s="934">
        <v>75.370816165296901</v>
      </c>
      <c r="EQ33" s="972">
        <f t="shared" si="40"/>
        <v>3966.8850613314157</v>
      </c>
      <c r="ER33" s="975">
        <f t="shared" si="41"/>
        <v>43.635735674645574</v>
      </c>
      <c r="ES33" s="976">
        <f t="shared" si="42"/>
        <v>3.7685408082648451</v>
      </c>
      <c r="ET33" s="976">
        <f t="shared" si="43"/>
        <v>4.1872675647387165</v>
      </c>
      <c r="EU33" s="972">
        <f t="shared" si="44"/>
        <v>39.867194866380729</v>
      </c>
      <c r="EV33" s="972">
        <f t="shared" si="45"/>
        <v>47.823003239384292</v>
      </c>
      <c r="EX33" s="939">
        <v>43.864895335133809</v>
      </c>
      <c r="EY33" s="939">
        <f t="shared" si="151"/>
        <v>47.823003239384292</v>
      </c>
      <c r="EZ33" s="939">
        <f t="shared" si="152"/>
        <v>39.760272357463919</v>
      </c>
      <c r="FA33" s="939">
        <v>48.074152968303217</v>
      </c>
      <c r="FB33" s="939">
        <v>40.076563465281346</v>
      </c>
      <c r="FC33" s="472">
        <f t="shared" si="153"/>
        <v>-0.25114972891892506</v>
      </c>
      <c r="FD33" s="472">
        <f t="shared" si="154"/>
        <v>0.31629110781742753</v>
      </c>
      <c r="FH33" s="977">
        <v>0.86652777777777779</v>
      </c>
      <c r="FI33" s="978">
        <f t="shared" si="46"/>
        <v>45367.866527777776</v>
      </c>
      <c r="FJ33" s="977" t="s">
        <v>437</v>
      </c>
      <c r="FK33" s="979">
        <v>1.0999999999999999E-2</v>
      </c>
      <c r="FL33" s="979">
        <v>2.8000000000000001E-2</v>
      </c>
      <c r="FM33" s="979">
        <v>2.8000000000000001E-2</v>
      </c>
      <c r="FN33" s="942">
        <v>59.490921907355307</v>
      </c>
      <c r="FO33" s="979">
        <f t="shared" si="47"/>
        <v>2124.6757824055467</v>
      </c>
      <c r="FP33" s="980">
        <f t="shared" si="48"/>
        <v>23.371433606461011</v>
      </c>
      <c r="FQ33" s="981">
        <f t="shared" si="49"/>
        <v>2.051411100253631</v>
      </c>
      <c r="FR33" s="981">
        <f t="shared" si="50"/>
        <v>2.2033674780501964</v>
      </c>
      <c r="FS33" s="979">
        <f t="shared" si="51"/>
        <v>21.32002250620738</v>
      </c>
      <c r="FT33" s="979">
        <f t="shared" si="52"/>
        <v>25.574801084511208</v>
      </c>
      <c r="FV33" s="977">
        <v>0.86652777777777779</v>
      </c>
      <c r="FW33" s="978">
        <f t="shared" si="53"/>
        <v>45367.866527777776</v>
      </c>
      <c r="FX33" s="977" t="s">
        <v>437</v>
      </c>
      <c r="FY33" s="979">
        <v>1.0999999999999999E-2</v>
      </c>
      <c r="FZ33" s="979">
        <v>2.8000000000000001E-2</v>
      </c>
      <c r="GA33" s="979">
        <v>2.8000000000000001E-2</v>
      </c>
      <c r="GB33" s="942">
        <v>59.242050215378818</v>
      </c>
      <c r="GC33" s="979">
        <f t="shared" si="54"/>
        <v>2115.7875076921005</v>
      </c>
      <c r="GD33" s="980">
        <f t="shared" si="55"/>
        <v>23.273662584613103</v>
      </c>
      <c r="GE33" s="981">
        <f t="shared" si="56"/>
        <v>2.0428293177716834</v>
      </c>
      <c r="GF33" s="981">
        <f t="shared" si="57"/>
        <v>2.1941500079769933</v>
      </c>
      <c r="GG33" s="979">
        <f t="shared" si="58"/>
        <v>21.230833266841419</v>
      </c>
      <c r="GH33" s="979">
        <f t="shared" si="59"/>
        <v>25.467812592590096</v>
      </c>
      <c r="GJ33" s="982">
        <v>23.480406694915416</v>
      </c>
      <c r="GK33" s="945">
        <f t="shared" si="155"/>
        <v>25.574801084511208</v>
      </c>
      <c r="GL33" s="945">
        <f t="shared" si="156"/>
        <v>21.230833266841419</v>
      </c>
      <c r="GM33" s="982">
        <v>25.694047730126297</v>
      </c>
      <c r="GN33" s="982">
        <v>21.419430558684596</v>
      </c>
      <c r="GO33" s="472">
        <f t="shared" si="157"/>
        <v>-0.11924664561508891</v>
      </c>
      <c r="GP33" s="472">
        <f t="shared" si="158"/>
        <v>0.18859729184317686</v>
      </c>
      <c r="GT33" s="983">
        <v>0.8924537037037038</v>
      </c>
      <c r="GU33" s="984">
        <f t="shared" si="60"/>
        <v>45367.892453703702</v>
      </c>
      <c r="GV33" s="983" t="s">
        <v>438</v>
      </c>
      <c r="GW33" s="985">
        <v>0.01</v>
      </c>
      <c r="GX33" s="985">
        <v>3.6999999999999998E-2</v>
      </c>
      <c r="GY33" s="985">
        <v>3.6999999999999998E-2</v>
      </c>
      <c r="GZ33" s="948">
        <v>276.78277960238375</v>
      </c>
      <c r="HA33" s="985">
        <f t="shared" si="61"/>
        <v>7480.6156649292907</v>
      </c>
      <c r="HB33" s="986">
        <f t="shared" si="62"/>
        <v>74.806156649292902</v>
      </c>
      <c r="HC33" s="987">
        <f t="shared" si="63"/>
        <v>7.2837573579574677</v>
      </c>
      <c r="HD33" s="987">
        <f t="shared" si="64"/>
        <v>7.6884105445106607</v>
      </c>
      <c r="HE33" s="985">
        <f t="shared" si="65"/>
        <v>67.522399291335432</v>
      </c>
      <c r="HF33" s="985">
        <f t="shared" si="66"/>
        <v>82.494567193803562</v>
      </c>
      <c r="HH33" s="983">
        <v>0.8924537037037038</v>
      </c>
      <c r="HI33" s="984">
        <f t="shared" si="67"/>
        <v>45367.892453703702</v>
      </c>
      <c r="HJ33" s="983" t="s">
        <v>438</v>
      </c>
      <c r="HK33" s="985">
        <v>0.01</v>
      </c>
      <c r="HL33" s="985">
        <v>3.6999999999999998E-2</v>
      </c>
      <c r="HM33" s="985">
        <v>3.6999999999999998E-2</v>
      </c>
      <c r="HN33" s="948">
        <v>270.62171808561465</v>
      </c>
      <c r="HO33" s="985">
        <f t="shared" si="68"/>
        <v>7314.1004888003963</v>
      </c>
      <c r="HP33" s="986">
        <f t="shared" si="69"/>
        <v>73.141004888003962</v>
      </c>
      <c r="HQ33" s="987">
        <f t="shared" si="70"/>
        <v>7.1216241601477543</v>
      </c>
      <c r="HR33" s="987">
        <f t="shared" si="71"/>
        <v>7.5172699468226289</v>
      </c>
      <c r="HS33" s="985">
        <f t="shared" si="72"/>
        <v>66.019380727856202</v>
      </c>
      <c r="HT33" s="985">
        <f t="shared" si="73"/>
        <v>80.658274834826585</v>
      </c>
      <c r="HV33" s="951">
        <v>74.270173319168677</v>
      </c>
      <c r="HW33" s="951">
        <f t="shared" si="159"/>
        <v>82.494567193803562</v>
      </c>
      <c r="HX33" s="951">
        <f t="shared" si="160"/>
        <v>66.019380727856202</v>
      </c>
      <c r="HY33" s="951">
        <v>81.903496688083237</v>
      </c>
      <c r="HZ33" s="951">
        <v>67.038603811775943</v>
      </c>
      <c r="IA33" s="472">
        <f t="shared" si="161"/>
        <v>0.59107050572032449</v>
      </c>
      <c r="IB33" s="472">
        <f t="shared" si="162"/>
        <v>1.0192230839197407</v>
      </c>
      <c r="IF33" s="952">
        <v>0.86283564814814817</v>
      </c>
      <c r="IG33" s="953">
        <f t="shared" si="163"/>
        <v>45367.862835648149</v>
      </c>
      <c r="IH33" s="240" t="s">
        <v>327</v>
      </c>
      <c r="II33" s="239">
        <v>1.4E-2</v>
      </c>
      <c r="IJ33" s="239">
        <v>7.4999999999999997E-2</v>
      </c>
      <c r="IK33" s="239">
        <v>7.4999999999999997E-2</v>
      </c>
      <c r="IL33" s="239">
        <v>342.45467564370466</v>
      </c>
      <c r="IM33" s="239">
        <f t="shared" si="164"/>
        <v>4566.062341916062</v>
      </c>
      <c r="IN33" s="954">
        <f t="shared" si="190"/>
        <v>63.924872786824871</v>
      </c>
      <c r="IO33" s="239">
        <f t="shared" si="75"/>
        <v>4.5059825742592725</v>
      </c>
      <c r="IP33" s="239">
        <f t="shared" si="76"/>
        <v>4.6277658870770901</v>
      </c>
      <c r="IQ33" s="239">
        <f t="shared" si="77"/>
        <v>59.4188902125656</v>
      </c>
      <c r="IR33" s="239">
        <f t="shared" si="78"/>
        <v>68.552638673901967</v>
      </c>
      <c r="IT33" s="952">
        <v>0.86283564814814817</v>
      </c>
      <c r="IU33" s="953">
        <f t="shared" si="165"/>
        <v>45367.862835648149</v>
      </c>
      <c r="IV33" s="240" t="s">
        <v>327</v>
      </c>
      <c r="IW33" s="239">
        <v>1.4E-2</v>
      </c>
      <c r="IX33" s="239">
        <v>7.4999999999999997E-2</v>
      </c>
      <c r="IY33" s="239">
        <v>7.4999999999999997E-2</v>
      </c>
      <c r="IZ33" s="239">
        <v>345.94918302431751</v>
      </c>
      <c r="JA33" s="239">
        <f t="shared" si="166"/>
        <v>4612.6557736575669</v>
      </c>
      <c r="JB33" s="954">
        <f t="shared" si="191"/>
        <v>64.577180831205936</v>
      </c>
      <c r="JC33" s="239">
        <f t="shared" si="80"/>
        <v>4.5519629345304935</v>
      </c>
      <c r="JD33" s="239">
        <f t="shared" si="81"/>
        <v>4.6749889597880747</v>
      </c>
      <c r="JE33" s="239">
        <f t="shared" si="82"/>
        <v>60.025217896675443</v>
      </c>
      <c r="JF33" s="239">
        <f t="shared" si="83"/>
        <v>69.252169790994017</v>
      </c>
      <c r="JH33" s="225">
        <v>65.022681565927087</v>
      </c>
      <c r="JI33" s="225">
        <f t="shared" si="167"/>
        <v>69.252169790994017</v>
      </c>
      <c r="JJ33" s="225">
        <f t="shared" si="168"/>
        <v>59.4188902125656</v>
      </c>
      <c r="JK33" s="225">
        <v>69.729922026780883</v>
      </c>
      <c r="JL33" s="225">
        <v>60.43931585404313</v>
      </c>
      <c r="JM33" s="472">
        <f t="shared" si="169"/>
        <v>-0.47775223578686621</v>
      </c>
      <c r="JN33" s="472">
        <f t="shared" si="170"/>
        <v>1.0204256414775301</v>
      </c>
      <c r="JR33" s="323">
        <v>0.87506944444444434</v>
      </c>
      <c r="JS33" s="336">
        <f t="shared" si="84"/>
        <v>45367.875069444446</v>
      </c>
      <c r="JT33" s="184" t="s">
        <v>328</v>
      </c>
      <c r="JU33" s="141">
        <v>4.0000000000000001E-3</v>
      </c>
      <c r="JV33" s="141">
        <v>0.03</v>
      </c>
      <c r="JW33" s="141">
        <v>0.03</v>
      </c>
      <c r="JX33" s="249">
        <v>206.08089643348822</v>
      </c>
      <c r="JY33" s="141">
        <f t="shared" si="85"/>
        <v>6869.3632144496078</v>
      </c>
      <c r="JZ33" s="988">
        <f t="shared" si="86"/>
        <v>27.477452857798433</v>
      </c>
      <c r="KA33" s="141">
        <f t="shared" si="87"/>
        <v>6.647770852693168</v>
      </c>
      <c r="KB33" s="141">
        <f t="shared" si="88"/>
        <v>7.1062378080513184</v>
      </c>
      <c r="KC33" s="141">
        <f t="shared" si="89"/>
        <v>20.829682005105266</v>
      </c>
      <c r="KD33" s="141">
        <f t="shared" si="90"/>
        <v>34.583690665849751</v>
      </c>
      <c r="KF33" s="323">
        <v>0.87506944444444434</v>
      </c>
      <c r="KG33" s="336">
        <f t="shared" si="91"/>
        <v>45367.875069444446</v>
      </c>
      <c r="KH33" s="184" t="s">
        <v>328</v>
      </c>
      <c r="KI33" s="141">
        <v>4.0000000000000001E-3</v>
      </c>
      <c r="KJ33" s="141">
        <v>0.03</v>
      </c>
      <c r="KK33" s="141">
        <v>0.03</v>
      </c>
      <c r="KL33" s="249">
        <v>200.92768251330372</v>
      </c>
      <c r="KM33" s="141">
        <f t="shared" si="92"/>
        <v>6697.5894171101245</v>
      </c>
      <c r="KN33" s="988">
        <f t="shared" si="93"/>
        <v>26.7903576684405</v>
      </c>
      <c r="KO33" s="141">
        <f t="shared" si="94"/>
        <v>6.4815381455904424</v>
      </c>
      <c r="KP33" s="141">
        <f t="shared" si="95"/>
        <v>6.9285407763208191</v>
      </c>
      <c r="KQ33" s="141">
        <f t="shared" si="96"/>
        <v>20.308819522850058</v>
      </c>
      <c r="KR33" s="141">
        <f t="shared" si="97"/>
        <v>33.718898444761322</v>
      </c>
      <c r="KT33" s="226">
        <v>27.350658909098858</v>
      </c>
      <c r="KU33" s="226">
        <f t="shared" si="171"/>
        <v>34.583690665849751</v>
      </c>
      <c r="KV33" s="226">
        <f t="shared" si="172"/>
        <v>20.308819522850058</v>
      </c>
      <c r="KW33" s="226">
        <v>34.424105178693388</v>
      </c>
      <c r="KX33" s="226">
        <v>20.733564011736231</v>
      </c>
      <c r="KY33" s="472">
        <f t="shared" si="173"/>
        <v>0.15958548715636311</v>
      </c>
      <c r="KZ33" s="472">
        <f t="shared" si="174"/>
        <v>0.42474448888617289</v>
      </c>
      <c r="LD33" s="146">
        <v>0.87506944444444434</v>
      </c>
      <c r="LE33" s="421">
        <f t="shared" si="98"/>
        <v>45367.875069444446</v>
      </c>
      <c r="LF33" s="185" t="s">
        <v>329</v>
      </c>
      <c r="LG33" s="142">
        <v>5.0000000000000001E-3</v>
      </c>
      <c r="LH33" s="142">
        <v>0.01</v>
      </c>
      <c r="LI33" s="142">
        <v>1.2E-2</v>
      </c>
      <c r="LJ33" s="274">
        <v>127.88510538001657</v>
      </c>
      <c r="LK33" s="142">
        <f t="shared" si="99"/>
        <v>10657.09211500138</v>
      </c>
      <c r="LL33" s="424">
        <f t="shared" si="100"/>
        <v>53.285460575006901</v>
      </c>
      <c r="LM33" s="142">
        <f t="shared" si="101"/>
        <v>9.8373157984628126</v>
      </c>
      <c r="LN33" s="142">
        <f t="shared" si="102"/>
        <v>11.625918670910599</v>
      </c>
      <c r="LO33" s="142">
        <f t="shared" si="103"/>
        <v>43.44814477654409</v>
      </c>
      <c r="LP33" s="142">
        <f t="shared" si="104"/>
        <v>64.911379245917502</v>
      </c>
      <c r="LR33" s="146">
        <v>0.87506944444444434</v>
      </c>
      <c r="LS33" s="421">
        <f t="shared" si="105"/>
        <v>45367.875069444446</v>
      </c>
      <c r="LT33" s="185" t="s">
        <v>329</v>
      </c>
      <c r="LU33" s="142">
        <v>5.0000000000000001E-3</v>
      </c>
      <c r="LV33" s="142">
        <v>0.01</v>
      </c>
      <c r="LW33" s="142">
        <v>1.2E-2</v>
      </c>
      <c r="LX33" s="274">
        <v>133.33074456758371</v>
      </c>
      <c r="LY33" s="142">
        <f t="shared" si="106"/>
        <v>11110.895380631975</v>
      </c>
      <c r="LZ33" s="424">
        <f t="shared" si="107"/>
        <v>55.554476903159873</v>
      </c>
      <c r="MA33" s="142">
        <f t="shared" si="108"/>
        <v>10.256211120583361</v>
      </c>
      <c r="MB33" s="142">
        <f t="shared" si="109"/>
        <v>12.120976778871247</v>
      </c>
      <c r="MC33" s="142">
        <f t="shared" si="110"/>
        <v>45.298265782576514</v>
      </c>
      <c r="MD33" s="142">
        <f t="shared" si="111"/>
        <v>67.675453682031119</v>
      </c>
      <c r="MF33" s="227">
        <v>55.712557953160093</v>
      </c>
      <c r="MG33" s="227">
        <f t="shared" si="175"/>
        <v>67.675453682031119</v>
      </c>
      <c r="MH33" s="227">
        <f t="shared" si="176"/>
        <v>43.44814477654409</v>
      </c>
      <c r="MI33" s="227">
        <v>67.868025142940482</v>
      </c>
      <c r="MJ33" s="227">
        <v>45.427162638730536</v>
      </c>
      <c r="MK33" s="472">
        <f t="shared" si="177"/>
        <v>-0.19257146090936317</v>
      </c>
      <c r="ML33" s="472">
        <f t="shared" si="178"/>
        <v>1.9790178621864456</v>
      </c>
      <c r="MP33" s="700">
        <v>0.92363425925925924</v>
      </c>
      <c r="MQ33" s="410">
        <f t="shared" si="112"/>
        <v>45367.923634259256</v>
      </c>
      <c r="MR33" s="396" t="s">
        <v>330</v>
      </c>
      <c r="MS33" s="397">
        <v>2E-3</v>
      </c>
      <c r="MT33" s="397">
        <v>2.5000000000000001E-2</v>
      </c>
      <c r="MU33" s="397">
        <v>2.5000000000000001E-2</v>
      </c>
      <c r="MV33" s="960">
        <v>260.72552366471268</v>
      </c>
      <c r="MW33" s="397">
        <f t="shared" si="113"/>
        <v>10429.020946588507</v>
      </c>
      <c r="MX33" s="989">
        <f t="shared" si="114"/>
        <v>20.858041893177013</v>
      </c>
      <c r="MY33" s="397">
        <f t="shared" si="115"/>
        <v>10.027904756335102</v>
      </c>
      <c r="MZ33" s="397">
        <f t="shared" si="116"/>
        <v>10.863563486029694</v>
      </c>
      <c r="NA33" s="397">
        <f t="shared" si="117"/>
        <v>10.830137136841911</v>
      </c>
      <c r="NB33" s="397">
        <f t="shared" si="118"/>
        <v>31.721605379206707</v>
      </c>
      <c r="ND33" s="700">
        <v>0.92363425925925924</v>
      </c>
      <c r="NE33" s="410">
        <f t="shared" si="119"/>
        <v>45367.923634259256</v>
      </c>
      <c r="NF33" s="396" t="s">
        <v>330</v>
      </c>
      <c r="NG33" s="397">
        <v>2E-3</v>
      </c>
      <c r="NH33" s="397">
        <v>2.5000000000000001E-2</v>
      </c>
      <c r="NI33" s="397">
        <v>2.5000000000000001E-2</v>
      </c>
      <c r="NJ33" s="960">
        <v>247.35945166823157</v>
      </c>
      <c r="NK33" s="397">
        <f t="shared" si="120"/>
        <v>9894.3780667292631</v>
      </c>
      <c r="NL33" s="989">
        <f t="shared" si="121"/>
        <v>19.788756133458527</v>
      </c>
      <c r="NM33" s="397">
        <f t="shared" si="122"/>
        <v>9.5138250641627504</v>
      </c>
      <c r="NN33" s="397">
        <f t="shared" si="123"/>
        <v>10.306643819509649</v>
      </c>
      <c r="NO33" s="397">
        <f t="shared" si="124"/>
        <v>10.274931069295777</v>
      </c>
      <c r="NP33" s="397">
        <f t="shared" si="125"/>
        <v>30.095399952968176</v>
      </c>
      <c r="NR33" s="962">
        <v>20.526864930206457</v>
      </c>
      <c r="NS33" s="962">
        <f t="shared" si="179"/>
        <v>31.721605379206707</v>
      </c>
      <c r="NT33" s="962">
        <f t="shared" si="180"/>
        <v>10.274931069295777</v>
      </c>
      <c r="NU33" s="962">
        <v>31.217940414688989</v>
      </c>
      <c r="NV33" s="962">
        <v>10.658179867607197</v>
      </c>
      <c r="NW33" s="472">
        <f t="shared" si="181"/>
        <v>0.50366496451771781</v>
      </c>
      <c r="NX33" s="472">
        <f t="shared" si="182"/>
        <v>0.38324879831142056</v>
      </c>
    </row>
    <row r="34" spans="12:388" x14ac:dyDescent="0.25">
      <c r="L34" s="321">
        <v>0.8817476851851852</v>
      </c>
      <c r="M34" s="338">
        <f t="shared" si="129"/>
        <v>45367.881747685184</v>
      </c>
      <c r="N34" s="321" t="s">
        <v>324</v>
      </c>
      <c r="O34" s="311">
        <v>8.0000000000000002E-3</v>
      </c>
      <c r="P34" s="311">
        <v>3.2000000000000001E-2</v>
      </c>
      <c r="Q34" s="311">
        <v>3.2000000000000001E-2</v>
      </c>
      <c r="R34" s="311">
        <v>179.6541007765197</v>
      </c>
      <c r="S34" s="311">
        <f t="shared" si="130"/>
        <v>5614.1906492662401</v>
      </c>
      <c r="T34" s="921">
        <f t="shared" si="131"/>
        <v>44.913525194129925</v>
      </c>
      <c r="U34" s="311">
        <f t="shared" si="0"/>
        <v>5.4440636598945362</v>
      </c>
      <c r="V34" s="311">
        <f t="shared" si="1"/>
        <v>5.7952935734361191</v>
      </c>
      <c r="W34" s="311">
        <f t="shared" si="2"/>
        <v>39.469461534235386</v>
      </c>
      <c r="X34" s="311">
        <f t="shared" si="3"/>
        <v>50.708818767566044</v>
      </c>
      <c r="Z34" s="321">
        <v>0.8817476851851852</v>
      </c>
      <c r="AA34" s="338">
        <f t="shared" si="132"/>
        <v>45367.881747685184</v>
      </c>
      <c r="AB34" s="321" t="s">
        <v>324</v>
      </c>
      <c r="AC34" s="311">
        <v>8.0000000000000002E-3</v>
      </c>
      <c r="AD34" s="311">
        <v>3.2000000000000001E-2</v>
      </c>
      <c r="AE34" s="311">
        <v>3.2000000000000001E-2</v>
      </c>
      <c r="AF34" s="311">
        <v>174.81516847322646</v>
      </c>
      <c r="AG34" s="311">
        <f t="shared" si="133"/>
        <v>5462.9740147883267</v>
      </c>
      <c r="AH34" s="921">
        <f t="shared" si="134"/>
        <v>43.703792118306616</v>
      </c>
      <c r="AI34" s="311">
        <f t="shared" si="4"/>
        <v>5.2974293476735292</v>
      </c>
      <c r="AJ34" s="311">
        <f t="shared" si="5"/>
        <v>5.6391989830073053</v>
      </c>
      <c r="AK34" s="311">
        <f t="shared" si="6"/>
        <v>38.406362770633088</v>
      </c>
      <c r="AL34" s="311">
        <f t="shared" si="7"/>
        <v>49.34299110131392</v>
      </c>
      <c r="AN34" s="922">
        <v>44.468631900805633</v>
      </c>
      <c r="AO34" s="922">
        <f t="shared" si="135"/>
        <v>50.708818767566044</v>
      </c>
      <c r="AP34" s="922">
        <f t="shared" si="136"/>
        <v>38.406362770633088</v>
      </c>
      <c r="AQ34" s="922">
        <v>50.206519888006362</v>
      </c>
      <c r="AR34" s="922">
        <v>39.078494700707978</v>
      </c>
      <c r="AS34" s="922">
        <f t="shared" si="137"/>
        <v>0.50229887955968167</v>
      </c>
      <c r="AT34" s="922">
        <f t="shared" si="138"/>
        <v>0.67213193007489025</v>
      </c>
      <c r="AX34" s="963">
        <v>0.85417824074074078</v>
      </c>
      <c r="AY34" s="964">
        <f t="shared" si="8"/>
        <v>45367.854178240741</v>
      </c>
      <c r="AZ34" s="963" t="s">
        <v>325</v>
      </c>
      <c r="BA34" s="965">
        <v>2.5000000000000001E-2</v>
      </c>
      <c r="BB34" s="965">
        <v>0.10299999999999999</v>
      </c>
      <c r="BC34" s="965">
        <v>0.10299999999999999</v>
      </c>
      <c r="BD34" s="925">
        <v>304.49324190062674</v>
      </c>
      <c r="BE34" s="965">
        <f t="shared" si="9"/>
        <v>2956.2450669963764</v>
      </c>
      <c r="BF34" s="966">
        <f t="shared" si="10"/>
        <v>73.906126674909416</v>
      </c>
      <c r="BG34" s="965">
        <f t="shared" si="11"/>
        <v>2.9278196336598725</v>
      </c>
      <c r="BH34" s="965">
        <f t="shared" si="12"/>
        <v>2.9852278617708508</v>
      </c>
      <c r="BI34" s="965">
        <f t="shared" si="13"/>
        <v>70.978307041249536</v>
      </c>
      <c r="BJ34" s="965">
        <f t="shared" si="14"/>
        <v>76.891354536680268</v>
      </c>
      <c r="BL34" s="963">
        <v>0.85417824074074078</v>
      </c>
      <c r="BM34" s="964">
        <f t="shared" si="15"/>
        <v>45367.854178240741</v>
      </c>
      <c r="BN34" s="963" t="s">
        <v>325</v>
      </c>
      <c r="BO34" s="965">
        <v>2.5000000000000001E-2</v>
      </c>
      <c r="BP34" s="965">
        <v>0.10299999999999999</v>
      </c>
      <c r="BQ34" s="965">
        <v>0.10299999999999999</v>
      </c>
      <c r="BR34" s="925">
        <v>297.84979574370567</v>
      </c>
      <c r="BS34" s="965">
        <f t="shared" si="16"/>
        <v>2891.7455897447153</v>
      </c>
      <c r="BT34" s="966">
        <f t="shared" si="17"/>
        <v>72.293639743617888</v>
      </c>
      <c r="BU34" s="965">
        <f t="shared" si="18"/>
        <v>2.8639403436894777</v>
      </c>
      <c r="BV34" s="965">
        <f t="shared" si="19"/>
        <v>2.9200960367029971</v>
      </c>
      <c r="BW34" s="965">
        <f t="shared" si="20"/>
        <v>69.42969939992841</v>
      </c>
      <c r="BX34" s="965">
        <f t="shared" si="21"/>
        <v>75.213735780320889</v>
      </c>
      <c r="BZ34" s="927">
        <v>73.185764813790669</v>
      </c>
      <c r="CA34" s="927">
        <f t="shared" si="139"/>
        <v>76.891354536680268</v>
      </c>
      <c r="CB34" s="927">
        <f t="shared" si="140"/>
        <v>69.42969939992841</v>
      </c>
      <c r="CC34" s="927">
        <v>76.141895706269267</v>
      </c>
      <c r="CD34" s="927">
        <v>70.286482592321263</v>
      </c>
      <c r="CE34" s="927">
        <f t="shared" si="141"/>
        <v>0.74945883041100103</v>
      </c>
      <c r="CF34" s="927">
        <f t="shared" si="142"/>
        <v>0.85678319239285372</v>
      </c>
      <c r="CJ34" s="967">
        <v>0.85234953703703698</v>
      </c>
      <c r="CK34" s="968">
        <f t="shared" si="143"/>
        <v>45367.852349537039</v>
      </c>
      <c r="CL34" s="967" t="s">
        <v>326</v>
      </c>
      <c r="CM34" s="469">
        <v>2.8000000000000001E-2</v>
      </c>
      <c r="CN34" s="469">
        <v>8.7999999999999995E-2</v>
      </c>
      <c r="CO34" s="469">
        <v>8.7999999999999995E-2</v>
      </c>
      <c r="CP34" s="930">
        <v>284.10906235127197</v>
      </c>
      <c r="CQ34" s="469">
        <f t="shared" si="22"/>
        <v>3228.5120721735452</v>
      </c>
      <c r="CR34" s="969">
        <f t="shared" si="144"/>
        <v>90.398338020859271</v>
      </c>
      <c r="CS34" s="469">
        <f t="shared" si="23"/>
        <v>3.1922366556322697</v>
      </c>
      <c r="CT34" s="469">
        <f t="shared" si="24"/>
        <v>3.2656214063364595</v>
      </c>
      <c r="CU34" s="469">
        <f t="shared" si="25"/>
        <v>87.206101365226999</v>
      </c>
      <c r="CV34" s="469">
        <f t="shared" si="26"/>
        <v>93.663959427195735</v>
      </c>
      <c r="CX34" s="967">
        <v>0.85234953703703698</v>
      </c>
      <c r="CY34" s="968">
        <f t="shared" si="145"/>
        <v>45367.852349537039</v>
      </c>
      <c r="CZ34" s="967" t="s">
        <v>326</v>
      </c>
      <c r="DA34" s="469">
        <v>2.8000000000000001E-2</v>
      </c>
      <c r="DB34" s="469">
        <v>8.7999999999999995E-2</v>
      </c>
      <c r="DC34" s="469">
        <v>8.7999999999999995E-2</v>
      </c>
      <c r="DD34" s="930">
        <v>275.73461394545348</v>
      </c>
      <c r="DE34" s="469">
        <f t="shared" si="27"/>
        <v>3133.3478857437894</v>
      </c>
      <c r="DF34" s="969">
        <f t="shared" si="146"/>
        <v>87.733740800826112</v>
      </c>
      <c r="DG34" s="469">
        <f t="shared" si="28"/>
        <v>3.0981417297241967</v>
      </c>
      <c r="DH34" s="469">
        <f t="shared" si="29"/>
        <v>3.1693633786833737</v>
      </c>
      <c r="DI34" s="469">
        <f t="shared" si="30"/>
        <v>84.635599071101922</v>
      </c>
      <c r="DJ34" s="469">
        <f t="shared" si="31"/>
        <v>90.903104179509484</v>
      </c>
      <c r="DL34" s="472">
        <v>89.112094090027995</v>
      </c>
      <c r="DM34" s="472">
        <f t="shared" si="147"/>
        <v>93.663959427195735</v>
      </c>
      <c r="DN34" s="472">
        <f t="shared" si="148"/>
        <v>84.635599071101922</v>
      </c>
      <c r="DO34" s="472">
        <v>92.331250198370554</v>
      </c>
      <c r="DP34" s="472">
        <v>85.965278568389763</v>
      </c>
      <c r="DQ34" s="472">
        <f t="shared" si="149"/>
        <v>1.3327092288251805</v>
      </c>
      <c r="DR34" s="472">
        <f t="shared" si="150"/>
        <v>1.3296794972878416</v>
      </c>
      <c r="DV34" s="970">
        <v>0.85979166666666673</v>
      </c>
      <c r="DW34" s="971">
        <f t="shared" si="32"/>
        <v>45367.859791666669</v>
      </c>
      <c r="DX34" s="970" t="s">
        <v>436</v>
      </c>
      <c r="DY34" s="972">
        <v>0.01</v>
      </c>
      <c r="DZ34" s="972">
        <v>1.9E-2</v>
      </c>
      <c r="EA34" s="972">
        <v>1.9E-2</v>
      </c>
      <c r="EB34" s="934">
        <v>75.168674108638257</v>
      </c>
      <c r="EC34" s="972">
        <f t="shared" si="33"/>
        <v>3956.2460057178032</v>
      </c>
      <c r="ED34" s="973">
        <f t="shared" si="34"/>
        <v>39.562460057178036</v>
      </c>
      <c r="EE34" s="974">
        <f t="shared" si="35"/>
        <v>3.7584337054319126</v>
      </c>
      <c r="EF34" s="974">
        <f t="shared" si="36"/>
        <v>4.176037450479904</v>
      </c>
      <c r="EG34" s="972">
        <f t="shared" si="37"/>
        <v>35.804026351746124</v>
      </c>
      <c r="EH34" s="972">
        <f t="shared" si="38"/>
        <v>43.738497507657939</v>
      </c>
      <c r="EJ34" s="970">
        <v>0.85979166666666673</v>
      </c>
      <c r="EK34" s="971">
        <f t="shared" si="39"/>
        <v>45367.859791666669</v>
      </c>
      <c r="EL34" s="970" t="s">
        <v>436</v>
      </c>
      <c r="EM34" s="972">
        <v>0.01</v>
      </c>
      <c r="EN34" s="972">
        <v>1.9E-2</v>
      </c>
      <c r="EO34" s="972">
        <v>1.9E-2</v>
      </c>
      <c r="EP34" s="934">
        <v>75.370816165296901</v>
      </c>
      <c r="EQ34" s="972">
        <f t="shared" si="40"/>
        <v>3966.8850613314157</v>
      </c>
      <c r="ER34" s="975">
        <f t="shared" si="41"/>
        <v>39.668850613314156</v>
      </c>
      <c r="ES34" s="976">
        <f t="shared" si="42"/>
        <v>3.7685408082648451</v>
      </c>
      <c r="ET34" s="976">
        <f t="shared" si="43"/>
        <v>4.1872675647387165</v>
      </c>
      <c r="EU34" s="972">
        <f t="shared" si="44"/>
        <v>35.900309805049311</v>
      </c>
      <c r="EV34" s="972">
        <f t="shared" si="45"/>
        <v>43.856118178052874</v>
      </c>
      <c r="EX34" s="939">
        <v>39.87717757739437</v>
      </c>
      <c r="EY34" s="939">
        <f t="shared" si="151"/>
        <v>43.856118178052874</v>
      </c>
      <c r="EZ34" s="939">
        <f t="shared" si="152"/>
        <v>35.804026351746124</v>
      </c>
      <c r="FA34" s="939">
        <v>44.086435210563778</v>
      </c>
      <c r="FB34" s="939">
        <v>36.088845707541907</v>
      </c>
      <c r="FC34" s="472">
        <f t="shared" si="153"/>
        <v>-0.23031703251090363</v>
      </c>
      <c r="FD34" s="472">
        <f t="shared" si="154"/>
        <v>0.28481935579578277</v>
      </c>
      <c r="FH34" s="977">
        <v>0.86802083333333335</v>
      </c>
      <c r="FI34" s="978">
        <f t="shared" si="46"/>
        <v>45367.868020833332</v>
      </c>
      <c r="FJ34" s="977" t="s">
        <v>437</v>
      </c>
      <c r="FK34" s="979">
        <v>7.0000000000000001E-3</v>
      </c>
      <c r="FL34" s="979">
        <v>1.4999999999999999E-2</v>
      </c>
      <c r="FM34" s="979">
        <v>1.4999999999999999E-2</v>
      </c>
      <c r="FN34" s="942">
        <v>59.490921907355307</v>
      </c>
      <c r="FO34" s="979">
        <f t="shared" si="47"/>
        <v>3966.061460490354</v>
      </c>
      <c r="FP34" s="980">
        <f t="shared" si="48"/>
        <v>27.762430223432478</v>
      </c>
      <c r="FQ34" s="981">
        <f t="shared" si="49"/>
        <v>3.7181826192097067</v>
      </c>
      <c r="FR34" s="981">
        <f t="shared" si="50"/>
        <v>4.2493515648110947</v>
      </c>
      <c r="FS34" s="979">
        <f t="shared" si="51"/>
        <v>24.044247604222772</v>
      </c>
      <c r="FT34" s="979">
        <f t="shared" si="52"/>
        <v>32.011781788243574</v>
      </c>
      <c r="FV34" s="977">
        <v>0.86802083333333335</v>
      </c>
      <c r="FW34" s="978">
        <f t="shared" si="53"/>
        <v>45367.868020833332</v>
      </c>
      <c r="FX34" s="977" t="s">
        <v>437</v>
      </c>
      <c r="FY34" s="979">
        <v>7.0000000000000001E-3</v>
      </c>
      <c r="FZ34" s="979">
        <v>1.4999999999999999E-2</v>
      </c>
      <c r="GA34" s="979">
        <v>1.4999999999999999E-2</v>
      </c>
      <c r="GB34" s="942">
        <v>59.242050215378818</v>
      </c>
      <c r="GC34" s="979">
        <f t="shared" si="54"/>
        <v>3949.4700143585878</v>
      </c>
      <c r="GD34" s="980">
        <f t="shared" si="55"/>
        <v>27.646290100510114</v>
      </c>
      <c r="GE34" s="981">
        <f t="shared" si="56"/>
        <v>3.7026281384611761</v>
      </c>
      <c r="GF34" s="981">
        <f t="shared" si="57"/>
        <v>4.2315750153842018</v>
      </c>
      <c r="GG34" s="979">
        <f t="shared" si="58"/>
        <v>23.943661962048939</v>
      </c>
      <c r="GH34" s="979">
        <f t="shared" si="59"/>
        <v>31.877865115894316</v>
      </c>
      <c r="GJ34" s="982">
        <v>27.8918770436571</v>
      </c>
      <c r="GK34" s="945">
        <f t="shared" si="155"/>
        <v>32.011781788243574</v>
      </c>
      <c r="GL34" s="945">
        <f t="shared" si="156"/>
        <v>23.943661962048939</v>
      </c>
      <c r="GM34" s="982">
        <v>32.161041897278082</v>
      </c>
      <c r="GN34" s="982">
        <v>24.156357796738739</v>
      </c>
      <c r="GO34" s="472">
        <f t="shared" si="157"/>
        <v>-0.14926010903450759</v>
      </c>
      <c r="GP34" s="472">
        <f t="shared" si="158"/>
        <v>0.21269583468980002</v>
      </c>
      <c r="GT34" s="983">
        <v>0.89586805555555549</v>
      </c>
      <c r="GU34" s="984">
        <f t="shared" si="60"/>
        <v>45367.895868055559</v>
      </c>
      <c r="GV34" s="983" t="s">
        <v>438</v>
      </c>
      <c r="GW34" s="985">
        <v>7.0000000000000001E-3</v>
      </c>
      <c r="GX34" s="985">
        <v>3.6999999999999998E-2</v>
      </c>
      <c r="GY34" s="985">
        <v>3.6999999999999998E-2</v>
      </c>
      <c r="GZ34" s="948">
        <v>276.78277960238375</v>
      </c>
      <c r="HA34" s="985">
        <f t="shared" si="61"/>
        <v>7480.6156649292907</v>
      </c>
      <c r="HB34" s="986">
        <f t="shared" si="62"/>
        <v>52.364309654505035</v>
      </c>
      <c r="HC34" s="987">
        <f t="shared" si="63"/>
        <v>7.2837573579574677</v>
      </c>
      <c r="HD34" s="987">
        <f t="shared" si="64"/>
        <v>7.6884105445106607</v>
      </c>
      <c r="HE34" s="985">
        <f t="shared" si="65"/>
        <v>45.080552296547566</v>
      </c>
      <c r="HF34" s="985">
        <f t="shared" si="66"/>
        <v>60.052720199015695</v>
      </c>
      <c r="HH34" s="983">
        <v>0.89586805555555549</v>
      </c>
      <c r="HI34" s="984">
        <f t="shared" si="67"/>
        <v>45367.895868055559</v>
      </c>
      <c r="HJ34" s="983" t="s">
        <v>438</v>
      </c>
      <c r="HK34" s="985">
        <v>7.0000000000000001E-3</v>
      </c>
      <c r="HL34" s="985">
        <v>3.6999999999999998E-2</v>
      </c>
      <c r="HM34" s="985">
        <v>3.6999999999999998E-2</v>
      </c>
      <c r="HN34" s="948">
        <v>270.62171808561465</v>
      </c>
      <c r="HO34" s="985">
        <f t="shared" si="68"/>
        <v>7314.1004888003963</v>
      </c>
      <c r="HP34" s="986">
        <f t="shared" si="69"/>
        <v>51.198703421602772</v>
      </c>
      <c r="HQ34" s="987">
        <f t="shared" si="70"/>
        <v>7.1216241601477543</v>
      </c>
      <c r="HR34" s="987">
        <f t="shared" si="71"/>
        <v>7.5172699468226289</v>
      </c>
      <c r="HS34" s="985">
        <f t="shared" si="72"/>
        <v>44.077079261455019</v>
      </c>
      <c r="HT34" s="985">
        <f t="shared" si="73"/>
        <v>58.715973368425402</v>
      </c>
      <c r="HV34" s="951">
        <v>51.989121323418075</v>
      </c>
      <c r="HW34" s="951">
        <f t="shared" si="159"/>
        <v>60.052720199015695</v>
      </c>
      <c r="HX34" s="951">
        <f t="shared" si="160"/>
        <v>44.077079261455019</v>
      </c>
      <c r="HY34" s="951">
        <v>59.622444692332635</v>
      </c>
      <c r="HZ34" s="951">
        <v>44.757551816025334</v>
      </c>
      <c r="IA34" s="472">
        <f t="shared" si="161"/>
        <v>0.43027550668305992</v>
      </c>
      <c r="IB34" s="472">
        <f t="shared" si="162"/>
        <v>0.68047255457031497</v>
      </c>
      <c r="IF34" s="952">
        <v>0.86322916666666671</v>
      </c>
      <c r="IG34" s="953">
        <f t="shared" si="163"/>
        <v>45367.863229166665</v>
      </c>
      <c r="IH34" s="240" t="s">
        <v>327</v>
      </c>
      <c r="II34" s="239">
        <v>1.2999999999999999E-2</v>
      </c>
      <c r="IJ34" s="239">
        <v>7.4999999999999997E-2</v>
      </c>
      <c r="IK34" s="239">
        <v>7.4999999999999997E-2</v>
      </c>
      <c r="IL34" s="239">
        <v>342.45467564370466</v>
      </c>
      <c r="IM34" s="239">
        <f t="shared" si="164"/>
        <v>4566.062341916062</v>
      </c>
      <c r="IN34" s="954">
        <f t="shared" si="190"/>
        <v>59.358810444908805</v>
      </c>
      <c r="IO34" s="239">
        <f t="shared" si="75"/>
        <v>4.5059825742592725</v>
      </c>
      <c r="IP34" s="239">
        <f t="shared" si="76"/>
        <v>4.6277658870770901</v>
      </c>
      <c r="IQ34" s="239">
        <f t="shared" si="77"/>
        <v>54.852827870649534</v>
      </c>
      <c r="IR34" s="239">
        <f t="shared" si="78"/>
        <v>63.986576331985894</v>
      </c>
      <c r="IT34" s="952">
        <v>0.86322916666666671</v>
      </c>
      <c r="IU34" s="953">
        <f t="shared" si="165"/>
        <v>45367.863229166665</v>
      </c>
      <c r="IV34" s="240" t="s">
        <v>327</v>
      </c>
      <c r="IW34" s="239">
        <v>1.2999999999999999E-2</v>
      </c>
      <c r="IX34" s="239">
        <v>7.4999999999999997E-2</v>
      </c>
      <c r="IY34" s="239">
        <v>7.4999999999999997E-2</v>
      </c>
      <c r="IZ34" s="239">
        <v>345.94918302431751</v>
      </c>
      <c r="JA34" s="239">
        <f t="shared" si="166"/>
        <v>4612.6557736575669</v>
      </c>
      <c r="JB34" s="954">
        <f t="shared" si="191"/>
        <v>59.964525057548364</v>
      </c>
      <c r="JC34" s="239">
        <f t="shared" si="80"/>
        <v>4.5519629345304935</v>
      </c>
      <c r="JD34" s="239">
        <f t="shared" si="81"/>
        <v>4.6749889597880747</v>
      </c>
      <c r="JE34" s="239">
        <f t="shared" si="82"/>
        <v>55.412562123017871</v>
      </c>
      <c r="JF34" s="239">
        <f t="shared" si="83"/>
        <v>64.639514017336438</v>
      </c>
      <c r="JH34" s="225">
        <v>60.378204311218013</v>
      </c>
      <c r="JI34" s="225">
        <f t="shared" si="167"/>
        <v>64.639514017336438</v>
      </c>
      <c r="JJ34" s="225">
        <f t="shared" si="168"/>
        <v>54.852827870649534</v>
      </c>
      <c r="JK34" s="225">
        <v>65.08544477207181</v>
      </c>
      <c r="JL34" s="225">
        <v>55.794838599334057</v>
      </c>
      <c r="JM34" s="472">
        <f t="shared" si="169"/>
        <v>-0.44593075473537169</v>
      </c>
      <c r="JN34" s="472">
        <f t="shared" si="170"/>
        <v>0.94201072868452229</v>
      </c>
      <c r="JR34" s="323">
        <v>0.87717592592592597</v>
      </c>
      <c r="JS34" s="336">
        <f t="shared" si="84"/>
        <v>45367.877175925925</v>
      </c>
      <c r="JT34" s="184" t="s">
        <v>328</v>
      </c>
      <c r="JU34" s="141">
        <v>4.0000000000000001E-3</v>
      </c>
      <c r="JV34" s="141">
        <v>0.03</v>
      </c>
      <c r="JW34" s="141">
        <v>0.03</v>
      </c>
      <c r="JX34" s="249">
        <v>206.08089643348822</v>
      </c>
      <c r="JY34" s="141">
        <f t="shared" si="85"/>
        <v>6869.3632144496078</v>
      </c>
      <c r="JZ34" s="988">
        <f t="shared" si="86"/>
        <v>27.477452857798433</v>
      </c>
      <c r="KA34" s="141">
        <f t="shared" si="87"/>
        <v>6.647770852693168</v>
      </c>
      <c r="KB34" s="141">
        <f t="shared" si="88"/>
        <v>7.1062378080513184</v>
      </c>
      <c r="KC34" s="141">
        <f t="shared" si="89"/>
        <v>20.829682005105266</v>
      </c>
      <c r="KD34" s="141">
        <f t="shared" si="90"/>
        <v>34.583690665849751</v>
      </c>
      <c r="KF34" s="323">
        <v>0.87717592592592597</v>
      </c>
      <c r="KG34" s="336">
        <f t="shared" si="91"/>
        <v>45367.877175925925</v>
      </c>
      <c r="KH34" s="184" t="s">
        <v>328</v>
      </c>
      <c r="KI34" s="141">
        <v>4.0000000000000001E-3</v>
      </c>
      <c r="KJ34" s="141">
        <v>0.03</v>
      </c>
      <c r="KK34" s="141">
        <v>0.03</v>
      </c>
      <c r="KL34" s="249">
        <v>200.92768251330372</v>
      </c>
      <c r="KM34" s="141">
        <f t="shared" si="92"/>
        <v>6697.5894171101245</v>
      </c>
      <c r="KN34" s="988">
        <f t="shared" si="93"/>
        <v>26.7903576684405</v>
      </c>
      <c r="KO34" s="141">
        <f t="shared" si="94"/>
        <v>6.4815381455904424</v>
      </c>
      <c r="KP34" s="141">
        <f t="shared" si="95"/>
        <v>6.9285407763208191</v>
      </c>
      <c r="KQ34" s="141">
        <f t="shared" si="96"/>
        <v>20.308819522850058</v>
      </c>
      <c r="KR34" s="141">
        <f t="shared" si="97"/>
        <v>33.718898444761322</v>
      </c>
      <c r="KT34" s="226">
        <v>27.350658909098858</v>
      </c>
      <c r="KU34" s="226">
        <f t="shared" si="171"/>
        <v>34.583690665849751</v>
      </c>
      <c r="KV34" s="226">
        <f t="shared" si="172"/>
        <v>20.308819522850058</v>
      </c>
      <c r="KW34" s="226">
        <v>34.424105178693388</v>
      </c>
      <c r="KX34" s="226">
        <v>20.733564011736231</v>
      </c>
      <c r="KY34" s="472">
        <f t="shared" si="173"/>
        <v>0.15958548715636311</v>
      </c>
      <c r="KZ34" s="472">
        <f t="shared" si="174"/>
        <v>0.42474448888617289</v>
      </c>
      <c r="LD34" s="146">
        <v>0.87717592592592597</v>
      </c>
      <c r="LE34" s="421">
        <f t="shared" si="98"/>
        <v>45367.877175925925</v>
      </c>
      <c r="LF34" s="185" t="s">
        <v>329</v>
      </c>
      <c r="LG34" s="142">
        <v>4.0000000000000001E-3</v>
      </c>
      <c r="LH34" s="142">
        <v>0.01</v>
      </c>
      <c r="LI34" s="142">
        <v>1.2E-2</v>
      </c>
      <c r="LJ34" s="274">
        <v>127.88510538001657</v>
      </c>
      <c r="LK34" s="142">
        <f t="shared" si="99"/>
        <v>10657.09211500138</v>
      </c>
      <c r="LL34" s="424">
        <f t="shared" si="100"/>
        <v>42.628368460005518</v>
      </c>
      <c r="LM34" s="142">
        <f t="shared" si="101"/>
        <v>9.8373157984628126</v>
      </c>
      <c r="LN34" s="142">
        <f t="shared" si="102"/>
        <v>11.625918670910599</v>
      </c>
      <c r="LO34" s="142">
        <f t="shared" si="103"/>
        <v>32.791052661542707</v>
      </c>
      <c r="LP34" s="142">
        <f t="shared" si="104"/>
        <v>54.254287130916119</v>
      </c>
      <c r="LR34" s="146">
        <v>0.87717592592592597</v>
      </c>
      <c r="LS34" s="421">
        <f t="shared" si="105"/>
        <v>45367.877175925925</v>
      </c>
      <c r="LT34" s="185" t="s">
        <v>329</v>
      </c>
      <c r="LU34" s="142">
        <v>4.0000000000000001E-3</v>
      </c>
      <c r="LV34" s="142">
        <v>0.01</v>
      </c>
      <c r="LW34" s="142">
        <v>1.2E-2</v>
      </c>
      <c r="LX34" s="274">
        <v>133.33074456758371</v>
      </c>
      <c r="LY34" s="142">
        <f t="shared" si="106"/>
        <v>11110.895380631975</v>
      </c>
      <c r="LZ34" s="424">
        <f t="shared" si="107"/>
        <v>44.4435815225279</v>
      </c>
      <c r="MA34" s="142">
        <f t="shared" si="108"/>
        <v>10.256211120583361</v>
      </c>
      <c r="MB34" s="142">
        <f t="shared" si="109"/>
        <v>12.120976778871247</v>
      </c>
      <c r="MC34" s="142">
        <f t="shared" si="110"/>
        <v>34.187370401944541</v>
      </c>
      <c r="MD34" s="142">
        <f t="shared" si="111"/>
        <v>56.564558301399146</v>
      </c>
      <c r="MF34" s="227">
        <v>44.570046362528075</v>
      </c>
      <c r="MG34" s="227">
        <f t="shared" si="175"/>
        <v>56.564558301399146</v>
      </c>
      <c r="MH34" s="227">
        <f t="shared" si="176"/>
        <v>32.791052661542707</v>
      </c>
      <c r="MI34" s="227">
        <v>56.725513552308456</v>
      </c>
      <c r="MJ34" s="227">
        <v>34.284651048098517</v>
      </c>
      <c r="MK34" s="472">
        <f t="shared" si="177"/>
        <v>-0.16095525090931062</v>
      </c>
      <c r="ML34" s="472">
        <f t="shared" si="178"/>
        <v>1.49359838655581</v>
      </c>
      <c r="MP34" s="700">
        <v>0.92711805555555549</v>
      </c>
      <c r="MQ34" s="410">
        <f t="shared" si="112"/>
        <v>45367.927118055559</v>
      </c>
      <c r="MR34" s="396" t="s">
        <v>330</v>
      </c>
      <c r="MS34" s="397">
        <v>2E-3</v>
      </c>
      <c r="MT34" s="397">
        <v>2.5000000000000001E-2</v>
      </c>
      <c r="MU34" s="397">
        <v>2.5000000000000001E-2</v>
      </c>
      <c r="MV34" s="960">
        <v>260.72552366471268</v>
      </c>
      <c r="MW34" s="397">
        <f t="shared" si="113"/>
        <v>10429.020946588507</v>
      </c>
      <c r="MX34" s="989">
        <f t="shared" si="114"/>
        <v>20.858041893177013</v>
      </c>
      <c r="MY34" s="397">
        <f t="shared" si="115"/>
        <v>10.027904756335102</v>
      </c>
      <c r="MZ34" s="397">
        <f t="shared" si="116"/>
        <v>10.863563486029694</v>
      </c>
      <c r="NA34" s="397">
        <f t="shared" si="117"/>
        <v>10.830137136841911</v>
      </c>
      <c r="NB34" s="397">
        <f t="shared" si="118"/>
        <v>31.721605379206707</v>
      </c>
      <c r="ND34" s="700">
        <v>0.92711805555555549</v>
      </c>
      <c r="NE34" s="410">
        <f t="shared" si="119"/>
        <v>45367.927118055559</v>
      </c>
      <c r="NF34" s="396" t="s">
        <v>330</v>
      </c>
      <c r="NG34" s="397">
        <v>2E-3</v>
      </c>
      <c r="NH34" s="397">
        <v>2.5000000000000001E-2</v>
      </c>
      <c r="NI34" s="397">
        <v>2.5000000000000001E-2</v>
      </c>
      <c r="NJ34" s="960">
        <v>247.35945166823157</v>
      </c>
      <c r="NK34" s="397">
        <f t="shared" si="120"/>
        <v>9894.3780667292631</v>
      </c>
      <c r="NL34" s="989">
        <f t="shared" si="121"/>
        <v>19.788756133458527</v>
      </c>
      <c r="NM34" s="397">
        <f t="shared" si="122"/>
        <v>9.5138250641627504</v>
      </c>
      <c r="NN34" s="397">
        <f t="shared" si="123"/>
        <v>10.306643819509649</v>
      </c>
      <c r="NO34" s="397">
        <f t="shared" si="124"/>
        <v>10.274931069295777</v>
      </c>
      <c r="NP34" s="397">
        <f t="shared" si="125"/>
        <v>30.095399952968176</v>
      </c>
      <c r="NR34" s="962">
        <v>20.526864930206457</v>
      </c>
      <c r="NS34" s="962">
        <f t="shared" si="179"/>
        <v>31.721605379206707</v>
      </c>
      <c r="NT34" s="962">
        <f t="shared" si="180"/>
        <v>10.274931069295777</v>
      </c>
      <c r="NU34" s="962">
        <v>31.217940414688989</v>
      </c>
      <c r="NV34" s="962">
        <v>10.658179867607197</v>
      </c>
      <c r="NW34" s="472">
        <f t="shared" si="181"/>
        <v>0.50366496451771781</v>
      </c>
      <c r="NX34" s="472">
        <f t="shared" si="182"/>
        <v>0.38324879831142056</v>
      </c>
    </row>
    <row r="35" spans="12:388" x14ac:dyDescent="0.25">
      <c r="L35" s="321">
        <v>0.88548611111111108</v>
      </c>
      <c r="M35" s="338">
        <f t="shared" si="129"/>
        <v>45367.88548611111</v>
      </c>
      <c r="N35" s="321" t="s">
        <v>324</v>
      </c>
      <c r="O35" s="311">
        <v>8.0000000000000002E-3</v>
      </c>
      <c r="P35" s="311">
        <v>3.2000000000000001E-2</v>
      </c>
      <c r="Q35" s="311">
        <v>3.2000000000000001E-2</v>
      </c>
      <c r="R35" s="311">
        <v>179.6541007765197</v>
      </c>
      <c r="S35" s="311">
        <f t="shared" si="130"/>
        <v>5614.1906492662401</v>
      </c>
      <c r="T35" s="921">
        <f t="shared" si="131"/>
        <v>44.913525194129925</v>
      </c>
      <c r="U35" s="311">
        <f t="shared" si="0"/>
        <v>5.4440636598945362</v>
      </c>
      <c r="V35" s="311">
        <f t="shared" si="1"/>
        <v>5.7952935734361191</v>
      </c>
      <c r="W35" s="311">
        <f t="shared" si="2"/>
        <v>39.469461534235386</v>
      </c>
      <c r="X35" s="311">
        <f t="shared" si="3"/>
        <v>50.708818767566044</v>
      </c>
      <c r="Z35" s="321">
        <v>0.88548611111111108</v>
      </c>
      <c r="AA35" s="338">
        <f t="shared" si="132"/>
        <v>45367.88548611111</v>
      </c>
      <c r="AB35" s="321" t="s">
        <v>324</v>
      </c>
      <c r="AC35" s="311">
        <v>8.0000000000000002E-3</v>
      </c>
      <c r="AD35" s="311">
        <v>3.2000000000000001E-2</v>
      </c>
      <c r="AE35" s="311">
        <v>3.2000000000000001E-2</v>
      </c>
      <c r="AF35" s="311">
        <v>174.81516847322646</v>
      </c>
      <c r="AG35" s="311">
        <f t="shared" si="133"/>
        <v>5462.9740147883267</v>
      </c>
      <c r="AH35" s="921">
        <f t="shared" si="134"/>
        <v>43.703792118306616</v>
      </c>
      <c r="AI35" s="311">
        <f t="shared" si="4"/>
        <v>5.2974293476735292</v>
      </c>
      <c r="AJ35" s="311">
        <f t="shared" si="5"/>
        <v>5.6391989830073053</v>
      </c>
      <c r="AK35" s="311">
        <f t="shared" si="6"/>
        <v>38.406362770633088</v>
      </c>
      <c r="AL35" s="311">
        <f t="shared" si="7"/>
        <v>49.34299110131392</v>
      </c>
      <c r="AN35" s="922">
        <v>44.468631900805633</v>
      </c>
      <c r="AO35" s="922">
        <f t="shared" si="135"/>
        <v>50.708818767566044</v>
      </c>
      <c r="AP35" s="922">
        <f t="shared" si="136"/>
        <v>38.406362770633088</v>
      </c>
      <c r="AQ35" s="922">
        <v>50.206519888006362</v>
      </c>
      <c r="AR35" s="922">
        <v>39.078494700707978</v>
      </c>
      <c r="AS35" s="922">
        <f t="shared" si="137"/>
        <v>0.50229887955968167</v>
      </c>
      <c r="AT35" s="922">
        <f t="shared" si="138"/>
        <v>0.67213193007489025</v>
      </c>
      <c r="AX35" s="963">
        <v>0.85456018518518517</v>
      </c>
      <c r="AY35" s="964">
        <f t="shared" si="8"/>
        <v>45367.854560185187</v>
      </c>
      <c r="AZ35" s="963" t="s">
        <v>325</v>
      </c>
      <c r="BA35" s="965">
        <v>2.4E-2</v>
      </c>
      <c r="BB35" s="965">
        <v>0.10299999999999999</v>
      </c>
      <c r="BC35" s="965">
        <v>0.10299999999999999</v>
      </c>
      <c r="BD35" s="925">
        <v>304.49324190062674</v>
      </c>
      <c r="BE35" s="965">
        <f t="shared" si="9"/>
        <v>2956.2450669963764</v>
      </c>
      <c r="BF35" s="966">
        <f t="shared" si="10"/>
        <v>70.949881607913042</v>
      </c>
      <c r="BG35" s="965">
        <f t="shared" si="11"/>
        <v>2.9278196336598725</v>
      </c>
      <c r="BH35" s="965">
        <f t="shared" si="12"/>
        <v>2.9852278617708508</v>
      </c>
      <c r="BI35" s="965">
        <f t="shared" si="13"/>
        <v>68.022061974253177</v>
      </c>
      <c r="BJ35" s="965">
        <f t="shared" si="14"/>
        <v>73.935109469683894</v>
      </c>
      <c r="BL35" s="963">
        <v>0.85456018518518517</v>
      </c>
      <c r="BM35" s="964">
        <f t="shared" si="15"/>
        <v>45367.854560185187</v>
      </c>
      <c r="BN35" s="963" t="s">
        <v>325</v>
      </c>
      <c r="BO35" s="965">
        <v>2.4E-2</v>
      </c>
      <c r="BP35" s="965">
        <v>0.10299999999999999</v>
      </c>
      <c r="BQ35" s="965">
        <v>0.10299999999999999</v>
      </c>
      <c r="BR35" s="925">
        <v>297.84979574370567</v>
      </c>
      <c r="BS35" s="965">
        <f t="shared" si="16"/>
        <v>2891.7455897447153</v>
      </c>
      <c r="BT35" s="966">
        <f t="shared" si="17"/>
        <v>69.401894153873172</v>
      </c>
      <c r="BU35" s="965">
        <f t="shared" si="18"/>
        <v>2.8639403436894777</v>
      </c>
      <c r="BV35" s="965">
        <f t="shared" si="19"/>
        <v>2.9200960367029971</v>
      </c>
      <c r="BW35" s="965">
        <f t="shared" si="20"/>
        <v>66.537953810183694</v>
      </c>
      <c r="BX35" s="965">
        <f t="shared" si="21"/>
        <v>72.321990190576173</v>
      </c>
      <c r="BZ35" s="927">
        <v>70.258334221239039</v>
      </c>
      <c r="CA35" s="927">
        <f t="shared" si="139"/>
        <v>73.935109469683894</v>
      </c>
      <c r="CB35" s="927">
        <f t="shared" si="140"/>
        <v>66.537953810183694</v>
      </c>
      <c r="CC35" s="927">
        <v>73.214465113717637</v>
      </c>
      <c r="CD35" s="927">
        <v>67.359051999769633</v>
      </c>
      <c r="CE35" s="927">
        <f t="shared" si="141"/>
        <v>0.72064435596625742</v>
      </c>
      <c r="CF35" s="927">
        <f t="shared" si="142"/>
        <v>0.82109818958593905</v>
      </c>
      <c r="CJ35" s="967">
        <v>0.85255787037037034</v>
      </c>
      <c r="CK35" s="968">
        <f t="shared" si="143"/>
        <v>45367.85255787037</v>
      </c>
      <c r="CL35" s="967" t="s">
        <v>326</v>
      </c>
      <c r="CM35" s="469">
        <v>2.9000000000000001E-2</v>
      </c>
      <c r="CN35" s="469">
        <v>8.7999999999999995E-2</v>
      </c>
      <c r="CO35" s="469">
        <v>8.7999999999999995E-2</v>
      </c>
      <c r="CP35" s="930">
        <v>284.10906235127197</v>
      </c>
      <c r="CQ35" s="469">
        <f t="shared" si="22"/>
        <v>3228.5120721735452</v>
      </c>
      <c r="CR35" s="969">
        <f t="shared" si="144"/>
        <v>93.626850093032814</v>
      </c>
      <c r="CS35" s="469">
        <f t="shared" si="23"/>
        <v>3.1922366556322697</v>
      </c>
      <c r="CT35" s="469">
        <f t="shared" si="24"/>
        <v>3.2656214063364595</v>
      </c>
      <c r="CU35" s="469">
        <f t="shared" si="25"/>
        <v>90.434613437400543</v>
      </c>
      <c r="CV35" s="469">
        <f t="shared" si="26"/>
        <v>96.892471499369279</v>
      </c>
      <c r="CX35" s="967">
        <v>0.85255787037037034</v>
      </c>
      <c r="CY35" s="968">
        <f t="shared" si="145"/>
        <v>45367.85255787037</v>
      </c>
      <c r="CZ35" s="967" t="s">
        <v>326</v>
      </c>
      <c r="DA35" s="469">
        <v>2.9000000000000001E-2</v>
      </c>
      <c r="DB35" s="469">
        <v>8.7999999999999995E-2</v>
      </c>
      <c r="DC35" s="469">
        <v>8.7999999999999995E-2</v>
      </c>
      <c r="DD35" s="930">
        <v>275.73461394545348</v>
      </c>
      <c r="DE35" s="469">
        <f t="shared" si="27"/>
        <v>3133.3478857437894</v>
      </c>
      <c r="DF35" s="969">
        <f t="shared" si="146"/>
        <v>90.8670886865699</v>
      </c>
      <c r="DG35" s="469">
        <f t="shared" si="28"/>
        <v>3.0981417297241967</v>
      </c>
      <c r="DH35" s="469">
        <f t="shared" si="29"/>
        <v>3.1693633786833737</v>
      </c>
      <c r="DI35" s="469">
        <f t="shared" si="30"/>
        <v>87.76894695684571</v>
      </c>
      <c r="DJ35" s="469">
        <f t="shared" si="31"/>
        <v>94.036452065253272</v>
      </c>
      <c r="DL35" s="472">
        <v>92.294668878957566</v>
      </c>
      <c r="DM35" s="472">
        <f t="shared" si="147"/>
        <v>96.892471499369279</v>
      </c>
      <c r="DN35" s="472">
        <f t="shared" si="148"/>
        <v>87.76894695684571</v>
      </c>
      <c r="DO35" s="472">
        <v>95.513824987300126</v>
      </c>
      <c r="DP35" s="472">
        <v>89.147853357319335</v>
      </c>
      <c r="DQ35" s="472">
        <f t="shared" si="149"/>
        <v>1.3786465120691531</v>
      </c>
      <c r="DR35" s="472">
        <f t="shared" si="150"/>
        <v>1.3789064004736247</v>
      </c>
      <c r="DV35" s="970">
        <v>0.86041666666666661</v>
      </c>
      <c r="DW35" s="971">
        <f t="shared" si="32"/>
        <v>45367.86041666667</v>
      </c>
      <c r="DX35" s="970" t="s">
        <v>436</v>
      </c>
      <c r="DY35" s="972">
        <v>0.01</v>
      </c>
      <c r="DZ35" s="972">
        <v>1.9E-2</v>
      </c>
      <c r="EA35" s="972">
        <v>1.9E-2</v>
      </c>
      <c r="EB35" s="934">
        <v>75.168674108638257</v>
      </c>
      <c r="EC35" s="972">
        <f t="shared" si="33"/>
        <v>3956.2460057178032</v>
      </c>
      <c r="ED35" s="973">
        <f t="shared" si="34"/>
        <v>39.562460057178036</v>
      </c>
      <c r="EE35" s="974">
        <f t="shared" si="35"/>
        <v>3.7584337054319126</v>
      </c>
      <c r="EF35" s="974">
        <f t="shared" si="36"/>
        <v>4.176037450479904</v>
      </c>
      <c r="EG35" s="972">
        <f t="shared" si="37"/>
        <v>35.804026351746124</v>
      </c>
      <c r="EH35" s="972">
        <f t="shared" si="38"/>
        <v>43.738497507657939</v>
      </c>
      <c r="EJ35" s="970">
        <v>0.86041666666666661</v>
      </c>
      <c r="EK35" s="971">
        <f t="shared" si="39"/>
        <v>45367.86041666667</v>
      </c>
      <c r="EL35" s="970" t="s">
        <v>436</v>
      </c>
      <c r="EM35" s="972">
        <v>0.01</v>
      </c>
      <c r="EN35" s="972">
        <v>1.9E-2</v>
      </c>
      <c r="EO35" s="972">
        <v>1.9E-2</v>
      </c>
      <c r="EP35" s="934">
        <v>75.370816165296901</v>
      </c>
      <c r="EQ35" s="972">
        <f t="shared" si="40"/>
        <v>3966.8850613314157</v>
      </c>
      <c r="ER35" s="975">
        <f t="shared" si="41"/>
        <v>39.668850613314156</v>
      </c>
      <c r="ES35" s="976">
        <f t="shared" si="42"/>
        <v>3.7685408082648451</v>
      </c>
      <c r="ET35" s="976">
        <f t="shared" si="43"/>
        <v>4.1872675647387165</v>
      </c>
      <c r="EU35" s="972">
        <f t="shared" si="44"/>
        <v>35.900309805049311</v>
      </c>
      <c r="EV35" s="972">
        <f t="shared" si="45"/>
        <v>43.856118178052874</v>
      </c>
      <c r="EX35" s="939">
        <v>39.87717757739437</v>
      </c>
      <c r="EY35" s="939">
        <f t="shared" si="151"/>
        <v>43.856118178052874</v>
      </c>
      <c r="EZ35" s="939">
        <f t="shared" si="152"/>
        <v>35.804026351746124</v>
      </c>
      <c r="FA35" s="939">
        <v>44.086435210563778</v>
      </c>
      <c r="FB35" s="939">
        <v>36.088845707541907</v>
      </c>
      <c r="FC35" s="472">
        <f t="shared" si="153"/>
        <v>-0.23031703251090363</v>
      </c>
      <c r="FD35" s="472">
        <f t="shared" si="154"/>
        <v>0.28481935579578277</v>
      </c>
      <c r="FH35" s="977">
        <v>0.87157407407407417</v>
      </c>
      <c r="FI35" s="978">
        <f t="shared" si="46"/>
        <v>45367.871574074074</v>
      </c>
      <c r="FJ35" s="977" t="s">
        <v>437</v>
      </c>
      <c r="FK35" s="979">
        <v>6.0000000000000001E-3</v>
      </c>
      <c r="FL35" s="979">
        <v>1.4999999999999999E-2</v>
      </c>
      <c r="FM35" s="979">
        <v>1.4999999999999999E-2</v>
      </c>
      <c r="FN35" s="942">
        <v>59.490921907355307</v>
      </c>
      <c r="FO35" s="979">
        <f t="shared" si="47"/>
        <v>3966.061460490354</v>
      </c>
      <c r="FP35" s="980">
        <f t="shared" si="48"/>
        <v>23.796368762942123</v>
      </c>
      <c r="FQ35" s="981">
        <f t="shared" si="49"/>
        <v>3.7181826192097067</v>
      </c>
      <c r="FR35" s="981">
        <f t="shared" si="50"/>
        <v>4.2493515648110947</v>
      </c>
      <c r="FS35" s="979">
        <f t="shared" si="51"/>
        <v>20.078186143732417</v>
      </c>
      <c r="FT35" s="979">
        <f t="shared" si="52"/>
        <v>28.045720327753216</v>
      </c>
      <c r="FV35" s="977">
        <v>0.87157407407407417</v>
      </c>
      <c r="FW35" s="978">
        <f t="shared" si="53"/>
        <v>45367.871574074074</v>
      </c>
      <c r="FX35" s="977" t="s">
        <v>437</v>
      </c>
      <c r="FY35" s="979">
        <v>6.0000000000000001E-3</v>
      </c>
      <c r="FZ35" s="979">
        <v>1.4999999999999999E-2</v>
      </c>
      <c r="GA35" s="979">
        <v>1.4999999999999999E-2</v>
      </c>
      <c r="GB35" s="942">
        <v>59.242050215378818</v>
      </c>
      <c r="GC35" s="979">
        <f t="shared" si="54"/>
        <v>3949.4700143585878</v>
      </c>
      <c r="GD35" s="980">
        <f t="shared" si="55"/>
        <v>23.696820086151529</v>
      </c>
      <c r="GE35" s="981">
        <f t="shared" si="56"/>
        <v>3.7026281384611761</v>
      </c>
      <c r="GF35" s="981">
        <f t="shared" si="57"/>
        <v>4.2315750153842018</v>
      </c>
      <c r="GG35" s="979">
        <f t="shared" si="58"/>
        <v>19.994191947690354</v>
      </c>
      <c r="GH35" s="979">
        <f t="shared" si="59"/>
        <v>27.928395101535731</v>
      </c>
      <c r="GJ35" s="982">
        <v>23.907323180277515</v>
      </c>
      <c r="GK35" s="945">
        <f t="shared" si="155"/>
        <v>28.045720327753216</v>
      </c>
      <c r="GL35" s="945">
        <f t="shared" si="156"/>
        <v>19.994191947690354</v>
      </c>
      <c r="GM35" s="982">
        <v>28.176488033898501</v>
      </c>
      <c r="GN35" s="982">
        <v>20.171803933359154</v>
      </c>
      <c r="GO35" s="472">
        <f t="shared" si="157"/>
        <v>-0.13076770614528499</v>
      </c>
      <c r="GP35" s="472">
        <f t="shared" si="158"/>
        <v>0.17761198566880054</v>
      </c>
      <c r="GT35" s="983">
        <v>0.89939814814814811</v>
      </c>
      <c r="GU35" s="984">
        <f t="shared" si="60"/>
        <v>45367.899398148147</v>
      </c>
      <c r="GV35" s="983" t="s">
        <v>438</v>
      </c>
      <c r="GW35" s="985">
        <v>7.0000000000000001E-3</v>
      </c>
      <c r="GX35" s="985">
        <v>3.6999999999999998E-2</v>
      </c>
      <c r="GY35" s="985">
        <v>3.6999999999999998E-2</v>
      </c>
      <c r="GZ35" s="948">
        <v>276.78277960238375</v>
      </c>
      <c r="HA35" s="985">
        <f t="shared" si="61"/>
        <v>7480.6156649292907</v>
      </c>
      <c r="HB35" s="986">
        <f t="shared" si="62"/>
        <v>52.364309654505035</v>
      </c>
      <c r="HC35" s="987">
        <f t="shared" si="63"/>
        <v>7.2837573579574677</v>
      </c>
      <c r="HD35" s="987">
        <f t="shared" si="64"/>
        <v>7.6884105445106607</v>
      </c>
      <c r="HE35" s="985">
        <f t="shared" si="65"/>
        <v>45.080552296547566</v>
      </c>
      <c r="HF35" s="985">
        <f t="shared" si="66"/>
        <v>60.052720199015695</v>
      </c>
      <c r="HH35" s="983">
        <v>0.89939814814814811</v>
      </c>
      <c r="HI35" s="984">
        <f t="shared" si="67"/>
        <v>45367.899398148147</v>
      </c>
      <c r="HJ35" s="983" t="s">
        <v>438</v>
      </c>
      <c r="HK35" s="985">
        <v>7.0000000000000001E-3</v>
      </c>
      <c r="HL35" s="985">
        <v>3.6999999999999998E-2</v>
      </c>
      <c r="HM35" s="985">
        <v>3.6999999999999998E-2</v>
      </c>
      <c r="HN35" s="948">
        <v>270.62171808561465</v>
      </c>
      <c r="HO35" s="985">
        <f t="shared" si="68"/>
        <v>7314.1004888003963</v>
      </c>
      <c r="HP35" s="986">
        <f t="shared" si="69"/>
        <v>51.198703421602772</v>
      </c>
      <c r="HQ35" s="987">
        <f t="shared" si="70"/>
        <v>7.1216241601477543</v>
      </c>
      <c r="HR35" s="987">
        <f t="shared" si="71"/>
        <v>7.5172699468226289</v>
      </c>
      <c r="HS35" s="985">
        <f t="shared" si="72"/>
        <v>44.077079261455019</v>
      </c>
      <c r="HT35" s="985">
        <f t="shared" si="73"/>
        <v>58.715973368425402</v>
      </c>
      <c r="HV35" s="951">
        <v>51.989121323418075</v>
      </c>
      <c r="HW35" s="951">
        <f t="shared" si="159"/>
        <v>60.052720199015695</v>
      </c>
      <c r="HX35" s="951">
        <f t="shared" si="160"/>
        <v>44.077079261455019</v>
      </c>
      <c r="HY35" s="951">
        <v>59.622444692332635</v>
      </c>
      <c r="HZ35" s="951">
        <v>44.757551816025334</v>
      </c>
      <c r="IA35" s="472">
        <f t="shared" si="161"/>
        <v>0.43027550668305992</v>
      </c>
      <c r="IB35" s="472">
        <f t="shared" si="162"/>
        <v>0.68047255457031497</v>
      </c>
      <c r="IF35" s="952">
        <v>0.86392361111111116</v>
      </c>
      <c r="IG35" s="953">
        <f t="shared" si="163"/>
        <v>45367.863923611112</v>
      </c>
      <c r="IH35" s="240" t="s">
        <v>327</v>
      </c>
      <c r="II35" s="239">
        <v>1.4E-2</v>
      </c>
      <c r="IJ35" s="239">
        <v>7.4999999999999997E-2</v>
      </c>
      <c r="IK35" s="239">
        <v>7.4999999999999997E-2</v>
      </c>
      <c r="IL35" s="239">
        <v>342.45467564370466</v>
      </c>
      <c r="IM35" s="239">
        <f t="shared" si="164"/>
        <v>4566.062341916062</v>
      </c>
      <c r="IN35" s="954">
        <f t="shared" si="190"/>
        <v>63.924872786824871</v>
      </c>
      <c r="IO35" s="239">
        <f t="shared" si="75"/>
        <v>4.5059825742592725</v>
      </c>
      <c r="IP35" s="239">
        <f t="shared" si="76"/>
        <v>4.6277658870770901</v>
      </c>
      <c r="IQ35" s="239">
        <f t="shared" si="77"/>
        <v>59.4188902125656</v>
      </c>
      <c r="IR35" s="239">
        <f t="shared" si="78"/>
        <v>68.552638673901967</v>
      </c>
      <c r="IT35" s="952">
        <v>0.86392361111111116</v>
      </c>
      <c r="IU35" s="953">
        <f t="shared" si="165"/>
        <v>45367.863923611112</v>
      </c>
      <c r="IV35" s="240" t="s">
        <v>327</v>
      </c>
      <c r="IW35" s="239">
        <v>1.4E-2</v>
      </c>
      <c r="IX35" s="239">
        <v>7.4999999999999997E-2</v>
      </c>
      <c r="IY35" s="239">
        <v>7.4999999999999997E-2</v>
      </c>
      <c r="IZ35" s="239">
        <v>345.94918302431751</v>
      </c>
      <c r="JA35" s="239">
        <f t="shared" si="166"/>
        <v>4612.6557736575669</v>
      </c>
      <c r="JB35" s="954">
        <f t="shared" si="191"/>
        <v>64.577180831205936</v>
      </c>
      <c r="JC35" s="239">
        <f t="shared" si="80"/>
        <v>4.5519629345304935</v>
      </c>
      <c r="JD35" s="239">
        <f t="shared" si="81"/>
        <v>4.6749889597880747</v>
      </c>
      <c r="JE35" s="239">
        <f t="shared" si="82"/>
        <v>60.025217896675443</v>
      </c>
      <c r="JF35" s="239">
        <f t="shared" si="83"/>
        <v>69.252169790994017</v>
      </c>
      <c r="JH35" s="225">
        <v>65.022681565927087</v>
      </c>
      <c r="JI35" s="225">
        <f t="shared" si="167"/>
        <v>69.252169790994017</v>
      </c>
      <c r="JJ35" s="225">
        <f t="shared" si="168"/>
        <v>59.4188902125656</v>
      </c>
      <c r="JK35" s="225">
        <v>69.729922026780883</v>
      </c>
      <c r="JL35" s="225">
        <v>60.43931585404313</v>
      </c>
      <c r="JM35" s="472">
        <f t="shared" si="169"/>
        <v>-0.47775223578686621</v>
      </c>
      <c r="JN35" s="472">
        <f t="shared" si="170"/>
        <v>1.0204256414775301</v>
      </c>
      <c r="JR35" s="323">
        <v>0.87928240740740737</v>
      </c>
      <c r="JS35" s="336">
        <f t="shared" si="84"/>
        <v>45367.879282407404</v>
      </c>
      <c r="JT35" s="184" t="s">
        <v>328</v>
      </c>
      <c r="JU35" s="141">
        <v>4.0000000000000001E-3</v>
      </c>
      <c r="JV35" s="141">
        <v>0.03</v>
      </c>
      <c r="JW35" s="141">
        <v>0.03</v>
      </c>
      <c r="JX35" s="249">
        <v>206.08089643348822</v>
      </c>
      <c r="JY35" s="141">
        <f t="shared" si="85"/>
        <v>6869.3632144496078</v>
      </c>
      <c r="JZ35" s="988">
        <f t="shared" si="86"/>
        <v>27.477452857798433</v>
      </c>
      <c r="KA35" s="141">
        <f t="shared" si="87"/>
        <v>6.647770852693168</v>
      </c>
      <c r="KB35" s="141">
        <f t="shared" si="88"/>
        <v>7.1062378080513184</v>
      </c>
      <c r="KC35" s="141">
        <f t="shared" si="89"/>
        <v>20.829682005105266</v>
      </c>
      <c r="KD35" s="141">
        <f t="shared" si="90"/>
        <v>34.583690665849751</v>
      </c>
      <c r="KF35" s="323">
        <v>0.87928240740740737</v>
      </c>
      <c r="KG35" s="336">
        <f t="shared" si="91"/>
        <v>45367.879282407404</v>
      </c>
      <c r="KH35" s="184" t="s">
        <v>328</v>
      </c>
      <c r="KI35" s="141">
        <v>4.0000000000000001E-3</v>
      </c>
      <c r="KJ35" s="141">
        <v>0.03</v>
      </c>
      <c r="KK35" s="141">
        <v>0.03</v>
      </c>
      <c r="KL35" s="249">
        <v>200.92768251330372</v>
      </c>
      <c r="KM35" s="141">
        <f t="shared" si="92"/>
        <v>6697.5894171101245</v>
      </c>
      <c r="KN35" s="988">
        <f t="shared" si="93"/>
        <v>26.7903576684405</v>
      </c>
      <c r="KO35" s="141">
        <f t="shared" si="94"/>
        <v>6.4815381455904424</v>
      </c>
      <c r="KP35" s="141">
        <f t="shared" si="95"/>
        <v>6.9285407763208191</v>
      </c>
      <c r="KQ35" s="141">
        <f t="shared" si="96"/>
        <v>20.308819522850058</v>
      </c>
      <c r="KR35" s="141">
        <f t="shared" si="97"/>
        <v>33.718898444761322</v>
      </c>
      <c r="KT35" s="226">
        <v>27.350658909098858</v>
      </c>
      <c r="KU35" s="226">
        <f t="shared" si="171"/>
        <v>34.583690665849751</v>
      </c>
      <c r="KV35" s="226">
        <f t="shared" si="172"/>
        <v>20.308819522850058</v>
      </c>
      <c r="KW35" s="226">
        <v>34.424105178693388</v>
      </c>
      <c r="KX35" s="226">
        <v>20.733564011736231</v>
      </c>
      <c r="KY35" s="472">
        <f t="shared" si="173"/>
        <v>0.15958548715636311</v>
      </c>
      <c r="KZ35" s="472">
        <f t="shared" si="174"/>
        <v>0.42474448888617289</v>
      </c>
      <c r="LD35" s="146">
        <v>0.87928240740740737</v>
      </c>
      <c r="LE35" s="421">
        <f t="shared" si="98"/>
        <v>45367.879282407404</v>
      </c>
      <c r="LF35" s="185" t="s">
        <v>329</v>
      </c>
      <c r="LG35" s="142">
        <v>5.0000000000000001E-3</v>
      </c>
      <c r="LH35" s="142">
        <v>0.01</v>
      </c>
      <c r="LI35" s="142">
        <v>1.2E-2</v>
      </c>
      <c r="LJ35" s="274">
        <v>127.88510538001657</v>
      </c>
      <c r="LK35" s="142">
        <f t="shared" si="99"/>
        <v>10657.09211500138</v>
      </c>
      <c r="LL35" s="424">
        <f t="shared" si="100"/>
        <v>53.285460575006901</v>
      </c>
      <c r="LM35" s="142">
        <f t="shared" si="101"/>
        <v>9.8373157984628126</v>
      </c>
      <c r="LN35" s="142">
        <f t="shared" si="102"/>
        <v>11.625918670910599</v>
      </c>
      <c r="LO35" s="142">
        <f t="shared" si="103"/>
        <v>43.44814477654409</v>
      </c>
      <c r="LP35" s="142">
        <f t="shared" si="104"/>
        <v>64.911379245917502</v>
      </c>
      <c r="LR35" s="146">
        <v>0.87928240740740737</v>
      </c>
      <c r="LS35" s="421">
        <f t="shared" si="105"/>
        <v>45367.879282407404</v>
      </c>
      <c r="LT35" s="185" t="s">
        <v>329</v>
      </c>
      <c r="LU35" s="142">
        <v>5.0000000000000001E-3</v>
      </c>
      <c r="LV35" s="142">
        <v>0.01</v>
      </c>
      <c r="LW35" s="142">
        <v>1.2E-2</v>
      </c>
      <c r="LX35" s="274">
        <v>133.33074456758371</v>
      </c>
      <c r="LY35" s="142">
        <f t="shared" si="106"/>
        <v>11110.895380631975</v>
      </c>
      <c r="LZ35" s="424">
        <f t="shared" si="107"/>
        <v>55.554476903159873</v>
      </c>
      <c r="MA35" s="142">
        <f t="shared" si="108"/>
        <v>10.256211120583361</v>
      </c>
      <c r="MB35" s="142">
        <f t="shared" si="109"/>
        <v>12.120976778871247</v>
      </c>
      <c r="MC35" s="142">
        <f t="shared" si="110"/>
        <v>45.298265782576514</v>
      </c>
      <c r="MD35" s="142">
        <f t="shared" si="111"/>
        <v>67.675453682031119</v>
      </c>
      <c r="MF35" s="227">
        <v>55.712557953160093</v>
      </c>
      <c r="MG35" s="227">
        <f t="shared" si="175"/>
        <v>67.675453682031119</v>
      </c>
      <c r="MH35" s="227">
        <f t="shared" si="176"/>
        <v>43.44814477654409</v>
      </c>
      <c r="MI35" s="227">
        <v>67.868025142940482</v>
      </c>
      <c r="MJ35" s="227">
        <v>45.427162638730536</v>
      </c>
      <c r="MK35" s="472">
        <f t="shared" si="177"/>
        <v>-0.19257146090936317</v>
      </c>
      <c r="ML35" s="472">
        <f t="shared" si="178"/>
        <v>1.9790178621864456</v>
      </c>
      <c r="MP35" s="700">
        <v>0.93062500000000004</v>
      </c>
      <c r="MQ35" s="410">
        <f t="shared" si="112"/>
        <v>45367.930625000001</v>
      </c>
      <c r="MR35" s="396" t="s">
        <v>330</v>
      </c>
      <c r="MS35" s="397">
        <v>3.0000000000000001E-3</v>
      </c>
      <c r="MT35" s="397">
        <v>2.5000000000000001E-2</v>
      </c>
      <c r="MU35" s="397">
        <v>2.5000000000000001E-2</v>
      </c>
      <c r="MV35" s="960">
        <v>260.72552366471268</v>
      </c>
      <c r="MW35" s="397">
        <f t="shared" si="113"/>
        <v>10429.020946588507</v>
      </c>
      <c r="MX35" s="989">
        <f t="shared" si="114"/>
        <v>31.287062839765522</v>
      </c>
      <c r="MY35" s="397">
        <f t="shared" si="115"/>
        <v>10.027904756335102</v>
      </c>
      <c r="MZ35" s="397">
        <f t="shared" si="116"/>
        <v>10.863563486029694</v>
      </c>
      <c r="NA35" s="397">
        <f t="shared" si="117"/>
        <v>21.259158083430421</v>
      </c>
      <c r="NB35" s="397">
        <f t="shared" si="118"/>
        <v>42.150626325795216</v>
      </c>
      <c r="ND35" s="700">
        <v>0.93062500000000004</v>
      </c>
      <c r="NE35" s="410">
        <f t="shared" si="119"/>
        <v>45367.930625000001</v>
      </c>
      <c r="NF35" s="396" t="s">
        <v>330</v>
      </c>
      <c r="NG35" s="397">
        <v>3.0000000000000001E-3</v>
      </c>
      <c r="NH35" s="397">
        <v>2.5000000000000001E-2</v>
      </c>
      <c r="NI35" s="397">
        <v>2.5000000000000001E-2</v>
      </c>
      <c r="NJ35" s="960">
        <v>247.35945166823157</v>
      </c>
      <c r="NK35" s="397">
        <f t="shared" si="120"/>
        <v>9894.3780667292631</v>
      </c>
      <c r="NL35" s="989">
        <f t="shared" si="121"/>
        <v>29.683134200187791</v>
      </c>
      <c r="NM35" s="397">
        <f t="shared" si="122"/>
        <v>9.5138250641627504</v>
      </c>
      <c r="NN35" s="397">
        <f t="shared" si="123"/>
        <v>10.306643819509649</v>
      </c>
      <c r="NO35" s="397">
        <f t="shared" si="124"/>
        <v>20.169309136025042</v>
      </c>
      <c r="NP35" s="397">
        <f t="shared" si="125"/>
        <v>39.98977801969744</v>
      </c>
      <c r="NR35" s="962">
        <v>30.79029739530969</v>
      </c>
      <c r="NS35" s="962">
        <f t="shared" si="179"/>
        <v>42.150626325795216</v>
      </c>
      <c r="NT35" s="962">
        <f t="shared" si="180"/>
        <v>20.169309136025042</v>
      </c>
      <c r="NU35" s="962">
        <v>41.481372879792218</v>
      </c>
      <c r="NV35" s="962">
        <v>20.921612332710431</v>
      </c>
      <c r="NW35" s="472">
        <f t="shared" si="181"/>
        <v>0.66925344600299752</v>
      </c>
      <c r="NX35" s="472">
        <f t="shared" si="182"/>
        <v>0.75230319668538925</v>
      </c>
    </row>
    <row r="36" spans="12:388" x14ac:dyDescent="0.25">
      <c r="L36" s="321">
        <v>0.88895833333333341</v>
      </c>
      <c r="M36" s="338">
        <f t="shared" si="129"/>
        <v>45367.888958333337</v>
      </c>
      <c r="N36" s="321" t="s">
        <v>324</v>
      </c>
      <c r="O36" s="311">
        <v>7.0000000000000001E-3</v>
      </c>
      <c r="P36" s="311">
        <v>3.2000000000000001E-2</v>
      </c>
      <c r="Q36" s="311">
        <v>3.2000000000000001E-2</v>
      </c>
      <c r="R36" s="311">
        <v>179.6541007765197</v>
      </c>
      <c r="S36" s="311">
        <f t="shared" si="130"/>
        <v>5614.1906492662401</v>
      </c>
      <c r="T36" s="921">
        <f t="shared" si="131"/>
        <v>39.299334544863683</v>
      </c>
      <c r="U36" s="311">
        <f t="shared" si="0"/>
        <v>5.4440636598945362</v>
      </c>
      <c r="V36" s="311">
        <f t="shared" si="1"/>
        <v>5.7952935734361191</v>
      </c>
      <c r="W36" s="311">
        <f t="shared" si="2"/>
        <v>33.855270884969144</v>
      </c>
      <c r="X36" s="311">
        <f t="shared" si="3"/>
        <v>45.094628118299802</v>
      </c>
      <c r="Z36" s="321">
        <v>0.88895833333333341</v>
      </c>
      <c r="AA36" s="338">
        <f t="shared" si="132"/>
        <v>45367.888958333337</v>
      </c>
      <c r="AB36" s="321" t="s">
        <v>324</v>
      </c>
      <c r="AC36" s="311">
        <v>7.0000000000000001E-3</v>
      </c>
      <c r="AD36" s="311">
        <v>3.2000000000000001E-2</v>
      </c>
      <c r="AE36" s="311">
        <v>3.2000000000000001E-2</v>
      </c>
      <c r="AF36" s="311">
        <v>174.81516847322646</v>
      </c>
      <c r="AG36" s="311">
        <f t="shared" si="133"/>
        <v>5462.9740147883267</v>
      </c>
      <c r="AH36" s="921">
        <f t="shared" si="134"/>
        <v>38.240818103518286</v>
      </c>
      <c r="AI36" s="311">
        <f t="shared" si="4"/>
        <v>5.2974293476735292</v>
      </c>
      <c r="AJ36" s="311">
        <f t="shared" si="5"/>
        <v>5.6391989830073053</v>
      </c>
      <c r="AK36" s="311">
        <f t="shared" si="6"/>
        <v>32.943388755844758</v>
      </c>
      <c r="AL36" s="311">
        <f t="shared" si="7"/>
        <v>43.880017086525591</v>
      </c>
      <c r="AN36" s="922">
        <v>38.910052913204929</v>
      </c>
      <c r="AO36" s="922">
        <f t="shared" si="135"/>
        <v>45.094628118299802</v>
      </c>
      <c r="AP36" s="922">
        <f t="shared" si="136"/>
        <v>32.943388755844758</v>
      </c>
      <c r="AQ36" s="922">
        <v>44.647940900405658</v>
      </c>
      <c r="AR36" s="922">
        <v>33.519915713107274</v>
      </c>
      <c r="AS36" s="922">
        <f t="shared" si="137"/>
        <v>0.44668721789414434</v>
      </c>
      <c r="AT36" s="922">
        <f t="shared" si="138"/>
        <v>0.57652695726251579</v>
      </c>
      <c r="AX36" s="963">
        <v>0.85488425925925926</v>
      </c>
      <c r="AY36" s="964">
        <f t="shared" si="8"/>
        <v>45367.854884259257</v>
      </c>
      <c r="AZ36" s="963" t="s">
        <v>325</v>
      </c>
      <c r="BA36" s="965">
        <v>2.4E-2</v>
      </c>
      <c r="BB36" s="965">
        <v>0.10299999999999999</v>
      </c>
      <c r="BC36" s="965">
        <v>0.10299999999999999</v>
      </c>
      <c r="BD36" s="925">
        <v>304.49324190062674</v>
      </c>
      <c r="BE36" s="965">
        <f t="shared" si="9"/>
        <v>2956.2450669963764</v>
      </c>
      <c r="BF36" s="966">
        <f t="shared" si="10"/>
        <v>70.949881607913042</v>
      </c>
      <c r="BG36" s="965">
        <f t="shared" si="11"/>
        <v>2.9278196336598725</v>
      </c>
      <c r="BH36" s="965">
        <f t="shared" si="12"/>
        <v>2.9852278617708508</v>
      </c>
      <c r="BI36" s="965">
        <f t="shared" si="13"/>
        <v>68.022061974253177</v>
      </c>
      <c r="BJ36" s="965">
        <f t="shared" si="14"/>
        <v>73.935109469683894</v>
      </c>
      <c r="BL36" s="963">
        <v>0.85488425925925926</v>
      </c>
      <c r="BM36" s="964">
        <f t="shared" si="15"/>
        <v>45367.854884259257</v>
      </c>
      <c r="BN36" s="963" t="s">
        <v>325</v>
      </c>
      <c r="BO36" s="965">
        <v>2.4E-2</v>
      </c>
      <c r="BP36" s="965">
        <v>0.10299999999999999</v>
      </c>
      <c r="BQ36" s="965">
        <v>0.10299999999999999</v>
      </c>
      <c r="BR36" s="925">
        <v>297.84979574370567</v>
      </c>
      <c r="BS36" s="965">
        <f t="shared" si="16"/>
        <v>2891.7455897447153</v>
      </c>
      <c r="BT36" s="966">
        <f t="shared" si="17"/>
        <v>69.401894153873172</v>
      </c>
      <c r="BU36" s="965">
        <f t="shared" si="18"/>
        <v>2.8639403436894777</v>
      </c>
      <c r="BV36" s="965">
        <f t="shared" si="19"/>
        <v>2.9200960367029971</v>
      </c>
      <c r="BW36" s="965">
        <f t="shared" si="20"/>
        <v>66.537953810183694</v>
      </c>
      <c r="BX36" s="965">
        <f t="shared" si="21"/>
        <v>72.321990190576173</v>
      </c>
      <c r="BZ36" s="927">
        <v>70.258334221239039</v>
      </c>
      <c r="CA36" s="927">
        <f t="shared" si="139"/>
        <v>73.935109469683894</v>
      </c>
      <c r="CB36" s="927">
        <f t="shared" si="140"/>
        <v>66.537953810183694</v>
      </c>
      <c r="CC36" s="927">
        <v>73.214465113717637</v>
      </c>
      <c r="CD36" s="927">
        <v>67.359051999769633</v>
      </c>
      <c r="CE36" s="927">
        <f t="shared" si="141"/>
        <v>0.72064435596625742</v>
      </c>
      <c r="CF36" s="927">
        <f t="shared" si="142"/>
        <v>0.82109818958593905</v>
      </c>
      <c r="CJ36" s="967">
        <v>0.85276620370370371</v>
      </c>
      <c r="CK36" s="968">
        <f t="shared" si="143"/>
        <v>45367.852766203701</v>
      </c>
      <c r="CL36" s="967" t="s">
        <v>326</v>
      </c>
      <c r="CM36" s="469">
        <v>2.9000000000000001E-2</v>
      </c>
      <c r="CN36" s="469">
        <v>8.7999999999999995E-2</v>
      </c>
      <c r="CO36" s="469">
        <v>8.7999999999999995E-2</v>
      </c>
      <c r="CP36" s="930">
        <v>284.10906235127197</v>
      </c>
      <c r="CQ36" s="469">
        <f t="shared" si="22"/>
        <v>3228.5120721735452</v>
      </c>
      <c r="CR36" s="969">
        <f t="shared" si="144"/>
        <v>93.626850093032814</v>
      </c>
      <c r="CS36" s="469">
        <f t="shared" si="23"/>
        <v>3.1922366556322697</v>
      </c>
      <c r="CT36" s="469">
        <f t="shared" si="24"/>
        <v>3.2656214063364595</v>
      </c>
      <c r="CU36" s="469">
        <f t="shared" si="25"/>
        <v>90.434613437400543</v>
      </c>
      <c r="CV36" s="469">
        <f t="shared" si="26"/>
        <v>96.892471499369279</v>
      </c>
      <c r="CX36" s="967">
        <v>0.85276620370370371</v>
      </c>
      <c r="CY36" s="968">
        <f t="shared" si="145"/>
        <v>45367.852766203701</v>
      </c>
      <c r="CZ36" s="967" t="s">
        <v>326</v>
      </c>
      <c r="DA36" s="469">
        <v>2.9000000000000001E-2</v>
      </c>
      <c r="DB36" s="469">
        <v>8.7999999999999995E-2</v>
      </c>
      <c r="DC36" s="469">
        <v>8.7999999999999995E-2</v>
      </c>
      <c r="DD36" s="930">
        <v>275.73461394545348</v>
      </c>
      <c r="DE36" s="469">
        <f t="shared" si="27"/>
        <v>3133.3478857437894</v>
      </c>
      <c r="DF36" s="969">
        <f t="shared" si="146"/>
        <v>90.8670886865699</v>
      </c>
      <c r="DG36" s="469">
        <f t="shared" si="28"/>
        <v>3.0981417297241967</v>
      </c>
      <c r="DH36" s="469">
        <f t="shared" si="29"/>
        <v>3.1693633786833737</v>
      </c>
      <c r="DI36" s="469">
        <f t="shared" si="30"/>
        <v>87.76894695684571</v>
      </c>
      <c r="DJ36" s="469">
        <f t="shared" si="31"/>
        <v>94.036452065253272</v>
      </c>
      <c r="DL36" s="472">
        <v>92.294668878957566</v>
      </c>
      <c r="DM36" s="472">
        <f t="shared" si="147"/>
        <v>96.892471499369279</v>
      </c>
      <c r="DN36" s="472">
        <f t="shared" si="148"/>
        <v>87.76894695684571</v>
      </c>
      <c r="DO36" s="472">
        <v>95.513824987300126</v>
      </c>
      <c r="DP36" s="472">
        <v>89.147853357319335</v>
      </c>
      <c r="DQ36" s="472">
        <f t="shared" si="149"/>
        <v>1.3786465120691531</v>
      </c>
      <c r="DR36" s="472">
        <f t="shared" si="150"/>
        <v>1.3789064004736247</v>
      </c>
      <c r="DV36" s="970">
        <v>0.86119212962962965</v>
      </c>
      <c r="DW36" s="971">
        <f t="shared" si="32"/>
        <v>45367.861192129632</v>
      </c>
      <c r="DX36" s="970" t="s">
        <v>436</v>
      </c>
      <c r="DY36" s="972">
        <v>0.01</v>
      </c>
      <c r="DZ36" s="972">
        <v>1.9E-2</v>
      </c>
      <c r="EA36" s="972">
        <v>1.9E-2</v>
      </c>
      <c r="EB36" s="934">
        <v>75.168674108638257</v>
      </c>
      <c r="EC36" s="972">
        <f t="shared" si="33"/>
        <v>3956.2460057178032</v>
      </c>
      <c r="ED36" s="973">
        <f t="shared" si="34"/>
        <v>39.562460057178036</v>
      </c>
      <c r="EE36" s="974">
        <f t="shared" si="35"/>
        <v>3.7584337054319126</v>
      </c>
      <c r="EF36" s="974">
        <f t="shared" si="36"/>
        <v>4.176037450479904</v>
      </c>
      <c r="EG36" s="972">
        <f t="shared" si="37"/>
        <v>35.804026351746124</v>
      </c>
      <c r="EH36" s="972">
        <f t="shared" si="38"/>
        <v>43.738497507657939</v>
      </c>
      <c r="EJ36" s="970">
        <v>0.86119212962962965</v>
      </c>
      <c r="EK36" s="971">
        <f t="shared" si="39"/>
        <v>45367.861192129632</v>
      </c>
      <c r="EL36" s="970" t="s">
        <v>436</v>
      </c>
      <c r="EM36" s="972">
        <v>0.01</v>
      </c>
      <c r="EN36" s="972">
        <v>1.9E-2</v>
      </c>
      <c r="EO36" s="972">
        <v>1.9E-2</v>
      </c>
      <c r="EP36" s="934">
        <v>75.370816165296901</v>
      </c>
      <c r="EQ36" s="972">
        <f t="shared" si="40"/>
        <v>3966.8850613314157</v>
      </c>
      <c r="ER36" s="975">
        <f t="shared" si="41"/>
        <v>39.668850613314156</v>
      </c>
      <c r="ES36" s="976">
        <f t="shared" si="42"/>
        <v>3.7685408082648451</v>
      </c>
      <c r="ET36" s="976">
        <f t="shared" si="43"/>
        <v>4.1872675647387165</v>
      </c>
      <c r="EU36" s="972">
        <f t="shared" si="44"/>
        <v>35.900309805049311</v>
      </c>
      <c r="EV36" s="972">
        <f t="shared" si="45"/>
        <v>43.856118178052874</v>
      </c>
      <c r="EX36" s="939">
        <v>39.87717757739437</v>
      </c>
      <c r="EY36" s="939">
        <f t="shared" si="151"/>
        <v>43.856118178052874</v>
      </c>
      <c r="EZ36" s="939">
        <f t="shared" si="152"/>
        <v>35.804026351746124</v>
      </c>
      <c r="FA36" s="939">
        <v>44.086435210563778</v>
      </c>
      <c r="FB36" s="939">
        <v>36.088845707541907</v>
      </c>
      <c r="FC36" s="472">
        <f t="shared" si="153"/>
        <v>-0.23031703251090363</v>
      </c>
      <c r="FD36" s="472">
        <f t="shared" si="154"/>
        <v>0.28481935579578277</v>
      </c>
      <c r="FH36" s="977">
        <v>0.87494212962962958</v>
      </c>
      <c r="FI36" s="978">
        <f t="shared" si="46"/>
        <v>45367.874942129631</v>
      </c>
      <c r="FJ36" s="977" t="s">
        <v>437</v>
      </c>
      <c r="FK36" s="979">
        <v>6.0000000000000001E-3</v>
      </c>
      <c r="FL36" s="979">
        <v>1.4999999999999999E-2</v>
      </c>
      <c r="FM36" s="979">
        <v>1.4999999999999999E-2</v>
      </c>
      <c r="FN36" s="942">
        <v>59.490921907355307</v>
      </c>
      <c r="FO36" s="979">
        <f t="shared" si="47"/>
        <v>3966.061460490354</v>
      </c>
      <c r="FP36" s="980">
        <f t="shared" si="48"/>
        <v>23.796368762942123</v>
      </c>
      <c r="FQ36" s="981">
        <f t="shared" si="49"/>
        <v>3.7181826192097067</v>
      </c>
      <c r="FR36" s="981">
        <f t="shared" si="50"/>
        <v>4.2493515648110947</v>
      </c>
      <c r="FS36" s="979">
        <f t="shared" si="51"/>
        <v>20.078186143732417</v>
      </c>
      <c r="FT36" s="979">
        <f t="shared" si="52"/>
        <v>28.045720327753216</v>
      </c>
      <c r="FV36" s="977">
        <v>0.87494212962962958</v>
      </c>
      <c r="FW36" s="978">
        <f t="shared" si="53"/>
        <v>45367.874942129631</v>
      </c>
      <c r="FX36" s="977" t="s">
        <v>437</v>
      </c>
      <c r="FY36" s="979">
        <v>6.0000000000000001E-3</v>
      </c>
      <c r="FZ36" s="979">
        <v>1.4999999999999999E-2</v>
      </c>
      <c r="GA36" s="979">
        <v>1.4999999999999999E-2</v>
      </c>
      <c r="GB36" s="942">
        <v>59.242050215378818</v>
      </c>
      <c r="GC36" s="979">
        <f t="shared" si="54"/>
        <v>3949.4700143585878</v>
      </c>
      <c r="GD36" s="980">
        <f t="shared" si="55"/>
        <v>23.696820086151529</v>
      </c>
      <c r="GE36" s="981">
        <f t="shared" si="56"/>
        <v>3.7026281384611761</v>
      </c>
      <c r="GF36" s="981">
        <f t="shared" si="57"/>
        <v>4.2315750153842018</v>
      </c>
      <c r="GG36" s="979">
        <f t="shared" si="58"/>
        <v>19.994191947690354</v>
      </c>
      <c r="GH36" s="979">
        <f t="shared" si="59"/>
        <v>27.928395101535731</v>
      </c>
      <c r="GJ36" s="982">
        <v>23.907323180277515</v>
      </c>
      <c r="GK36" s="945">
        <f t="shared" si="155"/>
        <v>28.045720327753216</v>
      </c>
      <c r="GL36" s="945">
        <f t="shared" si="156"/>
        <v>19.994191947690354</v>
      </c>
      <c r="GM36" s="982">
        <v>28.176488033898501</v>
      </c>
      <c r="GN36" s="982">
        <v>20.171803933359154</v>
      </c>
      <c r="GO36" s="472">
        <f t="shared" si="157"/>
        <v>-0.13076770614528499</v>
      </c>
      <c r="GP36" s="472">
        <f t="shared" si="158"/>
        <v>0.17761198566880054</v>
      </c>
      <c r="GT36" s="983">
        <v>0.90281250000000002</v>
      </c>
      <c r="GU36" s="984">
        <f t="shared" si="60"/>
        <v>45367.902812499997</v>
      </c>
      <c r="GV36" s="983" t="s">
        <v>438</v>
      </c>
      <c r="GW36" s="985">
        <v>8.0000000000000002E-3</v>
      </c>
      <c r="GX36" s="985">
        <v>3.6999999999999998E-2</v>
      </c>
      <c r="GY36" s="985">
        <v>3.6999999999999998E-2</v>
      </c>
      <c r="GZ36" s="948">
        <v>276.78277960238375</v>
      </c>
      <c r="HA36" s="985">
        <f t="shared" si="61"/>
        <v>7480.6156649292907</v>
      </c>
      <c r="HB36" s="986">
        <f t="shared" si="62"/>
        <v>59.844925319434324</v>
      </c>
      <c r="HC36" s="987">
        <f t="shared" si="63"/>
        <v>7.2837573579574677</v>
      </c>
      <c r="HD36" s="987">
        <f t="shared" si="64"/>
        <v>7.6884105445106607</v>
      </c>
      <c r="HE36" s="985">
        <f t="shared" si="65"/>
        <v>52.561167961476855</v>
      </c>
      <c r="HF36" s="985">
        <f t="shared" si="66"/>
        <v>67.533335863944984</v>
      </c>
      <c r="HH36" s="983">
        <v>0.90281250000000002</v>
      </c>
      <c r="HI36" s="984">
        <f t="shared" si="67"/>
        <v>45367.902812499997</v>
      </c>
      <c r="HJ36" s="983" t="s">
        <v>438</v>
      </c>
      <c r="HK36" s="985">
        <v>8.0000000000000002E-3</v>
      </c>
      <c r="HL36" s="985">
        <v>3.6999999999999998E-2</v>
      </c>
      <c r="HM36" s="985">
        <v>3.6999999999999998E-2</v>
      </c>
      <c r="HN36" s="948">
        <v>270.62171808561465</v>
      </c>
      <c r="HO36" s="985">
        <f t="shared" si="68"/>
        <v>7314.1004888003963</v>
      </c>
      <c r="HP36" s="986">
        <f t="shared" si="69"/>
        <v>58.512803910403171</v>
      </c>
      <c r="HQ36" s="987">
        <f t="shared" si="70"/>
        <v>7.1216241601477543</v>
      </c>
      <c r="HR36" s="987">
        <f t="shared" si="71"/>
        <v>7.5172699468226289</v>
      </c>
      <c r="HS36" s="985">
        <f t="shared" si="72"/>
        <v>51.391179750255418</v>
      </c>
      <c r="HT36" s="985">
        <f t="shared" si="73"/>
        <v>66.030073857225801</v>
      </c>
      <c r="HV36" s="951">
        <v>59.416138655334947</v>
      </c>
      <c r="HW36" s="951">
        <f t="shared" si="159"/>
        <v>67.533335863944984</v>
      </c>
      <c r="HX36" s="951">
        <f t="shared" si="160"/>
        <v>51.391179750255418</v>
      </c>
      <c r="HY36" s="951">
        <v>67.049462024249507</v>
      </c>
      <c r="HZ36" s="951">
        <v>52.184569147942206</v>
      </c>
      <c r="IA36" s="472">
        <f t="shared" si="161"/>
        <v>0.4838738396954767</v>
      </c>
      <c r="IB36" s="472">
        <f t="shared" si="162"/>
        <v>0.79338939768678785</v>
      </c>
      <c r="IF36" s="952">
        <v>0.8646759259259259</v>
      </c>
      <c r="IG36" s="953">
        <f t="shared" si="163"/>
        <v>45367.864675925928</v>
      </c>
      <c r="IH36" s="240" t="s">
        <v>327</v>
      </c>
      <c r="II36" s="239">
        <v>1.4E-2</v>
      </c>
      <c r="IJ36" s="239">
        <v>7.4999999999999997E-2</v>
      </c>
      <c r="IK36" s="239">
        <v>7.4999999999999997E-2</v>
      </c>
      <c r="IL36" s="239">
        <v>342.45467564370466</v>
      </c>
      <c r="IM36" s="239">
        <f t="shared" si="164"/>
        <v>4566.062341916062</v>
      </c>
      <c r="IN36" s="954">
        <f t="shared" si="190"/>
        <v>63.924872786824871</v>
      </c>
      <c r="IO36" s="239">
        <f t="shared" si="75"/>
        <v>4.5059825742592725</v>
      </c>
      <c r="IP36" s="239">
        <f t="shared" si="76"/>
        <v>4.6277658870770901</v>
      </c>
      <c r="IQ36" s="239">
        <f t="shared" si="77"/>
        <v>59.4188902125656</v>
      </c>
      <c r="IR36" s="239">
        <f t="shared" si="78"/>
        <v>68.552638673901967</v>
      </c>
      <c r="IT36" s="952">
        <v>0.8646759259259259</v>
      </c>
      <c r="IU36" s="953">
        <f t="shared" si="165"/>
        <v>45367.864675925928</v>
      </c>
      <c r="IV36" s="240" t="s">
        <v>327</v>
      </c>
      <c r="IW36" s="239">
        <v>1.4E-2</v>
      </c>
      <c r="IX36" s="239">
        <v>7.4999999999999997E-2</v>
      </c>
      <c r="IY36" s="239">
        <v>7.4999999999999997E-2</v>
      </c>
      <c r="IZ36" s="239">
        <v>345.94918302431751</v>
      </c>
      <c r="JA36" s="239">
        <f t="shared" si="166"/>
        <v>4612.6557736575669</v>
      </c>
      <c r="JB36" s="954">
        <f t="shared" si="191"/>
        <v>64.577180831205936</v>
      </c>
      <c r="JC36" s="239">
        <f t="shared" si="80"/>
        <v>4.5519629345304935</v>
      </c>
      <c r="JD36" s="239">
        <f t="shared" si="81"/>
        <v>4.6749889597880747</v>
      </c>
      <c r="JE36" s="239">
        <f t="shared" si="82"/>
        <v>60.025217896675443</v>
      </c>
      <c r="JF36" s="239">
        <f t="shared" si="83"/>
        <v>69.252169790994017</v>
      </c>
      <c r="JH36" s="225">
        <v>65.022681565927087</v>
      </c>
      <c r="JI36" s="225">
        <f t="shared" si="167"/>
        <v>69.252169790994017</v>
      </c>
      <c r="JJ36" s="225">
        <f t="shared" si="168"/>
        <v>59.4188902125656</v>
      </c>
      <c r="JK36" s="225">
        <v>69.729922026780883</v>
      </c>
      <c r="JL36" s="225">
        <v>60.43931585404313</v>
      </c>
      <c r="JM36" s="472">
        <f t="shared" si="169"/>
        <v>-0.47775223578686621</v>
      </c>
      <c r="JN36" s="472">
        <f t="shared" si="170"/>
        <v>1.0204256414775301</v>
      </c>
      <c r="JR36" s="323">
        <v>0.8817476851851852</v>
      </c>
      <c r="JS36" s="336">
        <f t="shared" si="84"/>
        <v>45367.881747685184</v>
      </c>
      <c r="JT36" s="184" t="s">
        <v>328</v>
      </c>
      <c r="JU36" s="141">
        <v>4.0000000000000001E-3</v>
      </c>
      <c r="JV36" s="141">
        <v>0.03</v>
      </c>
      <c r="JW36" s="141">
        <v>0.03</v>
      </c>
      <c r="JX36" s="249">
        <v>206.08089643348822</v>
      </c>
      <c r="JY36" s="141">
        <f t="shared" si="85"/>
        <v>6869.3632144496078</v>
      </c>
      <c r="JZ36" s="988">
        <f t="shared" si="86"/>
        <v>27.477452857798433</v>
      </c>
      <c r="KA36" s="141">
        <f t="shared" si="87"/>
        <v>6.647770852693168</v>
      </c>
      <c r="KB36" s="141">
        <f t="shared" si="88"/>
        <v>7.1062378080513184</v>
      </c>
      <c r="KC36" s="141">
        <f t="shared" si="89"/>
        <v>20.829682005105266</v>
      </c>
      <c r="KD36" s="141">
        <f t="shared" si="90"/>
        <v>34.583690665849751</v>
      </c>
      <c r="KF36" s="323">
        <v>0.8817476851851852</v>
      </c>
      <c r="KG36" s="336">
        <f t="shared" si="91"/>
        <v>45367.881747685184</v>
      </c>
      <c r="KH36" s="184" t="s">
        <v>328</v>
      </c>
      <c r="KI36" s="141">
        <v>4.0000000000000001E-3</v>
      </c>
      <c r="KJ36" s="141">
        <v>0.03</v>
      </c>
      <c r="KK36" s="141">
        <v>0.03</v>
      </c>
      <c r="KL36" s="249">
        <v>200.92768251330372</v>
      </c>
      <c r="KM36" s="141">
        <f t="shared" si="92"/>
        <v>6697.5894171101245</v>
      </c>
      <c r="KN36" s="988">
        <f t="shared" si="93"/>
        <v>26.7903576684405</v>
      </c>
      <c r="KO36" s="141">
        <f t="shared" si="94"/>
        <v>6.4815381455904424</v>
      </c>
      <c r="KP36" s="141">
        <f t="shared" si="95"/>
        <v>6.9285407763208191</v>
      </c>
      <c r="KQ36" s="141">
        <f t="shared" si="96"/>
        <v>20.308819522850058</v>
      </c>
      <c r="KR36" s="141">
        <f t="shared" si="97"/>
        <v>33.718898444761322</v>
      </c>
      <c r="KT36" s="226">
        <v>27.350658909098858</v>
      </c>
      <c r="KU36" s="226">
        <f t="shared" si="171"/>
        <v>34.583690665849751</v>
      </c>
      <c r="KV36" s="226">
        <f t="shared" si="172"/>
        <v>20.308819522850058</v>
      </c>
      <c r="KW36" s="226">
        <v>34.424105178693388</v>
      </c>
      <c r="KX36" s="226">
        <v>20.733564011736231</v>
      </c>
      <c r="KY36" s="472">
        <f t="shared" si="173"/>
        <v>0.15958548715636311</v>
      </c>
      <c r="KZ36" s="472">
        <f t="shared" si="174"/>
        <v>0.42474448888617289</v>
      </c>
      <c r="LD36" s="146">
        <v>0.8817476851851852</v>
      </c>
      <c r="LE36" s="421">
        <f t="shared" si="98"/>
        <v>45367.881747685184</v>
      </c>
      <c r="LF36" s="185" t="s">
        <v>329</v>
      </c>
      <c r="LG36" s="142">
        <v>4.0000000000000001E-3</v>
      </c>
      <c r="LH36" s="142">
        <v>0.01</v>
      </c>
      <c r="LI36" s="142">
        <v>1.2E-2</v>
      </c>
      <c r="LJ36" s="274">
        <v>127.88510538001657</v>
      </c>
      <c r="LK36" s="142">
        <f t="shared" si="99"/>
        <v>10657.09211500138</v>
      </c>
      <c r="LL36" s="424">
        <f t="shared" si="100"/>
        <v>42.628368460005518</v>
      </c>
      <c r="LM36" s="142">
        <f t="shared" si="101"/>
        <v>9.8373157984628126</v>
      </c>
      <c r="LN36" s="142">
        <f t="shared" si="102"/>
        <v>11.625918670910599</v>
      </c>
      <c r="LO36" s="142">
        <f t="shared" si="103"/>
        <v>32.791052661542707</v>
      </c>
      <c r="LP36" s="142">
        <f t="shared" si="104"/>
        <v>54.254287130916119</v>
      </c>
      <c r="LR36" s="146">
        <v>0.8817476851851852</v>
      </c>
      <c r="LS36" s="421">
        <f t="shared" si="105"/>
        <v>45367.881747685184</v>
      </c>
      <c r="LT36" s="185" t="s">
        <v>329</v>
      </c>
      <c r="LU36" s="142">
        <v>4.0000000000000001E-3</v>
      </c>
      <c r="LV36" s="142">
        <v>0.01</v>
      </c>
      <c r="LW36" s="142">
        <v>1.2E-2</v>
      </c>
      <c r="LX36" s="274">
        <v>133.33074456758371</v>
      </c>
      <c r="LY36" s="142">
        <f t="shared" si="106"/>
        <v>11110.895380631975</v>
      </c>
      <c r="LZ36" s="424">
        <f t="shared" si="107"/>
        <v>44.4435815225279</v>
      </c>
      <c r="MA36" s="142">
        <f t="shared" si="108"/>
        <v>10.256211120583361</v>
      </c>
      <c r="MB36" s="142">
        <f t="shared" si="109"/>
        <v>12.120976778871247</v>
      </c>
      <c r="MC36" s="142">
        <f t="shared" si="110"/>
        <v>34.187370401944541</v>
      </c>
      <c r="MD36" s="142">
        <f t="shared" si="111"/>
        <v>56.564558301399146</v>
      </c>
      <c r="MF36" s="227">
        <v>44.570046362528075</v>
      </c>
      <c r="MG36" s="227">
        <f t="shared" si="175"/>
        <v>56.564558301399146</v>
      </c>
      <c r="MH36" s="227">
        <f t="shared" si="176"/>
        <v>32.791052661542707</v>
      </c>
      <c r="MI36" s="227">
        <v>56.725513552308456</v>
      </c>
      <c r="MJ36" s="227">
        <v>34.284651048098517</v>
      </c>
      <c r="MK36" s="472">
        <f t="shared" si="177"/>
        <v>-0.16095525090931062</v>
      </c>
      <c r="ML36" s="472">
        <f t="shared" si="178"/>
        <v>1.49359838655581</v>
      </c>
      <c r="MP36" s="700">
        <v>0.93407407407407417</v>
      </c>
      <c r="MQ36" s="410">
        <f t="shared" si="112"/>
        <v>45367.934074074074</v>
      </c>
      <c r="MR36" s="396" t="s">
        <v>330</v>
      </c>
      <c r="MS36" s="397">
        <v>3.0000000000000001E-3</v>
      </c>
      <c r="MT36" s="397">
        <v>2.5000000000000001E-2</v>
      </c>
      <c r="MU36" s="397">
        <v>2.5000000000000001E-2</v>
      </c>
      <c r="MV36" s="960">
        <v>260.72552366471268</v>
      </c>
      <c r="MW36" s="397">
        <f t="shared" si="113"/>
        <v>10429.020946588507</v>
      </c>
      <c r="MX36" s="989">
        <f t="shared" si="114"/>
        <v>31.287062839765522</v>
      </c>
      <c r="MY36" s="397">
        <f t="shared" si="115"/>
        <v>10.027904756335102</v>
      </c>
      <c r="MZ36" s="397">
        <f t="shared" si="116"/>
        <v>10.863563486029694</v>
      </c>
      <c r="NA36" s="397">
        <f t="shared" si="117"/>
        <v>21.259158083430421</v>
      </c>
      <c r="NB36" s="397">
        <f t="shared" si="118"/>
        <v>42.150626325795216</v>
      </c>
      <c r="ND36" s="700">
        <v>0.93407407407407417</v>
      </c>
      <c r="NE36" s="410">
        <f t="shared" si="119"/>
        <v>45367.934074074074</v>
      </c>
      <c r="NF36" s="396" t="s">
        <v>330</v>
      </c>
      <c r="NG36" s="397">
        <v>3.0000000000000001E-3</v>
      </c>
      <c r="NH36" s="397">
        <v>2.5000000000000001E-2</v>
      </c>
      <c r="NI36" s="397">
        <v>2.5000000000000001E-2</v>
      </c>
      <c r="NJ36" s="960">
        <v>247.35945166823157</v>
      </c>
      <c r="NK36" s="397">
        <f t="shared" si="120"/>
        <v>9894.3780667292631</v>
      </c>
      <c r="NL36" s="989">
        <f t="shared" si="121"/>
        <v>29.683134200187791</v>
      </c>
      <c r="NM36" s="397">
        <f t="shared" si="122"/>
        <v>9.5138250641627504</v>
      </c>
      <c r="NN36" s="397">
        <f t="shared" si="123"/>
        <v>10.306643819509649</v>
      </c>
      <c r="NO36" s="397">
        <f t="shared" si="124"/>
        <v>20.169309136025042</v>
      </c>
      <c r="NP36" s="397">
        <f t="shared" si="125"/>
        <v>39.98977801969744</v>
      </c>
      <c r="NR36" s="962">
        <v>30.79029739530969</v>
      </c>
      <c r="NS36" s="962">
        <f t="shared" si="179"/>
        <v>42.150626325795216</v>
      </c>
      <c r="NT36" s="962">
        <f t="shared" si="180"/>
        <v>20.169309136025042</v>
      </c>
      <c r="NU36" s="962">
        <v>41.481372879792218</v>
      </c>
      <c r="NV36" s="962">
        <v>20.921612332710431</v>
      </c>
      <c r="NW36" s="472">
        <f t="shared" si="181"/>
        <v>0.66925344600299752</v>
      </c>
      <c r="NX36" s="472">
        <f t="shared" si="182"/>
        <v>0.75230319668538925</v>
      </c>
    </row>
    <row r="37" spans="12:388" x14ac:dyDescent="0.25">
      <c r="L37" s="321">
        <v>0.8924537037037038</v>
      </c>
      <c r="M37" s="338">
        <f t="shared" si="129"/>
        <v>45367.892453703702</v>
      </c>
      <c r="N37" s="321" t="s">
        <v>324</v>
      </c>
      <c r="O37" s="311">
        <v>7.0000000000000001E-3</v>
      </c>
      <c r="P37" s="311">
        <v>3.2000000000000001E-2</v>
      </c>
      <c r="Q37" s="311">
        <v>3.2000000000000001E-2</v>
      </c>
      <c r="R37" s="311">
        <v>179.6541007765197</v>
      </c>
      <c r="S37" s="311">
        <f t="shared" si="130"/>
        <v>5614.1906492662401</v>
      </c>
      <c r="T37" s="921">
        <f t="shared" si="131"/>
        <v>39.299334544863683</v>
      </c>
      <c r="U37" s="311">
        <f t="shared" si="0"/>
        <v>5.4440636598945362</v>
      </c>
      <c r="V37" s="311">
        <f t="shared" si="1"/>
        <v>5.7952935734361191</v>
      </c>
      <c r="W37" s="311">
        <f t="shared" si="2"/>
        <v>33.855270884969144</v>
      </c>
      <c r="X37" s="311">
        <f t="shared" si="3"/>
        <v>45.094628118299802</v>
      </c>
      <c r="Z37" s="321">
        <v>0.8924537037037038</v>
      </c>
      <c r="AA37" s="338">
        <f t="shared" si="132"/>
        <v>45367.892453703702</v>
      </c>
      <c r="AB37" s="321" t="s">
        <v>324</v>
      </c>
      <c r="AC37" s="311">
        <v>7.0000000000000001E-3</v>
      </c>
      <c r="AD37" s="311">
        <v>3.2000000000000001E-2</v>
      </c>
      <c r="AE37" s="311">
        <v>3.2000000000000001E-2</v>
      </c>
      <c r="AF37" s="311">
        <v>174.81516847322646</v>
      </c>
      <c r="AG37" s="311">
        <f t="shared" si="133"/>
        <v>5462.9740147883267</v>
      </c>
      <c r="AH37" s="921">
        <f t="shared" si="134"/>
        <v>38.240818103518286</v>
      </c>
      <c r="AI37" s="311">
        <f t="shared" si="4"/>
        <v>5.2974293476735292</v>
      </c>
      <c r="AJ37" s="311">
        <f t="shared" si="5"/>
        <v>5.6391989830073053</v>
      </c>
      <c r="AK37" s="311">
        <f t="shared" si="6"/>
        <v>32.943388755844758</v>
      </c>
      <c r="AL37" s="311">
        <f t="shared" si="7"/>
        <v>43.880017086525591</v>
      </c>
      <c r="AN37" s="922">
        <v>38.910052913204929</v>
      </c>
      <c r="AO37" s="922">
        <f t="shared" si="135"/>
        <v>45.094628118299802</v>
      </c>
      <c r="AP37" s="922">
        <f t="shared" si="136"/>
        <v>32.943388755844758</v>
      </c>
      <c r="AQ37" s="922">
        <v>44.647940900405658</v>
      </c>
      <c r="AR37" s="922">
        <v>33.519915713107274</v>
      </c>
      <c r="AS37" s="922">
        <f t="shared" si="137"/>
        <v>0.44668721789414434</v>
      </c>
      <c r="AT37" s="922">
        <f t="shared" si="138"/>
        <v>0.57652695726251579</v>
      </c>
      <c r="AX37" s="963">
        <v>0.85563657407407412</v>
      </c>
      <c r="AY37" s="964">
        <f t="shared" si="8"/>
        <v>45367.855636574073</v>
      </c>
      <c r="AZ37" s="963" t="s">
        <v>325</v>
      </c>
      <c r="BA37" s="965">
        <v>0.03</v>
      </c>
      <c r="BB37" s="965">
        <v>0.10299999999999999</v>
      </c>
      <c r="BC37" s="965">
        <v>0.10299999999999999</v>
      </c>
      <c r="BD37" s="925">
        <v>304.49324190062674</v>
      </c>
      <c r="BE37" s="965">
        <f t="shared" si="9"/>
        <v>2956.2450669963764</v>
      </c>
      <c r="BF37" s="966">
        <f t="shared" si="10"/>
        <v>88.687352009891285</v>
      </c>
      <c r="BG37" s="965">
        <f t="shared" si="11"/>
        <v>2.9278196336598725</v>
      </c>
      <c r="BH37" s="965">
        <f t="shared" si="12"/>
        <v>2.9852278617708508</v>
      </c>
      <c r="BI37" s="965">
        <f t="shared" si="13"/>
        <v>85.759532376231419</v>
      </c>
      <c r="BJ37" s="965">
        <f t="shared" si="14"/>
        <v>91.672579871662137</v>
      </c>
      <c r="BL37" s="963">
        <v>0.85563657407407412</v>
      </c>
      <c r="BM37" s="964">
        <f t="shared" si="15"/>
        <v>45367.855636574073</v>
      </c>
      <c r="BN37" s="963" t="s">
        <v>325</v>
      </c>
      <c r="BO37" s="965">
        <v>0.03</v>
      </c>
      <c r="BP37" s="965">
        <v>0.10299999999999999</v>
      </c>
      <c r="BQ37" s="965">
        <v>0.10299999999999999</v>
      </c>
      <c r="BR37" s="925">
        <v>297.84979574370567</v>
      </c>
      <c r="BS37" s="965">
        <f t="shared" si="16"/>
        <v>2891.7455897447153</v>
      </c>
      <c r="BT37" s="966">
        <f t="shared" si="17"/>
        <v>86.752367692341451</v>
      </c>
      <c r="BU37" s="965">
        <f t="shared" si="18"/>
        <v>2.8639403436894777</v>
      </c>
      <c r="BV37" s="965">
        <f t="shared" si="19"/>
        <v>2.9200960367029971</v>
      </c>
      <c r="BW37" s="965">
        <f t="shared" si="20"/>
        <v>83.888427348651973</v>
      </c>
      <c r="BX37" s="965">
        <f t="shared" si="21"/>
        <v>89.672463729044452</v>
      </c>
      <c r="BZ37" s="927">
        <v>87.822917776548792</v>
      </c>
      <c r="CA37" s="927">
        <f t="shared" si="139"/>
        <v>91.672579871662137</v>
      </c>
      <c r="CB37" s="927">
        <f t="shared" si="140"/>
        <v>83.888427348651973</v>
      </c>
      <c r="CC37" s="927">
        <v>90.779048669027389</v>
      </c>
      <c r="CD37" s="927">
        <v>84.923635555079386</v>
      </c>
      <c r="CE37" s="927">
        <f t="shared" si="141"/>
        <v>0.8935312026347475</v>
      </c>
      <c r="CF37" s="927">
        <f t="shared" si="142"/>
        <v>1.0352082064274128</v>
      </c>
      <c r="CJ37" s="967">
        <v>0.85289351851851858</v>
      </c>
      <c r="CK37" s="968">
        <f t="shared" si="143"/>
        <v>45367.852893518517</v>
      </c>
      <c r="CL37" s="967" t="s">
        <v>326</v>
      </c>
      <c r="CM37" s="469">
        <v>3.1E-2</v>
      </c>
      <c r="CN37" s="469">
        <v>8.7999999999999995E-2</v>
      </c>
      <c r="CO37" s="469">
        <v>8.7999999999999995E-2</v>
      </c>
      <c r="CP37" s="930">
        <v>284.10906235127197</v>
      </c>
      <c r="CQ37" s="469">
        <f t="shared" si="22"/>
        <v>3228.5120721735452</v>
      </c>
      <c r="CR37" s="969">
        <f t="shared" si="144"/>
        <v>100.0838742373799</v>
      </c>
      <c r="CS37" s="469">
        <f t="shared" si="23"/>
        <v>3.1922366556322697</v>
      </c>
      <c r="CT37" s="469">
        <f t="shared" si="24"/>
        <v>3.2656214063364595</v>
      </c>
      <c r="CU37" s="469">
        <f t="shared" si="25"/>
        <v>96.891637581747631</v>
      </c>
      <c r="CV37" s="469">
        <f t="shared" si="26"/>
        <v>103.34949564371637</v>
      </c>
      <c r="CX37" s="967">
        <v>0.85289351851851858</v>
      </c>
      <c r="CY37" s="968">
        <f t="shared" si="145"/>
        <v>45367.852893518517</v>
      </c>
      <c r="CZ37" s="967" t="s">
        <v>326</v>
      </c>
      <c r="DA37" s="469">
        <v>3.1E-2</v>
      </c>
      <c r="DB37" s="469">
        <v>8.7999999999999995E-2</v>
      </c>
      <c r="DC37" s="469">
        <v>8.7999999999999995E-2</v>
      </c>
      <c r="DD37" s="930">
        <v>275.73461394545348</v>
      </c>
      <c r="DE37" s="469">
        <f t="shared" si="27"/>
        <v>3133.3478857437894</v>
      </c>
      <c r="DF37" s="969">
        <f t="shared" si="146"/>
        <v>97.133784458057477</v>
      </c>
      <c r="DG37" s="469">
        <f t="shared" si="28"/>
        <v>3.0981417297241967</v>
      </c>
      <c r="DH37" s="469">
        <f t="shared" si="29"/>
        <v>3.1693633786833737</v>
      </c>
      <c r="DI37" s="469">
        <f t="shared" si="30"/>
        <v>94.035642728333286</v>
      </c>
      <c r="DJ37" s="469">
        <f t="shared" si="31"/>
        <v>100.30314783674085</v>
      </c>
      <c r="DL37" s="472">
        <v>98.659818456816708</v>
      </c>
      <c r="DM37" s="472">
        <f t="shared" si="147"/>
        <v>103.34949564371637</v>
      </c>
      <c r="DN37" s="472">
        <f t="shared" si="148"/>
        <v>94.035642728333286</v>
      </c>
      <c r="DO37" s="472">
        <v>101.87897456515927</v>
      </c>
      <c r="DP37" s="472">
        <v>95.513002935178477</v>
      </c>
      <c r="DQ37" s="472">
        <f t="shared" si="149"/>
        <v>1.4705210785570983</v>
      </c>
      <c r="DR37" s="472">
        <f t="shared" si="150"/>
        <v>1.4773602068451908</v>
      </c>
      <c r="DV37" s="970">
        <v>0.86321759259259256</v>
      </c>
      <c r="DW37" s="971">
        <f t="shared" si="32"/>
        <v>45367.863217592596</v>
      </c>
      <c r="DX37" s="970" t="s">
        <v>436</v>
      </c>
      <c r="DY37" s="972">
        <v>8.9999999999999993E-3</v>
      </c>
      <c r="DZ37" s="972">
        <v>1.9E-2</v>
      </c>
      <c r="EA37" s="972">
        <v>1.9E-2</v>
      </c>
      <c r="EB37" s="934">
        <v>75.168674108638257</v>
      </c>
      <c r="EC37" s="972">
        <f t="shared" si="33"/>
        <v>3956.2460057178032</v>
      </c>
      <c r="ED37" s="973">
        <f t="shared" si="34"/>
        <v>35.606214051460228</v>
      </c>
      <c r="EE37" s="974">
        <f t="shared" si="35"/>
        <v>3.7584337054319126</v>
      </c>
      <c r="EF37" s="974">
        <f t="shared" si="36"/>
        <v>4.176037450479904</v>
      </c>
      <c r="EG37" s="972">
        <f t="shared" si="37"/>
        <v>31.847780346028316</v>
      </c>
      <c r="EH37" s="972">
        <f t="shared" si="38"/>
        <v>39.782251501940131</v>
      </c>
      <c r="EJ37" s="970">
        <v>0.86321759259259256</v>
      </c>
      <c r="EK37" s="971">
        <f t="shared" si="39"/>
        <v>45367.863217592596</v>
      </c>
      <c r="EL37" s="970" t="s">
        <v>436</v>
      </c>
      <c r="EM37" s="972">
        <v>8.9999999999999993E-3</v>
      </c>
      <c r="EN37" s="972">
        <v>1.9E-2</v>
      </c>
      <c r="EO37" s="972">
        <v>1.9E-2</v>
      </c>
      <c r="EP37" s="934">
        <v>75.370816165296901</v>
      </c>
      <c r="EQ37" s="972">
        <f t="shared" si="40"/>
        <v>3966.8850613314157</v>
      </c>
      <c r="ER37" s="975">
        <f t="shared" si="41"/>
        <v>35.701965551982738</v>
      </c>
      <c r="ES37" s="976">
        <f t="shared" si="42"/>
        <v>3.7685408082648451</v>
      </c>
      <c r="ET37" s="976">
        <f t="shared" si="43"/>
        <v>4.1872675647387165</v>
      </c>
      <c r="EU37" s="972">
        <f t="shared" si="44"/>
        <v>31.933424743717893</v>
      </c>
      <c r="EV37" s="972">
        <f t="shared" si="45"/>
        <v>39.889233116721456</v>
      </c>
      <c r="EX37" s="939">
        <v>35.889459819654931</v>
      </c>
      <c r="EY37" s="939">
        <f t="shared" si="151"/>
        <v>39.889233116721456</v>
      </c>
      <c r="EZ37" s="939">
        <f t="shared" si="152"/>
        <v>31.847780346028316</v>
      </c>
      <c r="FA37" s="939">
        <v>40.098717452824339</v>
      </c>
      <c r="FB37" s="939">
        <v>32.101127949802468</v>
      </c>
      <c r="FC37" s="472">
        <f t="shared" si="153"/>
        <v>-0.2094843361028822</v>
      </c>
      <c r="FD37" s="472">
        <f t="shared" si="154"/>
        <v>0.25334760377415222</v>
      </c>
      <c r="FH37" s="977">
        <v>0.87506944444444434</v>
      </c>
      <c r="FI37" s="978">
        <f t="shared" si="46"/>
        <v>45367.875069444446</v>
      </c>
      <c r="FJ37" s="977" t="s">
        <v>437</v>
      </c>
      <c r="FK37" s="979">
        <v>6.0000000000000001E-3</v>
      </c>
      <c r="FL37" s="979">
        <v>1.4999999999999999E-2</v>
      </c>
      <c r="FM37" s="979">
        <v>1.4999999999999999E-2</v>
      </c>
      <c r="FN37" s="942">
        <v>59.490921907355307</v>
      </c>
      <c r="FO37" s="979">
        <f t="shared" si="47"/>
        <v>3966.061460490354</v>
      </c>
      <c r="FP37" s="980">
        <f t="shared" si="48"/>
        <v>23.796368762942123</v>
      </c>
      <c r="FQ37" s="981">
        <f t="shared" si="49"/>
        <v>3.7181826192097067</v>
      </c>
      <c r="FR37" s="981">
        <f t="shared" si="50"/>
        <v>4.2493515648110947</v>
      </c>
      <c r="FS37" s="979">
        <f t="shared" si="51"/>
        <v>20.078186143732417</v>
      </c>
      <c r="FT37" s="979">
        <f t="shared" si="52"/>
        <v>28.045720327753216</v>
      </c>
      <c r="FV37" s="977">
        <v>0.87506944444444434</v>
      </c>
      <c r="FW37" s="978">
        <f t="shared" si="53"/>
        <v>45367.875069444446</v>
      </c>
      <c r="FX37" s="977" t="s">
        <v>437</v>
      </c>
      <c r="FY37" s="979">
        <v>6.0000000000000001E-3</v>
      </c>
      <c r="FZ37" s="979">
        <v>1.4999999999999999E-2</v>
      </c>
      <c r="GA37" s="979">
        <v>1.4999999999999999E-2</v>
      </c>
      <c r="GB37" s="942">
        <v>59.242050215378818</v>
      </c>
      <c r="GC37" s="979">
        <f t="shared" si="54"/>
        <v>3949.4700143585878</v>
      </c>
      <c r="GD37" s="980">
        <f t="shared" si="55"/>
        <v>23.696820086151529</v>
      </c>
      <c r="GE37" s="981">
        <f t="shared" si="56"/>
        <v>3.7026281384611761</v>
      </c>
      <c r="GF37" s="981">
        <f t="shared" si="57"/>
        <v>4.2315750153842018</v>
      </c>
      <c r="GG37" s="979">
        <f t="shared" si="58"/>
        <v>19.994191947690354</v>
      </c>
      <c r="GH37" s="979">
        <f t="shared" si="59"/>
        <v>27.928395101535731</v>
      </c>
      <c r="GJ37" s="982">
        <v>23.907323180277515</v>
      </c>
      <c r="GK37" s="945">
        <f t="shared" si="155"/>
        <v>28.045720327753216</v>
      </c>
      <c r="GL37" s="945">
        <f t="shared" si="156"/>
        <v>19.994191947690354</v>
      </c>
      <c r="GM37" s="982">
        <v>28.176488033898501</v>
      </c>
      <c r="GN37" s="982">
        <v>20.171803933359154</v>
      </c>
      <c r="GO37" s="472">
        <f t="shared" si="157"/>
        <v>-0.13076770614528499</v>
      </c>
      <c r="GP37" s="472">
        <f t="shared" si="158"/>
        <v>0.17761198566880054</v>
      </c>
      <c r="GT37" s="983">
        <v>0.90633101851851849</v>
      </c>
      <c r="GU37" s="984">
        <f t="shared" si="60"/>
        <v>45367.906331018516</v>
      </c>
      <c r="GV37" s="983" t="s">
        <v>438</v>
      </c>
      <c r="GW37" s="985">
        <v>7.0000000000000001E-3</v>
      </c>
      <c r="GX37" s="985">
        <v>3.6999999999999998E-2</v>
      </c>
      <c r="GY37" s="985">
        <v>3.6999999999999998E-2</v>
      </c>
      <c r="GZ37" s="948">
        <v>276.78277960238375</v>
      </c>
      <c r="HA37" s="985">
        <f t="shared" si="61"/>
        <v>7480.6156649292907</v>
      </c>
      <c r="HB37" s="986">
        <f t="shared" si="62"/>
        <v>52.364309654505035</v>
      </c>
      <c r="HC37" s="987">
        <f t="shared" si="63"/>
        <v>7.2837573579574677</v>
      </c>
      <c r="HD37" s="987">
        <f t="shared" si="64"/>
        <v>7.6884105445106607</v>
      </c>
      <c r="HE37" s="985">
        <f t="shared" si="65"/>
        <v>45.080552296547566</v>
      </c>
      <c r="HF37" s="985">
        <f t="shared" si="66"/>
        <v>60.052720199015695</v>
      </c>
      <c r="HH37" s="983">
        <v>0.90633101851851849</v>
      </c>
      <c r="HI37" s="984">
        <f t="shared" si="67"/>
        <v>45367.906331018516</v>
      </c>
      <c r="HJ37" s="983" t="s">
        <v>438</v>
      </c>
      <c r="HK37" s="985">
        <v>7.0000000000000001E-3</v>
      </c>
      <c r="HL37" s="985">
        <v>3.6999999999999998E-2</v>
      </c>
      <c r="HM37" s="985">
        <v>3.6999999999999998E-2</v>
      </c>
      <c r="HN37" s="948">
        <v>270.62171808561465</v>
      </c>
      <c r="HO37" s="985">
        <f t="shared" si="68"/>
        <v>7314.1004888003963</v>
      </c>
      <c r="HP37" s="986">
        <f t="shared" si="69"/>
        <v>51.198703421602772</v>
      </c>
      <c r="HQ37" s="987">
        <f t="shared" si="70"/>
        <v>7.1216241601477543</v>
      </c>
      <c r="HR37" s="987">
        <f t="shared" si="71"/>
        <v>7.5172699468226289</v>
      </c>
      <c r="HS37" s="985">
        <f t="shared" si="72"/>
        <v>44.077079261455019</v>
      </c>
      <c r="HT37" s="985">
        <f t="shared" si="73"/>
        <v>58.715973368425402</v>
      </c>
      <c r="HV37" s="951">
        <v>51.989121323418075</v>
      </c>
      <c r="HW37" s="951">
        <f t="shared" si="159"/>
        <v>60.052720199015695</v>
      </c>
      <c r="HX37" s="951">
        <f t="shared" si="160"/>
        <v>44.077079261455019</v>
      </c>
      <c r="HY37" s="951">
        <v>59.622444692332635</v>
      </c>
      <c r="HZ37" s="951">
        <v>44.757551816025334</v>
      </c>
      <c r="IA37" s="472">
        <f t="shared" si="161"/>
        <v>0.43027550668305992</v>
      </c>
      <c r="IB37" s="472">
        <f t="shared" si="162"/>
        <v>0.68047255457031497</v>
      </c>
      <c r="IF37" s="952">
        <v>0.86528935185185185</v>
      </c>
      <c r="IG37" s="953">
        <f t="shared" si="163"/>
        <v>45367.865289351852</v>
      </c>
      <c r="IH37" s="240" t="s">
        <v>327</v>
      </c>
      <c r="II37" s="239">
        <v>1.4E-2</v>
      </c>
      <c r="IJ37" s="239">
        <v>7.4999999999999997E-2</v>
      </c>
      <c r="IK37" s="239">
        <v>7.4999999999999997E-2</v>
      </c>
      <c r="IL37" s="239">
        <v>342.45467564370466</v>
      </c>
      <c r="IM37" s="239">
        <f t="shared" si="164"/>
        <v>4566.062341916062</v>
      </c>
      <c r="IN37" s="954">
        <f t="shared" si="190"/>
        <v>63.924872786824871</v>
      </c>
      <c r="IO37" s="239">
        <f t="shared" si="75"/>
        <v>4.5059825742592725</v>
      </c>
      <c r="IP37" s="239">
        <f t="shared" si="76"/>
        <v>4.6277658870770901</v>
      </c>
      <c r="IQ37" s="239">
        <f t="shared" si="77"/>
        <v>59.4188902125656</v>
      </c>
      <c r="IR37" s="239">
        <f t="shared" si="78"/>
        <v>68.552638673901967</v>
      </c>
      <c r="IT37" s="952">
        <v>0.86528935185185185</v>
      </c>
      <c r="IU37" s="953">
        <f t="shared" si="165"/>
        <v>45367.865289351852</v>
      </c>
      <c r="IV37" s="240" t="s">
        <v>327</v>
      </c>
      <c r="IW37" s="239">
        <v>1.4E-2</v>
      </c>
      <c r="IX37" s="239">
        <v>7.4999999999999997E-2</v>
      </c>
      <c r="IY37" s="239">
        <v>7.4999999999999997E-2</v>
      </c>
      <c r="IZ37" s="239">
        <v>345.94918302431751</v>
      </c>
      <c r="JA37" s="239">
        <f t="shared" si="166"/>
        <v>4612.6557736575669</v>
      </c>
      <c r="JB37" s="954">
        <f t="shared" si="191"/>
        <v>64.577180831205936</v>
      </c>
      <c r="JC37" s="239">
        <f t="shared" si="80"/>
        <v>4.5519629345304935</v>
      </c>
      <c r="JD37" s="239">
        <f t="shared" si="81"/>
        <v>4.6749889597880747</v>
      </c>
      <c r="JE37" s="239">
        <f t="shared" si="82"/>
        <v>60.025217896675443</v>
      </c>
      <c r="JF37" s="239">
        <f t="shared" si="83"/>
        <v>69.252169790994017</v>
      </c>
      <c r="JH37" s="225">
        <v>65.022681565927087</v>
      </c>
      <c r="JI37" s="225">
        <f t="shared" si="167"/>
        <v>69.252169790994017</v>
      </c>
      <c r="JJ37" s="225">
        <f t="shared" si="168"/>
        <v>59.4188902125656</v>
      </c>
      <c r="JK37" s="225">
        <v>69.729922026780883</v>
      </c>
      <c r="JL37" s="225">
        <v>60.43931585404313</v>
      </c>
      <c r="JM37" s="472">
        <f t="shared" si="169"/>
        <v>-0.47775223578686621</v>
      </c>
      <c r="JN37" s="472">
        <f t="shared" si="170"/>
        <v>1.0204256414775301</v>
      </c>
      <c r="JR37" s="323">
        <v>0.88548611111111108</v>
      </c>
      <c r="JS37" s="336">
        <f t="shared" si="84"/>
        <v>45367.88548611111</v>
      </c>
      <c r="JT37" s="184" t="s">
        <v>328</v>
      </c>
      <c r="JU37" s="141">
        <v>4.0000000000000001E-3</v>
      </c>
      <c r="JV37" s="141">
        <v>0.03</v>
      </c>
      <c r="JW37" s="141">
        <v>0.03</v>
      </c>
      <c r="JX37" s="249">
        <v>206.08089643348822</v>
      </c>
      <c r="JY37" s="141">
        <f t="shared" si="85"/>
        <v>6869.3632144496078</v>
      </c>
      <c r="JZ37" s="988">
        <f t="shared" si="86"/>
        <v>27.477452857798433</v>
      </c>
      <c r="KA37" s="141">
        <f t="shared" si="87"/>
        <v>6.647770852693168</v>
      </c>
      <c r="KB37" s="141">
        <f t="shared" si="88"/>
        <v>7.1062378080513184</v>
      </c>
      <c r="KC37" s="141">
        <f t="shared" si="89"/>
        <v>20.829682005105266</v>
      </c>
      <c r="KD37" s="141">
        <f t="shared" si="90"/>
        <v>34.583690665849751</v>
      </c>
      <c r="KF37" s="323">
        <v>0.88548611111111108</v>
      </c>
      <c r="KG37" s="336">
        <f t="shared" si="91"/>
        <v>45367.88548611111</v>
      </c>
      <c r="KH37" s="184" t="s">
        <v>328</v>
      </c>
      <c r="KI37" s="141">
        <v>4.0000000000000001E-3</v>
      </c>
      <c r="KJ37" s="141">
        <v>0.03</v>
      </c>
      <c r="KK37" s="141">
        <v>0.03</v>
      </c>
      <c r="KL37" s="249">
        <v>200.92768251330372</v>
      </c>
      <c r="KM37" s="141">
        <f t="shared" si="92"/>
        <v>6697.5894171101245</v>
      </c>
      <c r="KN37" s="988">
        <f t="shared" si="93"/>
        <v>26.7903576684405</v>
      </c>
      <c r="KO37" s="141">
        <f t="shared" si="94"/>
        <v>6.4815381455904424</v>
      </c>
      <c r="KP37" s="141">
        <f t="shared" si="95"/>
        <v>6.9285407763208191</v>
      </c>
      <c r="KQ37" s="141">
        <f t="shared" si="96"/>
        <v>20.308819522850058</v>
      </c>
      <c r="KR37" s="141">
        <f t="shared" si="97"/>
        <v>33.718898444761322</v>
      </c>
      <c r="KT37" s="226">
        <v>27.350658909098858</v>
      </c>
      <c r="KU37" s="226">
        <f t="shared" si="171"/>
        <v>34.583690665849751</v>
      </c>
      <c r="KV37" s="226">
        <f t="shared" si="172"/>
        <v>20.308819522850058</v>
      </c>
      <c r="KW37" s="226">
        <v>34.424105178693388</v>
      </c>
      <c r="KX37" s="226">
        <v>20.733564011736231</v>
      </c>
      <c r="KY37" s="472">
        <f t="shared" si="173"/>
        <v>0.15958548715636311</v>
      </c>
      <c r="KZ37" s="472">
        <f t="shared" si="174"/>
        <v>0.42474448888617289</v>
      </c>
      <c r="LD37" s="146">
        <v>0.88548611111111108</v>
      </c>
      <c r="LE37" s="421">
        <f t="shared" si="98"/>
        <v>45367.88548611111</v>
      </c>
      <c r="LF37" s="185" t="s">
        <v>329</v>
      </c>
      <c r="LG37" s="142">
        <v>4.0000000000000001E-3</v>
      </c>
      <c r="LH37" s="142">
        <v>0.01</v>
      </c>
      <c r="LI37" s="142">
        <v>1.2E-2</v>
      </c>
      <c r="LJ37" s="274">
        <v>127.88510538001657</v>
      </c>
      <c r="LK37" s="142">
        <f t="shared" si="99"/>
        <v>10657.09211500138</v>
      </c>
      <c r="LL37" s="424">
        <f t="shared" si="100"/>
        <v>42.628368460005518</v>
      </c>
      <c r="LM37" s="142">
        <f t="shared" si="101"/>
        <v>9.8373157984628126</v>
      </c>
      <c r="LN37" s="142">
        <f t="shared" si="102"/>
        <v>11.625918670910599</v>
      </c>
      <c r="LO37" s="142">
        <f t="shared" si="103"/>
        <v>32.791052661542707</v>
      </c>
      <c r="LP37" s="142">
        <f t="shared" si="104"/>
        <v>54.254287130916119</v>
      </c>
      <c r="LR37" s="146">
        <v>0.88548611111111108</v>
      </c>
      <c r="LS37" s="421">
        <f t="shared" si="105"/>
        <v>45367.88548611111</v>
      </c>
      <c r="LT37" s="185" t="s">
        <v>329</v>
      </c>
      <c r="LU37" s="142">
        <v>4.0000000000000001E-3</v>
      </c>
      <c r="LV37" s="142">
        <v>0.01</v>
      </c>
      <c r="LW37" s="142">
        <v>1.2E-2</v>
      </c>
      <c r="LX37" s="274">
        <v>133.33074456758371</v>
      </c>
      <c r="LY37" s="142">
        <f t="shared" si="106"/>
        <v>11110.895380631975</v>
      </c>
      <c r="LZ37" s="424">
        <f t="shared" si="107"/>
        <v>44.4435815225279</v>
      </c>
      <c r="MA37" s="142">
        <f t="shared" si="108"/>
        <v>10.256211120583361</v>
      </c>
      <c r="MB37" s="142">
        <f t="shared" si="109"/>
        <v>12.120976778871247</v>
      </c>
      <c r="MC37" s="142">
        <f t="shared" si="110"/>
        <v>34.187370401944541</v>
      </c>
      <c r="MD37" s="142">
        <f t="shared" si="111"/>
        <v>56.564558301399146</v>
      </c>
      <c r="MF37" s="227">
        <v>44.570046362528075</v>
      </c>
      <c r="MG37" s="227">
        <f t="shared" si="175"/>
        <v>56.564558301399146</v>
      </c>
      <c r="MH37" s="227">
        <f t="shared" si="176"/>
        <v>32.791052661542707</v>
      </c>
      <c r="MI37" s="227">
        <v>56.725513552308456</v>
      </c>
      <c r="MJ37" s="227">
        <v>34.284651048098517</v>
      </c>
      <c r="MK37" s="472">
        <f t="shared" si="177"/>
        <v>-0.16095525090931062</v>
      </c>
      <c r="ML37" s="472">
        <f t="shared" si="178"/>
        <v>1.49359838655581</v>
      </c>
      <c r="MP37" s="700">
        <v>0.93758101851851849</v>
      </c>
      <c r="MQ37" s="410">
        <f t="shared" si="112"/>
        <v>45367.937581018516</v>
      </c>
      <c r="MR37" s="396" t="s">
        <v>330</v>
      </c>
      <c r="MS37" s="397">
        <v>2E-3</v>
      </c>
      <c r="MT37" s="397">
        <v>2.5000000000000001E-2</v>
      </c>
      <c r="MU37" s="397">
        <v>2.5000000000000001E-2</v>
      </c>
      <c r="MV37" s="960">
        <v>260.72552366471268</v>
      </c>
      <c r="MW37" s="397">
        <f t="shared" si="113"/>
        <v>10429.020946588507</v>
      </c>
      <c r="MX37" s="989">
        <f t="shared" si="114"/>
        <v>20.858041893177013</v>
      </c>
      <c r="MY37" s="397">
        <f t="shared" si="115"/>
        <v>10.027904756335102</v>
      </c>
      <c r="MZ37" s="397">
        <f t="shared" si="116"/>
        <v>10.863563486029694</v>
      </c>
      <c r="NA37" s="397">
        <f t="shared" si="117"/>
        <v>10.830137136841911</v>
      </c>
      <c r="NB37" s="397">
        <f t="shared" si="118"/>
        <v>31.721605379206707</v>
      </c>
      <c r="ND37" s="700">
        <v>0.93758101851851849</v>
      </c>
      <c r="NE37" s="410">
        <f t="shared" si="119"/>
        <v>45367.937581018516</v>
      </c>
      <c r="NF37" s="396" t="s">
        <v>330</v>
      </c>
      <c r="NG37" s="397">
        <v>2E-3</v>
      </c>
      <c r="NH37" s="397">
        <v>2.5000000000000001E-2</v>
      </c>
      <c r="NI37" s="397">
        <v>2.5000000000000001E-2</v>
      </c>
      <c r="NJ37" s="960">
        <v>247.35945166823157</v>
      </c>
      <c r="NK37" s="397">
        <f t="shared" si="120"/>
        <v>9894.3780667292631</v>
      </c>
      <c r="NL37" s="989">
        <f t="shared" si="121"/>
        <v>19.788756133458527</v>
      </c>
      <c r="NM37" s="397">
        <f t="shared" si="122"/>
        <v>9.5138250641627504</v>
      </c>
      <c r="NN37" s="397">
        <f t="shared" si="123"/>
        <v>10.306643819509649</v>
      </c>
      <c r="NO37" s="397">
        <f t="shared" si="124"/>
        <v>10.274931069295777</v>
      </c>
      <c r="NP37" s="397">
        <f t="shared" si="125"/>
        <v>30.095399952968176</v>
      </c>
      <c r="NR37" s="962">
        <v>20.526864930206457</v>
      </c>
      <c r="NS37" s="962">
        <f t="shared" si="179"/>
        <v>31.721605379206707</v>
      </c>
      <c r="NT37" s="962">
        <f t="shared" si="180"/>
        <v>10.274931069295777</v>
      </c>
      <c r="NU37" s="962">
        <v>31.217940414688989</v>
      </c>
      <c r="NV37" s="962">
        <v>10.658179867607197</v>
      </c>
      <c r="NW37" s="472">
        <f t="shared" si="181"/>
        <v>0.50366496451771781</v>
      </c>
      <c r="NX37" s="472">
        <f t="shared" si="182"/>
        <v>0.38324879831142056</v>
      </c>
    </row>
    <row r="38" spans="12:388" x14ac:dyDescent="0.25">
      <c r="L38" s="321">
        <v>0.89586805555555549</v>
      </c>
      <c r="M38" s="338">
        <f t="shared" si="129"/>
        <v>45367.895868055559</v>
      </c>
      <c r="N38" s="321" t="s">
        <v>324</v>
      </c>
      <c r="O38" s="311">
        <v>7.0000000000000001E-3</v>
      </c>
      <c r="P38" s="311">
        <v>3.2000000000000001E-2</v>
      </c>
      <c r="Q38" s="311">
        <v>3.2000000000000001E-2</v>
      </c>
      <c r="R38" s="311">
        <v>179.6541007765197</v>
      </c>
      <c r="S38" s="311">
        <f t="shared" si="130"/>
        <v>5614.1906492662401</v>
      </c>
      <c r="T38" s="921">
        <f t="shared" si="131"/>
        <v>39.299334544863683</v>
      </c>
      <c r="U38" s="311">
        <f t="shared" si="0"/>
        <v>5.4440636598945362</v>
      </c>
      <c r="V38" s="311">
        <f t="shared" si="1"/>
        <v>5.7952935734361191</v>
      </c>
      <c r="W38" s="311">
        <f t="shared" si="2"/>
        <v>33.855270884969144</v>
      </c>
      <c r="X38" s="311">
        <f t="shared" si="3"/>
        <v>45.094628118299802</v>
      </c>
      <c r="Z38" s="321">
        <v>0.89586805555555549</v>
      </c>
      <c r="AA38" s="338">
        <f t="shared" si="132"/>
        <v>45367.895868055559</v>
      </c>
      <c r="AB38" s="321" t="s">
        <v>324</v>
      </c>
      <c r="AC38" s="311">
        <v>7.0000000000000001E-3</v>
      </c>
      <c r="AD38" s="311">
        <v>3.2000000000000001E-2</v>
      </c>
      <c r="AE38" s="311">
        <v>3.2000000000000001E-2</v>
      </c>
      <c r="AF38" s="311">
        <v>174.81516847322646</v>
      </c>
      <c r="AG38" s="311">
        <f t="shared" si="133"/>
        <v>5462.9740147883267</v>
      </c>
      <c r="AH38" s="921">
        <f t="shared" si="134"/>
        <v>38.240818103518286</v>
      </c>
      <c r="AI38" s="311">
        <f t="shared" si="4"/>
        <v>5.2974293476735292</v>
      </c>
      <c r="AJ38" s="311">
        <f t="shared" si="5"/>
        <v>5.6391989830073053</v>
      </c>
      <c r="AK38" s="311">
        <f t="shared" si="6"/>
        <v>32.943388755844758</v>
      </c>
      <c r="AL38" s="311">
        <f t="shared" si="7"/>
        <v>43.880017086525591</v>
      </c>
      <c r="AN38" s="922">
        <v>38.910052913204929</v>
      </c>
      <c r="AO38" s="922">
        <f t="shared" si="135"/>
        <v>45.094628118299802</v>
      </c>
      <c r="AP38" s="922">
        <f t="shared" si="136"/>
        <v>32.943388755844758</v>
      </c>
      <c r="AQ38" s="922">
        <v>44.647940900405658</v>
      </c>
      <c r="AR38" s="922">
        <v>33.519915713107274</v>
      </c>
      <c r="AS38" s="922">
        <f t="shared" si="137"/>
        <v>0.44668721789414434</v>
      </c>
      <c r="AT38" s="922">
        <f t="shared" si="138"/>
        <v>0.57652695726251579</v>
      </c>
      <c r="AX38" s="963">
        <v>0.85623842592592592</v>
      </c>
      <c r="AY38" s="964">
        <f t="shared" si="8"/>
        <v>45367.856238425928</v>
      </c>
      <c r="AZ38" s="963" t="s">
        <v>325</v>
      </c>
      <c r="BA38" s="965">
        <v>2.5000000000000001E-2</v>
      </c>
      <c r="BB38" s="965">
        <v>0.10299999999999999</v>
      </c>
      <c r="BC38" s="965">
        <v>0.10299999999999999</v>
      </c>
      <c r="BD38" s="925">
        <v>304.49324190062674</v>
      </c>
      <c r="BE38" s="965">
        <f t="shared" si="9"/>
        <v>2956.2450669963764</v>
      </c>
      <c r="BF38" s="966">
        <f t="shared" si="10"/>
        <v>73.906126674909416</v>
      </c>
      <c r="BG38" s="965">
        <f t="shared" si="11"/>
        <v>2.9278196336598725</v>
      </c>
      <c r="BH38" s="965">
        <f t="shared" si="12"/>
        <v>2.9852278617708508</v>
      </c>
      <c r="BI38" s="965">
        <f t="shared" si="13"/>
        <v>70.978307041249536</v>
      </c>
      <c r="BJ38" s="965">
        <f t="shared" si="14"/>
        <v>76.891354536680268</v>
      </c>
      <c r="BL38" s="963">
        <v>0.85623842592592592</v>
      </c>
      <c r="BM38" s="964">
        <f t="shared" si="15"/>
        <v>45367.856238425928</v>
      </c>
      <c r="BN38" s="963" t="s">
        <v>325</v>
      </c>
      <c r="BO38" s="965">
        <v>2.5000000000000001E-2</v>
      </c>
      <c r="BP38" s="965">
        <v>0.10299999999999999</v>
      </c>
      <c r="BQ38" s="965">
        <v>0.10299999999999999</v>
      </c>
      <c r="BR38" s="925">
        <v>297.84979574370567</v>
      </c>
      <c r="BS38" s="965">
        <f t="shared" si="16"/>
        <v>2891.7455897447153</v>
      </c>
      <c r="BT38" s="966">
        <f t="shared" si="17"/>
        <v>72.293639743617888</v>
      </c>
      <c r="BU38" s="965">
        <f t="shared" si="18"/>
        <v>2.8639403436894777</v>
      </c>
      <c r="BV38" s="965">
        <f t="shared" si="19"/>
        <v>2.9200960367029971</v>
      </c>
      <c r="BW38" s="965">
        <f t="shared" si="20"/>
        <v>69.42969939992841</v>
      </c>
      <c r="BX38" s="965">
        <f t="shared" si="21"/>
        <v>75.213735780320889</v>
      </c>
      <c r="BZ38" s="927">
        <v>73.185764813790669</v>
      </c>
      <c r="CA38" s="927">
        <f t="shared" si="139"/>
        <v>76.891354536680268</v>
      </c>
      <c r="CB38" s="927">
        <f t="shared" si="140"/>
        <v>69.42969939992841</v>
      </c>
      <c r="CC38" s="927">
        <v>76.141895706269267</v>
      </c>
      <c r="CD38" s="927">
        <v>70.286482592321263</v>
      </c>
      <c r="CE38" s="927">
        <f t="shared" si="141"/>
        <v>0.74945883041100103</v>
      </c>
      <c r="CF38" s="927">
        <f t="shared" si="142"/>
        <v>0.85678319239285372</v>
      </c>
      <c r="CJ38" s="967">
        <v>0.85306712962962961</v>
      </c>
      <c r="CK38" s="968">
        <f t="shared" si="143"/>
        <v>45367.853067129632</v>
      </c>
      <c r="CL38" s="967" t="s">
        <v>326</v>
      </c>
      <c r="CM38" s="469">
        <v>2.9000000000000001E-2</v>
      </c>
      <c r="CN38" s="469">
        <v>8.7999999999999995E-2</v>
      </c>
      <c r="CO38" s="469">
        <v>8.7999999999999995E-2</v>
      </c>
      <c r="CP38" s="930">
        <v>284.10906235127197</v>
      </c>
      <c r="CQ38" s="469">
        <f t="shared" si="22"/>
        <v>3228.5120721735452</v>
      </c>
      <c r="CR38" s="969">
        <f t="shared" si="144"/>
        <v>93.626850093032814</v>
      </c>
      <c r="CS38" s="469">
        <f t="shared" si="23"/>
        <v>3.1922366556322697</v>
      </c>
      <c r="CT38" s="469">
        <f t="shared" si="24"/>
        <v>3.2656214063364595</v>
      </c>
      <c r="CU38" s="469">
        <f t="shared" si="25"/>
        <v>90.434613437400543</v>
      </c>
      <c r="CV38" s="469">
        <f t="shared" si="26"/>
        <v>96.892471499369279</v>
      </c>
      <c r="CX38" s="967">
        <v>0.85306712962962961</v>
      </c>
      <c r="CY38" s="968">
        <f t="shared" si="145"/>
        <v>45367.853067129632</v>
      </c>
      <c r="CZ38" s="967" t="s">
        <v>326</v>
      </c>
      <c r="DA38" s="469">
        <v>2.9000000000000001E-2</v>
      </c>
      <c r="DB38" s="469">
        <v>8.7999999999999995E-2</v>
      </c>
      <c r="DC38" s="469">
        <v>8.7999999999999995E-2</v>
      </c>
      <c r="DD38" s="930">
        <v>275.73461394545348</v>
      </c>
      <c r="DE38" s="469">
        <f t="shared" si="27"/>
        <v>3133.3478857437894</v>
      </c>
      <c r="DF38" s="969">
        <f t="shared" si="146"/>
        <v>90.8670886865699</v>
      </c>
      <c r="DG38" s="469">
        <f t="shared" si="28"/>
        <v>3.0981417297241967</v>
      </c>
      <c r="DH38" s="469">
        <f t="shared" si="29"/>
        <v>3.1693633786833737</v>
      </c>
      <c r="DI38" s="469">
        <f t="shared" si="30"/>
        <v>87.76894695684571</v>
      </c>
      <c r="DJ38" s="469">
        <f t="shared" si="31"/>
        <v>94.036452065253272</v>
      </c>
      <c r="DL38" s="472">
        <v>92.294668878957566</v>
      </c>
      <c r="DM38" s="472">
        <f t="shared" si="147"/>
        <v>96.892471499369279</v>
      </c>
      <c r="DN38" s="472">
        <f t="shared" si="148"/>
        <v>87.76894695684571</v>
      </c>
      <c r="DO38" s="472">
        <v>95.513824987300126</v>
      </c>
      <c r="DP38" s="472">
        <v>89.147853357319335</v>
      </c>
      <c r="DQ38" s="472">
        <f t="shared" si="149"/>
        <v>1.3786465120691531</v>
      </c>
      <c r="DR38" s="472">
        <f t="shared" si="150"/>
        <v>1.3789064004736247</v>
      </c>
      <c r="DV38" s="970">
        <v>0.86534722222222227</v>
      </c>
      <c r="DW38" s="971">
        <f t="shared" si="32"/>
        <v>45367.865347222221</v>
      </c>
      <c r="DX38" s="970" t="s">
        <v>436</v>
      </c>
      <c r="DY38" s="972">
        <v>8.9999999999999993E-3</v>
      </c>
      <c r="DZ38" s="972">
        <v>1.9E-2</v>
      </c>
      <c r="EA38" s="972">
        <v>1.9E-2</v>
      </c>
      <c r="EB38" s="934">
        <v>75.168674108638257</v>
      </c>
      <c r="EC38" s="972">
        <f t="shared" si="33"/>
        <v>3956.2460057178032</v>
      </c>
      <c r="ED38" s="973">
        <f t="shared" si="34"/>
        <v>35.606214051460228</v>
      </c>
      <c r="EE38" s="974">
        <f t="shared" si="35"/>
        <v>3.7584337054319126</v>
      </c>
      <c r="EF38" s="974">
        <f t="shared" si="36"/>
        <v>4.176037450479904</v>
      </c>
      <c r="EG38" s="972">
        <f t="shared" si="37"/>
        <v>31.847780346028316</v>
      </c>
      <c r="EH38" s="972">
        <f t="shared" si="38"/>
        <v>39.782251501940131</v>
      </c>
      <c r="EJ38" s="970">
        <v>0.86534722222222227</v>
      </c>
      <c r="EK38" s="971">
        <f t="shared" si="39"/>
        <v>45367.865347222221</v>
      </c>
      <c r="EL38" s="970" t="s">
        <v>436</v>
      </c>
      <c r="EM38" s="972">
        <v>8.9999999999999993E-3</v>
      </c>
      <c r="EN38" s="972">
        <v>1.9E-2</v>
      </c>
      <c r="EO38" s="972">
        <v>1.9E-2</v>
      </c>
      <c r="EP38" s="934">
        <v>75.370816165296901</v>
      </c>
      <c r="EQ38" s="972">
        <f t="shared" si="40"/>
        <v>3966.8850613314157</v>
      </c>
      <c r="ER38" s="975">
        <f t="shared" si="41"/>
        <v>35.701965551982738</v>
      </c>
      <c r="ES38" s="976">
        <f t="shared" si="42"/>
        <v>3.7685408082648451</v>
      </c>
      <c r="ET38" s="976">
        <f t="shared" si="43"/>
        <v>4.1872675647387165</v>
      </c>
      <c r="EU38" s="972">
        <f t="shared" si="44"/>
        <v>31.933424743717893</v>
      </c>
      <c r="EV38" s="972">
        <f t="shared" si="45"/>
        <v>39.889233116721456</v>
      </c>
      <c r="EX38" s="939">
        <v>35.889459819654931</v>
      </c>
      <c r="EY38" s="939">
        <f t="shared" si="151"/>
        <v>39.889233116721456</v>
      </c>
      <c r="EZ38" s="939">
        <f t="shared" si="152"/>
        <v>31.847780346028316</v>
      </c>
      <c r="FA38" s="939">
        <v>40.098717452824339</v>
      </c>
      <c r="FB38" s="939">
        <v>32.101127949802468</v>
      </c>
      <c r="FC38" s="472">
        <f t="shared" si="153"/>
        <v>-0.2094843361028822</v>
      </c>
      <c r="FD38" s="472">
        <f t="shared" si="154"/>
        <v>0.25334760377415222</v>
      </c>
      <c r="FH38" s="977">
        <v>0.87717592592592597</v>
      </c>
      <c r="FI38" s="978">
        <f t="shared" si="46"/>
        <v>45367.877175925925</v>
      </c>
      <c r="FJ38" s="977" t="s">
        <v>437</v>
      </c>
      <c r="FK38" s="979">
        <v>7.0000000000000001E-3</v>
      </c>
      <c r="FL38" s="979">
        <v>1.4999999999999999E-2</v>
      </c>
      <c r="FM38" s="979">
        <v>1.4999999999999999E-2</v>
      </c>
      <c r="FN38" s="942">
        <v>59.490921907355307</v>
      </c>
      <c r="FO38" s="979">
        <f t="shared" si="47"/>
        <v>3966.061460490354</v>
      </c>
      <c r="FP38" s="980">
        <f t="shared" si="48"/>
        <v>27.762430223432478</v>
      </c>
      <c r="FQ38" s="981">
        <f t="shared" si="49"/>
        <v>3.7181826192097067</v>
      </c>
      <c r="FR38" s="981">
        <f t="shared" si="50"/>
        <v>4.2493515648110947</v>
      </c>
      <c r="FS38" s="979">
        <f t="shared" si="51"/>
        <v>24.044247604222772</v>
      </c>
      <c r="FT38" s="979">
        <f t="shared" si="52"/>
        <v>32.011781788243574</v>
      </c>
      <c r="FV38" s="977">
        <v>0.87717592592592597</v>
      </c>
      <c r="FW38" s="978">
        <f t="shared" si="53"/>
        <v>45367.877175925925</v>
      </c>
      <c r="FX38" s="977" t="s">
        <v>437</v>
      </c>
      <c r="FY38" s="979">
        <v>7.0000000000000001E-3</v>
      </c>
      <c r="FZ38" s="979">
        <v>1.4999999999999999E-2</v>
      </c>
      <c r="GA38" s="979">
        <v>1.4999999999999999E-2</v>
      </c>
      <c r="GB38" s="942">
        <v>59.242050215378818</v>
      </c>
      <c r="GC38" s="979">
        <f t="shared" si="54"/>
        <v>3949.4700143585878</v>
      </c>
      <c r="GD38" s="980">
        <f t="shared" si="55"/>
        <v>27.646290100510114</v>
      </c>
      <c r="GE38" s="981">
        <f t="shared" si="56"/>
        <v>3.7026281384611761</v>
      </c>
      <c r="GF38" s="981">
        <f t="shared" si="57"/>
        <v>4.2315750153842018</v>
      </c>
      <c r="GG38" s="979">
        <f t="shared" si="58"/>
        <v>23.943661962048939</v>
      </c>
      <c r="GH38" s="979">
        <f t="shared" si="59"/>
        <v>31.877865115894316</v>
      </c>
      <c r="GJ38" s="982">
        <v>27.8918770436571</v>
      </c>
      <c r="GK38" s="945">
        <f t="shared" si="155"/>
        <v>32.011781788243574</v>
      </c>
      <c r="GL38" s="945">
        <f t="shared" si="156"/>
        <v>23.943661962048939</v>
      </c>
      <c r="GM38" s="982">
        <v>32.161041897278082</v>
      </c>
      <c r="GN38" s="982">
        <v>24.156357796738739</v>
      </c>
      <c r="GO38" s="472">
        <f t="shared" si="157"/>
        <v>-0.14926010903450759</v>
      </c>
      <c r="GP38" s="472">
        <f t="shared" si="158"/>
        <v>0.21269583468980002</v>
      </c>
      <c r="GT38" s="983">
        <v>0.90972222222222221</v>
      </c>
      <c r="GU38" s="984">
        <f t="shared" si="60"/>
        <v>45367.909722222219</v>
      </c>
      <c r="GV38" s="983" t="s">
        <v>438</v>
      </c>
      <c r="GW38" s="985">
        <v>7.0000000000000001E-3</v>
      </c>
      <c r="GX38" s="985">
        <v>3.6999999999999998E-2</v>
      </c>
      <c r="GY38" s="985">
        <v>3.6999999999999998E-2</v>
      </c>
      <c r="GZ38" s="948">
        <v>276.78277960238375</v>
      </c>
      <c r="HA38" s="985">
        <f t="shared" si="61"/>
        <v>7480.6156649292907</v>
      </c>
      <c r="HB38" s="986">
        <f t="shared" si="62"/>
        <v>52.364309654505035</v>
      </c>
      <c r="HC38" s="987">
        <f t="shared" si="63"/>
        <v>7.2837573579574677</v>
      </c>
      <c r="HD38" s="987">
        <f t="shared" si="64"/>
        <v>7.6884105445106607</v>
      </c>
      <c r="HE38" s="985">
        <f t="shared" si="65"/>
        <v>45.080552296547566</v>
      </c>
      <c r="HF38" s="985">
        <f t="shared" si="66"/>
        <v>60.052720199015695</v>
      </c>
      <c r="HH38" s="983">
        <v>0.90972222222222221</v>
      </c>
      <c r="HI38" s="984">
        <f t="shared" si="67"/>
        <v>45367.909722222219</v>
      </c>
      <c r="HJ38" s="983" t="s">
        <v>438</v>
      </c>
      <c r="HK38" s="985">
        <v>7.0000000000000001E-3</v>
      </c>
      <c r="HL38" s="985">
        <v>3.6999999999999998E-2</v>
      </c>
      <c r="HM38" s="985">
        <v>3.6999999999999998E-2</v>
      </c>
      <c r="HN38" s="948">
        <v>270.62171808561465</v>
      </c>
      <c r="HO38" s="985">
        <f t="shared" si="68"/>
        <v>7314.1004888003963</v>
      </c>
      <c r="HP38" s="986">
        <f t="shared" si="69"/>
        <v>51.198703421602772</v>
      </c>
      <c r="HQ38" s="987">
        <f t="shared" si="70"/>
        <v>7.1216241601477543</v>
      </c>
      <c r="HR38" s="987">
        <f t="shared" si="71"/>
        <v>7.5172699468226289</v>
      </c>
      <c r="HS38" s="985">
        <f t="shared" si="72"/>
        <v>44.077079261455019</v>
      </c>
      <c r="HT38" s="985">
        <f t="shared" si="73"/>
        <v>58.715973368425402</v>
      </c>
      <c r="HV38" s="951">
        <v>51.989121323418075</v>
      </c>
      <c r="HW38" s="951">
        <f t="shared" si="159"/>
        <v>60.052720199015695</v>
      </c>
      <c r="HX38" s="951">
        <f t="shared" si="160"/>
        <v>44.077079261455019</v>
      </c>
      <c r="HY38" s="951">
        <v>59.622444692332635</v>
      </c>
      <c r="HZ38" s="951">
        <v>44.757551816025334</v>
      </c>
      <c r="IA38" s="472">
        <f t="shared" si="161"/>
        <v>0.43027550668305992</v>
      </c>
      <c r="IB38" s="472">
        <f t="shared" si="162"/>
        <v>0.68047255457031497</v>
      </c>
      <c r="IF38" s="952">
        <v>0.86604166666666671</v>
      </c>
      <c r="IG38" s="953">
        <f t="shared" si="163"/>
        <v>45367.866041666668</v>
      </c>
      <c r="IH38" s="240" t="s">
        <v>327</v>
      </c>
      <c r="II38" s="239">
        <v>1.2999999999999999E-2</v>
      </c>
      <c r="IJ38" s="239">
        <v>7.4999999999999997E-2</v>
      </c>
      <c r="IK38" s="239">
        <v>7.4999999999999997E-2</v>
      </c>
      <c r="IL38" s="239">
        <v>342.45467564370466</v>
      </c>
      <c r="IM38" s="239">
        <f t="shared" si="164"/>
        <v>4566.062341916062</v>
      </c>
      <c r="IN38" s="954">
        <f t="shared" si="190"/>
        <v>59.358810444908805</v>
      </c>
      <c r="IO38" s="239">
        <f t="shared" si="75"/>
        <v>4.5059825742592725</v>
      </c>
      <c r="IP38" s="239">
        <f t="shared" si="76"/>
        <v>4.6277658870770901</v>
      </c>
      <c r="IQ38" s="239">
        <f t="shared" si="77"/>
        <v>54.852827870649534</v>
      </c>
      <c r="IR38" s="239">
        <f t="shared" si="78"/>
        <v>63.986576331985894</v>
      </c>
      <c r="IT38" s="952">
        <v>0.86604166666666671</v>
      </c>
      <c r="IU38" s="953">
        <f t="shared" si="165"/>
        <v>45367.866041666668</v>
      </c>
      <c r="IV38" s="240" t="s">
        <v>327</v>
      </c>
      <c r="IW38" s="239">
        <v>1.2999999999999999E-2</v>
      </c>
      <c r="IX38" s="239">
        <v>7.4999999999999997E-2</v>
      </c>
      <c r="IY38" s="239">
        <v>7.4999999999999997E-2</v>
      </c>
      <c r="IZ38" s="239">
        <v>345.94918302431751</v>
      </c>
      <c r="JA38" s="239">
        <f t="shared" si="166"/>
        <v>4612.6557736575669</v>
      </c>
      <c r="JB38" s="954">
        <f t="shared" si="191"/>
        <v>59.964525057548364</v>
      </c>
      <c r="JC38" s="239">
        <f t="shared" si="80"/>
        <v>4.5519629345304935</v>
      </c>
      <c r="JD38" s="239">
        <f t="shared" si="81"/>
        <v>4.6749889597880747</v>
      </c>
      <c r="JE38" s="239">
        <f t="shared" si="82"/>
        <v>55.412562123017871</v>
      </c>
      <c r="JF38" s="239">
        <f t="shared" si="83"/>
        <v>64.639514017336438</v>
      </c>
      <c r="JH38" s="225">
        <v>60.378204311218013</v>
      </c>
      <c r="JI38" s="225">
        <f t="shared" si="167"/>
        <v>64.639514017336438</v>
      </c>
      <c r="JJ38" s="225">
        <f t="shared" si="168"/>
        <v>54.852827870649534</v>
      </c>
      <c r="JK38" s="225">
        <v>65.08544477207181</v>
      </c>
      <c r="JL38" s="225">
        <v>55.794838599334057</v>
      </c>
      <c r="JM38" s="472">
        <f t="shared" si="169"/>
        <v>-0.44593075473537169</v>
      </c>
      <c r="JN38" s="472">
        <f t="shared" si="170"/>
        <v>0.94201072868452229</v>
      </c>
      <c r="JR38" s="323">
        <v>0.88895833333333341</v>
      </c>
      <c r="JS38" s="336">
        <f t="shared" si="84"/>
        <v>45367.888958333337</v>
      </c>
      <c r="JT38" s="184" t="s">
        <v>328</v>
      </c>
      <c r="JU38" s="141">
        <v>4.0000000000000001E-3</v>
      </c>
      <c r="JV38" s="141">
        <v>0.03</v>
      </c>
      <c r="JW38" s="141">
        <v>0.03</v>
      </c>
      <c r="JX38" s="249">
        <v>206.08089643348822</v>
      </c>
      <c r="JY38" s="141">
        <f t="shared" si="85"/>
        <v>6869.3632144496078</v>
      </c>
      <c r="JZ38" s="988">
        <f t="shared" si="86"/>
        <v>27.477452857798433</v>
      </c>
      <c r="KA38" s="141">
        <f t="shared" si="87"/>
        <v>6.647770852693168</v>
      </c>
      <c r="KB38" s="141">
        <f t="shared" si="88"/>
        <v>7.1062378080513184</v>
      </c>
      <c r="KC38" s="141">
        <f t="shared" si="89"/>
        <v>20.829682005105266</v>
      </c>
      <c r="KD38" s="141">
        <f t="shared" si="90"/>
        <v>34.583690665849751</v>
      </c>
      <c r="KF38" s="323">
        <v>0.88895833333333341</v>
      </c>
      <c r="KG38" s="336">
        <f t="shared" si="91"/>
        <v>45367.888958333337</v>
      </c>
      <c r="KH38" s="184" t="s">
        <v>328</v>
      </c>
      <c r="KI38" s="141">
        <v>4.0000000000000001E-3</v>
      </c>
      <c r="KJ38" s="141">
        <v>0.03</v>
      </c>
      <c r="KK38" s="141">
        <v>0.03</v>
      </c>
      <c r="KL38" s="249">
        <v>200.92768251330372</v>
      </c>
      <c r="KM38" s="141">
        <f t="shared" si="92"/>
        <v>6697.5894171101245</v>
      </c>
      <c r="KN38" s="988">
        <f t="shared" si="93"/>
        <v>26.7903576684405</v>
      </c>
      <c r="KO38" s="141">
        <f t="shared" si="94"/>
        <v>6.4815381455904424</v>
      </c>
      <c r="KP38" s="141">
        <f t="shared" si="95"/>
        <v>6.9285407763208191</v>
      </c>
      <c r="KQ38" s="141">
        <f t="shared" si="96"/>
        <v>20.308819522850058</v>
      </c>
      <c r="KR38" s="141">
        <f t="shared" si="97"/>
        <v>33.718898444761322</v>
      </c>
      <c r="KT38" s="226">
        <v>27.350658909098858</v>
      </c>
      <c r="KU38" s="226">
        <f t="shared" si="171"/>
        <v>34.583690665849751</v>
      </c>
      <c r="KV38" s="226">
        <f t="shared" si="172"/>
        <v>20.308819522850058</v>
      </c>
      <c r="KW38" s="226">
        <v>34.424105178693388</v>
      </c>
      <c r="KX38" s="226">
        <v>20.733564011736231</v>
      </c>
      <c r="KY38" s="472">
        <f t="shared" si="173"/>
        <v>0.15958548715636311</v>
      </c>
      <c r="KZ38" s="472">
        <f t="shared" si="174"/>
        <v>0.42474448888617289</v>
      </c>
      <c r="LD38" s="146">
        <v>0.88895833333333341</v>
      </c>
      <c r="LE38" s="421">
        <f t="shared" si="98"/>
        <v>45367.888958333337</v>
      </c>
      <c r="LF38" s="185" t="s">
        <v>329</v>
      </c>
      <c r="LG38" s="142">
        <v>3.0000000000000001E-3</v>
      </c>
      <c r="LH38" s="142">
        <v>0.01</v>
      </c>
      <c r="LI38" s="142">
        <v>1.2E-2</v>
      </c>
      <c r="LJ38" s="274">
        <v>127.88510538001657</v>
      </c>
      <c r="LK38" s="142">
        <f t="shared" si="99"/>
        <v>10657.09211500138</v>
      </c>
      <c r="LL38" s="424">
        <f t="shared" si="100"/>
        <v>31.971276345004142</v>
      </c>
      <c r="LM38" s="142">
        <f t="shared" si="101"/>
        <v>9.8373157984628126</v>
      </c>
      <c r="LN38" s="142">
        <f t="shared" si="102"/>
        <v>11.625918670910599</v>
      </c>
      <c r="LO38" s="142">
        <f t="shared" si="103"/>
        <v>22.133960546541331</v>
      </c>
      <c r="LP38" s="142">
        <f t="shared" si="104"/>
        <v>43.597195015914743</v>
      </c>
      <c r="LR38" s="146">
        <v>0.88895833333333341</v>
      </c>
      <c r="LS38" s="421">
        <f t="shared" si="105"/>
        <v>45367.888958333337</v>
      </c>
      <c r="LT38" s="185" t="s">
        <v>329</v>
      </c>
      <c r="LU38" s="142">
        <v>3.0000000000000001E-3</v>
      </c>
      <c r="LV38" s="142">
        <v>0.01</v>
      </c>
      <c r="LW38" s="142">
        <v>1.2E-2</v>
      </c>
      <c r="LX38" s="274">
        <v>133.33074456758371</v>
      </c>
      <c r="LY38" s="142">
        <f t="shared" si="106"/>
        <v>11110.895380631975</v>
      </c>
      <c r="LZ38" s="424">
        <f t="shared" si="107"/>
        <v>33.332686141895927</v>
      </c>
      <c r="MA38" s="142">
        <f t="shared" si="108"/>
        <v>10.256211120583361</v>
      </c>
      <c r="MB38" s="142">
        <f t="shared" si="109"/>
        <v>12.120976778871247</v>
      </c>
      <c r="MC38" s="142">
        <f t="shared" si="110"/>
        <v>23.076475021312568</v>
      </c>
      <c r="MD38" s="142">
        <f t="shared" si="111"/>
        <v>45.453662920767172</v>
      </c>
      <c r="MF38" s="227">
        <v>33.427534771896056</v>
      </c>
      <c r="MG38" s="227">
        <f t="shared" si="175"/>
        <v>45.453662920767172</v>
      </c>
      <c r="MH38" s="227">
        <f t="shared" si="176"/>
        <v>22.133960546541331</v>
      </c>
      <c r="MI38" s="227">
        <v>45.583001961676445</v>
      </c>
      <c r="MJ38" s="227">
        <v>23.142139457466499</v>
      </c>
      <c r="MK38" s="472">
        <f t="shared" si="177"/>
        <v>-0.12933904090927228</v>
      </c>
      <c r="ML38" s="472">
        <f t="shared" si="178"/>
        <v>1.0081789109251673</v>
      </c>
      <c r="MP38" s="700">
        <v>0.94098379629629625</v>
      </c>
      <c r="MQ38" s="410">
        <f t="shared" si="112"/>
        <v>45367.940983796296</v>
      </c>
      <c r="MR38" s="396" t="s">
        <v>330</v>
      </c>
      <c r="MS38" s="397">
        <v>2E-3</v>
      </c>
      <c r="MT38" s="397">
        <v>2.5000000000000001E-2</v>
      </c>
      <c r="MU38" s="397">
        <v>2.5000000000000001E-2</v>
      </c>
      <c r="MV38" s="960">
        <v>260.72552366471268</v>
      </c>
      <c r="MW38" s="397">
        <f t="shared" si="113"/>
        <v>10429.020946588507</v>
      </c>
      <c r="MX38" s="989">
        <f t="shared" si="114"/>
        <v>20.858041893177013</v>
      </c>
      <c r="MY38" s="397">
        <f t="shared" si="115"/>
        <v>10.027904756335102</v>
      </c>
      <c r="MZ38" s="397">
        <f t="shared" si="116"/>
        <v>10.863563486029694</v>
      </c>
      <c r="NA38" s="397">
        <f t="shared" si="117"/>
        <v>10.830137136841911</v>
      </c>
      <c r="NB38" s="397">
        <f t="shared" si="118"/>
        <v>31.721605379206707</v>
      </c>
      <c r="ND38" s="700">
        <v>0.94098379629629625</v>
      </c>
      <c r="NE38" s="410">
        <f t="shared" si="119"/>
        <v>45367.940983796296</v>
      </c>
      <c r="NF38" s="396" t="s">
        <v>330</v>
      </c>
      <c r="NG38" s="397">
        <v>2E-3</v>
      </c>
      <c r="NH38" s="397">
        <v>2.5000000000000001E-2</v>
      </c>
      <c r="NI38" s="397">
        <v>2.5000000000000001E-2</v>
      </c>
      <c r="NJ38" s="960">
        <v>247.35945166823157</v>
      </c>
      <c r="NK38" s="397">
        <f t="shared" si="120"/>
        <v>9894.3780667292631</v>
      </c>
      <c r="NL38" s="989">
        <f t="shared" si="121"/>
        <v>19.788756133458527</v>
      </c>
      <c r="NM38" s="397">
        <f t="shared" si="122"/>
        <v>9.5138250641627504</v>
      </c>
      <c r="NN38" s="397">
        <f t="shared" si="123"/>
        <v>10.306643819509649</v>
      </c>
      <c r="NO38" s="397">
        <f t="shared" si="124"/>
        <v>10.274931069295777</v>
      </c>
      <c r="NP38" s="397">
        <f t="shared" si="125"/>
        <v>30.095399952968176</v>
      </c>
      <c r="NR38" s="962">
        <v>20.526864930206457</v>
      </c>
      <c r="NS38" s="962">
        <f t="shared" si="179"/>
        <v>31.721605379206707</v>
      </c>
      <c r="NT38" s="962">
        <f t="shared" si="180"/>
        <v>10.274931069295777</v>
      </c>
      <c r="NU38" s="962">
        <v>31.217940414688989</v>
      </c>
      <c r="NV38" s="962">
        <v>10.658179867607197</v>
      </c>
      <c r="NW38" s="472">
        <f t="shared" si="181"/>
        <v>0.50366496451771781</v>
      </c>
      <c r="NX38" s="472">
        <f t="shared" si="182"/>
        <v>0.38324879831142056</v>
      </c>
    </row>
    <row r="39" spans="12:388" x14ac:dyDescent="0.25">
      <c r="L39" s="321">
        <v>0.89939814814814811</v>
      </c>
      <c r="M39" s="338">
        <f t="shared" si="129"/>
        <v>45367.899398148147</v>
      </c>
      <c r="N39" s="321" t="s">
        <v>324</v>
      </c>
      <c r="O39" s="311">
        <v>7.0000000000000001E-3</v>
      </c>
      <c r="P39" s="311">
        <v>3.2000000000000001E-2</v>
      </c>
      <c r="Q39" s="311">
        <v>3.2000000000000001E-2</v>
      </c>
      <c r="R39" s="311">
        <v>179.6541007765197</v>
      </c>
      <c r="S39" s="311">
        <f t="shared" si="130"/>
        <v>5614.1906492662401</v>
      </c>
      <c r="T39" s="921">
        <f t="shared" si="131"/>
        <v>39.299334544863683</v>
      </c>
      <c r="U39" s="311">
        <f t="shared" si="0"/>
        <v>5.4440636598945362</v>
      </c>
      <c r="V39" s="311">
        <f t="shared" si="1"/>
        <v>5.7952935734361191</v>
      </c>
      <c r="W39" s="311">
        <f t="shared" si="2"/>
        <v>33.855270884969144</v>
      </c>
      <c r="X39" s="311">
        <f t="shared" si="3"/>
        <v>45.094628118299802</v>
      </c>
      <c r="Z39" s="321">
        <v>0.89939814814814811</v>
      </c>
      <c r="AA39" s="338">
        <f t="shared" si="132"/>
        <v>45367.899398148147</v>
      </c>
      <c r="AB39" s="321" t="s">
        <v>324</v>
      </c>
      <c r="AC39" s="311">
        <v>7.0000000000000001E-3</v>
      </c>
      <c r="AD39" s="311">
        <v>3.2000000000000001E-2</v>
      </c>
      <c r="AE39" s="311">
        <v>3.2000000000000001E-2</v>
      </c>
      <c r="AF39" s="311">
        <v>174.81516847322646</v>
      </c>
      <c r="AG39" s="311">
        <f t="shared" si="133"/>
        <v>5462.9740147883267</v>
      </c>
      <c r="AH39" s="921">
        <f t="shared" si="134"/>
        <v>38.240818103518286</v>
      </c>
      <c r="AI39" s="311">
        <f t="shared" si="4"/>
        <v>5.2974293476735292</v>
      </c>
      <c r="AJ39" s="311">
        <f t="shared" si="5"/>
        <v>5.6391989830073053</v>
      </c>
      <c r="AK39" s="311">
        <f t="shared" si="6"/>
        <v>32.943388755844758</v>
      </c>
      <c r="AL39" s="311">
        <f t="shared" si="7"/>
        <v>43.880017086525591</v>
      </c>
      <c r="AN39" s="922">
        <v>38.910052913204929</v>
      </c>
      <c r="AO39" s="922">
        <f t="shared" si="135"/>
        <v>45.094628118299802</v>
      </c>
      <c r="AP39" s="922">
        <f t="shared" si="136"/>
        <v>32.943388755844758</v>
      </c>
      <c r="AQ39" s="922">
        <v>44.647940900405658</v>
      </c>
      <c r="AR39" s="922">
        <v>33.519915713107274</v>
      </c>
      <c r="AS39" s="922">
        <f t="shared" si="137"/>
        <v>0.44668721789414434</v>
      </c>
      <c r="AT39" s="922">
        <f t="shared" si="138"/>
        <v>0.57652695726251579</v>
      </c>
      <c r="AX39" s="963">
        <v>0.85700231481481481</v>
      </c>
      <c r="AY39" s="964">
        <f t="shared" si="8"/>
        <v>45367.857002314813</v>
      </c>
      <c r="AZ39" s="963" t="s">
        <v>325</v>
      </c>
      <c r="BA39" s="965">
        <v>2.1999999999999999E-2</v>
      </c>
      <c r="BB39" s="965">
        <v>0.10299999999999999</v>
      </c>
      <c r="BC39" s="965">
        <v>0.10299999999999999</v>
      </c>
      <c r="BD39" s="925">
        <v>304.49324190062674</v>
      </c>
      <c r="BE39" s="965">
        <f t="shared" si="9"/>
        <v>2956.2450669963764</v>
      </c>
      <c r="BF39" s="966">
        <f t="shared" si="10"/>
        <v>65.03739147392028</v>
      </c>
      <c r="BG39" s="965">
        <f t="shared" si="11"/>
        <v>2.9278196336598725</v>
      </c>
      <c r="BH39" s="965">
        <f t="shared" si="12"/>
        <v>2.9852278617708508</v>
      </c>
      <c r="BI39" s="965">
        <f t="shared" si="13"/>
        <v>62.109571840260408</v>
      </c>
      <c r="BJ39" s="965">
        <f t="shared" si="14"/>
        <v>68.022619335691132</v>
      </c>
      <c r="BL39" s="963">
        <v>0.85700231481481481</v>
      </c>
      <c r="BM39" s="964">
        <f t="shared" si="15"/>
        <v>45367.857002314813</v>
      </c>
      <c r="BN39" s="963" t="s">
        <v>325</v>
      </c>
      <c r="BO39" s="965">
        <v>2.1999999999999999E-2</v>
      </c>
      <c r="BP39" s="965">
        <v>0.10299999999999999</v>
      </c>
      <c r="BQ39" s="965">
        <v>0.10299999999999999</v>
      </c>
      <c r="BR39" s="925">
        <v>297.84979574370567</v>
      </c>
      <c r="BS39" s="965">
        <f t="shared" si="16"/>
        <v>2891.7455897447153</v>
      </c>
      <c r="BT39" s="966">
        <f t="shared" si="17"/>
        <v>63.618402974383734</v>
      </c>
      <c r="BU39" s="965">
        <f t="shared" si="18"/>
        <v>2.8639403436894777</v>
      </c>
      <c r="BV39" s="965">
        <f t="shared" si="19"/>
        <v>2.9200960367029971</v>
      </c>
      <c r="BW39" s="965">
        <f t="shared" si="20"/>
        <v>60.754462630694256</v>
      </c>
      <c r="BX39" s="965">
        <f t="shared" si="21"/>
        <v>66.538499011086728</v>
      </c>
      <c r="BZ39" s="927">
        <v>64.403473036135779</v>
      </c>
      <c r="CA39" s="927">
        <f t="shared" si="139"/>
        <v>68.022619335691132</v>
      </c>
      <c r="CB39" s="927">
        <f t="shared" si="140"/>
        <v>60.754462630694256</v>
      </c>
      <c r="CC39" s="927">
        <v>67.359603928614376</v>
      </c>
      <c r="CD39" s="927">
        <v>61.50419081466638</v>
      </c>
      <c r="CE39" s="927">
        <f t="shared" si="141"/>
        <v>0.66301540707675599</v>
      </c>
      <c r="CF39" s="927">
        <f t="shared" si="142"/>
        <v>0.74972818397212393</v>
      </c>
      <c r="CJ39" s="967">
        <v>0.85325231481481489</v>
      </c>
      <c r="CK39" s="968">
        <f t="shared" si="143"/>
        <v>45367.853252314817</v>
      </c>
      <c r="CL39" s="967" t="s">
        <v>326</v>
      </c>
      <c r="CM39" s="469">
        <v>3.2000000000000001E-2</v>
      </c>
      <c r="CN39" s="469">
        <v>8.7999999999999995E-2</v>
      </c>
      <c r="CO39" s="469">
        <v>8.7999999999999995E-2</v>
      </c>
      <c r="CP39" s="930">
        <v>284.10906235127197</v>
      </c>
      <c r="CQ39" s="469">
        <f t="shared" si="22"/>
        <v>3228.5120721735452</v>
      </c>
      <c r="CR39" s="969">
        <f t="shared" si="144"/>
        <v>103.31238630955345</v>
      </c>
      <c r="CS39" s="469">
        <f t="shared" si="23"/>
        <v>3.1922366556322697</v>
      </c>
      <c r="CT39" s="469">
        <f t="shared" si="24"/>
        <v>3.2656214063364595</v>
      </c>
      <c r="CU39" s="469">
        <f t="shared" si="25"/>
        <v>100.12014965392117</v>
      </c>
      <c r="CV39" s="469">
        <f t="shared" si="26"/>
        <v>106.57800771588991</v>
      </c>
      <c r="CX39" s="967">
        <v>0.85325231481481489</v>
      </c>
      <c r="CY39" s="968">
        <f t="shared" si="145"/>
        <v>45367.853252314817</v>
      </c>
      <c r="CZ39" s="967" t="s">
        <v>326</v>
      </c>
      <c r="DA39" s="469">
        <v>3.2000000000000001E-2</v>
      </c>
      <c r="DB39" s="469">
        <v>8.7999999999999995E-2</v>
      </c>
      <c r="DC39" s="469">
        <v>8.7999999999999995E-2</v>
      </c>
      <c r="DD39" s="930">
        <v>275.73461394545348</v>
      </c>
      <c r="DE39" s="469">
        <f t="shared" si="27"/>
        <v>3133.3478857437894</v>
      </c>
      <c r="DF39" s="969">
        <f t="shared" si="146"/>
        <v>100.26713234380126</v>
      </c>
      <c r="DG39" s="469">
        <f t="shared" si="28"/>
        <v>3.0981417297241967</v>
      </c>
      <c r="DH39" s="469">
        <f t="shared" si="29"/>
        <v>3.1693633786833737</v>
      </c>
      <c r="DI39" s="469">
        <f t="shared" si="30"/>
        <v>97.168990614077074</v>
      </c>
      <c r="DJ39" s="469">
        <f t="shared" si="31"/>
        <v>103.43649572248464</v>
      </c>
      <c r="DL39" s="472">
        <v>101.84239324574628</v>
      </c>
      <c r="DM39" s="472">
        <f t="shared" si="147"/>
        <v>106.57800771588991</v>
      </c>
      <c r="DN39" s="472">
        <f t="shared" si="148"/>
        <v>97.168990614077074</v>
      </c>
      <c r="DO39" s="472">
        <v>105.06154935408884</v>
      </c>
      <c r="DP39" s="472">
        <v>98.695577724108048</v>
      </c>
      <c r="DQ39" s="472">
        <f t="shared" si="149"/>
        <v>1.516458361801071</v>
      </c>
      <c r="DR39" s="472">
        <f t="shared" si="150"/>
        <v>1.5265871100309738</v>
      </c>
      <c r="DV39" s="970">
        <v>0.86652777777777779</v>
      </c>
      <c r="DW39" s="971">
        <f t="shared" si="32"/>
        <v>45367.866527777776</v>
      </c>
      <c r="DX39" s="970" t="s">
        <v>436</v>
      </c>
      <c r="DY39" s="972">
        <v>0.01</v>
      </c>
      <c r="DZ39" s="972">
        <v>1.9E-2</v>
      </c>
      <c r="EA39" s="972">
        <v>1.9E-2</v>
      </c>
      <c r="EB39" s="934">
        <v>75.168674108638257</v>
      </c>
      <c r="EC39" s="972">
        <f t="shared" si="33"/>
        <v>3956.2460057178032</v>
      </c>
      <c r="ED39" s="973">
        <f t="shared" si="34"/>
        <v>39.562460057178036</v>
      </c>
      <c r="EE39" s="974">
        <f t="shared" si="35"/>
        <v>3.7584337054319126</v>
      </c>
      <c r="EF39" s="974">
        <f t="shared" si="36"/>
        <v>4.176037450479904</v>
      </c>
      <c r="EG39" s="972">
        <f t="shared" si="37"/>
        <v>35.804026351746124</v>
      </c>
      <c r="EH39" s="972">
        <f t="shared" si="38"/>
        <v>43.738497507657939</v>
      </c>
      <c r="EJ39" s="970">
        <v>0.86652777777777779</v>
      </c>
      <c r="EK39" s="971">
        <f t="shared" si="39"/>
        <v>45367.866527777776</v>
      </c>
      <c r="EL39" s="970" t="s">
        <v>436</v>
      </c>
      <c r="EM39" s="972">
        <v>0.01</v>
      </c>
      <c r="EN39" s="972">
        <v>1.9E-2</v>
      </c>
      <c r="EO39" s="972">
        <v>1.9E-2</v>
      </c>
      <c r="EP39" s="934">
        <v>75.370816165296901</v>
      </c>
      <c r="EQ39" s="972">
        <f t="shared" si="40"/>
        <v>3966.8850613314157</v>
      </c>
      <c r="ER39" s="975">
        <f t="shared" si="41"/>
        <v>39.668850613314156</v>
      </c>
      <c r="ES39" s="976">
        <f t="shared" si="42"/>
        <v>3.7685408082648451</v>
      </c>
      <c r="ET39" s="976">
        <f t="shared" si="43"/>
        <v>4.1872675647387165</v>
      </c>
      <c r="EU39" s="972">
        <f t="shared" si="44"/>
        <v>35.900309805049311</v>
      </c>
      <c r="EV39" s="972">
        <f t="shared" si="45"/>
        <v>43.856118178052874</v>
      </c>
      <c r="EX39" s="939">
        <v>39.87717757739437</v>
      </c>
      <c r="EY39" s="939">
        <f t="shared" si="151"/>
        <v>43.856118178052874</v>
      </c>
      <c r="EZ39" s="939">
        <f t="shared" si="152"/>
        <v>35.804026351746124</v>
      </c>
      <c r="FA39" s="939">
        <v>44.086435210563778</v>
      </c>
      <c r="FB39" s="939">
        <v>36.088845707541907</v>
      </c>
      <c r="FC39" s="472">
        <f t="shared" si="153"/>
        <v>-0.23031703251090363</v>
      </c>
      <c r="FD39" s="472">
        <f t="shared" si="154"/>
        <v>0.28481935579578277</v>
      </c>
      <c r="FH39" s="977">
        <v>0.87928240740740737</v>
      </c>
      <c r="FI39" s="978">
        <f t="shared" si="46"/>
        <v>45367.879282407404</v>
      </c>
      <c r="FJ39" s="977" t="s">
        <v>437</v>
      </c>
      <c r="FK39" s="979">
        <v>6.0000000000000001E-3</v>
      </c>
      <c r="FL39" s="979">
        <v>1.4999999999999999E-2</v>
      </c>
      <c r="FM39" s="979">
        <v>1.4999999999999999E-2</v>
      </c>
      <c r="FN39" s="942">
        <v>59.490921907355307</v>
      </c>
      <c r="FO39" s="979">
        <f t="shared" si="47"/>
        <v>3966.061460490354</v>
      </c>
      <c r="FP39" s="980">
        <f t="shared" si="48"/>
        <v>23.796368762942123</v>
      </c>
      <c r="FQ39" s="981">
        <f t="shared" si="49"/>
        <v>3.7181826192097067</v>
      </c>
      <c r="FR39" s="981">
        <f t="shared" si="50"/>
        <v>4.2493515648110947</v>
      </c>
      <c r="FS39" s="979">
        <f t="shared" si="51"/>
        <v>20.078186143732417</v>
      </c>
      <c r="FT39" s="979">
        <f t="shared" si="52"/>
        <v>28.045720327753216</v>
      </c>
      <c r="FV39" s="977">
        <v>0.87928240740740737</v>
      </c>
      <c r="FW39" s="978">
        <f t="shared" si="53"/>
        <v>45367.879282407404</v>
      </c>
      <c r="FX39" s="977" t="s">
        <v>437</v>
      </c>
      <c r="FY39" s="979">
        <v>6.0000000000000001E-3</v>
      </c>
      <c r="FZ39" s="979">
        <v>1.4999999999999999E-2</v>
      </c>
      <c r="GA39" s="979">
        <v>1.4999999999999999E-2</v>
      </c>
      <c r="GB39" s="942">
        <v>59.242050215378818</v>
      </c>
      <c r="GC39" s="979">
        <f t="shared" si="54"/>
        <v>3949.4700143585878</v>
      </c>
      <c r="GD39" s="980">
        <f t="shared" si="55"/>
        <v>23.696820086151529</v>
      </c>
      <c r="GE39" s="981">
        <f t="shared" si="56"/>
        <v>3.7026281384611761</v>
      </c>
      <c r="GF39" s="981">
        <f t="shared" si="57"/>
        <v>4.2315750153842018</v>
      </c>
      <c r="GG39" s="979">
        <f t="shared" si="58"/>
        <v>19.994191947690354</v>
      </c>
      <c r="GH39" s="979">
        <f t="shared" si="59"/>
        <v>27.928395101535731</v>
      </c>
      <c r="GJ39" s="982">
        <v>23.907323180277515</v>
      </c>
      <c r="GK39" s="945">
        <f t="shared" si="155"/>
        <v>28.045720327753216</v>
      </c>
      <c r="GL39" s="945">
        <f t="shared" si="156"/>
        <v>19.994191947690354</v>
      </c>
      <c r="GM39" s="982">
        <v>28.176488033898501</v>
      </c>
      <c r="GN39" s="982">
        <v>20.171803933359154</v>
      </c>
      <c r="GO39" s="472">
        <f t="shared" si="157"/>
        <v>-0.13076770614528499</v>
      </c>
      <c r="GP39" s="472">
        <f t="shared" si="158"/>
        <v>0.17761198566880054</v>
      </c>
      <c r="GT39" s="983">
        <v>0.9132407407407408</v>
      </c>
      <c r="GU39" s="984">
        <f t="shared" si="60"/>
        <v>45367.913240740738</v>
      </c>
      <c r="GV39" s="983" t="s">
        <v>438</v>
      </c>
      <c r="GW39" s="985">
        <v>5.0000000000000001E-3</v>
      </c>
      <c r="GX39" s="985">
        <v>3.6999999999999998E-2</v>
      </c>
      <c r="GY39" s="985">
        <v>3.6999999999999998E-2</v>
      </c>
      <c r="GZ39" s="948">
        <v>276.78277960238375</v>
      </c>
      <c r="HA39" s="985">
        <f t="shared" si="61"/>
        <v>7480.6156649292907</v>
      </c>
      <c r="HB39" s="986">
        <f t="shared" si="62"/>
        <v>37.403078324646451</v>
      </c>
      <c r="HC39" s="987">
        <f t="shared" si="63"/>
        <v>7.2837573579574677</v>
      </c>
      <c r="HD39" s="987">
        <f t="shared" si="64"/>
        <v>7.6884105445106607</v>
      </c>
      <c r="HE39" s="985">
        <f t="shared" si="65"/>
        <v>30.119320966688981</v>
      </c>
      <c r="HF39" s="985">
        <f t="shared" si="66"/>
        <v>45.091488869157111</v>
      </c>
      <c r="HH39" s="983">
        <v>0.9132407407407408</v>
      </c>
      <c r="HI39" s="984">
        <f t="shared" si="67"/>
        <v>45367.913240740738</v>
      </c>
      <c r="HJ39" s="983" t="s">
        <v>438</v>
      </c>
      <c r="HK39" s="985">
        <v>5.0000000000000001E-3</v>
      </c>
      <c r="HL39" s="985">
        <v>3.6999999999999998E-2</v>
      </c>
      <c r="HM39" s="985">
        <v>3.6999999999999998E-2</v>
      </c>
      <c r="HN39" s="948">
        <v>270.62171808561465</v>
      </c>
      <c r="HO39" s="985">
        <f t="shared" si="68"/>
        <v>7314.1004888003963</v>
      </c>
      <c r="HP39" s="986">
        <f t="shared" si="69"/>
        <v>36.570502444001981</v>
      </c>
      <c r="HQ39" s="987">
        <f t="shared" si="70"/>
        <v>7.1216241601477543</v>
      </c>
      <c r="HR39" s="987">
        <f t="shared" si="71"/>
        <v>7.5172699468226289</v>
      </c>
      <c r="HS39" s="985">
        <f t="shared" si="72"/>
        <v>29.448878283854228</v>
      </c>
      <c r="HT39" s="985">
        <f t="shared" si="73"/>
        <v>44.087772390824611</v>
      </c>
      <c r="HV39" s="951">
        <v>37.135086659584339</v>
      </c>
      <c r="HW39" s="951">
        <f t="shared" si="159"/>
        <v>45.091488869157111</v>
      </c>
      <c r="HX39" s="951">
        <f t="shared" si="160"/>
        <v>29.448878283854228</v>
      </c>
      <c r="HY39" s="951">
        <v>44.768410028498899</v>
      </c>
      <c r="HZ39" s="951">
        <v>29.903517152191597</v>
      </c>
      <c r="IA39" s="472">
        <f t="shared" si="161"/>
        <v>0.32307884065821213</v>
      </c>
      <c r="IB39" s="472">
        <f t="shared" si="162"/>
        <v>0.45463886833736922</v>
      </c>
      <c r="IF39" s="952">
        <v>0.86673611111111104</v>
      </c>
      <c r="IG39" s="953">
        <f t="shared" si="163"/>
        <v>45367.866736111115</v>
      </c>
      <c r="IH39" s="240" t="s">
        <v>327</v>
      </c>
      <c r="II39" s="239">
        <v>8.0000000000000002E-3</v>
      </c>
      <c r="IJ39" s="239">
        <v>4.2000000000000003E-2</v>
      </c>
      <c r="IK39" s="239">
        <v>4.2000000000000003E-2</v>
      </c>
      <c r="IL39" s="239">
        <v>342.45467564370466</v>
      </c>
      <c r="IM39" s="239">
        <f t="shared" si="164"/>
        <v>8153.682753421539</v>
      </c>
      <c r="IN39" s="954">
        <f t="shared" si="190"/>
        <v>65.229462027372307</v>
      </c>
      <c r="IO39" s="239">
        <f t="shared" si="75"/>
        <v>7.964062224272201</v>
      </c>
      <c r="IP39" s="239">
        <f t="shared" si="76"/>
        <v>8.3525530644806008</v>
      </c>
      <c r="IQ39" s="239">
        <f t="shared" si="77"/>
        <v>57.265399803100109</v>
      </c>
      <c r="IR39" s="239">
        <f t="shared" si="78"/>
        <v>73.582015091852909</v>
      </c>
      <c r="IT39" s="952">
        <v>0.86673611111111104</v>
      </c>
      <c r="IU39" s="953">
        <f t="shared" si="165"/>
        <v>45367.866736111115</v>
      </c>
      <c r="IV39" s="240" t="s">
        <v>327</v>
      </c>
      <c r="IW39" s="239">
        <v>8.0000000000000002E-3</v>
      </c>
      <c r="IX39" s="239">
        <v>4.2000000000000003E-2</v>
      </c>
      <c r="IY39" s="239">
        <v>4.2000000000000003E-2</v>
      </c>
      <c r="IZ39" s="239">
        <v>345.94918302431751</v>
      </c>
      <c r="JA39" s="239">
        <f t="shared" si="166"/>
        <v>8236.885310102798</v>
      </c>
      <c r="JB39" s="954">
        <f t="shared" si="191"/>
        <v>65.895082480822381</v>
      </c>
      <c r="JC39" s="239">
        <f t="shared" si="80"/>
        <v>8.0453298377748261</v>
      </c>
      <c r="JD39" s="239">
        <f t="shared" si="81"/>
        <v>8.4377849518126222</v>
      </c>
      <c r="JE39" s="239">
        <f t="shared" si="82"/>
        <v>57.849752643047552</v>
      </c>
      <c r="JF39" s="239">
        <f t="shared" si="83"/>
        <v>74.332867432634998</v>
      </c>
      <c r="JH39" s="225">
        <v>66.349675067272528</v>
      </c>
      <c r="JI39" s="225">
        <f t="shared" si="167"/>
        <v>74.332867432634998</v>
      </c>
      <c r="JJ39" s="225">
        <f t="shared" si="168"/>
        <v>57.265399803100109</v>
      </c>
      <c r="JK39" s="225">
        <v>74.84567004539889</v>
      </c>
      <c r="JL39" s="225">
        <v>58.248842646268322</v>
      </c>
      <c r="JM39" s="472">
        <f t="shared" si="169"/>
        <v>-0.51280261276389183</v>
      </c>
      <c r="JN39" s="472">
        <f t="shared" si="170"/>
        <v>0.98344284316821273</v>
      </c>
      <c r="JR39" s="323">
        <v>0.8924537037037038</v>
      </c>
      <c r="JS39" s="336">
        <f t="shared" si="84"/>
        <v>45367.892453703702</v>
      </c>
      <c r="JT39" s="184" t="s">
        <v>328</v>
      </c>
      <c r="JU39" s="141">
        <v>4.0000000000000001E-3</v>
      </c>
      <c r="JV39" s="141">
        <v>0.03</v>
      </c>
      <c r="JW39" s="141">
        <v>0.03</v>
      </c>
      <c r="JX39" s="249">
        <v>206.08089643348822</v>
      </c>
      <c r="JY39" s="141">
        <f t="shared" si="85"/>
        <v>6869.3632144496078</v>
      </c>
      <c r="JZ39" s="988">
        <f t="shared" si="86"/>
        <v>27.477452857798433</v>
      </c>
      <c r="KA39" s="141">
        <f t="shared" si="87"/>
        <v>6.647770852693168</v>
      </c>
      <c r="KB39" s="141">
        <f t="shared" si="88"/>
        <v>7.1062378080513184</v>
      </c>
      <c r="KC39" s="141">
        <f t="shared" si="89"/>
        <v>20.829682005105266</v>
      </c>
      <c r="KD39" s="141">
        <f t="shared" si="90"/>
        <v>34.583690665849751</v>
      </c>
      <c r="KF39" s="323">
        <v>0.8924537037037038</v>
      </c>
      <c r="KG39" s="336">
        <f t="shared" si="91"/>
        <v>45367.892453703702</v>
      </c>
      <c r="KH39" s="184" t="s">
        <v>328</v>
      </c>
      <c r="KI39" s="141">
        <v>4.0000000000000001E-3</v>
      </c>
      <c r="KJ39" s="141">
        <v>0.03</v>
      </c>
      <c r="KK39" s="141">
        <v>0.03</v>
      </c>
      <c r="KL39" s="249">
        <v>200.92768251330372</v>
      </c>
      <c r="KM39" s="141">
        <f t="shared" si="92"/>
        <v>6697.5894171101245</v>
      </c>
      <c r="KN39" s="988">
        <f t="shared" si="93"/>
        <v>26.7903576684405</v>
      </c>
      <c r="KO39" s="141">
        <f t="shared" si="94"/>
        <v>6.4815381455904424</v>
      </c>
      <c r="KP39" s="141">
        <f t="shared" si="95"/>
        <v>6.9285407763208191</v>
      </c>
      <c r="KQ39" s="141">
        <f t="shared" si="96"/>
        <v>20.308819522850058</v>
      </c>
      <c r="KR39" s="141">
        <f t="shared" si="97"/>
        <v>33.718898444761322</v>
      </c>
      <c r="KT39" s="226">
        <v>27.350658909098858</v>
      </c>
      <c r="KU39" s="226">
        <f t="shared" si="171"/>
        <v>34.583690665849751</v>
      </c>
      <c r="KV39" s="226">
        <f t="shared" si="172"/>
        <v>20.308819522850058</v>
      </c>
      <c r="KW39" s="226">
        <v>34.424105178693388</v>
      </c>
      <c r="KX39" s="226">
        <v>20.733564011736231</v>
      </c>
      <c r="KY39" s="472">
        <f t="shared" si="173"/>
        <v>0.15958548715636311</v>
      </c>
      <c r="KZ39" s="472">
        <f t="shared" si="174"/>
        <v>0.42474448888617289</v>
      </c>
      <c r="LD39" s="146">
        <v>0.8924537037037038</v>
      </c>
      <c r="LE39" s="421">
        <f t="shared" si="98"/>
        <v>45367.892453703702</v>
      </c>
      <c r="LF39" s="185" t="s">
        <v>329</v>
      </c>
      <c r="LG39" s="142">
        <v>2E-3</v>
      </c>
      <c r="LH39" s="142">
        <v>0.01</v>
      </c>
      <c r="LI39" s="142">
        <v>1.2E-2</v>
      </c>
      <c r="LJ39" s="274">
        <v>127.88510538001657</v>
      </c>
      <c r="LK39" s="142">
        <f t="shared" si="99"/>
        <v>10657.09211500138</v>
      </c>
      <c r="LL39" s="424">
        <f t="shared" si="100"/>
        <v>21.314184230002759</v>
      </c>
      <c r="LM39" s="142">
        <f t="shared" si="101"/>
        <v>9.8373157984628126</v>
      </c>
      <c r="LN39" s="142">
        <f t="shared" si="102"/>
        <v>11.625918670910599</v>
      </c>
      <c r="LO39" s="142">
        <f t="shared" si="103"/>
        <v>11.476868431539947</v>
      </c>
      <c r="LP39" s="142">
        <f t="shared" si="104"/>
        <v>32.940102900913359</v>
      </c>
      <c r="LR39" s="146">
        <v>0.8924537037037038</v>
      </c>
      <c r="LS39" s="421">
        <f t="shared" si="105"/>
        <v>45367.892453703702</v>
      </c>
      <c r="LT39" s="185" t="s">
        <v>329</v>
      </c>
      <c r="LU39" s="142">
        <v>2E-3</v>
      </c>
      <c r="LV39" s="142">
        <v>0.01</v>
      </c>
      <c r="LW39" s="142">
        <v>1.2E-2</v>
      </c>
      <c r="LX39" s="274">
        <v>133.33074456758371</v>
      </c>
      <c r="LY39" s="142">
        <f t="shared" si="106"/>
        <v>11110.895380631975</v>
      </c>
      <c r="LZ39" s="424">
        <f t="shared" si="107"/>
        <v>22.22179076126395</v>
      </c>
      <c r="MA39" s="142">
        <f t="shared" si="108"/>
        <v>10.256211120583361</v>
      </c>
      <c r="MB39" s="142">
        <f t="shared" si="109"/>
        <v>12.120976778871247</v>
      </c>
      <c r="MC39" s="142">
        <f t="shared" si="110"/>
        <v>11.965579640680589</v>
      </c>
      <c r="MD39" s="142">
        <f t="shared" si="111"/>
        <v>34.342767540135199</v>
      </c>
      <c r="MF39" s="227">
        <v>22.285023181264037</v>
      </c>
      <c r="MG39" s="227">
        <f t="shared" si="175"/>
        <v>34.342767540135199</v>
      </c>
      <c r="MH39" s="227">
        <f t="shared" si="176"/>
        <v>11.476868431539947</v>
      </c>
      <c r="MI39" s="227">
        <v>34.440490371044419</v>
      </c>
      <c r="MJ39" s="227">
        <v>11.999627866834482</v>
      </c>
      <c r="MK39" s="472">
        <f t="shared" si="177"/>
        <v>-9.7722830909219738E-2</v>
      </c>
      <c r="ML39" s="472">
        <f t="shared" si="178"/>
        <v>0.52275943529453528</v>
      </c>
      <c r="MP39" s="700">
        <v>0.94450231481481473</v>
      </c>
      <c r="MQ39" s="410">
        <f t="shared" si="112"/>
        <v>45367.944502314815</v>
      </c>
      <c r="MR39" s="396" t="s">
        <v>330</v>
      </c>
      <c r="MS39" s="397">
        <v>2E-3</v>
      </c>
      <c r="MT39" s="397">
        <v>2.5000000000000001E-2</v>
      </c>
      <c r="MU39" s="397">
        <v>2.5000000000000001E-2</v>
      </c>
      <c r="MV39" s="960">
        <v>260.72552366471268</v>
      </c>
      <c r="MW39" s="397">
        <f t="shared" si="113"/>
        <v>10429.020946588507</v>
      </c>
      <c r="MX39" s="989">
        <f t="shared" si="114"/>
        <v>20.858041893177013</v>
      </c>
      <c r="MY39" s="397">
        <f t="shared" si="115"/>
        <v>10.027904756335102</v>
      </c>
      <c r="MZ39" s="397">
        <f t="shared" si="116"/>
        <v>10.863563486029694</v>
      </c>
      <c r="NA39" s="397">
        <f t="shared" si="117"/>
        <v>10.830137136841911</v>
      </c>
      <c r="NB39" s="397">
        <f t="shared" si="118"/>
        <v>31.721605379206707</v>
      </c>
      <c r="ND39" s="700">
        <v>0.94450231481481473</v>
      </c>
      <c r="NE39" s="410">
        <f t="shared" si="119"/>
        <v>45367.944502314815</v>
      </c>
      <c r="NF39" s="396" t="s">
        <v>330</v>
      </c>
      <c r="NG39" s="397">
        <v>2E-3</v>
      </c>
      <c r="NH39" s="397">
        <v>2.5000000000000001E-2</v>
      </c>
      <c r="NI39" s="397">
        <v>2.5000000000000001E-2</v>
      </c>
      <c r="NJ39" s="960">
        <v>247.35945166823157</v>
      </c>
      <c r="NK39" s="397">
        <f t="shared" si="120"/>
        <v>9894.3780667292631</v>
      </c>
      <c r="NL39" s="989">
        <f t="shared" si="121"/>
        <v>19.788756133458527</v>
      </c>
      <c r="NM39" s="397">
        <f t="shared" si="122"/>
        <v>9.5138250641627504</v>
      </c>
      <c r="NN39" s="397">
        <f t="shared" si="123"/>
        <v>10.306643819509649</v>
      </c>
      <c r="NO39" s="397">
        <f t="shared" si="124"/>
        <v>10.274931069295777</v>
      </c>
      <c r="NP39" s="397">
        <f t="shared" si="125"/>
        <v>30.095399952968176</v>
      </c>
      <c r="NR39" s="962">
        <v>20.526864930206457</v>
      </c>
      <c r="NS39" s="962">
        <f t="shared" si="179"/>
        <v>31.721605379206707</v>
      </c>
      <c r="NT39" s="962">
        <f t="shared" si="180"/>
        <v>10.274931069295777</v>
      </c>
      <c r="NU39" s="962">
        <v>31.217940414688989</v>
      </c>
      <c r="NV39" s="962">
        <v>10.658179867607197</v>
      </c>
      <c r="NW39" s="472">
        <f t="shared" si="181"/>
        <v>0.50366496451771781</v>
      </c>
      <c r="NX39" s="472">
        <f t="shared" si="182"/>
        <v>0.38324879831142056</v>
      </c>
    </row>
    <row r="40" spans="12:388" x14ac:dyDescent="0.25">
      <c r="L40" s="321">
        <v>0.90281250000000002</v>
      </c>
      <c r="M40" s="338">
        <f t="shared" si="129"/>
        <v>45367.902812499997</v>
      </c>
      <c r="N40" s="321" t="s">
        <v>324</v>
      </c>
      <c r="O40" s="311">
        <v>6.0000000000000001E-3</v>
      </c>
      <c r="P40" s="311">
        <v>3.2000000000000001E-2</v>
      </c>
      <c r="Q40" s="311">
        <v>3.2000000000000001E-2</v>
      </c>
      <c r="R40" s="311">
        <v>179.6541007765197</v>
      </c>
      <c r="S40" s="311">
        <f t="shared" si="130"/>
        <v>5614.1906492662401</v>
      </c>
      <c r="T40" s="921">
        <f t="shared" si="131"/>
        <v>33.685143895597442</v>
      </c>
      <c r="U40" s="311">
        <f t="shared" si="0"/>
        <v>5.4440636598945362</v>
      </c>
      <c r="V40" s="311">
        <f t="shared" si="1"/>
        <v>5.7952935734361191</v>
      </c>
      <c r="W40" s="311">
        <f t="shared" si="2"/>
        <v>28.241080235702906</v>
      </c>
      <c r="X40" s="311">
        <f t="shared" si="3"/>
        <v>39.480437469033561</v>
      </c>
      <c r="Z40" s="321">
        <v>0.90281250000000002</v>
      </c>
      <c r="AA40" s="338">
        <f t="shared" si="132"/>
        <v>45367.902812499997</v>
      </c>
      <c r="AB40" s="321" t="s">
        <v>324</v>
      </c>
      <c r="AC40" s="311">
        <v>6.0000000000000001E-3</v>
      </c>
      <c r="AD40" s="311">
        <v>3.2000000000000001E-2</v>
      </c>
      <c r="AE40" s="311">
        <v>3.2000000000000001E-2</v>
      </c>
      <c r="AF40" s="311">
        <v>174.81516847322646</v>
      </c>
      <c r="AG40" s="311">
        <f t="shared" si="133"/>
        <v>5462.9740147883267</v>
      </c>
      <c r="AH40" s="921">
        <f t="shared" si="134"/>
        <v>32.777844088729964</v>
      </c>
      <c r="AI40" s="311">
        <f t="shared" si="4"/>
        <v>5.2974293476735292</v>
      </c>
      <c r="AJ40" s="311">
        <f t="shared" si="5"/>
        <v>5.6391989830073053</v>
      </c>
      <c r="AK40" s="311">
        <f t="shared" si="6"/>
        <v>27.480414741056435</v>
      </c>
      <c r="AL40" s="311">
        <f t="shared" si="7"/>
        <v>38.417043071737268</v>
      </c>
      <c r="AN40" s="922">
        <v>33.351473925604225</v>
      </c>
      <c r="AO40" s="922">
        <f t="shared" si="135"/>
        <v>39.480437469033561</v>
      </c>
      <c r="AP40" s="922">
        <f t="shared" si="136"/>
        <v>27.480414741056435</v>
      </c>
      <c r="AQ40" s="922">
        <v>39.089361912804954</v>
      </c>
      <c r="AR40" s="922">
        <v>27.961336725506573</v>
      </c>
      <c r="AS40" s="922">
        <f t="shared" si="137"/>
        <v>0.39107555622860701</v>
      </c>
      <c r="AT40" s="922">
        <f t="shared" si="138"/>
        <v>0.48092198445013778</v>
      </c>
      <c r="AX40" s="963">
        <v>0.85769675925925926</v>
      </c>
      <c r="AY40" s="964">
        <f t="shared" si="8"/>
        <v>45367.85769675926</v>
      </c>
      <c r="AZ40" s="963" t="s">
        <v>325</v>
      </c>
      <c r="BA40" s="965">
        <v>1.9E-2</v>
      </c>
      <c r="BB40" s="965">
        <v>8.4000000000000005E-2</v>
      </c>
      <c r="BC40" s="965">
        <v>8.4000000000000005E-2</v>
      </c>
      <c r="BD40" s="925">
        <v>304.49324190062674</v>
      </c>
      <c r="BE40" s="965">
        <f t="shared" si="9"/>
        <v>3624.9195464360323</v>
      </c>
      <c r="BF40" s="966">
        <f t="shared" si="10"/>
        <v>68.873471382284606</v>
      </c>
      <c r="BG40" s="965">
        <f t="shared" si="11"/>
        <v>3.5822734341250202</v>
      </c>
      <c r="BH40" s="965">
        <f t="shared" si="12"/>
        <v>3.6685932759111655</v>
      </c>
      <c r="BI40" s="965">
        <f t="shared" si="13"/>
        <v>65.291197948159592</v>
      </c>
      <c r="BJ40" s="965">
        <f t="shared" si="14"/>
        <v>72.54206465819577</v>
      </c>
      <c r="BL40" s="963">
        <v>0.85769675925925926</v>
      </c>
      <c r="BM40" s="964">
        <f t="shared" si="15"/>
        <v>45367.85769675926</v>
      </c>
      <c r="BN40" s="963" t="s">
        <v>325</v>
      </c>
      <c r="BO40" s="965">
        <v>1.9E-2</v>
      </c>
      <c r="BP40" s="965">
        <v>8.4000000000000005E-2</v>
      </c>
      <c r="BQ40" s="965">
        <v>8.4000000000000005E-2</v>
      </c>
      <c r="BR40" s="925">
        <v>297.84979574370567</v>
      </c>
      <c r="BS40" s="965">
        <f t="shared" si="16"/>
        <v>3545.8309017107817</v>
      </c>
      <c r="BT40" s="966">
        <f t="shared" si="17"/>
        <v>67.370787132504844</v>
      </c>
      <c r="BU40" s="965">
        <f t="shared" si="18"/>
        <v>3.5041152440435961</v>
      </c>
      <c r="BV40" s="965">
        <f t="shared" si="19"/>
        <v>3.5885517559482611</v>
      </c>
      <c r="BW40" s="965">
        <f t="shared" si="20"/>
        <v>63.866671888461248</v>
      </c>
      <c r="BX40" s="965">
        <f t="shared" si="21"/>
        <v>70.959338888453104</v>
      </c>
      <c r="BZ40" s="927">
        <v>68.202162733613491</v>
      </c>
      <c r="CA40" s="927">
        <f t="shared" si="139"/>
        <v>72.54206465819577</v>
      </c>
      <c r="CB40" s="927">
        <f t="shared" si="140"/>
        <v>63.866671888461248</v>
      </c>
      <c r="CC40" s="927">
        <v>71.834998288225748</v>
      </c>
      <c r="CD40" s="927">
        <v>64.654805662639163</v>
      </c>
      <c r="CE40" s="927">
        <f t="shared" si="141"/>
        <v>0.70706636997002192</v>
      </c>
      <c r="CF40" s="927">
        <f t="shared" si="142"/>
        <v>0.78813377417791486</v>
      </c>
      <c r="CJ40" s="967">
        <v>0.85350694444444442</v>
      </c>
      <c r="CK40" s="968">
        <f t="shared" si="143"/>
        <v>45367.853506944448</v>
      </c>
      <c r="CL40" s="967" t="s">
        <v>326</v>
      </c>
      <c r="CM40" s="469">
        <v>3.2000000000000001E-2</v>
      </c>
      <c r="CN40" s="469">
        <v>8.7999999999999995E-2</v>
      </c>
      <c r="CO40" s="469">
        <v>8.7999999999999995E-2</v>
      </c>
      <c r="CP40" s="930">
        <v>284.10906235127197</v>
      </c>
      <c r="CQ40" s="469">
        <f t="shared" si="22"/>
        <v>3228.5120721735452</v>
      </c>
      <c r="CR40" s="969">
        <f t="shared" si="144"/>
        <v>103.31238630955345</v>
      </c>
      <c r="CS40" s="469">
        <f t="shared" si="23"/>
        <v>3.1922366556322697</v>
      </c>
      <c r="CT40" s="469">
        <f t="shared" si="24"/>
        <v>3.2656214063364595</v>
      </c>
      <c r="CU40" s="469">
        <f t="shared" si="25"/>
        <v>100.12014965392117</v>
      </c>
      <c r="CV40" s="469">
        <f t="shared" si="26"/>
        <v>106.57800771588991</v>
      </c>
      <c r="CX40" s="967">
        <v>0.85350694444444442</v>
      </c>
      <c r="CY40" s="968">
        <f t="shared" si="145"/>
        <v>45367.853506944448</v>
      </c>
      <c r="CZ40" s="967" t="s">
        <v>326</v>
      </c>
      <c r="DA40" s="469">
        <v>3.2000000000000001E-2</v>
      </c>
      <c r="DB40" s="469">
        <v>8.7999999999999995E-2</v>
      </c>
      <c r="DC40" s="469">
        <v>8.7999999999999995E-2</v>
      </c>
      <c r="DD40" s="930">
        <v>275.73461394545348</v>
      </c>
      <c r="DE40" s="469">
        <f t="shared" si="27"/>
        <v>3133.3478857437894</v>
      </c>
      <c r="DF40" s="969">
        <f t="shared" si="146"/>
        <v>100.26713234380126</v>
      </c>
      <c r="DG40" s="469">
        <f t="shared" si="28"/>
        <v>3.0981417297241967</v>
      </c>
      <c r="DH40" s="469">
        <f t="shared" si="29"/>
        <v>3.1693633786833737</v>
      </c>
      <c r="DI40" s="469">
        <f t="shared" si="30"/>
        <v>97.168990614077074</v>
      </c>
      <c r="DJ40" s="469">
        <f t="shared" si="31"/>
        <v>103.43649572248464</v>
      </c>
      <c r="DL40" s="472">
        <v>101.84239324574628</v>
      </c>
      <c r="DM40" s="472">
        <f t="shared" si="147"/>
        <v>106.57800771588991</v>
      </c>
      <c r="DN40" s="472">
        <f t="shared" si="148"/>
        <v>97.168990614077074</v>
      </c>
      <c r="DO40" s="472">
        <v>105.06154935408884</v>
      </c>
      <c r="DP40" s="472">
        <v>98.695577724108048</v>
      </c>
      <c r="DQ40" s="472">
        <f t="shared" si="149"/>
        <v>1.516458361801071</v>
      </c>
      <c r="DR40" s="472">
        <f t="shared" si="150"/>
        <v>1.5265871100309738</v>
      </c>
      <c r="DV40" s="970">
        <v>0.86802083333333335</v>
      </c>
      <c r="DW40" s="971">
        <f t="shared" si="32"/>
        <v>45367.868020833332</v>
      </c>
      <c r="DX40" s="970" t="s">
        <v>436</v>
      </c>
      <c r="DY40" s="972">
        <v>6.0000000000000001E-3</v>
      </c>
      <c r="DZ40" s="972">
        <v>1.0999999999999999E-2</v>
      </c>
      <c r="EA40" s="972">
        <v>1.0999999999999999E-2</v>
      </c>
      <c r="EB40" s="934">
        <v>75.168674108638257</v>
      </c>
      <c r="EC40" s="972">
        <f t="shared" si="33"/>
        <v>6833.5158280580235</v>
      </c>
      <c r="ED40" s="973">
        <f t="shared" si="34"/>
        <v>41.001094968348141</v>
      </c>
      <c r="EE40" s="974">
        <f t="shared" si="35"/>
        <v>6.2640561757198547</v>
      </c>
      <c r="EF40" s="974">
        <f t="shared" si="36"/>
        <v>7.5168674108638269</v>
      </c>
      <c r="EG40" s="972">
        <f t="shared" si="37"/>
        <v>34.737038792628283</v>
      </c>
      <c r="EH40" s="972">
        <f t="shared" si="38"/>
        <v>48.517962379211966</v>
      </c>
      <c r="EJ40" s="970">
        <v>0.86802083333333335</v>
      </c>
      <c r="EK40" s="971">
        <f t="shared" si="39"/>
        <v>45367.868020833332</v>
      </c>
      <c r="EL40" s="970" t="s">
        <v>436</v>
      </c>
      <c r="EM40" s="972">
        <v>6.0000000000000001E-3</v>
      </c>
      <c r="EN40" s="972">
        <v>1.0999999999999999E-2</v>
      </c>
      <c r="EO40" s="972">
        <v>1.0999999999999999E-2</v>
      </c>
      <c r="EP40" s="934">
        <v>75.370816165296901</v>
      </c>
      <c r="EQ40" s="972">
        <f t="shared" si="40"/>
        <v>6851.892378663355</v>
      </c>
      <c r="ER40" s="975">
        <f t="shared" si="41"/>
        <v>41.111354271980133</v>
      </c>
      <c r="ES40" s="976">
        <f t="shared" si="42"/>
        <v>6.2809013471080757</v>
      </c>
      <c r="ET40" s="976">
        <f t="shared" si="43"/>
        <v>7.537081616529691</v>
      </c>
      <c r="EU40" s="972">
        <f t="shared" si="44"/>
        <v>34.830452924872056</v>
      </c>
      <c r="EV40" s="972">
        <f t="shared" si="45"/>
        <v>48.648435888509823</v>
      </c>
      <c r="EX40" s="939">
        <v>41.327256762026899</v>
      </c>
      <c r="EY40" s="939">
        <f t="shared" si="151"/>
        <v>48.648435888509823</v>
      </c>
      <c r="EZ40" s="939">
        <f t="shared" si="152"/>
        <v>34.737038792628283</v>
      </c>
      <c r="FA40" s="939">
        <v>48.903920501731832</v>
      </c>
      <c r="FB40" s="939">
        <v>35.013370312272791</v>
      </c>
      <c r="FC40" s="472">
        <f t="shared" si="153"/>
        <v>-0.25548461322200922</v>
      </c>
      <c r="FD40" s="472">
        <f t="shared" si="154"/>
        <v>0.27633151964450775</v>
      </c>
      <c r="FH40" s="977">
        <v>0.8817476851851852</v>
      </c>
      <c r="FI40" s="978">
        <f t="shared" si="46"/>
        <v>45367.881747685184</v>
      </c>
      <c r="FJ40" s="977" t="s">
        <v>437</v>
      </c>
      <c r="FK40" s="979">
        <v>8.0000000000000002E-3</v>
      </c>
      <c r="FL40" s="979">
        <v>1.4999999999999999E-2</v>
      </c>
      <c r="FM40" s="979">
        <v>1.4999999999999999E-2</v>
      </c>
      <c r="FN40" s="942">
        <v>59.490921907355307</v>
      </c>
      <c r="FO40" s="979">
        <f t="shared" si="47"/>
        <v>3966.061460490354</v>
      </c>
      <c r="FP40" s="980">
        <f t="shared" si="48"/>
        <v>31.728491683922833</v>
      </c>
      <c r="FQ40" s="981">
        <f t="shared" si="49"/>
        <v>3.7181826192097067</v>
      </c>
      <c r="FR40" s="981">
        <f t="shared" si="50"/>
        <v>4.2493515648110947</v>
      </c>
      <c r="FS40" s="979">
        <f t="shared" si="51"/>
        <v>28.010309064713127</v>
      </c>
      <c r="FT40" s="979">
        <f t="shared" si="52"/>
        <v>35.977843248733926</v>
      </c>
      <c r="FV40" s="977">
        <v>0.8817476851851852</v>
      </c>
      <c r="FW40" s="978">
        <f t="shared" si="53"/>
        <v>45367.881747685184</v>
      </c>
      <c r="FX40" s="977" t="s">
        <v>437</v>
      </c>
      <c r="FY40" s="979">
        <v>8.0000000000000002E-3</v>
      </c>
      <c r="FZ40" s="979">
        <v>1.4999999999999999E-2</v>
      </c>
      <c r="GA40" s="979">
        <v>1.4999999999999999E-2</v>
      </c>
      <c r="GB40" s="942">
        <v>59.242050215378818</v>
      </c>
      <c r="GC40" s="979">
        <f t="shared" si="54"/>
        <v>3949.4700143585878</v>
      </c>
      <c r="GD40" s="980">
        <f t="shared" si="55"/>
        <v>31.595760114868703</v>
      </c>
      <c r="GE40" s="981">
        <f t="shared" si="56"/>
        <v>3.7026281384611761</v>
      </c>
      <c r="GF40" s="981">
        <f t="shared" si="57"/>
        <v>4.2315750153842018</v>
      </c>
      <c r="GG40" s="979">
        <f t="shared" si="58"/>
        <v>27.893131976407528</v>
      </c>
      <c r="GH40" s="979">
        <f t="shared" si="59"/>
        <v>35.827335130252905</v>
      </c>
      <c r="GJ40" s="982">
        <v>31.876430907036688</v>
      </c>
      <c r="GK40" s="945">
        <f t="shared" si="155"/>
        <v>35.977843248733926</v>
      </c>
      <c r="GL40" s="945">
        <f t="shared" si="156"/>
        <v>27.893131976407528</v>
      </c>
      <c r="GM40" s="982">
        <v>36.14559576065767</v>
      </c>
      <c r="GN40" s="982">
        <v>28.140911660118327</v>
      </c>
      <c r="GO40" s="472">
        <f t="shared" si="157"/>
        <v>-0.16775251192374441</v>
      </c>
      <c r="GP40" s="472">
        <f t="shared" si="158"/>
        <v>0.2477796837107995</v>
      </c>
      <c r="GT40" s="983">
        <v>0.91674768518518512</v>
      </c>
      <c r="GU40" s="984">
        <f t="shared" si="60"/>
        <v>45367.916747685187</v>
      </c>
      <c r="GV40" s="983" t="s">
        <v>438</v>
      </c>
      <c r="GW40" s="985">
        <v>5.0000000000000001E-3</v>
      </c>
      <c r="GX40" s="985">
        <v>3.6999999999999998E-2</v>
      </c>
      <c r="GY40" s="985">
        <v>3.6999999999999998E-2</v>
      </c>
      <c r="GZ40" s="948">
        <v>276.78277960238375</v>
      </c>
      <c r="HA40" s="985">
        <f t="shared" si="61"/>
        <v>7480.6156649292907</v>
      </c>
      <c r="HB40" s="986">
        <f t="shared" si="62"/>
        <v>37.403078324646451</v>
      </c>
      <c r="HC40" s="987">
        <f t="shared" si="63"/>
        <v>7.2837573579574677</v>
      </c>
      <c r="HD40" s="987">
        <f t="shared" si="64"/>
        <v>7.6884105445106607</v>
      </c>
      <c r="HE40" s="985">
        <f t="shared" si="65"/>
        <v>30.119320966688981</v>
      </c>
      <c r="HF40" s="985">
        <f t="shared" si="66"/>
        <v>45.091488869157111</v>
      </c>
      <c r="HH40" s="983">
        <v>0.91674768518518512</v>
      </c>
      <c r="HI40" s="984">
        <f t="shared" si="67"/>
        <v>45367.916747685187</v>
      </c>
      <c r="HJ40" s="983" t="s">
        <v>438</v>
      </c>
      <c r="HK40" s="985">
        <v>5.0000000000000001E-3</v>
      </c>
      <c r="HL40" s="985">
        <v>3.6999999999999998E-2</v>
      </c>
      <c r="HM40" s="985">
        <v>3.6999999999999998E-2</v>
      </c>
      <c r="HN40" s="948">
        <v>270.62171808561465</v>
      </c>
      <c r="HO40" s="985">
        <f t="shared" si="68"/>
        <v>7314.1004888003963</v>
      </c>
      <c r="HP40" s="986">
        <f t="shared" si="69"/>
        <v>36.570502444001981</v>
      </c>
      <c r="HQ40" s="987">
        <f t="shared" si="70"/>
        <v>7.1216241601477543</v>
      </c>
      <c r="HR40" s="987">
        <f t="shared" si="71"/>
        <v>7.5172699468226289</v>
      </c>
      <c r="HS40" s="985">
        <f t="shared" si="72"/>
        <v>29.448878283854228</v>
      </c>
      <c r="HT40" s="985">
        <f t="shared" si="73"/>
        <v>44.087772390824611</v>
      </c>
      <c r="HV40" s="951">
        <v>37.135086659584339</v>
      </c>
      <c r="HW40" s="951">
        <f t="shared" si="159"/>
        <v>45.091488869157111</v>
      </c>
      <c r="HX40" s="951">
        <f t="shared" si="160"/>
        <v>29.448878283854228</v>
      </c>
      <c r="HY40" s="951">
        <v>44.768410028498899</v>
      </c>
      <c r="HZ40" s="951">
        <v>29.903517152191597</v>
      </c>
      <c r="IA40" s="472">
        <f t="shared" si="161"/>
        <v>0.32307884065821213</v>
      </c>
      <c r="IB40" s="472">
        <f t="shared" si="162"/>
        <v>0.45463886833736922</v>
      </c>
      <c r="IF40" s="952">
        <v>0.86746527777777782</v>
      </c>
      <c r="IG40" s="953">
        <f t="shared" si="163"/>
        <v>45367.867465277777</v>
      </c>
      <c r="IH40" s="240" t="s">
        <v>327</v>
      </c>
      <c r="II40" s="239">
        <v>8.0000000000000002E-3</v>
      </c>
      <c r="IJ40" s="239">
        <v>4.2000000000000003E-2</v>
      </c>
      <c r="IK40" s="239">
        <v>4.2000000000000003E-2</v>
      </c>
      <c r="IL40" s="239">
        <v>342.45467564370466</v>
      </c>
      <c r="IM40" s="239">
        <f t="shared" si="164"/>
        <v>8153.682753421539</v>
      </c>
      <c r="IN40" s="954">
        <f t="shared" si="190"/>
        <v>65.229462027372307</v>
      </c>
      <c r="IO40" s="239">
        <f t="shared" si="75"/>
        <v>7.964062224272201</v>
      </c>
      <c r="IP40" s="239">
        <f t="shared" si="76"/>
        <v>8.3525530644806008</v>
      </c>
      <c r="IQ40" s="239">
        <f t="shared" si="77"/>
        <v>57.265399803100109</v>
      </c>
      <c r="IR40" s="239">
        <f t="shared" si="78"/>
        <v>73.582015091852909</v>
      </c>
      <c r="IT40" s="952">
        <v>0.86746527777777782</v>
      </c>
      <c r="IU40" s="953">
        <f t="shared" si="165"/>
        <v>45367.867465277777</v>
      </c>
      <c r="IV40" s="240" t="s">
        <v>327</v>
      </c>
      <c r="IW40" s="239">
        <v>8.0000000000000002E-3</v>
      </c>
      <c r="IX40" s="239">
        <v>4.2000000000000003E-2</v>
      </c>
      <c r="IY40" s="239">
        <v>4.2000000000000003E-2</v>
      </c>
      <c r="IZ40" s="239">
        <v>345.94918302431751</v>
      </c>
      <c r="JA40" s="239">
        <f t="shared" si="166"/>
        <v>8236.885310102798</v>
      </c>
      <c r="JB40" s="954">
        <f t="shared" si="191"/>
        <v>65.895082480822381</v>
      </c>
      <c r="JC40" s="239">
        <f t="shared" si="80"/>
        <v>8.0453298377748261</v>
      </c>
      <c r="JD40" s="239">
        <f t="shared" si="81"/>
        <v>8.4377849518126222</v>
      </c>
      <c r="JE40" s="239">
        <f t="shared" si="82"/>
        <v>57.849752643047552</v>
      </c>
      <c r="JF40" s="239">
        <f t="shared" si="83"/>
        <v>74.332867432634998</v>
      </c>
      <c r="JH40" s="225">
        <v>66.349675067272528</v>
      </c>
      <c r="JI40" s="225">
        <f t="shared" si="167"/>
        <v>74.332867432634998</v>
      </c>
      <c r="JJ40" s="225">
        <f t="shared" si="168"/>
        <v>57.265399803100109</v>
      </c>
      <c r="JK40" s="225">
        <v>74.84567004539889</v>
      </c>
      <c r="JL40" s="225">
        <v>58.248842646268322</v>
      </c>
      <c r="JM40" s="472">
        <f t="shared" si="169"/>
        <v>-0.51280261276389183</v>
      </c>
      <c r="JN40" s="472">
        <f t="shared" si="170"/>
        <v>0.98344284316821273</v>
      </c>
      <c r="JR40" s="323">
        <v>0.89586805555555549</v>
      </c>
      <c r="JS40" s="336">
        <f t="shared" si="84"/>
        <v>45367.895868055559</v>
      </c>
      <c r="JT40" s="184" t="s">
        <v>328</v>
      </c>
      <c r="JU40" s="141">
        <v>3.0000000000000001E-3</v>
      </c>
      <c r="JV40" s="141">
        <v>0.03</v>
      </c>
      <c r="JW40" s="141">
        <v>0.03</v>
      </c>
      <c r="JX40" s="249">
        <v>206.08089643348822</v>
      </c>
      <c r="JY40" s="141">
        <f t="shared" si="85"/>
        <v>6869.3632144496078</v>
      </c>
      <c r="JZ40" s="988">
        <f t="shared" si="86"/>
        <v>20.608089643348823</v>
      </c>
      <c r="KA40" s="141">
        <f t="shared" si="87"/>
        <v>6.647770852693168</v>
      </c>
      <c r="KB40" s="141">
        <f t="shared" si="88"/>
        <v>7.1062378080513184</v>
      </c>
      <c r="KC40" s="141">
        <f t="shared" si="89"/>
        <v>13.960318790655656</v>
      </c>
      <c r="KD40" s="141">
        <f t="shared" si="90"/>
        <v>27.714327451400141</v>
      </c>
      <c r="KF40" s="323">
        <v>0.89586805555555549</v>
      </c>
      <c r="KG40" s="336">
        <f t="shared" si="91"/>
        <v>45367.895868055559</v>
      </c>
      <c r="KH40" s="184" t="s">
        <v>328</v>
      </c>
      <c r="KI40" s="141">
        <v>3.0000000000000001E-3</v>
      </c>
      <c r="KJ40" s="141">
        <v>0.03</v>
      </c>
      <c r="KK40" s="141">
        <v>0.03</v>
      </c>
      <c r="KL40" s="249">
        <v>200.92768251330372</v>
      </c>
      <c r="KM40" s="141">
        <f t="shared" si="92"/>
        <v>6697.5894171101245</v>
      </c>
      <c r="KN40" s="988">
        <f t="shared" si="93"/>
        <v>20.092768251330373</v>
      </c>
      <c r="KO40" s="141">
        <f t="shared" si="94"/>
        <v>6.4815381455904424</v>
      </c>
      <c r="KP40" s="141">
        <f t="shared" si="95"/>
        <v>6.9285407763208191</v>
      </c>
      <c r="KQ40" s="141">
        <f t="shared" si="96"/>
        <v>13.611230105739931</v>
      </c>
      <c r="KR40" s="141">
        <f t="shared" si="97"/>
        <v>27.021309027651192</v>
      </c>
      <c r="KT40" s="226">
        <v>20.512994181824144</v>
      </c>
      <c r="KU40" s="226">
        <f t="shared" si="171"/>
        <v>27.714327451400141</v>
      </c>
      <c r="KV40" s="226">
        <f t="shared" si="172"/>
        <v>13.611230105739931</v>
      </c>
      <c r="KW40" s="226">
        <v>27.586440451418675</v>
      </c>
      <c r="KX40" s="226">
        <v>13.895899284461517</v>
      </c>
      <c r="KY40" s="472">
        <f t="shared" si="173"/>
        <v>0.12788699998146669</v>
      </c>
      <c r="KZ40" s="472">
        <f t="shared" si="174"/>
        <v>0.28466917872158604</v>
      </c>
      <c r="LD40" s="146">
        <v>0.89586805555555549</v>
      </c>
      <c r="LE40" s="421">
        <f t="shared" si="98"/>
        <v>45367.895868055559</v>
      </c>
      <c r="LF40" s="185" t="s">
        <v>329</v>
      </c>
      <c r="LG40" s="142">
        <v>3.0000000000000001E-3</v>
      </c>
      <c r="LH40" s="142">
        <v>0.01</v>
      </c>
      <c r="LI40" s="142">
        <v>1.2E-2</v>
      </c>
      <c r="LJ40" s="274">
        <v>127.88510538001657</v>
      </c>
      <c r="LK40" s="142">
        <f t="shared" si="99"/>
        <v>10657.09211500138</v>
      </c>
      <c r="LL40" s="424">
        <f t="shared" si="100"/>
        <v>31.971276345004142</v>
      </c>
      <c r="LM40" s="142">
        <f t="shared" si="101"/>
        <v>9.8373157984628126</v>
      </c>
      <c r="LN40" s="142">
        <f t="shared" si="102"/>
        <v>11.625918670910599</v>
      </c>
      <c r="LO40" s="142">
        <f t="shared" si="103"/>
        <v>22.133960546541331</v>
      </c>
      <c r="LP40" s="142">
        <f t="shared" si="104"/>
        <v>43.597195015914743</v>
      </c>
      <c r="LR40" s="146">
        <v>0.89586805555555549</v>
      </c>
      <c r="LS40" s="421">
        <f t="shared" si="105"/>
        <v>45367.895868055559</v>
      </c>
      <c r="LT40" s="185" t="s">
        <v>329</v>
      </c>
      <c r="LU40" s="142">
        <v>3.0000000000000001E-3</v>
      </c>
      <c r="LV40" s="142">
        <v>0.01</v>
      </c>
      <c r="LW40" s="142">
        <v>1.2E-2</v>
      </c>
      <c r="LX40" s="274">
        <v>133.33074456758371</v>
      </c>
      <c r="LY40" s="142">
        <f t="shared" si="106"/>
        <v>11110.895380631975</v>
      </c>
      <c r="LZ40" s="424">
        <f t="shared" si="107"/>
        <v>33.332686141895927</v>
      </c>
      <c r="MA40" s="142">
        <f t="shared" si="108"/>
        <v>10.256211120583361</v>
      </c>
      <c r="MB40" s="142">
        <f t="shared" si="109"/>
        <v>12.120976778871247</v>
      </c>
      <c r="MC40" s="142">
        <f t="shared" si="110"/>
        <v>23.076475021312568</v>
      </c>
      <c r="MD40" s="142">
        <f t="shared" si="111"/>
        <v>45.453662920767172</v>
      </c>
      <c r="MF40" s="227">
        <v>33.427534771896056</v>
      </c>
      <c r="MG40" s="227">
        <f t="shared" si="175"/>
        <v>45.453662920767172</v>
      </c>
      <c r="MH40" s="227">
        <f t="shared" si="176"/>
        <v>22.133960546541331</v>
      </c>
      <c r="MI40" s="227">
        <v>45.583001961676445</v>
      </c>
      <c r="MJ40" s="227">
        <v>23.142139457466499</v>
      </c>
      <c r="MK40" s="472">
        <f t="shared" si="177"/>
        <v>-0.12933904090927228</v>
      </c>
      <c r="ML40" s="472">
        <f t="shared" si="178"/>
        <v>1.0081789109251673</v>
      </c>
      <c r="MP40" s="700">
        <v>0.94798611111111108</v>
      </c>
      <c r="MQ40" s="410">
        <f t="shared" si="112"/>
        <v>45367.94798611111</v>
      </c>
      <c r="MR40" s="396" t="s">
        <v>330</v>
      </c>
      <c r="MS40" s="397">
        <v>3.0000000000000001E-3</v>
      </c>
      <c r="MT40" s="397">
        <v>2.5000000000000001E-2</v>
      </c>
      <c r="MU40" s="397">
        <v>2.5000000000000001E-2</v>
      </c>
      <c r="MV40" s="960">
        <v>260.72552366471268</v>
      </c>
      <c r="MW40" s="397">
        <f t="shared" si="113"/>
        <v>10429.020946588507</v>
      </c>
      <c r="MX40" s="989">
        <f t="shared" si="114"/>
        <v>31.287062839765522</v>
      </c>
      <c r="MY40" s="397">
        <f t="shared" si="115"/>
        <v>10.027904756335102</v>
      </c>
      <c r="MZ40" s="397">
        <f t="shared" si="116"/>
        <v>10.863563486029694</v>
      </c>
      <c r="NA40" s="397">
        <f t="shared" si="117"/>
        <v>21.259158083430421</v>
      </c>
      <c r="NB40" s="397">
        <f t="shared" si="118"/>
        <v>42.150626325795216</v>
      </c>
      <c r="ND40" s="700">
        <v>0.94798611111111108</v>
      </c>
      <c r="NE40" s="410">
        <f t="shared" si="119"/>
        <v>45367.94798611111</v>
      </c>
      <c r="NF40" s="396" t="s">
        <v>330</v>
      </c>
      <c r="NG40" s="397">
        <v>3.0000000000000001E-3</v>
      </c>
      <c r="NH40" s="397">
        <v>2.5000000000000001E-2</v>
      </c>
      <c r="NI40" s="397">
        <v>2.5000000000000001E-2</v>
      </c>
      <c r="NJ40" s="960">
        <v>247.35945166823157</v>
      </c>
      <c r="NK40" s="397">
        <f t="shared" si="120"/>
        <v>9894.3780667292631</v>
      </c>
      <c r="NL40" s="989">
        <f t="shared" si="121"/>
        <v>29.683134200187791</v>
      </c>
      <c r="NM40" s="397">
        <f t="shared" si="122"/>
        <v>9.5138250641627504</v>
      </c>
      <c r="NN40" s="397">
        <f t="shared" si="123"/>
        <v>10.306643819509649</v>
      </c>
      <c r="NO40" s="397">
        <f t="shared" si="124"/>
        <v>20.169309136025042</v>
      </c>
      <c r="NP40" s="397">
        <f t="shared" si="125"/>
        <v>39.98977801969744</v>
      </c>
      <c r="NR40" s="962">
        <v>30.79029739530969</v>
      </c>
      <c r="NS40" s="962">
        <f t="shared" si="179"/>
        <v>42.150626325795216</v>
      </c>
      <c r="NT40" s="962">
        <f t="shared" si="180"/>
        <v>20.169309136025042</v>
      </c>
      <c r="NU40" s="962">
        <v>41.481372879792218</v>
      </c>
      <c r="NV40" s="962">
        <v>20.921612332710431</v>
      </c>
      <c r="NW40" s="472">
        <f t="shared" si="181"/>
        <v>0.66925344600299752</v>
      </c>
      <c r="NX40" s="472">
        <f t="shared" si="182"/>
        <v>0.75230319668538925</v>
      </c>
    </row>
    <row r="41" spans="12:388" x14ac:dyDescent="0.25">
      <c r="L41" s="321">
        <v>0.90633101851851849</v>
      </c>
      <c r="M41" s="338">
        <f t="shared" si="129"/>
        <v>45367.906331018516</v>
      </c>
      <c r="N41" s="321" t="s">
        <v>324</v>
      </c>
      <c r="O41" s="311">
        <v>6.0000000000000001E-3</v>
      </c>
      <c r="P41" s="311">
        <v>3.2000000000000001E-2</v>
      </c>
      <c r="Q41" s="311">
        <v>3.2000000000000001E-2</v>
      </c>
      <c r="R41" s="311">
        <v>179.6541007765197</v>
      </c>
      <c r="S41" s="311">
        <f t="shared" si="130"/>
        <v>5614.1906492662401</v>
      </c>
      <c r="T41" s="921">
        <f t="shared" si="131"/>
        <v>33.685143895597442</v>
      </c>
      <c r="U41" s="311">
        <f t="shared" si="0"/>
        <v>5.4440636598945362</v>
      </c>
      <c r="V41" s="311">
        <f t="shared" si="1"/>
        <v>5.7952935734361191</v>
      </c>
      <c r="W41" s="311">
        <f t="shared" si="2"/>
        <v>28.241080235702906</v>
      </c>
      <c r="X41" s="311">
        <f t="shared" si="3"/>
        <v>39.480437469033561</v>
      </c>
      <c r="Z41" s="321">
        <v>0.90633101851851849</v>
      </c>
      <c r="AA41" s="338">
        <f t="shared" si="132"/>
        <v>45367.906331018516</v>
      </c>
      <c r="AB41" s="321" t="s">
        <v>324</v>
      </c>
      <c r="AC41" s="311">
        <v>6.0000000000000001E-3</v>
      </c>
      <c r="AD41" s="311">
        <v>3.2000000000000001E-2</v>
      </c>
      <c r="AE41" s="311">
        <v>3.2000000000000001E-2</v>
      </c>
      <c r="AF41" s="311">
        <v>174.81516847322646</v>
      </c>
      <c r="AG41" s="311">
        <f t="shared" si="133"/>
        <v>5462.9740147883267</v>
      </c>
      <c r="AH41" s="921">
        <f t="shared" si="134"/>
        <v>32.777844088729964</v>
      </c>
      <c r="AI41" s="311">
        <f t="shared" si="4"/>
        <v>5.2974293476735292</v>
      </c>
      <c r="AJ41" s="311">
        <f t="shared" si="5"/>
        <v>5.6391989830073053</v>
      </c>
      <c r="AK41" s="311">
        <f t="shared" si="6"/>
        <v>27.480414741056435</v>
      </c>
      <c r="AL41" s="311">
        <f t="shared" si="7"/>
        <v>38.417043071737268</v>
      </c>
      <c r="AN41" s="922">
        <v>33.351473925604225</v>
      </c>
      <c r="AO41" s="922">
        <f t="shared" si="135"/>
        <v>39.480437469033561</v>
      </c>
      <c r="AP41" s="922">
        <f t="shared" si="136"/>
        <v>27.480414741056435</v>
      </c>
      <c r="AQ41" s="922">
        <v>39.089361912804954</v>
      </c>
      <c r="AR41" s="922">
        <v>27.961336725506573</v>
      </c>
      <c r="AS41" s="922">
        <f t="shared" si="137"/>
        <v>0.39107555622860701</v>
      </c>
      <c r="AT41" s="922">
        <f t="shared" si="138"/>
        <v>0.48092198445013778</v>
      </c>
      <c r="AX41" s="963">
        <v>0.85844907407407411</v>
      </c>
      <c r="AY41" s="964">
        <f t="shared" si="8"/>
        <v>45367.858449074076</v>
      </c>
      <c r="AZ41" s="963" t="s">
        <v>325</v>
      </c>
      <c r="BA41" s="965">
        <v>1.7999999999999999E-2</v>
      </c>
      <c r="BB41" s="965">
        <v>8.4000000000000005E-2</v>
      </c>
      <c r="BC41" s="965">
        <v>8.4000000000000005E-2</v>
      </c>
      <c r="BD41" s="925">
        <v>304.49324190062674</v>
      </c>
      <c r="BE41" s="965">
        <f t="shared" si="9"/>
        <v>3624.9195464360323</v>
      </c>
      <c r="BF41" s="966">
        <f t="shared" si="10"/>
        <v>65.248551835848573</v>
      </c>
      <c r="BG41" s="965">
        <f t="shared" si="11"/>
        <v>3.5822734341250202</v>
      </c>
      <c r="BH41" s="965">
        <f t="shared" si="12"/>
        <v>3.6685932759111655</v>
      </c>
      <c r="BI41" s="965">
        <f t="shared" si="13"/>
        <v>61.666278401723552</v>
      </c>
      <c r="BJ41" s="965">
        <f t="shared" si="14"/>
        <v>68.917145111759737</v>
      </c>
      <c r="BL41" s="963">
        <v>0.85844907407407411</v>
      </c>
      <c r="BM41" s="964">
        <f t="shared" si="15"/>
        <v>45367.858449074076</v>
      </c>
      <c r="BN41" s="963" t="s">
        <v>325</v>
      </c>
      <c r="BO41" s="965">
        <v>1.7999999999999999E-2</v>
      </c>
      <c r="BP41" s="965">
        <v>8.4000000000000005E-2</v>
      </c>
      <c r="BQ41" s="965">
        <v>8.4000000000000005E-2</v>
      </c>
      <c r="BR41" s="925">
        <v>297.84979574370567</v>
      </c>
      <c r="BS41" s="965">
        <f t="shared" si="16"/>
        <v>3545.8309017107817</v>
      </c>
      <c r="BT41" s="966">
        <f t="shared" si="17"/>
        <v>63.824956230794065</v>
      </c>
      <c r="BU41" s="965">
        <f t="shared" si="18"/>
        <v>3.5041152440435961</v>
      </c>
      <c r="BV41" s="965">
        <f t="shared" si="19"/>
        <v>3.5885517559482611</v>
      </c>
      <c r="BW41" s="965">
        <f t="shared" si="20"/>
        <v>60.320840986750468</v>
      </c>
      <c r="BX41" s="965">
        <f t="shared" si="21"/>
        <v>67.413507986742331</v>
      </c>
      <c r="BZ41" s="927">
        <v>64.612575221318039</v>
      </c>
      <c r="CA41" s="927">
        <f t="shared" si="139"/>
        <v>68.917145111759737</v>
      </c>
      <c r="CB41" s="927">
        <f t="shared" si="140"/>
        <v>60.320840986750468</v>
      </c>
      <c r="CC41" s="927">
        <v>68.245410775930296</v>
      </c>
      <c r="CD41" s="927">
        <v>61.065218150343718</v>
      </c>
      <c r="CE41" s="927">
        <f t="shared" si="141"/>
        <v>0.67173433582944142</v>
      </c>
      <c r="CF41" s="927">
        <f t="shared" si="142"/>
        <v>0.74437716359324924</v>
      </c>
      <c r="CJ41" s="967">
        <v>0.85388888888888881</v>
      </c>
      <c r="CK41" s="968">
        <f t="shared" si="143"/>
        <v>45367.853888888887</v>
      </c>
      <c r="CL41" s="967" t="s">
        <v>326</v>
      </c>
      <c r="CM41" s="469">
        <v>3.3000000000000002E-2</v>
      </c>
      <c r="CN41" s="469">
        <v>8.7999999999999995E-2</v>
      </c>
      <c r="CO41" s="469">
        <v>8.7999999999999995E-2</v>
      </c>
      <c r="CP41" s="930">
        <v>284.10906235127197</v>
      </c>
      <c r="CQ41" s="469">
        <f t="shared" si="22"/>
        <v>3228.5120721735452</v>
      </c>
      <c r="CR41" s="969">
        <f t="shared" si="144"/>
        <v>106.540898381727</v>
      </c>
      <c r="CS41" s="469">
        <f t="shared" si="23"/>
        <v>3.1922366556322697</v>
      </c>
      <c r="CT41" s="469">
        <f t="shared" si="24"/>
        <v>3.2656214063364595</v>
      </c>
      <c r="CU41" s="469">
        <f t="shared" si="25"/>
        <v>103.34866172609473</v>
      </c>
      <c r="CV41" s="469">
        <f t="shared" si="26"/>
        <v>109.80651978806347</v>
      </c>
      <c r="CX41" s="967">
        <v>0.85388888888888881</v>
      </c>
      <c r="CY41" s="968">
        <f t="shared" si="145"/>
        <v>45367.853888888887</v>
      </c>
      <c r="CZ41" s="967" t="s">
        <v>326</v>
      </c>
      <c r="DA41" s="469">
        <v>3.3000000000000002E-2</v>
      </c>
      <c r="DB41" s="469">
        <v>8.7999999999999995E-2</v>
      </c>
      <c r="DC41" s="469">
        <v>8.7999999999999995E-2</v>
      </c>
      <c r="DD41" s="930">
        <v>275.73461394545348</v>
      </c>
      <c r="DE41" s="469">
        <f t="shared" si="27"/>
        <v>3133.3478857437894</v>
      </c>
      <c r="DF41" s="969">
        <f t="shared" si="146"/>
        <v>103.40048022954505</v>
      </c>
      <c r="DG41" s="469">
        <f t="shared" si="28"/>
        <v>3.0981417297241967</v>
      </c>
      <c r="DH41" s="469">
        <f t="shared" si="29"/>
        <v>3.1693633786833737</v>
      </c>
      <c r="DI41" s="469">
        <f t="shared" si="30"/>
        <v>100.30233849982086</v>
      </c>
      <c r="DJ41" s="469">
        <f t="shared" si="31"/>
        <v>106.56984360822842</v>
      </c>
      <c r="DL41" s="472">
        <v>105.02496803467585</v>
      </c>
      <c r="DM41" s="472">
        <f t="shared" si="147"/>
        <v>109.80651978806347</v>
      </c>
      <c r="DN41" s="472">
        <f t="shared" si="148"/>
        <v>100.30233849982086</v>
      </c>
      <c r="DO41" s="472">
        <v>108.24412414301841</v>
      </c>
      <c r="DP41" s="472">
        <v>101.87815251303762</v>
      </c>
      <c r="DQ41" s="472">
        <f t="shared" si="149"/>
        <v>1.5623956450450578</v>
      </c>
      <c r="DR41" s="472">
        <f t="shared" si="150"/>
        <v>1.5758140132167568</v>
      </c>
      <c r="DV41" s="970">
        <v>0.87157407407407417</v>
      </c>
      <c r="DW41" s="971">
        <f t="shared" si="32"/>
        <v>45367.871574074074</v>
      </c>
      <c r="DX41" s="970" t="s">
        <v>436</v>
      </c>
      <c r="DY41" s="972">
        <v>5.0000000000000001E-3</v>
      </c>
      <c r="DZ41" s="972">
        <v>1.0999999999999999E-2</v>
      </c>
      <c r="EA41" s="972">
        <v>1.0999999999999999E-2</v>
      </c>
      <c r="EB41" s="934">
        <v>75.168674108638257</v>
      </c>
      <c r="EC41" s="972">
        <f t="shared" si="33"/>
        <v>6833.5158280580235</v>
      </c>
      <c r="ED41" s="973">
        <f t="shared" si="34"/>
        <v>34.167579140290115</v>
      </c>
      <c r="EE41" s="974">
        <f t="shared" si="35"/>
        <v>6.2640561757198547</v>
      </c>
      <c r="EF41" s="974">
        <f t="shared" si="36"/>
        <v>7.5168674108638269</v>
      </c>
      <c r="EG41" s="972">
        <f t="shared" si="37"/>
        <v>27.903522964570261</v>
      </c>
      <c r="EH41" s="972">
        <f t="shared" si="38"/>
        <v>41.68444655115394</v>
      </c>
      <c r="EJ41" s="970">
        <v>0.87157407407407417</v>
      </c>
      <c r="EK41" s="971">
        <f t="shared" si="39"/>
        <v>45367.871574074074</v>
      </c>
      <c r="EL41" s="970" t="s">
        <v>436</v>
      </c>
      <c r="EM41" s="972">
        <v>5.0000000000000001E-3</v>
      </c>
      <c r="EN41" s="972">
        <v>1.0999999999999999E-2</v>
      </c>
      <c r="EO41" s="972">
        <v>1.0999999999999999E-2</v>
      </c>
      <c r="EP41" s="934">
        <v>75.370816165296901</v>
      </c>
      <c r="EQ41" s="972">
        <f t="shared" si="40"/>
        <v>6851.892378663355</v>
      </c>
      <c r="ER41" s="975">
        <f t="shared" si="41"/>
        <v>34.259461893316775</v>
      </c>
      <c r="ES41" s="976">
        <f t="shared" si="42"/>
        <v>6.2809013471080757</v>
      </c>
      <c r="ET41" s="976">
        <f t="shared" si="43"/>
        <v>7.537081616529691</v>
      </c>
      <c r="EU41" s="972">
        <f t="shared" si="44"/>
        <v>27.978560546208698</v>
      </c>
      <c r="EV41" s="972">
        <f t="shared" si="45"/>
        <v>41.796543509846465</v>
      </c>
      <c r="EX41" s="939">
        <v>34.439380635022417</v>
      </c>
      <c r="EY41" s="939">
        <f t="shared" si="151"/>
        <v>41.796543509846465</v>
      </c>
      <c r="EZ41" s="939">
        <f t="shared" si="152"/>
        <v>27.903522964570261</v>
      </c>
      <c r="FA41" s="939">
        <v>42.01604437472735</v>
      </c>
      <c r="FB41" s="939">
        <v>28.125494185268309</v>
      </c>
      <c r="FC41" s="472">
        <f t="shared" si="153"/>
        <v>-0.21950086488088516</v>
      </c>
      <c r="FD41" s="472">
        <f t="shared" si="154"/>
        <v>0.2219712206980482</v>
      </c>
      <c r="FH41" s="977">
        <v>0.88548611111111108</v>
      </c>
      <c r="FI41" s="978">
        <f t="shared" si="46"/>
        <v>45367.88548611111</v>
      </c>
      <c r="FJ41" s="977" t="s">
        <v>437</v>
      </c>
      <c r="FK41" s="979">
        <v>7.0000000000000001E-3</v>
      </c>
      <c r="FL41" s="979">
        <v>1.4999999999999999E-2</v>
      </c>
      <c r="FM41" s="979">
        <v>1.4999999999999999E-2</v>
      </c>
      <c r="FN41" s="942">
        <v>59.490921907355307</v>
      </c>
      <c r="FO41" s="979">
        <f t="shared" si="47"/>
        <v>3966.061460490354</v>
      </c>
      <c r="FP41" s="980">
        <f t="shared" si="48"/>
        <v>27.762430223432478</v>
      </c>
      <c r="FQ41" s="981">
        <f t="shared" si="49"/>
        <v>3.7181826192097067</v>
      </c>
      <c r="FR41" s="981">
        <f t="shared" si="50"/>
        <v>4.2493515648110947</v>
      </c>
      <c r="FS41" s="979">
        <f t="shared" si="51"/>
        <v>24.044247604222772</v>
      </c>
      <c r="FT41" s="979">
        <f t="shared" si="52"/>
        <v>32.011781788243574</v>
      </c>
      <c r="FV41" s="977">
        <v>0.88548611111111108</v>
      </c>
      <c r="FW41" s="978">
        <f t="shared" si="53"/>
        <v>45367.88548611111</v>
      </c>
      <c r="FX41" s="977" t="s">
        <v>437</v>
      </c>
      <c r="FY41" s="979">
        <v>7.0000000000000001E-3</v>
      </c>
      <c r="FZ41" s="979">
        <v>1.4999999999999999E-2</v>
      </c>
      <c r="GA41" s="979">
        <v>1.4999999999999999E-2</v>
      </c>
      <c r="GB41" s="942">
        <v>59.242050215378818</v>
      </c>
      <c r="GC41" s="979">
        <f t="shared" si="54"/>
        <v>3949.4700143585878</v>
      </c>
      <c r="GD41" s="980">
        <f t="shared" si="55"/>
        <v>27.646290100510114</v>
      </c>
      <c r="GE41" s="981">
        <f t="shared" si="56"/>
        <v>3.7026281384611761</v>
      </c>
      <c r="GF41" s="981">
        <f t="shared" si="57"/>
        <v>4.2315750153842018</v>
      </c>
      <c r="GG41" s="979">
        <f t="shared" si="58"/>
        <v>23.943661962048939</v>
      </c>
      <c r="GH41" s="979">
        <f t="shared" si="59"/>
        <v>31.877865115894316</v>
      </c>
      <c r="GJ41" s="982">
        <v>27.8918770436571</v>
      </c>
      <c r="GK41" s="945">
        <f t="shared" si="155"/>
        <v>32.011781788243574</v>
      </c>
      <c r="GL41" s="945">
        <f t="shared" si="156"/>
        <v>23.943661962048939</v>
      </c>
      <c r="GM41" s="982">
        <v>32.161041897278082</v>
      </c>
      <c r="GN41" s="982">
        <v>24.156357796738739</v>
      </c>
      <c r="GO41" s="472">
        <f t="shared" si="157"/>
        <v>-0.14926010903450759</v>
      </c>
      <c r="GP41" s="472">
        <f t="shared" si="158"/>
        <v>0.21269583468980002</v>
      </c>
      <c r="GT41" s="983">
        <v>0.92024305555555552</v>
      </c>
      <c r="GU41" s="984">
        <f t="shared" si="60"/>
        <v>45367.920243055552</v>
      </c>
      <c r="GV41" s="983" t="s">
        <v>438</v>
      </c>
      <c r="GW41" s="985">
        <v>6.0000000000000001E-3</v>
      </c>
      <c r="GX41" s="985">
        <v>3.6999999999999998E-2</v>
      </c>
      <c r="GY41" s="985">
        <v>3.6999999999999998E-2</v>
      </c>
      <c r="GZ41" s="948">
        <v>276.78277960238375</v>
      </c>
      <c r="HA41" s="985">
        <f t="shared" si="61"/>
        <v>7480.6156649292907</v>
      </c>
      <c r="HB41" s="986">
        <f t="shared" si="62"/>
        <v>44.883693989575747</v>
      </c>
      <c r="HC41" s="987">
        <f t="shared" si="63"/>
        <v>7.2837573579574677</v>
      </c>
      <c r="HD41" s="987">
        <f t="shared" si="64"/>
        <v>7.6884105445106607</v>
      </c>
      <c r="HE41" s="985">
        <f t="shared" si="65"/>
        <v>37.599936631618277</v>
      </c>
      <c r="HF41" s="985">
        <f t="shared" si="66"/>
        <v>52.572104534086407</v>
      </c>
      <c r="HH41" s="983">
        <v>0.92024305555555552</v>
      </c>
      <c r="HI41" s="984">
        <f t="shared" si="67"/>
        <v>45367.920243055552</v>
      </c>
      <c r="HJ41" s="983" t="s">
        <v>438</v>
      </c>
      <c r="HK41" s="985">
        <v>6.0000000000000001E-3</v>
      </c>
      <c r="HL41" s="985">
        <v>3.6999999999999998E-2</v>
      </c>
      <c r="HM41" s="985">
        <v>3.6999999999999998E-2</v>
      </c>
      <c r="HN41" s="948">
        <v>270.62171808561465</v>
      </c>
      <c r="HO41" s="985">
        <f t="shared" si="68"/>
        <v>7314.1004888003963</v>
      </c>
      <c r="HP41" s="986">
        <f t="shared" si="69"/>
        <v>43.88460293280238</v>
      </c>
      <c r="HQ41" s="987">
        <f t="shared" si="70"/>
        <v>7.1216241601477543</v>
      </c>
      <c r="HR41" s="987">
        <f t="shared" si="71"/>
        <v>7.5172699468226289</v>
      </c>
      <c r="HS41" s="985">
        <f t="shared" si="72"/>
        <v>36.762978772654627</v>
      </c>
      <c r="HT41" s="985">
        <f t="shared" si="73"/>
        <v>51.40187287962501</v>
      </c>
      <c r="HV41" s="951">
        <v>44.56210399150121</v>
      </c>
      <c r="HW41" s="951">
        <f t="shared" si="159"/>
        <v>52.572104534086407</v>
      </c>
      <c r="HX41" s="951">
        <f t="shared" si="160"/>
        <v>36.762978772654627</v>
      </c>
      <c r="HY41" s="951">
        <v>52.195427360415771</v>
      </c>
      <c r="HZ41" s="951">
        <v>37.330534484108469</v>
      </c>
      <c r="IA41" s="472">
        <f t="shared" si="161"/>
        <v>0.37667717367063602</v>
      </c>
      <c r="IB41" s="472">
        <f t="shared" si="162"/>
        <v>0.56755571145384209</v>
      </c>
      <c r="IF41" s="952">
        <v>0.86814814814814811</v>
      </c>
      <c r="IG41" s="953">
        <f t="shared" si="163"/>
        <v>45367.868148148147</v>
      </c>
      <c r="IH41" s="240" t="s">
        <v>327</v>
      </c>
      <c r="II41" s="239">
        <v>8.0000000000000002E-3</v>
      </c>
      <c r="IJ41" s="239">
        <v>4.2000000000000003E-2</v>
      </c>
      <c r="IK41" s="239">
        <v>4.2000000000000003E-2</v>
      </c>
      <c r="IL41" s="239">
        <v>342.45467564370466</v>
      </c>
      <c r="IM41" s="239">
        <f t="shared" si="164"/>
        <v>8153.682753421539</v>
      </c>
      <c r="IN41" s="954">
        <f t="shared" si="190"/>
        <v>65.229462027372307</v>
      </c>
      <c r="IO41" s="239">
        <f t="shared" si="75"/>
        <v>7.964062224272201</v>
      </c>
      <c r="IP41" s="239">
        <f t="shared" si="76"/>
        <v>8.3525530644806008</v>
      </c>
      <c r="IQ41" s="239">
        <f t="shared" si="77"/>
        <v>57.265399803100109</v>
      </c>
      <c r="IR41" s="239">
        <f t="shared" si="78"/>
        <v>73.582015091852909</v>
      </c>
      <c r="IT41" s="952">
        <v>0.86814814814814811</v>
      </c>
      <c r="IU41" s="953">
        <f t="shared" si="165"/>
        <v>45367.868148148147</v>
      </c>
      <c r="IV41" s="240" t="s">
        <v>327</v>
      </c>
      <c r="IW41" s="239">
        <v>8.0000000000000002E-3</v>
      </c>
      <c r="IX41" s="239">
        <v>4.2000000000000003E-2</v>
      </c>
      <c r="IY41" s="239">
        <v>4.2000000000000003E-2</v>
      </c>
      <c r="IZ41" s="239">
        <v>345.94918302431751</v>
      </c>
      <c r="JA41" s="239">
        <f t="shared" si="166"/>
        <v>8236.885310102798</v>
      </c>
      <c r="JB41" s="954">
        <f t="shared" si="191"/>
        <v>65.895082480822381</v>
      </c>
      <c r="JC41" s="239">
        <f t="shared" si="80"/>
        <v>8.0453298377748261</v>
      </c>
      <c r="JD41" s="239">
        <f t="shared" si="81"/>
        <v>8.4377849518126222</v>
      </c>
      <c r="JE41" s="239">
        <f t="shared" si="82"/>
        <v>57.849752643047552</v>
      </c>
      <c r="JF41" s="239">
        <f t="shared" si="83"/>
        <v>74.332867432634998</v>
      </c>
      <c r="JH41" s="225">
        <v>66.349675067272528</v>
      </c>
      <c r="JI41" s="225">
        <f t="shared" si="167"/>
        <v>74.332867432634998</v>
      </c>
      <c r="JJ41" s="225">
        <f t="shared" si="168"/>
        <v>57.265399803100109</v>
      </c>
      <c r="JK41" s="225">
        <v>74.84567004539889</v>
      </c>
      <c r="JL41" s="225">
        <v>58.248842646268322</v>
      </c>
      <c r="JM41" s="472">
        <f t="shared" si="169"/>
        <v>-0.51280261276389183</v>
      </c>
      <c r="JN41" s="472">
        <f t="shared" si="170"/>
        <v>0.98344284316821273</v>
      </c>
      <c r="JR41" s="323">
        <v>0.89939814814814811</v>
      </c>
      <c r="JS41" s="336">
        <f t="shared" si="84"/>
        <v>45367.899398148147</v>
      </c>
      <c r="JT41" s="184" t="s">
        <v>328</v>
      </c>
      <c r="JU41" s="141">
        <v>3.0000000000000001E-3</v>
      </c>
      <c r="JV41" s="141">
        <v>0.03</v>
      </c>
      <c r="JW41" s="141">
        <v>0.03</v>
      </c>
      <c r="JX41" s="249">
        <v>206.08089643348822</v>
      </c>
      <c r="JY41" s="141">
        <f t="shared" si="85"/>
        <v>6869.3632144496078</v>
      </c>
      <c r="JZ41" s="988">
        <f t="shared" si="86"/>
        <v>20.608089643348823</v>
      </c>
      <c r="KA41" s="141">
        <f t="shared" si="87"/>
        <v>6.647770852693168</v>
      </c>
      <c r="KB41" s="141">
        <f t="shared" si="88"/>
        <v>7.1062378080513184</v>
      </c>
      <c r="KC41" s="141">
        <f t="shared" si="89"/>
        <v>13.960318790655656</v>
      </c>
      <c r="KD41" s="141">
        <f t="shared" si="90"/>
        <v>27.714327451400141</v>
      </c>
      <c r="KF41" s="323">
        <v>0.89939814814814811</v>
      </c>
      <c r="KG41" s="336">
        <f t="shared" si="91"/>
        <v>45367.899398148147</v>
      </c>
      <c r="KH41" s="184" t="s">
        <v>328</v>
      </c>
      <c r="KI41" s="141">
        <v>3.0000000000000001E-3</v>
      </c>
      <c r="KJ41" s="141">
        <v>0.03</v>
      </c>
      <c r="KK41" s="141">
        <v>0.03</v>
      </c>
      <c r="KL41" s="249">
        <v>200.92768251330372</v>
      </c>
      <c r="KM41" s="141">
        <f t="shared" si="92"/>
        <v>6697.5894171101245</v>
      </c>
      <c r="KN41" s="988">
        <f t="shared" si="93"/>
        <v>20.092768251330373</v>
      </c>
      <c r="KO41" s="141">
        <f t="shared" si="94"/>
        <v>6.4815381455904424</v>
      </c>
      <c r="KP41" s="141">
        <f t="shared" si="95"/>
        <v>6.9285407763208191</v>
      </c>
      <c r="KQ41" s="141">
        <f t="shared" si="96"/>
        <v>13.611230105739931</v>
      </c>
      <c r="KR41" s="141">
        <f t="shared" si="97"/>
        <v>27.021309027651192</v>
      </c>
      <c r="KT41" s="226">
        <v>20.512994181824144</v>
      </c>
      <c r="KU41" s="226">
        <f t="shared" si="171"/>
        <v>27.714327451400141</v>
      </c>
      <c r="KV41" s="226">
        <f t="shared" si="172"/>
        <v>13.611230105739931</v>
      </c>
      <c r="KW41" s="226">
        <v>27.586440451418675</v>
      </c>
      <c r="KX41" s="226">
        <v>13.895899284461517</v>
      </c>
      <c r="KY41" s="472">
        <f t="shared" si="173"/>
        <v>0.12788699998146669</v>
      </c>
      <c r="KZ41" s="472">
        <f t="shared" si="174"/>
        <v>0.28466917872158604</v>
      </c>
      <c r="LD41" s="146">
        <v>0.89939814814814811</v>
      </c>
      <c r="LE41" s="421">
        <f t="shared" si="98"/>
        <v>45367.899398148147</v>
      </c>
      <c r="LF41" s="185" t="s">
        <v>329</v>
      </c>
      <c r="LG41" s="142">
        <v>2E-3</v>
      </c>
      <c r="LH41" s="142">
        <v>0.01</v>
      </c>
      <c r="LI41" s="142">
        <v>1.2E-2</v>
      </c>
      <c r="LJ41" s="274">
        <v>127.88510538001657</v>
      </c>
      <c r="LK41" s="142">
        <f t="shared" si="99"/>
        <v>10657.09211500138</v>
      </c>
      <c r="LL41" s="424">
        <f t="shared" si="100"/>
        <v>21.314184230002759</v>
      </c>
      <c r="LM41" s="142">
        <f t="shared" si="101"/>
        <v>9.8373157984628126</v>
      </c>
      <c r="LN41" s="142">
        <f t="shared" si="102"/>
        <v>11.625918670910599</v>
      </c>
      <c r="LO41" s="142">
        <f t="shared" si="103"/>
        <v>11.476868431539947</v>
      </c>
      <c r="LP41" s="142">
        <f t="shared" si="104"/>
        <v>32.940102900913359</v>
      </c>
      <c r="LR41" s="146">
        <v>0.89939814814814811</v>
      </c>
      <c r="LS41" s="421">
        <f t="shared" si="105"/>
        <v>45367.899398148147</v>
      </c>
      <c r="LT41" s="185" t="s">
        <v>329</v>
      </c>
      <c r="LU41" s="142">
        <v>2E-3</v>
      </c>
      <c r="LV41" s="142">
        <v>0.01</v>
      </c>
      <c r="LW41" s="142">
        <v>1.2E-2</v>
      </c>
      <c r="LX41" s="274">
        <v>133.33074456758371</v>
      </c>
      <c r="LY41" s="142">
        <f t="shared" si="106"/>
        <v>11110.895380631975</v>
      </c>
      <c r="LZ41" s="424">
        <f t="shared" si="107"/>
        <v>22.22179076126395</v>
      </c>
      <c r="MA41" s="142">
        <f t="shared" si="108"/>
        <v>10.256211120583361</v>
      </c>
      <c r="MB41" s="142">
        <f t="shared" si="109"/>
        <v>12.120976778871247</v>
      </c>
      <c r="MC41" s="142">
        <f t="shared" si="110"/>
        <v>11.965579640680589</v>
      </c>
      <c r="MD41" s="142">
        <f t="shared" si="111"/>
        <v>34.342767540135199</v>
      </c>
      <c r="MF41" s="227">
        <v>22.285023181264037</v>
      </c>
      <c r="MG41" s="227">
        <f t="shared" si="175"/>
        <v>34.342767540135199</v>
      </c>
      <c r="MH41" s="227">
        <f t="shared" si="176"/>
        <v>11.476868431539947</v>
      </c>
      <c r="MI41" s="227">
        <v>34.440490371044419</v>
      </c>
      <c r="MJ41" s="227">
        <v>11.999627866834482</v>
      </c>
      <c r="MK41" s="472">
        <f t="shared" si="177"/>
        <v>-9.7722830909219738E-2</v>
      </c>
      <c r="ML41" s="472">
        <f t="shared" si="178"/>
        <v>0.52275943529453528</v>
      </c>
      <c r="MP41" s="700">
        <v>0.95146990740740733</v>
      </c>
      <c r="MQ41" s="410">
        <f t="shared" si="112"/>
        <v>45367.951469907406</v>
      </c>
      <c r="MR41" s="396" t="s">
        <v>330</v>
      </c>
      <c r="MS41" s="397">
        <v>2E-3</v>
      </c>
      <c r="MT41" s="397">
        <v>2.5000000000000001E-2</v>
      </c>
      <c r="MU41" s="397">
        <v>2.5000000000000001E-2</v>
      </c>
      <c r="MV41" s="960">
        <v>260.72552366471268</v>
      </c>
      <c r="MW41" s="397">
        <f t="shared" si="113"/>
        <v>10429.020946588507</v>
      </c>
      <c r="MX41" s="989">
        <f t="shared" si="114"/>
        <v>20.858041893177013</v>
      </c>
      <c r="MY41" s="397">
        <f t="shared" si="115"/>
        <v>10.027904756335102</v>
      </c>
      <c r="MZ41" s="397">
        <f t="shared" si="116"/>
        <v>10.863563486029694</v>
      </c>
      <c r="NA41" s="397">
        <f t="shared" si="117"/>
        <v>10.830137136841911</v>
      </c>
      <c r="NB41" s="397">
        <f t="shared" si="118"/>
        <v>31.721605379206707</v>
      </c>
      <c r="ND41" s="700">
        <v>0.95146990740740733</v>
      </c>
      <c r="NE41" s="410">
        <f t="shared" si="119"/>
        <v>45367.951469907406</v>
      </c>
      <c r="NF41" s="396" t="s">
        <v>330</v>
      </c>
      <c r="NG41" s="397">
        <v>2E-3</v>
      </c>
      <c r="NH41" s="397">
        <v>2.5000000000000001E-2</v>
      </c>
      <c r="NI41" s="397">
        <v>2.5000000000000001E-2</v>
      </c>
      <c r="NJ41" s="960">
        <v>247.35945166823157</v>
      </c>
      <c r="NK41" s="397">
        <f t="shared" si="120"/>
        <v>9894.3780667292631</v>
      </c>
      <c r="NL41" s="989">
        <f t="shared" si="121"/>
        <v>19.788756133458527</v>
      </c>
      <c r="NM41" s="397">
        <f t="shared" si="122"/>
        <v>9.5138250641627504</v>
      </c>
      <c r="NN41" s="397">
        <f t="shared" si="123"/>
        <v>10.306643819509649</v>
      </c>
      <c r="NO41" s="397">
        <f t="shared" si="124"/>
        <v>10.274931069295777</v>
      </c>
      <c r="NP41" s="397">
        <f t="shared" si="125"/>
        <v>30.095399952968176</v>
      </c>
      <c r="NR41" s="962">
        <v>20.526864930206457</v>
      </c>
      <c r="NS41" s="962">
        <f t="shared" si="179"/>
        <v>31.721605379206707</v>
      </c>
      <c r="NT41" s="962">
        <f t="shared" si="180"/>
        <v>10.274931069295777</v>
      </c>
      <c r="NU41" s="962">
        <v>31.217940414688989</v>
      </c>
      <c r="NV41" s="962">
        <v>10.658179867607197</v>
      </c>
      <c r="NW41" s="472">
        <f t="shared" si="181"/>
        <v>0.50366496451771781</v>
      </c>
      <c r="NX41" s="472">
        <f t="shared" si="182"/>
        <v>0.38324879831142056</v>
      </c>
    </row>
    <row r="42" spans="12:388" x14ac:dyDescent="0.25">
      <c r="L42" s="321">
        <v>0.90972222222222221</v>
      </c>
      <c r="M42" s="338">
        <f t="shared" si="129"/>
        <v>45367.909722222219</v>
      </c>
      <c r="N42" s="321" t="s">
        <v>324</v>
      </c>
      <c r="O42" s="311">
        <v>5.0000000000000001E-3</v>
      </c>
      <c r="P42" s="311">
        <v>3.2000000000000001E-2</v>
      </c>
      <c r="Q42" s="311">
        <v>3.2000000000000001E-2</v>
      </c>
      <c r="R42" s="311">
        <v>179.6541007765197</v>
      </c>
      <c r="S42" s="311">
        <f t="shared" si="130"/>
        <v>5614.1906492662401</v>
      </c>
      <c r="T42" s="921">
        <f t="shared" si="131"/>
        <v>28.0709532463312</v>
      </c>
      <c r="U42" s="311">
        <f t="shared" si="0"/>
        <v>5.4440636598945362</v>
      </c>
      <c r="V42" s="311">
        <f t="shared" si="1"/>
        <v>5.7952935734361191</v>
      </c>
      <c r="W42" s="311">
        <f t="shared" si="2"/>
        <v>22.626889586436665</v>
      </c>
      <c r="X42" s="311">
        <f t="shared" si="3"/>
        <v>33.866246819767319</v>
      </c>
      <c r="Z42" s="321">
        <v>0.90972222222222221</v>
      </c>
      <c r="AA42" s="338">
        <f t="shared" si="132"/>
        <v>45367.909722222219</v>
      </c>
      <c r="AB42" s="321" t="s">
        <v>324</v>
      </c>
      <c r="AC42" s="311">
        <v>5.0000000000000001E-3</v>
      </c>
      <c r="AD42" s="311">
        <v>3.2000000000000001E-2</v>
      </c>
      <c r="AE42" s="311">
        <v>3.2000000000000001E-2</v>
      </c>
      <c r="AF42" s="311">
        <v>174.81516847322646</v>
      </c>
      <c r="AG42" s="311">
        <f t="shared" si="133"/>
        <v>5462.9740147883267</v>
      </c>
      <c r="AH42" s="921">
        <f t="shared" si="134"/>
        <v>27.314870073941634</v>
      </c>
      <c r="AI42" s="311">
        <f t="shared" si="4"/>
        <v>5.2974293476735292</v>
      </c>
      <c r="AJ42" s="311">
        <f t="shared" si="5"/>
        <v>5.6391989830073053</v>
      </c>
      <c r="AK42" s="311">
        <f t="shared" si="6"/>
        <v>22.017440726268106</v>
      </c>
      <c r="AL42" s="311">
        <f t="shared" si="7"/>
        <v>32.954069056948939</v>
      </c>
      <c r="AN42" s="922">
        <v>27.792894938003521</v>
      </c>
      <c r="AO42" s="922">
        <f t="shared" si="135"/>
        <v>33.866246819767319</v>
      </c>
      <c r="AP42" s="922">
        <f t="shared" si="136"/>
        <v>22.017440726268106</v>
      </c>
      <c r="AQ42" s="922">
        <v>33.53078292520425</v>
      </c>
      <c r="AR42" s="922">
        <v>22.402757737905869</v>
      </c>
      <c r="AS42" s="922">
        <f t="shared" si="137"/>
        <v>0.33546389456306969</v>
      </c>
      <c r="AT42" s="922">
        <f t="shared" si="138"/>
        <v>0.38531701163776333</v>
      </c>
      <c r="AX42" s="963">
        <v>0.85906249999999995</v>
      </c>
      <c r="AY42" s="964">
        <f t="shared" si="8"/>
        <v>45367.8590625</v>
      </c>
      <c r="AZ42" s="963" t="s">
        <v>325</v>
      </c>
      <c r="BA42" s="965">
        <v>1.9E-2</v>
      </c>
      <c r="BB42" s="965">
        <v>8.4000000000000005E-2</v>
      </c>
      <c r="BC42" s="965">
        <v>8.4000000000000005E-2</v>
      </c>
      <c r="BD42" s="925">
        <v>304.49324190062674</v>
      </c>
      <c r="BE42" s="965">
        <f t="shared" si="9"/>
        <v>3624.9195464360323</v>
      </c>
      <c r="BF42" s="966">
        <f t="shared" si="10"/>
        <v>68.873471382284606</v>
      </c>
      <c r="BG42" s="965">
        <f t="shared" si="11"/>
        <v>3.5822734341250202</v>
      </c>
      <c r="BH42" s="965">
        <f t="shared" si="12"/>
        <v>3.6685932759111655</v>
      </c>
      <c r="BI42" s="965">
        <f t="shared" si="13"/>
        <v>65.291197948159592</v>
      </c>
      <c r="BJ42" s="965">
        <f t="shared" si="14"/>
        <v>72.54206465819577</v>
      </c>
      <c r="BL42" s="963">
        <v>0.85906249999999995</v>
      </c>
      <c r="BM42" s="964">
        <f t="shared" si="15"/>
        <v>45367.8590625</v>
      </c>
      <c r="BN42" s="963" t="s">
        <v>325</v>
      </c>
      <c r="BO42" s="965">
        <v>1.9E-2</v>
      </c>
      <c r="BP42" s="965">
        <v>8.4000000000000005E-2</v>
      </c>
      <c r="BQ42" s="965">
        <v>8.4000000000000005E-2</v>
      </c>
      <c r="BR42" s="925">
        <v>297.84979574370567</v>
      </c>
      <c r="BS42" s="965">
        <f t="shared" si="16"/>
        <v>3545.8309017107817</v>
      </c>
      <c r="BT42" s="966">
        <f t="shared" si="17"/>
        <v>67.370787132504844</v>
      </c>
      <c r="BU42" s="965">
        <f t="shared" si="18"/>
        <v>3.5041152440435961</v>
      </c>
      <c r="BV42" s="965">
        <f t="shared" si="19"/>
        <v>3.5885517559482611</v>
      </c>
      <c r="BW42" s="965">
        <f t="shared" si="20"/>
        <v>63.866671888461248</v>
      </c>
      <c r="BX42" s="965">
        <f t="shared" si="21"/>
        <v>70.959338888453104</v>
      </c>
      <c r="BZ42" s="927">
        <v>68.202162733613491</v>
      </c>
      <c r="CA42" s="927">
        <f t="shared" si="139"/>
        <v>72.54206465819577</v>
      </c>
      <c r="CB42" s="927">
        <f t="shared" si="140"/>
        <v>63.866671888461248</v>
      </c>
      <c r="CC42" s="927">
        <v>71.834998288225748</v>
      </c>
      <c r="CD42" s="927">
        <v>64.654805662639163</v>
      </c>
      <c r="CE42" s="927">
        <f t="shared" si="141"/>
        <v>0.70706636997002192</v>
      </c>
      <c r="CF42" s="927">
        <f t="shared" si="142"/>
        <v>0.78813377417791486</v>
      </c>
      <c r="CJ42" s="967">
        <v>0.85417824074074078</v>
      </c>
      <c r="CK42" s="968">
        <f t="shared" si="143"/>
        <v>45367.854178240741</v>
      </c>
      <c r="CL42" s="967" t="s">
        <v>326</v>
      </c>
      <c r="CM42" s="469">
        <v>3.2000000000000001E-2</v>
      </c>
      <c r="CN42" s="469">
        <v>8.7999999999999995E-2</v>
      </c>
      <c r="CO42" s="469">
        <v>8.7999999999999995E-2</v>
      </c>
      <c r="CP42" s="930">
        <v>284.10906235127197</v>
      </c>
      <c r="CQ42" s="469">
        <f t="shared" si="22"/>
        <v>3228.5120721735452</v>
      </c>
      <c r="CR42" s="969">
        <f t="shared" si="144"/>
        <v>103.31238630955345</v>
      </c>
      <c r="CS42" s="469">
        <f t="shared" si="23"/>
        <v>3.1922366556322697</v>
      </c>
      <c r="CT42" s="469">
        <f t="shared" si="24"/>
        <v>3.2656214063364595</v>
      </c>
      <c r="CU42" s="469">
        <f t="shared" si="25"/>
        <v>100.12014965392117</v>
      </c>
      <c r="CV42" s="469">
        <f t="shared" si="26"/>
        <v>106.57800771588991</v>
      </c>
      <c r="CX42" s="967">
        <v>0.85417824074074078</v>
      </c>
      <c r="CY42" s="968">
        <f t="shared" si="145"/>
        <v>45367.854178240741</v>
      </c>
      <c r="CZ42" s="967" t="s">
        <v>326</v>
      </c>
      <c r="DA42" s="469">
        <v>3.2000000000000001E-2</v>
      </c>
      <c r="DB42" s="469">
        <v>8.7999999999999995E-2</v>
      </c>
      <c r="DC42" s="469">
        <v>8.7999999999999995E-2</v>
      </c>
      <c r="DD42" s="930">
        <v>275.73461394545348</v>
      </c>
      <c r="DE42" s="469">
        <f t="shared" si="27"/>
        <v>3133.3478857437894</v>
      </c>
      <c r="DF42" s="969">
        <f t="shared" si="146"/>
        <v>100.26713234380126</v>
      </c>
      <c r="DG42" s="469">
        <f t="shared" si="28"/>
        <v>3.0981417297241967</v>
      </c>
      <c r="DH42" s="469">
        <f t="shared" si="29"/>
        <v>3.1693633786833737</v>
      </c>
      <c r="DI42" s="469">
        <f t="shared" si="30"/>
        <v>97.168990614077074</v>
      </c>
      <c r="DJ42" s="469">
        <f t="shared" si="31"/>
        <v>103.43649572248464</v>
      </c>
      <c r="DL42" s="472">
        <v>101.84239324574628</v>
      </c>
      <c r="DM42" s="472">
        <f t="shared" si="147"/>
        <v>106.57800771588991</v>
      </c>
      <c r="DN42" s="472">
        <f t="shared" si="148"/>
        <v>97.168990614077074</v>
      </c>
      <c r="DO42" s="472">
        <v>105.06154935408884</v>
      </c>
      <c r="DP42" s="472">
        <v>98.695577724108048</v>
      </c>
      <c r="DQ42" s="472">
        <f t="shared" si="149"/>
        <v>1.516458361801071</v>
      </c>
      <c r="DR42" s="472">
        <f t="shared" si="150"/>
        <v>1.5265871100309738</v>
      </c>
      <c r="DV42" s="970">
        <v>0.87494212962962958</v>
      </c>
      <c r="DW42" s="971">
        <f t="shared" si="32"/>
        <v>45367.874942129631</v>
      </c>
      <c r="DX42" s="970" t="s">
        <v>436</v>
      </c>
      <c r="DY42" s="972">
        <v>5.0000000000000001E-3</v>
      </c>
      <c r="DZ42" s="972">
        <v>1.0999999999999999E-2</v>
      </c>
      <c r="EA42" s="972">
        <v>1.0999999999999999E-2</v>
      </c>
      <c r="EB42" s="934">
        <v>75.168674108638257</v>
      </c>
      <c r="EC42" s="972">
        <f t="shared" si="33"/>
        <v>6833.5158280580235</v>
      </c>
      <c r="ED42" s="973">
        <f t="shared" si="34"/>
        <v>34.167579140290115</v>
      </c>
      <c r="EE42" s="974">
        <f t="shared" si="35"/>
        <v>6.2640561757198547</v>
      </c>
      <c r="EF42" s="974">
        <f t="shared" si="36"/>
        <v>7.5168674108638269</v>
      </c>
      <c r="EG42" s="972">
        <f t="shared" si="37"/>
        <v>27.903522964570261</v>
      </c>
      <c r="EH42" s="972">
        <f t="shared" si="38"/>
        <v>41.68444655115394</v>
      </c>
      <c r="EJ42" s="970">
        <v>0.87494212962962958</v>
      </c>
      <c r="EK42" s="971">
        <f t="shared" si="39"/>
        <v>45367.874942129631</v>
      </c>
      <c r="EL42" s="970" t="s">
        <v>436</v>
      </c>
      <c r="EM42" s="972">
        <v>5.0000000000000001E-3</v>
      </c>
      <c r="EN42" s="972">
        <v>1.0999999999999999E-2</v>
      </c>
      <c r="EO42" s="972">
        <v>1.0999999999999999E-2</v>
      </c>
      <c r="EP42" s="934">
        <v>75.370816165296901</v>
      </c>
      <c r="EQ42" s="972">
        <f t="shared" si="40"/>
        <v>6851.892378663355</v>
      </c>
      <c r="ER42" s="975">
        <f t="shared" si="41"/>
        <v>34.259461893316775</v>
      </c>
      <c r="ES42" s="976">
        <f t="shared" si="42"/>
        <v>6.2809013471080757</v>
      </c>
      <c r="ET42" s="976">
        <f t="shared" si="43"/>
        <v>7.537081616529691</v>
      </c>
      <c r="EU42" s="972">
        <f t="shared" si="44"/>
        <v>27.978560546208698</v>
      </c>
      <c r="EV42" s="972">
        <f t="shared" si="45"/>
        <v>41.796543509846465</v>
      </c>
      <c r="EX42" s="939">
        <v>34.439380635022417</v>
      </c>
      <c r="EY42" s="939">
        <f t="shared" si="151"/>
        <v>41.796543509846465</v>
      </c>
      <c r="EZ42" s="939">
        <f t="shared" si="152"/>
        <v>27.903522964570261</v>
      </c>
      <c r="FA42" s="939">
        <v>42.01604437472735</v>
      </c>
      <c r="FB42" s="939">
        <v>28.125494185268309</v>
      </c>
      <c r="FC42" s="472">
        <f t="shared" si="153"/>
        <v>-0.21950086488088516</v>
      </c>
      <c r="FD42" s="472">
        <f t="shared" si="154"/>
        <v>0.2219712206980482</v>
      </c>
      <c r="FH42" s="977">
        <v>0.88895833333333341</v>
      </c>
      <c r="FI42" s="978">
        <f t="shared" si="46"/>
        <v>45367.888958333337</v>
      </c>
      <c r="FJ42" s="977" t="s">
        <v>437</v>
      </c>
      <c r="FK42" s="979">
        <v>6.0000000000000001E-3</v>
      </c>
      <c r="FL42" s="979">
        <v>1.4999999999999999E-2</v>
      </c>
      <c r="FM42" s="979">
        <v>1.4999999999999999E-2</v>
      </c>
      <c r="FN42" s="942">
        <v>59.490921907355307</v>
      </c>
      <c r="FO42" s="979">
        <f t="shared" si="47"/>
        <v>3966.061460490354</v>
      </c>
      <c r="FP42" s="980">
        <f t="shared" si="48"/>
        <v>23.796368762942123</v>
      </c>
      <c r="FQ42" s="981">
        <f t="shared" si="49"/>
        <v>3.7181826192097067</v>
      </c>
      <c r="FR42" s="981">
        <f t="shared" si="50"/>
        <v>4.2493515648110947</v>
      </c>
      <c r="FS42" s="979">
        <f t="shared" si="51"/>
        <v>20.078186143732417</v>
      </c>
      <c r="FT42" s="979">
        <f t="shared" si="52"/>
        <v>28.045720327753216</v>
      </c>
      <c r="FV42" s="977">
        <v>0.88895833333333341</v>
      </c>
      <c r="FW42" s="978">
        <f t="shared" si="53"/>
        <v>45367.888958333337</v>
      </c>
      <c r="FX42" s="977" t="s">
        <v>437</v>
      </c>
      <c r="FY42" s="979">
        <v>6.0000000000000001E-3</v>
      </c>
      <c r="FZ42" s="979">
        <v>1.4999999999999999E-2</v>
      </c>
      <c r="GA42" s="979">
        <v>1.4999999999999999E-2</v>
      </c>
      <c r="GB42" s="942">
        <v>59.242050215378818</v>
      </c>
      <c r="GC42" s="979">
        <f t="shared" si="54"/>
        <v>3949.4700143585878</v>
      </c>
      <c r="GD42" s="980">
        <f t="shared" si="55"/>
        <v>23.696820086151529</v>
      </c>
      <c r="GE42" s="981">
        <f t="shared" si="56"/>
        <v>3.7026281384611761</v>
      </c>
      <c r="GF42" s="981">
        <f t="shared" si="57"/>
        <v>4.2315750153842018</v>
      </c>
      <c r="GG42" s="979">
        <f t="shared" si="58"/>
        <v>19.994191947690354</v>
      </c>
      <c r="GH42" s="979">
        <f t="shared" si="59"/>
        <v>27.928395101535731</v>
      </c>
      <c r="GJ42" s="982">
        <v>23.907323180277515</v>
      </c>
      <c r="GK42" s="945">
        <f t="shared" si="155"/>
        <v>28.045720327753216</v>
      </c>
      <c r="GL42" s="945">
        <f t="shared" si="156"/>
        <v>19.994191947690354</v>
      </c>
      <c r="GM42" s="982">
        <v>28.176488033898501</v>
      </c>
      <c r="GN42" s="982">
        <v>20.171803933359154</v>
      </c>
      <c r="GO42" s="472">
        <f t="shared" si="157"/>
        <v>-0.13076770614528499</v>
      </c>
      <c r="GP42" s="472">
        <f t="shared" si="158"/>
        <v>0.17761198566880054</v>
      </c>
      <c r="GT42" s="983">
        <v>0.92363425925925924</v>
      </c>
      <c r="GU42" s="984">
        <f t="shared" si="60"/>
        <v>45367.923634259256</v>
      </c>
      <c r="GV42" s="983" t="s">
        <v>438</v>
      </c>
      <c r="GW42" s="985">
        <v>5.0000000000000001E-3</v>
      </c>
      <c r="GX42" s="985">
        <v>3.6999999999999998E-2</v>
      </c>
      <c r="GY42" s="985">
        <v>3.6999999999999998E-2</v>
      </c>
      <c r="GZ42" s="948">
        <v>276.78277960238375</v>
      </c>
      <c r="HA42" s="985">
        <f t="shared" si="61"/>
        <v>7480.6156649292907</v>
      </c>
      <c r="HB42" s="986">
        <f t="shared" si="62"/>
        <v>37.403078324646451</v>
      </c>
      <c r="HC42" s="987">
        <f t="shared" si="63"/>
        <v>7.2837573579574677</v>
      </c>
      <c r="HD42" s="987">
        <f t="shared" si="64"/>
        <v>7.6884105445106607</v>
      </c>
      <c r="HE42" s="985">
        <f t="shared" si="65"/>
        <v>30.119320966688981</v>
      </c>
      <c r="HF42" s="985">
        <f t="shared" si="66"/>
        <v>45.091488869157111</v>
      </c>
      <c r="HH42" s="983">
        <v>0.92363425925925924</v>
      </c>
      <c r="HI42" s="984">
        <f t="shared" si="67"/>
        <v>45367.923634259256</v>
      </c>
      <c r="HJ42" s="983" t="s">
        <v>438</v>
      </c>
      <c r="HK42" s="985">
        <v>5.0000000000000001E-3</v>
      </c>
      <c r="HL42" s="985">
        <v>3.6999999999999998E-2</v>
      </c>
      <c r="HM42" s="985">
        <v>3.6999999999999998E-2</v>
      </c>
      <c r="HN42" s="948">
        <v>270.62171808561465</v>
      </c>
      <c r="HO42" s="985">
        <f t="shared" si="68"/>
        <v>7314.1004888003963</v>
      </c>
      <c r="HP42" s="986">
        <f t="shared" si="69"/>
        <v>36.570502444001981</v>
      </c>
      <c r="HQ42" s="987">
        <f t="shared" si="70"/>
        <v>7.1216241601477543</v>
      </c>
      <c r="HR42" s="987">
        <f t="shared" si="71"/>
        <v>7.5172699468226289</v>
      </c>
      <c r="HS42" s="985">
        <f t="shared" si="72"/>
        <v>29.448878283854228</v>
      </c>
      <c r="HT42" s="985">
        <f t="shared" si="73"/>
        <v>44.087772390824611</v>
      </c>
      <c r="HV42" s="951">
        <v>37.135086659584339</v>
      </c>
      <c r="HW42" s="951">
        <f t="shared" si="159"/>
        <v>45.091488869157111</v>
      </c>
      <c r="HX42" s="951">
        <f t="shared" si="160"/>
        <v>29.448878283854228</v>
      </c>
      <c r="HY42" s="951">
        <v>44.768410028498899</v>
      </c>
      <c r="HZ42" s="951">
        <v>29.903517152191597</v>
      </c>
      <c r="IA42" s="472">
        <f t="shared" si="161"/>
        <v>0.32307884065821213</v>
      </c>
      <c r="IB42" s="472">
        <f t="shared" si="162"/>
        <v>0.45463886833736922</v>
      </c>
      <c r="IF42" s="952">
        <v>0.8687731481481481</v>
      </c>
      <c r="IG42" s="953">
        <f t="shared" si="163"/>
        <v>45367.868773148148</v>
      </c>
      <c r="IH42" s="240" t="s">
        <v>327</v>
      </c>
      <c r="II42" s="239">
        <v>7.0000000000000001E-3</v>
      </c>
      <c r="IJ42" s="239">
        <v>4.2000000000000003E-2</v>
      </c>
      <c r="IK42" s="239">
        <v>4.2000000000000003E-2</v>
      </c>
      <c r="IL42" s="239">
        <v>342.45467564370466</v>
      </c>
      <c r="IM42" s="239">
        <f t="shared" si="164"/>
        <v>8153.682753421539</v>
      </c>
      <c r="IN42" s="954">
        <f t="shared" si="190"/>
        <v>57.075779273950772</v>
      </c>
      <c r="IO42" s="239">
        <f t="shared" si="75"/>
        <v>7.964062224272201</v>
      </c>
      <c r="IP42" s="239">
        <f t="shared" si="76"/>
        <v>8.3525530644806008</v>
      </c>
      <c r="IQ42" s="239">
        <f t="shared" si="77"/>
        <v>49.111717049678575</v>
      </c>
      <c r="IR42" s="239">
        <f t="shared" si="78"/>
        <v>65.428332338431375</v>
      </c>
      <c r="IT42" s="952">
        <v>0.8687731481481481</v>
      </c>
      <c r="IU42" s="953">
        <f t="shared" si="165"/>
        <v>45367.868773148148</v>
      </c>
      <c r="IV42" s="240" t="s">
        <v>327</v>
      </c>
      <c r="IW42" s="239">
        <v>7.0000000000000001E-3</v>
      </c>
      <c r="IX42" s="239">
        <v>4.2000000000000003E-2</v>
      </c>
      <c r="IY42" s="239">
        <v>4.2000000000000003E-2</v>
      </c>
      <c r="IZ42" s="239">
        <v>345.94918302431751</v>
      </c>
      <c r="JA42" s="239">
        <f t="shared" si="166"/>
        <v>8236.885310102798</v>
      </c>
      <c r="JB42" s="954">
        <f t="shared" si="191"/>
        <v>57.658197170719589</v>
      </c>
      <c r="JC42" s="239">
        <f t="shared" si="80"/>
        <v>8.0453298377748261</v>
      </c>
      <c r="JD42" s="239">
        <f t="shared" si="81"/>
        <v>8.4377849518126222</v>
      </c>
      <c r="JE42" s="239">
        <f t="shared" si="82"/>
        <v>49.612867332944759</v>
      </c>
      <c r="JF42" s="239">
        <f t="shared" si="83"/>
        <v>66.095982122532206</v>
      </c>
      <c r="JH42" s="225">
        <v>58.055965683863469</v>
      </c>
      <c r="JI42" s="225">
        <f t="shared" si="167"/>
        <v>66.095982122532206</v>
      </c>
      <c r="JJ42" s="225">
        <f t="shared" si="168"/>
        <v>49.111717049678575</v>
      </c>
      <c r="JK42" s="225">
        <v>66.551960661989824</v>
      </c>
      <c r="JL42" s="225">
        <v>49.955133262859263</v>
      </c>
      <c r="JM42" s="472">
        <f t="shared" si="169"/>
        <v>-0.45597853945761813</v>
      </c>
      <c r="JN42" s="472">
        <f t="shared" si="170"/>
        <v>0.8434162131806886</v>
      </c>
      <c r="JR42" s="323">
        <v>0.90281250000000002</v>
      </c>
      <c r="JS42" s="336">
        <f t="shared" si="84"/>
        <v>45367.902812499997</v>
      </c>
      <c r="JT42" s="184" t="s">
        <v>328</v>
      </c>
      <c r="JU42" s="141">
        <v>3.0000000000000001E-3</v>
      </c>
      <c r="JV42" s="141">
        <v>0.03</v>
      </c>
      <c r="JW42" s="141">
        <v>0.03</v>
      </c>
      <c r="JX42" s="249">
        <v>206.08089643348822</v>
      </c>
      <c r="JY42" s="141">
        <f t="shared" si="85"/>
        <v>6869.3632144496078</v>
      </c>
      <c r="JZ42" s="988">
        <f t="shared" si="86"/>
        <v>20.608089643348823</v>
      </c>
      <c r="KA42" s="141">
        <f t="shared" si="87"/>
        <v>6.647770852693168</v>
      </c>
      <c r="KB42" s="141">
        <f t="shared" si="88"/>
        <v>7.1062378080513184</v>
      </c>
      <c r="KC42" s="141">
        <f t="shared" si="89"/>
        <v>13.960318790655656</v>
      </c>
      <c r="KD42" s="141">
        <f t="shared" si="90"/>
        <v>27.714327451400141</v>
      </c>
      <c r="KF42" s="323">
        <v>0.90281250000000002</v>
      </c>
      <c r="KG42" s="336">
        <f t="shared" si="91"/>
        <v>45367.902812499997</v>
      </c>
      <c r="KH42" s="184" t="s">
        <v>328</v>
      </c>
      <c r="KI42" s="141">
        <v>3.0000000000000001E-3</v>
      </c>
      <c r="KJ42" s="141">
        <v>0.03</v>
      </c>
      <c r="KK42" s="141">
        <v>0.03</v>
      </c>
      <c r="KL42" s="249">
        <v>200.92768251330372</v>
      </c>
      <c r="KM42" s="141">
        <f t="shared" si="92"/>
        <v>6697.5894171101245</v>
      </c>
      <c r="KN42" s="988">
        <f t="shared" si="93"/>
        <v>20.092768251330373</v>
      </c>
      <c r="KO42" s="141">
        <f t="shared" si="94"/>
        <v>6.4815381455904424</v>
      </c>
      <c r="KP42" s="141">
        <f t="shared" si="95"/>
        <v>6.9285407763208191</v>
      </c>
      <c r="KQ42" s="141">
        <f t="shared" si="96"/>
        <v>13.611230105739931</v>
      </c>
      <c r="KR42" s="141">
        <f t="shared" si="97"/>
        <v>27.021309027651192</v>
      </c>
      <c r="KT42" s="226">
        <v>20.512994181824144</v>
      </c>
      <c r="KU42" s="226">
        <f t="shared" si="171"/>
        <v>27.714327451400141</v>
      </c>
      <c r="KV42" s="226">
        <f t="shared" si="172"/>
        <v>13.611230105739931</v>
      </c>
      <c r="KW42" s="226">
        <v>27.586440451418675</v>
      </c>
      <c r="KX42" s="226">
        <v>13.895899284461517</v>
      </c>
      <c r="KY42" s="472">
        <f t="shared" si="173"/>
        <v>0.12788699998146669</v>
      </c>
      <c r="KZ42" s="472">
        <f t="shared" si="174"/>
        <v>0.28466917872158604</v>
      </c>
      <c r="LD42" s="146">
        <v>0.90281250000000002</v>
      </c>
      <c r="LE42" s="421">
        <f t="shared" si="98"/>
        <v>45367.902812499997</v>
      </c>
      <c r="LF42" s="185" t="s">
        <v>329</v>
      </c>
      <c r="LG42" s="142">
        <v>2E-3</v>
      </c>
      <c r="LH42" s="142">
        <v>0.01</v>
      </c>
      <c r="LI42" s="142">
        <v>1.2E-2</v>
      </c>
      <c r="LJ42" s="274">
        <v>127.88510538001657</v>
      </c>
      <c r="LK42" s="142">
        <f t="shared" si="99"/>
        <v>10657.09211500138</v>
      </c>
      <c r="LL42" s="424">
        <f t="shared" si="100"/>
        <v>21.314184230002759</v>
      </c>
      <c r="LM42" s="142">
        <f t="shared" si="101"/>
        <v>9.8373157984628126</v>
      </c>
      <c r="LN42" s="142">
        <f t="shared" si="102"/>
        <v>11.625918670910599</v>
      </c>
      <c r="LO42" s="142">
        <f t="shared" si="103"/>
        <v>11.476868431539947</v>
      </c>
      <c r="LP42" s="142">
        <f t="shared" si="104"/>
        <v>32.940102900913359</v>
      </c>
      <c r="LR42" s="146">
        <v>0.90281250000000002</v>
      </c>
      <c r="LS42" s="421">
        <f t="shared" si="105"/>
        <v>45367.902812499997</v>
      </c>
      <c r="LT42" s="185" t="s">
        <v>329</v>
      </c>
      <c r="LU42" s="142">
        <v>2E-3</v>
      </c>
      <c r="LV42" s="142">
        <v>0.01</v>
      </c>
      <c r="LW42" s="142">
        <v>1.2E-2</v>
      </c>
      <c r="LX42" s="274">
        <v>133.33074456758371</v>
      </c>
      <c r="LY42" s="142">
        <f t="shared" si="106"/>
        <v>11110.895380631975</v>
      </c>
      <c r="LZ42" s="424">
        <f t="shared" si="107"/>
        <v>22.22179076126395</v>
      </c>
      <c r="MA42" s="142">
        <f t="shared" si="108"/>
        <v>10.256211120583361</v>
      </c>
      <c r="MB42" s="142">
        <f t="shared" si="109"/>
        <v>12.120976778871247</v>
      </c>
      <c r="MC42" s="142">
        <f t="shared" si="110"/>
        <v>11.965579640680589</v>
      </c>
      <c r="MD42" s="142">
        <f t="shared" si="111"/>
        <v>34.342767540135199</v>
      </c>
      <c r="MF42" s="227">
        <v>22.285023181264037</v>
      </c>
      <c r="MG42" s="227">
        <f t="shared" si="175"/>
        <v>34.342767540135199</v>
      </c>
      <c r="MH42" s="227">
        <f t="shared" si="176"/>
        <v>11.476868431539947</v>
      </c>
      <c r="MI42" s="227">
        <v>34.440490371044419</v>
      </c>
      <c r="MJ42" s="227">
        <v>11.999627866834482</v>
      </c>
      <c r="MK42" s="472">
        <f t="shared" si="177"/>
        <v>-9.7722830909219738E-2</v>
      </c>
      <c r="ML42" s="472">
        <f t="shared" si="178"/>
        <v>0.52275943529453528</v>
      </c>
      <c r="MP42" s="700">
        <v>0.95488425925925924</v>
      </c>
      <c r="MQ42" s="410">
        <f t="shared" si="112"/>
        <v>45367.954884259256</v>
      </c>
      <c r="MR42" s="396" t="s">
        <v>330</v>
      </c>
      <c r="MS42" s="397">
        <v>2E-3</v>
      </c>
      <c r="MT42" s="397">
        <v>2.5000000000000001E-2</v>
      </c>
      <c r="MU42" s="397">
        <v>2.5000000000000001E-2</v>
      </c>
      <c r="MV42" s="960">
        <v>260.72552366471268</v>
      </c>
      <c r="MW42" s="397">
        <f t="shared" si="113"/>
        <v>10429.020946588507</v>
      </c>
      <c r="MX42" s="989">
        <f t="shared" si="114"/>
        <v>20.858041893177013</v>
      </c>
      <c r="MY42" s="397">
        <f t="shared" si="115"/>
        <v>10.027904756335102</v>
      </c>
      <c r="MZ42" s="397">
        <f t="shared" si="116"/>
        <v>10.863563486029694</v>
      </c>
      <c r="NA42" s="397">
        <f t="shared" si="117"/>
        <v>10.830137136841911</v>
      </c>
      <c r="NB42" s="397">
        <f t="shared" si="118"/>
        <v>31.721605379206707</v>
      </c>
      <c r="ND42" s="700">
        <v>0.95488425925925924</v>
      </c>
      <c r="NE42" s="410">
        <f t="shared" si="119"/>
        <v>45367.954884259256</v>
      </c>
      <c r="NF42" s="396" t="s">
        <v>330</v>
      </c>
      <c r="NG42" s="397">
        <v>2E-3</v>
      </c>
      <c r="NH42" s="397">
        <v>2.5000000000000001E-2</v>
      </c>
      <c r="NI42" s="397">
        <v>2.5000000000000001E-2</v>
      </c>
      <c r="NJ42" s="960">
        <v>247.35945166823157</v>
      </c>
      <c r="NK42" s="397">
        <f t="shared" si="120"/>
        <v>9894.3780667292631</v>
      </c>
      <c r="NL42" s="989">
        <f t="shared" si="121"/>
        <v>19.788756133458527</v>
      </c>
      <c r="NM42" s="397">
        <f t="shared" si="122"/>
        <v>9.5138250641627504</v>
      </c>
      <c r="NN42" s="397">
        <f t="shared" si="123"/>
        <v>10.306643819509649</v>
      </c>
      <c r="NO42" s="397">
        <f t="shared" si="124"/>
        <v>10.274931069295777</v>
      </c>
      <c r="NP42" s="397">
        <f t="shared" si="125"/>
        <v>30.095399952968176</v>
      </c>
      <c r="NR42" s="962">
        <v>20.526864930206457</v>
      </c>
      <c r="NS42" s="962">
        <f t="shared" si="179"/>
        <v>31.721605379206707</v>
      </c>
      <c r="NT42" s="962">
        <f t="shared" si="180"/>
        <v>10.274931069295777</v>
      </c>
      <c r="NU42" s="962">
        <v>31.217940414688989</v>
      </c>
      <c r="NV42" s="962">
        <v>10.658179867607197</v>
      </c>
      <c r="NW42" s="472">
        <f t="shared" si="181"/>
        <v>0.50366496451771781</v>
      </c>
      <c r="NX42" s="472">
        <f t="shared" si="182"/>
        <v>0.38324879831142056</v>
      </c>
    </row>
    <row r="43" spans="12:388" x14ac:dyDescent="0.25">
      <c r="L43" s="321">
        <v>0.9132407407407408</v>
      </c>
      <c r="M43" s="338">
        <f t="shared" si="129"/>
        <v>45367.913240740738</v>
      </c>
      <c r="N43" s="321" t="s">
        <v>324</v>
      </c>
      <c r="O43" s="311">
        <v>4.0000000000000001E-3</v>
      </c>
      <c r="P43" s="311">
        <v>3.2000000000000001E-2</v>
      </c>
      <c r="Q43" s="311">
        <v>3.2000000000000001E-2</v>
      </c>
      <c r="R43" s="311">
        <v>179.6541007765197</v>
      </c>
      <c r="S43" s="311">
        <f t="shared" si="130"/>
        <v>5614.1906492662401</v>
      </c>
      <c r="T43" s="921">
        <f t="shared" si="131"/>
        <v>22.456762597064962</v>
      </c>
      <c r="U43" s="311">
        <f t="shared" si="0"/>
        <v>5.4440636598945362</v>
      </c>
      <c r="V43" s="311">
        <f t="shared" si="1"/>
        <v>5.7952935734361191</v>
      </c>
      <c r="W43" s="311">
        <f t="shared" si="2"/>
        <v>17.012698937170427</v>
      </c>
      <c r="X43" s="311">
        <f t="shared" si="3"/>
        <v>28.252056170501081</v>
      </c>
      <c r="Z43" s="321">
        <v>0.9132407407407408</v>
      </c>
      <c r="AA43" s="338">
        <f t="shared" si="132"/>
        <v>45367.913240740738</v>
      </c>
      <c r="AB43" s="321" t="s">
        <v>324</v>
      </c>
      <c r="AC43" s="311">
        <v>4.0000000000000001E-3</v>
      </c>
      <c r="AD43" s="311">
        <v>3.2000000000000001E-2</v>
      </c>
      <c r="AE43" s="311">
        <v>3.2000000000000001E-2</v>
      </c>
      <c r="AF43" s="311">
        <v>174.81516847322646</v>
      </c>
      <c r="AG43" s="311">
        <f t="shared" si="133"/>
        <v>5462.9740147883267</v>
      </c>
      <c r="AH43" s="921">
        <f t="shared" si="134"/>
        <v>21.851896059153308</v>
      </c>
      <c r="AI43" s="311">
        <f t="shared" si="4"/>
        <v>5.2974293476735292</v>
      </c>
      <c r="AJ43" s="311">
        <f t="shared" si="5"/>
        <v>5.6391989830073053</v>
      </c>
      <c r="AK43" s="311">
        <f t="shared" si="6"/>
        <v>16.55446671147978</v>
      </c>
      <c r="AL43" s="311">
        <f t="shared" si="7"/>
        <v>27.491095042160612</v>
      </c>
      <c r="AN43" s="922">
        <v>22.234315950402816</v>
      </c>
      <c r="AO43" s="922">
        <f t="shared" si="135"/>
        <v>28.252056170501081</v>
      </c>
      <c r="AP43" s="922">
        <f t="shared" si="136"/>
        <v>16.55446671147978</v>
      </c>
      <c r="AQ43" s="922">
        <v>27.972203937603542</v>
      </c>
      <c r="AR43" s="922">
        <v>16.844178750305165</v>
      </c>
      <c r="AS43" s="922">
        <f t="shared" si="137"/>
        <v>0.27985223289753947</v>
      </c>
      <c r="AT43" s="922">
        <f t="shared" si="138"/>
        <v>0.28971203882538532</v>
      </c>
      <c r="AX43" s="963">
        <v>0.85979166666666673</v>
      </c>
      <c r="AY43" s="964">
        <f t="shared" si="8"/>
        <v>45367.859791666669</v>
      </c>
      <c r="AZ43" s="963" t="s">
        <v>325</v>
      </c>
      <c r="BA43" s="965">
        <v>1.7000000000000001E-2</v>
      </c>
      <c r="BB43" s="965">
        <v>8.4000000000000005E-2</v>
      </c>
      <c r="BC43" s="965">
        <v>8.4000000000000005E-2</v>
      </c>
      <c r="BD43" s="925">
        <v>304.49324190062674</v>
      </c>
      <c r="BE43" s="965">
        <f t="shared" si="9"/>
        <v>3624.9195464360323</v>
      </c>
      <c r="BF43" s="966">
        <f t="shared" si="10"/>
        <v>61.623632289412555</v>
      </c>
      <c r="BG43" s="965">
        <f t="shared" si="11"/>
        <v>3.5822734341250202</v>
      </c>
      <c r="BH43" s="965">
        <f t="shared" si="12"/>
        <v>3.6685932759111655</v>
      </c>
      <c r="BI43" s="965">
        <f t="shared" si="13"/>
        <v>58.041358855287534</v>
      </c>
      <c r="BJ43" s="965">
        <f t="shared" si="14"/>
        <v>65.292225565323719</v>
      </c>
      <c r="BL43" s="963">
        <v>0.85979166666666673</v>
      </c>
      <c r="BM43" s="964">
        <f t="shared" si="15"/>
        <v>45367.859791666669</v>
      </c>
      <c r="BN43" s="963" t="s">
        <v>325</v>
      </c>
      <c r="BO43" s="965">
        <v>1.7000000000000001E-2</v>
      </c>
      <c r="BP43" s="965">
        <v>8.4000000000000005E-2</v>
      </c>
      <c r="BQ43" s="965">
        <v>8.4000000000000005E-2</v>
      </c>
      <c r="BR43" s="925">
        <v>297.84979574370567</v>
      </c>
      <c r="BS43" s="965">
        <f t="shared" si="16"/>
        <v>3545.8309017107817</v>
      </c>
      <c r="BT43" s="966">
        <f t="shared" si="17"/>
        <v>60.279125329083293</v>
      </c>
      <c r="BU43" s="965">
        <f t="shared" si="18"/>
        <v>3.5041152440435961</v>
      </c>
      <c r="BV43" s="965">
        <f t="shared" si="19"/>
        <v>3.5885517559482611</v>
      </c>
      <c r="BW43" s="965">
        <f t="shared" si="20"/>
        <v>56.775010085039696</v>
      </c>
      <c r="BX43" s="965">
        <f t="shared" si="21"/>
        <v>63.867677085031552</v>
      </c>
      <c r="BZ43" s="927">
        <v>61.022987709022601</v>
      </c>
      <c r="CA43" s="927">
        <f t="shared" si="139"/>
        <v>65.292225565323719</v>
      </c>
      <c r="CB43" s="927">
        <f t="shared" si="140"/>
        <v>56.775010085039696</v>
      </c>
      <c r="CC43" s="927">
        <v>64.655823263634858</v>
      </c>
      <c r="CD43" s="927">
        <v>57.47563063804828</v>
      </c>
      <c r="CE43" s="927">
        <f t="shared" si="141"/>
        <v>0.63640230168886092</v>
      </c>
      <c r="CF43" s="927">
        <f t="shared" si="142"/>
        <v>0.70062055300858361</v>
      </c>
      <c r="CJ43" s="967">
        <v>0.85456018518518517</v>
      </c>
      <c r="CK43" s="968">
        <f t="shared" si="143"/>
        <v>45367.854560185187</v>
      </c>
      <c r="CL43" s="967" t="s">
        <v>326</v>
      </c>
      <c r="CM43" s="469">
        <v>0.03</v>
      </c>
      <c r="CN43" s="469">
        <v>8.7999999999999995E-2</v>
      </c>
      <c r="CO43" s="469">
        <v>8.7999999999999995E-2</v>
      </c>
      <c r="CP43" s="930">
        <v>284.10906235127197</v>
      </c>
      <c r="CQ43" s="469">
        <f t="shared" si="22"/>
        <v>3228.5120721735452</v>
      </c>
      <c r="CR43" s="969">
        <f t="shared" si="144"/>
        <v>96.855362165206358</v>
      </c>
      <c r="CS43" s="469">
        <f t="shared" si="23"/>
        <v>3.1922366556322697</v>
      </c>
      <c r="CT43" s="469">
        <f t="shared" si="24"/>
        <v>3.2656214063364595</v>
      </c>
      <c r="CU43" s="469">
        <f t="shared" si="25"/>
        <v>93.663125509574087</v>
      </c>
      <c r="CV43" s="469">
        <f t="shared" si="26"/>
        <v>100.12098357154282</v>
      </c>
      <c r="CX43" s="967">
        <v>0.85456018518518517</v>
      </c>
      <c r="CY43" s="968">
        <f t="shared" si="145"/>
        <v>45367.854560185187</v>
      </c>
      <c r="CZ43" s="967" t="s">
        <v>326</v>
      </c>
      <c r="DA43" s="469">
        <v>0.03</v>
      </c>
      <c r="DB43" s="469">
        <v>8.7999999999999995E-2</v>
      </c>
      <c r="DC43" s="469">
        <v>8.7999999999999995E-2</v>
      </c>
      <c r="DD43" s="930">
        <v>275.73461394545348</v>
      </c>
      <c r="DE43" s="469">
        <f t="shared" si="27"/>
        <v>3133.3478857437894</v>
      </c>
      <c r="DF43" s="969">
        <f t="shared" si="146"/>
        <v>94.000436572313674</v>
      </c>
      <c r="DG43" s="469">
        <f t="shared" si="28"/>
        <v>3.0981417297241967</v>
      </c>
      <c r="DH43" s="469">
        <f t="shared" si="29"/>
        <v>3.1693633786833737</v>
      </c>
      <c r="DI43" s="469">
        <f t="shared" si="30"/>
        <v>90.902294842589484</v>
      </c>
      <c r="DJ43" s="469">
        <f t="shared" si="31"/>
        <v>97.169799950997046</v>
      </c>
      <c r="DL43" s="472">
        <v>95.477243667887137</v>
      </c>
      <c r="DM43" s="472">
        <f t="shared" si="147"/>
        <v>100.12098357154282</v>
      </c>
      <c r="DN43" s="472">
        <f t="shared" si="148"/>
        <v>90.902294842589484</v>
      </c>
      <c r="DO43" s="472">
        <v>98.696399776229697</v>
      </c>
      <c r="DP43" s="472">
        <v>92.330428146248906</v>
      </c>
      <c r="DQ43" s="472">
        <f t="shared" si="149"/>
        <v>1.4245837953131257</v>
      </c>
      <c r="DR43" s="472">
        <f t="shared" si="150"/>
        <v>1.4281333036594219</v>
      </c>
      <c r="DV43" s="970">
        <v>0.87506944444444434</v>
      </c>
      <c r="DW43" s="971">
        <f t="shared" si="32"/>
        <v>45367.875069444446</v>
      </c>
      <c r="DX43" s="970" t="s">
        <v>436</v>
      </c>
      <c r="DY43" s="972">
        <v>5.0000000000000001E-3</v>
      </c>
      <c r="DZ43" s="972">
        <v>1.0999999999999999E-2</v>
      </c>
      <c r="EA43" s="972">
        <v>1.0999999999999999E-2</v>
      </c>
      <c r="EB43" s="934">
        <v>75.168674108638257</v>
      </c>
      <c r="EC43" s="972">
        <f t="shared" si="33"/>
        <v>6833.5158280580235</v>
      </c>
      <c r="ED43" s="973">
        <f t="shared" si="34"/>
        <v>34.167579140290115</v>
      </c>
      <c r="EE43" s="974">
        <f t="shared" si="35"/>
        <v>6.2640561757198547</v>
      </c>
      <c r="EF43" s="974">
        <f t="shared" si="36"/>
        <v>7.5168674108638269</v>
      </c>
      <c r="EG43" s="972">
        <f t="shared" si="37"/>
        <v>27.903522964570261</v>
      </c>
      <c r="EH43" s="972">
        <f t="shared" si="38"/>
        <v>41.68444655115394</v>
      </c>
      <c r="EJ43" s="970">
        <v>0.87506944444444434</v>
      </c>
      <c r="EK43" s="971">
        <f t="shared" si="39"/>
        <v>45367.875069444446</v>
      </c>
      <c r="EL43" s="970" t="s">
        <v>436</v>
      </c>
      <c r="EM43" s="972">
        <v>5.0000000000000001E-3</v>
      </c>
      <c r="EN43" s="972">
        <v>1.0999999999999999E-2</v>
      </c>
      <c r="EO43" s="972">
        <v>1.0999999999999999E-2</v>
      </c>
      <c r="EP43" s="934">
        <v>75.370816165296901</v>
      </c>
      <c r="EQ43" s="972">
        <f t="shared" si="40"/>
        <v>6851.892378663355</v>
      </c>
      <c r="ER43" s="975">
        <f t="shared" si="41"/>
        <v>34.259461893316775</v>
      </c>
      <c r="ES43" s="976">
        <f t="shared" si="42"/>
        <v>6.2809013471080757</v>
      </c>
      <c r="ET43" s="976">
        <f t="shared" si="43"/>
        <v>7.537081616529691</v>
      </c>
      <c r="EU43" s="972">
        <f t="shared" si="44"/>
        <v>27.978560546208698</v>
      </c>
      <c r="EV43" s="972">
        <f t="shared" si="45"/>
        <v>41.796543509846465</v>
      </c>
      <c r="EX43" s="939">
        <v>34.439380635022417</v>
      </c>
      <c r="EY43" s="939">
        <f t="shared" si="151"/>
        <v>41.796543509846465</v>
      </c>
      <c r="EZ43" s="939">
        <f t="shared" si="152"/>
        <v>27.903522964570261</v>
      </c>
      <c r="FA43" s="939">
        <v>42.01604437472735</v>
      </c>
      <c r="FB43" s="939">
        <v>28.125494185268309</v>
      </c>
      <c r="FC43" s="472">
        <f t="shared" si="153"/>
        <v>-0.21950086488088516</v>
      </c>
      <c r="FD43" s="472">
        <f t="shared" si="154"/>
        <v>0.2219712206980482</v>
      </c>
      <c r="FH43" s="977">
        <v>0.8924537037037038</v>
      </c>
      <c r="FI43" s="978">
        <f t="shared" si="46"/>
        <v>45367.892453703702</v>
      </c>
      <c r="FJ43" s="977" t="s">
        <v>437</v>
      </c>
      <c r="FK43" s="979">
        <v>7.0000000000000001E-3</v>
      </c>
      <c r="FL43" s="979">
        <v>1.4999999999999999E-2</v>
      </c>
      <c r="FM43" s="979">
        <v>1.4999999999999999E-2</v>
      </c>
      <c r="FN43" s="942">
        <v>59.490921907355307</v>
      </c>
      <c r="FO43" s="979">
        <f t="shared" si="47"/>
        <v>3966.061460490354</v>
      </c>
      <c r="FP43" s="980">
        <f t="shared" si="48"/>
        <v>27.762430223432478</v>
      </c>
      <c r="FQ43" s="981">
        <f t="shared" si="49"/>
        <v>3.7181826192097067</v>
      </c>
      <c r="FR43" s="981">
        <f t="shared" si="50"/>
        <v>4.2493515648110947</v>
      </c>
      <c r="FS43" s="979">
        <f t="shared" si="51"/>
        <v>24.044247604222772</v>
      </c>
      <c r="FT43" s="979">
        <f t="shared" si="52"/>
        <v>32.011781788243574</v>
      </c>
      <c r="FV43" s="977">
        <v>0.8924537037037038</v>
      </c>
      <c r="FW43" s="978">
        <f t="shared" si="53"/>
        <v>45367.892453703702</v>
      </c>
      <c r="FX43" s="977" t="s">
        <v>437</v>
      </c>
      <c r="FY43" s="979">
        <v>7.0000000000000001E-3</v>
      </c>
      <c r="FZ43" s="979">
        <v>1.4999999999999999E-2</v>
      </c>
      <c r="GA43" s="979">
        <v>1.4999999999999999E-2</v>
      </c>
      <c r="GB43" s="942">
        <v>59.242050215378818</v>
      </c>
      <c r="GC43" s="979">
        <f t="shared" si="54"/>
        <v>3949.4700143585878</v>
      </c>
      <c r="GD43" s="980">
        <f t="shared" si="55"/>
        <v>27.646290100510114</v>
      </c>
      <c r="GE43" s="981">
        <f t="shared" si="56"/>
        <v>3.7026281384611761</v>
      </c>
      <c r="GF43" s="981">
        <f t="shared" si="57"/>
        <v>4.2315750153842018</v>
      </c>
      <c r="GG43" s="979">
        <f t="shared" si="58"/>
        <v>23.943661962048939</v>
      </c>
      <c r="GH43" s="979">
        <f t="shared" si="59"/>
        <v>31.877865115894316</v>
      </c>
      <c r="GJ43" s="982">
        <v>27.8918770436571</v>
      </c>
      <c r="GK43" s="945">
        <f t="shared" si="155"/>
        <v>32.011781788243574</v>
      </c>
      <c r="GL43" s="945">
        <f t="shared" si="156"/>
        <v>23.943661962048939</v>
      </c>
      <c r="GM43" s="982">
        <v>32.161041897278082</v>
      </c>
      <c r="GN43" s="982">
        <v>24.156357796738739</v>
      </c>
      <c r="GO43" s="472">
        <f t="shared" si="157"/>
        <v>-0.14926010903450759</v>
      </c>
      <c r="GP43" s="472">
        <f t="shared" si="158"/>
        <v>0.21269583468980002</v>
      </c>
      <c r="GT43" s="983">
        <v>0.92711805555555549</v>
      </c>
      <c r="GU43" s="984">
        <f t="shared" si="60"/>
        <v>45367.927118055559</v>
      </c>
      <c r="GV43" s="983" t="s">
        <v>438</v>
      </c>
      <c r="GW43" s="985">
        <v>6.0000000000000001E-3</v>
      </c>
      <c r="GX43" s="985">
        <v>3.6999999999999998E-2</v>
      </c>
      <c r="GY43" s="985">
        <v>3.6999999999999998E-2</v>
      </c>
      <c r="GZ43" s="948">
        <v>276.78277960238375</v>
      </c>
      <c r="HA43" s="985">
        <f t="shared" si="61"/>
        <v>7480.6156649292907</v>
      </c>
      <c r="HB43" s="986">
        <f t="shared" si="62"/>
        <v>44.883693989575747</v>
      </c>
      <c r="HC43" s="987">
        <f t="shared" si="63"/>
        <v>7.2837573579574677</v>
      </c>
      <c r="HD43" s="987">
        <f t="shared" si="64"/>
        <v>7.6884105445106607</v>
      </c>
      <c r="HE43" s="985">
        <f t="shared" si="65"/>
        <v>37.599936631618277</v>
      </c>
      <c r="HF43" s="985">
        <f t="shared" si="66"/>
        <v>52.572104534086407</v>
      </c>
      <c r="HH43" s="983">
        <v>0.92711805555555549</v>
      </c>
      <c r="HI43" s="984">
        <f t="shared" si="67"/>
        <v>45367.927118055559</v>
      </c>
      <c r="HJ43" s="983" t="s">
        <v>438</v>
      </c>
      <c r="HK43" s="985">
        <v>6.0000000000000001E-3</v>
      </c>
      <c r="HL43" s="985">
        <v>3.6999999999999998E-2</v>
      </c>
      <c r="HM43" s="985">
        <v>3.6999999999999998E-2</v>
      </c>
      <c r="HN43" s="948">
        <v>270.62171808561465</v>
      </c>
      <c r="HO43" s="985">
        <f t="shared" si="68"/>
        <v>7314.1004888003963</v>
      </c>
      <c r="HP43" s="986">
        <f t="shared" si="69"/>
        <v>43.88460293280238</v>
      </c>
      <c r="HQ43" s="987">
        <f t="shared" si="70"/>
        <v>7.1216241601477543</v>
      </c>
      <c r="HR43" s="987">
        <f t="shared" si="71"/>
        <v>7.5172699468226289</v>
      </c>
      <c r="HS43" s="985">
        <f t="shared" si="72"/>
        <v>36.762978772654627</v>
      </c>
      <c r="HT43" s="985">
        <f t="shared" si="73"/>
        <v>51.40187287962501</v>
      </c>
      <c r="HV43" s="951">
        <v>44.56210399150121</v>
      </c>
      <c r="HW43" s="951">
        <f t="shared" si="159"/>
        <v>52.572104534086407</v>
      </c>
      <c r="HX43" s="951">
        <f t="shared" si="160"/>
        <v>36.762978772654627</v>
      </c>
      <c r="HY43" s="951">
        <v>52.195427360415771</v>
      </c>
      <c r="HZ43" s="951">
        <v>37.330534484108469</v>
      </c>
      <c r="IA43" s="472">
        <f t="shared" si="161"/>
        <v>0.37667717367063602</v>
      </c>
      <c r="IB43" s="472">
        <f t="shared" si="162"/>
        <v>0.56755571145384209</v>
      </c>
      <c r="IF43" s="952">
        <v>0.86951388888888881</v>
      </c>
      <c r="IG43" s="953">
        <f t="shared" si="163"/>
        <v>45367.869513888887</v>
      </c>
      <c r="IH43" s="240" t="s">
        <v>327</v>
      </c>
      <c r="II43" s="239">
        <v>8.0000000000000002E-3</v>
      </c>
      <c r="IJ43" s="239">
        <v>4.2000000000000003E-2</v>
      </c>
      <c r="IK43" s="239">
        <v>4.2000000000000003E-2</v>
      </c>
      <c r="IL43" s="239">
        <v>342.45467564370466</v>
      </c>
      <c r="IM43" s="239">
        <f t="shared" si="164"/>
        <v>8153.682753421539</v>
      </c>
      <c r="IN43" s="954">
        <f t="shared" si="190"/>
        <v>65.229462027372307</v>
      </c>
      <c r="IO43" s="239">
        <f t="shared" si="75"/>
        <v>7.964062224272201</v>
      </c>
      <c r="IP43" s="239">
        <f t="shared" si="76"/>
        <v>8.3525530644806008</v>
      </c>
      <c r="IQ43" s="239">
        <f t="shared" si="77"/>
        <v>57.265399803100109</v>
      </c>
      <c r="IR43" s="239">
        <f t="shared" si="78"/>
        <v>73.582015091852909</v>
      </c>
      <c r="IT43" s="952">
        <v>0.86951388888888881</v>
      </c>
      <c r="IU43" s="953">
        <f t="shared" si="165"/>
        <v>45367.869513888887</v>
      </c>
      <c r="IV43" s="240" t="s">
        <v>327</v>
      </c>
      <c r="IW43" s="239">
        <v>8.0000000000000002E-3</v>
      </c>
      <c r="IX43" s="239">
        <v>4.2000000000000003E-2</v>
      </c>
      <c r="IY43" s="239">
        <v>4.2000000000000003E-2</v>
      </c>
      <c r="IZ43" s="239">
        <v>345.94918302431751</v>
      </c>
      <c r="JA43" s="239">
        <f t="shared" si="166"/>
        <v>8236.885310102798</v>
      </c>
      <c r="JB43" s="954">
        <f t="shared" si="191"/>
        <v>65.895082480822381</v>
      </c>
      <c r="JC43" s="239">
        <f t="shared" si="80"/>
        <v>8.0453298377748261</v>
      </c>
      <c r="JD43" s="239">
        <f t="shared" si="81"/>
        <v>8.4377849518126222</v>
      </c>
      <c r="JE43" s="239">
        <f t="shared" si="82"/>
        <v>57.849752643047552</v>
      </c>
      <c r="JF43" s="239">
        <f t="shared" si="83"/>
        <v>74.332867432634998</v>
      </c>
      <c r="JH43" s="225">
        <v>66.349675067272528</v>
      </c>
      <c r="JI43" s="225">
        <f t="shared" si="167"/>
        <v>74.332867432634998</v>
      </c>
      <c r="JJ43" s="225">
        <f t="shared" si="168"/>
        <v>57.265399803100109</v>
      </c>
      <c r="JK43" s="225">
        <v>74.84567004539889</v>
      </c>
      <c r="JL43" s="225">
        <v>58.248842646268322</v>
      </c>
      <c r="JM43" s="472">
        <f t="shared" si="169"/>
        <v>-0.51280261276389183</v>
      </c>
      <c r="JN43" s="472">
        <f t="shared" si="170"/>
        <v>0.98344284316821273</v>
      </c>
      <c r="JR43" s="323">
        <v>0.90633101851851849</v>
      </c>
      <c r="JS43" s="336">
        <f t="shared" si="84"/>
        <v>45367.906331018516</v>
      </c>
      <c r="JT43" s="184" t="s">
        <v>328</v>
      </c>
      <c r="JU43" s="141">
        <v>3.0000000000000001E-3</v>
      </c>
      <c r="JV43" s="141">
        <v>0.03</v>
      </c>
      <c r="JW43" s="141">
        <v>0.03</v>
      </c>
      <c r="JX43" s="249">
        <v>206.08089643348822</v>
      </c>
      <c r="JY43" s="141">
        <f t="shared" si="85"/>
        <v>6869.3632144496078</v>
      </c>
      <c r="JZ43" s="988">
        <f t="shared" si="86"/>
        <v>20.608089643348823</v>
      </c>
      <c r="KA43" s="141">
        <f t="shared" si="87"/>
        <v>6.647770852693168</v>
      </c>
      <c r="KB43" s="141">
        <f t="shared" si="88"/>
        <v>7.1062378080513184</v>
      </c>
      <c r="KC43" s="141">
        <f t="shared" si="89"/>
        <v>13.960318790655656</v>
      </c>
      <c r="KD43" s="141">
        <f t="shared" si="90"/>
        <v>27.714327451400141</v>
      </c>
      <c r="KF43" s="323">
        <v>0.90633101851851849</v>
      </c>
      <c r="KG43" s="336">
        <f t="shared" si="91"/>
        <v>45367.906331018516</v>
      </c>
      <c r="KH43" s="184" t="s">
        <v>328</v>
      </c>
      <c r="KI43" s="141">
        <v>3.0000000000000001E-3</v>
      </c>
      <c r="KJ43" s="141">
        <v>0.03</v>
      </c>
      <c r="KK43" s="141">
        <v>0.03</v>
      </c>
      <c r="KL43" s="249">
        <v>200.92768251330372</v>
      </c>
      <c r="KM43" s="141">
        <f t="shared" si="92"/>
        <v>6697.5894171101245</v>
      </c>
      <c r="KN43" s="988">
        <f t="shared" si="93"/>
        <v>20.092768251330373</v>
      </c>
      <c r="KO43" s="141">
        <f t="shared" si="94"/>
        <v>6.4815381455904424</v>
      </c>
      <c r="KP43" s="141">
        <f t="shared" si="95"/>
        <v>6.9285407763208191</v>
      </c>
      <c r="KQ43" s="141">
        <f t="shared" si="96"/>
        <v>13.611230105739931</v>
      </c>
      <c r="KR43" s="141">
        <f t="shared" si="97"/>
        <v>27.021309027651192</v>
      </c>
      <c r="KT43" s="226">
        <v>20.512994181824144</v>
      </c>
      <c r="KU43" s="226">
        <f t="shared" si="171"/>
        <v>27.714327451400141</v>
      </c>
      <c r="KV43" s="226">
        <f t="shared" si="172"/>
        <v>13.611230105739931</v>
      </c>
      <c r="KW43" s="226">
        <v>27.586440451418675</v>
      </c>
      <c r="KX43" s="226">
        <v>13.895899284461517</v>
      </c>
      <c r="KY43" s="472">
        <f t="shared" si="173"/>
        <v>0.12788699998146669</v>
      </c>
      <c r="KZ43" s="472">
        <f t="shared" si="174"/>
        <v>0.28466917872158604</v>
      </c>
      <c r="LD43" s="146">
        <v>0.90633101851851849</v>
      </c>
      <c r="LE43" s="421">
        <f t="shared" si="98"/>
        <v>45367.906331018516</v>
      </c>
      <c r="LF43" s="185" t="s">
        <v>329</v>
      </c>
      <c r="LG43" s="142">
        <v>2E-3</v>
      </c>
      <c r="LH43" s="142">
        <v>0.01</v>
      </c>
      <c r="LI43" s="142">
        <v>1.2E-2</v>
      </c>
      <c r="LJ43" s="274">
        <v>127.88510538001657</v>
      </c>
      <c r="LK43" s="142">
        <f t="shared" si="99"/>
        <v>10657.09211500138</v>
      </c>
      <c r="LL43" s="424">
        <f t="shared" si="100"/>
        <v>21.314184230002759</v>
      </c>
      <c r="LM43" s="142">
        <f t="shared" si="101"/>
        <v>9.8373157984628126</v>
      </c>
      <c r="LN43" s="142">
        <f t="shared" si="102"/>
        <v>11.625918670910599</v>
      </c>
      <c r="LO43" s="142">
        <f t="shared" si="103"/>
        <v>11.476868431539947</v>
      </c>
      <c r="LP43" s="142">
        <f t="shared" si="104"/>
        <v>32.940102900913359</v>
      </c>
      <c r="LR43" s="146">
        <v>0.90633101851851849</v>
      </c>
      <c r="LS43" s="421">
        <f t="shared" si="105"/>
        <v>45367.906331018516</v>
      </c>
      <c r="LT43" s="185" t="s">
        <v>329</v>
      </c>
      <c r="LU43" s="142">
        <v>2E-3</v>
      </c>
      <c r="LV43" s="142">
        <v>0.01</v>
      </c>
      <c r="LW43" s="142">
        <v>1.2E-2</v>
      </c>
      <c r="LX43" s="274">
        <v>133.33074456758371</v>
      </c>
      <c r="LY43" s="142">
        <f t="shared" si="106"/>
        <v>11110.895380631975</v>
      </c>
      <c r="LZ43" s="424">
        <f t="shared" si="107"/>
        <v>22.22179076126395</v>
      </c>
      <c r="MA43" s="142">
        <f t="shared" si="108"/>
        <v>10.256211120583361</v>
      </c>
      <c r="MB43" s="142">
        <f t="shared" si="109"/>
        <v>12.120976778871247</v>
      </c>
      <c r="MC43" s="142">
        <f t="shared" si="110"/>
        <v>11.965579640680589</v>
      </c>
      <c r="MD43" s="142">
        <f t="shared" si="111"/>
        <v>34.342767540135199</v>
      </c>
      <c r="MF43" s="227">
        <v>22.285023181264037</v>
      </c>
      <c r="MG43" s="227">
        <f t="shared" si="175"/>
        <v>34.342767540135199</v>
      </c>
      <c r="MH43" s="227">
        <f t="shared" si="176"/>
        <v>11.476868431539947</v>
      </c>
      <c r="MI43" s="227">
        <v>34.440490371044419</v>
      </c>
      <c r="MJ43" s="227">
        <v>11.999627866834482</v>
      </c>
      <c r="MK43" s="472">
        <f t="shared" si="177"/>
        <v>-9.7722830909219738E-2</v>
      </c>
      <c r="ML43" s="472">
        <f t="shared" si="178"/>
        <v>0.52275943529453528</v>
      </c>
      <c r="MP43" s="700">
        <v>0.95836805555555549</v>
      </c>
      <c r="MQ43" s="410">
        <f t="shared" si="112"/>
        <v>45367.958368055559</v>
      </c>
      <c r="MR43" s="396" t="s">
        <v>330</v>
      </c>
      <c r="MS43" s="397">
        <v>2E-3</v>
      </c>
      <c r="MT43" s="397">
        <v>2.5000000000000001E-2</v>
      </c>
      <c r="MU43" s="397">
        <v>2.5000000000000001E-2</v>
      </c>
      <c r="MV43" s="960">
        <v>260.72552366471268</v>
      </c>
      <c r="MW43" s="397">
        <f t="shared" si="113"/>
        <v>10429.020946588507</v>
      </c>
      <c r="MX43" s="989">
        <f t="shared" si="114"/>
        <v>20.858041893177013</v>
      </c>
      <c r="MY43" s="397">
        <f t="shared" si="115"/>
        <v>10.027904756335102</v>
      </c>
      <c r="MZ43" s="397">
        <f t="shared" si="116"/>
        <v>10.863563486029694</v>
      </c>
      <c r="NA43" s="397">
        <f t="shared" si="117"/>
        <v>10.830137136841911</v>
      </c>
      <c r="NB43" s="397">
        <f t="shared" si="118"/>
        <v>31.721605379206707</v>
      </c>
      <c r="ND43" s="700">
        <v>0.95836805555555549</v>
      </c>
      <c r="NE43" s="410">
        <f t="shared" si="119"/>
        <v>45367.958368055559</v>
      </c>
      <c r="NF43" s="396" t="s">
        <v>330</v>
      </c>
      <c r="NG43" s="397">
        <v>2E-3</v>
      </c>
      <c r="NH43" s="397">
        <v>2.5000000000000001E-2</v>
      </c>
      <c r="NI43" s="397">
        <v>2.5000000000000001E-2</v>
      </c>
      <c r="NJ43" s="960">
        <v>247.35945166823157</v>
      </c>
      <c r="NK43" s="397">
        <f t="shared" si="120"/>
        <v>9894.3780667292631</v>
      </c>
      <c r="NL43" s="989">
        <f t="shared" si="121"/>
        <v>19.788756133458527</v>
      </c>
      <c r="NM43" s="397">
        <f t="shared" si="122"/>
        <v>9.5138250641627504</v>
      </c>
      <c r="NN43" s="397">
        <f t="shared" si="123"/>
        <v>10.306643819509649</v>
      </c>
      <c r="NO43" s="397">
        <f t="shared" si="124"/>
        <v>10.274931069295777</v>
      </c>
      <c r="NP43" s="397">
        <f t="shared" si="125"/>
        <v>30.095399952968176</v>
      </c>
      <c r="NR43" s="962">
        <v>20.526864930206457</v>
      </c>
      <c r="NS43" s="962">
        <f t="shared" si="179"/>
        <v>31.721605379206707</v>
      </c>
      <c r="NT43" s="962">
        <f t="shared" si="180"/>
        <v>10.274931069295777</v>
      </c>
      <c r="NU43" s="962">
        <v>31.217940414688989</v>
      </c>
      <c r="NV43" s="962">
        <v>10.658179867607197</v>
      </c>
      <c r="NW43" s="472">
        <f t="shared" si="181"/>
        <v>0.50366496451771781</v>
      </c>
      <c r="NX43" s="472">
        <f t="shared" si="182"/>
        <v>0.38324879831142056</v>
      </c>
    </row>
    <row r="44" spans="12:388" x14ac:dyDescent="0.25">
      <c r="L44" s="321">
        <v>0.91674768518518512</v>
      </c>
      <c r="M44" s="338">
        <f t="shared" si="129"/>
        <v>45367.916747685187</v>
      </c>
      <c r="N44" s="321" t="s">
        <v>324</v>
      </c>
      <c r="O44" s="311">
        <v>4.0000000000000001E-3</v>
      </c>
      <c r="P44" s="311">
        <v>3.2000000000000001E-2</v>
      </c>
      <c r="Q44" s="311">
        <v>3.2000000000000001E-2</v>
      </c>
      <c r="R44" s="311">
        <v>179.6541007765197</v>
      </c>
      <c r="S44" s="311">
        <f t="shared" si="130"/>
        <v>5614.1906492662401</v>
      </c>
      <c r="T44" s="921">
        <f t="shared" si="131"/>
        <v>22.456762597064962</v>
      </c>
      <c r="U44" s="311">
        <f t="shared" si="0"/>
        <v>5.4440636598945362</v>
      </c>
      <c r="V44" s="311">
        <f t="shared" si="1"/>
        <v>5.7952935734361191</v>
      </c>
      <c r="W44" s="311">
        <f t="shared" si="2"/>
        <v>17.012698937170427</v>
      </c>
      <c r="X44" s="311">
        <f t="shared" si="3"/>
        <v>28.252056170501081</v>
      </c>
      <c r="Z44" s="321">
        <v>0.91674768518518512</v>
      </c>
      <c r="AA44" s="338">
        <f t="shared" si="132"/>
        <v>45367.916747685187</v>
      </c>
      <c r="AB44" s="321" t="s">
        <v>324</v>
      </c>
      <c r="AC44" s="311">
        <v>4.0000000000000001E-3</v>
      </c>
      <c r="AD44" s="311">
        <v>3.2000000000000001E-2</v>
      </c>
      <c r="AE44" s="311">
        <v>3.2000000000000001E-2</v>
      </c>
      <c r="AF44" s="311">
        <v>174.81516847322646</v>
      </c>
      <c r="AG44" s="311">
        <f t="shared" si="133"/>
        <v>5462.9740147883267</v>
      </c>
      <c r="AH44" s="921">
        <f t="shared" si="134"/>
        <v>21.851896059153308</v>
      </c>
      <c r="AI44" s="311">
        <f t="shared" si="4"/>
        <v>5.2974293476735292</v>
      </c>
      <c r="AJ44" s="311">
        <f t="shared" si="5"/>
        <v>5.6391989830073053</v>
      </c>
      <c r="AK44" s="311">
        <f t="shared" si="6"/>
        <v>16.55446671147978</v>
      </c>
      <c r="AL44" s="311">
        <f t="shared" si="7"/>
        <v>27.491095042160612</v>
      </c>
      <c r="AN44" s="922">
        <v>22.234315950402816</v>
      </c>
      <c r="AO44" s="922">
        <f t="shared" si="135"/>
        <v>28.252056170501081</v>
      </c>
      <c r="AP44" s="922">
        <f t="shared" si="136"/>
        <v>16.55446671147978</v>
      </c>
      <c r="AQ44" s="922">
        <v>27.972203937603542</v>
      </c>
      <c r="AR44" s="922">
        <v>16.844178750305165</v>
      </c>
      <c r="AS44" s="922">
        <f t="shared" si="137"/>
        <v>0.27985223289753947</v>
      </c>
      <c r="AT44" s="922">
        <f t="shared" si="138"/>
        <v>0.28971203882538532</v>
      </c>
      <c r="AX44" s="963">
        <v>0.86041666666666661</v>
      </c>
      <c r="AY44" s="964">
        <f t="shared" si="8"/>
        <v>45367.86041666667</v>
      </c>
      <c r="AZ44" s="963" t="s">
        <v>325</v>
      </c>
      <c r="BA44" s="965">
        <v>1.7999999999999999E-2</v>
      </c>
      <c r="BB44" s="965">
        <v>8.4000000000000005E-2</v>
      </c>
      <c r="BC44" s="965">
        <v>8.4000000000000005E-2</v>
      </c>
      <c r="BD44" s="925">
        <v>304.49324190062674</v>
      </c>
      <c r="BE44" s="965">
        <f t="shared" si="9"/>
        <v>3624.9195464360323</v>
      </c>
      <c r="BF44" s="966">
        <f t="shared" si="10"/>
        <v>65.248551835848573</v>
      </c>
      <c r="BG44" s="965">
        <f t="shared" si="11"/>
        <v>3.5822734341250202</v>
      </c>
      <c r="BH44" s="965">
        <f t="shared" si="12"/>
        <v>3.6685932759111655</v>
      </c>
      <c r="BI44" s="965">
        <f t="shared" si="13"/>
        <v>61.666278401723552</v>
      </c>
      <c r="BJ44" s="965">
        <f t="shared" si="14"/>
        <v>68.917145111759737</v>
      </c>
      <c r="BL44" s="963">
        <v>0.86041666666666661</v>
      </c>
      <c r="BM44" s="964">
        <f t="shared" si="15"/>
        <v>45367.86041666667</v>
      </c>
      <c r="BN44" s="963" t="s">
        <v>325</v>
      </c>
      <c r="BO44" s="965">
        <v>1.7999999999999999E-2</v>
      </c>
      <c r="BP44" s="965">
        <v>8.4000000000000005E-2</v>
      </c>
      <c r="BQ44" s="965">
        <v>8.4000000000000005E-2</v>
      </c>
      <c r="BR44" s="925">
        <v>297.84979574370567</v>
      </c>
      <c r="BS44" s="965">
        <f t="shared" si="16"/>
        <v>3545.8309017107817</v>
      </c>
      <c r="BT44" s="966">
        <f t="shared" si="17"/>
        <v>63.824956230794065</v>
      </c>
      <c r="BU44" s="965">
        <f t="shared" si="18"/>
        <v>3.5041152440435961</v>
      </c>
      <c r="BV44" s="965">
        <f t="shared" si="19"/>
        <v>3.5885517559482611</v>
      </c>
      <c r="BW44" s="965">
        <f t="shared" si="20"/>
        <v>60.320840986750468</v>
      </c>
      <c r="BX44" s="965">
        <f t="shared" si="21"/>
        <v>67.413507986742331</v>
      </c>
      <c r="BZ44" s="927">
        <v>64.612575221318039</v>
      </c>
      <c r="CA44" s="927">
        <f t="shared" si="139"/>
        <v>68.917145111759737</v>
      </c>
      <c r="CB44" s="927">
        <f t="shared" si="140"/>
        <v>60.320840986750468</v>
      </c>
      <c r="CC44" s="927">
        <v>68.245410775930296</v>
      </c>
      <c r="CD44" s="927">
        <v>61.065218150343718</v>
      </c>
      <c r="CE44" s="927">
        <f t="shared" si="141"/>
        <v>0.67173433582944142</v>
      </c>
      <c r="CF44" s="927">
        <f t="shared" si="142"/>
        <v>0.74437716359324924</v>
      </c>
      <c r="CJ44" s="967">
        <v>0.85488425925925926</v>
      </c>
      <c r="CK44" s="968">
        <f t="shared" si="143"/>
        <v>45367.854884259257</v>
      </c>
      <c r="CL44" s="967" t="s">
        <v>326</v>
      </c>
      <c r="CM44" s="469">
        <v>3.2000000000000001E-2</v>
      </c>
      <c r="CN44" s="469">
        <v>8.7999999999999995E-2</v>
      </c>
      <c r="CO44" s="469">
        <v>8.7999999999999995E-2</v>
      </c>
      <c r="CP44" s="930">
        <v>284.10906235127197</v>
      </c>
      <c r="CQ44" s="469">
        <f t="shared" si="22"/>
        <v>3228.5120721735452</v>
      </c>
      <c r="CR44" s="969">
        <f t="shared" si="144"/>
        <v>103.31238630955345</v>
      </c>
      <c r="CS44" s="469">
        <f t="shared" si="23"/>
        <v>3.1922366556322697</v>
      </c>
      <c r="CT44" s="469">
        <f t="shared" si="24"/>
        <v>3.2656214063364595</v>
      </c>
      <c r="CU44" s="469">
        <f t="shared" si="25"/>
        <v>100.12014965392117</v>
      </c>
      <c r="CV44" s="469">
        <f t="shared" si="26"/>
        <v>106.57800771588991</v>
      </c>
      <c r="CX44" s="967">
        <v>0.85488425925925926</v>
      </c>
      <c r="CY44" s="968">
        <f t="shared" si="145"/>
        <v>45367.854884259257</v>
      </c>
      <c r="CZ44" s="967" t="s">
        <v>326</v>
      </c>
      <c r="DA44" s="469">
        <v>3.2000000000000001E-2</v>
      </c>
      <c r="DB44" s="469">
        <v>8.7999999999999995E-2</v>
      </c>
      <c r="DC44" s="469">
        <v>8.7999999999999995E-2</v>
      </c>
      <c r="DD44" s="930">
        <v>275.73461394545348</v>
      </c>
      <c r="DE44" s="469">
        <f t="shared" si="27"/>
        <v>3133.3478857437894</v>
      </c>
      <c r="DF44" s="969">
        <f t="shared" si="146"/>
        <v>100.26713234380126</v>
      </c>
      <c r="DG44" s="469">
        <f t="shared" si="28"/>
        <v>3.0981417297241967</v>
      </c>
      <c r="DH44" s="469">
        <f t="shared" si="29"/>
        <v>3.1693633786833737</v>
      </c>
      <c r="DI44" s="469">
        <f t="shared" si="30"/>
        <v>97.168990614077074</v>
      </c>
      <c r="DJ44" s="469">
        <f t="shared" si="31"/>
        <v>103.43649572248464</v>
      </c>
      <c r="DL44" s="472">
        <v>101.84239324574628</v>
      </c>
      <c r="DM44" s="472">
        <f t="shared" si="147"/>
        <v>106.57800771588991</v>
      </c>
      <c r="DN44" s="472">
        <f t="shared" si="148"/>
        <v>97.168990614077074</v>
      </c>
      <c r="DO44" s="472">
        <v>105.06154935408884</v>
      </c>
      <c r="DP44" s="472">
        <v>98.695577724108048</v>
      </c>
      <c r="DQ44" s="472">
        <f t="shared" si="149"/>
        <v>1.516458361801071</v>
      </c>
      <c r="DR44" s="472">
        <f t="shared" si="150"/>
        <v>1.5265871100309738</v>
      </c>
      <c r="DV44" s="970">
        <v>0.87717592592592597</v>
      </c>
      <c r="DW44" s="971">
        <f t="shared" si="32"/>
        <v>45367.877175925925</v>
      </c>
      <c r="DX44" s="970" t="s">
        <v>436</v>
      </c>
      <c r="DY44" s="972">
        <v>6.0000000000000001E-3</v>
      </c>
      <c r="DZ44" s="972">
        <v>1.0999999999999999E-2</v>
      </c>
      <c r="EA44" s="972">
        <v>1.0999999999999999E-2</v>
      </c>
      <c r="EB44" s="934">
        <v>75.168674108638257</v>
      </c>
      <c r="EC44" s="972">
        <f t="shared" si="33"/>
        <v>6833.5158280580235</v>
      </c>
      <c r="ED44" s="973">
        <f t="shared" si="34"/>
        <v>41.001094968348141</v>
      </c>
      <c r="EE44" s="974">
        <f t="shared" si="35"/>
        <v>6.2640561757198547</v>
      </c>
      <c r="EF44" s="974">
        <f t="shared" si="36"/>
        <v>7.5168674108638269</v>
      </c>
      <c r="EG44" s="972">
        <f t="shared" si="37"/>
        <v>34.737038792628283</v>
      </c>
      <c r="EH44" s="972">
        <f t="shared" si="38"/>
        <v>48.517962379211966</v>
      </c>
      <c r="EJ44" s="970">
        <v>0.87717592592592597</v>
      </c>
      <c r="EK44" s="971">
        <f t="shared" si="39"/>
        <v>45367.877175925925</v>
      </c>
      <c r="EL44" s="970" t="s">
        <v>436</v>
      </c>
      <c r="EM44" s="972">
        <v>6.0000000000000001E-3</v>
      </c>
      <c r="EN44" s="972">
        <v>1.0999999999999999E-2</v>
      </c>
      <c r="EO44" s="972">
        <v>1.0999999999999999E-2</v>
      </c>
      <c r="EP44" s="934">
        <v>75.370816165296901</v>
      </c>
      <c r="EQ44" s="972">
        <f t="shared" si="40"/>
        <v>6851.892378663355</v>
      </c>
      <c r="ER44" s="975">
        <f t="shared" si="41"/>
        <v>41.111354271980133</v>
      </c>
      <c r="ES44" s="976">
        <f t="shared" si="42"/>
        <v>6.2809013471080757</v>
      </c>
      <c r="ET44" s="976">
        <f t="shared" si="43"/>
        <v>7.537081616529691</v>
      </c>
      <c r="EU44" s="972">
        <f t="shared" si="44"/>
        <v>34.830452924872056</v>
      </c>
      <c r="EV44" s="972">
        <f t="shared" si="45"/>
        <v>48.648435888509823</v>
      </c>
      <c r="EX44" s="939">
        <v>41.327256762026899</v>
      </c>
      <c r="EY44" s="939">
        <f t="shared" si="151"/>
        <v>48.648435888509823</v>
      </c>
      <c r="EZ44" s="939">
        <f t="shared" si="152"/>
        <v>34.737038792628283</v>
      </c>
      <c r="FA44" s="939">
        <v>48.903920501731832</v>
      </c>
      <c r="FB44" s="939">
        <v>35.013370312272791</v>
      </c>
      <c r="FC44" s="472">
        <f t="shared" si="153"/>
        <v>-0.25548461322200922</v>
      </c>
      <c r="FD44" s="472">
        <f t="shared" si="154"/>
        <v>0.27633151964450775</v>
      </c>
      <c r="FH44" s="977">
        <v>0.89586805555555549</v>
      </c>
      <c r="FI44" s="978">
        <f t="shared" si="46"/>
        <v>45367.895868055559</v>
      </c>
      <c r="FJ44" s="977" t="s">
        <v>437</v>
      </c>
      <c r="FK44" s="979">
        <v>4.0000000000000001E-3</v>
      </c>
      <c r="FL44" s="979">
        <v>1.4999999999999999E-2</v>
      </c>
      <c r="FM44" s="979">
        <v>1.4999999999999999E-2</v>
      </c>
      <c r="FN44" s="942">
        <v>59.490921907355307</v>
      </c>
      <c r="FO44" s="979">
        <f t="shared" si="47"/>
        <v>3966.061460490354</v>
      </c>
      <c r="FP44" s="980">
        <f t="shared" si="48"/>
        <v>15.864245841961417</v>
      </c>
      <c r="FQ44" s="981">
        <f t="shared" si="49"/>
        <v>3.7181826192097067</v>
      </c>
      <c r="FR44" s="981">
        <f t="shared" si="50"/>
        <v>4.2493515648110947</v>
      </c>
      <c r="FS44" s="979">
        <f t="shared" si="51"/>
        <v>12.14606322275171</v>
      </c>
      <c r="FT44" s="979">
        <f t="shared" si="52"/>
        <v>20.113597406772513</v>
      </c>
      <c r="FV44" s="977">
        <v>0.89586805555555549</v>
      </c>
      <c r="FW44" s="978">
        <f t="shared" si="53"/>
        <v>45367.895868055559</v>
      </c>
      <c r="FX44" s="977" t="s">
        <v>437</v>
      </c>
      <c r="FY44" s="979">
        <v>4.0000000000000001E-3</v>
      </c>
      <c r="FZ44" s="979">
        <v>1.4999999999999999E-2</v>
      </c>
      <c r="GA44" s="979">
        <v>1.4999999999999999E-2</v>
      </c>
      <c r="GB44" s="942">
        <v>59.242050215378818</v>
      </c>
      <c r="GC44" s="979">
        <f t="shared" si="54"/>
        <v>3949.4700143585878</v>
      </c>
      <c r="GD44" s="980">
        <f t="shared" si="55"/>
        <v>15.797880057434352</v>
      </c>
      <c r="GE44" s="981">
        <f t="shared" si="56"/>
        <v>3.7026281384611761</v>
      </c>
      <c r="GF44" s="981">
        <f t="shared" si="57"/>
        <v>4.2315750153842018</v>
      </c>
      <c r="GG44" s="979">
        <f t="shared" si="58"/>
        <v>12.095251918973176</v>
      </c>
      <c r="GH44" s="979">
        <f t="shared" si="59"/>
        <v>20.029455072818553</v>
      </c>
      <c r="GJ44" s="982">
        <v>15.938215453518344</v>
      </c>
      <c r="GK44" s="945">
        <f t="shared" si="155"/>
        <v>20.113597406772513</v>
      </c>
      <c r="GL44" s="945">
        <f t="shared" si="156"/>
        <v>12.095251918973176</v>
      </c>
      <c r="GM44" s="982">
        <v>20.207380307139331</v>
      </c>
      <c r="GN44" s="982">
        <v>12.202696206599983</v>
      </c>
      <c r="GO44" s="472">
        <f t="shared" si="157"/>
        <v>-9.3782900366818467E-2</v>
      </c>
      <c r="GP44" s="472">
        <f t="shared" si="158"/>
        <v>0.10744428762680691</v>
      </c>
      <c r="GT44" s="983">
        <v>0.93062500000000004</v>
      </c>
      <c r="GU44" s="984">
        <f t="shared" si="60"/>
        <v>45367.930625000001</v>
      </c>
      <c r="GV44" s="983" t="s">
        <v>438</v>
      </c>
      <c r="GW44" s="985">
        <v>5.0000000000000001E-3</v>
      </c>
      <c r="GX44" s="985">
        <v>3.6999999999999998E-2</v>
      </c>
      <c r="GY44" s="985">
        <v>3.6999999999999998E-2</v>
      </c>
      <c r="GZ44" s="948">
        <v>276.78277960238375</v>
      </c>
      <c r="HA44" s="985">
        <f t="shared" si="61"/>
        <v>7480.6156649292907</v>
      </c>
      <c r="HB44" s="986">
        <f t="shared" si="62"/>
        <v>37.403078324646451</v>
      </c>
      <c r="HC44" s="987">
        <f t="shared" si="63"/>
        <v>7.2837573579574677</v>
      </c>
      <c r="HD44" s="987">
        <f t="shared" si="64"/>
        <v>7.6884105445106607</v>
      </c>
      <c r="HE44" s="985">
        <f t="shared" si="65"/>
        <v>30.119320966688981</v>
      </c>
      <c r="HF44" s="985">
        <f t="shared" si="66"/>
        <v>45.091488869157111</v>
      </c>
      <c r="HH44" s="983">
        <v>0.93062500000000004</v>
      </c>
      <c r="HI44" s="984">
        <f t="shared" si="67"/>
        <v>45367.930625000001</v>
      </c>
      <c r="HJ44" s="983" t="s">
        <v>438</v>
      </c>
      <c r="HK44" s="985">
        <v>5.0000000000000001E-3</v>
      </c>
      <c r="HL44" s="985">
        <v>3.6999999999999998E-2</v>
      </c>
      <c r="HM44" s="985">
        <v>3.6999999999999998E-2</v>
      </c>
      <c r="HN44" s="948">
        <v>270.62171808561465</v>
      </c>
      <c r="HO44" s="985">
        <f t="shared" si="68"/>
        <v>7314.1004888003963</v>
      </c>
      <c r="HP44" s="986">
        <f t="shared" si="69"/>
        <v>36.570502444001981</v>
      </c>
      <c r="HQ44" s="987">
        <f t="shared" si="70"/>
        <v>7.1216241601477543</v>
      </c>
      <c r="HR44" s="987">
        <f t="shared" si="71"/>
        <v>7.5172699468226289</v>
      </c>
      <c r="HS44" s="985">
        <f t="shared" si="72"/>
        <v>29.448878283854228</v>
      </c>
      <c r="HT44" s="985">
        <f t="shared" si="73"/>
        <v>44.087772390824611</v>
      </c>
      <c r="HV44" s="951">
        <v>37.135086659584339</v>
      </c>
      <c r="HW44" s="951">
        <f t="shared" si="159"/>
        <v>45.091488869157111</v>
      </c>
      <c r="HX44" s="951">
        <f t="shared" si="160"/>
        <v>29.448878283854228</v>
      </c>
      <c r="HY44" s="951">
        <v>44.768410028498899</v>
      </c>
      <c r="HZ44" s="951">
        <v>29.903517152191597</v>
      </c>
      <c r="IA44" s="472">
        <f t="shared" si="161"/>
        <v>0.32307884065821213</v>
      </c>
      <c r="IB44" s="472">
        <f t="shared" si="162"/>
        <v>0.45463886833736922</v>
      </c>
      <c r="IF44" s="952">
        <v>0.87025462962962974</v>
      </c>
      <c r="IG44" s="953">
        <f t="shared" si="163"/>
        <v>45367.870254629626</v>
      </c>
      <c r="IH44" s="240" t="s">
        <v>327</v>
      </c>
      <c r="II44" s="239">
        <v>7.0000000000000001E-3</v>
      </c>
      <c r="IJ44" s="239">
        <v>4.2000000000000003E-2</v>
      </c>
      <c r="IK44" s="239">
        <v>4.2000000000000003E-2</v>
      </c>
      <c r="IL44" s="239">
        <v>342.45467564370466</v>
      </c>
      <c r="IM44" s="239">
        <f t="shared" si="164"/>
        <v>8153.682753421539</v>
      </c>
      <c r="IN44" s="954">
        <f t="shared" si="190"/>
        <v>57.075779273950772</v>
      </c>
      <c r="IO44" s="239">
        <f t="shared" si="75"/>
        <v>7.964062224272201</v>
      </c>
      <c r="IP44" s="239">
        <f t="shared" si="76"/>
        <v>8.3525530644806008</v>
      </c>
      <c r="IQ44" s="239">
        <f t="shared" si="77"/>
        <v>49.111717049678575</v>
      </c>
      <c r="IR44" s="239">
        <f t="shared" si="78"/>
        <v>65.428332338431375</v>
      </c>
      <c r="IT44" s="952">
        <v>0.87025462962962974</v>
      </c>
      <c r="IU44" s="953">
        <f t="shared" si="165"/>
        <v>45367.870254629626</v>
      </c>
      <c r="IV44" s="240" t="s">
        <v>327</v>
      </c>
      <c r="IW44" s="239">
        <v>7.0000000000000001E-3</v>
      </c>
      <c r="IX44" s="239">
        <v>4.2000000000000003E-2</v>
      </c>
      <c r="IY44" s="239">
        <v>4.2000000000000003E-2</v>
      </c>
      <c r="IZ44" s="239">
        <v>345.94918302431751</v>
      </c>
      <c r="JA44" s="239">
        <f t="shared" si="166"/>
        <v>8236.885310102798</v>
      </c>
      <c r="JB44" s="954">
        <f t="shared" si="191"/>
        <v>57.658197170719589</v>
      </c>
      <c r="JC44" s="239">
        <f t="shared" si="80"/>
        <v>8.0453298377748261</v>
      </c>
      <c r="JD44" s="239">
        <f t="shared" si="81"/>
        <v>8.4377849518126222</v>
      </c>
      <c r="JE44" s="239">
        <f t="shared" si="82"/>
        <v>49.612867332944759</v>
      </c>
      <c r="JF44" s="239">
        <f t="shared" si="83"/>
        <v>66.095982122532206</v>
      </c>
      <c r="JH44" s="225">
        <v>58.055965683863469</v>
      </c>
      <c r="JI44" s="225">
        <f t="shared" si="167"/>
        <v>66.095982122532206</v>
      </c>
      <c r="JJ44" s="225">
        <f t="shared" si="168"/>
        <v>49.111717049678575</v>
      </c>
      <c r="JK44" s="225">
        <v>66.551960661989824</v>
      </c>
      <c r="JL44" s="225">
        <v>49.955133262859263</v>
      </c>
      <c r="JM44" s="472">
        <f t="shared" si="169"/>
        <v>-0.45597853945761813</v>
      </c>
      <c r="JN44" s="472">
        <f t="shared" si="170"/>
        <v>0.8434162131806886</v>
      </c>
      <c r="JR44" s="323">
        <v>0.90972222222222221</v>
      </c>
      <c r="JS44" s="336">
        <f t="shared" si="84"/>
        <v>45367.909722222219</v>
      </c>
      <c r="JT44" s="184" t="s">
        <v>328</v>
      </c>
      <c r="JU44" s="141">
        <v>3.0000000000000001E-3</v>
      </c>
      <c r="JV44" s="141">
        <v>0.03</v>
      </c>
      <c r="JW44" s="141">
        <v>0.03</v>
      </c>
      <c r="JX44" s="249">
        <v>206.08089643348822</v>
      </c>
      <c r="JY44" s="141">
        <f t="shared" si="85"/>
        <v>6869.3632144496078</v>
      </c>
      <c r="JZ44" s="988">
        <f t="shared" si="86"/>
        <v>20.608089643348823</v>
      </c>
      <c r="KA44" s="141">
        <f t="shared" si="87"/>
        <v>6.647770852693168</v>
      </c>
      <c r="KB44" s="141">
        <f t="shared" si="88"/>
        <v>7.1062378080513184</v>
      </c>
      <c r="KC44" s="141">
        <f t="shared" si="89"/>
        <v>13.960318790655656</v>
      </c>
      <c r="KD44" s="141">
        <f t="shared" si="90"/>
        <v>27.714327451400141</v>
      </c>
      <c r="KF44" s="323">
        <v>0.90972222222222221</v>
      </c>
      <c r="KG44" s="336">
        <f t="shared" si="91"/>
        <v>45367.909722222219</v>
      </c>
      <c r="KH44" s="184" t="s">
        <v>328</v>
      </c>
      <c r="KI44" s="141">
        <v>3.0000000000000001E-3</v>
      </c>
      <c r="KJ44" s="141">
        <v>0.03</v>
      </c>
      <c r="KK44" s="141">
        <v>0.03</v>
      </c>
      <c r="KL44" s="249">
        <v>200.92768251330372</v>
      </c>
      <c r="KM44" s="141">
        <f t="shared" si="92"/>
        <v>6697.5894171101245</v>
      </c>
      <c r="KN44" s="988">
        <f t="shared" si="93"/>
        <v>20.092768251330373</v>
      </c>
      <c r="KO44" s="141">
        <f t="shared" si="94"/>
        <v>6.4815381455904424</v>
      </c>
      <c r="KP44" s="141">
        <f t="shared" si="95"/>
        <v>6.9285407763208191</v>
      </c>
      <c r="KQ44" s="141">
        <f t="shared" si="96"/>
        <v>13.611230105739931</v>
      </c>
      <c r="KR44" s="141">
        <f t="shared" si="97"/>
        <v>27.021309027651192</v>
      </c>
      <c r="KT44" s="226">
        <v>20.512994181824144</v>
      </c>
      <c r="KU44" s="226">
        <f t="shared" si="171"/>
        <v>27.714327451400141</v>
      </c>
      <c r="KV44" s="226">
        <f t="shared" si="172"/>
        <v>13.611230105739931</v>
      </c>
      <c r="KW44" s="226">
        <v>27.586440451418675</v>
      </c>
      <c r="KX44" s="226">
        <v>13.895899284461517</v>
      </c>
      <c r="KY44" s="472">
        <f t="shared" si="173"/>
        <v>0.12788699998146669</v>
      </c>
      <c r="KZ44" s="472">
        <f t="shared" si="174"/>
        <v>0.28466917872158604</v>
      </c>
      <c r="LD44" s="146">
        <v>0.90972222222222221</v>
      </c>
      <c r="LE44" s="421">
        <f t="shared" si="98"/>
        <v>45367.909722222219</v>
      </c>
      <c r="LF44" s="185" t="s">
        <v>329</v>
      </c>
      <c r="LG44" s="142">
        <v>2E-3</v>
      </c>
      <c r="LH44" s="142">
        <v>0.01</v>
      </c>
      <c r="LI44" s="142">
        <v>1.2E-2</v>
      </c>
      <c r="LJ44" s="274">
        <v>127.88510538001657</v>
      </c>
      <c r="LK44" s="142">
        <f t="shared" si="99"/>
        <v>10657.09211500138</v>
      </c>
      <c r="LL44" s="424">
        <f t="shared" si="100"/>
        <v>21.314184230002759</v>
      </c>
      <c r="LM44" s="142">
        <f t="shared" si="101"/>
        <v>9.8373157984628126</v>
      </c>
      <c r="LN44" s="142">
        <f t="shared" si="102"/>
        <v>11.625918670910599</v>
      </c>
      <c r="LO44" s="142">
        <f t="shared" si="103"/>
        <v>11.476868431539947</v>
      </c>
      <c r="LP44" s="142">
        <f t="shared" si="104"/>
        <v>32.940102900913359</v>
      </c>
      <c r="LR44" s="146">
        <v>0.90972222222222221</v>
      </c>
      <c r="LS44" s="421">
        <f t="shared" si="105"/>
        <v>45367.909722222219</v>
      </c>
      <c r="LT44" s="185" t="s">
        <v>329</v>
      </c>
      <c r="LU44" s="142">
        <v>2E-3</v>
      </c>
      <c r="LV44" s="142">
        <v>0.01</v>
      </c>
      <c r="LW44" s="142">
        <v>1.2E-2</v>
      </c>
      <c r="LX44" s="274">
        <v>133.33074456758371</v>
      </c>
      <c r="LY44" s="142">
        <f t="shared" si="106"/>
        <v>11110.895380631975</v>
      </c>
      <c r="LZ44" s="424">
        <f t="shared" si="107"/>
        <v>22.22179076126395</v>
      </c>
      <c r="MA44" s="142">
        <f t="shared" si="108"/>
        <v>10.256211120583361</v>
      </c>
      <c r="MB44" s="142">
        <f t="shared" si="109"/>
        <v>12.120976778871247</v>
      </c>
      <c r="MC44" s="142">
        <f t="shared" si="110"/>
        <v>11.965579640680589</v>
      </c>
      <c r="MD44" s="142">
        <f t="shared" si="111"/>
        <v>34.342767540135199</v>
      </c>
      <c r="MF44" s="227">
        <v>22.285023181264037</v>
      </c>
      <c r="MG44" s="227">
        <f t="shared" si="175"/>
        <v>34.342767540135199</v>
      </c>
      <c r="MH44" s="227">
        <f t="shared" si="176"/>
        <v>11.476868431539947</v>
      </c>
      <c r="MI44" s="227">
        <v>34.440490371044419</v>
      </c>
      <c r="MJ44" s="227">
        <v>11.999627866834482</v>
      </c>
      <c r="MK44" s="472">
        <f t="shared" si="177"/>
        <v>-9.7722830909219738E-2</v>
      </c>
      <c r="ML44" s="472">
        <f t="shared" si="178"/>
        <v>0.52275943529453528</v>
      </c>
      <c r="MP44" s="700">
        <v>0.96185185185185185</v>
      </c>
      <c r="MQ44" s="410">
        <f t="shared" si="112"/>
        <v>45367.961851851855</v>
      </c>
      <c r="MR44" s="396" t="s">
        <v>330</v>
      </c>
      <c r="MS44" s="397">
        <v>1E-3</v>
      </c>
      <c r="MT44" s="397">
        <v>2.5000000000000001E-2</v>
      </c>
      <c r="MU44" s="397">
        <v>2.5000000000000001E-2</v>
      </c>
      <c r="MV44" s="960">
        <v>260.72552366471268</v>
      </c>
      <c r="MW44" s="397">
        <f t="shared" si="113"/>
        <v>10429.020946588507</v>
      </c>
      <c r="MX44" s="989">
        <f t="shared" si="114"/>
        <v>10.429020946588507</v>
      </c>
      <c r="MY44" s="397">
        <f t="shared" si="115"/>
        <v>10.027904756335102</v>
      </c>
      <c r="MZ44" s="397">
        <f t="shared" si="116"/>
        <v>10.863563486029694</v>
      </c>
      <c r="NA44" s="397">
        <f t="shared" si="117"/>
        <v>0.40111619025340417</v>
      </c>
      <c r="NB44" s="397">
        <f t="shared" si="118"/>
        <v>21.292584432618199</v>
      </c>
      <c r="ND44" s="700">
        <v>0.96185185185185185</v>
      </c>
      <c r="NE44" s="410">
        <f t="shared" si="119"/>
        <v>45367.961851851855</v>
      </c>
      <c r="NF44" s="396" t="s">
        <v>330</v>
      </c>
      <c r="NG44" s="397">
        <v>1E-3</v>
      </c>
      <c r="NH44" s="397">
        <v>2.5000000000000001E-2</v>
      </c>
      <c r="NI44" s="397">
        <v>2.5000000000000001E-2</v>
      </c>
      <c r="NJ44" s="960">
        <v>247.35945166823157</v>
      </c>
      <c r="NK44" s="397">
        <f t="shared" si="120"/>
        <v>9894.3780667292631</v>
      </c>
      <c r="NL44" s="989">
        <f t="shared" si="121"/>
        <v>9.8943780667292636</v>
      </c>
      <c r="NM44" s="397">
        <f t="shared" si="122"/>
        <v>9.5138250641627504</v>
      </c>
      <c r="NN44" s="397">
        <f t="shared" si="123"/>
        <v>10.306643819509649</v>
      </c>
      <c r="NO44" s="397">
        <f t="shared" si="124"/>
        <v>0.38055300256651314</v>
      </c>
      <c r="NP44" s="397">
        <f t="shared" si="125"/>
        <v>20.201021886238912</v>
      </c>
      <c r="NR44" s="962">
        <v>10.263432465103229</v>
      </c>
      <c r="NS44" s="962">
        <f t="shared" si="179"/>
        <v>21.292584432618199</v>
      </c>
      <c r="NT44" s="962">
        <f t="shared" si="180"/>
        <v>0.38055300256651314</v>
      </c>
      <c r="NU44" s="962">
        <v>20.954507949585761</v>
      </c>
      <c r="NV44" s="962">
        <v>0.39474740250396856</v>
      </c>
      <c r="NW44" s="472">
        <f t="shared" si="181"/>
        <v>0.33807648303243809</v>
      </c>
      <c r="NX44" s="472">
        <f t="shared" si="182"/>
        <v>1.4194399937455415E-2</v>
      </c>
    </row>
    <row r="45" spans="12:388" x14ac:dyDescent="0.25">
      <c r="L45" s="321">
        <v>0.92024305555555552</v>
      </c>
      <c r="M45" s="338">
        <f t="shared" si="129"/>
        <v>45367.920243055552</v>
      </c>
      <c r="N45" s="321" t="s">
        <v>324</v>
      </c>
      <c r="O45" s="311">
        <v>4.0000000000000001E-3</v>
      </c>
      <c r="P45" s="311">
        <v>3.2000000000000001E-2</v>
      </c>
      <c r="Q45" s="311">
        <v>3.2000000000000001E-2</v>
      </c>
      <c r="R45" s="311">
        <v>179.6541007765197</v>
      </c>
      <c r="S45" s="311">
        <f t="shared" si="130"/>
        <v>5614.1906492662401</v>
      </c>
      <c r="T45" s="921">
        <f t="shared" si="131"/>
        <v>22.456762597064962</v>
      </c>
      <c r="U45" s="311">
        <f t="shared" si="0"/>
        <v>5.4440636598945362</v>
      </c>
      <c r="V45" s="311">
        <f t="shared" si="1"/>
        <v>5.7952935734361191</v>
      </c>
      <c r="W45" s="311">
        <f t="shared" si="2"/>
        <v>17.012698937170427</v>
      </c>
      <c r="X45" s="311">
        <f t="shared" si="3"/>
        <v>28.252056170501081</v>
      </c>
      <c r="Z45" s="321">
        <v>0.92024305555555552</v>
      </c>
      <c r="AA45" s="338">
        <f t="shared" si="132"/>
        <v>45367.920243055552</v>
      </c>
      <c r="AB45" s="321" t="s">
        <v>324</v>
      </c>
      <c r="AC45" s="311">
        <v>4.0000000000000001E-3</v>
      </c>
      <c r="AD45" s="311">
        <v>3.2000000000000001E-2</v>
      </c>
      <c r="AE45" s="311">
        <v>3.2000000000000001E-2</v>
      </c>
      <c r="AF45" s="311">
        <v>174.81516847322646</v>
      </c>
      <c r="AG45" s="311">
        <f t="shared" si="133"/>
        <v>5462.9740147883267</v>
      </c>
      <c r="AH45" s="921">
        <f t="shared" si="134"/>
        <v>21.851896059153308</v>
      </c>
      <c r="AI45" s="311">
        <f t="shared" si="4"/>
        <v>5.2974293476735292</v>
      </c>
      <c r="AJ45" s="311">
        <f t="shared" si="5"/>
        <v>5.6391989830073053</v>
      </c>
      <c r="AK45" s="311">
        <f t="shared" si="6"/>
        <v>16.55446671147978</v>
      </c>
      <c r="AL45" s="311">
        <f t="shared" si="7"/>
        <v>27.491095042160612</v>
      </c>
      <c r="AN45" s="922">
        <v>22.234315950402816</v>
      </c>
      <c r="AO45" s="922">
        <f t="shared" si="135"/>
        <v>28.252056170501081</v>
      </c>
      <c r="AP45" s="922">
        <f t="shared" si="136"/>
        <v>16.55446671147978</v>
      </c>
      <c r="AQ45" s="922">
        <v>27.972203937603542</v>
      </c>
      <c r="AR45" s="922">
        <v>16.844178750305165</v>
      </c>
      <c r="AS45" s="922">
        <f t="shared" si="137"/>
        <v>0.27985223289753947</v>
      </c>
      <c r="AT45" s="922">
        <f t="shared" si="138"/>
        <v>0.28971203882538532</v>
      </c>
      <c r="AX45" s="963">
        <v>0.86119212962962965</v>
      </c>
      <c r="AY45" s="964">
        <f t="shared" si="8"/>
        <v>45367.861192129632</v>
      </c>
      <c r="AZ45" s="963" t="s">
        <v>325</v>
      </c>
      <c r="BA45" s="965">
        <v>1.7999999999999999E-2</v>
      </c>
      <c r="BB45" s="965">
        <v>8.4000000000000005E-2</v>
      </c>
      <c r="BC45" s="965">
        <v>8.4000000000000005E-2</v>
      </c>
      <c r="BD45" s="925">
        <v>304.49324190062674</v>
      </c>
      <c r="BE45" s="965">
        <f t="shared" si="9"/>
        <v>3624.9195464360323</v>
      </c>
      <c r="BF45" s="966">
        <f t="shared" si="10"/>
        <v>65.248551835848573</v>
      </c>
      <c r="BG45" s="965">
        <f t="shared" si="11"/>
        <v>3.5822734341250202</v>
      </c>
      <c r="BH45" s="965">
        <f t="shared" si="12"/>
        <v>3.6685932759111655</v>
      </c>
      <c r="BI45" s="965">
        <f t="shared" si="13"/>
        <v>61.666278401723552</v>
      </c>
      <c r="BJ45" s="965">
        <f t="shared" si="14"/>
        <v>68.917145111759737</v>
      </c>
      <c r="BL45" s="963">
        <v>0.86119212962962965</v>
      </c>
      <c r="BM45" s="964">
        <f t="shared" si="15"/>
        <v>45367.861192129632</v>
      </c>
      <c r="BN45" s="963" t="s">
        <v>325</v>
      </c>
      <c r="BO45" s="965">
        <v>1.7999999999999999E-2</v>
      </c>
      <c r="BP45" s="965">
        <v>8.4000000000000005E-2</v>
      </c>
      <c r="BQ45" s="965">
        <v>8.4000000000000005E-2</v>
      </c>
      <c r="BR45" s="925">
        <v>297.84979574370567</v>
      </c>
      <c r="BS45" s="965">
        <f t="shared" si="16"/>
        <v>3545.8309017107817</v>
      </c>
      <c r="BT45" s="966">
        <f t="shared" si="17"/>
        <v>63.824956230794065</v>
      </c>
      <c r="BU45" s="965">
        <f t="shared" si="18"/>
        <v>3.5041152440435961</v>
      </c>
      <c r="BV45" s="965">
        <f t="shared" si="19"/>
        <v>3.5885517559482611</v>
      </c>
      <c r="BW45" s="965">
        <f t="shared" si="20"/>
        <v>60.320840986750468</v>
      </c>
      <c r="BX45" s="965">
        <f t="shared" si="21"/>
        <v>67.413507986742331</v>
      </c>
      <c r="BZ45" s="927">
        <v>64.612575221318039</v>
      </c>
      <c r="CA45" s="927">
        <f t="shared" si="139"/>
        <v>68.917145111759737</v>
      </c>
      <c r="CB45" s="927">
        <f t="shared" si="140"/>
        <v>60.320840986750468</v>
      </c>
      <c r="CC45" s="927">
        <v>68.245410775930296</v>
      </c>
      <c r="CD45" s="927">
        <v>61.065218150343718</v>
      </c>
      <c r="CE45" s="927">
        <f t="shared" si="141"/>
        <v>0.67173433582944142</v>
      </c>
      <c r="CF45" s="927">
        <f t="shared" si="142"/>
        <v>0.74437716359324924</v>
      </c>
      <c r="CJ45" s="967">
        <v>0.85563657407407412</v>
      </c>
      <c r="CK45" s="968">
        <f t="shared" si="143"/>
        <v>45367.855636574073</v>
      </c>
      <c r="CL45" s="967" t="s">
        <v>326</v>
      </c>
      <c r="CM45" s="469">
        <v>0.03</v>
      </c>
      <c r="CN45" s="469">
        <v>8.7999999999999995E-2</v>
      </c>
      <c r="CO45" s="469">
        <v>8.7999999999999995E-2</v>
      </c>
      <c r="CP45" s="930">
        <v>284.10906235127197</v>
      </c>
      <c r="CQ45" s="469">
        <f t="shared" si="22"/>
        <v>3228.5120721735452</v>
      </c>
      <c r="CR45" s="969">
        <f t="shared" si="144"/>
        <v>96.855362165206358</v>
      </c>
      <c r="CS45" s="469">
        <f t="shared" si="23"/>
        <v>3.1922366556322697</v>
      </c>
      <c r="CT45" s="469">
        <f t="shared" si="24"/>
        <v>3.2656214063364595</v>
      </c>
      <c r="CU45" s="469">
        <f t="shared" si="25"/>
        <v>93.663125509574087</v>
      </c>
      <c r="CV45" s="469">
        <f t="shared" si="26"/>
        <v>100.12098357154282</v>
      </c>
      <c r="CX45" s="967">
        <v>0.85563657407407412</v>
      </c>
      <c r="CY45" s="968">
        <f t="shared" si="145"/>
        <v>45367.855636574073</v>
      </c>
      <c r="CZ45" s="967" t="s">
        <v>326</v>
      </c>
      <c r="DA45" s="469">
        <v>0.03</v>
      </c>
      <c r="DB45" s="469">
        <v>8.7999999999999995E-2</v>
      </c>
      <c r="DC45" s="469">
        <v>8.7999999999999995E-2</v>
      </c>
      <c r="DD45" s="930">
        <v>275.73461394545348</v>
      </c>
      <c r="DE45" s="469">
        <f t="shared" si="27"/>
        <v>3133.3478857437894</v>
      </c>
      <c r="DF45" s="969">
        <f t="shared" si="146"/>
        <v>94.000436572313674</v>
      </c>
      <c r="DG45" s="469">
        <f t="shared" si="28"/>
        <v>3.0981417297241967</v>
      </c>
      <c r="DH45" s="469">
        <f t="shared" si="29"/>
        <v>3.1693633786833737</v>
      </c>
      <c r="DI45" s="469">
        <f t="shared" si="30"/>
        <v>90.902294842589484</v>
      </c>
      <c r="DJ45" s="469">
        <f t="shared" si="31"/>
        <v>97.169799950997046</v>
      </c>
      <c r="DL45" s="472">
        <v>95.477243667887137</v>
      </c>
      <c r="DM45" s="472">
        <f t="shared" si="147"/>
        <v>100.12098357154282</v>
      </c>
      <c r="DN45" s="472">
        <f t="shared" si="148"/>
        <v>90.902294842589484</v>
      </c>
      <c r="DO45" s="472">
        <v>98.696399776229697</v>
      </c>
      <c r="DP45" s="472">
        <v>92.330428146248906</v>
      </c>
      <c r="DQ45" s="472">
        <f t="shared" si="149"/>
        <v>1.4245837953131257</v>
      </c>
      <c r="DR45" s="472">
        <f t="shared" si="150"/>
        <v>1.4281333036594219</v>
      </c>
      <c r="DV45" s="970">
        <v>0.87928240740740737</v>
      </c>
      <c r="DW45" s="971">
        <f t="shared" si="32"/>
        <v>45367.879282407404</v>
      </c>
      <c r="DX45" s="970" t="s">
        <v>436</v>
      </c>
      <c r="DY45" s="972">
        <v>6.0000000000000001E-3</v>
      </c>
      <c r="DZ45" s="972">
        <v>1.0999999999999999E-2</v>
      </c>
      <c r="EA45" s="972">
        <v>1.0999999999999999E-2</v>
      </c>
      <c r="EB45" s="934">
        <v>75.168674108638257</v>
      </c>
      <c r="EC45" s="972">
        <f t="shared" si="33"/>
        <v>6833.5158280580235</v>
      </c>
      <c r="ED45" s="973">
        <f t="shared" si="34"/>
        <v>41.001094968348141</v>
      </c>
      <c r="EE45" s="974">
        <f t="shared" si="35"/>
        <v>6.2640561757198547</v>
      </c>
      <c r="EF45" s="974">
        <f t="shared" si="36"/>
        <v>7.5168674108638269</v>
      </c>
      <c r="EG45" s="972">
        <f t="shared" si="37"/>
        <v>34.737038792628283</v>
      </c>
      <c r="EH45" s="972">
        <f t="shared" si="38"/>
        <v>48.517962379211966</v>
      </c>
      <c r="EJ45" s="970">
        <v>0.87928240740740737</v>
      </c>
      <c r="EK45" s="971">
        <f t="shared" si="39"/>
        <v>45367.879282407404</v>
      </c>
      <c r="EL45" s="970" t="s">
        <v>436</v>
      </c>
      <c r="EM45" s="972">
        <v>6.0000000000000001E-3</v>
      </c>
      <c r="EN45" s="972">
        <v>1.0999999999999999E-2</v>
      </c>
      <c r="EO45" s="972">
        <v>1.0999999999999999E-2</v>
      </c>
      <c r="EP45" s="934">
        <v>75.370816165296901</v>
      </c>
      <c r="EQ45" s="972">
        <f t="shared" si="40"/>
        <v>6851.892378663355</v>
      </c>
      <c r="ER45" s="975">
        <f t="shared" si="41"/>
        <v>41.111354271980133</v>
      </c>
      <c r="ES45" s="976">
        <f t="shared" si="42"/>
        <v>6.2809013471080757</v>
      </c>
      <c r="ET45" s="976">
        <f t="shared" si="43"/>
        <v>7.537081616529691</v>
      </c>
      <c r="EU45" s="972">
        <f t="shared" si="44"/>
        <v>34.830452924872056</v>
      </c>
      <c r="EV45" s="972">
        <f t="shared" si="45"/>
        <v>48.648435888509823</v>
      </c>
      <c r="EX45" s="939">
        <v>41.327256762026899</v>
      </c>
      <c r="EY45" s="939">
        <f t="shared" si="151"/>
        <v>48.648435888509823</v>
      </c>
      <c r="EZ45" s="939">
        <f t="shared" si="152"/>
        <v>34.737038792628283</v>
      </c>
      <c r="FA45" s="939">
        <v>48.903920501731832</v>
      </c>
      <c r="FB45" s="939">
        <v>35.013370312272791</v>
      </c>
      <c r="FC45" s="472">
        <f t="shared" si="153"/>
        <v>-0.25548461322200922</v>
      </c>
      <c r="FD45" s="472">
        <f t="shared" si="154"/>
        <v>0.27633151964450775</v>
      </c>
      <c r="FH45" s="977">
        <v>0.89939814814814811</v>
      </c>
      <c r="FI45" s="978">
        <f t="shared" si="46"/>
        <v>45367.899398148147</v>
      </c>
      <c r="FJ45" s="977" t="s">
        <v>437</v>
      </c>
      <c r="FK45" s="979">
        <v>6.0000000000000001E-3</v>
      </c>
      <c r="FL45" s="979">
        <v>1.4999999999999999E-2</v>
      </c>
      <c r="FM45" s="979">
        <v>1.4999999999999999E-2</v>
      </c>
      <c r="FN45" s="942">
        <v>59.490921907355307</v>
      </c>
      <c r="FO45" s="979">
        <f t="shared" si="47"/>
        <v>3966.061460490354</v>
      </c>
      <c r="FP45" s="980">
        <f t="shared" si="48"/>
        <v>23.796368762942123</v>
      </c>
      <c r="FQ45" s="981">
        <f t="shared" si="49"/>
        <v>3.7181826192097067</v>
      </c>
      <c r="FR45" s="981">
        <f t="shared" si="50"/>
        <v>4.2493515648110947</v>
      </c>
      <c r="FS45" s="979">
        <f t="shared" si="51"/>
        <v>20.078186143732417</v>
      </c>
      <c r="FT45" s="979">
        <f t="shared" si="52"/>
        <v>28.045720327753216</v>
      </c>
      <c r="FV45" s="977">
        <v>0.89939814814814811</v>
      </c>
      <c r="FW45" s="978">
        <f t="shared" si="53"/>
        <v>45367.899398148147</v>
      </c>
      <c r="FX45" s="977" t="s">
        <v>437</v>
      </c>
      <c r="FY45" s="979">
        <v>6.0000000000000001E-3</v>
      </c>
      <c r="FZ45" s="979">
        <v>1.4999999999999999E-2</v>
      </c>
      <c r="GA45" s="979">
        <v>1.4999999999999999E-2</v>
      </c>
      <c r="GB45" s="942">
        <v>59.242050215378818</v>
      </c>
      <c r="GC45" s="979">
        <f t="shared" si="54"/>
        <v>3949.4700143585878</v>
      </c>
      <c r="GD45" s="980">
        <f t="shared" si="55"/>
        <v>23.696820086151529</v>
      </c>
      <c r="GE45" s="981">
        <f t="shared" si="56"/>
        <v>3.7026281384611761</v>
      </c>
      <c r="GF45" s="981">
        <f t="shared" si="57"/>
        <v>4.2315750153842018</v>
      </c>
      <c r="GG45" s="979">
        <f t="shared" si="58"/>
        <v>19.994191947690354</v>
      </c>
      <c r="GH45" s="979">
        <f t="shared" si="59"/>
        <v>27.928395101535731</v>
      </c>
      <c r="GJ45" s="982">
        <v>23.907323180277515</v>
      </c>
      <c r="GK45" s="945">
        <f t="shared" si="155"/>
        <v>28.045720327753216</v>
      </c>
      <c r="GL45" s="945">
        <f t="shared" si="156"/>
        <v>19.994191947690354</v>
      </c>
      <c r="GM45" s="982">
        <v>28.176488033898501</v>
      </c>
      <c r="GN45" s="982">
        <v>20.171803933359154</v>
      </c>
      <c r="GO45" s="472">
        <f t="shared" si="157"/>
        <v>-0.13076770614528499</v>
      </c>
      <c r="GP45" s="472">
        <f t="shared" si="158"/>
        <v>0.17761198566880054</v>
      </c>
      <c r="GT45" s="983">
        <v>0.93407407407407417</v>
      </c>
      <c r="GU45" s="984">
        <f t="shared" si="60"/>
        <v>45367.934074074074</v>
      </c>
      <c r="GV45" s="983" t="s">
        <v>438</v>
      </c>
      <c r="GW45" s="985">
        <v>6.0000000000000001E-3</v>
      </c>
      <c r="GX45" s="985">
        <v>3.6999999999999998E-2</v>
      </c>
      <c r="GY45" s="985">
        <v>3.6999999999999998E-2</v>
      </c>
      <c r="GZ45" s="948">
        <v>276.78277960238375</v>
      </c>
      <c r="HA45" s="985">
        <f t="shared" si="61"/>
        <v>7480.6156649292907</v>
      </c>
      <c r="HB45" s="986">
        <f t="shared" si="62"/>
        <v>44.883693989575747</v>
      </c>
      <c r="HC45" s="987">
        <f t="shared" si="63"/>
        <v>7.2837573579574677</v>
      </c>
      <c r="HD45" s="987">
        <f t="shared" si="64"/>
        <v>7.6884105445106607</v>
      </c>
      <c r="HE45" s="985">
        <f t="shared" si="65"/>
        <v>37.599936631618277</v>
      </c>
      <c r="HF45" s="985">
        <f t="shared" si="66"/>
        <v>52.572104534086407</v>
      </c>
      <c r="HH45" s="983">
        <v>0.93407407407407417</v>
      </c>
      <c r="HI45" s="984">
        <f t="shared" si="67"/>
        <v>45367.934074074074</v>
      </c>
      <c r="HJ45" s="983" t="s">
        <v>438</v>
      </c>
      <c r="HK45" s="985">
        <v>6.0000000000000001E-3</v>
      </c>
      <c r="HL45" s="985">
        <v>3.6999999999999998E-2</v>
      </c>
      <c r="HM45" s="985">
        <v>3.6999999999999998E-2</v>
      </c>
      <c r="HN45" s="948">
        <v>270.62171808561465</v>
      </c>
      <c r="HO45" s="985">
        <f t="shared" si="68"/>
        <v>7314.1004888003963</v>
      </c>
      <c r="HP45" s="986">
        <f t="shared" si="69"/>
        <v>43.88460293280238</v>
      </c>
      <c r="HQ45" s="987">
        <f t="shared" si="70"/>
        <v>7.1216241601477543</v>
      </c>
      <c r="HR45" s="987">
        <f t="shared" si="71"/>
        <v>7.5172699468226289</v>
      </c>
      <c r="HS45" s="985">
        <f t="shared" si="72"/>
        <v>36.762978772654627</v>
      </c>
      <c r="HT45" s="985">
        <f t="shared" si="73"/>
        <v>51.40187287962501</v>
      </c>
      <c r="HV45" s="951">
        <v>44.56210399150121</v>
      </c>
      <c r="HW45" s="951">
        <f t="shared" si="159"/>
        <v>52.572104534086407</v>
      </c>
      <c r="HX45" s="951">
        <f t="shared" si="160"/>
        <v>36.762978772654627</v>
      </c>
      <c r="HY45" s="951">
        <v>52.195427360415771</v>
      </c>
      <c r="HZ45" s="951">
        <v>37.330534484108469</v>
      </c>
      <c r="IA45" s="472">
        <f t="shared" si="161"/>
        <v>0.37667717367063602</v>
      </c>
      <c r="IB45" s="472">
        <f t="shared" si="162"/>
        <v>0.56755571145384209</v>
      </c>
      <c r="IF45" s="952">
        <v>0.87085648148148154</v>
      </c>
      <c r="IG45" s="953">
        <f t="shared" si="163"/>
        <v>45367.870856481481</v>
      </c>
      <c r="IH45" s="240" t="s">
        <v>327</v>
      </c>
      <c r="II45" s="239">
        <v>8.9999999999999993E-3</v>
      </c>
      <c r="IJ45" s="239">
        <v>4.2000000000000003E-2</v>
      </c>
      <c r="IK45" s="239">
        <v>4.2000000000000003E-2</v>
      </c>
      <c r="IL45" s="239">
        <v>342.45467564370466</v>
      </c>
      <c r="IM45" s="239">
        <f t="shared" si="164"/>
        <v>8153.682753421539</v>
      </c>
      <c r="IN45" s="954">
        <f t="shared" si="190"/>
        <v>73.383144780793842</v>
      </c>
      <c r="IO45" s="239">
        <f t="shared" si="75"/>
        <v>7.964062224272201</v>
      </c>
      <c r="IP45" s="239">
        <f t="shared" si="76"/>
        <v>8.3525530644806008</v>
      </c>
      <c r="IQ45" s="239">
        <f t="shared" si="77"/>
        <v>65.419082556521644</v>
      </c>
      <c r="IR45" s="239">
        <f t="shared" si="78"/>
        <v>81.735697845274444</v>
      </c>
      <c r="IT45" s="952">
        <v>0.87085648148148154</v>
      </c>
      <c r="IU45" s="953">
        <f t="shared" si="165"/>
        <v>45367.870856481481</v>
      </c>
      <c r="IV45" s="240" t="s">
        <v>327</v>
      </c>
      <c r="IW45" s="239">
        <v>8.9999999999999993E-3</v>
      </c>
      <c r="IX45" s="239">
        <v>4.2000000000000003E-2</v>
      </c>
      <c r="IY45" s="239">
        <v>4.2000000000000003E-2</v>
      </c>
      <c r="IZ45" s="239">
        <v>345.94918302431751</v>
      </c>
      <c r="JA45" s="239">
        <f t="shared" si="166"/>
        <v>8236.885310102798</v>
      </c>
      <c r="JB45" s="954">
        <f t="shared" si="191"/>
        <v>74.131967790925174</v>
      </c>
      <c r="JC45" s="239">
        <f t="shared" si="80"/>
        <v>8.0453298377748261</v>
      </c>
      <c r="JD45" s="239">
        <f t="shared" si="81"/>
        <v>8.4377849518126222</v>
      </c>
      <c r="JE45" s="239">
        <f t="shared" si="82"/>
        <v>66.086637953150344</v>
      </c>
      <c r="JF45" s="239">
        <f t="shared" si="83"/>
        <v>82.569752742737791</v>
      </c>
      <c r="JH45" s="225">
        <v>74.643384450681594</v>
      </c>
      <c r="JI45" s="225">
        <f t="shared" si="167"/>
        <v>82.569752742737791</v>
      </c>
      <c r="JJ45" s="225">
        <f t="shared" si="168"/>
        <v>65.419082556521644</v>
      </c>
      <c r="JK45" s="225">
        <v>83.139379428807956</v>
      </c>
      <c r="JL45" s="225">
        <v>66.542552029677395</v>
      </c>
      <c r="JM45" s="472">
        <f t="shared" si="169"/>
        <v>-0.56962668607016553</v>
      </c>
      <c r="JN45" s="472">
        <f t="shared" si="170"/>
        <v>1.1234694731557511</v>
      </c>
      <c r="JR45" s="323">
        <v>0.9132407407407408</v>
      </c>
      <c r="JS45" s="336">
        <f t="shared" si="84"/>
        <v>45367.913240740738</v>
      </c>
      <c r="JT45" s="184" t="s">
        <v>328</v>
      </c>
      <c r="JU45" s="141">
        <v>3.0000000000000001E-3</v>
      </c>
      <c r="JV45" s="141">
        <v>0.03</v>
      </c>
      <c r="JW45" s="141">
        <v>0.03</v>
      </c>
      <c r="JX45" s="249">
        <v>206.08089643348822</v>
      </c>
      <c r="JY45" s="141">
        <f t="shared" si="85"/>
        <v>6869.3632144496078</v>
      </c>
      <c r="JZ45" s="988">
        <f t="shared" si="86"/>
        <v>20.608089643348823</v>
      </c>
      <c r="KA45" s="141">
        <f t="shared" si="87"/>
        <v>6.647770852693168</v>
      </c>
      <c r="KB45" s="141">
        <f t="shared" si="88"/>
        <v>7.1062378080513184</v>
      </c>
      <c r="KC45" s="141">
        <f t="shared" si="89"/>
        <v>13.960318790655656</v>
      </c>
      <c r="KD45" s="141">
        <f t="shared" si="90"/>
        <v>27.714327451400141</v>
      </c>
      <c r="KF45" s="323">
        <v>0.9132407407407408</v>
      </c>
      <c r="KG45" s="336">
        <f t="shared" si="91"/>
        <v>45367.913240740738</v>
      </c>
      <c r="KH45" s="184" t="s">
        <v>328</v>
      </c>
      <c r="KI45" s="141">
        <v>3.0000000000000001E-3</v>
      </c>
      <c r="KJ45" s="141">
        <v>0.03</v>
      </c>
      <c r="KK45" s="141">
        <v>0.03</v>
      </c>
      <c r="KL45" s="249">
        <v>200.92768251330372</v>
      </c>
      <c r="KM45" s="141">
        <f t="shared" si="92"/>
        <v>6697.5894171101245</v>
      </c>
      <c r="KN45" s="988">
        <f t="shared" si="93"/>
        <v>20.092768251330373</v>
      </c>
      <c r="KO45" s="141">
        <f t="shared" si="94"/>
        <v>6.4815381455904424</v>
      </c>
      <c r="KP45" s="141">
        <f t="shared" si="95"/>
        <v>6.9285407763208191</v>
      </c>
      <c r="KQ45" s="141">
        <f t="shared" si="96"/>
        <v>13.611230105739931</v>
      </c>
      <c r="KR45" s="141">
        <f t="shared" si="97"/>
        <v>27.021309027651192</v>
      </c>
      <c r="KT45" s="226">
        <v>20.512994181824144</v>
      </c>
      <c r="KU45" s="226">
        <f t="shared" si="171"/>
        <v>27.714327451400141</v>
      </c>
      <c r="KV45" s="226">
        <f t="shared" si="172"/>
        <v>13.611230105739931</v>
      </c>
      <c r="KW45" s="226">
        <v>27.586440451418675</v>
      </c>
      <c r="KX45" s="226">
        <v>13.895899284461517</v>
      </c>
      <c r="KY45" s="472">
        <f t="shared" si="173"/>
        <v>0.12788699998146669</v>
      </c>
      <c r="KZ45" s="472">
        <f t="shared" si="174"/>
        <v>0.28466917872158604</v>
      </c>
      <c r="LD45" s="146">
        <v>0.9132407407407408</v>
      </c>
      <c r="LE45" s="421">
        <f t="shared" si="98"/>
        <v>45367.913240740738</v>
      </c>
      <c r="LF45" s="185" t="s">
        <v>329</v>
      </c>
      <c r="LG45" s="142">
        <v>2E-3</v>
      </c>
      <c r="LH45" s="142">
        <v>0.01</v>
      </c>
      <c r="LI45" s="142">
        <v>1.2E-2</v>
      </c>
      <c r="LJ45" s="274">
        <v>127.88510538001657</v>
      </c>
      <c r="LK45" s="142">
        <f t="shared" si="99"/>
        <v>10657.09211500138</v>
      </c>
      <c r="LL45" s="424">
        <f t="shared" si="100"/>
        <v>21.314184230002759</v>
      </c>
      <c r="LM45" s="142">
        <f t="shared" si="101"/>
        <v>9.8373157984628126</v>
      </c>
      <c r="LN45" s="142">
        <f t="shared" si="102"/>
        <v>11.625918670910599</v>
      </c>
      <c r="LO45" s="142">
        <f t="shared" si="103"/>
        <v>11.476868431539947</v>
      </c>
      <c r="LP45" s="142">
        <f t="shared" si="104"/>
        <v>32.940102900913359</v>
      </c>
      <c r="LR45" s="146">
        <v>0.9132407407407408</v>
      </c>
      <c r="LS45" s="421">
        <f t="shared" si="105"/>
        <v>45367.913240740738</v>
      </c>
      <c r="LT45" s="185" t="s">
        <v>329</v>
      </c>
      <c r="LU45" s="142">
        <v>2E-3</v>
      </c>
      <c r="LV45" s="142">
        <v>0.01</v>
      </c>
      <c r="LW45" s="142">
        <v>1.2E-2</v>
      </c>
      <c r="LX45" s="274">
        <v>133.33074456758371</v>
      </c>
      <c r="LY45" s="142">
        <f t="shared" si="106"/>
        <v>11110.895380631975</v>
      </c>
      <c r="LZ45" s="424">
        <f t="shared" si="107"/>
        <v>22.22179076126395</v>
      </c>
      <c r="MA45" s="142">
        <f t="shared" si="108"/>
        <v>10.256211120583361</v>
      </c>
      <c r="MB45" s="142">
        <f t="shared" si="109"/>
        <v>12.120976778871247</v>
      </c>
      <c r="MC45" s="142">
        <f t="shared" si="110"/>
        <v>11.965579640680589</v>
      </c>
      <c r="MD45" s="142">
        <f t="shared" si="111"/>
        <v>34.342767540135199</v>
      </c>
      <c r="MF45" s="227">
        <v>22.285023181264037</v>
      </c>
      <c r="MG45" s="227">
        <f t="shared" si="175"/>
        <v>34.342767540135199</v>
      </c>
      <c r="MH45" s="227">
        <f t="shared" si="176"/>
        <v>11.476868431539947</v>
      </c>
      <c r="MI45" s="227">
        <v>34.440490371044419</v>
      </c>
      <c r="MJ45" s="227">
        <v>11.999627866834482</v>
      </c>
      <c r="MK45" s="472">
        <f t="shared" si="177"/>
        <v>-9.7722830909219738E-2</v>
      </c>
      <c r="ML45" s="472">
        <f t="shared" si="178"/>
        <v>0.52275943529453528</v>
      </c>
      <c r="MP45" s="700">
        <v>0.96531250000000002</v>
      </c>
      <c r="MQ45" s="410">
        <f t="shared" si="112"/>
        <v>45367.965312499997</v>
      </c>
      <c r="MR45" s="396" t="s">
        <v>330</v>
      </c>
      <c r="MS45" s="397">
        <v>2E-3</v>
      </c>
      <c r="MT45" s="397">
        <v>2.5000000000000001E-2</v>
      </c>
      <c r="MU45" s="397">
        <v>2.5000000000000001E-2</v>
      </c>
      <c r="MV45" s="960">
        <v>260.72552366471268</v>
      </c>
      <c r="MW45" s="397">
        <f t="shared" si="113"/>
        <v>10429.020946588507</v>
      </c>
      <c r="MX45" s="989">
        <f t="shared" si="114"/>
        <v>20.858041893177013</v>
      </c>
      <c r="MY45" s="397">
        <f t="shared" si="115"/>
        <v>10.027904756335102</v>
      </c>
      <c r="MZ45" s="397">
        <f t="shared" si="116"/>
        <v>10.863563486029694</v>
      </c>
      <c r="NA45" s="397">
        <f t="shared" si="117"/>
        <v>10.830137136841911</v>
      </c>
      <c r="NB45" s="397">
        <f t="shared" si="118"/>
        <v>31.721605379206707</v>
      </c>
      <c r="ND45" s="700">
        <v>0.96531250000000002</v>
      </c>
      <c r="NE45" s="410">
        <f t="shared" si="119"/>
        <v>45367.965312499997</v>
      </c>
      <c r="NF45" s="396" t="s">
        <v>330</v>
      </c>
      <c r="NG45" s="397">
        <v>2E-3</v>
      </c>
      <c r="NH45" s="397">
        <v>2.5000000000000001E-2</v>
      </c>
      <c r="NI45" s="397">
        <v>2.5000000000000001E-2</v>
      </c>
      <c r="NJ45" s="960">
        <v>247.35945166823157</v>
      </c>
      <c r="NK45" s="397">
        <f t="shared" si="120"/>
        <v>9894.3780667292631</v>
      </c>
      <c r="NL45" s="989">
        <f t="shared" si="121"/>
        <v>19.788756133458527</v>
      </c>
      <c r="NM45" s="397">
        <f t="shared" si="122"/>
        <v>9.5138250641627504</v>
      </c>
      <c r="NN45" s="397">
        <f t="shared" si="123"/>
        <v>10.306643819509649</v>
      </c>
      <c r="NO45" s="397">
        <f t="shared" si="124"/>
        <v>10.274931069295777</v>
      </c>
      <c r="NP45" s="397">
        <f t="shared" si="125"/>
        <v>30.095399952968176</v>
      </c>
      <c r="NR45" s="962">
        <v>20.526864930206457</v>
      </c>
      <c r="NS45" s="962">
        <f t="shared" si="179"/>
        <v>31.721605379206707</v>
      </c>
      <c r="NT45" s="962">
        <f t="shared" si="180"/>
        <v>10.274931069295777</v>
      </c>
      <c r="NU45" s="962">
        <v>31.217940414688989</v>
      </c>
      <c r="NV45" s="962">
        <v>10.658179867607197</v>
      </c>
      <c r="NW45" s="472">
        <f t="shared" si="181"/>
        <v>0.50366496451771781</v>
      </c>
      <c r="NX45" s="472">
        <f t="shared" si="182"/>
        <v>0.38324879831142056</v>
      </c>
    </row>
    <row r="46" spans="12:388" x14ac:dyDescent="0.25">
      <c r="L46" s="321">
        <v>0.92363425925925924</v>
      </c>
      <c r="M46" s="338">
        <f t="shared" si="129"/>
        <v>45367.923634259256</v>
      </c>
      <c r="N46" s="321" t="s">
        <v>324</v>
      </c>
      <c r="O46" s="311">
        <v>4.0000000000000001E-3</v>
      </c>
      <c r="P46" s="311">
        <v>3.2000000000000001E-2</v>
      </c>
      <c r="Q46" s="311">
        <v>3.2000000000000001E-2</v>
      </c>
      <c r="R46" s="311">
        <v>179.6541007765197</v>
      </c>
      <c r="S46" s="311">
        <f t="shared" si="130"/>
        <v>5614.1906492662401</v>
      </c>
      <c r="T46" s="921">
        <f t="shared" si="131"/>
        <v>22.456762597064962</v>
      </c>
      <c r="U46" s="311">
        <f t="shared" si="0"/>
        <v>5.4440636598945362</v>
      </c>
      <c r="V46" s="311">
        <f t="shared" si="1"/>
        <v>5.7952935734361191</v>
      </c>
      <c r="W46" s="311">
        <f t="shared" si="2"/>
        <v>17.012698937170427</v>
      </c>
      <c r="X46" s="311">
        <f t="shared" si="3"/>
        <v>28.252056170501081</v>
      </c>
      <c r="Z46" s="321">
        <v>0.92363425925925924</v>
      </c>
      <c r="AA46" s="338">
        <f t="shared" si="132"/>
        <v>45367.923634259256</v>
      </c>
      <c r="AB46" s="321" t="s">
        <v>324</v>
      </c>
      <c r="AC46" s="311">
        <v>4.0000000000000001E-3</v>
      </c>
      <c r="AD46" s="311">
        <v>3.2000000000000001E-2</v>
      </c>
      <c r="AE46" s="311">
        <v>3.2000000000000001E-2</v>
      </c>
      <c r="AF46" s="311">
        <v>174.81516847322646</v>
      </c>
      <c r="AG46" s="311">
        <f t="shared" si="133"/>
        <v>5462.9740147883267</v>
      </c>
      <c r="AH46" s="921">
        <f t="shared" si="134"/>
        <v>21.851896059153308</v>
      </c>
      <c r="AI46" s="311">
        <f t="shared" si="4"/>
        <v>5.2974293476735292</v>
      </c>
      <c r="AJ46" s="311">
        <f t="shared" si="5"/>
        <v>5.6391989830073053</v>
      </c>
      <c r="AK46" s="311">
        <f t="shared" si="6"/>
        <v>16.55446671147978</v>
      </c>
      <c r="AL46" s="311">
        <f t="shared" si="7"/>
        <v>27.491095042160612</v>
      </c>
      <c r="AN46" s="922">
        <v>22.234315950402816</v>
      </c>
      <c r="AO46" s="922">
        <f t="shared" si="135"/>
        <v>28.252056170501081</v>
      </c>
      <c r="AP46" s="922">
        <f t="shared" si="136"/>
        <v>16.55446671147978</v>
      </c>
      <c r="AQ46" s="922">
        <v>27.972203937603542</v>
      </c>
      <c r="AR46" s="922">
        <v>16.844178750305165</v>
      </c>
      <c r="AS46" s="922">
        <f t="shared" si="137"/>
        <v>0.27985223289753947</v>
      </c>
      <c r="AT46" s="922">
        <f t="shared" si="138"/>
        <v>0.28971203882538532</v>
      </c>
      <c r="AX46" s="963">
        <v>0.86321759259259256</v>
      </c>
      <c r="AY46" s="964">
        <f t="shared" si="8"/>
        <v>45367.863217592596</v>
      </c>
      <c r="AZ46" s="963" t="s">
        <v>325</v>
      </c>
      <c r="BA46" s="965">
        <v>1.7000000000000001E-2</v>
      </c>
      <c r="BB46" s="965">
        <v>8.4000000000000005E-2</v>
      </c>
      <c r="BC46" s="965">
        <v>8.4000000000000005E-2</v>
      </c>
      <c r="BD46" s="925">
        <v>304.49324190062674</v>
      </c>
      <c r="BE46" s="965">
        <f t="shared" si="9"/>
        <v>3624.9195464360323</v>
      </c>
      <c r="BF46" s="966">
        <f t="shared" si="10"/>
        <v>61.623632289412555</v>
      </c>
      <c r="BG46" s="965">
        <f t="shared" si="11"/>
        <v>3.5822734341250202</v>
      </c>
      <c r="BH46" s="965">
        <f t="shared" si="12"/>
        <v>3.6685932759111655</v>
      </c>
      <c r="BI46" s="965">
        <f t="shared" si="13"/>
        <v>58.041358855287534</v>
      </c>
      <c r="BJ46" s="965">
        <f t="shared" si="14"/>
        <v>65.292225565323719</v>
      </c>
      <c r="BL46" s="963">
        <v>0.86321759259259256</v>
      </c>
      <c r="BM46" s="964">
        <f t="shared" si="15"/>
        <v>45367.863217592596</v>
      </c>
      <c r="BN46" s="963" t="s">
        <v>325</v>
      </c>
      <c r="BO46" s="965">
        <v>1.7000000000000001E-2</v>
      </c>
      <c r="BP46" s="965">
        <v>8.4000000000000005E-2</v>
      </c>
      <c r="BQ46" s="965">
        <v>8.4000000000000005E-2</v>
      </c>
      <c r="BR46" s="925">
        <v>297.84979574370567</v>
      </c>
      <c r="BS46" s="965">
        <f t="shared" si="16"/>
        <v>3545.8309017107817</v>
      </c>
      <c r="BT46" s="966">
        <f t="shared" si="17"/>
        <v>60.279125329083293</v>
      </c>
      <c r="BU46" s="965">
        <f t="shared" si="18"/>
        <v>3.5041152440435961</v>
      </c>
      <c r="BV46" s="965">
        <f t="shared" si="19"/>
        <v>3.5885517559482611</v>
      </c>
      <c r="BW46" s="965">
        <f t="shared" si="20"/>
        <v>56.775010085039696</v>
      </c>
      <c r="BX46" s="965">
        <f t="shared" si="21"/>
        <v>63.867677085031552</v>
      </c>
      <c r="BZ46" s="927">
        <v>61.022987709022601</v>
      </c>
      <c r="CA46" s="927">
        <f t="shared" si="139"/>
        <v>65.292225565323719</v>
      </c>
      <c r="CB46" s="927">
        <f t="shared" si="140"/>
        <v>56.775010085039696</v>
      </c>
      <c r="CC46" s="927">
        <v>64.655823263634858</v>
      </c>
      <c r="CD46" s="927">
        <v>57.47563063804828</v>
      </c>
      <c r="CE46" s="927">
        <f t="shared" si="141"/>
        <v>0.63640230168886092</v>
      </c>
      <c r="CF46" s="927">
        <f t="shared" si="142"/>
        <v>0.70062055300858361</v>
      </c>
      <c r="CJ46" s="967">
        <v>0.85623842592592592</v>
      </c>
      <c r="CK46" s="968">
        <f t="shared" si="143"/>
        <v>45367.856238425928</v>
      </c>
      <c r="CL46" s="967" t="s">
        <v>326</v>
      </c>
      <c r="CM46" s="469">
        <v>3.9E-2</v>
      </c>
      <c r="CN46" s="469">
        <v>8.7999999999999995E-2</v>
      </c>
      <c r="CO46" s="469">
        <v>8.7999999999999995E-2</v>
      </c>
      <c r="CP46" s="930">
        <v>284.10906235127197</v>
      </c>
      <c r="CQ46" s="469">
        <f t="shared" si="22"/>
        <v>3228.5120721735452</v>
      </c>
      <c r="CR46" s="969">
        <f t="shared" si="144"/>
        <v>125.91197081476827</v>
      </c>
      <c r="CS46" s="469">
        <f t="shared" si="23"/>
        <v>3.1922366556322697</v>
      </c>
      <c r="CT46" s="469">
        <f t="shared" si="24"/>
        <v>3.2656214063364595</v>
      </c>
      <c r="CU46" s="469">
        <f t="shared" si="25"/>
        <v>122.719734159136</v>
      </c>
      <c r="CV46" s="469">
        <f t="shared" si="26"/>
        <v>129.17759222110473</v>
      </c>
      <c r="CX46" s="967">
        <v>0.85623842592592592</v>
      </c>
      <c r="CY46" s="968">
        <f t="shared" si="145"/>
        <v>45367.856238425928</v>
      </c>
      <c r="CZ46" s="967" t="s">
        <v>326</v>
      </c>
      <c r="DA46" s="469">
        <v>3.9E-2</v>
      </c>
      <c r="DB46" s="469">
        <v>8.7999999999999995E-2</v>
      </c>
      <c r="DC46" s="469">
        <v>8.7999999999999995E-2</v>
      </c>
      <c r="DD46" s="930">
        <v>275.73461394545348</v>
      </c>
      <c r="DE46" s="469">
        <f t="shared" si="27"/>
        <v>3133.3478857437894</v>
      </c>
      <c r="DF46" s="969">
        <f t="shared" si="146"/>
        <v>122.20056754400778</v>
      </c>
      <c r="DG46" s="469">
        <f t="shared" si="28"/>
        <v>3.0981417297241967</v>
      </c>
      <c r="DH46" s="469">
        <f t="shared" si="29"/>
        <v>3.1693633786833737</v>
      </c>
      <c r="DI46" s="469">
        <f t="shared" si="30"/>
        <v>119.10242581428359</v>
      </c>
      <c r="DJ46" s="469">
        <f t="shared" si="31"/>
        <v>125.36993092269115</v>
      </c>
      <c r="DL46" s="472">
        <v>124.12041676825328</v>
      </c>
      <c r="DM46" s="472">
        <f t="shared" si="147"/>
        <v>129.17759222110473</v>
      </c>
      <c r="DN46" s="472">
        <f t="shared" si="148"/>
        <v>119.10242581428359</v>
      </c>
      <c r="DO46" s="472">
        <v>127.33957287659584</v>
      </c>
      <c r="DP46" s="472">
        <v>120.97360124661505</v>
      </c>
      <c r="DQ46" s="472">
        <f t="shared" si="149"/>
        <v>1.8380193445088935</v>
      </c>
      <c r="DR46" s="472">
        <f t="shared" si="150"/>
        <v>1.8711754323314551</v>
      </c>
      <c r="DV46" s="970">
        <v>0.8817476851851852</v>
      </c>
      <c r="DW46" s="971">
        <f t="shared" si="32"/>
        <v>45367.881747685184</v>
      </c>
      <c r="DX46" s="970" t="s">
        <v>436</v>
      </c>
      <c r="DY46" s="972">
        <v>4.0000000000000001E-3</v>
      </c>
      <c r="DZ46" s="972">
        <v>1.0999999999999999E-2</v>
      </c>
      <c r="EA46" s="972">
        <v>1.0999999999999999E-2</v>
      </c>
      <c r="EB46" s="934">
        <v>75.168674108638257</v>
      </c>
      <c r="EC46" s="972">
        <f t="shared" si="33"/>
        <v>6833.5158280580235</v>
      </c>
      <c r="ED46" s="973">
        <f t="shared" si="34"/>
        <v>27.334063312232093</v>
      </c>
      <c r="EE46" s="974">
        <f t="shared" si="35"/>
        <v>6.2640561757198547</v>
      </c>
      <c r="EF46" s="974">
        <f t="shared" si="36"/>
        <v>7.5168674108638269</v>
      </c>
      <c r="EG46" s="972">
        <f t="shared" si="37"/>
        <v>21.070007136512238</v>
      </c>
      <c r="EH46" s="972">
        <f t="shared" si="38"/>
        <v>34.850930723095921</v>
      </c>
      <c r="EJ46" s="970">
        <v>0.8817476851851852</v>
      </c>
      <c r="EK46" s="971">
        <f t="shared" si="39"/>
        <v>45367.881747685184</v>
      </c>
      <c r="EL46" s="970" t="s">
        <v>436</v>
      </c>
      <c r="EM46" s="972">
        <v>4.0000000000000001E-3</v>
      </c>
      <c r="EN46" s="972">
        <v>1.0999999999999999E-2</v>
      </c>
      <c r="EO46" s="972">
        <v>1.0999999999999999E-2</v>
      </c>
      <c r="EP46" s="934">
        <v>75.370816165296901</v>
      </c>
      <c r="EQ46" s="972">
        <f t="shared" si="40"/>
        <v>6851.892378663355</v>
      </c>
      <c r="ER46" s="975">
        <f t="shared" si="41"/>
        <v>27.407569514653421</v>
      </c>
      <c r="ES46" s="976">
        <f t="shared" si="42"/>
        <v>6.2809013471080757</v>
      </c>
      <c r="ET46" s="976">
        <f t="shared" si="43"/>
        <v>7.537081616529691</v>
      </c>
      <c r="EU46" s="972">
        <f t="shared" si="44"/>
        <v>21.126668167545347</v>
      </c>
      <c r="EV46" s="972">
        <f t="shared" si="45"/>
        <v>34.944651131183115</v>
      </c>
      <c r="EX46" s="939">
        <v>27.551504508017935</v>
      </c>
      <c r="EY46" s="939">
        <f t="shared" si="151"/>
        <v>34.944651131183115</v>
      </c>
      <c r="EZ46" s="939">
        <f t="shared" si="152"/>
        <v>21.070007136512238</v>
      </c>
      <c r="FA46" s="939">
        <v>35.128168247722869</v>
      </c>
      <c r="FB46" s="939">
        <v>21.237618058263827</v>
      </c>
      <c r="FC46" s="472">
        <f t="shared" si="153"/>
        <v>-0.183517116539754</v>
      </c>
      <c r="FD46" s="472">
        <f t="shared" si="154"/>
        <v>0.16761092175158865</v>
      </c>
      <c r="FH46" s="977">
        <v>0.90281250000000002</v>
      </c>
      <c r="FI46" s="978">
        <f t="shared" si="46"/>
        <v>45367.902812499997</v>
      </c>
      <c r="FJ46" s="977" t="s">
        <v>437</v>
      </c>
      <c r="FK46" s="979">
        <v>5.0000000000000001E-3</v>
      </c>
      <c r="FL46" s="979">
        <v>1.4999999999999999E-2</v>
      </c>
      <c r="FM46" s="979">
        <v>1.4999999999999999E-2</v>
      </c>
      <c r="FN46" s="942">
        <v>59.490921907355307</v>
      </c>
      <c r="FO46" s="979">
        <f t="shared" si="47"/>
        <v>3966.061460490354</v>
      </c>
      <c r="FP46" s="980">
        <f t="shared" si="48"/>
        <v>19.830307302451772</v>
      </c>
      <c r="FQ46" s="981">
        <f t="shared" si="49"/>
        <v>3.7181826192097067</v>
      </c>
      <c r="FR46" s="981">
        <f t="shared" si="50"/>
        <v>4.2493515648110947</v>
      </c>
      <c r="FS46" s="979">
        <f t="shared" si="51"/>
        <v>16.112124683242065</v>
      </c>
      <c r="FT46" s="979">
        <f t="shared" si="52"/>
        <v>24.079658867262864</v>
      </c>
      <c r="FV46" s="977">
        <v>0.90281250000000002</v>
      </c>
      <c r="FW46" s="978">
        <f t="shared" si="53"/>
        <v>45367.902812499997</v>
      </c>
      <c r="FX46" s="977" t="s">
        <v>437</v>
      </c>
      <c r="FY46" s="979">
        <v>5.0000000000000001E-3</v>
      </c>
      <c r="FZ46" s="979">
        <v>1.4999999999999999E-2</v>
      </c>
      <c r="GA46" s="979">
        <v>1.4999999999999999E-2</v>
      </c>
      <c r="GB46" s="942">
        <v>59.242050215378818</v>
      </c>
      <c r="GC46" s="979">
        <f t="shared" si="54"/>
        <v>3949.4700143585878</v>
      </c>
      <c r="GD46" s="980">
        <f t="shared" si="55"/>
        <v>19.74735007179294</v>
      </c>
      <c r="GE46" s="981">
        <f t="shared" si="56"/>
        <v>3.7026281384611761</v>
      </c>
      <c r="GF46" s="981">
        <f t="shared" si="57"/>
        <v>4.2315750153842018</v>
      </c>
      <c r="GG46" s="979">
        <f t="shared" si="58"/>
        <v>16.044721933331765</v>
      </c>
      <c r="GH46" s="979">
        <f t="shared" si="59"/>
        <v>23.978925087177142</v>
      </c>
      <c r="GJ46" s="982">
        <v>19.922769316897931</v>
      </c>
      <c r="GK46" s="945">
        <f t="shared" si="155"/>
        <v>24.079658867262864</v>
      </c>
      <c r="GL46" s="945">
        <f t="shared" si="156"/>
        <v>16.044721933331765</v>
      </c>
      <c r="GM46" s="982">
        <v>24.191934170518916</v>
      </c>
      <c r="GN46" s="982">
        <v>16.187250069979569</v>
      </c>
      <c r="GO46" s="472">
        <f t="shared" si="157"/>
        <v>-0.11227530325605173</v>
      </c>
      <c r="GP46" s="472">
        <f t="shared" si="158"/>
        <v>0.14252813664780462</v>
      </c>
      <c r="GT46" s="983">
        <v>0.93758101851851849</v>
      </c>
      <c r="GU46" s="984">
        <f t="shared" si="60"/>
        <v>45367.937581018516</v>
      </c>
      <c r="GV46" s="983" t="s">
        <v>438</v>
      </c>
      <c r="GW46" s="985">
        <v>6.0000000000000001E-3</v>
      </c>
      <c r="GX46" s="985">
        <v>3.6999999999999998E-2</v>
      </c>
      <c r="GY46" s="985">
        <v>3.6999999999999998E-2</v>
      </c>
      <c r="GZ46" s="948">
        <v>276.78277960238375</v>
      </c>
      <c r="HA46" s="985">
        <f t="shared" si="61"/>
        <v>7480.6156649292907</v>
      </c>
      <c r="HB46" s="986">
        <f t="shared" si="62"/>
        <v>44.883693989575747</v>
      </c>
      <c r="HC46" s="987">
        <f t="shared" si="63"/>
        <v>7.2837573579574677</v>
      </c>
      <c r="HD46" s="987">
        <f t="shared" si="64"/>
        <v>7.6884105445106607</v>
      </c>
      <c r="HE46" s="985">
        <f t="shared" si="65"/>
        <v>37.599936631618277</v>
      </c>
      <c r="HF46" s="985">
        <f t="shared" si="66"/>
        <v>52.572104534086407</v>
      </c>
      <c r="HH46" s="983">
        <v>0.93758101851851849</v>
      </c>
      <c r="HI46" s="984">
        <f t="shared" si="67"/>
        <v>45367.937581018516</v>
      </c>
      <c r="HJ46" s="983" t="s">
        <v>438</v>
      </c>
      <c r="HK46" s="985">
        <v>6.0000000000000001E-3</v>
      </c>
      <c r="HL46" s="985">
        <v>3.6999999999999998E-2</v>
      </c>
      <c r="HM46" s="985">
        <v>3.6999999999999998E-2</v>
      </c>
      <c r="HN46" s="948">
        <v>270.62171808561465</v>
      </c>
      <c r="HO46" s="985">
        <f t="shared" si="68"/>
        <v>7314.1004888003963</v>
      </c>
      <c r="HP46" s="986">
        <f t="shared" si="69"/>
        <v>43.88460293280238</v>
      </c>
      <c r="HQ46" s="987">
        <f t="shared" si="70"/>
        <v>7.1216241601477543</v>
      </c>
      <c r="HR46" s="987">
        <f t="shared" si="71"/>
        <v>7.5172699468226289</v>
      </c>
      <c r="HS46" s="985">
        <f t="shared" si="72"/>
        <v>36.762978772654627</v>
      </c>
      <c r="HT46" s="985">
        <f t="shared" si="73"/>
        <v>51.40187287962501</v>
      </c>
      <c r="HV46" s="951">
        <v>44.56210399150121</v>
      </c>
      <c r="HW46" s="951">
        <f t="shared" si="159"/>
        <v>52.572104534086407</v>
      </c>
      <c r="HX46" s="951">
        <f t="shared" si="160"/>
        <v>36.762978772654627</v>
      </c>
      <c r="HY46" s="951">
        <v>52.195427360415771</v>
      </c>
      <c r="HZ46" s="951">
        <v>37.330534484108469</v>
      </c>
      <c r="IA46" s="472">
        <f t="shared" si="161"/>
        <v>0.37667717367063602</v>
      </c>
      <c r="IB46" s="472">
        <f t="shared" si="162"/>
        <v>0.56755571145384209</v>
      </c>
      <c r="IF46" s="952">
        <v>0.8715856481481481</v>
      </c>
      <c r="IG46" s="953">
        <f t="shared" si="163"/>
        <v>45367.87158564815</v>
      </c>
      <c r="IH46" s="240" t="s">
        <v>327</v>
      </c>
      <c r="II46" s="239">
        <v>7.0000000000000001E-3</v>
      </c>
      <c r="IJ46" s="239">
        <v>4.2000000000000003E-2</v>
      </c>
      <c r="IK46" s="239">
        <v>4.2000000000000003E-2</v>
      </c>
      <c r="IL46" s="239">
        <v>342.45467564370466</v>
      </c>
      <c r="IM46" s="239">
        <f t="shared" si="164"/>
        <v>8153.682753421539</v>
      </c>
      <c r="IN46" s="954">
        <f t="shared" si="190"/>
        <v>57.075779273950772</v>
      </c>
      <c r="IO46" s="239">
        <f t="shared" si="75"/>
        <v>7.964062224272201</v>
      </c>
      <c r="IP46" s="239">
        <f t="shared" si="76"/>
        <v>8.3525530644806008</v>
      </c>
      <c r="IQ46" s="239">
        <f t="shared" si="77"/>
        <v>49.111717049678575</v>
      </c>
      <c r="IR46" s="239">
        <f t="shared" si="78"/>
        <v>65.428332338431375</v>
      </c>
      <c r="IT46" s="952">
        <v>0.8715856481481481</v>
      </c>
      <c r="IU46" s="953">
        <f t="shared" si="165"/>
        <v>45367.87158564815</v>
      </c>
      <c r="IV46" s="240" t="s">
        <v>327</v>
      </c>
      <c r="IW46" s="239">
        <v>7.0000000000000001E-3</v>
      </c>
      <c r="IX46" s="239">
        <v>4.2000000000000003E-2</v>
      </c>
      <c r="IY46" s="239">
        <v>4.2000000000000003E-2</v>
      </c>
      <c r="IZ46" s="239">
        <v>345.94918302431751</v>
      </c>
      <c r="JA46" s="239">
        <f t="shared" si="166"/>
        <v>8236.885310102798</v>
      </c>
      <c r="JB46" s="954">
        <f t="shared" si="191"/>
        <v>57.658197170719589</v>
      </c>
      <c r="JC46" s="239">
        <f t="shared" si="80"/>
        <v>8.0453298377748261</v>
      </c>
      <c r="JD46" s="239">
        <f t="shared" si="81"/>
        <v>8.4377849518126222</v>
      </c>
      <c r="JE46" s="239">
        <f t="shared" si="82"/>
        <v>49.612867332944759</v>
      </c>
      <c r="JF46" s="239">
        <f t="shared" si="83"/>
        <v>66.095982122532206</v>
      </c>
      <c r="JH46" s="225">
        <v>58.055965683863469</v>
      </c>
      <c r="JI46" s="225">
        <f t="shared" si="167"/>
        <v>66.095982122532206</v>
      </c>
      <c r="JJ46" s="225">
        <f t="shared" si="168"/>
        <v>49.111717049678575</v>
      </c>
      <c r="JK46" s="225">
        <v>66.551960661989824</v>
      </c>
      <c r="JL46" s="225">
        <v>49.955133262859263</v>
      </c>
      <c r="JM46" s="472">
        <f t="shared" si="169"/>
        <v>-0.45597853945761813</v>
      </c>
      <c r="JN46" s="472">
        <f t="shared" si="170"/>
        <v>0.8434162131806886</v>
      </c>
      <c r="JR46" s="323">
        <v>0.91674768518518512</v>
      </c>
      <c r="JS46" s="336">
        <f t="shared" si="84"/>
        <v>45367.916747685187</v>
      </c>
      <c r="JT46" s="184" t="s">
        <v>328</v>
      </c>
      <c r="JU46" s="141">
        <v>3.0000000000000001E-3</v>
      </c>
      <c r="JV46" s="141">
        <v>0.03</v>
      </c>
      <c r="JW46" s="141">
        <v>0.03</v>
      </c>
      <c r="JX46" s="249">
        <v>206.08089643348822</v>
      </c>
      <c r="JY46" s="141">
        <f t="shared" si="85"/>
        <v>6869.3632144496078</v>
      </c>
      <c r="JZ46" s="988">
        <f t="shared" si="86"/>
        <v>20.608089643348823</v>
      </c>
      <c r="KA46" s="141">
        <f t="shared" si="87"/>
        <v>6.647770852693168</v>
      </c>
      <c r="KB46" s="141">
        <f t="shared" si="88"/>
        <v>7.1062378080513184</v>
      </c>
      <c r="KC46" s="141">
        <f t="shared" si="89"/>
        <v>13.960318790655656</v>
      </c>
      <c r="KD46" s="141">
        <f t="shared" si="90"/>
        <v>27.714327451400141</v>
      </c>
      <c r="KF46" s="323">
        <v>0.91674768518518512</v>
      </c>
      <c r="KG46" s="336">
        <f t="shared" si="91"/>
        <v>45367.916747685187</v>
      </c>
      <c r="KH46" s="184" t="s">
        <v>328</v>
      </c>
      <c r="KI46" s="141">
        <v>3.0000000000000001E-3</v>
      </c>
      <c r="KJ46" s="141">
        <v>0.03</v>
      </c>
      <c r="KK46" s="141">
        <v>0.03</v>
      </c>
      <c r="KL46" s="249">
        <v>200.92768251330372</v>
      </c>
      <c r="KM46" s="141">
        <f t="shared" si="92"/>
        <v>6697.5894171101245</v>
      </c>
      <c r="KN46" s="988">
        <f t="shared" si="93"/>
        <v>20.092768251330373</v>
      </c>
      <c r="KO46" s="141">
        <f t="shared" si="94"/>
        <v>6.4815381455904424</v>
      </c>
      <c r="KP46" s="141">
        <f t="shared" si="95"/>
        <v>6.9285407763208191</v>
      </c>
      <c r="KQ46" s="141">
        <f t="shared" si="96"/>
        <v>13.611230105739931</v>
      </c>
      <c r="KR46" s="141">
        <f t="shared" si="97"/>
        <v>27.021309027651192</v>
      </c>
      <c r="KT46" s="226">
        <v>20.512994181824144</v>
      </c>
      <c r="KU46" s="226">
        <f t="shared" si="171"/>
        <v>27.714327451400141</v>
      </c>
      <c r="KV46" s="226">
        <f t="shared" si="172"/>
        <v>13.611230105739931</v>
      </c>
      <c r="KW46" s="226">
        <v>27.586440451418675</v>
      </c>
      <c r="KX46" s="226">
        <v>13.895899284461517</v>
      </c>
      <c r="KY46" s="472">
        <f t="shared" si="173"/>
        <v>0.12788699998146669</v>
      </c>
      <c r="KZ46" s="472">
        <f t="shared" si="174"/>
        <v>0.28466917872158604</v>
      </c>
      <c r="LD46" s="146">
        <v>0.91674768518518512</v>
      </c>
      <c r="LE46" s="421">
        <f t="shared" si="98"/>
        <v>45367.916747685187</v>
      </c>
      <c r="LF46" s="185" t="s">
        <v>329</v>
      </c>
      <c r="LG46" s="142">
        <v>2E-3</v>
      </c>
      <c r="LH46" s="142">
        <v>0.01</v>
      </c>
      <c r="LI46" s="142">
        <v>1.2E-2</v>
      </c>
      <c r="LJ46" s="274">
        <v>127.88510538001657</v>
      </c>
      <c r="LK46" s="142">
        <f t="shared" si="99"/>
        <v>10657.09211500138</v>
      </c>
      <c r="LL46" s="424">
        <f t="shared" si="100"/>
        <v>21.314184230002759</v>
      </c>
      <c r="LM46" s="142">
        <f t="shared" si="101"/>
        <v>9.8373157984628126</v>
      </c>
      <c r="LN46" s="142">
        <f t="shared" si="102"/>
        <v>11.625918670910599</v>
      </c>
      <c r="LO46" s="142">
        <f t="shared" si="103"/>
        <v>11.476868431539947</v>
      </c>
      <c r="LP46" s="142">
        <f t="shared" si="104"/>
        <v>32.940102900913359</v>
      </c>
      <c r="LR46" s="146">
        <v>0.91674768518518512</v>
      </c>
      <c r="LS46" s="421">
        <f t="shared" si="105"/>
        <v>45367.916747685187</v>
      </c>
      <c r="LT46" s="185" t="s">
        <v>329</v>
      </c>
      <c r="LU46" s="142">
        <v>2E-3</v>
      </c>
      <c r="LV46" s="142">
        <v>0.01</v>
      </c>
      <c r="LW46" s="142">
        <v>1.2E-2</v>
      </c>
      <c r="LX46" s="274">
        <v>133.33074456758371</v>
      </c>
      <c r="LY46" s="142">
        <f t="shared" si="106"/>
        <v>11110.895380631975</v>
      </c>
      <c r="LZ46" s="424">
        <f t="shared" si="107"/>
        <v>22.22179076126395</v>
      </c>
      <c r="MA46" s="142">
        <f t="shared" si="108"/>
        <v>10.256211120583361</v>
      </c>
      <c r="MB46" s="142">
        <f t="shared" si="109"/>
        <v>12.120976778871247</v>
      </c>
      <c r="MC46" s="142">
        <f t="shared" si="110"/>
        <v>11.965579640680589</v>
      </c>
      <c r="MD46" s="142">
        <f t="shared" si="111"/>
        <v>34.342767540135199</v>
      </c>
      <c r="MF46" s="227">
        <v>22.285023181264037</v>
      </c>
      <c r="MG46" s="227">
        <f t="shared" si="175"/>
        <v>34.342767540135199</v>
      </c>
      <c r="MH46" s="227">
        <f t="shared" si="176"/>
        <v>11.476868431539947</v>
      </c>
      <c r="MI46" s="227">
        <v>34.440490371044419</v>
      </c>
      <c r="MJ46" s="227">
        <v>11.999627866834482</v>
      </c>
      <c r="MK46" s="472">
        <f t="shared" si="177"/>
        <v>-9.7722830909219738E-2</v>
      </c>
      <c r="ML46" s="472">
        <f t="shared" si="178"/>
        <v>0.52275943529453528</v>
      </c>
    </row>
    <row r="47" spans="12:388" x14ac:dyDescent="0.25">
      <c r="L47" s="321">
        <v>0.92711805555555549</v>
      </c>
      <c r="M47" s="338">
        <f t="shared" si="129"/>
        <v>45367.927118055559</v>
      </c>
      <c r="N47" s="321" t="s">
        <v>324</v>
      </c>
      <c r="O47" s="311">
        <v>4.0000000000000001E-3</v>
      </c>
      <c r="P47" s="311">
        <v>3.2000000000000001E-2</v>
      </c>
      <c r="Q47" s="311">
        <v>3.2000000000000001E-2</v>
      </c>
      <c r="R47" s="311">
        <v>179.6541007765197</v>
      </c>
      <c r="S47" s="311">
        <f t="shared" si="130"/>
        <v>5614.1906492662401</v>
      </c>
      <c r="T47" s="921">
        <f t="shared" si="131"/>
        <v>22.456762597064962</v>
      </c>
      <c r="U47" s="311">
        <f t="shared" si="0"/>
        <v>5.4440636598945362</v>
      </c>
      <c r="V47" s="311">
        <f t="shared" si="1"/>
        <v>5.7952935734361191</v>
      </c>
      <c r="W47" s="311">
        <f t="shared" si="2"/>
        <v>17.012698937170427</v>
      </c>
      <c r="X47" s="311">
        <f t="shared" si="3"/>
        <v>28.252056170501081</v>
      </c>
      <c r="Z47" s="321">
        <v>0.92711805555555549</v>
      </c>
      <c r="AA47" s="338">
        <f t="shared" si="132"/>
        <v>45367.927118055559</v>
      </c>
      <c r="AB47" s="321" t="s">
        <v>324</v>
      </c>
      <c r="AC47" s="311">
        <v>4.0000000000000001E-3</v>
      </c>
      <c r="AD47" s="311">
        <v>3.2000000000000001E-2</v>
      </c>
      <c r="AE47" s="311">
        <v>3.2000000000000001E-2</v>
      </c>
      <c r="AF47" s="311">
        <v>174.81516847322646</v>
      </c>
      <c r="AG47" s="311">
        <f t="shared" si="133"/>
        <v>5462.9740147883267</v>
      </c>
      <c r="AH47" s="921">
        <f t="shared" si="134"/>
        <v>21.851896059153308</v>
      </c>
      <c r="AI47" s="311">
        <f t="shared" si="4"/>
        <v>5.2974293476735292</v>
      </c>
      <c r="AJ47" s="311">
        <f t="shared" si="5"/>
        <v>5.6391989830073053</v>
      </c>
      <c r="AK47" s="311">
        <f t="shared" si="6"/>
        <v>16.55446671147978</v>
      </c>
      <c r="AL47" s="311">
        <f t="shared" si="7"/>
        <v>27.491095042160612</v>
      </c>
      <c r="AN47" s="922">
        <v>22.234315950402816</v>
      </c>
      <c r="AO47" s="922">
        <f t="shared" si="135"/>
        <v>28.252056170501081</v>
      </c>
      <c r="AP47" s="922">
        <f t="shared" si="136"/>
        <v>16.55446671147978</v>
      </c>
      <c r="AQ47" s="922">
        <v>27.972203937603542</v>
      </c>
      <c r="AR47" s="922">
        <v>16.844178750305165</v>
      </c>
      <c r="AS47" s="922">
        <f t="shared" si="137"/>
        <v>0.27985223289753947</v>
      </c>
      <c r="AT47" s="922">
        <f t="shared" si="138"/>
        <v>0.28971203882538532</v>
      </c>
      <c r="AX47" s="963">
        <v>0.86534722222222227</v>
      </c>
      <c r="AY47" s="964">
        <f t="shared" si="8"/>
        <v>45367.865347222221</v>
      </c>
      <c r="AZ47" s="963" t="s">
        <v>325</v>
      </c>
      <c r="BA47" s="965">
        <v>1.4999999999999999E-2</v>
      </c>
      <c r="BB47" s="965">
        <v>8.4000000000000005E-2</v>
      </c>
      <c r="BC47" s="965">
        <v>8.4000000000000005E-2</v>
      </c>
      <c r="BD47" s="925">
        <v>304.49324190062674</v>
      </c>
      <c r="BE47" s="965">
        <f t="shared" si="9"/>
        <v>3624.9195464360323</v>
      </c>
      <c r="BF47" s="966">
        <f t="shared" si="10"/>
        <v>54.373793196540483</v>
      </c>
      <c r="BG47" s="965">
        <f t="shared" si="11"/>
        <v>3.5822734341250202</v>
      </c>
      <c r="BH47" s="965">
        <f t="shared" si="12"/>
        <v>3.6685932759111655</v>
      </c>
      <c r="BI47" s="965">
        <f t="shared" si="13"/>
        <v>50.791519762415462</v>
      </c>
      <c r="BJ47" s="965">
        <f t="shared" si="14"/>
        <v>58.042386472451646</v>
      </c>
      <c r="BL47" s="963">
        <v>0.86534722222222227</v>
      </c>
      <c r="BM47" s="964">
        <f t="shared" si="15"/>
        <v>45367.865347222221</v>
      </c>
      <c r="BN47" s="963" t="s">
        <v>325</v>
      </c>
      <c r="BO47" s="965">
        <v>1.4999999999999999E-2</v>
      </c>
      <c r="BP47" s="965">
        <v>8.4000000000000005E-2</v>
      </c>
      <c r="BQ47" s="965">
        <v>8.4000000000000005E-2</v>
      </c>
      <c r="BR47" s="925">
        <v>297.84979574370567</v>
      </c>
      <c r="BS47" s="965">
        <f t="shared" si="16"/>
        <v>3545.8309017107817</v>
      </c>
      <c r="BT47" s="966">
        <f t="shared" si="17"/>
        <v>53.187463525661727</v>
      </c>
      <c r="BU47" s="965">
        <f t="shared" si="18"/>
        <v>3.5041152440435961</v>
      </c>
      <c r="BV47" s="965">
        <f t="shared" si="19"/>
        <v>3.5885517559482611</v>
      </c>
      <c r="BW47" s="965">
        <f t="shared" si="20"/>
        <v>49.68334828161813</v>
      </c>
      <c r="BX47" s="965">
        <f t="shared" si="21"/>
        <v>56.776015281609986</v>
      </c>
      <c r="BZ47" s="927">
        <v>53.843812684431697</v>
      </c>
      <c r="CA47" s="927">
        <f t="shared" si="139"/>
        <v>58.042386472451646</v>
      </c>
      <c r="CB47" s="927">
        <f t="shared" si="140"/>
        <v>49.68334828161813</v>
      </c>
      <c r="CC47" s="927">
        <v>57.476648239043953</v>
      </c>
      <c r="CD47" s="927">
        <v>50.296455613457375</v>
      </c>
      <c r="CE47" s="927">
        <f t="shared" si="141"/>
        <v>0.5657382334076928</v>
      </c>
      <c r="CF47" s="927">
        <f t="shared" si="142"/>
        <v>0.61310733183924526</v>
      </c>
      <c r="CJ47" s="967">
        <v>0.85700231481481481</v>
      </c>
      <c r="CK47" s="968">
        <f t="shared" si="143"/>
        <v>45367.857002314813</v>
      </c>
      <c r="CL47" s="967" t="s">
        <v>326</v>
      </c>
      <c r="CM47" s="469">
        <v>0.03</v>
      </c>
      <c r="CN47" s="469">
        <v>8.7999999999999995E-2</v>
      </c>
      <c r="CO47" s="469">
        <v>8.7999999999999995E-2</v>
      </c>
      <c r="CP47" s="930">
        <v>284.10906235127197</v>
      </c>
      <c r="CQ47" s="469">
        <f t="shared" si="22"/>
        <v>3228.5120721735452</v>
      </c>
      <c r="CR47" s="969">
        <f t="shared" si="144"/>
        <v>96.855362165206358</v>
      </c>
      <c r="CS47" s="469">
        <f t="shared" si="23"/>
        <v>3.1922366556322697</v>
      </c>
      <c r="CT47" s="469">
        <f t="shared" si="24"/>
        <v>3.2656214063364595</v>
      </c>
      <c r="CU47" s="469">
        <f t="shared" si="25"/>
        <v>93.663125509574087</v>
      </c>
      <c r="CV47" s="469">
        <f t="shared" si="26"/>
        <v>100.12098357154282</v>
      </c>
      <c r="CX47" s="967">
        <v>0.85700231481481481</v>
      </c>
      <c r="CY47" s="968">
        <f t="shared" si="145"/>
        <v>45367.857002314813</v>
      </c>
      <c r="CZ47" s="967" t="s">
        <v>326</v>
      </c>
      <c r="DA47" s="469">
        <v>0.03</v>
      </c>
      <c r="DB47" s="469">
        <v>8.7999999999999995E-2</v>
      </c>
      <c r="DC47" s="469">
        <v>8.7999999999999995E-2</v>
      </c>
      <c r="DD47" s="930">
        <v>275.73461394545348</v>
      </c>
      <c r="DE47" s="469">
        <f t="shared" si="27"/>
        <v>3133.3478857437894</v>
      </c>
      <c r="DF47" s="969">
        <f t="shared" si="146"/>
        <v>94.000436572313674</v>
      </c>
      <c r="DG47" s="469">
        <f t="shared" si="28"/>
        <v>3.0981417297241967</v>
      </c>
      <c r="DH47" s="469">
        <f t="shared" si="29"/>
        <v>3.1693633786833737</v>
      </c>
      <c r="DI47" s="469">
        <f t="shared" si="30"/>
        <v>90.902294842589484</v>
      </c>
      <c r="DJ47" s="469">
        <f t="shared" si="31"/>
        <v>97.169799950997046</v>
      </c>
      <c r="DL47" s="472">
        <v>95.477243667887137</v>
      </c>
      <c r="DM47" s="472">
        <f t="shared" si="147"/>
        <v>100.12098357154282</v>
      </c>
      <c r="DN47" s="472">
        <f t="shared" si="148"/>
        <v>90.902294842589484</v>
      </c>
      <c r="DO47" s="472">
        <v>98.696399776229697</v>
      </c>
      <c r="DP47" s="472">
        <v>92.330428146248906</v>
      </c>
      <c r="DQ47" s="472">
        <f t="shared" si="149"/>
        <v>1.4245837953131257</v>
      </c>
      <c r="DR47" s="472">
        <f t="shared" si="150"/>
        <v>1.4281333036594219</v>
      </c>
      <c r="DV47" s="970">
        <v>0.88548611111111108</v>
      </c>
      <c r="DW47" s="971">
        <f t="shared" si="32"/>
        <v>45367.88548611111</v>
      </c>
      <c r="DX47" s="970" t="s">
        <v>436</v>
      </c>
      <c r="DY47" s="972">
        <v>4.0000000000000001E-3</v>
      </c>
      <c r="DZ47" s="972">
        <v>1.0999999999999999E-2</v>
      </c>
      <c r="EA47" s="972">
        <v>1.0999999999999999E-2</v>
      </c>
      <c r="EB47" s="934">
        <v>75.168674108638257</v>
      </c>
      <c r="EC47" s="972">
        <f t="shared" si="33"/>
        <v>6833.5158280580235</v>
      </c>
      <c r="ED47" s="973">
        <f t="shared" si="34"/>
        <v>27.334063312232093</v>
      </c>
      <c r="EE47" s="974">
        <f t="shared" si="35"/>
        <v>6.2640561757198547</v>
      </c>
      <c r="EF47" s="974">
        <f t="shared" si="36"/>
        <v>7.5168674108638269</v>
      </c>
      <c r="EG47" s="972">
        <f t="shared" si="37"/>
        <v>21.070007136512238</v>
      </c>
      <c r="EH47" s="972">
        <f t="shared" si="38"/>
        <v>34.850930723095921</v>
      </c>
      <c r="EJ47" s="970">
        <v>0.88548611111111108</v>
      </c>
      <c r="EK47" s="971">
        <f t="shared" si="39"/>
        <v>45367.88548611111</v>
      </c>
      <c r="EL47" s="970" t="s">
        <v>436</v>
      </c>
      <c r="EM47" s="972">
        <v>4.0000000000000001E-3</v>
      </c>
      <c r="EN47" s="972">
        <v>1.0999999999999999E-2</v>
      </c>
      <c r="EO47" s="972">
        <v>1.0999999999999999E-2</v>
      </c>
      <c r="EP47" s="934">
        <v>75.370816165296901</v>
      </c>
      <c r="EQ47" s="972">
        <f t="shared" si="40"/>
        <v>6851.892378663355</v>
      </c>
      <c r="ER47" s="975">
        <f t="shared" si="41"/>
        <v>27.407569514653421</v>
      </c>
      <c r="ES47" s="976">
        <f t="shared" si="42"/>
        <v>6.2809013471080757</v>
      </c>
      <c r="ET47" s="976">
        <f t="shared" si="43"/>
        <v>7.537081616529691</v>
      </c>
      <c r="EU47" s="972">
        <f t="shared" si="44"/>
        <v>21.126668167545347</v>
      </c>
      <c r="EV47" s="972">
        <f t="shared" si="45"/>
        <v>34.944651131183115</v>
      </c>
      <c r="EX47" s="939">
        <v>27.551504508017935</v>
      </c>
      <c r="EY47" s="939">
        <f t="shared" si="151"/>
        <v>34.944651131183115</v>
      </c>
      <c r="EZ47" s="939">
        <f t="shared" si="152"/>
        <v>21.070007136512238</v>
      </c>
      <c r="FA47" s="939">
        <v>35.128168247722869</v>
      </c>
      <c r="FB47" s="939">
        <v>21.237618058263827</v>
      </c>
      <c r="FC47" s="472">
        <f t="shared" si="153"/>
        <v>-0.183517116539754</v>
      </c>
      <c r="FD47" s="472">
        <f t="shared" si="154"/>
        <v>0.16761092175158865</v>
      </c>
      <c r="FH47" s="977">
        <v>0.90633101851851849</v>
      </c>
      <c r="FI47" s="978">
        <f t="shared" si="46"/>
        <v>45367.906331018516</v>
      </c>
      <c r="FJ47" s="977" t="s">
        <v>437</v>
      </c>
      <c r="FK47" s="979">
        <v>4.0000000000000001E-3</v>
      </c>
      <c r="FL47" s="979">
        <v>1.4999999999999999E-2</v>
      </c>
      <c r="FM47" s="979">
        <v>1.4999999999999999E-2</v>
      </c>
      <c r="FN47" s="942">
        <v>59.490921907355307</v>
      </c>
      <c r="FO47" s="979">
        <f t="shared" si="47"/>
        <v>3966.061460490354</v>
      </c>
      <c r="FP47" s="980">
        <f t="shared" si="48"/>
        <v>15.864245841961417</v>
      </c>
      <c r="FQ47" s="981">
        <f t="shared" si="49"/>
        <v>3.7181826192097067</v>
      </c>
      <c r="FR47" s="981">
        <f t="shared" si="50"/>
        <v>4.2493515648110947</v>
      </c>
      <c r="FS47" s="979">
        <f t="shared" si="51"/>
        <v>12.14606322275171</v>
      </c>
      <c r="FT47" s="979">
        <f t="shared" si="52"/>
        <v>20.113597406772513</v>
      </c>
      <c r="FV47" s="977">
        <v>0.90633101851851849</v>
      </c>
      <c r="FW47" s="978">
        <f t="shared" si="53"/>
        <v>45367.906331018516</v>
      </c>
      <c r="FX47" s="977" t="s">
        <v>437</v>
      </c>
      <c r="FY47" s="979">
        <v>4.0000000000000001E-3</v>
      </c>
      <c r="FZ47" s="979">
        <v>1.4999999999999999E-2</v>
      </c>
      <c r="GA47" s="979">
        <v>1.4999999999999999E-2</v>
      </c>
      <c r="GB47" s="942">
        <v>59.242050215378818</v>
      </c>
      <c r="GC47" s="979">
        <f t="shared" si="54"/>
        <v>3949.4700143585878</v>
      </c>
      <c r="GD47" s="980">
        <f t="shared" si="55"/>
        <v>15.797880057434352</v>
      </c>
      <c r="GE47" s="981">
        <f t="shared" si="56"/>
        <v>3.7026281384611761</v>
      </c>
      <c r="GF47" s="981">
        <f t="shared" si="57"/>
        <v>4.2315750153842018</v>
      </c>
      <c r="GG47" s="979">
        <f t="shared" si="58"/>
        <v>12.095251918973176</v>
      </c>
      <c r="GH47" s="979">
        <f t="shared" si="59"/>
        <v>20.029455072818553</v>
      </c>
      <c r="GJ47" s="982">
        <v>15.938215453518344</v>
      </c>
      <c r="GK47" s="945">
        <f t="shared" si="155"/>
        <v>20.113597406772513</v>
      </c>
      <c r="GL47" s="945">
        <f t="shared" si="156"/>
        <v>12.095251918973176</v>
      </c>
      <c r="GM47" s="982">
        <v>20.207380307139331</v>
      </c>
      <c r="GN47" s="982">
        <v>12.202696206599983</v>
      </c>
      <c r="GO47" s="472">
        <f t="shared" si="157"/>
        <v>-9.3782900366818467E-2</v>
      </c>
      <c r="GP47" s="472">
        <f t="shared" si="158"/>
        <v>0.10744428762680691</v>
      </c>
      <c r="GT47" s="983">
        <v>0.94098379629629625</v>
      </c>
      <c r="GU47" s="984">
        <f t="shared" si="60"/>
        <v>45367.940983796296</v>
      </c>
      <c r="GV47" s="983" t="s">
        <v>438</v>
      </c>
      <c r="GW47" s="985">
        <v>6.0000000000000001E-3</v>
      </c>
      <c r="GX47" s="985">
        <v>3.6999999999999998E-2</v>
      </c>
      <c r="GY47" s="985">
        <v>3.6999999999999998E-2</v>
      </c>
      <c r="GZ47" s="948">
        <v>276.78277960238375</v>
      </c>
      <c r="HA47" s="985">
        <f t="shared" si="61"/>
        <v>7480.6156649292907</v>
      </c>
      <c r="HB47" s="986">
        <f t="shared" si="62"/>
        <v>44.883693989575747</v>
      </c>
      <c r="HC47" s="987">
        <f t="shared" si="63"/>
        <v>7.2837573579574677</v>
      </c>
      <c r="HD47" s="987">
        <f t="shared" si="64"/>
        <v>7.6884105445106607</v>
      </c>
      <c r="HE47" s="985">
        <f t="shared" si="65"/>
        <v>37.599936631618277</v>
      </c>
      <c r="HF47" s="985">
        <f t="shared" si="66"/>
        <v>52.572104534086407</v>
      </c>
      <c r="HH47" s="983">
        <v>0.94098379629629625</v>
      </c>
      <c r="HI47" s="984">
        <f t="shared" si="67"/>
        <v>45367.940983796296</v>
      </c>
      <c r="HJ47" s="983" t="s">
        <v>438</v>
      </c>
      <c r="HK47" s="985">
        <v>6.0000000000000001E-3</v>
      </c>
      <c r="HL47" s="985">
        <v>3.6999999999999998E-2</v>
      </c>
      <c r="HM47" s="985">
        <v>3.6999999999999998E-2</v>
      </c>
      <c r="HN47" s="948">
        <v>270.62171808561465</v>
      </c>
      <c r="HO47" s="985">
        <f t="shared" si="68"/>
        <v>7314.1004888003963</v>
      </c>
      <c r="HP47" s="986">
        <f t="shared" si="69"/>
        <v>43.88460293280238</v>
      </c>
      <c r="HQ47" s="987">
        <f t="shared" si="70"/>
        <v>7.1216241601477543</v>
      </c>
      <c r="HR47" s="987">
        <f t="shared" si="71"/>
        <v>7.5172699468226289</v>
      </c>
      <c r="HS47" s="985">
        <f t="shared" si="72"/>
        <v>36.762978772654627</v>
      </c>
      <c r="HT47" s="985">
        <f t="shared" si="73"/>
        <v>51.40187287962501</v>
      </c>
      <c r="HV47" s="951">
        <v>44.56210399150121</v>
      </c>
      <c r="HW47" s="951">
        <f t="shared" si="159"/>
        <v>52.572104534086407</v>
      </c>
      <c r="HX47" s="951">
        <f t="shared" si="160"/>
        <v>36.762978772654627</v>
      </c>
      <c r="HY47" s="951">
        <v>52.195427360415771</v>
      </c>
      <c r="HZ47" s="951">
        <v>37.330534484108469</v>
      </c>
      <c r="IA47" s="472">
        <f t="shared" si="161"/>
        <v>0.37667717367063602</v>
      </c>
      <c r="IB47" s="472">
        <f t="shared" si="162"/>
        <v>0.56755571145384209</v>
      </c>
      <c r="IF47" s="952">
        <v>0.87230324074074073</v>
      </c>
      <c r="IG47" s="953">
        <f t="shared" si="163"/>
        <v>45367.872303240743</v>
      </c>
      <c r="IH47" s="240" t="s">
        <v>327</v>
      </c>
      <c r="II47" s="239">
        <v>8.0000000000000002E-3</v>
      </c>
      <c r="IJ47" s="239">
        <v>4.2000000000000003E-2</v>
      </c>
      <c r="IK47" s="239">
        <v>4.2000000000000003E-2</v>
      </c>
      <c r="IL47" s="239">
        <v>342.45467564370466</v>
      </c>
      <c r="IM47" s="239">
        <f t="shared" si="164"/>
        <v>8153.682753421539</v>
      </c>
      <c r="IN47" s="954">
        <f t="shared" si="190"/>
        <v>65.229462027372307</v>
      </c>
      <c r="IO47" s="239">
        <f t="shared" si="75"/>
        <v>7.964062224272201</v>
      </c>
      <c r="IP47" s="239">
        <f t="shared" si="76"/>
        <v>8.3525530644806008</v>
      </c>
      <c r="IQ47" s="239">
        <f t="shared" si="77"/>
        <v>57.265399803100109</v>
      </c>
      <c r="IR47" s="239">
        <f t="shared" si="78"/>
        <v>73.582015091852909</v>
      </c>
      <c r="IT47" s="952">
        <v>0.87230324074074073</v>
      </c>
      <c r="IU47" s="953">
        <f t="shared" si="165"/>
        <v>45367.872303240743</v>
      </c>
      <c r="IV47" s="240" t="s">
        <v>327</v>
      </c>
      <c r="IW47" s="239">
        <v>8.0000000000000002E-3</v>
      </c>
      <c r="IX47" s="239">
        <v>4.2000000000000003E-2</v>
      </c>
      <c r="IY47" s="239">
        <v>4.2000000000000003E-2</v>
      </c>
      <c r="IZ47" s="239">
        <v>345.94918302431751</v>
      </c>
      <c r="JA47" s="239">
        <f t="shared" si="166"/>
        <v>8236.885310102798</v>
      </c>
      <c r="JB47" s="954">
        <f t="shared" si="191"/>
        <v>65.895082480822381</v>
      </c>
      <c r="JC47" s="239">
        <f t="shared" si="80"/>
        <v>8.0453298377748261</v>
      </c>
      <c r="JD47" s="239">
        <f t="shared" si="81"/>
        <v>8.4377849518126222</v>
      </c>
      <c r="JE47" s="239">
        <f t="shared" si="82"/>
        <v>57.849752643047552</v>
      </c>
      <c r="JF47" s="239">
        <f t="shared" si="83"/>
        <v>74.332867432634998</v>
      </c>
      <c r="JH47" s="225">
        <v>66.349675067272528</v>
      </c>
      <c r="JI47" s="225">
        <f t="shared" si="167"/>
        <v>74.332867432634998</v>
      </c>
      <c r="JJ47" s="225">
        <f t="shared" si="168"/>
        <v>57.265399803100109</v>
      </c>
      <c r="JK47" s="225">
        <v>74.84567004539889</v>
      </c>
      <c r="JL47" s="225">
        <v>58.248842646268322</v>
      </c>
      <c r="JM47" s="472">
        <f t="shared" si="169"/>
        <v>-0.51280261276389183</v>
      </c>
      <c r="JN47" s="472">
        <f t="shared" si="170"/>
        <v>0.98344284316821273</v>
      </c>
      <c r="JR47" s="323">
        <v>0.92024305555555552</v>
      </c>
      <c r="JS47" s="336">
        <f t="shared" si="84"/>
        <v>45367.920243055552</v>
      </c>
      <c r="JT47" s="184" t="s">
        <v>328</v>
      </c>
      <c r="JU47" s="141">
        <v>4.0000000000000001E-3</v>
      </c>
      <c r="JV47" s="141">
        <v>0.03</v>
      </c>
      <c r="JW47" s="141">
        <v>0.03</v>
      </c>
      <c r="JX47" s="249">
        <v>206.08089643348822</v>
      </c>
      <c r="JY47" s="141">
        <f t="shared" si="85"/>
        <v>6869.3632144496078</v>
      </c>
      <c r="JZ47" s="988">
        <f t="shared" si="86"/>
        <v>27.477452857798433</v>
      </c>
      <c r="KA47" s="141">
        <f t="shared" si="87"/>
        <v>6.647770852693168</v>
      </c>
      <c r="KB47" s="141">
        <f t="shared" si="88"/>
        <v>7.1062378080513184</v>
      </c>
      <c r="KC47" s="141">
        <f t="shared" si="89"/>
        <v>20.829682005105266</v>
      </c>
      <c r="KD47" s="141">
        <f t="shared" si="90"/>
        <v>34.583690665849751</v>
      </c>
      <c r="KF47" s="323">
        <v>0.92024305555555552</v>
      </c>
      <c r="KG47" s="336">
        <f t="shared" si="91"/>
        <v>45367.920243055552</v>
      </c>
      <c r="KH47" s="184" t="s">
        <v>328</v>
      </c>
      <c r="KI47" s="141">
        <v>4.0000000000000001E-3</v>
      </c>
      <c r="KJ47" s="141">
        <v>0.03</v>
      </c>
      <c r="KK47" s="141">
        <v>0.03</v>
      </c>
      <c r="KL47" s="249">
        <v>200.92768251330372</v>
      </c>
      <c r="KM47" s="141">
        <f t="shared" si="92"/>
        <v>6697.5894171101245</v>
      </c>
      <c r="KN47" s="988">
        <f t="shared" si="93"/>
        <v>26.7903576684405</v>
      </c>
      <c r="KO47" s="141">
        <f t="shared" si="94"/>
        <v>6.4815381455904424</v>
      </c>
      <c r="KP47" s="141">
        <f t="shared" si="95"/>
        <v>6.9285407763208191</v>
      </c>
      <c r="KQ47" s="141">
        <f t="shared" si="96"/>
        <v>20.308819522850058</v>
      </c>
      <c r="KR47" s="141">
        <f t="shared" si="97"/>
        <v>33.718898444761322</v>
      </c>
      <c r="KT47" s="226">
        <v>27.350658909098858</v>
      </c>
      <c r="KU47" s="226">
        <f t="shared" si="171"/>
        <v>34.583690665849751</v>
      </c>
      <c r="KV47" s="226">
        <f t="shared" si="172"/>
        <v>20.308819522850058</v>
      </c>
      <c r="KW47" s="226">
        <v>34.424105178693388</v>
      </c>
      <c r="KX47" s="226">
        <v>20.733564011736231</v>
      </c>
      <c r="KY47" s="472">
        <f t="shared" si="173"/>
        <v>0.15958548715636311</v>
      </c>
      <c r="KZ47" s="472">
        <f t="shared" si="174"/>
        <v>0.42474448888617289</v>
      </c>
      <c r="LD47" s="146">
        <v>0.92024305555555552</v>
      </c>
      <c r="LE47" s="421">
        <f t="shared" si="98"/>
        <v>45367.920243055552</v>
      </c>
      <c r="LF47" s="185" t="s">
        <v>329</v>
      </c>
      <c r="LG47" s="142">
        <v>2E-3</v>
      </c>
      <c r="LH47" s="142">
        <v>0.01</v>
      </c>
      <c r="LI47" s="142">
        <v>1.2E-2</v>
      </c>
      <c r="LJ47" s="274">
        <v>127.88510538001657</v>
      </c>
      <c r="LK47" s="142">
        <f t="shared" si="99"/>
        <v>10657.09211500138</v>
      </c>
      <c r="LL47" s="424">
        <f t="shared" si="100"/>
        <v>21.314184230002759</v>
      </c>
      <c r="LM47" s="142">
        <f t="shared" si="101"/>
        <v>9.8373157984628126</v>
      </c>
      <c r="LN47" s="142">
        <f t="shared" si="102"/>
        <v>11.625918670910599</v>
      </c>
      <c r="LO47" s="142">
        <f t="shared" si="103"/>
        <v>11.476868431539947</v>
      </c>
      <c r="LP47" s="142">
        <f t="shared" si="104"/>
        <v>32.940102900913359</v>
      </c>
      <c r="LR47" s="146">
        <v>0.92024305555555552</v>
      </c>
      <c r="LS47" s="421">
        <f t="shared" si="105"/>
        <v>45367.920243055552</v>
      </c>
      <c r="LT47" s="185" t="s">
        <v>329</v>
      </c>
      <c r="LU47" s="142">
        <v>2E-3</v>
      </c>
      <c r="LV47" s="142">
        <v>0.01</v>
      </c>
      <c r="LW47" s="142">
        <v>1.2E-2</v>
      </c>
      <c r="LX47" s="274">
        <v>133.33074456758371</v>
      </c>
      <c r="LY47" s="142">
        <f t="shared" si="106"/>
        <v>11110.895380631975</v>
      </c>
      <c r="LZ47" s="424">
        <f t="shared" si="107"/>
        <v>22.22179076126395</v>
      </c>
      <c r="MA47" s="142">
        <f t="shared" si="108"/>
        <v>10.256211120583361</v>
      </c>
      <c r="MB47" s="142">
        <f t="shared" si="109"/>
        <v>12.120976778871247</v>
      </c>
      <c r="MC47" s="142">
        <f t="shared" si="110"/>
        <v>11.965579640680589</v>
      </c>
      <c r="MD47" s="142">
        <f t="shared" si="111"/>
        <v>34.342767540135199</v>
      </c>
      <c r="MF47" s="227">
        <v>22.285023181264037</v>
      </c>
      <c r="MG47" s="227">
        <f t="shared" si="175"/>
        <v>34.342767540135199</v>
      </c>
      <c r="MH47" s="227">
        <f t="shared" si="176"/>
        <v>11.476868431539947</v>
      </c>
      <c r="MI47" s="227">
        <v>34.440490371044419</v>
      </c>
      <c r="MJ47" s="227">
        <v>11.999627866834482</v>
      </c>
      <c r="MK47" s="472">
        <f t="shared" si="177"/>
        <v>-9.7722830909219738E-2</v>
      </c>
      <c r="ML47" s="472">
        <f t="shared" si="178"/>
        <v>0.52275943529453528</v>
      </c>
    </row>
    <row r="48" spans="12:388" x14ac:dyDescent="0.25">
      <c r="L48" s="321">
        <v>0.93062500000000004</v>
      </c>
      <c r="M48" s="338">
        <f t="shared" si="129"/>
        <v>45367.930625000001</v>
      </c>
      <c r="N48" s="321" t="s">
        <v>324</v>
      </c>
      <c r="O48" s="311">
        <v>4.0000000000000001E-3</v>
      </c>
      <c r="P48" s="311">
        <v>3.2000000000000001E-2</v>
      </c>
      <c r="Q48" s="311">
        <v>3.2000000000000001E-2</v>
      </c>
      <c r="R48" s="311">
        <v>179.6541007765197</v>
      </c>
      <c r="S48" s="311">
        <f t="shared" si="130"/>
        <v>5614.1906492662401</v>
      </c>
      <c r="T48" s="921">
        <f t="shared" si="131"/>
        <v>22.456762597064962</v>
      </c>
      <c r="U48" s="311">
        <f t="shared" si="0"/>
        <v>5.4440636598945362</v>
      </c>
      <c r="V48" s="311">
        <f t="shared" si="1"/>
        <v>5.7952935734361191</v>
      </c>
      <c r="W48" s="311">
        <f t="shared" si="2"/>
        <v>17.012698937170427</v>
      </c>
      <c r="X48" s="311">
        <f t="shared" si="3"/>
        <v>28.252056170501081</v>
      </c>
      <c r="Z48" s="321">
        <v>0.93062500000000004</v>
      </c>
      <c r="AA48" s="338">
        <f t="shared" si="132"/>
        <v>45367.930625000001</v>
      </c>
      <c r="AB48" s="321" t="s">
        <v>324</v>
      </c>
      <c r="AC48" s="311">
        <v>4.0000000000000001E-3</v>
      </c>
      <c r="AD48" s="311">
        <v>3.2000000000000001E-2</v>
      </c>
      <c r="AE48" s="311">
        <v>3.2000000000000001E-2</v>
      </c>
      <c r="AF48" s="311">
        <v>174.81516847322646</v>
      </c>
      <c r="AG48" s="311">
        <f t="shared" si="133"/>
        <v>5462.9740147883267</v>
      </c>
      <c r="AH48" s="921">
        <f t="shared" si="134"/>
        <v>21.851896059153308</v>
      </c>
      <c r="AI48" s="311">
        <f t="shared" si="4"/>
        <v>5.2974293476735292</v>
      </c>
      <c r="AJ48" s="311">
        <f t="shared" si="5"/>
        <v>5.6391989830073053</v>
      </c>
      <c r="AK48" s="311">
        <f t="shared" si="6"/>
        <v>16.55446671147978</v>
      </c>
      <c r="AL48" s="311">
        <f t="shared" si="7"/>
        <v>27.491095042160612</v>
      </c>
      <c r="AN48" s="922">
        <v>22.234315950402816</v>
      </c>
      <c r="AO48" s="922">
        <f t="shared" si="135"/>
        <v>28.252056170501081</v>
      </c>
      <c r="AP48" s="922">
        <f t="shared" si="136"/>
        <v>16.55446671147978</v>
      </c>
      <c r="AQ48" s="922">
        <v>27.972203937603542</v>
      </c>
      <c r="AR48" s="922">
        <v>16.844178750305165</v>
      </c>
      <c r="AS48" s="922">
        <f t="shared" si="137"/>
        <v>0.27985223289753947</v>
      </c>
      <c r="AT48" s="922">
        <f t="shared" si="138"/>
        <v>0.28971203882538532</v>
      </c>
      <c r="AX48" s="963">
        <v>0.86652777777777779</v>
      </c>
      <c r="AY48" s="964">
        <f t="shared" si="8"/>
        <v>45367.866527777776</v>
      </c>
      <c r="AZ48" s="963" t="s">
        <v>325</v>
      </c>
      <c r="BA48" s="965">
        <v>1.7000000000000001E-2</v>
      </c>
      <c r="BB48" s="965">
        <v>8.4000000000000005E-2</v>
      </c>
      <c r="BC48" s="965">
        <v>8.4000000000000005E-2</v>
      </c>
      <c r="BD48" s="925">
        <v>304.49324190062674</v>
      </c>
      <c r="BE48" s="965">
        <f t="shared" si="9"/>
        <v>3624.9195464360323</v>
      </c>
      <c r="BF48" s="966">
        <f t="shared" si="10"/>
        <v>61.623632289412555</v>
      </c>
      <c r="BG48" s="965">
        <f t="shared" si="11"/>
        <v>3.5822734341250202</v>
      </c>
      <c r="BH48" s="965">
        <f t="shared" si="12"/>
        <v>3.6685932759111655</v>
      </c>
      <c r="BI48" s="965">
        <f t="shared" si="13"/>
        <v>58.041358855287534</v>
      </c>
      <c r="BJ48" s="965">
        <f t="shared" si="14"/>
        <v>65.292225565323719</v>
      </c>
      <c r="BL48" s="963">
        <v>0.86652777777777779</v>
      </c>
      <c r="BM48" s="964">
        <f t="shared" si="15"/>
        <v>45367.866527777776</v>
      </c>
      <c r="BN48" s="963" t="s">
        <v>325</v>
      </c>
      <c r="BO48" s="965">
        <v>1.7000000000000001E-2</v>
      </c>
      <c r="BP48" s="965">
        <v>8.4000000000000005E-2</v>
      </c>
      <c r="BQ48" s="965">
        <v>8.4000000000000005E-2</v>
      </c>
      <c r="BR48" s="925">
        <v>297.84979574370567</v>
      </c>
      <c r="BS48" s="965">
        <f t="shared" si="16"/>
        <v>3545.8309017107817</v>
      </c>
      <c r="BT48" s="966">
        <f t="shared" si="17"/>
        <v>60.279125329083293</v>
      </c>
      <c r="BU48" s="965">
        <f t="shared" si="18"/>
        <v>3.5041152440435961</v>
      </c>
      <c r="BV48" s="965">
        <f t="shared" si="19"/>
        <v>3.5885517559482611</v>
      </c>
      <c r="BW48" s="965">
        <f t="shared" si="20"/>
        <v>56.775010085039696</v>
      </c>
      <c r="BX48" s="965">
        <f t="shared" si="21"/>
        <v>63.867677085031552</v>
      </c>
      <c r="BZ48" s="927">
        <v>61.022987709022601</v>
      </c>
      <c r="CA48" s="927">
        <f t="shared" si="139"/>
        <v>65.292225565323719</v>
      </c>
      <c r="CB48" s="927">
        <f t="shared" si="140"/>
        <v>56.775010085039696</v>
      </c>
      <c r="CC48" s="927">
        <v>64.655823263634858</v>
      </c>
      <c r="CD48" s="927">
        <v>57.47563063804828</v>
      </c>
      <c r="CE48" s="927">
        <f t="shared" si="141"/>
        <v>0.63640230168886092</v>
      </c>
      <c r="CF48" s="927">
        <f t="shared" si="142"/>
        <v>0.70062055300858361</v>
      </c>
      <c r="CJ48" s="967">
        <v>0.85769675925925926</v>
      </c>
      <c r="CK48" s="968">
        <f t="shared" si="143"/>
        <v>45367.85769675926</v>
      </c>
      <c r="CL48" s="967" t="s">
        <v>326</v>
      </c>
      <c r="CM48" s="469">
        <v>2.5000000000000001E-2</v>
      </c>
      <c r="CN48" s="469">
        <v>6.7000000000000004E-2</v>
      </c>
      <c r="CO48" s="469">
        <v>6.7000000000000004E-2</v>
      </c>
      <c r="CP48" s="930">
        <v>284.10906235127197</v>
      </c>
      <c r="CQ48" s="469">
        <f t="shared" si="22"/>
        <v>4240.433766436895</v>
      </c>
      <c r="CR48" s="969">
        <f t="shared" si="144"/>
        <v>106.01084416092237</v>
      </c>
      <c r="CS48" s="469">
        <f t="shared" si="23"/>
        <v>4.1780744463422348</v>
      </c>
      <c r="CT48" s="469">
        <f t="shared" si="24"/>
        <v>4.30468276289806</v>
      </c>
      <c r="CU48" s="469">
        <f t="shared" si="25"/>
        <v>101.83276971458014</v>
      </c>
      <c r="CV48" s="469">
        <f t="shared" si="26"/>
        <v>110.31552692382043</v>
      </c>
      <c r="CX48" s="967">
        <v>0.85769675925925926</v>
      </c>
      <c r="CY48" s="968">
        <f t="shared" si="145"/>
        <v>45367.85769675926</v>
      </c>
      <c r="CZ48" s="967" t="s">
        <v>326</v>
      </c>
      <c r="DA48" s="469">
        <v>2.5000000000000001E-2</v>
      </c>
      <c r="DB48" s="469">
        <v>6.7000000000000004E-2</v>
      </c>
      <c r="DC48" s="469">
        <v>6.7000000000000004E-2</v>
      </c>
      <c r="DD48" s="930">
        <v>275.73461394545348</v>
      </c>
      <c r="DE48" s="469">
        <f t="shared" si="27"/>
        <v>4115.4419991858722</v>
      </c>
      <c r="DF48" s="969">
        <f t="shared" si="146"/>
        <v>102.88604997964681</v>
      </c>
      <c r="DG48" s="469">
        <f t="shared" si="28"/>
        <v>4.0549207933154925</v>
      </c>
      <c r="DH48" s="469">
        <f t="shared" si="29"/>
        <v>4.1777971809917194</v>
      </c>
      <c r="DI48" s="469">
        <f t="shared" si="30"/>
        <v>98.831129186331324</v>
      </c>
      <c r="DJ48" s="469">
        <f t="shared" si="31"/>
        <v>107.06384716063853</v>
      </c>
      <c r="DL48" s="472">
        <v>104.50245575589636</v>
      </c>
      <c r="DM48" s="472">
        <f t="shared" si="147"/>
        <v>110.31552692382043</v>
      </c>
      <c r="DN48" s="472">
        <f t="shared" si="148"/>
        <v>98.831129186331324</v>
      </c>
      <c r="DO48" s="472">
        <v>108.74588880780246</v>
      </c>
      <c r="DP48" s="472">
        <v>100.38382955845809</v>
      </c>
      <c r="DQ48" s="472">
        <f t="shared" si="149"/>
        <v>1.5696381160179698</v>
      </c>
      <c r="DR48" s="472">
        <f t="shared" si="150"/>
        <v>1.5527003721267647</v>
      </c>
      <c r="DV48" s="970">
        <v>0.88895833333333341</v>
      </c>
      <c r="DW48" s="971">
        <f t="shared" si="32"/>
        <v>45367.888958333337</v>
      </c>
      <c r="DX48" s="970" t="s">
        <v>436</v>
      </c>
      <c r="DY48" s="972">
        <v>5.0000000000000001E-3</v>
      </c>
      <c r="DZ48" s="972">
        <v>1.0999999999999999E-2</v>
      </c>
      <c r="EA48" s="972">
        <v>1.0999999999999999E-2</v>
      </c>
      <c r="EB48" s="934">
        <v>75.168674108638257</v>
      </c>
      <c r="EC48" s="972">
        <f t="shared" si="33"/>
        <v>6833.5158280580235</v>
      </c>
      <c r="ED48" s="973">
        <f t="shared" si="34"/>
        <v>34.167579140290115</v>
      </c>
      <c r="EE48" s="974">
        <f t="shared" si="35"/>
        <v>6.2640561757198547</v>
      </c>
      <c r="EF48" s="974">
        <f t="shared" si="36"/>
        <v>7.5168674108638269</v>
      </c>
      <c r="EG48" s="972">
        <f t="shared" si="37"/>
        <v>27.903522964570261</v>
      </c>
      <c r="EH48" s="972">
        <f t="shared" si="38"/>
        <v>41.68444655115394</v>
      </c>
      <c r="EJ48" s="970">
        <v>0.88895833333333341</v>
      </c>
      <c r="EK48" s="971">
        <f t="shared" si="39"/>
        <v>45367.888958333337</v>
      </c>
      <c r="EL48" s="970" t="s">
        <v>436</v>
      </c>
      <c r="EM48" s="972">
        <v>5.0000000000000001E-3</v>
      </c>
      <c r="EN48" s="972">
        <v>1.0999999999999999E-2</v>
      </c>
      <c r="EO48" s="972">
        <v>1.0999999999999999E-2</v>
      </c>
      <c r="EP48" s="934">
        <v>75.370816165296901</v>
      </c>
      <c r="EQ48" s="972">
        <f t="shared" si="40"/>
        <v>6851.892378663355</v>
      </c>
      <c r="ER48" s="975">
        <f t="shared" si="41"/>
        <v>34.259461893316775</v>
      </c>
      <c r="ES48" s="976">
        <f t="shared" si="42"/>
        <v>6.2809013471080757</v>
      </c>
      <c r="ET48" s="976">
        <f t="shared" si="43"/>
        <v>7.537081616529691</v>
      </c>
      <c r="EU48" s="972">
        <f t="shared" si="44"/>
        <v>27.978560546208698</v>
      </c>
      <c r="EV48" s="972">
        <f t="shared" si="45"/>
        <v>41.796543509846465</v>
      </c>
      <c r="EX48" s="939">
        <v>34.439380635022417</v>
      </c>
      <c r="EY48" s="939">
        <f t="shared" si="151"/>
        <v>41.796543509846465</v>
      </c>
      <c r="EZ48" s="939">
        <f t="shared" si="152"/>
        <v>27.903522964570261</v>
      </c>
      <c r="FA48" s="939">
        <v>42.01604437472735</v>
      </c>
      <c r="FB48" s="939">
        <v>28.125494185268309</v>
      </c>
      <c r="FC48" s="472">
        <f t="shared" si="153"/>
        <v>-0.21950086488088516</v>
      </c>
      <c r="FD48" s="472">
        <f t="shared" si="154"/>
        <v>0.2219712206980482</v>
      </c>
      <c r="FH48" s="977">
        <v>0.90972222222222221</v>
      </c>
      <c r="FI48" s="978">
        <f t="shared" si="46"/>
        <v>45367.909722222219</v>
      </c>
      <c r="FJ48" s="977" t="s">
        <v>437</v>
      </c>
      <c r="FK48" s="979">
        <v>5.0000000000000001E-3</v>
      </c>
      <c r="FL48" s="979">
        <v>1.4999999999999999E-2</v>
      </c>
      <c r="FM48" s="979">
        <v>1.4999999999999999E-2</v>
      </c>
      <c r="FN48" s="942">
        <v>59.490921907355307</v>
      </c>
      <c r="FO48" s="979">
        <f t="shared" si="47"/>
        <v>3966.061460490354</v>
      </c>
      <c r="FP48" s="980">
        <f t="shared" si="48"/>
        <v>19.830307302451772</v>
      </c>
      <c r="FQ48" s="981">
        <f t="shared" si="49"/>
        <v>3.7181826192097067</v>
      </c>
      <c r="FR48" s="981">
        <f t="shared" si="50"/>
        <v>4.2493515648110947</v>
      </c>
      <c r="FS48" s="979">
        <f t="shared" si="51"/>
        <v>16.112124683242065</v>
      </c>
      <c r="FT48" s="979">
        <f t="shared" si="52"/>
        <v>24.079658867262864</v>
      </c>
      <c r="FV48" s="977">
        <v>0.90972222222222221</v>
      </c>
      <c r="FW48" s="978">
        <f t="shared" si="53"/>
        <v>45367.909722222219</v>
      </c>
      <c r="FX48" s="977" t="s">
        <v>437</v>
      </c>
      <c r="FY48" s="979">
        <v>5.0000000000000001E-3</v>
      </c>
      <c r="FZ48" s="979">
        <v>1.4999999999999999E-2</v>
      </c>
      <c r="GA48" s="979">
        <v>1.4999999999999999E-2</v>
      </c>
      <c r="GB48" s="942">
        <v>59.242050215378818</v>
      </c>
      <c r="GC48" s="979">
        <f t="shared" si="54"/>
        <v>3949.4700143585878</v>
      </c>
      <c r="GD48" s="980">
        <f t="shared" si="55"/>
        <v>19.74735007179294</v>
      </c>
      <c r="GE48" s="981">
        <f t="shared" si="56"/>
        <v>3.7026281384611761</v>
      </c>
      <c r="GF48" s="981">
        <f t="shared" si="57"/>
        <v>4.2315750153842018</v>
      </c>
      <c r="GG48" s="979">
        <f t="shared" si="58"/>
        <v>16.044721933331765</v>
      </c>
      <c r="GH48" s="979">
        <f t="shared" si="59"/>
        <v>23.978925087177142</v>
      </c>
      <c r="GJ48" s="982">
        <v>19.922769316897931</v>
      </c>
      <c r="GK48" s="945">
        <f t="shared" si="155"/>
        <v>24.079658867262864</v>
      </c>
      <c r="GL48" s="945">
        <f t="shared" si="156"/>
        <v>16.044721933331765</v>
      </c>
      <c r="GM48" s="982">
        <v>24.191934170518916</v>
      </c>
      <c r="GN48" s="982">
        <v>16.187250069979569</v>
      </c>
      <c r="GO48" s="472">
        <f t="shared" si="157"/>
        <v>-0.11227530325605173</v>
      </c>
      <c r="GP48" s="472">
        <f t="shared" si="158"/>
        <v>0.14252813664780462</v>
      </c>
      <c r="GT48" s="983">
        <v>0.94450231481481473</v>
      </c>
      <c r="GU48" s="984">
        <f t="shared" si="60"/>
        <v>45367.944502314815</v>
      </c>
      <c r="GV48" s="983" t="s">
        <v>438</v>
      </c>
      <c r="GW48" s="985">
        <v>6.0000000000000001E-3</v>
      </c>
      <c r="GX48" s="985">
        <v>3.6999999999999998E-2</v>
      </c>
      <c r="GY48" s="985">
        <v>3.6999999999999998E-2</v>
      </c>
      <c r="GZ48" s="948">
        <v>276.78277960238375</v>
      </c>
      <c r="HA48" s="985">
        <f t="shared" si="61"/>
        <v>7480.6156649292907</v>
      </c>
      <c r="HB48" s="986">
        <f t="shared" si="62"/>
        <v>44.883693989575747</v>
      </c>
      <c r="HC48" s="987">
        <f t="shared" si="63"/>
        <v>7.2837573579574677</v>
      </c>
      <c r="HD48" s="987">
        <f t="shared" si="64"/>
        <v>7.6884105445106607</v>
      </c>
      <c r="HE48" s="985">
        <f t="shared" si="65"/>
        <v>37.599936631618277</v>
      </c>
      <c r="HF48" s="985">
        <f t="shared" si="66"/>
        <v>52.572104534086407</v>
      </c>
      <c r="HH48" s="983">
        <v>0.94450231481481473</v>
      </c>
      <c r="HI48" s="984">
        <f t="shared" si="67"/>
        <v>45367.944502314815</v>
      </c>
      <c r="HJ48" s="983" t="s">
        <v>438</v>
      </c>
      <c r="HK48" s="985">
        <v>6.0000000000000001E-3</v>
      </c>
      <c r="HL48" s="985">
        <v>3.6999999999999998E-2</v>
      </c>
      <c r="HM48" s="985">
        <v>3.6999999999999998E-2</v>
      </c>
      <c r="HN48" s="948">
        <v>270.62171808561465</v>
      </c>
      <c r="HO48" s="985">
        <f t="shared" si="68"/>
        <v>7314.1004888003963</v>
      </c>
      <c r="HP48" s="986">
        <f t="shared" si="69"/>
        <v>43.88460293280238</v>
      </c>
      <c r="HQ48" s="987">
        <f t="shared" si="70"/>
        <v>7.1216241601477543</v>
      </c>
      <c r="HR48" s="987">
        <f t="shared" si="71"/>
        <v>7.5172699468226289</v>
      </c>
      <c r="HS48" s="985">
        <f t="shared" si="72"/>
        <v>36.762978772654627</v>
      </c>
      <c r="HT48" s="985">
        <f t="shared" si="73"/>
        <v>51.40187287962501</v>
      </c>
      <c r="HV48" s="951">
        <v>44.56210399150121</v>
      </c>
      <c r="HW48" s="951">
        <f t="shared" si="159"/>
        <v>52.572104534086407</v>
      </c>
      <c r="HX48" s="951">
        <f t="shared" si="160"/>
        <v>36.762978772654627</v>
      </c>
      <c r="HY48" s="951">
        <v>52.195427360415771</v>
      </c>
      <c r="HZ48" s="951">
        <v>37.330534484108469</v>
      </c>
      <c r="IA48" s="472">
        <f t="shared" si="161"/>
        <v>0.37667717367063602</v>
      </c>
      <c r="IB48" s="472">
        <f t="shared" si="162"/>
        <v>0.56755571145384209</v>
      </c>
      <c r="IF48" s="952">
        <v>0.87302083333333336</v>
      </c>
      <c r="IG48" s="953">
        <f t="shared" si="163"/>
        <v>45367.873020833336</v>
      </c>
      <c r="IH48" s="240" t="s">
        <v>327</v>
      </c>
      <c r="II48" s="239">
        <v>8.0000000000000002E-3</v>
      </c>
      <c r="IJ48" s="239">
        <v>4.2000000000000003E-2</v>
      </c>
      <c r="IK48" s="239">
        <v>4.2000000000000003E-2</v>
      </c>
      <c r="IL48" s="239">
        <v>342.45467564370466</v>
      </c>
      <c r="IM48" s="239">
        <f t="shared" si="164"/>
        <v>8153.682753421539</v>
      </c>
      <c r="IN48" s="954">
        <f t="shared" si="190"/>
        <v>65.229462027372307</v>
      </c>
      <c r="IO48" s="239">
        <f t="shared" si="75"/>
        <v>7.964062224272201</v>
      </c>
      <c r="IP48" s="239">
        <f t="shared" si="76"/>
        <v>8.3525530644806008</v>
      </c>
      <c r="IQ48" s="239">
        <f t="shared" si="77"/>
        <v>57.265399803100109</v>
      </c>
      <c r="IR48" s="239">
        <f t="shared" si="78"/>
        <v>73.582015091852909</v>
      </c>
      <c r="IT48" s="952">
        <v>0.87302083333333336</v>
      </c>
      <c r="IU48" s="953">
        <f t="shared" si="165"/>
        <v>45367.873020833336</v>
      </c>
      <c r="IV48" s="240" t="s">
        <v>327</v>
      </c>
      <c r="IW48" s="239">
        <v>8.0000000000000002E-3</v>
      </c>
      <c r="IX48" s="239">
        <v>4.2000000000000003E-2</v>
      </c>
      <c r="IY48" s="239">
        <v>4.2000000000000003E-2</v>
      </c>
      <c r="IZ48" s="239">
        <v>345.94918302431751</v>
      </c>
      <c r="JA48" s="239">
        <f t="shared" si="166"/>
        <v>8236.885310102798</v>
      </c>
      <c r="JB48" s="954">
        <f t="shared" si="191"/>
        <v>65.895082480822381</v>
      </c>
      <c r="JC48" s="239">
        <f t="shared" si="80"/>
        <v>8.0453298377748261</v>
      </c>
      <c r="JD48" s="239">
        <f t="shared" si="81"/>
        <v>8.4377849518126222</v>
      </c>
      <c r="JE48" s="239">
        <f t="shared" si="82"/>
        <v>57.849752643047552</v>
      </c>
      <c r="JF48" s="239">
        <f t="shared" si="83"/>
        <v>74.332867432634998</v>
      </c>
      <c r="JH48" s="225">
        <v>66.349675067272528</v>
      </c>
      <c r="JI48" s="225">
        <f t="shared" si="167"/>
        <v>74.332867432634998</v>
      </c>
      <c r="JJ48" s="225">
        <f t="shared" si="168"/>
        <v>57.265399803100109</v>
      </c>
      <c r="JK48" s="225">
        <v>74.84567004539889</v>
      </c>
      <c r="JL48" s="225">
        <v>58.248842646268322</v>
      </c>
      <c r="JM48" s="472">
        <f t="shared" si="169"/>
        <v>-0.51280261276389183</v>
      </c>
      <c r="JN48" s="472">
        <f t="shared" si="170"/>
        <v>0.98344284316821273</v>
      </c>
      <c r="JR48" s="323">
        <v>0.92363425925925924</v>
      </c>
      <c r="JS48" s="336">
        <f t="shared" si="84"/>
        <v>45367.923634259256</v>
      </c>
      <c r="JT48" s="184" t="s">
        <v>328</v>
      </c>
      <c r="JU48" s="141">
        <v>3.0000000000000001E-3</v>
      </c>
      <c r="JV48" s="141">
        <v>0.03</v>
      </c>
      <c r="JW48" s="141">
        <v>0.03</v>
      </c>
      <c r="JX48" s="249">
        <v>206.08089643348822</v>
      </c>
      <c r="JY48" s="141">
        <f t="shared" si="85"/>
        <v>6869.3632144496078</v>
      </c>
      <c r="JZ48" s="988">
        <f t="shared" si="86"/>
        <v>20.608089643348823</v>
      </c>
      <c r="KA48" s="141">
        <f t="shared" si="87"/>
        <v>6.647770852693168</v>
      </c>
      <c r="KB48" s="141">
        <f t="shared" si="88"/>
        <v>7.1062378080513184</v>
      </c>
      <c r="KC48" s="141">
        <f t="shared" si="89"/>
        <v>13.960318790655656</v>
      </c>
      <c r="KD48" s="141">
        <f t="shared" si="90"/>
        <v>27.714327451400141</v>
      </c>
      <c r="KF48" s="323">
        <v>0.92363425925925924</v>
      </c>
      <c r="KG48" s="336">
        <f t="shared" si="91"/>
        <v>45367.923634259256</v>
      </c>
      <c r="KH48" s="184" t="s">
        <v>328</v>
      </c>
      <c r="KI48" s="141">
        <v>3.0000000000000001E-3</v>
      </c>
      <c r="KJ48" s="141">
        <v>0.03</v>
      </c>
      <c r="KK48" s="141">
        <v>0.03</v>
      </c>
      <c r="KL48" s="249">
        <v>200.92768251330372</v>
      </c>
      <c r="KM48" s="141">
        <f t="shared" si="92"/>
        <v>6697.5894171101245</v>
      </c>
      <c r="KN48" s="988">
        <f t="shared" si="93"/>
        <v>20.092768251330373</v>
      </c>
      <c r="KO48" s="141">
        <f t="shared" si="94"/>
        <v>6.4815381455904424</v>
      </c>
      <c r="KP48" s="141">
        <f t="shared" si="95"/>
        <v>6.9285407763208191</v>
      </c>
      <c r="KQ48" s="141">
        <f t="shared" si="96"/>
        <v>13.611230105739931</v>
      </c>
      <c r="KR48" s="141">
        <f t="shared" si="97"/>
        <v>27.021309027651192</v>
      </c>
      <c r="KT48" s="226">
        <v>20.512994181824144</v>
      </c>
      <c r="KU48" s="226">
        <f t="shared" si="171"/>
        <v>27.714327451400141</v>
      </c>
      <c r="KV48" s="226">
        <f t="shared" si="172"/>
        <v>13.611230105739931</v>
      </c>
      <c r="KW48" s="226">
        <v>27.586440451418675</v>
      </c>
      <c r="KX48" s="226">
        <v>13.895899284461517</v>
      </c>
      <c r="KY48" s="472">
        <f t="shared" si="173"/>
        <v>0.12788699998146669</v>
      </c>
      <c r="KZ48" s="472">
        <f t="shared" si="174"/>
        <v>0.28466917872158604</v>
      </c>
      <c r="LD48" s="146">
        <v>0.92363425925925924</v>
      </c>
      <c r="LE48" s="421">
        <f t="shared" si="98"/>
        <v>45367.923634259256</v>
      </c>
      <c r="LF48" s="185" t="s">
        <v>329</v>
      </c>
      <c r="LG48" s="142">
        <v>2E-3</v>
      </c>
      <c r="LH48" s="142">
        <v>0.01</v>
      </c>
      <c r="LI48" s="142">
        <v>1.2E-2</v>
      </c>
      <c r="LJ48" s="274">
        <v>127.88510538001657</v>
      </c>
      <c r="LK48" s="142">
        <f t="shared" si="99"/>
        <v>10657.09211500138</v>
      </c>
      <c r="LL48" s="424">
        <f t="shared" si="100"/>
        <v>21.314184230002759</v>
      </c>
      <c r="LM48" s="142">
        <f t="shared" si="101"/>
        <v>9.8373157984628126</v>
      </c>
      <c r="LN48" s="142">
        <f t="shared" si="102"/>
        <v>11.625918670910599</v>
      </c>
      <c r="LO48" s="142">
        <f t="shared" si="103"/>
        <v>11.476868431539947</v>
      </c>
      <c r="LP48" s="142">
        <f t="shared" si="104"/>
        <v>32.940102900913359</v>
      </c>
      <c r="LR48" s="146">
        <v>0.92363425925925924</v>
      </c>
      <c r="LS48" s="421">
        <f t="shared" si="105"/>
        <v>45367.923634259256</v>
      </c>
      <c r="LT48" s="185" t="s">
        <v>329</v>
      </c>
      <c r="LU48" s="142">
        <v>2E-3</v>
      </c>
      <c r="LV48" s="142">
        <v>0.01</v>
      </c>
      <c r="LW48" s="142">
        <v>1.2E-2</v>
      </c>
      <c r="LX48" s="274">
        <v>133.33074456758371</v>
      </c>
      <c r="LY48" s="142">
        <f t="shared" si="106"/>
        <v>11110.895380631975</v>
      </c>
      <c r="LZ48" s="424">
        <f t="shared" si="107"/>
        <v>22.22179076126395</v>
      </c>
      <c r="MA48" s="142">
        <f t="shared" si="108"/>
        <v>10.256211120583361</v>
      </c>
      <c r="MB48" s="142">
        <f t="shared" si="109"/>
        <v>12.120976778871247</v>
      </c>
      <c r="MC48" s="142">
        <f t="shared" si="110"/>
        <v>11.965579640680589</v>
      </c>
      <c r="MD48" s="142">
        <f t="shared" si="111"/>
        <v>34.342767540135199</v>
      </c>
      <c r="MF48" s="227">
        <v>22.285023181264037</v>
      </c>
      <c r="MG48" s="227">
        <f t="shared" si="175"/>
        <v>34.342767540135199</v>
      </c>
      <c r="MH48" s="227">
        <f t="shared" si="176"/>
        <v>11.476868431539947</v>
      </c>
      <c r="MI48" s="227">
        <v>34.440490371044419</v>
      </c>
      <c r="MJ48" s="227">
        <v>11.999627866834482</v>
      </c>
      <c r="MK48" s="472">
        <f t="shared" si="177"/>
        <v>-9.7722830909219738E-2</v>
      </c>
      <c r="ML48" s="472">
        <f t="shared" si="178"/>
        <v>0.52275943529453528</v>
      </c>
    </row>
    <row r="49" spans="12:350" x14ac:dyDescent="0.25">
      <c r="L49" s="321">
        <v>0.93407407407407406</v>
      </c>
      <c r="M49" s="338">
        <f t="shared" si="129"/>
        <v>45367.934074074074</v>
      </c>
      <c r="N49" s="321" t="s">
        <v>324</v>
      </c>
      <c r="O49" s="311">
        <v>4.0000000000000001E-3</v>
      </c>
      <c r="P49" s="311">
        <v>3.2000000000000001E-2</v>
      </c>
      <c r="Q49" s="311">
        <v>3.2000000000000001E-2</v>
      </c>
      <c r="R49" s="311">
        <v>179.6541007765197</v>
      </c>
      <c r="S49" s="311">
        <f t="shared" si="130"/>
        <v>5614.1906492662401</v>
      </c>
      <c r="T49" s="921">
        <f t="shared" si="131"/>
        <v>22.456762597064962</v>
      </c>
      <c r="U49" s="311">
        <f t="shared" si="0"/>
        <v>5.4440636598945362</v>
      </c>
      <c r="V49" s="311">
        <f t="shared" si="1"/>
        <v>5.7952935734361191</v>
      </c>
      <c r="W49" s="311">
        <f t="shared" si="2"/>
        <v>17.012698937170427</v>
      </c>
      <c r="X49" s="311">
        <f t="shared" si="3"/>
        <v>28.252056170501081</v>
      </c>
      <c r="Z49" s="321">
        <v>0.93407407407407406</v>
      </c>
      <c r="AA49" s="338">
        <f t="shared" si="132"/>
        <v>45367.934074074074</v>
      </c>
      <c r="AB49" s="321" t="s">
        <v>324</v>
      </c>
      <c r="AC49" s="311">
        <v>4.0000000000000001E-3</v>
      </c>
      <c r="AD49" s="311">
        <v>3.2000000000000001E-2</v>
      </c>
      <c r="AE49" s="311">
        <v>3.2000000000000001E-2</v>
      </c>
      <c r="AF49" s="311">
        <v>174.81516847322646</v>
      </c>
      <c r="AG49" s="311">
        <f t="shared" si="133"/>
        <v>5462.9740147883267</v>
      </c>
      <c r="AH49" s="921">
        <f t="shared" si="134"/>
        <v>21.851896059153308</v>
      </c>
      <c r="AI49" s="311">
        <f t="shared" si="4"/>
        <v>5.2974293476735292</v>
      </c>
      <c r="AJ49" s="311">
        <f t="shared" si="5"/>
        <v>5.6391989830073053</v>
      </c>
      <c r="AK49" s="311">
        <f t="shared" si="6"/>
        <v>16.55446671147978</v>
      </c>
      <c r="AL49" s="311">
        <f t="shared" si="7"/>
        <v>27.491095042160612</v>
      </c>
      <c r="AN49" s="922">
        <v>22.234315950402816</v>
      </c>
      <c r="AO49" s="922">
        <f t="shared" si="135"/>
        <v>28.252056170501081</v>
      </c>
      <c r="AP49" s="922">
        <f t="shared" si="136"/>
        <v>16.55446671147978</v>
      </c>
      <c r="AQ49" s="922">
        <v>27.972203937603542</v>
      </c>
      <c r="AR49" s="922">
        <v>16.844178750305165</v>
      </c>
      <c r="AS49" s="922">
        <f t="shared" si="137"/>
        <v>0.27985223289753947</v>
      </c>
      <c r="AT49" s="922">
        <f t="shared" si="138"/>
        <v>0.28971203882538532</v>
      </c>
      <c r="AX49" s="963">
        <v>0.86802083333333335</v>
      </c>
      <c r="AY49" s="964">
        <f t="shared" si="8"/>
        <v>45367.868020833332</v>
      </c>
      <c r="AZ49" s="963" t="s">
        <v>325</v>
      </c>
      <c r="BA49" s="965">
        <v>8.9999999999999993E-3</v>
      </c>
      <c r="BB49" s="965">
        <v>4.7E-2</v>
      </c>
      <c r="BC49" s="965">
        <v>4.7E-2</v>
      </c>
      <c r="BD49" s="925">
        <v>304.49324190062674</v>
      </c>
      <c r="BE49" s="965">
        <f t="shared" si="9"/>
        <v>6478.579614906952</v>
      </c>
      <c r="BF49" s="966">
        <f t="shared" si="10"/>
        <v>58.307216534162563</v>
      </c>
      <c r="BG49" s="965">
        <f t="shared" si="11"/>
        <v>6.3436092062630571</v>
      </c>
      <c r="BH49" s="965">
        <f t="shared" si="12"/>
        <v>6.6194183021875377</v>
      </c>
      <c r="BI49" s="965">
        <f t="shared" si="13"/>
        <v>51.96360732789951</v>
      </c>
      <c r="BJ49" s="965">
        <f t="shared" si="14"/>
        <v>64.926634836350104</v>
      </c>
      <c r="BL49" s="963">
        <v>0.86802083333333335</v>
      </c>
      <c r="BM49" s="964">
        <f t="shared" si="15"/>
        <v>45367.868020833332</v>
      </c>
      <c r="BN49" s="963" t="s">
        <v>325</v>
      </c>
      <c r="BO49" s="965">
        <v>8.9999999999999993E-3</v>
      </c>
      <c r="BP49" s="965">
        <v>4.7E-2</v>
      </c>
      <c r="BQ49" s="965">
        <v>4.7E-2</v>
      </c>
      <c r="BR49" s="925">
        <v>297.84979574370567</v>
      </c>
      <c r="BS49" s="965">
        <f t="shared" si="16"/>
        <v>6337.2296966745889</v>
      </c>
      <c r="BT49" s="966">
        <f t="shared" si="17"/>
        <v>57.035067270071295</v>
      </c>
      <c r="BU49" s="965">
        <f t="shared" si="18"/>
        <v>6.2052040779938684</v>
      </c>
      <c r="BV49" s="965">
        <f t="shared" si="19"/>
        <v>6.4749955596457758</v>
      </c>
      <c r="BW49" s="965">
        <f t="shared" si="20"/>
        <v>50.829863192077426</v>
      </c>
      <c r="BX49" s="965">
        <f t="shared" si="21"/>
        <v>63.510062829717072</v>
      </c>
      <c r="BZ49" s="927">
        <v>57.738897006284205</v>
      </c>
      <c r="CA49" s="927">
        <f t="shared" si="139"/>
        <v>64.926634836350104</v>
      </c>
      <c r="CB49" s="927">
        <f t="shared" si="140"/>
        <v>50.829863192077426</v>
      </c>
      <c r="CC49" s="927">
        <v>64.293795941780232</v>
      </c>
      <c r="CD49" s="927">
        <v>51.457118859767171</v>
      </c>
      <c r="CE49" s="927">
        <f t="shared" si="141"/>
        <v>0.63283889456987197</v>
      </c>
      <c r="CF49" s="927">
        <f t="shared" si="142"/>
        <v>0.62725566768974517</v>
      </c>
      <c r="CJ49" s="967">
        <v>0.85844907407407411</v>
      </c>
      <c r="CK49" s="968">
        <f t="shared" si="143"/>
        <v>45367.858449074076</v>
      </c>
      <c r="CL49" s="967" t="s">
        <v>326</v>
      </c>
      <c r="CM49" s="469">
        <v>2.1999999999999999E-2</v>
      </c>
      <c r="CN49" s="469">
        <v>6.7000000000000004E-2</v>
      </c>
      <c r="CO49" s="469">
        <v>6.7000000000000004E-2</v>
      </c>
      <c r="CP49" s="930">
        <v>284.10906235127197</v>
      </c>
      <c r="CQ49" s="469">
        <f t="shared" si="22"/>
        <v>4240.433766436895</v>
      </c>
      <c r="CR49" s="969">
        <f t="shared" si="144"/>
        <v>93.289542861611679</v>
      </c>
      <c r="CS49" s="469">
        <f t="shared" si="23"/>
        <v>4.1780744463422348</v>
      </c>
      <c r="CT49" s="469">
        <f t="shared" si="24"/>
        <v>4.30468276289806</v>
      </c>
      <c r="CU49" s="469">
        <f t="shared" si="25"/>
        <v>89.111468415269442</v>
      </c>
      <c r="CV49" s="469">
        <f t="shared" si="26"/>
        <v>97.594225624509733</v>
      </c>
      <c r="CX49" s="967">
        <v>0.85844907407407411</v>
      </c>
      <c r="CY49" s="968">
        <f t="shared" si="145"/>
        <v>45367.858449074076</v>
      </c>
      <c r="CZ49" s="967" t="s">
        <v>326</v>
      </c>
      <c r="DA49" s="469">
        <v>2.1999999999999999E-2</v>
      </c>
      <c r="DB49" s="469">
        <v>6.7000000000000004E-2</v>
      </c>
      <c r="DC49" s="469">
        <v>6.7000000000000004E-2</v>
      </c>
      <c r="DD49" s="930">
        <v>275.73461394545348</v>
      </c>
      <c r="DE49" s="469">
        <f t="shared" si="27"/>
        <v>4115.4419991858722</v>
      </c>
      <c r="DF49" s="969">
        <f t="shared" si="146"/>
        <v>90.539723982089185</v>
      </c>
      <c r="DG49" s="469">
        <f t="shared" si="28"/>
        <v>4.0549207933154925</v>
      </c>
      <c r="DH49" s="469">
        <f t="shared" si="29"/>
        <v>4.1777971809917194</v>
      </c>
      <c r="DI49" s="469">
        <f t="shared" si="30"/>
        <v>86.484803188773697</v>
      </c>
      <c r="DJ49" s="469">
        <f t="shared" si="31"/>
        <v>94.717521163080903</v>
      </c>
      <c r="DL49" s="472">
        <v>91.962161065188795</v>
      </c>
      <c r="DM49" s="472">
        <f t="shared" si="147"/>
        <v>97.594225624509733</v>
      </c>
      <c r="DN49" s="472">
        <f t="shared" si="148"/>
        <v>86.484803188773697</v>
      </c>
      <c r="DO49" s="472">
        <v>96.20559411709489</v>
      </c>
      <c r="DP49" s="472">
        <v>87.84353486775052</v>
      </c>
      <c r="DQ49" s="472">
        <f t="shared" si="149"/>
        <v>1.3886315074148428</v>
      </c>
      <c r="DR49" s="472">
        <f t="shared" si="150"/>
        <v>1.3587316789768238</v>
      </c>
      <c r="DV49" s="970">
        <v>0.8924537037037038</v>
      </c>
      <c r="DW49" s="971">
        <f t="shared" si="32"/>
        <v>45367.892453703702</v>
      </c>
      <c r="DX49" s="970" t="s">
        <v>436</v>
      </c>
      <c r="DY49" s="972">
        <v>5.0000000000000001E-3</v>
      </c>
      <c r="DZ49" s="972">
        <v>1.0999999999999999E-2</v>
      </c>
      <c r="EA49" s="972">
        <v>1.0999999999999999E-2</v>
      </c>
      <c r="EB49" s="934">
        <v>75.168674108638257</v>
      </c>
      <c r="EC49" s="972">
        <f t="shared" si="33"/>
        <v>6833.5158280580235</v>
      </c>
      <c r="ED49" s="973">
        <f t="shared" si="34"/>
        <v>34.167579140290115</v>
      </c>
      <c r="EE49" s="974">
        <f t="shared" si="35"/>
        <v>6.2640561757198547</v>
      </c>
      <c r="EF49" s="974">
        <f t="shared" si="36"/>
        <v>7.5168674108638269</v>
      </c>
      <c r="EG49" s="972">
        <f t="shared" si="37"/>
        <v>27.903522964570261</v>
      </c>
      <c r="EH49" s="972">
        <f t="shared" si="38"/>
        <v>41.68444655115394</v>
      </c>
      <c r="EJ49" s="970">
        <v>0.8924537037037038</v>
      </c>
      <c r="EK49" s="971">
        <f t="shared" si="39"/>
        <v>45367.892453703702</v>
      </c>
      <c r="EL49" s="970" t="s">
        <v>436</v>
      </c>
      <c r="EM49" s="972">
        <v>5.0000000000000001E-3</v>
      </c>
      <c r="EN49" s="972">
        <v>1.0999999999999999E-2</v>
      </c>
      <c r="EO49" s="972">
        <v>1.0999999999999999E-2</v>
      </c>
      <c r="EP49" s="934">
        <v>75.370816165296901</v>
      </c>
      <c r="EQ49" s="972">
        <f t="shared" si="40"/>
        <v>6851.892378663355</v>
      </c>
      <c r="ER49" s="975">
        <f t="shared" si="41"/>
        <v>34.259461893316775</v>
      </c>
      <c r="ES49" s="976">
        <f t="shared" si="42"/>
        <v>6.2809013471080757</v>
      </c>
      <c r="ET49" s="976">
        <f t="shared" si="43"/>
        <v>7.537081616529691</v>
      </c>
      <c r="EU49" s="972">
        <f t="shared" si="44"/>
        <v>27.978560546208698</v>
      </c>
      <c r="EV49" s="972">
        <f t="shared" si="45"/>
        <v>41.796543509846465</v>
      </c>
      <c r="EX49" s="939">
        <v>34.439380635022417</v>
      </c>
      <c r="EY49" s="939">
        <f t="shared" si="151"/>
        <v>41.796543509846465</v>
      </c>
      <c r="EZ49" s="939">
        <f t="shared" si="152"/>
        <v>27.903522964570261</v>
      </c>
      <c r="FA49" s="939">
        <v>42.01604437472735</v>
      </c>
      <c r="FB49" s="939">
        <v>28.125494185268309</v>
      </c>
      <c r="FC49" s="472">
        <f t="shared" si="153"/>
        <v>-0.21950086488088516</v>
      </c>
      <c r="FD49" s="472">
        <f t="shared" si="154"/>
        <v>0.2219712206980482</v>
      </c>
      <c r="FH49" s="977">
        <v>0.9132407407407408</v>
      </c>
      <c r="FI49" s="978">
        <f t="shared" si="46"/>
        <v>45367.913240740738</v>
      </c>
      <c r="FJ49" s="977" t="s">
        <v>437</v>
      </c>
      <c r="FK49" s="979">
        <v>5.0000000000000001E-3</v>
      </c>
      <c r="FL49" s="979">
        <v>1.4999999999999999E-2</v>
      </c>
      <c r="FM49" s="979">
        <v>1.4999999999999999E-2</v>
      </c>
      <c r="FN49" s="942">
        <v>59.490921907355307</v>
      </c>
      <c r="FO49" s="979">
        <f t="shared" si="47"/>
        <v>3966.061460490354</v>
      </c>
      <c r="FP49" s="980">
        <f t="shared" si="48"/>
        <v>19.830307302451772</v>
      </c>
      <c r="FQ49" s="981">
        <f t="shared" si="49"/>
        <v>3.7181826192097067</v>
      </c>
      <c r="FR49" s="981">
        <f t="shared" si="50"/>
        <v>4.2493515648110947</v>
      </c>
      <c r="FS49" s="979">
        <f t="shared" si="51"/>
        <v>16.112124683242065</v>
      </c>
      <c r="FT49" s="979">
        <f t="shared" si="52"/>
        <v>24.079658867262864</v>
      </c>
      <c r="FV49" s="977">
        <v>0.9132407407407408</v>
      </c>
      <c r="FW49" s="978">
        <f t="shared" si="53"/>
        <v>45367.913240740738</v>
      </c>
      <c r="FX49" s="977" t="s">
        <v>437</v>
      </c>
      <c r="FY49" s="979">
        <v>5.0000000000000001E-3</v>
      </c>
      <c r="FZ49" s="979">
        <v>1.4999999999999999E-2</v>
      </c>
      <c r="GA49" s="979">
        <v>1.4999999999999999E-2</v>
      </c>
      <c r="GB49" s="942">
        <v>59.242050215378818</v>
      </c>
      <c r="GC49" s="979">
        <f t="shared" si="54"/>
        <v>3949.4700143585878</v>
      </c>
      <c r="GD49" s="980">
        <f t="shared" si="55"/>
        <v>19.74735007179294</v>
      </c>
      <c r="GE49" s="981">
        <f t="shared" si="56"/>
        <v>3.7026281384611761</v>
      </c>
      <c r="GF49" s="981">
        <f t="shared" si="57"/>
        <v>4.2315750153842018</v>
      </c>
      <c r="GG49" s="979">
        <f t="shared" si="58"/>
        <v>16.044721933331765</v>
      </c>
      <c r="GH49" s="979">
        <f t="shared" si="59"/>
        <v>23.978925087177142</v>
      </c>
      <c r="GJ49" s="982">
        <v>19.922769316897931</v>
      </c>
      <c r="GK49" s="945">
        <f t="shared" si="155"/>
        <v>24.079658867262864</v>
      </c>
      <c r="GL49" s="945">
        <f t="shared" si="156"/>
        <v>16.044721933331765</v>
      </c>
      <c r="GM49" s="982">
        <v>24.191934170518916</v>
      </c>
      <c r="GN49" s="982">
        <v>16.187250069979569</v>
      </c>
      <c r="GO49" s="472">
        <f t="shared" si="157"/>
        <v>-0.11227530325605173</v>
      </c>
      <c r="GP49" s="472">
        <f t="shared" si="158"/>
        <v>0.14252813664780462</v>
      </c>
      <c r="GT49" s="983">
        <v>0.94791666666666663</v>
      </c>
      <c r="GU49" s="984">
        <f t="shared" si="60"/>
        <v>45367.947916666664</v>
      </c>
      <c r="GV49" s="983" t="s">
        <v>438</v>
      </c>
      <c r="GW49" s="985">
        <v>6.0000000000000001E-3</v>
      </c>
      <c r="GX49" s="985">
        <v>3.6999999999999998E-2</v>
      </c>
      <c r="GY49" s="985">
        <v>3.6999999999999998E-2</v>
      </c>
      <c r="GZ49" s="948">
        <v>276.78277960238375</v>
      </c>
      <c r="HA49" s="985">
        <f t="shared" si="61"/>
        <v>7480.6156649292907</v>
      </c>
      <c r="HB49" s="986">
        <f t="shared" si="62"/>
        <v>44.883693989575747</v>
      </c>
      <c r="HC49" s="987">
        <f t="shared" si="63"/>
        <v>7.2837573579574677</v>
      </c>
      <c r="HD49" s="987">
        <f t="shared" si="64"/>
        <v>7.6884105445106607</v>
      </c>
      <c r="HE49" s="985">
        <f t="shared" si="65"/>
        <v>37.599936631618277</v>
      </c>
      <c r="HF49" s="985">
        <f t="shared" si="66"/>
        <v>52.572104534086407</v>
      </c>
      <c r="HH49" s="983">
        <v>0.94791666666666663</v>
      </c>
      <c r="HI49" s="984">
        <f t="shared" si="67"/>
        <v>45367.947916666664</v>
      </c>
      <c r="HJ49" s="983" t="s">
        <v>438</v>
      </c>
      <c r="HK49" s="985">
        <v>6.0000000000000001E-3</v>
      </c>
      <c r="HL49" s="985">
        <v>3.6999999999999998E-2</v>
      </c>
      <c r="HM49" s="985">
        <v>3.6999999999999998E-2</v>
      </c>
      <c r="HN49" s="948">
        <v>270.62171808561465</v>
      </c>
      <c r="HO49" s="985">
        <f t="shared" si="68"/>
        <v>7314.1004888003963</v>
      </c>
      <c r="HP49" s="986">
        <f t="shared" si="69"/>
        <v>43.88460293280238</v>
      </c>
      <c r="HQ49" s="987">
        <f t="shared" si="70"/>
        <v>7.1216241601477543</v>
      </c>
      <c r="HR49" s="987">
        <f t="shared" si="71"/>
        <v>7.5172699468226289</v>
      </c>
      <c r="HS49" s="985">
        <f t="shared" si="72"/>
        <v>36.762978772654627</v>
      </c>
      <c r="HT49" s="985">
        <f t="shared" si="73"/>
        <v>51.40187287962501</v>
      </c>
      <c r="HV49" s="951">
        <v>44.56210399150121</v>
      </c>
      <c r="HW49" s="951">
        <f t="shared" si="159"/>
        <v>52.572104534086407</v>
      </c>
      <c r="HX49" s="951">
        <f t="shared" si="160"/>
        <v>36.762978772654627</v>
      </c>
      <c r="HY49" s="951">
        <v>52.195427360415771</v>
      </c>
      <c r="HZ49" s="951">
        <v>37.330534484108469</v>
      </c>
      <c r="IA49" s="472">
        <f t="shared" si="161"/>
        <v>0.37667717367063602</v>
      </c>
      <c r="IB49" s="472">
        <f t="shared" si="162"/>
        <v>0.56755571145384209</v>
      </c>
      <c r="IF49" s="952">
        <v>0.87362268518518515</v>
      </c>
      <c r="IG49" s="953">
        <f t="shared" si="163"/>
        <v>45367.873622685183</v>
      </c>
      <c r="IH49" s="240" t="s">
        <v>327</v>
      </c>
      <c r="II49" s="239">
        <v>7.0000000000000001E-3</v>
      </c>
      <c r="IJ49" s="239">
        <v>4.2000000000000003E-2</v>
      </c>
      <c r="IK49" s="239">
        <v>4.2000000000000003E-2</v>
      </c>
      <c r="IL49" s="239">
        <v>342.45467564370466</v>
      </c>
      <c r="IM49" s="239">
        <f t="shared" si="164"/>
        <v>8153.682753421539</v>
      </c>
      <c r="IN49" s="954">
        <f t="shared" si="190"/>
        <v>57.075779273950772</v>
      </c>
      <c r="IO49" s="239">
        <f t="shared" si="75"/>
        <v>7.964062224272201</v>
      </c>
      <c r="IP49" s="239">
        <f t="shared" si="76"/>
        <v>8.3525530644806008</v>
      </c>
      <c r="IQ49" s="239">
        <f t="shared" si="77"/>
        <v>49.111717049678575</v>
      </c>
      <c r="IR49" s="239">
        <f t="shared" si="78"/>
        <v>65.428332338431375</v>
      </c>
      <c r="IT49" s="952">
        <v>0.87362268518518515</v>
      </c>
      <c r="IU49" s="953">
        <f t="shared" si="165"/>
        <v>45367.873622685183</v>
      </c>
      <c r="IV49" s="240" t="s">
        <v>327</v>
      </c>
      <c r="IW49" s="239">
        <v>7.0000000000000001E-3</v>
      </c>
      <c r="IX49" s="239">
        <v>4.2000000000000003E-2</v>
      </c>
      <c r="IY49" s="239">
        <v>4.2000000000000003E-2</v>
      </c>
      <c r="IZ49" s="239">
        <v>345.94918302431751</v>
      </c>
      <c r="JA49" s="239">
        <f t="shared" si="166"/>
        <v>8236.885310102798</v>
      </c>
      <c r="JB49" s="954">
        <f t="shared" si="191"/>
        <v>57.658197170719589</v>
      </c>
      <c r="JC49" s="239">
        <f t="shared" si="80"/>
        <v>8.0453298377748261</v>
      </c>
      <c r="JD49" s="239">
        <f t="shared" si="81"/>
        <v>8.4377849518126222</v>
      </c>
      <c r="JE49" s="239">
        <f t="shared" si="82"/>
        <v>49.612867332944759</v>
      </c>
      <c r="JF49" s="239">
        <f t="shared" si="83"/>
        <v>66.095982122532206</v>
      </c>
      <c r="JH49" s="225">
        <v>58.055965683863469</v>
      </c>
      <c r="JI49" s="225">
        <f t="shared" si="167"/>
        <v>66.095982122532206</v>
      </c>
      <c r="JJ49" s="225">
        <f t="shared" si="168"/>
        <v>49.111717049678575</v>
      </c>
      <c r="JK49" s="225">
        <v>66.551960661989824</v>
      </c>
      <c r="JL49" s="225">
        <v>49.955133262859263</v>
      </c>
      <c r="JM49" s="472">
        <f t="shared" si="169"/>
        <v>-0.45597853945761813</v>
      </c>
      <c r="JN49" s="472">
        <f t="shared" si="170"/>
        <v>0.8434162131806886</v>
      </c>
      <c r="JR49" s="323">
        <v>0.92711805555555549</v>
      </c>
      <c r="JS49" s="336">
        <f t="shared" si="84"/>
        <v>45367.927118055559</v>
      </c>
      <c r="JT49" s="184" t="s">
        <v>328</v>
      </c>
      <c r="JU49" s="141">
        <v>4.0000000000000001E-3</v>
      </c>
      <c r="JV49" s="141">
        <v>0.03</v>
      </c>
      <c r="JW49" s="141">
        <v>0.03</v>
      </c>
      <c r="JX49" s="249">
        <v>206.08089643348822</v>
      </c>
      <c r="JY49" s="141">
        <f t="shared" si="85"/>
        <v>6869.3632144496078</v>
      </c>
      <c r="JZ49" s="988">
        <f t="shared" si="86"/>
        <v>27.477452857798433</v>
      </c>
      <c r="KA49" s="141">
        <f t="shared" si="87"/>
        <v>6.647770852693168</v>
      </c>
      <c r="KB49" s="141">
        <f t="shared" si="88"/>
        <v>7.1062378080513184</v>
      </c>
      <c r="KC49" s="141">
        <f t="shared" si="89"/>
        <v>20.829682005105266</v>
      </c>
      <c r="KD49" s="141">
        <f t="shared" si="90"/>
        <v>34.583690665849751</v>
      </c>
      <c r="KF49" s="323">
        <v>0.92711805555555549</v>
      </c>
      <c r="KG49" s="336">
        <f t="shared" si="91"/>
        <v>45367.927118055559</v>
      </c>
      <c r="KH49" s="184" t="s">
        <v>328</v>
      </c>
      <c r="KI49" s="141">
        <v>4.0000000000000001E-3</v>
      </c>
      <c r="KJ49" s="141">
        <v>0.03</v>
      </c>
      <c r="KK49" s="141">
        <v>0.03</v>
      </c>
      <c r="KL49" s="249">
        <v>200.92768251330372</v>
      </c>
      <c r="KM49" s="141">
        <f t="shared" si="92"/>
        <v>6697.5894171101245</v>
      </c>
      <c r="KN49" s="988">
        <f t="shared" si="93"/>
        <v>26.7903576684405</v>
      </c>
      <c r="KO49" s="141">
        <f t="shared" si="94"/>
        <v>6.4815381455904424</v>
      </c>
      <c r="KP49" s="141">
        <f t="shared" si="95"/>
        <v>6.9285407763208191</v>
      </c>
      <c r="KQ49" s="141">
        <f t="shared" si="96"/>
        <v>20.308819522850058</v>
      </c>
      <c r="KR49" s="141">
        <f t="shared" si="97"/>
        <v>33.718898444761322</v>
      </c>
      <c r="KT49" s="226">
        <v>27.350658909098858</v>
      </c>
      <c r="KU49" s="226">
        <f t="shared" si="171"/>
        <v>34.583690665849751</v>
      </c>
      <c r="KV49" s="226">
        <f t="shared" si="172"/>
        <v>20.308819522850058</v>
      </c>
      <c r="KW49" s="226">
        <v>34.424105178693388</v>
      </c>
      <c r="KX49" s="226">
        <v>20.733564011736231</v>
      </c>
      <c r="KY49" s="472">
        <f t="shared" si="173"/>
        <v>0.15958548715636311</v>
      </c>
      <c r="KZ49" s="472">
        <f t="shared" si="174"/>
        <v>0.42474448888617289</v>
      </c>
      <c r="LD49" s="146">
        <v>0.92711805555555549</v>
      </c>
      <c r="LE49" s="421">
        <f t="shared" si="98"/>
        <v>45367.927118055559</v>
      </c>
      <c r="LF49" s="185" t="s">
        <v>329</v>
      </c>
      <c r="LG49" s="142">
        <v>2E-3</v>
      </c>
      <c r="LH49" s="142">
        <v>0.01</v>
      </c>
      <c r="LI49" s="142">
        <v>1.2E-2</v>
      </c>
      <c r="LJ49" s="274">
        <v>127.88510538001657</v>
      </c>
      <c r="LK49" s="142">
        <f t="shared" si="99"/>
        <v>10657.09211500138</v>
      </c>
      <c r="LL49" s="424">
        <f t="shared" si="100"/>
        <v>21.314184230002759</v>
      </c>
      <c r="LM49" s="142">
        <f t="shared" si="101"/>
        <v>9.8373157984628126</v>
      </c>
      <c r="LN49" s="142">
        <f t="shared" si="102"/>
        <v>11.625918670910599</v>
      </c>
      <c r="LO49" s="142">
        <f t="shared" si="103"/>
        <v>11.476868431539947</v>
      </c>
      <c r="LP49" s="142">
        <f t="shared" si="104"/>
        <v>32.940102900913359</v>
      </c>
      <c r="LR49" s="146">
        <v>0.92711805555555549</v>
      </c>
      <c r="LS49" s="421">
        <f t="shared" si="105"/>
        <v>45367.927118055559</v>
      </c>
      <c r="LT49" s="185" t="s">
        <v>329</v>
      </c>
      <c r="LU49" s="142">
        <v>2E-3</v>
      </c>
      <c r="LV49" s="142">
        <v>0.01</v>
      </c>
      <c r="LW49" s="142">
        <v>1.2E-2</v>
      </c>
      <c r="LX49" s="274">
        <v>133.33074456758371</v>
      </c>
      <c r="LY49" s="142">
        <f t="shared" si="106"/>
        <v>11110.895380631975</v>
      </c>
      <c r="LZ49" s="424">
        <f t="shared" si="107"/>
        <v>22.22179076126395</v>
      </c>
      <c r="MA49" s="142">
        <f t="shared" si="108"/>
        <v>10.256211120583361</v>
      </c>
      <c r="MB49" s="142">
        <f t="shared" si="109"/>
        <v>12.120976778871247</v>
      </c>
      <c r="MC49" s="142">
        <f t="shared" si="110"/>
        <v>11.965579640680589</v>
      </c>
      <c r="MD49" s="142">
        <f t="shared" si="111"/>
        <v>34.342767540135199</v>
      </c>
      <c r="MF49" s="227">
        <v>22.285023181264037</v>
      </c>
      <c r="MG49" s="227">
        <f t="shared" si="175"/>
        <v>34.342767540135199</v>
      </c>
      <c r="MH49" s="227">
        <f t="shared" si="176"/>
        <v>11.476868431539947</v>
      </c>
      <c r="MI49" s="227">
        <v>34.440490371044419</v>
      </c>
      <c r="MJ49" s="227">
        <v>11.999627866834482</v>
      </c>
      <c r="MK49" s="472">
        <f t="shared" si="177"/>
        <v>-9.7722830909219738E-2</v>
      </c>
      <c r="ML49" s="472">
        <f t="shared" si="178"/>
        <v>0.52275943529453528</v>
      </c>
    </row>
    <row r="50" spans="12:350" x14ac:dyDescent="0.25">
      <c r="L50" s="321">
        <v>0.93758101851851849</v>
      </c>
      <c r="M50" s="338">
        <f t="shared" si="129"/>
        <v>45367.937581018516</v>
      </c>
      <c r="N50" s="321" t="s">
        <v>324</v>
      </c>
      <c r="O50" s="311">
        <v>4.0000000000000001E-3</v>
      </c>
      <c r="P50" s="311">
        <v>3.2000000000000001E-2</v>
      </c>
      <c r="Q50" s="311">
        <v>3.2000000000000001E-2</v>
      </c>
      <c r="R50" s="311">
        <v>179.6541007765197</v>
      </c>
      <c r="S50" s="311">
        <f t="shared" si="130"/>
        <v>5614.1906492662401</v>
      </c>
      <c r="T50" s="921">
        <f t="shared" si="131"/>
        <v>22.456762597064962</v>
      </c>
      <c r="U50" s="311">
        <f t="shared" si="0"/>
        <v>5.4440636598945362</v>
      </c>
      <c r="V50" s="311">
        <f t="shared" si="1"/>
        <v>5.7952935734361191</v>
      </c>
      <c r="W50" s="311">
        <f t="shared" si="2"/>
        <v>17.012698937170427</v>
      </c>
      <c r="X50" s="311">
        <f t="shared" si="3"/>
        <v>28.252056170501081</v>
      </c>
      <c r="Z50" s="321">
        <v>0.93758101851851849</v>
      </c>
      <c r="AA50" s="338">
        <f t="shared" si="132"/>
        <v>45367.937581018516</v>
      </c>
      <c r="AB50" s="321" t="s">
        <v>324</v>
      </c>
      <c r="AC50" s="311">
        <v>4.0000000000000001E-3</v>
      </c>
      <c r="AD50" s="311">
        <v>3.2000000000000001E-2</v>
      </c>
      <c r="AE50" s="311">
        <v>3.2000000000000001E-2</v>
      </c>
      <c r="AF50" s="311">
        <v>174.81516847322646</v>
      </c>
      <c r="AG50" s="311">
        <f t="shared" si="133"/>
        <v>5462.9740147883267</v>
      </c>
      <c r="AH50" s="921">
        <f t="shared" si="134"/>
        <v>21.851896059153308</v>
      </c>
      <c r="AI50" s="311">
        <f t="shared" si="4"/>
        <v>5.2974293476735292</v>
      </c>
      <c r="AJ50" s="311">
        <f t="shared" si="5"/>
        <v>5.6391989830073053</v>
      </c>
      <c r="AK50" s="311">
        <f t="shared" si="6"/>
        <v>16.55446671147978</v>
      </c>
      <c r="AL50" s="311">
        <f t="shared" si="7"/>
        <v>27.491095042160612</v>
      </c>
      <c r="AN50" s="922">
        <v>22.234315950402816</v>
      </c>
      <c r="AO50" s="922">
        <f t="shared" si="135"/>
        <v>28.252056170501081</v>
      </c>
      <c r="AP50" s="922">
        <f t="shared" si="136"/>
        <v>16.55446671147978</v>
      </c>
      <c r="AQ50" s="922">
        <v>27.972203937603542</v>
      </c>
      <c r="AR50" s="922">
        <v>16.844178750305165</v>
      </c>
      <c r="AS50" s="922">
        <f t="shared" si="137"/>
        <v>0.27985223289753947</v>
      </c>
      <c r="AT50" s="922">
        <f t="shared" si="138"/>
        <v>0.28971203882538532</v>
      </c>
      <c r="AX50" s="963">
        <v>0.87157407407407417</v>
      </c>
      <c r="AY50" s="964">
        <f t="shared" si="8"/>
        <v>45367.871574074074</v>
      </c>
      <c r="AZ50" s="963" t="s">
        <v>325</v>
      </c>
      <c r="BA50" s="965">
        <v>8.0000000000000002E-3</v>
      </c>
      <c r="BB50" s="965">
        <v>4.7E-2</v>
      </c>
      <c r="BC50" s="965">
        <v>4.7E-2</v>
      </c>
      <c r="BD50" s="925">
        <v>304.49324190062674</v>
      </c>
      <c r="BE50" s="965">
        <f t="shared" si="9"/>
        <v>6478.579614906952</v>
      </c>
      <c r="BF50" s="966">
        <f t="shared" si="10"/>
        <v>51.828636919255615</v>
      </c>
      <c r="BG50" s="965">
        <f t="shared" si="11"/>
        <v>6.3436092062630571</v>
      </c>
      <c r="BH50" s="965">
        <f t="shared" si="12"/>
        <v>6.6194183021875377</v>
      </c>
      <c r="BI50" s="965">
        <f t="shared" si="13"/>
        <v>45.485027712992562</v>
      </c>
      <c r="BJ50" s="965">
        <f t="shared" si="14"/>
        <v>58.448055221443155</v>
      </c>
      <c r="BL50" s="963">
        <v>0.87157407407407417</v>
      </c>
      <c r="BM50" s="964">
        <f t="shared" si="15"/>
        <v>45367.871574074074</v>
      </c>
      <c r="BN50" s="963" t="s">
        <v>325</v>
      </c>
      <c r="BO50" s="965">
        <v>8.0000000000000002E-3</v>
      </c>
      <c r="BP50" s="965">
        <v>4.7E-2</v>
      </c>
      <c r="BQ50" s="965">
        <v>4.7E-2</v>
      </c>
      <c r="BR50" s="925">
        <v>297.84979574370567</v>
      </c>
      <c r="BS50" s="965">
        <f t="shared" si="16"/>
        <v>6337.2296966745889</v>
      </c>
      <c r="BT50" s="966">
        <f t="shared" si="17"/>
        <v>50.697837573396711</v>
      </c>
      <c r="BU50" s="965">
        <f t="shared" si="18"/>
        <v>6.2052040779938684</v>
      </c>
      <c r="BV50" s="965">
        <f t="shared" si="19"/>
        <v>6.4749955596457758</v>
      </c>
      <c r="BW50" s="965">
        <f t="shared" si="20"/>
        <v>44.492633495402842</v>
      </c>
      <c r="BX50" s="965">
        <f t="shared" si="21"/>
        <v>57.172833133042488</v>
      </c>
      <c r="BZ50" s="927">
        <v>51.323464005585961</v>
      </c>
      <c r="CA50" s="927">
        <f t="shared" si="139"/>
        <v>58.448055221443155</v>
      </c>
      <c r="CB50" s="927">
        <f t="shared" si="140"/>
        <v>44.492633495402842</v>
      </c>
      <c r="CC50" s="927">
        <v>57.878362941081996</v>
      </c>
      <c r="CD50" s="927">
        <v>45.041685859068927</v>
      </c>
      <c r="CE50" s="927">
        <f t="shared" si="141"/>
        <v>0.56969228036115993</v>
      </c>
      <c r="CF50" s="927">
        <f t="shared" si="142"/>
        <v>0.54905236366608534</v>
      </c>
      <c r="CJ50" s="967">
        <v>0.85906249999999995</v>
      </c>
      <c r="CK50" s="968">
        <f t="shared" si="143"/>
        <v>45367.8590625</v>
      </c>
      <c r="CL50" s="967" t="s">
        <v>326</v>
      </c>
      <c r="CM50" s="469">
        <v>2.5000000000000001E-2</v>
      </c>
      <c r="CN50" s="469">
        <v>6.7000000000000004E-2</v>
      </c>
      <c r="CO50" s="469">
        <v>6.7000000000000004E-2</v>
      </c>
      <c r="CP50" s="930">
        <v>284.10906235127197</v>
      </c>
      <c r="CQ50" s="469">
        <f t="shared" si="22"/>
        <v>4240.433766436895</v>
      </c>
      <c r="CR50" s="969">
        <f t="shared" si="144"/>
        <v>106.01084416092237</v>
      </c>
      <c r="CS50" s="469">
        <f t="shared" si="23"/>
        <v>4.1780744463422348</v>
      </c>
      <c r="CT50" s="469">
        <f t="shared" si="24"/>
        <v>4.30468276289806</v>
      </c>
      <c r="CU50" s="469">
        <f t="shared" si="25"/>
        <v>101.83276971458014</v>
      </c>
      <c r="CV50" s="469">
        <f t="shared" si="26"/>
        <v>110.31552692382043</v>
      </c>
      <c r="CX50" s="967">
        <v>0.85906249999999995</v>
      </c>
      <c r="CY50" s="968">
        <f t="shared" si="145"/>
        <v>45367.8590625</v>
      </c>
      <c r="CZ50" s="967" t="s">
        <v>326</v>
      </c>
      <c r="DA50" s="469">
        <v>2.5000000000000001E-2</v>
      </c>
      <c r="DB50" s="469">
        <v>6.7000000000000004E-2</v>
      </c>
      <c r="DC50" s="469">
        <v>6.7000000000000004E-2</v>
      </c>
      <c r="DD50" s="930">
        <v>275.73461394545348</v>
      </c>
      <c r="DE50" s="469">
        <f t="shared" si="27"/>
        <v>4115.4419991858722</v>
      </c>
      <c r="DF50" s="969">
        <f t="shared" si="146"/>
        <v>102.88604997964681</v>
      </c>
      <c r="DG50" s="469">
        <f t="shared" si="28"/>
        <v>4.0549207933154925</v>
      </c>
      <c r="DH50" s="469">
        <f t="shared" si="29"/>
        <v>4.1777971809917194</v>
      </c>
      <c r="DI50" s="469">
        <f t="shared" si="30"/>
        <v>98.831129186331324</v>
      </c>
      <c r="DJ50" s="469">
        <f t="shared" si="31"/>
        <v>107.06384716063853</v>
      </c>
      <c r="DL50" s="472">
        <v>104.50245575589636</v>
      </c>
      <c r="DM50" s="472">
        <f t="shared" si="147"/>
        <v>110.31552692382043</v>
      </c>
      <c r="DN50" s="472">
        <f t="shared" si="148"/>
        <v>98.831129186331324</v>
      </c>
      <c r="DO50" s="472">
        <v>108.74588880780246</v>
      </c>
      <c r="DP50" s="472">
        <v>100.38382955845809</v>
      </c>
      <c r="DQ50" s="472">
        <f t="shared" si="149"/>
        <v>1.5696381160179698</v>
      </c>
      <c r="DR50" s="472">
        <f t="shared" si="150"/>
        <v>1.5527003721267647</v>
      </c>
      <c r="DV50" s="970">
        <v>0.89586805555555549</v>
      </c>
      <c r="DW50" s="971">
        <f t="shared" si="32"/>
        <v>45367.895868055559</v>
      </c>
      <c r="DX50" s="970" t="s">
        <v>436</v>
      </c>
      <c r="DY50" s="972">
        <v>3.0000000000000001E-3</v>
      </c>
      <c r="DZ50" s="972">
        <v>1.0999999999999999E-2</v>
      </c>
      <c r="EA50" s="972">
        <v>1.0999999999999999E-2</v>
      </c>
      <c r="EB50" s="934">
        <v>75.168674108638257</v>
      </c>
      <c r="EC50" s="972">
        <f t="shared" si="33"/>
        <v>6833.5158280580235</v>
      </c>
      <c r="ED50" s="973">
        <f t="shared" si="34"/>
        <v>20.500547484174071</v>
      </c>
      <c r="EE50" s="974">
        <f t="shared" si="35"/>
        <v>6.2640561757198547</v>
      </c>
      <c r="EF50" s="974">
        <f t="shared" si="36"/>
        <v>7.5168674108638269</v>
      </c>
      <c r="EG50" s="972">
        <f t="shared" si="37"/>
        <v>14.236491308454216</v>
      </c>
      <c r="EH50" s="972">
        <f t="shared" si="38"/>
        <v>28.017414895037899</v>
      </c>
      <c r="EJ50" s="970">
        <v>0.89586805555555549</v>
      </c>
      <c r="EK50" s="971">
        <f t="shared" si="39"/>
        <v>45367.895868055559</v>
      </c>
      <c r="EL50" s="970" t="s">
        <v>436</v>
      </c>
      <c r="EM50" s="972">
        <v>3.0000000000000001E-3</v>
      </c>
      <c r="EN50" s="972">
        <v>1.0999999999999999E-2</v>
      </c>
      <c r="EO50" s="972">
        <v>1.0999999999999999E-2</v>
      </c>
      <c r="EP50" s="934">
        <v>75.370816165296901</v>
      </c>
      <c r="EQ50" s="972">
        <f t="shared" si="40"/>
        <v>6851.892378663355</v>
      </c>
      <c r="ER50" s="975">
        <f t="shared" si="41"/>
        <v>20.555677135990067</v>
      </c>
      <c r="ES50" s="976">
        <f t="shared" si="42"/>
        <v>6.2809013471080757</v>
      </c>
      <c r="ET50" s="976">
        <f t="shared" si="43"/>
        <v>7.537081616529691</v>
      </c>
      <c r="EU50" s="972">
        <f t="shared" si="44"/>
        <v>14.274775788881991</v>
      </c>
      <c r="EV50" s="972">
        <f t="shared" si="45"/>
        <v>28.092758752519757</v>
      </c>
      <c r="EX50" s="939">
        <v>20.663628381013449</v>
      </c>
      <c r="EY50" s="939">
        <f t="shared" si="151"/>
        <v>28.092758752519757</v>
      </c>
      <c r="EZ50" s="939">
        <f t="shared" si="152"/>
        <v>14.236491308454216</v>
      </c>
      <c r="FA50" s="939">
        <v>28.240292120718379</v>
      </c>
      <c r="FB50" s="939">
        <v>14.349741931259341</v>
      </c>
      <c r="FC50" s="472">
        <f t="shared" si="153"/>
        <v>-0.14753336819862284</v>
      </c>
      <c r="FD50" s="472">
        <f t="shared" si="154"/>
        <v>0.11325062280512554</v>
      </c>
      <c r="FH50" s="977">
        <v>0.91674768518518512</v>
      </c>
      <c r="FI50" s="978">
        <f t="shared" si="46"/>
        <v>45367.916747685187</v>
      </c>
      <c r="FJ50" s="977" t="s">
        <v>437</v>
      </c>
      <c r="FK50" s="979">
        <v>5.0000000000000001E-3</v>
      </c>
      <c r="FL50" s="979">
        <v>1.4999999999999999E-2</v>
      </c>
      <c r="FM50" s="979">
        <v>1.4999999999999999E-2</v>
      </c>
      <c r="FN50" s="942">
        <v>59.490921907355307</v>
      </c>
      <c r="FO50" s="979">
        <f t="shared" si="47"/>
        <v>3966.061460490354</v>
      </c>
      <c r="FP50" s="980">
        <f t="shared" si="48"/>
        <v>19.830307302451772</v>
      </c>
      <c r="FQ50" s="981">
        <f t="shared" si="49"/>
        <v>3.7181826192097067</v>
      </c>
      <c r="FR50" s="981">
        <f t="shared" si="50"/>
        <v>4.2493515648110947</v>
      </c>
      <c r="FS50" s="979">
        <f t="shared" si="51"/>
        <v>16.112124683242065</v>
      </c>
      <c r="FT50" s="979">
        <f t="shared" si="52"/>
        <v>24.079658867262864</v>
      </c>
      <c r="FV50" s="977">
        <v>0.91674768518518512</v>
      </c>
      <c r="FW50" s="978">
        <f t="shared" si="53"/>
        <v>45367.916747685187</v>
      </c>
      <c r="FX50" s="977" t="s">
        <v>437</v>
      </c>
      <c r="FY50" s="979">
        <v>5.0000000000000001E-3</v>
      </c>
      <c r="FZ50" s="979">
        <v>1.4999999999999999E-2</v>
      </c>
      <c r="GA50" s="979">
        <v>1.4999999999999999E-2</v>
      </c>
      <c r="GB50" s="942">
        <v>59.242050215378818</v>
      </c>
      <c r="GC50" s="979">
        <f t="shared" si="54"/>
        <v>3949.4700143585878</v>
      </c>
      <c r="GD50" s="980">
        <f t="shared" si="55"/>
        <v>19.74735007179294</v>
      </c>
      <c r="GE50" s="981">
        <f t="shared" si="56"/>
        <v>3.7026281384611761</v>
      </c>
      <c r="GF50" s="981">
        <f t="shared" si="57"/>
        <v>4.2315750153842018</v>
      </c>
      <c r="GG50" s="979">
        <f t="shared" si="58"/>
        <v>16.044721933331765</v>
      </c>
      <c r="GH50" s="979">
        <f t="shared" si="59"/>
        <v>23.978925087177142</v>
      </c>
      <c r="GJ50" s="982">
        <v>19.922769316897931</v>
      </c>
      <c r="GK50" s="945">
        <f t="shared" si="155"/>
        <v>24.079658867262864</v>
      </c>
      <c r="GL50" s="945">
        <f t="shared" si="156"/>
        <v>16.044721933331765</v>
      </c>
      <c r="GM50" s="982">
        <v>24.191934170518916</v>
      </c>
      <c r="GN50" s="982">
        <v>16.187250069979569</v>
      </c>
      <c r="GO50" s="472">
        <f t="shared" si="157"/>
        <v>-0.11227530325605173</v>
      </c>
      <c r="GP50" s="472">
        <f t="shared" si="158"/>
        <v>0.14252813664780462</v>
      </c>
      <c r="GT50" s="983">
        <v>0.95146990740740733</v>
      </c>
      <c r="GU50" s="984">
        <f t="shared" si="60"/>
        <v>45367.951469907406</v>
      </c>
      <c r="GV50" s="983" t="s">
        <v>438</v>
      </c>
      <c r="GW50" s="985">
        <v>6.0000000000000001E-3</v>
      </c>
      <c r="GX50" s="985">
        <v>3.6999999999999998E-2</v>
      </c>
      <c r="GY50" s="985">
        <v>3.6999999999999998E-2</v>
      </c>
      <c r="GZ50" s="948">
        <v>276.78277960238375</v>
      </c>
      <c r="HA50" s="985">
        <f t="shared" si="61"/>
        <v>7480.6156649292907</v>
      </c>
      <c r="HB50" s="986">
        <f t="shared" si="62"/>
        <v>44.883693989575747</v>
      </c>
      <c r="HC50" s="987">
        <f t="shared" si="63"/>
        <v>7.2837573579574677</v>
      </c>
      <c r="HD50" s="987">
        <f t="shared" si="64"/>
        <v>7.6884105445106607</v>
      </c>
      <c r="HE50" s="985">
        <f t="shared" si="65"/>
        <v>37.599936631618277</v>
      </c>
      <c r="HF50" s="985">
        <f t="shared" si="66"/>
        <v>52.572104534086407</v>
      </c>
      <c r="HH50" s="983">
        <v>0.95146990740740733</v>
      </c>
      <c r="HI50" s="984">
        <f t="shared" si="67"/>
        <v>45367.951469907406</v>
      </c>
      <c r="HJ50" s="983" t="s">
        <v>438</v>
      </c>
      <c r="HK50" s="985">
        <v>6.0000000000000001E-3</v>
      </c>
      <c r="HL50" s="985">
        <v>3.6999999999999998E-2</v>
      </c>
      <c r="HM50" s="985">
        <v>3.6999999999999998E-2</v>
      </c>
      <c r="HN50" s="948">
        <v>270.62171808561465</v>
      </c>
      <c r="HO50" s="985">
        <f t="shared" si="68"/>
        <v>7314.1004888003963</v>
      </c>
      <c r="HP50" s="986">
        <f t="shared" si="69"/>
        <v>43.88460293280238</v>
      </c>
      <c r="HQ50" s="987">
        <f t="shared" si="70"/>
        <v>7.1216241601477543</v>
      </c>
      <c r="HR50" s="987">
        <f t="shared" si="71"/>
        <v>7.5172699468226289</v>
      </c>
      <c r="HS50" s="985">
        <f t="shared" si="72"/>
        <v>36.762978772654627</v>
      </c>
      <c r="HT50" s="985">
        <f t="shared" si="73"/>
        <v>51.40187287962501</v>
      </c>
      <c r="HV50" s="951">
        <v>44.56210399150121</v>
      </c>
      <c r="HW50" s="951">
        <f t="shared" si="159"/>
        <v>52.572104534086407</v>
      </c>
      <c r="HX50" s="951">
        <f t="shared" si="160"/>
        <v>36.762978772654627</v>
      </c>
      <c r="HY50" s="951">
        <v>52.195427360415771</v>
      </c>
      <c r="HZ50" s="951">
        <v>37.330534484108469</v>
      </c>
      <c r="IA50" s="472">
        <f t="shared" si="161"/>
        <v>0.37667717367063602</v>
      </c>
      <c r="IB50" s="472">
        <f t="shared" si="162"/>
        <v>0.56755571145384209</v>
      </c>
      <c r="IF50" s="952">
        <v>0.87434027777777779</v>
      </c>
      <c r="IG50" s="953">
        <f t="shared" si="163"/>
        <v>45367.874340277776</v>
      </c>
      <c r="IH50" s="240" t="s">
        <v>327</v>
      </c>
      <c r="II50" s="239">
        <v>7.0000000000000001E-3</v>
      </c>
      <c r="IJ50" s="239">
        <v>4.2000000000000003E-2</v>
      </c>
      <c r="IK50" s="239">
        <v>4.2000000000000003E-2</v>
      </c>
      <c r="IL50" s="239">
        <v>342.45467564370466</v>
      </c>
      <c r="IM50" s="239">
        <f t="shared" si="164"/>
        <v>8153.682753421539</v>
      </c>
      <c r="IN50" s="954">
        <f t="shared" si="190"/>
        <v>57.075779273950772</v>
      </c>
      <c r="IO50" s="239">
        <f t="shared" si="75"/>
        <v>7.964062224272201</v>
      </c>
      <c r="IP50" s="239">
        <f t="shared" si="76"/>
        <v>8.3525530644806008</v>
      </c>
      <c r="IQ50" s="239">
        <f t="shared" si="77"/>
        <v>49.111717049678575</v>
      </c>
      <c r="IR50" s="239">
        <f t="shared" si="78"/>
        <v>65.428332338431375</v>
      </c>
      <c r="IT50" s="952">
        <v>0.87434027777777779</v>
      </c>
      <c r="IU50" s="953">
        <f t="shared" si="165"/>
        <v>45367.874340277776</v>
      </c>
      <c r="IV50" s="240" t="s">
        <v>327</v>
      </c>
      <c r="IW50" s="239">
        <v>7.0000000000000001E-3</v>
      </c>
      <c r="IX50" s="239">
        <v>4.2000000000000003E-2</v>
      </c>
      <c r="IY50" s="239">
        <v>4.2000000000000003E-2</v>
      </c>
      <c r="IZ50" s="239">
        <v>345.94918302431751</v>
      </c>
      <c r="JA50" s="239">
        <f t="shared" si="166"/>
        <v>8236.885310102798</v>
      </c>
      <c r="JB50" s="954">
        <f t="shared" si="191"/>
        <v>57.658197170719589</v>
      </c>
      <c r="JC50" s="239">
        <f t="shared" si="80"/>
        <v>8.0453298377748261</v>
      </c>
      <c r="JD50" s="239">
        <f t="shared" si="81"/>
        <v>8.4377849518126222</v>
      </c>
      <c r="JE50" s="239">
        <f t="shared" si="82"/>
        <v>49.612867332944759</v>
      </c>
      <c r="JF50" s="239">
        <f t="shared" si="83"/>
        <v>66.095982122532206</v>
      </c>
      <c r="JH50" s="225">
        <v>58.055965683863469</v>
      </c>
      <c r="JI50" s="225">
        <f t="shared" si="167"/>
        <v>66.095982122532206</v>
      </c>
      <c r="JJ50" s="225">
        <f t="shared" si="168"/>
        <v>49.111717049678575</v>
      </c>
      <c r="JK50" s="225">
        <v>66.551960661989824</v>
      </c>
      <c r="JL50" s="225">
        <v>49.955133262859263</v>
      </c>
      <c r="JM50" s="472">
        <f t="shared" si="169"/>
        <v>-0.45597853945761813</v>
      </c>
      <c r="JN50" s="472">
        <f t="shared" si="170"/>
        <v>0.8434162131806886</v>
      </c>
      <c r="JR50" s="323">
        <v>0.93062500000000004</v>
      </c>
      <c r="JS50" s="336">
        <f t="shared" si="84"/>
        <v>45367.930625000001</v>
      </c>
      <c r="JT50" s="184" t="s">
        <v>328</v>
      </c>
      <c r="JU50" s="141">
        <v>3.0000000000000001E-3</v>
      </c>
      <c r="JV50" s="141">
        <v>0.03</v>
      </c>
      <c r="JW50" s="141">
        <v>0.03</v>
      </c>
      <c r="JX50" s="249">
        <v>206.08089643348822</v>
      </c>
      <c r="JY50" s="141">
        <f t="shared" si="85"/>
        <v>6869.3632144496078</v>
      </c>
      <c r="JZ50" s="988">
        <f t="shared" si="86"/>
        <v>20.608089643348823</v>
      </c>
      <c r="KA50" s="141">
        <f t="shared" si="87"/>
        <v>6.647770852693168</v>
      </c>
      <c r="KB50" s="141">
        <f t="shared" si="88"/>
        <v>7.1062378080513184</v>
      </c>
      <c r="KC50" s="141">
        <f t="shared" si="89"/>
        <v>13.960318790655656</v>
      </c>
      <c r="KD50" s="141">
        <f t="shared" si="90"/>
        <v>27.714327451400141</v>
      </c>
      <c r="KF50" s="323">
        <v>0.93062500000000004</v>
      </c>
      <c r="KG50" s="336">
        <f t="shared" si="91"/>
        <v>45367.930625000001</v>
      </c>
      <c r="KH50" s="184" t="s">
        <v>328</v>
      </c>
      <c r="KI50" s="141">
        <v>3.0000000000000001E-3</v>
      </c>
      <c r="KJ50" s="141">
        <v>0.03</v>
      </c>
      <c r="KK50" s="141">
        <v>0.03</v>
      </c>
      <c r="KL50" s="249">
        <v>200.92768251330372</v>
      </c>
      <c r="KM50" s="141">
        <f t="shared" si="92"/>
        <v>6697.5894171101245</v>
      </c>
      <c r="KN50" s="988">
        <f t="shared" si="93"/>
        <v>20.092768251330373</v>
      </c>
      <c r="KO50" s="141">
        <f t="shared" si="94"/>
        <v>6.4815381455904424</v>
      </c>
      <c r="KP50" s="141">
        <f t="shared" si="95"/>
        <v>6.9285407763208191</v>
      </c>
      <c r="KQ50" s="141">
        <f t="shared" si="96"/>
        <v>13.611230105739931</v>
      </c>
      <c r="KR50" s="141">
        <f t="shared" si="97"/>
        <v>27.021309027651192</v>
      </c>
      <c r="KT50" s="226">
        <v>20.512994181824144</v>
      </c>
      <c r="KU50" s="226">
        <f t="shared" si="171"/>
        <v>27.714327451400141</v>
      </c>
      <c r="KV50" s="226">
        <f t="shared" si="172"/>
        <v>13.611230105739931</v>
      </c>
      <c r="KW50" s="226">
        <v>27.586440451418675</v>
      </c>
      <c r="KX50" s="226">
        <v>13.895899284461517</v>
      </c>
      <c r="KY50" s="472">
        <f t="shared" si="173"/>
        <v>0.12788699998146669</v>
      </c>
      <c r="KZ50" s="472">
        <f t="shared" si="174"/>
        <v>0.28466917872158604</v>
      </c>
      <c r="LD50" s="146">
        <v>0.93062500000000004</v>
      </c>
      <c r="LE50" s="421">
        <f t="shared" si="98"/>
        <v>45367.930625000001</v>
      </c>
      <c r="LF50" s="185" t="s">
        <v>329</v>
      </c>
      <c r="LG50" s="142">
        <v>2E-3</v>
      </c>
      <c r="LH50" s="142">
        <v>0.01</v>
      </c>
      <c r="LI50" s="142">
        <v>1.2E-2</v>
      </c>
      <c r="LJ50" s="274">
        <v>127.88510538001657</v>
      </c>
      <c r="LK50" s="142">
        <f t="shared" si="99"/>
        <v>10657.09211500138</v>
      </c>
      <c r="LL50" s="424">
        <f t="shared" si="100"/>
        <v>21.314184230002759</v>
      </c>
      <c r="LM50" s="142">
        <f t="shared" si="101"/>
        <v>9.8373157984628126</v>
      </c>
      <c r="LN50" s="142">
        <f t="shared" si="102"/>
        <v>11.625918670910599</v>
      </c>
      <c r="LO50" s="142">
        <f t="shared" si="103"/>
        <v>11.476868431539947</v>
      </c>
      <c r="LP50" s="142">
        <f t="shared" si="104"/>
        <v>32.940102900913359</v>
      </c>
      <c r="LR50" s="146">
        <v>0.93062500000000004</v>
      </c>
      <c r="LS50" s="421">
        <f t="shared" si="105"/>
        <v>45367.930625000001</v>
      </c>
      <c r="LT50" s="185" t="s">
        <v>329</v>
      </c>
      <c r="LU50" s="142">
        <v>2E-3</v>
      </c>
      <c r="LV50" s="142">
        <v>0.01</v>
      </c>
      <c r="LW50" s="142">
        <v>1.2E-2</v>
      </c>
      <c r="LX50" s="274">
        <v>133.33074456758371</v>
      </c>
      <c r="LY50" s="142">
        <f t="shared" si="106"/>
        <v>11110.895380631975</v>
      </c>
      <c r="LZ50" s="424">
        <f t="shared" si="107"/>
        <v>22.22179076126395</v>
      </c>
      <c r="MA50" s="142">
        <f t="shared" si="108"/>
        <v>10.256211120583361</v>
      </c>
      <c r="MB50" s="142">
        <f t="shared" si="109"/>
        <v>12.120976778871247</v>
      </c>
      <c r="MC50" s="142">
        <f t="shared" si="110"/>
        <v>11.965579640680589</v>
      </c>
      <c r="MD50" s="142">
        <f t="shared" si="111"/>
        <v>34.342767540135199</v>
      </c>
      <c r="MF50" s="227">
        <v>22.285023181264037</v>
      </c>
      <c r="MG50" s="227">
        <f t="shared" si="175"/>
        <v>34.342767540135199</v>
      </c>
      <c r="MH50" s="227">
        <f t="shared" si="176"/>
        <v>11.476868431539947</v>
      </c>
      <c r="MI50" s="227">
        <v>34.440490371044419</v>
      </c>
      <c r="MJ50" s="227">
        <v>11.999627866834482</v>
      </c>
      <c r="MK50" s="472">
        <f t="shared" si="177"/>
        <v>-9.7722830909219738E-2</v>
      </c>
      <c r="ML50" s="472">
        <f t="shared" si="178"/>
        <v>0.52275943529453528</v>
      </c>
    </row>
    <row r="51" spans="12:350" x14ac:dyDescent="0.25">
      <c r="L51" s="321">
        <v>0.94098379629629625</v>
      </c>
      <c r="M51" s="338">
        <f t="shared" si="129"/>
        <v>45367.940983796296</v>
      </c>
      <c r="N51" s="321" t="s">
        <v>324</v>
      </c>
      <c r="O51" s="311">
        <v>4.0000000000000001E-3</v>
      </c>
      <c r="P51" s="311">
        <v>3.2000000000000001E-2</v>
      </c>
      <c r="Q51" s="311">
        <v>3.2000000000000001E-2</v>
      </c>
      <c r="R51" s="311">
        <v>179.6541007765197</v>
      </c>
      <c r="S51" s="311">
        <f t="shared" si="130"/>
        <v>5614.1906492662401</v>
      </c>
      <c r="T51" s="921">
        <f t="shared" si="131"/>
        <v>22.456762597064962</v>
      </c>
      <c r="U51" s="311">
        <f t="shared" si="0"/>
        <v>5.4440636598945362</v>
      </c>
      <c r="V51" s="311">
        <f t="shared" si="1"/>
        <v>5.7952935734361191</v>
      </c>
      <c r="W51" s="311">
        <f t="shared" si="2"/>
        <v>17.012698937170427</v>
      </c>
      <c r="X51" s="311">
        <f t="shared" si="3"/>
        <v>28.252056170501081</v>
      </c>
      <c r="Z51" s="321">
        <v>0.94098379629629625</v>
      </c>
      <c r="AA51" s="338">
        <f t="shared" si="132"/>
        <v>45367.940983796296</v>
      </c>
      <c r="AB51" s="321" t="s">
        <v>324</v>
      </c>
      <c r="AC51" s="311">
        <v>4.0000000000000001E-3</v>
      </c>
      <c r="AD51" s="311">
        <v>3.2000000000000001E-2</v>
      </c>
      <c r="AE51" s="311">
        <v>3.2000000000000001E-2</v>
      </c>
      <c r="AF51" s="311">
        <v>174.81516847322646</v>
      </c>
      <c r="AG51" s="311">
        <f t="shared" si="133"/>
        <v>5462.9740147883267</v>
      </c>
      <c r="AH51" s="921">
        <f t="shared" si="134"/>
        <v>21.851896059153308</v>
      </c>
      <c r="AI51" s="311">
        <f t="shared" si="4"/>
        <v>5.2974293476735292</v>
      </c>
      <c r="AJ51" s="311">
        <f t="shared" si="5"/>
        <v>5.6391989830073053</v>
      </c>
      <c r="AK51" s="311">
        <f t="shared" si="6"/>
        <v>16.55446671147978</v>
      </c>
      <c r="AL51" s="311">
        <f t="shared" si="7"/>
        <v>27.491095042160612</v>
      </c>
      <c r="AN51" s="922">
        <v>22.234315950402816</v>
      </c>
      <c r="AO51" s="922">
        <f t="shared" si="135"/>
        <v>28.252056170501081</v>
      </c>
      <c r="AP51" s="922">
        <f t="shared" si="136"/>
        <v>16.55446671147978</v>
      </c>
      <c r="AQ51" s="922">
        <v>27.972203937603542</v>
      </c>
      <c r="AR51" s="922">
        <v>16.844178750305165</v>
      </c>
      <c r="AS51" s="922">
        <f t="shared" si="137"/>
        <v>0.27985223289753947</v>
      </c>
      <c r="AT51" s="922">
        <f t="shared" si="138"/>
        <v>0.28971203882538532</v>
      </c>
      <c r="AX51" s="963">
        <v>0.87494212962962958</v>
      </c>
      <c r="AY51" s="964">
        <f t="shared" si="8"/>
        <v>45367.874942129631</v>
      </c>
      <c r="AZ51" s="963" t="s">
        <v>325</v>
      </c>
      <c r="BA51" s="965">
        <v>6.0000000000000001E-3</v>
      </c>
      <c r="BB51" s="965">
        <v>4.7E-2</v>
      </c>
      <c r="BC51" s="965">
        <v>4.7E-2</v>
      </c>
      <c r="BD51" s="925">
        <v>304.49324190062674</v>
      </c>
      <c r="BE51" s="965">
        <f t="shared" si="9"/>
        <v>6478.579614906952</v>
      </c>
      <c r="BF51" s="966">
        <f t="shared" si="10"/>
        <v>38.871477689441711</v>
      </c>
      <c r="BG51" s="965">
        <f t="shared" si="11"/>
        <v>6.3436092062630571</v>
      </c>
      <c r="BH51" s="965">
        <f t="shared" si="12"/>
        <v>6.6194183021875377</v>
      </c>
      <c r="BI51" s="965">
        <f t="shared" si="13"/>
        <v>32.527868483178651</v>
      </c>
      <c r="BJ51" s="965">
        <f t="shared" si="14"/>
        <v>45.490895991629252</v>
      </c>
      <c r="BL51" s="963">
        <v>0.87494212962962958</v>
      </c>
      <c r="BM51" s="964">
        <f t="shared" si="15"/>
        <v>45367.874942129631</v>
      </c>
      <c r="BN51" s="963" t="s">
        <v>325</v>
      </c>
      <c r="BO51" s="965">
        <v>6.0000000000000001E-3</v>
      </c>
      <c r="BP51" s="965">
        <v>4.7E-2</v>
      </c>
      <c r="BQ51" s="965">
        <v>4.7E-2</v>
      </c>
      <c r="BR51" s="925">
        <v>297.84979574370567</v>
      </c>
      <c r="BS51" s="965">
        <f t="shared" si="16"/>
        <v>6337.2296966745889</v>
      </c>
      <c r="BT51" s="966">
        <f t="shared" si="17"/>
        <v>38.023378180047537</v>
      </c>
      <c r="BU51" s="965">
        <f t="shared" si="18"/>
        <v>6.2052040779938684</v>
      </c>
      <c r="BV51" s="965">
        <f t="shared" si="19"/>
        <v>6.4749955596457758</v>
      </c>
      <c r="BW51" s="965">
        <f t="shared" si="20"/>
        <v>31.818174102053668</v>
      </c>
      <c r="BX51" s="965">
        <f t="shared" si="21"/>
        <v>44.498373739693314</v>
      </c>
      <c r="BZ51" s="927">
        <v>38.492598004189475</v>
      </c>
      <c r="CA51" s="927">
        <f t="shared" si="139"/>
        <v>45.490895991629252</v>
      </c>
      <c r="CB51" s="927">
        <f t="shared" si="140"/>
        <v>31.818174102053668</v>
      </c>
      <c r="CC51" s="927">
        <v>45.047496939685509</v>
      </c>
      <c r="CD51" s="927">
        <v>32.21081985767244</v>
      </c>
      <c r="CE51" s="927">
        <f t="shared" si="141"/>
        <v>0.44339905194374296</v>
      </c>
      <c r="CF51" s="927">
        <f t="shared" si="142"/>
        <v>0.3926457556187728</v>
      </c>
      <c r="CJ51" s="967">
        <v>0.85979166666666673</v>
      </c>
      <c r="CK51" s="968">
        <f t="shared" si="143"/>
        <v>45367.859791666669</v>
      </c>
      <c r="CL51" s="967" t="s">
        <v>326</v>
      </c>
      <c r="CM51" s="469">
        <v>2.5999999999999999E-2</v>
      </c>
      <c r="CN51" s="469">
        <v>6.7000000000000004E-2</v>
      </c>
      <c r="CO51" s="469">
        <v>6.7000000000000004E-2</v>
      </c>
      <c r="CP51" s="930">
        <v>284.10906235127197</v>
      </c>
      <c r="CQ51" s="469">
        <f t="shared" si="22"/>
        <v>4240.433766436895</v>
      </c>
      <c r="CR51" s="969">
        <f t="shared" si="144"/>
        <v>110.25127792735927</v>
      </c>
      <c r="CS51" s="469">
        <f t="shared" si="23"/>
        <v>4.1780744463422348</v>
      </c>
      <c r="CT51" s="469">
        <f t="shared" si="24"/>
        <v>4.30468276289806</v>
      </c>
      <c r="CU51" s="469">
        <f t="shared" si="25"/>
        <v>106.07320348101703</v>
      </c>
      <c r="CV51" s="469">
        <f t="shared" si="26"/>
        <v>114.55596069025732</v>
      </c>
      <c r="CX51" s="967">
        <v>0.85979166666666673</v>
      </c>
      <c r="CY51" s="968">
        <f t="shared" si="145"/>
        <v>45367.859791666669</v>
      </c>
      <c r="CZ51" s="967" t="s">
        <v>326</v>
      </c>
      <c r="DA51" s="469">
        <v>2.5999999999999999E-2</v>
      </c>
      <c r="DB51" s="469">
        <v>6.7000000000000004E-2</v>
      </c>
      <c r="DC51" s="469">
        <v>6.7000000000000004E-2</v>
      </c>
      <c r="DD51" s="930">
        <v>275.73461394545348</v>
      </c>
      <c r="DE51" s="469">
        <f t="shared" si="27"/>
        <v>4115.4419991858722</v>
      </c>
      <c r="DF51" s="969">
        <f t="shared" si="146"/>
        <v>107.00149197883268</v>
      </c>
      <c r="DG51" s="469">
        <f t="shared" si="28"/>
        <v>4.0549207933154925</v>
      </c>
      <c r="DH51" s="469">
        <f t="shared" si="29"/>
        <v>4.1777971809917194</v>
      </c>
      <c r="DI51" s="469">
        <f t="shared" si="30"/>
        <v>102.94657118551719</v>
      </c>
      <c r="DJ51" s="469">
        <f t="shared" si="31"/>
        <v>111.17928915982439</v>
      </c>
      <c r="DL51" s="472">
        <v>108.68255398613221</v>
      </c>
      <c r="DM51" s="472">
        <f t="shared" si="147"/>
        <v>114.55596069025732</v>
      </c>
      <c r="DN51" s="472">
        <f t="shared" si="148"/>
        <v>102.94657118551719</v>
      </c>
      <c r="DO51" s="472">
        <v>112.9259870380383</v>
      </c>
      <c r="DP51" s="472">
        <v>104.56392778869393</v>
      </c>
      <c r="DQ51" s="472">
        <f t="shared" si="149"/>
        <v>1.6299736522190216</v>
      </c>
      <c r="DR51" s="472">
        <f t="shared" si="150"/>
        <v>1.617356603176745</v>
      </c>
      <c r="DV51" s="970">
        <v>0.89939814814814811</v>
      </c>
      <c r="DW51" s="971">
        <f t="shared" si="32"/>
        <v>45367.899398148147</v>
      </c>
      <c r="DX51" s="970" t="s">
        <v>436</v>
      </c>
      <c r="DY51" s="972">
        <v>4.0000000000000001E-3</v>
      </c>
      <c r="DZ51" s="972">
        <v>1.0999999999999999E-2</v>
      </c>
      <c r="EA51" s="972">
        <v>1.0999999999999999E-2</v>
      </c>
      <c r="EB51" s="934">
        <v>75.168674108638257</v>
      </c>
      <c r="EC51" s="972">
        <f t="shared" si="33"/>
        <v>6833.5158280580235</v>
      </c>
      <c r="ED51" s="973">
        <f t="shared" si="34"/>
        <v>27.334063312232093</v>
      </c>
      <c r="EE51" s="974">
        <f t="shared" si="35"/>
        <v>6.2640561757198547</v>
      </c>
      <c r="EF51" s="974">
        <f t="shared" si="36"/>
        <v>7.5168674108638269</v>
      </c>
      <c r="EG51" s="972">
        <f t="shared" si="37"/>
        <v>21.070007136512238</v>
      </c>
      <c r="EH51" s="972">
        <f t="shared" si="38"/>
        <v>34.850930723095921</v>
      </c>
      <c r="EJ51" s="970">
        <v>0.89939814814814811</v>
      </c>
      <c r="EK51" s="971">
        <f t="shared" si="39"/>
        <v>45367.899398148147</v>
      </c>
      <c r="EL51" s="970" t="s">
        <v>436</v>
      </c>
      <c r="EM51" s="972">
        <v>4.0000000000000001E-3</v>
      </c>
      <c r="EN51" s="972">
        <v>1.0999999999999999E-2</v>
      </c>
      <c r="EO51" s="972">
        <v>1.0999999999999999E-2</v>
      </c>
      <c r="EP51" s="934">
        <v>75.370816165296901</v>
      </c>
      <c r="EQ51" s="972">
        <f t="shared" si="40"/>
        <v>6851.892378663355</v>
      </c>
      <c r="ER51" s="975">
        <f t="shared" si="41"/>
        <v>27.407569514653421</v>
      </c>
      <c r="ES51" s="976">
        <f t="shared" si="42"/>
        <v>6.2809013471080757</v>
      </c>
      <c r="ET51" s="976">
        <f t="shared" si="43"/>
        <v>7.537081616529691</v>
      </c>
      <c r="EU51" s="972">
        <f t="shared" si="44"/>
        <v>21.126668167545347</v>
      </c>
      <c r="EV51" s="972">
        <f t="shared" si="45"/>
        <v>34.944651131183115</v>
      </c>
      <c r="EX51" s="939">
        <v>27.551504508017935</v>
      </c>
      <c r="EY51" s="939">
        <f t="shared" si="151"/>
        <v>34.944651131183115</v>
      </c>
      <c r="EZ51" s="939">
        <f t="shared" si="152"/>
        <v>21.070007136512238</v>
      </c>
      <c r="FA51" s="939">
        <v>35.128168247722869</v>
      </c>
      <c r="FB51" s="939">
        <v>21.237618058263827</v>
      </c>
      <c r="FC51" s="472">
        <f t="shared" si="153"/>
        <v>-0.183517116539754</v>
      </c>
      <c r="FD51" s="472">
        <f t="shared" si="154"/>
        <v>0.16761092175158865</v>
      </c>
      <c r="FH51" s="977">
        <v>0.92024305555555552</v>
      </c>
      <c r="FI51" s="978">
        <f t="shared" si="46"/>
        <v>45367.920243055552</v>
      </c>
      <c r="FJ51" s="977" t="s">
        <v>437</v>
      </c>
      <c r="FK51" s="979">
        <v>3.0000000000000001E-3</v>
      </c>
      <c r="FL51" s="979">
        <v>1.4999999999999999E-2</v>
      </c>
      <c r="FM51" s="979">
        <v>1.4999999999999999E-2</v>
      </c>
      <c r="FN51" s="942">
        <v>59.490921907355307</v>
      </c>
      <c r="FO51" s="979">
        <f t="shared" si="47"/>
        <v>3966.061460490354</v>
      </c>
      <c r="FP51" s="980">
        <f t="shared" si="48"/>
        <v>11.898184381471061</v>
      </c>
      <c r="FQ51" s="981">
        <f t="shared" si="49"/>
        <v>3.7181826192097067</v>
      </c>
      <c r="FR51" s="981">
        <f t="shared" si="50"/>
        <v>4.2493515648110947</v>
      </c>
      <c r="FS51" s="979">
        <f t="shared" si="51"/>
        <v>8.1800017622613552</v>
      </c>
      <c r="FT51" s="979">
        <f t="shared" si="52"/>
        <v>16.147535946282154</v>
      </c>
      <c r="FV51" s="977">
        <v>0.92024305555555552</v>
      </c>
      <c r="FW51" s="978">
        <f t="shared" si="53"/>
        <v>45367.920243055552</v>
      </c>
      <c r="FX51" s="977" t="s">
        <v>437</v>
      </c>
      <c r="FY51" s="979">
        <v>3.0000000000000001E-3</v>
      </c>
      <c r="FZ51" s="979">
        <v>1.4999999999999999E-2</v>
      </c>
      <c r="GA51" s="979">
        <v>1.4999999999999999E-2</v>
      </c>
      <c r="GB51" s="942">
        <v>59.242050215378818</v>
      </c>
      <c r="GC51" s="979">
        <f t="shared" si="54"/>
        <v>3949.4700143585878</v>
      </c>
      <c r="GD51" s="980">
        <f t="shared" si="55"/>
        <v>11.848410043075765</v>
      </c>
      <c r="GE51" s="981">
        <f t="shared" si="56"/>
        <v>3.7026281384611761</v>
      </c>
      <c r="GF51" s="981">
        <f t="shared" si="57"/>
        <v>4.2315750153842018</v>
      </c>
      <c r="GG51" s="979">
        <f t="shared" si="58"/>
        <v>8.145781904614589</v>
      </c>
      <c r="GH51" s="979">
        <f t="shared" si="59"/>
        <v>16.079985058459968</v>
      </c>
      <c r="GJ51" s="982">
        <v>11.953661590138758</v>
      </c>
      <c r="GK51" s="945">
        <f t="shared" si="155"/>
        <v>16.147535946282154</v>
      </c>
      <c r="GL51" s="945">
        <f t="shared" si="156"/>
        <v>8.145781904614589</v>
      </c>
      <c r="GM51" s="982">
        <v>16.222826443759743</v>
      </c>
      <c r="GN51" s="982">
        <v>8.2181423432203964</v>
      </c>
      <c r="GO51" s="472">
        <f t="shared" si="157"/>
        <v>-7.5290497477588758E-2</v>
      </c>
      <c r="GP51" s="472">
        <f t="shared" si="158"/>
        <v>7.2360438605807431E-2</v>
      </c>
      <c r="GT51" s="983">
        <v>0.95488425925925924</v>
      </c>
      <c r="GU51" s="984">
        <f t="shared" si="60"/>
        <v>45367.954884259256</v>
      </c>
      <c r="GV51" s="983" t="s">
        <v>438</v>
      </c>
      <c r="GW51" s="985">
        <v>5.0000000000000001E-3</v>
      </c>
      <c r="GX51" s="985">
        <v>3.6999999999999998E-2</v>
      </c>
      <c r="GY51" s="985">
        <v>3.6999999999999998E-2</v>
      </c>
      <c r="GZ51" s="948">
        <v>276.78277960238375</v>
      </c>
      <c r="HA51" s="985">
        <f t="shared" si="61"/>
        <v>7480.6156649292907</v>
      </c>
      <c r="HB51" s="986">
        <f t="shared" si="62"/>
        <v>37.403078324646451</v>
      </c>
      <c r="HC51" s="987">
        <f t="shared" si="63"/>
        <v>7.2837573579574677</v>
      </c>
      <c r="HD51" s="987">
        <f t="shared" si="64"/>
        <v>7.6884105445106607</v>
      </c>
      <c r="HE51" s="985">
        <f t="shared" si="65"/>
        <v>30.119320966688981</v>
      </c>
      <c r="HF51" s="985">
        <f t="shared" si="66"/>
        <v>45.091488869157111</v>
      </c>
      <c r="HH51" s="983">
        <v>0.95488425925925924</v>
      </c>
      <c r="HI51" s="984">
        <f t="shared" si="67"/>
        <v>45367.954884259256</v>
      </c>
      <c r="HJ51" s="983" t="s">
        <v>438</v>
      </c>
      <c r="HK51" s="985">
        <v>5.0000000000000001E-3</v>
      </c>
      <c r="HL51" s="985">
        <v>3.6999999999999998E-2</v>
      </c>
      <c r="HM51" s="985">
        <v>3.6999999999999998E-2</v>
      </c>
      <c r="HN51" s="948">
        <v>270.62171808561465</v>
      </c>
      <c r="HO51" s="985">
        <f t="shared" si="68"/>
        <v>7314.1004888003963</v>
      </c>
      <c r="HP51" s="986">
        <f t="shared" si="69"/>
        <v>36.570502444001981</v>
      </c>
      <c r="HQ51" s="987">
        <f t="shared" si="70"/>
        <v>7.1216241601477543</v>
      </c>
      <c r="HR51" s="987">
        <f t="shared" si="71"/>
        <v>7.5172699468226289</v>
      </c>
      <c r="HS51" s="985">
        <f t="shared" si="72"/>
        <v>29.448878283854228</v>
      </c>
      <c r="HT51" s="985">
        <f t="shared" si="73"/>
        <v>44.087772390824611</v>
      </c>
      <c r="HV51" s="951">
        <v>37.135086659584339</v>
      </c>
      <c r="HW51" s="951">
        <f t="shared" si="159"/>
        <v>45.091488869157111</v>
      </c>
      <c r="HX51" s="951">
        <f t="shared" si="160"/>
        <v>29.448878283854228</v>
      </c>
      <c r="HY51" s="951">
        <v>44.768410028498899</v>
      </c>
      <c r="HZ51" s="951">
        <v>29.903517152191597</v>
      </c>
      <c r="IA51" s="472">
        <f t="shared" si="161"/>
        <v>0.32307884065821213</v>
      </c>
      <c r="IB51" s="472">
        <f t="shared" si="162"/>
        <v>0.45463886833736922</v>
      </c>
      <c r="IF51" s="952">
        <v>0.87506944444444434</v>
      </c>
      <c r="IG51" s="953">
        <f t="shared" si="163"/>
        <v>45367.875069444446</v>
      </c>
      <c r="IH51" s="240" t="s">
        <v>327</v>
      </c>
      <c r="II51" s="239">
        <v>7.0000000000000001E-3</v>
      </c>
      <c r="IJ51" s="239">
        <v>4.2000000000000003E-2</v>
      </c>
      <c r="IK51" s="239">
        <v>4.2000000000000003E-2</v>
      </c>
      <c r="IL51" s="239">
        <v>342.45467564370466</v>
      </c>
      <c r="IM51" s="239">
        <f t="shared" si="164"/>
        <v>8153.682753421539</v>
      </c>
      <c r="IN51" s="954">
        <f t="shared" si="190"/>
        <v>57.075779273950772</v>
      </c>
      <c r="IO51" s="239">
        <f t="shared" si="75"/>
        <v>7.964062224272201</v>
      </c>
      <c r="IP51" s="239">
        <f t="shared" si="76"/>
        <v>8.3525530644806008</v>
      </c>
      <c r="IQ51" s="239">
        <f t="shared" si="77"/>
        <v>49.111717049678575</v>
      </c>
      <c r="IR51" s="239">
        <f t="shared" si="78"/>
        <v>65.428332338431375</v>
      </c>
      <c r="IT51" s="952">
        <v>0.87506944444444434</v>
      </c>
      <c r="IU51" s="953">
        <f t="shared" si="165"/>
        <v>45367.875069444446</v>
      </c>
      <c r="IV51" s="240" t="s">
        <v>327</v>
      </c>
      <c r="IW51" s="239">
        <v>7.0000000000000001E-3</v>
      </c>
      <c r="IX51" s="239">
        <v>4.2000000000000003E-2</v>
      </c>
      <c r="IY51" s="239">
        <v>4.2000000000000003E-2</v>
      </c>
      <c r="IZ51" s="239">
        <v>345.94918302431751</v>
      </c>
      <c r="JA51" s="239">
        <f t="shared" si="166"/>
        <v>8236.885310102798</v>
      </c>
      <c r="JB51" s="954">
        <f t="shared" si="191"/>
        <v>57.658197170719589</v>
      </c>
      <c r="JC51" s="239">
        <f t="shared" si="80"/>
        <v>8.0453298377748261</v>
      </c>
      <c r="JD51" s="239">
        <f t="shared" si="81"/>
        <v>8.4377849518126222</v>
      </c>
      <c r="JE51" s="239">
        <f t="shared" si="82"/>
        <v>49.612867332944759</v>
      </c>
      <c r="JF51" s="239">
        <f t="shared" si="83"/>
        <v>66.095982122532206</v>
      </c>
      <c r="JH51" s="225">
        <v>58.055965683863469</v>
      </c>
      <c r="JI51" s="225">
        <f t="shared" si="167"/>
        <v>66.095982122532206</v>
      </c>
      <c r="JJ51" s="225">
        <f t="shared" si="168"/>
        <v>49.111717049678575</v>
      </c>
      <c r="JK51" s="225">
        <v>66.551960661989824</v>
      </c>
      <c r="JL51" s="225">
        <v>49.955133262859263</v>
      </c>
      <c r="JM51" s="472">
        <f t="shared" si="169"/>
        <v>-0.45597853945761813</v>
      </c>
      <c r="JN51" s="472">
        <f t="shared" si="170"/>
        <v>0.8434162131806886</v>
      </c>
      <c r="JR51" s="323">
        <v>0.93407407407407417</v>
      </c>
      <c r="JS51" s="336">
        <f t="shared" si="84"/>
        <v>45367.934074074074</v>
      </c>
      <c r="JT51" s="184" t="s">
        <v>328</v>
      </c>
      <c r="JU51" s="141">
        <v>3.0000000000000001E-3</v>
      </c>
      <c r="JV51" s="141">
        <v>0.03</v>
      </c>
      <c r="JW51" s="141">
        <v>0.03</v>
      </c>
      <c r="JX51" s="249">
        <v>206.08089643348822</v>
      </c>
      <c r="JY51" s="141">
        <f t="shared" si="85"/>
        <v>6869.3632144496078</v>
      </c>
      <c r="JZ51" s="988">
        <f t="shared" si="86"/>
        <v>20.608089643348823</v>
      </c>
      <c r="KA51" s="141">
        <f t="shared" si="87"/>
        <v>6.647770852693168</v>
      </c>
      <c r="KB51" s="141">
        <f t="shared" si="88"/>
        <v>7.1062378080513184</v>
      </c>
      <c r="KC51" s="141">
        <f t="shared" si="89"/>
        <v>13.960318790655656</v>
      </c>
      <c r="KD51" s="141">
        <f t="shared" si="90"/>
        <v>27.714327451400141</v>
      </c>
      <c r="KF51" s="323">
        <v>0.93407407407407417</v>
      </c>
      <c r="KG51" s="336">
        <f t="shared" si="91"/>
        <v>45367.934074074074</v>
      </c>
      <c r="KH51" s="184" t="s">
        <v>328</v>
      </c>
      <c r="KI51" s="141">
        <v>3.0000000000000001E-3</v>
      </c>
      <c r="KJ51" s="141">
        <v>0.03</v>
      </c>
      <c r="KK51" s="141">
        <v>0.03</v>
      </c>
      <c r="KL51" s="249">
        <v>200.92768251330372</v>
      </c>
      <c r="KM51" s="141">
        <f t="shared" si="92"/>
        <v>6697.5894171101245</v>
      </c>
      <c r="KN51" s="988">
        <f t="shared" si="93"/>
        <v>20.092768251330373</v>
      </c>
      <c r="KO51" s="141">
        <f t="shared" si="94"/>
        <v>6.4815381455904424</v>
      </c>
      <c r="KP51" s="141">
        <f t="shared" si="95"/>
        <v>6.9285407763208191</v>
      </c>
      <c r="KQ51" s="141">
        <f t="shared" si="96"/>
        <v>13.611230105739931</v>
      </c>
      <c r="KR51" s="141">
        <f t="shared" si="97"/>
        <v>27.021309027651192</v>
      </c>
      <c r="KT51" s="226">
        <v>20.512994181824144</v>
      </c>
      <c r="KU51" s="226">
        <f t="shared" si="171"/>
        <v>27.714327451400141</v>
      </c>
      <c r="KV51" s="226">
        <f t="shared" si="172"/>
        <v>13.611230105739931</v>
      </c>
      <c r="KW51" s="226">
        <v>27.586440451418675</v>
      </c>
      <c r="KX51" s="226">
        <v>13.895899284461517</v>
      </c>
      <c r="KY51" s="472">
        <f t="shared" si="173"/>
        <v>0.12788699998146669</v>
      </c>
      <c r="KZ51" s="472">
        <f t="shared" si="174"/>
        <v>0.28466917872158604</v>
      </c>
      <c r="LD51" s="146">
        <v>0.93407407407407417</v>
      </c>
      <c r="LE51" s="421">
        <f t="shared" si="98"/>
        <v>45367.934074074074</v>
      </c>
      <c r="LF51" s="185" t="s">
        <v>329</v>
      </c>
      <c r="LG51" s="142">
        <v>2E-3</v>
      </c>
      <c r="LH51" s="142">
        <v>0.01</v>
      </c>
      <c r="LI51" s="142">
        <v>1.2E-2</v>
      </c>
      <c r="LJ51" s="274">
        <v>127.88510538001657</v>
      </c>
      <c r="LK51" s="142">
        <f t="shared" si="99"/>
        <v>10657.09211500138</v>
      </c>
      <c r="LL51" s="424">
        <f t="shared" si="100"/>
        <v>21.314184230002759</v>
      </c>
      <c r="LM51" s="142">
        <f t="shared" si="101"/>
        <v>9.8373157984628126</v>
      </c>
      <c r="LN51" s="142">
        <f t="shared" si="102"/>
        <v>11.625918670910599</v>
      </c>
      <c r="LO51" s="142">
        <f t="shared" si="103"/>
        <v>11.476868431539947</v>
      </c>
      <c r="LP51" s="142">
        <f t="shared" si="104"/>
        <v>32.940102900913359</v>
      </c>
      <c r="LR51" s="146">
        <v>0.93407407407407417</v>
      </c>
      <c r="LS51" s="421">
        <f t="shared" si="105"/>
        <v>45367.934074074074</v>
      </c>
      <c r="LT51" s="185" t="s">
        <v>329</v>
      </c>
      <c r="LU51" s="142">
        <v>2E-3</v>
      </c>
      <c r="LV51" s="142">
        <v>0.01</v>
      </c>
      <c r="LW51" s="142">
        <v>1.2E-2</v>
      </c>
      <c r="LX51" s="274">
        <v>133.33074456758371</v>
      </c>
      <c r="LY51" s="142">
        <f t="shared" si="106"/>
        <v>11110.895380631975</v>
      </c>
      <c r="LZ51" s="424">
        <f t="shared" si="107"/>
        <v>22.22179076126395</v>
      </c>
      <c r="MA51" s="142">
        <f t="shared" si="108"/>
        <v>10.256211120583361</v>
      </c>
      <c r="MB51" s="142">
        <f t="shared" si="109"/>
        <v>12.120976778871247</v>
      </c>
      <c r="MC51" s="142">
        <f t="shared" si="110"/>
        <v>11.965579640680589</v>
      </c>
      <c r="MD51" s="142">
        <f t="shared" si="111"/>
        <v>34.342767540135199</v>
      </c>
      <c r="MF51" s="227">
        <v>22.285023181264037</v>
      </c>
      <c r="MG51" s="227">
        <f t="shared" si="175"/>
        <v>34.342767540135199</v>
      </c>
      <c r="MH51" s="227">
        <f t="shared" si="176"/>
        <v>11.476868431539947</v>
      </c>
      <c r="MI51" s="227">
        <v>34.440490371044419</v>
      </c>
      <c r="MJ51" s="227">
        <v>11.999627866834482</v>
      </c>
      <c r="MK51" s="472">
        <f t="shared" si="177"/>
        <v>-9.7722830909219738E-2</v>
      </c>
      <c r="ML51" s="472">
        <f t="shared" si="178"/>
        <v>0.52275943529453528</v>
      </c>
    </row>
    <row r="52" spans="12:350" x14ac:dyDescent="0.25">
      <c r="L52" s="321">
        <v>0.94450231481481473</v>
      </c>
      <c r="M52" s="338">
        <f t="shared" si="129"/>
        <v>45367.944502314815</v>
      </c>
      <c r="N52" s="321" t="s">
        <v>324</v>
      </c>
      <c r="O52" s="311">
        <v>4.0000000000000001E-3</v>
      </c>
      <c r="P52" s="311">
        <v>3.2000000000000001E-2</v>
      </c>
      <c r="Q52" s="311">
        <v>3.2000000000000001E-2</v>
      </c>
      <c r="R52" s="311">
        <v>179.6541007765197</v>
      </c>
      <c r="S52" s="311">
        <f t="shared" si="130"/>
        <v>5614.1906492662401</v>
      </c>
      <c r="T52" s="921">
        <f t="shared" si="131"/>
        <v>22.456762597064962</v>
      </c>
      <c r="U52" s="311">
        <f t="shared" si="0"/>
        <v>5.4440636598945362</v>
      </c>
      <c r="V52" s="311">
        <f t="shared" si="1"/>
        <v>5.7952935734361191</v>
      </c>
      <c r="W52" s="311">
        <f t="shared" si="2"/>
        <v>17.012698937170427</v>
      </c>
      <c r="X52" s="311">
        <f t="shared" si="3"/>
        <v>28.252056170501081</v>
      </c>
      <c r="Z52" s="321">
        <v>0.94450231481481473</v>
      </c>
      <c r="AA52" s="338">
        <f t="shared" si="132"/>
        <v>45367.944502314815</v>
      </c>
      <c r="AB52" s="321" t="s">
        <v>324</v>
      </c>
      <c r="AC52" s="311">
        <v>4.0000000000000001E-3</v>
      </c>
      <c r="AD52" s="311">
        <v>3.2000000000000001E-2</v>
      </c>
      <c r="AE52" s="311">
        <v>3.2000000000000001E-2</v>
      </c>
      <c r="AF52" s="311">
        <v>174.81516847322646</v>
      </c>
      <c r="AG52" s="311">
        <f t="shared" si="133"/>
        <v>5462.9740147883267</v>
      </c>
      <c r="AH52" s="921">
        <f t="shared" si="134"/>
        <v>21.851896059153308</v>
      </c>
      <c r="AI52" s="311">
        <f t="shared" si="4"/>
        <v>5.2974293476735292</v>
      </c>
      <c r="AJ52" s="311">
        <f t="shared" si="5"/>
        <v>5.6391989830073053</v>
      </c>
      <c r="AK52" s="311">
        <f t="shared" si="6"/>
        <v>16.55446671147978</v>
      </c>
      <c r="AL52" s="311">
        <f t="shared" si="7"/>
        <v>27.491095042160612</v>
      </c>
      <c r="AN52" s="922">
        <v>22.234315950402816</v>
      </c>
      <c r="AO52" s="922">
        <f t="shared" si="135"/>
        <v>28.252056170501081</v>
      </c>
      <c r="AP52" s="922">
        <f t="shared" si="136"/>
        <v>16.55446671147978</v>
      </c>
      <c r="AQ52" s="922">
        <v>27.972203937603542</v>
      </c>
      <c r="AR52" s="922">
        <v>16.844178750305165</v>
      </c>
      <c r="AS52" s="922">
        <f t="shared" si="137"/>
        <v>0.27985223289753947</v>
      </c>
      <c r="AT52" s="922">
        <f t="shared" si="138"/>
        <v>0.28971203882538532</v>
      </c>
      <c r="AX52" s="963">
        <v>0.87506944444444434</v>
      </c>
      <c r="AY52" s="964">
        <f t="shared" si="8"/>
        <v>45367.875069444446</v>
      </c>
      <c r="AZ52" s="963" t="s">
        <v>325</v>
      </c>
      <c r="BA52" s="965">
        <v>8.0000000000000002E-3</v>
      </c>
      <c r="BB52" s="965">
        <v>4.7E-2</v>
      </c>
      <c r="BC52" s="965">
        <v>4.7E-2</v>
      </c>
      <c r="BD52" s="925">
        <v>304.49324190062674</v>
      </c>
      <c r="BE52" s="965">
        <f t="shared" si="9"/>
        <v>6478.579614906952</v>
      </c>
      <c r="BF52" s="966">
        <f t="shared" si="10"/>
        <v>51.828636919255615</v>
      </c>
      <c r="BG52" s="965">
        <f t="shared" si="11"/>
        <v>6.3436092062630571</v>
      </c>
      <c r="BH52" s="965">
        <f t="shared" si="12"/>
        <v>6.6194183021875377</v>
      </c>
      <c r="BI52" s="965">
        <f t="shared" si="13"/>
        <v>45.485027712992562</v>
      </c>
      <c r="BJ52" s="965">
        <f t="shared" si="14"/>
        <v>58.448055221443155</v>
      </c>
      <c r="BL52" s="963">
        <v>0.87506944444444434</v>
      </c>
      <c r="BM52" s="964">
        <f t="shared" si="15"/>
        <v>45367.875069444446</v>
      </c>
      <c r="BN52" s="963" t="s">
        <v>325</v>
      </c>
      <c r="BO52" s="965">
        <v>8.0000000000000002E-3</v>
      </c>
      <c r="BP52" s="965">
        <v>4.7E-2</v>
      </c>
      <c r="BQ52" s="965">
        <v>4.7E-2</v>
      </c>
      <c r="BR52" s="925">
        <v>297.84979574370567</v>
      </c>
      <c r="BS52" s="965">
        <f t="shared" si="16"/>
        <v>6337.2296966745889</v>
      </c>
      <c r="BT52" s="966">
        <f t="shared" si="17"/>
        <v>50.697837573396711</v>
      </c>
      <c r="BU52" s="965">
        <f t="shared" si="18"/>
        <v>6.2052040779938684</v>
      </c>
      <c r="BV52" s="965">
        <f t="shared" si="19"/>
        <v>6.4749955596457758</v>
      </c>
      <c r="BW52" s="965">
        <f t="shared" si="20"/>
        <v>44.492633495402842</v>
      </c>
      <c r="BX52" s="965">
        <f t="shared" si="21"/>
        <v>57.172833133042488</v>
      </c>
      <c r="BZ52" s="927">
        <v>51.323464005585961</v>
      </c>
      <c r="CA52" s="927">
        <f t="shared" si="139"/>
        <v>58.448055221443155</v>
      </c>
      <c r="CB52" s="927">
        <f t="shared" si="140"/>
        <v>44.492633495402842</v>
      </c>
      <c r="CC52" s="927">
        <v>57.878362941081996</v>
      </c>
      <c r="CD52" s="927">
        <v>45.041685859068927</v>
      </c>
      <c r="CE52" s="927">
        <f t="shared" si="141"/>
        <v>0.56969228036115993</v>
      </c>
      <c r="CF52" s="927">
        <f t="shared" si="142"/>
        <v>0.54905236366608534</v>
      </c>
      <c r="CJ52" s="967">
        <v>0.86041666666666661</v>
      </c>
      <c r="CK52" s="968">
        <f t="shared" si="143"/>
        <v>45367.86041666667</v>
      </c>
      <c r="CL52" s="967" t="s">
        <v>326</v>
      </c>
      <c r="CM52" s="469">
        <v>2.5000000000000001E-2</v>
      </c>
      <c r="CN52" s="469">
        <v>6.7000000000000004E-2</v>
      </c>
      <c r="CO52" s="469">
        <v>6.7000000000000004E-2</v>
      </c>
      <c r="CP52" s="930">
        <v>284.10906235127197</v>
      </c>
      <c r="CQ52" s="469">
        <f t="shared" si="22"/>
        <v>4240.433766436895</v>
      </c>
      <c r="CR52" s="969">
        <f t="shared" si="144"/>
        <v>106.01084416092237</v>
      </c>
      <c r="CS52" s="469">
        <f t="shared" si="23"/>
        <v>4.1780744463422348</v>
      </c>
      <c r="CT52" s="469">
        <f t="shared" si="24"/>
        <v>4.30468276289806</v>
      </c>
      <c r="CU52" s="469">
        <f t="shared" si="25"/>
        <v>101.83276971458014</v>
      </c>
      <c r="CV52" s="469">
        <f t="shared" si="26"/>
        <v>110.31552692382043</v>
      </c>
      <c r="CX52" s="967">
        <v>0.86041666666666661</v>
      </c>
      <c r="CY52" s="968">
        <f t="shared" si="145"/>
        <v>45367.86041666667</v>
      </c>
      <c r="CZ52" s="967" t="s">
        <v>326</v>
      </c>
      <c r="DA52" s="469">
        <v>2.5000000000000001E-2</v>
      </c>
      <c r="DB52" s="469">
        <v>6.7000000000000004E-2</v>
      </c>
      <c r="DC52" s="469">
        <v>6.7000000000000004E-2</v>
      </c>
      <c r="DD52" s="930">
        <v>275.73461394545348</v>
      </c>
      <c r="DE52" s="469">
        <f t="shared" si="27"/>
        <v>4115.4419991858722</v>
      </c>
      <c r="DF52" s="969">
        <f t="shared" si="146"/>
        <v>102.88604997964681</v>
      </c>
      <c r="DG52" s="469">
        <f t="shared" si="28"/>
        <v>4.0549207933154925</v>
      </c>
      <c r="DH52" s="469">
        <f t="shared" si="29"/>
        <v>4.1777971809917194</v>
      </c>
      <c r="DI52" s="469">
        <f t="shared" si="30"/>
        <v>98.831129186331324</v>
      </c>
      <c r="DJ52" s="469">
        <f t="shared" si="31"/>
        <v>107.06384716063853</v>
      </c>
      <c r="DL52" s="472">
        <v>104.50245575589636</v>
      </c>
      <c r="DM52" s="472">
        <f t="shared" si="147"/>
        <v>110.31552692382043</v>
      </c>
      <c r="DN52" s="472">
        <f t="shared" si="148"/>
        <v>98.831129186331324</v>
      </c>
      <c r="DO52" s="472">
        <v>108.74588880780246</v>
      </c>
      <c r="DP52" s="472">
        <v>100.38382955845809</v>
      </c>
      <c r="DQ52" s="472">
        <f t="shared" si="149"/>
        <v>1.5696381160179698</v>
      </c>
      <c r="DR52" s="472">
        <f t="shared" si="150"/>
        <v>1.5527003721267647</v>
      </c>
      <c r="DV52" s="970">
        <v>0.90281250000000002</v>
      </c>
      <c r="DW52" s="971">
        <f t="shared" si="32"/>
        <v>45367.902812499997</v>
      </c>
      <c r="DX52" s="970" t="s">
        <v>436</v>
      </c>
      <c r="DY52" s="972">
        <v>4.0000000000000001E-3</v>
      </c>
      <c r="DZ52" s="972">
        <v>1.0999999999999999E-2</v>
      </c>
      <c r="EA52" s="972">
        <v>1.0999999999999999E-2</v>
      </c>
      <c r="EB52" s="934">
        <v>75.168674108638257</v>
      </c>
      <c r="EC52" s="972">
        <f t="shared" si="33"/>
        <v>6833.5158280580235</v>
      </c>
      <c r="ED52" s="973">
        <f t="shared" si="34"/>
        <v>27.334063312232093</v>
      </c>
      <c r="EE52" s="974">
        <f t="shared" si="35"/>
        <v>6.2640561757198547</v>
      </c>
      <c r="EF52" s="974">
        <f t="shared" si="36"/>
        <v>7.5168674108638269</v>
      </c>
      <c r="EG52" s="972">
        <f t="shared" si="37"/>
        <v>21.070007136512238</v>
      </c>
      <c r="EH52" s="972">
        <f t="shared" si="38"/>
        <v>34.850930723095921</v>
      </c>
      <c r="EJ52" s="970">
        <v>0.90281250000000002</v>
      </c>
      <c r="EK52" s="971">
        <f t="shared" si="39"/>
        <v>45367.902812499997</v>
      </c>
      <c r="EL52" s="970" t="s">
        <v>436</v>
      </c>
      <c r="EM52" s="972">
        <v>4.0000000000000001E-3</v>
      </c>
      <c r="EN52" s="972">
        <v>1.0999999999999999E-2</v>
      </c>
      <c r="EO52" s="972">
        <v>1.0999999999999999E-2</v>
      </c>
      <c r="EP52" s="934">
        <v>75.370816165296901</v>
      </c>
      <c r="EQ52" s="972">
        <f t="shared" si="40"/>
        <v>6851.892378663355</v>
      </c>
      <c r="ER52" s="975">
        <f t="shared" si="41"/>
        <v>27.407569514653421</v>
      </c>
      <c r="ES52" s="976">
        <f t="shared" si="42"/>
        <v>6.2809013471080757</v>
      </c>
      <c r="ET52" s="976">
        <f t="shared" si="43"/>
        <v>7.537081616529691</v>
      </c>
      <c r="EU52" s="972">
        <f t="shared" si="44"/>
        <v>21.126668167545347</v>
      </c>
      <c r="EV52" s="972">
        <f t="shared" si="45"/>
        <v>34.944651131183115</v>
      </c>
      <c r="EX52" s="939">
        <v>27.551504508017935</v>
      </c>
      <c r="EY52" s="939">
        <f t="shared" si="151"/>
        <v>34.944651131183115</v>
      </c>
      <c r="EZ52" s="939">
        <f t="shared" si="152"/>
        <v>21.070007136512238</v>
      </c>
      <c r="FA52" s="939">
        <v>35.128168247722869</v>
      </c>
      <c r="FB52" s="939">
        <v>21.237618058263827</v>
      </c>
      <c r="FC52" s="472">
        <f t="shared" si="153"/>
        <v>-0.183517116539754</v>
      </c>
      <c r="FD52" s="472">
        <f t="shared" si="154"/>
        <v>0.16761092175158865</v>
      </c>
      <c r="FH52" s="977">
        <v>0.92363425925925924</v>
      </c>
      <c r="FI52" s="978">
        <f t="shared" si="46"/>
        <v>45367.923634259256</v>
      </c>
      <c r="FJ52" s="977" t="s">
        <v>437</v>
      </c>
      <c r="FK52" s="979">
        <v>4.0000000000000001E-3</v>
      </c>
      <c r="FL52" s="979">
        <v>1.4999999999999999E-2</v>
      </c>
      <c r="FM52" s="979">
        <v>1.4999999999999999E-2</v>
      </c>
      <c r="FN52" s="942">
        <v>59.490921907355307</v>
      </c>
      <c r="FO52" s="979">
        <f t="shared" si="47"/>
        <v>3966.061460490354</v>
      </c>
      <c r="FP52" s="980">
        <f t="shared" si="48"/>
        <v>15.864245841961417</v>
      </c>
      <c r="FQ52" s="981">
        <f t="shared" si="49"/>
        <v>3.7181826192097067</v>
      </c>
      <c r="FR52" s="981">
        <f t="shared" si="50"/>
        <v>4.2493515648110947</v>
      </c>
      <c r="FS52" s="979">
        <f t="shared" si="51"/>
        <v>12.14606322275171</v>
      </c>
      <c r="FT52" s="979">
        <f t="shared" si="52"/>
        <v>20.113597406772513</v>
      </c>
      <c r="FV52" s="977">
        <v>0.92363425925925924</v>
      </c>
      <c r="FW52" s="978">
        <f t="shared" si="53"/>
        <v>45367.923634259256</v>
      </c>
      <c r="FX52" s="977" t="s">
        <v>437</v>
      </c>
      <c r="FY52" s="979">
        <v>4.0000000000000001E-3</v>
      </c>
      <c r="FZ52" s="979">
        <v>1.4999999999999999E-2</v>
      </c>
      <c r="GA52" s="979">
        <v>1.4999999999999999E-2</v>
      </c>
      <c r="GB52" s="942">
        <v>59.242050215378818</v>
      </c>
      <c r="GC52" s="979">
        <f t="shared" si="54"/>
        <v>3949.4700143585878</v>
      </c>
      <c r="GD52" s="980">
        <f t="shared" si="55"/>
        <v>15.797880057434352</v>
      </c>
      <c r="GE52" s="981">
        <f t="shared" si="56"/>
        <v>3.7026281384611761</v>
      </c>
      <c r="GF52" s="981">
        <f t="shared" si="57"/>
        <v>4.2315750153842018</v>
      </c>
      <c r="GG52" s="979">
        <f t="shared" si="58"/>
        <v>12.095251918973176</v>
      </c>
      <c r="GH52" s="979">
        <f t="shared" si="59"/>
        <v>20.029455072818553</v>
      </c>
      <c r="GJ52" s="982">
        <v>15.938215453518344</v>
      </c>
      <c r="GK52" s="945">
        <f t="shared" si="155"/>
        <v>20.113597406772513</v>
      </c>
      <c r="GL52" s="945">
        <f t="shared" si="156"/>
        <v>12.095251918973176</v>
      </c>
      <c r="GM52" s="982">
        <v>20.207380307139331</v>
      </c>
      <c r="GN52" s="982">
        <v>12.202696206599983</v>
      </c>
      <c r="GO52" s="472">
        <f t="shared" si="157"/>
        <v>-9.3782900366818467E-2</v>
      </c>
      <c r="GP52" s="472">
        <f t="shared" si="158"/>
        <v>0.10744428762680691</v>
      </c>
      <c r="GT52" s="983">
        <v>0.95836805555555549</v>
      </c>
      <c r="GU52" s="984">
        <f t="shared" si="60"/>
        <v>45367.958368055559</v>
      </c>
      <c r="GV52" s="983" t="s">
        <v>438</v>
      </c>
      <c r="GW52" s="985">
        <v>5.0000000000000001E-3</v>
      </c>
      <c r="GX52" s="985">
        <v>3.6999999999999998E-2</v>
      </c>
      <c r="GY52" s="985">
        <v>3.6999999999999998E-2</v>
      </c>
      <c r="GZ52" s="948">
        <v>276.78277960238375</v>
      </c>
      <c r="HA52" s="985">
        <f t="shared" si="61"/>
        <v>7480.6156649292907</v>
      </c>
      <c r="HB52" s="986">
        <f t="shared" si="62"/>
        <v>37.403078324646451</v>
      </c>
      <c r="HC52" s="987">
        <f t="shared" si="63"/>
        <v>7.2837573579574677</v>
      </c>
      <c r="HD52" s="987">
        <f t="shared" si="64"/>
        <v>7.6884105445106607</v>
      </c>
      <c r="HE52" s="985">
        <f t="shared" si="65"/>
        <v>30.119320966688981</v>
      </c>
      <c r="HF52" s="985">
        <f t="shared" si="66"/>
        <v>45.091488869157111</v>
      </c>
      <c r="HH52" s="983">
        <v>0.95836805555555549</v>
      </c>
      <c r="HI52" s="984">
        <f t="shared" si="67"/>
        <v>45367.958368055559</v>
      </c>
      <c r="HJ52" s="983" t="s">
        <v>438</v>
      </c>
      <c r="HK52" s="985">
        <v>5.0000000000000001E-3</v>
      </c>
      <c r="HL52" s="985">
        <v>3.6999999999999998E-2</v>
      </c>
      <c r="HM52" s="985">
        <v>3.6999999999999998E-2</v>
      </c>
      <c r="HN52" s="948">
        <v>270.62171808561465</v>
      </c>
      <c r="HO52" s="985">
        <f t="shared" si="68"/>
        <v>7314.1004888003963</v>
      </c>
      <c r="HP52" s="986">
        <f t="shared" si="69"/>
        <v>36.570502444001981</v>
      </c>
      <c r="HQ52" s="987">
        <f t="shared" si="70"/>
        <v>7.1216241601477543</v>
      </c>
      <c r="HR52" s="987">
        <f t="shared" si="71"/>
        <v>7.5172699468226289</v>
      </c>
      <c r="HS52" s="985">
        <f t="shared" si="72"/>
        <v>29.448878283854228</v>
      </c>
      <c r="HT52" s="985">
        <f t="shared" si="73"/>
        <v>44.087772390824611</v>
      </c>
      <c r="HV52" s="951">
        <v>37.135086659584339</v>
      </c>
      <c r="HW52" s="951">
        <f t="shared" si="159"/>
        <v>45.091488869157111</v>
      </c>
      <c r="HX52" s="951">
        <f t="shared" si="160"/>
        <v>29.448878283854228</v>
      </c>
      <c r="HY52" s="951">
        <v>44.768410028498899</v>
      </c>
      <c r="HZ52" s="951">
        <v>29.903517152191597</v>
      </c>
      <c r="IA52" s="472">
        <f t="shared" si="161"/>
        <v>0.32307884065821213</v>
      </c>
      <c r="IB52" s="472">
        <f t="shared" si="162"/>
        <v>0.45463886833736922</v>
      </c>
      <c r="IF52" s="952">
        <v>0.87717592592592597</v>
      </c>
      <c r="IG52" s="953">
        <f t="shared" si="163"/>
        <v>45367.877175925925</v>
      </c>
      <c r="IH52" s="240" t="s">
        <v>327</v>
      </c>
      <c r="II52" s="239">
        <v>7.0000000000000001E-3</v>
      </c>
      <c r="IJ52" s="239">
        <v>4.2000000000000003E-2</v>
      </c>
      <c r="IK52" s="239">
        <v>4.2000000000000003E-2</v>
      </c>
      <c r="IL52" s="239">
        <v>342.45467564370466</v>
      </c>
      <c r="IM52" s="239">
        <f t="shared" si="164"/>
        <v>8153.682753421539</v>
      </c>
      <c r="IN52" s="954">
        <f t="shared" si="190"/>
        <v>57.075779273950772</v>
      </c>
      <c r="IO52" s="239">
        <f t="shared" si="75"/>
        <v>7.964062224272201</v>
      </c>
      <c r="IP52" s="239">
        <f t="shared" si="76"/>
        <v>8.3525530644806008</v>
      </c>
      <c r="IQ52" s="239">
        <f t="shared" si="77"/>
        <v>49.111717049678575</v>
      </c>
      <c r="IR52" s="239">
        <f t="shared" si="78"/>
        <v>65.428332338431375</v>
      </c>
      <c r="IT52" s="952">
        <v>0.87717592592592597</v>
      </c>
      <c r="IU52" s="953">
        <f t="shared" si="165"/>
        <v>45367.877175925925</v>
      </c>
      <c r="IV52" s="240" t="s">
        <v>327</v>
      </c>
      <c r="IW52" s="239">
        <v>7.0000000000000001E-3</v>
      </c>
      <c r="IX52" s="239">
        <v>4.2000000000000003E-2</v>
      </c>
      <c r="IY52" s="239">
        <v>4.2000000000000003E-2</v>
      </c>
      <c r="IZ52" s="239">
        <v>345.94918302431751</v>
      </c>
      <c r="JA52" s="239">
        <f t="shared" si="166"/>
        <v>8236.885310102798</v>
      </c>
      <c r="JB52" s="954">
        <f t="shared" si="191"/>
        <v>57.658197170719589</v>
      </c>
      <c r="JC52" s="239">
        <f t="shared" si="80"/>
        <v>8.0453298377748261</v>
      </c>
      <c r="JD52" s="239">
        <f t="shared" si="81"/>
        <v>8.4377849518126222</v>
      </c>
      <c r="JE52" s="239">
        <f t="shared" si="82"/>
        <v>49.612867332944759</v>
      </c>
      <c r="JF52" s="239">
        <f t="shared" si="83"/>
        <v>66.095982122532206</v>
      </c>
      <c r="JH52" s="225">
        <v>58.055965683863469</v>
      </c>
      <c r="JI52" s="225">
        <f t="shared" si="167"/>
        <v>66.095982122532206</v>
      </c>
      <c r="JJ52" s="225">
        <f t="shared" si="168"/>
        <v>49.111717049678575</v>
      </c>
      <c r="JK52" s="225">
        <v>66.551960661989824</v>
      </c>
      <c r="JL52" s="225">
        <v>49.955133262859263</v>
      </c>
      <c r="JM52" s="472">
        <f t="shared" si="169"/>
        <v>-0.45597853945761813</v>
      </c>
      <c r="JN52" s="472">
        <f t="shared" si="170"/>
        <v>0.8434162131806886</v>
      </c>
      <c r="JR52" s="323">
        <v>0.93758101851851849</v>
      </c>
      <c r="JS52" s="336">
        <f t="shared" si="84"/>
        <v>45367.937581018516</v>
      </c>
      <c r="JT52" s="184" t="s">
        <v>328</v>
      </c>
      <c r="JU52" s="141">
        <v>3.0000000000000001E-3</v>
      </c>
      <c r="JV52" s="141">
        <v>0.03</v>
      </c>
      <c r="JW52" s="141">
        <v>0.03</v>
      </c>
      <c r="JX52" s="249">
        <v>206.08089643348822</v>
      </c>
      <c r="JY52" s="141">
        <f t="shared" si="85"/>
        <v>6869.3632144496078</v>
      </c>
      <c r="JZ52" s="988">
        <f t="shared" si="86"/>
        <v>20.608089643348823</v>
      </c>
      <c r="KA52" s="141">
        <f t="shared" si="87"/>
        <v>6.647770852693168</v>
      </c>
      <c r="KB52" s="141">
        <f t="shared" si="88"/>
        <v>7.1062378080513184</v>
      </c>
      <c r="KC52" s="141">
        <f t="shared" si="89"/>
        <v>13.960318790655656</v>
      </c>
      <c r="KD52" s="141">
        <f t="shared" si="90"/>
        <v>27.714327451400141</v>
      </c>
      <c r="KF52" s="323">
        <v>0.93758101851851849</v>
      </c>
      <c r="KG52" s="336">
        <f t="shared" si="91"/>
        <v>45367.937581018516</v>
      </c>
      <c r="KH52" s="184" t="s">
        <v>328</v>
      </c>
      <c r="KI52" s="141">
        <v>3.0000000000000001E-3</v>
      </c>
      <c r="KJ52" s="141">
        <v>0.03</v>
      </c>
      <c r="KK52" s="141">
        <v>0.03</v>
      </c>
      <c r="KL52" s="249">
        <v>200.92768251330372</v>
      </c>
      <c r="KM52" s="141">
        <f t="shared" si="92"/>
        <v>6697.5894171101245</v>
      </c>
      <c r="KN52" s="988">
        <f t="shared" si="93"/>
        <v>20.092768251330373</v>
      </c>
      <c r="KO52" s="141">
        <f t="shared" si="94"/>
        <v>6.4815381455904424</v>
      </c>
      <c r="KP52" s="141">
        <f t="shared" si="95"/>
        <v>6.9285407763208191</v>
      </c>
      <c r="KQ52" s="141">
        <f t="shared" si="96"/>
        <v>13.611230105739931</v>
      </c>
      <c r="KR52" s="141">
        <f t="shared" si="97"/>
        <v>27.021309027651192</v>
      </c>
      <c r="KT52" s="226">
        <v>20.512994181824144</v>
      </c>
      <c r="KU52" s="226">
        <f t="shared" si="171"/>
        <v>27.714327451400141</v>
      </c>
      <c r="KV52" s="226">
        <f t="shared" si="172"/>
        <v>13.611230105739931</v>
      </c>
      <c r="KW52" s="226">
        <v>27.586440451418675</v>
      </c>
      <c r="KX52" s="226">
        <v>13.895899284461517</v>
      </c>
      <c r="KY52" s="472">
        <f t="shared" si="173"/>
        <v>0.12788699998146669</v>
      </c>
      <c r="KZ52" s="472">
        <f t="shared" si="174"/>
        <v>0.28466917872158604</v>
      </c>
      <c r="LD52" s="146">
        <v>0.93758101851851849</v>
      </c>
      <c r="LE52" s="421">
        <f t="shared" si="98"/>
        <v>45367.937581018516</v>
      </c>
      <c r="LF52" s="185" t="s">
        <v>329</v>
      </c>
      <c r="LG52" s="142">
        <v>2E-3</v>
      </c>
      <c r="LH52" s="142">
        <v>0.01</v>
      </c>
      <c r="LI52" s="142">
        <v>1.2E-2</v>
      </c>
      <c r="LJ52" s="274">
        <v>127.88510538001657</v>
      </c>
      <c r="LK52" s="142">
        <f t="shared" si="99"/>
        <v>10657.09211500138</v>
      </c>
      <c r="LL52" s="424">
        <f t="shared" si="100"/>
        <v>21.314184230002759</v>
      </c>
      <c r="LM52" s="142">
        <f t="shared" si="101"/>
        <v>9.8373157984628126</v>
      </c>
      <c r="LN52" s="142">
        <f t="shared" si="102"/>
        <v>11.625918670910599</v>
      </c>
      <c r="LO52" s="142">
        <f t="shared" si="103"/>
        <v>11.476868431539947</v>
      </c>
      <c r="LP52" s="142">
        <f t="shared" si="104"/>
        <v>32.940102900913359</v>
      </c>
      <c r="LR52" s="146">
        <v>0.93758101851851849</v>
      </c>
      <c r="LS52" s="421">
        <f t="shared" si="105"/>
        <v>45367.937581018516</v>
      </c>
      <c r="LT52" s="185" t="s">
        <v>329</v>
      </c>
      <c r="LU52" s="142">
        <v>2E-3</v>
      </c>
      <c r="LV52" s="142">
        <v>0.01</v>
      </c>
      <c r="LW52" s="142">
        <v>1.2E-2</v>
      </c>
      <c r="LX52" s="274">
        <v>133.33074456758371</v>
      </c>
      <c r="LY52" s="142">
        <f t="shared" si="106"/>
        <v>11110.895380631975</v>
      </c>
      <c r="LZ52" s="424">
        <f t="shared" si="107"/>
        <v>22.22179076126395</v>
      </c>
      <c r="MA52" s="142">
        <f t="shared" si="108"/>
        <v>10.256211120583361</v>
      </c>
      <c r="MB52" s="142">
        <f t="shared" si="109"/>
        <v>12.120976778871247</v>
      </c>
      <c r="MC52" s="142">
        <f t="shared" si="110"/>
        <v>11.965579640680589</v>
      </c>
      <c r="MD52" s="142">
        <f t="shared" si="111"/>
        <v>34.342767540135199</v>
      </c>
      <c r="MF52" s="227">
        <v>22.285023181264037</v>
      </c>
      <c r="MG52" s="227">
        <f t="shared" si="175"/>
        <v>34.342767540135199</v>
      </c>
      <c r="MH52" s="227">
        <f t="shared" si="176"/>
        <v>11.476868431539947</v>
      </c>
      <c r="MI52" s="227">
        <v>34.440490371044419</v>
      </c>
      <c r="MJ52" s="227">
        <v>11.999627866834482</v>
      </c>
      <c r="MK52" s="472">
        <f t="shared" si="177"/>
        <v>-9.7722830909219738E-2</v>
      </c>
      <c r="ML52" s="472">
        <f t="shared" si="178"/>
        <v>0.52275943529453528</v>
      </c>
    </row>
    <row r="53" spans="12:350" x14ac:dyDescent="0.25">
      <c r="L53" s="321">
        <v>0.94798611111111108</v>
      </c>
      <c r="M53" s="338">
        <f t="shared" si="129"/>
        <v>45367.94798611111</v>
      </c>
      <c r="N53" s="321" t="s">
        <v>324</v>
      </c>
      <c r="O53" s="311">
        <v>4.0000000000000001E-3</v>
      </c>
      <c r="P53" s="311">
        <v>3.2000000000000001E-2</v>
      </c>
      <c r="Q53" s="311">
        <v>3.2000000000000001E-2</v>
      </c>
      <c r="R53" s="311">
        <v>179.6541007765197</v>
      </c>
      <c r="S53" s="311">
        <f t="shared" si="130"/>
        <v>5614.1906492662401</v>
      </c>
      <c r="T53" s="921">
        <f t="shared" si="131"/>
        <v>22.456762597064962</v>
      </c>
      <c r="U53" s="311">
        <f t="shared" si="0"/>
        <v>5.4440636598945362</v>
      </c>
      <c r="V53" s="311">
        <f t="shared" si="1"/>
        <v>5.7952935734361191</v>
      </c>
      <c r="W53" s="311">
        <f t="shared" si="2"/>
        <v>17.012698937170427</v>
      </c>
      <c r="X53" s="311">
        <f t="shared" si="3"/>
        <v>28.252056170501081</v>
      </c>
      <c r="Z53" s="321">
        <v>0.94798611111111108</v>
      </c>
      <c r="AA53" s="338">
        <f t="shared" si="132"/>
        <v>45367.94798611111</v>
      </c>
      <c r="AB53" s="321" t="s">
        <v>324</v>
      </c>
      <c r="AC53" s="311">
        <v>4.0000000000000001E-3</v>
      </c>
      <c r="AD53" s="311">
        <v>3.2000000000000001E-2</v>
      </c>
      <c r="AE53" s="311">
        <v>3.2000000000000001E-2</v>
      </c>
      <c r="AF53" s="311">
        <v>174.81516847322646</v>
      </c>
      <c r="AG53" s="311">
        <f t="shared" si="133"/>
        <v>5462.9740147883267</v>
      </c>
      <c r="AH53" s="921">
        <f t="shared" si="134"/>
        <v>21.851896059153308</v>
      </c>
      <c r="AI53" s="311">
        <f t="shared" si="4"/>
        <v>5.2974293476735292</v>
      </c>
      <c r="AJ53" s="311">
        <f t="shared" si="5"/>
        <v>5.6391989830073053</v>
      </c>
      <c r="AK53" s="311">
        <f t="shared" si="6"/>
        <v>16.55446671147978</v>
      </c>
      <c r="AL53" s="311">
        <f t="shared" si="7"/>
        <v>27.491095042160612</v>
      </c>
      <c r="AN53" s="922">
        <v>22.234315950402816</v>
      </c>
      <c r="AO53" s="922">
        <f t="shared" si="135"/>
        <v>28.252056170501081</v>
      </c>
      <c r="AP53" s="922">
        <f t="shared" si="136"/>
        <v>16.55446671147978</v>
      </c>
      <c r="AQ53" s="922">
        <v>27.972203937603542</v>
      </c>
      <c r="AR53" s="922">
        <v>16.844178750305165</v>
      </c>
      <c r="AS53" s="922">
        <f t="shared" si="137"/>
        <v>0.27985223289753947</v>
      </c>
      <c r="AT53" s="922">
        <f t="shared" si="138"/>
        <v>0.28971203882538532</v>
      </c>
      <c r="AX53" s="963">
        <v>0.87717592592592597</v>
      </c>
      <c r="AY53" s="964">
        <f t="shared" si="8"/>
        <v>45367.877175925925</v>
      </c>
      <c r="AZ53" s="963" t="s">
        <v>325</v>
      </c>
      <c r="BA53" s="965">
        <v>7.0000000000000001E-3</v>
      </c>
      <c r="BB53" s="965">
        <v>4.7E-2</v>
      </c>
      <c r="BC53" s="965">
        <v>4.7E-2</v>
      </c>
      <c r="BD53" s="925">
        <v>304.49324190062674</v>
      </c>
      <c r="BE53" s="965">
        <f t="shared" si="9"/>
        <v>6478.579614906952</v>
      </c>
      <c r="BF53" s="966">
        <f t="shared" si="10"/>
        <v>45.350057304348667</v>
      </c>
      <c r="BG53" s="965">
        <f t="shared" si="11"/>
        <v>6.3436092062630571</v>
      </c>
      <c r="BH53" s="965">
        <f t="shared" si="12"/>
        <v>6.6194183021875377</v>
      </c>
      <c r="BI53" s="965">
        <f t="shared" si="13"/>
        <v>39.006448098085613</v>
      </c>
      <c r="BJ53" s="965">
        <f t="shared" si="14"/>
        <v>51.969475606536207</v>
      </c>
      <c r="BL53" s="963">
        <v>0.87717592592592597</v>
      </c>
      <c r="BM53" s="964">
        <f t="shared" si="15"/>
        <v>45367.877175925925</v>
      </c>
      <c r="BN53" s="963" t="s">
        <v>325</v>
      </c>
      <c r="BO53" s="965">
        <v>7.0000000000000001E-3</v>
      </c>
      <c r="BP53" s="965">
        <v>4.7E-2</v>
      </c>
      <c r="BQ53" s="965">
        <v>4.7E-2</v>
      </c>
      <c r="BR53" s="925">
        <v>297.84979574370567</v>
      </c>
      <c r="BS53" s="965">
        <f t="shared" si="16"/>
        <v>6337.2296966745889</v>
      </c>
      <c r="BT53" s="966">
        <f t="shared" si="17"/>
        <v>44.360607876722121</v>
      </c>
      <c r="BU53" s="965">
        <f t="shared" si="18"/>
        <v>6.2052040779938684</v>
      </c>
      <c r="BV53" s="965">
        <f t="shared" si="19"/>
        <v>6.4749955596457758</v>
      </c>
      <c r="BW53" s="965">
        <f t="shared" si="20"/>
        <v>38.155403798728251</v>
      </c>
      <c r="BX53" s="965">
        <f t="shared" si="21"/>
        <v>50.835603436367897</v>
      </c>
      <c r="BZ53" s="927">
        <v>44.908031004887718</v>
      </c>
      <c r="CA53" s="927">
        <f t="shared" si="139"/>
        <v>51.969475606536207</v>
      </c>
      <c r="CB53" s="927">
        <f t="shared" si="140"/>
        <v>38.155403798728251</v>
      </c>
      <c r="CC53" s="927">
        <v>51.462929940383752</v>
      </c>
      <c r="CD53" s="927">
        <v>38.626252858370684</v>
      </c>
      <c r="CE53" s="927">
        <f t="shared" si="141"/>
        <v>0.506545666152455</v>
      </c>
      <c r="CF53" s="927">
        <f t="shared" si="142"/>
        <v>0.47084905964243262</v>
      </c>
      <c r="CJ53" s="967">
        <v>0.86119212962962965</v>
      </c>
      <c r="CK53" s="968">
        <f t="shared" si="143"/>
        <v>45367.861192129632</v>
      </c>
      <c r="CL53" s="967" t="s">
        <v>326</v>
      </c>
      <c r="CM53" s="469">
        <v>2.1999999999999999E-2</v>
      </c>
      <c r="CN53" s="469">
        <v>6.7000000000000004E-2</v>
      </c>
      <c r="CO53" s="469">
        <v>6.7000000000000004E-2</v>
      </c>
      <c r="CP53" s="930">
        <v>284.10906235127197</v>
      </c>
      <c r="CQ53" s="469">
        <f t="shared" si="22"/>
        <v>4240.433766436895</v>
      </c>
      <c r="CR53" s="969">
        <f t="shared" si="144"/>
        <v>93.289542861611679</v>
      </c>
      <c r="CS53" s="469">
        <f t="shared" si="23"/>
        <v>4.1780744463422348</v>
      </c>
      <c r="CT53" s="469">
        <f t="shared" si="24"/>
        <v>4.30468276289806</v>
      </c>
      <c r="CU53" s="469">
        <f t="shared" si="25"/>
        <v>89.111468415269442</v>
      </c>
      <c r="CV53" s="469">
        <f t="shared" si="26"/>
        <v>97.594225624509733</v>
      </c>
      <c r="CX53" s="967">
        <v>0.86119212962962965</v>
      </c>
      <c r="CY53" s="968">
        <f t="shared" si="145"/>
        <v>45367.861192129632</v>
      </c>
      <c r="CZ53" s="967" t="s">
        <v>326</v>
      </c>
      <c r="DA53" s="469">
        <v>2.1999999999999999E-2</v>
      </c>
      <c r="DB53" s="469">
        <v>6.7000000000000004E-2</v>
      </c>
      <c r="DC53" s="469">
        <v>6.7000000000000004E-2</v>
      </c>
      <c r="DD53" s="930">
        <v>275.73461394545348</v>
      </c>
      <c r="DE53" s="469">
        <f t="shared" si="27"/>
        <v>4115.4419991858722</v>
      </c>
      <c r="DF53" s="969">
        <f t="shared" si="146"/>
        <v>90.539723982089185</v>
      </c>
      <c r="DG53" s="469">
        <f t="shared" si="28"/>
        <v>4.0549207933154925</v>
      </c>
      <c r="DH53" s="469">
        <f t="shared" si="29"/>
        <v>4.1777971809917194</v>
      </c>
      <c r="DI53" s="469">
        <f t="shared" si="30"/>
        <v>86.484803188773697</v>
      </c>
      <c r="DJ53" s="469">
        <f t="shared" si="31"/>
        <v>94.717521163080903</v>
      </c>
      <c r="DL53" s="472">
        <v>91.962161065188795</v>
      </c>
      <c r="DM53" s="472">
        <f t="shared" si="147"/>
        <v>97.594225624509733</v>
      </c>
      <c r="DN53" s="472">
        <f t="shared" si="148"/>
        <v>86.484803188773697</v>
      </c>
      <c r="DO53" s="472">
        <v>96.20559411709489</v>
      </c>
      <c r="DP53" s="472">
        <v>87.84353486775052</v>
      </c>
      <c r="DQ53" s="472">
        <f t="shared" si="149"/>
        <v>1.3886315074148428</v>
      </c>
      <c r="DR53" s="472">
        <f t="shared" si="150"/>
        <v>1.3587316789768238</v>
      </c>
      <c r="DV53" s="970">
        <v>0.90633101851851849</v>
      </c>
      <c r="DW53" s="971">
        <f t="shared" si="32"/>
        <v>45367.906331018516</v>
      </c>
      <c r="DX53" s="970" t="s">
        <v>436</v>
      </c>
      <c r="DY53" s="972">
        <v>5.0000000000000001E-3</v>
      </c>
      <c r="DZ53" s="972">
        <v>1.0999999999999999E-2</v>
      </c>
      <c r="EA53" s="972">
        <v>1.0999999999999999E-2</v>
      </c>
      <c r="EB53" s="934">
        <v>75.168674108638257</v>
      </c>
      <c r="EC53" s="972">
        <f t="shared" si="33"/>
        <v>6833.5158280580235</v>
      </c>
      <c r="ED53" s="973">
        <f t="shared" si="34"/>
        <v>34.167579140290115</v>
      </c>
      <c r="EE53" s="974">
        <f t="shared" si="35"/>
        <v>6.2640561757198547</v>
      </c>
      <c r="EF53" s="974">
        <f t="shared" si="36"/>
        <v>7.5168674108638269</v>
      </c>
      <c r="EG53" s="972">
        <f t="shared" si="37"/>
        <v>27.903522964570261</v>
      </c>
      <c r="EH53" s="972">
        <f t="shared" si="38"/>
        <v>41.68444655115394</v>
      </c>
      <c r="EJ53" s="970">
        <v>0.90633101851851849</v>
      </c>
      <c r="EK53" s="971">
        <f t="shared" si="39"/>
        <v>45367.906331018516</v>
      </c>
      <c r="EL53" s="970" t="s">
        <v>436</v>
      </c>
      <c r="EM53" s="972">
        <v>5.0000000000000001E-3</v>
      </c>
      <c r="EN53" s="972">
        <v>1.0999999999999999E-2</v>
      </c>
      <c r="EO53" s="972">
        <v>1.0999999999999999E-2</v>
      </c>
      <c r="EP53" s="934">
        <v>75.370816165296901</v>
      </c>
      <c r="EQ53" s="972">
        <f t="shared" si="40"/>
        <v>6851.892378663355</v>
      </c>
      <c r="ER53" s="975">
        <f t="shared" si="41"/>
        <v>34.259461893316775</v>
      </c>
      <c r="ES53" s="976">
        <f t="shared" si="42"/>
        <v>6.2809013471080757</v>
      </c>
      <c r="ET53" s="976">
        <f t="shared" si="43"/>
        <v>7.537081616529691</v>
      </c>
      <c r="EU53" s="972">
        <f t="shared" si="44"/>
        <v>27.978560546208698</v>
      </c>
      <c r="EV53" s="972">
        <f t="shared" si="45"/>
        <v>41.796543509846465</v>
      </c>
      <c r="EX53" s="939">
        <v>34.439380635022417</v>
      </c>
      <c r="EY53" s="939">
        <f t="shared" si="151"/>
        <v>41.796543509846465</v>
      </c>
      <c r="EZ53" s="939">
        <f t="shared" si="152"/>
        <v>27.903522964570261</v>
      </c>
      <c r="FA53" s="939">
        <v>42.01604437472735</v>
      </c>
      <c r="FB53" s="939">
        <v>28.125494185268309</v>
      </c>
      <c r="FC53" s="472">
        <f t="shared" si="153"/>
        <v>-0.21950086488088516</v>
      </c>
      <c r="FD53" s="472">
        <f t="shared" si="154"/>
        <v>0.2219712206980482</v>
      </c>
      <c r="FH53" s="977">
        <v>0.92711805555555549</v>
      </c>
      <c r="FI53" s="978">
        <f t="shared" si="46"/>
        <v>45367.927118055559</v>
      </c>
      <c r="FJ53" s="977" t="s">
        <v>437</v>
      </c>
      <c r="FK53" s="979">
        <v>4.0000000000000001E-3</v>
      </c>
      <c r="FL53" s="979">
        <v>1.4999999999999999E-2</v>
      </c>
      <c r="FM53" s="979">
        <v>1.4999999999999999E-2</v>
      </c>
      <c r="FN53" s="942">
        <v>59.490921907355307</v>
      </c>
      <c r="FO53" s="979">
        <f t="shared" si="47"/>
        <v>3966.061460490354</v>
      </c>
      <c r="FP53" s="980">
        <f t="shared" si="48"/>
        <v>15.864245841961417</v>
      </c>
      <c r="FQ53" s="981">
        <f t="shared" si="49"/>
        <v>3.7181826192097067</v>
      </c>
      <c r="FR53" s="981">
        <f t="shared" si="50"/>
        <v>4.2493515648110947</v>
      </c>
      <c r="FS53" s="979">
        <f t="shared" si="51"/>
        <v>12.14606322275171</v>
      </c>
      <c r="FT53" s="979">
        <f t="shared" si="52"/>
        <v>20.113597406772513</v>
      </c>
      <c r="FV53" s="977">
        <v>0.92711805555555549</v>
      </c>
      <c r="FW53" s="978">
        <f t="shared" si="53"/>
        <v>45367.927118055559</v>
      </c>
      <c r="FX53" s="977" t="s">
        <v>437</v>
      </c>
      <c r="FY53" s="979">
        <v>4.0000000000000001E-3</v>
      </c>
      <c r="FZ53" s="979">
        <v>1.4999999999999999E-2</v>
      </c>
      <c r="GA53" s="979">
        <v>1.4999999999999999E-2</v>
      </c>
      <c r="GB53" s="942">
        <v>59.242050215378818</v>
      </c>
      <c r="GC53" s="979">
        <f t="shared" si="54"/>
        <v>3949.4700143585878</v>
      </c>
      <c r="GD53" s="980">
        <f t="shared" si="55"/>
        <v>15.797880057434352</v>
      </c>
      <c r="GE53" s="981">
        <f t="shared" si="56"/>
        <v>3.7026281384611761</v>
      </c>
      <c r="GF53" s="981">
        <f t="shared" si="57"/>
        <v>4.2315750153842018</v>
      </c>
      <c r="GG53" s="979">
        <f t="shared" si="58"/>
        <v>12.095251918973176</v>
      </c>
      <c r="GH53" s="979">
        <f t="shared" si="59"/>
        <v>20.029455072818553</v>
      </c>
      <c r="GJ53" s="982">
        <v>15.938215453518344</v>
      </c>
      <c r="GK53" s="945">
        <f t="shared" si="155"/>
        <v>20.113597406772513</v>
      </c>
      <c r="GL53" s="945">
        <f t="shared" si="156"/>
        <v>12.095251918973176</v>
      </c>
      <c r="GM53" s="982">
        <v>20.207380307139331</v>
      </c>
      <c r="GN53" s="982">
        <v>12.202696206599983</v>
      </c>
      <c r="GO53" s="472">
        <f t="shared" si="157"/>
        <v>-9.3782900366818467E-2</v>
      </c>
      <c r="GP53" s="472">
        <f t="shared" si="158"/>
        <v>0.10744428762680691</v>
      </c>
      <c r="GT53" s="983">
        <v>0.96185185185185185</v>
      </c>
      <c r="GU53" s="984">
        <f t="shared" si="60"/>
        <v>45367.961851851855</v>
      </c>
      <c r="GV53" s="983" t="s">
        <v>438</v>
      </c>
      <c r="GW53" s="985">
        <v>5.0000000000000001E-3</v>
      </c>
      <c r="GX53" s="985">
        <v>3.6999999999999998E-2</v>
      </c>
      <c r="GY53" s="985">
        <v>3.6999999999999998E-2</v>
      </c>
      <c r="GZ53" s="948">
        <v>276.78277960238375</v>
      </c>
      <c r="HA53" s="985">
        <f t="shared" si="61"/>
        <v>7480.6156649292907</v>
      </c>
      <c r="HB53" s="986">
        <f t="shared" si="62"/>
        <v>37.403078324646451</v>
      </c>
      <c r="HC53" s="987">
        <f t="shared" si="63"/>
        <v>7.2837573579574677</v>
      </c>
      <c r="HD53" s="987">
        <f t="shared" si="64"/>
        <v>7.6884105445106607</v>
      </c>
      <c r="HE53" s="985">
        <f t="shared" si="65"/>
        <v>30.119320966688981</v>
      </c>
      <c r="HF53" s="985">
        <f t="shared" si="66"/>
        <v>45.091488869157111</v>
      </c>
      <c r="HH53" s="983">
        <v>0.96185185185185185</v>
      </c>
      <c r="HI53" s="984">
        <f t="shared" si="67"/>
        <v>45367.961851851855</v>
      </c>
      <c r="HJ53" s="983" t="s">
        <v>438</v>
      </c>
      <c r="HK53" s="985">
        <v>5.0000000000000001E-3</v>
      </c>
      <c r="HL53" s="985">
        <v>3.6999999999999998E-2</v>
      </c>
      <c r="HM53" s="985">
        <v>3.6999999999999998E-2</v>
      </c>
      <c r="HN53" s="948">
        <v>270.62171808561465</v>
      </c>
      <c r="HO53" s="985">
        <f t="shared" si="68"/>
        <v>7314.1004888003963</v>
      </c>
      <c r="HP53" s="986">
        <f t="shared" si="69"/>
        <v>36.570502444001981</v>
      </c>
      <c r="HQ53" s="987">
        <f t="shared" si="70"/>
        <v>7.1216241601477543</v>
      </c>
      <c r="HR53" s="987">
        <f t="shared" si="71"/>
        <v>7.5172699468226289</v>
      </c>
      <c r="HS53" s="985">
        <f t="shared" si="72"/>
        <v>29.448878283854228</v>
      </c>
      <c r="HT53" s="985">
        <f t="shared" si="73"/>
        <v>44.087772390824611</v>
      </c>
      <c r="HV53" s="951">
        <v>37.135086659584339</v>
      </c>
      <c r="HW53" s="951">
        <f t="shared" si="159"/>
        <v>45.091488869157111</v>
      </c>
      <c r="HX53" s="951">
        <f t="shared" si="160"/>
        <v>29.448878283854228</v>
      </c>
      <c r="HY53" s="951">
        <v>44.768410028498899</v>
      </c>
      <c r="HZ53" s="951">
        <v>29.903517152191597</v>
      </c>
      <c r="IA53" s="472">
        <f t="shared" si="161"/>
        <v>0.32307884065821213</v>
      </c>
      <c r="IB53" s="472">
        <f t="shared" si="162"/>
        <v>0.45463886833736922</v>
      </c>
      <c r="IF53" s="952">
        <v>0.87928240740740737</v>
      </c>
      <c r="IG53" s="953">
        <f t="shared" si="163"/>
        <v>45367.879282407404</v>
      </c>
      <c r="IH53" s="240" t="s">
        <v>327</v>
      </c>
      <c r="II53" s="239">
        <v>7.0000000000000001E-3</v>
      </c>
      <c r="IJ53" s="239">
        <v>4.2000000000000003E-2</v>
      </c>
      <c r="IK53" s="239">
        <v>4.2000000000000003E-2</v>
      </c>
      <c r="IL53" s="239">
        <v>342.45467564370466</v>
      </c>
      <c r="IM53" s="239">
        <f t="shared" si="164"/>
        <v>8153.682753421539</v>
      </c>
      <c r="IN53" s="954">
        <f t="shared" si="190"/>
        <v>57.075779273950772</v>
      </c>
      <c r="IO53" s="239">
        <f t="shared" si="75"/>
        <v>7.964062224272201</v>
      </c>
      <c r="IP53" s="239">
        <f t="shared" si="76"/>
        <v>8.3525530644806008</v>
      </c>
      <c r="IQ53" s="239">
        <f t="shared" si="77"/>
        <v>49.111717049678575</v>
      </c>
      <c r="IR53" s="239">
        <f t="shared" si="78"/>
        <v>65.428332338431375</v>
      </c>
      <c r="IT53" s="952">
        <v>0.87928240740740737</v>
      </c>
      <c r="IU53" s="953">
        <f t="shared" si="165"/>
        <v>45367.879282407404</v>
      </c>
      <c r="IV53" s="240" t="s">
        <v>327</v>
      </c>
      <c r="IW53" s="239">
        <v>7.0000000000000001E-3</v>
      </c>
      <c r="IX53" s="239">
        <v>4.2000000000000003E-2</v>
      </c>
      <c r="IY53" s="239">
        <v>4.2000000000000003E-2</v>
      </c>
      <c r="IZ53" s="239">
        <v>345.94918302431751</v>
      </c>
      <c r="JA53" s="239">
        <f t="shared" si="166"/>
        <v>8236.885310102798</v>
      </c>
      <c r="JB53" s="954">
        <f t="shared" si="191"/>
        <v>57.658197170719589</v>
      </c>
      <c r="JC53" s="239">
        <f t="shared" si="80"/>
        <v>8.0453298377748261</v>
      </c>
      <c r="JD53" s="239">
        <f t="shared" si="81"/>
        <v>8.4377849518126222</v>
      </c>
      <c r="JE53" s="239">
        <f t="shared" si="82"/>
        <v>49.612867332944759</v>
      </c>
      <c r="JF53" s="239">
        <f t="shared" si="83"/>
        <v>66.095982122532206</v>
      </c>
      <c r="JH53" s="225">
        <v>58.055965683863469</v>
      </c>
      <c r="JI53" s="225">
        <f t="shared" si="167"/>
        <v>66.095982122532206</v>
      </c>
      <c r="JJ53" s="225">
        <f t="shared" si="168"/>
        <v>49.111717049678575</v>
      </c>
      <c r="JK53" s="225">
        <v>66.551960661989824</v>
      </c>
      <c r="JL53" s="225">
        <v>49.955133262859263</v>
      </c>
      <c r="JM53" s="472">
        <f t="shared" si="169"/>
        <v>-0.45597853945761813</v>
      </c>
      <c r="JN53" s="472">
        <f t="shared" si="170"/>
        <v>0.8434162131806886</v>
      </c>
      <c r="JR53" s="323">
        <v>0.94098379629629625</v>
      </c>
      <c r="JS53" s="336">
        <f t="shared" si="84"/>
        <v>45367.940983796296</v>
      </c>
      <c r="JT53" s="184" t="s">
        <v>328</v>
      </c>
      <c r="JU53" s="141">
        <v>3.0000000000000001E-3</v>
      </c>
      <c r="JV53" s="141">
        <v>0.03</v>
      </c>
      <c r="JW53" s="141">
        <v>0.03</v>
      </c>
      <c r="JX53" s="249">
        <v>206.08089643348822</v>
      </c>
      <c r="JY53" s="141">
        <f t="shared" si="85"/>
        <v>6869.3632144496078</v>
      </c>
      <c r="JZ53" s="988">
        <f t="shared" si="86"/>
        <v>20.608089643348823</v>
      </c>
      <c r="KA53" s="141">
        <f t="shared" si="87"/>
        <v>6.647770852693168</v>
      </c>
      <c r="KB53" s="141">
        <f t="shared" si="88"/>
        <v>7.1062378080513184</v>
      </c>
      <c r="KC53" s="141">
        <f t="shared" si="89"/>
        <v>13.960318790655656</v>
      </c>
      <c r="KD53" s="141">
        <f t="shared" si="90"/>
        <v>27.714327451400141</v>
      </c>
      <c r="KF53" s="323">
        <v>0.94098379629629625</v>
      </c>
      <c r="KG53" s="336">
        <f t="shared" si="91"/>
        <v>45367.940983796296</v>
      </c>
      <c r="KH53" s="184" t="s">
        <v>328</v>
      </c>
      <c r="KI53" s="141">
        <v>3.0000000000000001E-3</v>
      </c>
      <c r="KJ53" s="141">
        <v>0.03</v>
      </c>
      <c r="KK53" s="141">
        <v>0.03</v>
      </c>
      <c r="KL53" s="249">
        <v>200.92768251330372</v>
      </c>
      <c r="KM53" s="141">
        <f t="shared" si="92"/>
        <v>6697.5894171101245</v>
      </c>
      <c r="KN53" s="988">
        <f t="shared" si="93"/>
        <v>20.092768251330373</v>
      </c>
      <c r="KO53" s="141">
        <f t="shared" si="94"/>
        <v>6.4815381455904424</v>
      </c>
      <c r="KP53" s="141">
        <f t="shared" si="95"/>
        <v>6.9285407763208191</v>
      </c>
      <c r="KQ53" s="141">
        <f t="shared" si="96"/>
        <v>13.611230105739931</v>
      </c>
      <c r="KR53" s="141">
        <f t="shared" si="97"/>
        <v>27.021309027651192</v>
      </c>
      <c r="KT53" s="226">
        <v>20.512994181824144</v>
      </c>
      <c r="KU53" s="226">
        <f t="shared" si="171"/>
        <v>27.714327451400141</v>
      </c>
      <c r="KV53" s="226">
        <f t="shared" si="172"/>
        <v>13.611230105739931</v>
      </c>
      <c r="KW53" s="226">
        <v>27.586440451418675</v>
      </c>
      <c r="KX53" s="226">
        <v>13.895899284461517</v>
      </c>
      <c r="KY53" s="472">
        <f t="shared" si="173"/>
        <v>0.12788699998146669</v>
      </c>
      <c r="KZ53" s="472">
        <f t="shared" si="174"/>
        <v>0.28466917872158604</v>
      </c>
      <c r="LD53" s="146">
        <v>0.94098379629629625</v>
      </c>
      <c r="LE53" s="421">
        <f t="shared" si="98"/>
        <v>45367.940983796296</v>
      </c>
      <c r="LF53" s="185" t="s">
        <v>329</v>
      </c>
      <c r="LG53" s="142">
        <v>2E-3</v>
      </c>
      <c r="LH53" s="142">
        <v>0.01</v>
      </c>
      <c r="LI53" s="142">
        <v>1.2E-2</v>
      </c>
      <c r="LJ53" s="274">
        <v>127.88510538001657</v>
      </c>
      <c r="LK53" s="142">
        <f t="shared" si="99"/>
        <v>10657.09211500138</v>
      </c>
      <c r="LL53" s="424">
        <f t="shared" si="100"/>
        <v>21.314184230002759</v>
      </c>
      <c r="LM53" s="142">
        <f t="shared" si="101"/>
        <v>9.8373157984628126</v>
      </c>
      <c r="LN53" s="142">
        <f t="shared" si="102"/>
        <v>11.625918670910599</v>
      </c>
      <c r="LO53" s="142">
        <f t="shared" si="103"/>
        <v>11.476868431539947</v>
      </c>
      <c r="LP53" s="142">
        <f t="shared" si="104"/>
        <v>32.940102900913359</v>
      </c>
      <c r="LR53" s="146">
        <v>0.94098379629629625</v>
      </c>
      <c r="LS53" s="421">
        <f t="shared" si="105"/>
        <v>45367.940983796296</v>
      </c>
      <c r="LT53" s="185" t="s">
        <v>329</v>
      </c>
      <c r="LU53" s="142">
        <v>2E-3</v>
      </c>
      <c r="LV53" s="142">
        <v>0.01</v>
      </c>
      <c r="LW53" s="142">
        <v>1.2E-2</v>
      </c>
      <c r="LX53" s="274">
        <v>133.33074456758371</v>
      </c>
      <c r="LY53" s="142">
        <f t="shared" si="106"/>
        <v>11110.895380631975</v>
      </c>
      <c r="LZ53" s="424">
        <f t="shared" si="107"/>
        <v>22.22179076126395</v>
      </c>
      <c r="MA53" s="142">
        <f t="shared" si="108"/>
        <v>10.256211120583361</v>
      </c>
      <c r="MB53" s="142">
        <f t="shared" si="109"/>
        <v>12.120976778871247</v>
      </c>
      <c r="MC53" s="142">
        <f t="shared" si="110"/>
        <v>11.965579640680589</v>
      </c>
      <c r="MD53" s="142">
        <f t="shared" si="111"/>
        <v>34.342767540135199</v>
      </c>
      <c r="MF53" s="227">
        <v>22.285023181264037</v>
      </c>
      <c r="MG53" s="227">
        <f t="shared" si="175"/>
        <v>34.342767540135199</v>
      </c>
      <c r="MH53" s="227">
        <f t="shared" si="176"/>
        <v>11.476868431539947</v>
      </c>
      <c r="MI53" s="227">
        <v>34.440490371044419</v>
      </c>
      <c r="MJ53" s="227">
        <v>11.999627866834482</v>
      </c>
      <c r="MK53" s="472">
        <f t="shared" si="177"/>
        <v>-9.7722830909219738E-2</v>
      </c>
      <c r="ML53" s="472">
        <f t="shared" si="178"/>
        <v>0.52275943529453528</v>
      </c>
    </row>
    <row r="54" spans="12:350" x14ac:dyDescent="0.25">
      <c r="L54" s="321">
        <v>0.95146990740740733</v>
      </c>
      <c r="M54" s="338">
        <f t="shared" si="129"/>
        <v>45367.951469907406</v>
      </c>
      <c r="N54" s="321" t="s">
        <v>324</v>
      </c>
      <c r="O54" s="311">
        <v>4.0000000000000001E-3</v>
      </c>
      <c r="P54" s="311">
        <v>3.2000000000000001E-2</v>
      </c>
      <c r="Q54" s="311">
        <v>3.2000000000000001E-2</v>
      </c>
      <c r="R54" s="311">
        <v>179.6541007765197</v>
      </c>
      <c r="S54" s="311">
        <f t="shared" si="130"/>
        <v>5614.1906492662401</v>
      </c>
      <c r="T54" s="921">
        <f t="shared" si="131"/>
        <v>22.456762597064962</v>
      </c>
      <c r="U54" s="311">
        <f t="shared" si="0"/>
        <v>5.4440636598945362</v>
      </c>
      <c r="V54" s="311">
        <f t="shared" si="1"/>
        <v>5.7952935734361191</v>
      </c>
      <c r="W54" s="311">
        <f t="shared" si="2"/>
        <v>17.012698937170427</v>
      </c>
      <c r="X54" s="311">
        <f t="shared" si="3"/>
        <v>28.252056170501081</v>
      </c>
      <c r="Z54" s="321">
        <v>0.95146990740740733</v>
      </c>
      <c r="AA54" s="338">
        <f t="shared" si="132"/>
        <v>45367.951469907406</v>
      </c>
      <c r="AB54" s="321" t="s">
        <v>324</v>
      </c>
      <c r="AC54" s="311">
        <v>4.0000000000000001E-3</v>
      </c>
      <c r="AD54" s="311">
        <v>3.2000000000000001E-2</v>
      </c>
      <c r="AE54" s="311">
        <v>3.2000000000000001E-2</v>
      </c>
      <c r="AF54" s="311">
        <v>174.81516847322646</v>
      </c>
      <c r="AG54" s="311">
        <f t="shared" si="133"/>
        <v>5462.9740147883267</v>
      </c>
      <c r="AH54" s="921">
        <f t="shared" si="134"/>
        <v>21.851896059153308</v>
      </c>
      <c r="AI54" s="311">
        <f t="shared" si="4"/>
        <v>5.2974293476735292</v>
      </c>
      <c r="AJ54" s="311">
        <f t="shared" si="5"/>
        <v>5.6391989830073053</v>
      </c>
      <c r="AK54" s="311">
        <f t="shared" si="6"/>
        <v>16.55446671147978</v>
      </c>
      <c r="AL54" s="311">
        <f t="shared" si="7"/>
        <v>27.491095042160612</v>
      </c>
      <c r="AN54" s="922">
        <v>22.234315950402816</v>
      </c>
      <c r="AO54" s="922">
        <f t="shared" si="135"/>
        <v>28.252056170501081</v>
      </c>
      <c r="AP54" s="922">
        <f t="shared" si="136"/>
        <v>16.55446671147978</v>
      </c>
      <c r="AQ54" s="922">
        <v>27.972203937603542</v>
      </c>
      <c r="AR54" s="922">
        <v>16.844178750305165</v>
      </c>
      <c r="AS54" s="922">
        <f t="shared" si="137"/>
        <v>0.27985223289753947</v>
      </c>
      <c r="AT54" s="922">
        <f t="shared" si="138"/>
        <v>0.28971203882538532</v>
      </c>
      <c r="AX54" s="963">
        <v>0.87928240740740737</v>
      </c>
      <c r="AY54" s="964">
        <f t="shared" si="8"/>
        <v>45367.879282407404</v>
      </c>
      <c r="AZ54" s="963" t="s">
        <v>325</v>
      </c>
      <c r="BA54" s="965">
        <v>8.9999999999999993E-3</v>
      </c>
      <c r="BB54" s="965">
        <v>4.7E-2</v>
      </c>
      <c r="BC54" s="965">
        <v>4.7E-2</v>
      </c>
      <c r="BD54" s="925">
        <v>304.49324190062674</v>
      </c>
      <c r="BE54" s="965">
        <f t="shared" si="9"/>
        <v>6478.579614906952</v>
      </c>
      <c r="BF54" s="966">
        <f t="shared" si="10"/>
        <v>58.307216534162563</v>
      </c>
      <c r="BG54" s="965">
        <f t="shared" si="11"/>
        <v>6.3436092062630571</v>
      </c>
      <c r="BH54" s="965">
        <f t="shared" si="12"/>
        <v>6.6194183021875377</v>
      </c>
      <c r="BI54" s="965">
        <f t="shared" si="13"/>
        <v>51.96360732789951</v>
      </c>
      <c r="BJ54" s="965">
        <f t="shared" si="14"/>
        <v>64.926634836350104</v>
      </c>
      <c r="BL54" s="963">
        <v>0.87928240740740737</v>
      </c>
      <c r="BM54" s="964">
        <f t="shared" si="15"/>
        <v>45367.879282407404</v>
      </c>
      <c r="BN54" s="963" t="s">
        <v>325</v>
      </c>
      <c r="BO54" s="965">
        <v>8.9999999999999993E-3</v>
      </c>
      <c r="BP54" s="965">
        <v>4.7E-2</v>
      </c>
      <c r="BQ54" s="965">
        <v>4.7E-2</v>
      </c>
      <c r="BR54" s="925">
        <v>297.84979574370567</v>
      </c>
      <c r="BS54" s="965">
        <f t="shared" si="16"/>
        <v>6337.2296966745889</v>
      </c>
      <c r="BT54" s="966">
        <f t="shared" si="17"/>
        <v>57.035067270071295</v>
      </c>
      <c r="BU54" s="965">
        <f t="shared" si="18"/>
        <v>6.2052040779938684</v>
      </c>
      <c r="BV54" s="965">
        <f t="shared" si="19"/>
        <v>6.4749955596457758</v>
      </c>
      <c r="BW54" s="965">
        <f t="shared" si="20"/>
        <v>50.829863192077426</v>
      </c>
      <c r="BX54" s="965">
        <f t="shared" si="21"/>
        <v>63.510062829717072</v>
      </c>
      <c r="BZ54" s="927">
        <v>57.738897006284205</v>
      </c>
      <c r="CA54" s="927">
        <f t="shared" si="139"/>
        <v>64.926634836350104</v>
      </c>
      <c r="CB54" s="927">
        <f t="shared" si="140"/>
        <v>50.829863192077426</v>
      </c>
      <c r="CC54" s="927">
        <v>64.293795941780232</v>
      </c>
      <c r="CD54" s="927">
        <v>51.457118859767171</v>
      </c>
      <c r="CE54" s="927">
        <f t="shared" si="141"/>
        <v>0.63283889456987197</v>
      </c>
      <c r="CF54" s="927">
        <f t="shared" si="142"/>
        <v>0.62725566768974517</v>
      </c>
      <c r="CJ54" s="967">
        <v>0.86321759259259256</v>
      </c>
      <c r="CK54" s="968">
        <f t="shared" si="143"/>
        <v>45367.863217592596</v>
      </c>
      <c r="CL54" s="967" t="s">
        <v>326</v>
      </c>
      <c r="CM54" s="469">
        <v>2.4E-2</v>
      </c>
      <c r="CN54" s="469">
        <v>6.7000000000000004E-2</v>
      </c>
      <c r="CO54" s="469">
        <v>6.7000000000000004E-2</v>
      </c>
      <c r="CP54" s="930">
        <v>284.10906235127197</v>
      </c>
      <c r="CQ54" s="469">
        <f t="shared" si="22"/>
        <v>4240.433766436895</v>
      </c>
      <c r="CR54" s="969">
        <f t="shared" si="144"/>
        <v>101.77041039448548</v>
      </c>
      <c r="CS54" s="469">
        <f t="shared" si="23"/>
        <v>4.1780744463422348</v>
      </c>
      <c r="CT54" s="469">
        <f t="shared" si="24"/>
        <v>4.30468276289806</v>
      </c>
      <c r="CU54" s="469">
        <f t="shared" si="25"/>
        <v>97.592335948143244</v>
      </c>
      <c r="CV54" s="469">
        <f t="shared" si="26"/>
        <v>106.07509315738353</v>
      </c>
      <c r="CX54" s="967">
        <v>0.86321759259259256</v>
      </c>
      <c r="CY54" s="968">
        <f t="shared" si="145"/>
        <v>45367.863217592596</v>
      </c>
      <c r="CZ54" s="967" t="s">
        <v>326</v>
      </c>
      <c r="DA54" s="469">
        <v>2.4E-2</v>
      </c>
      <c r="DB54" s="469">
        <v>6.7000000000000004E-2</v>
      </c>
      <c r="DC54" s="469">
        <v>6.7000000000000004E-2</v>
      </c>
      <c r="DD54" s="930">
        <v>275.73461394545348</v>
      </c>
      <c r="DE54" s="469">
        <f t="shared" si="27"/>
        <v>4115.4419991858722</v>
      </c>
      <c r="DF54" s="969">
        <f t="shared" si="146"/>
        <v>98.770607980460937</v>
      </c>
      <c r="DG54" s="469">
        <f t="shared" si="28"/>
        <v>4.0549207933154925</v>
      </c>
      <c r="DH54" s="469">
        <f t="shared" si="29"/>
        <v>4.1777971809917194</v>
      </c>
      <c r="DI54" s="469">
        <f t="shared" si="30"/>
        <v>94.715687187145448</v>
      </c>
      <c r="DJ54" s="469">
        <f t="shared" si="31"/>
        <v>102.94840516145265</v>
      </c>
      <c r="DL54" s="472">
        <v>100.32235752566051</v>
      </c>
      <c r="DM54" s="472">
        <f t="shared" si="147"/>
        <v>106.07509315738353</v>
      </c>
      <c r="DN54" s="472">
        <f t="shared" si="148"/>
        <v>94.715687187145448</v>
      </c>
      <c r="DO54" s="472">
        <v>104.5657905775666</v>
      </c>
      <c r="DP54" s="472">
        <v>96.203731328222233</v>
      </c>
      <c r="DQ54" s="472">
        <f t="shared" si="149"/>
        <v>1.5093025798169322</v>
      </c>
      <c r="DR54" s="472">
        <f t="shared" si="150"/>
        <v>1.4880441410767844</v>
      </c>
      <c r="DV54" s="970">
        <v>0.90972222222222221</v>
      </c>
      <c r="DW54" s="971">
        <f t="shared" si="32"/>
        <v>45367.909722222219</v>
      </c>
      <c r="DX54" s="970" t="s">
        <v>436</v>
      </c>
      <c r="DY54" s="972">
        <v>5.0000000000000001E-3</v>
      </c>
      <c r="DZ54" s="972">
        <v>1.0999999999999999E-2</v>
      </c>
      <c r="EA54" s="972">
        <v>1.0999999999999999E-2</v>
      </c>
      <c r="EB54" s="934">
        <v>75.168674108638257</v>
      </c>
      <c r="EC54" s="972">
        <f t="shared" si="33"/>
        <v>6833.5158280580235</v>
      </c>
      <c r="ED54" s="973">
        <f t="shared" si="34"/>
        <v>34.167579140290115</v>
      </c>
      <c r="EE54" s="974">
        <f t="shared" si="35"/>
        <v>6.2640561757198547</v>
      </c>
      <c r="EF54" s="974">
        <f t="shared" si="36"/>
        <v>7.5168674108638269</v>
      </c>
      <c r="EG54" s="972">
        <f t="shared" si="37"/>
        <v>27.903522964570261</v>
      </c>
      <c r="EH54" s="972">
        <f t="shared" si="38"/>
        <v>41.68444655115394</v>
      </c>
      <c r="EJ54" s="970">
        <v>0.90972222222222221</v>
      </c>
      <c r="EK54" s="971">
        <f t="shared" si="39"/>
        <v>45367.909722222219</v>
      </c>
      <c r="EL54" s="970" t="s">
        <v>436</v>
      </c>
      <c r="EM54" s="972">
        <v>5.0000000000000001E-3</v>
      </c>
      <c r="EN54" s="972">
        <v>1.0999999999999999E-2</v>
      </c>
      <c r="EO54" s="972">
        <v>1.0999999999999999E-2</v>
      </c>
      <c r="EP54" s="934">
        <v>75.370816165296901</v>
      </c>
      <c r="EQ54" s="972">
        <f t="shared" si="40"/>
        <v>6851.892378663355</v>
      </c>
      <c r="ER54" s="975">
        <f t="shared" si="41"/>
        <v>34.259461893316775</v>
      </c>
      <c r="ES54" s="976">
        <f t="shared" si="42"/>
        <v>6.2809013471080757</v>
      </c>
      <c r="ET54" s="976">
        <f t="shared" si="43"/>
        <v>7.537081616529691</v>
      </c>
      <c r="EU54" s="972">
        <f t="shared" si="44"/>
        <v>27.978560546208698</v>
      </c>
      <c r="EV54" s="972">
        <f t="shared" si="45"/>
        <v>41.796543509846465</v>
      </c>
      <c r="EX54" s="939">
        <v>34.439380635022417</v>
      </c>
      <c r="EY54" s="939">
        <f t="shared" si="151"/>
        <v>41.796543509846465</v>
      </c>
      <c r="EZ54" s="939">
        <f t="shared" si="152"/>
        <v>27.903522964570261</v>
      </c>
      <c r="FA54" s="939">
        <v>42.01604437472735</v>
      </c>
      <c r="FB54" s="939">
        <v>28.125494185268309</v>
      </c>
      <c r="FC54" s="472">
        <f t="shared" si="153"/>
        <v>-0.21950086488088516</v>
      </c>
      <c r="FD54" s="472">
        <f t="shared" si="154"/>
        <v>0.2219712206980482</v>
      </c>
      <c r="FH54" s="977">
        <v>0.93062500000000004</v>
      </c>
      <c r="FI54" s="978">
        <f t="shared" si="46"/>
        <v>45367.930625000001</v>
      </c>
      <c r="FJ54" s="977" t="s">
        <v>437</v>
      </c>
      <c r="FK54" s="979">
        <v>4.0000000000000001E-3</v>
      </c>
      <c r="FL54" s="979">
        <v>1.4999999999999999E-2</v>
      </c>
      <c r="FM54" s="979">
        <v>1.4999999999999999E-2</v>
      </c>
      <c r="FN54" s="942">
        <v>59.490921907355307</v>
      </c>
      <c r="FO54" s="979">
        <f t="shared" si="47"/>
        <v>3966.061460490354</v>
      </c>
      <c r="FP54" s="980">
        <f t="shared" si="48"/>
        <v>15.864245841961417</v>
      </c>
      <c r="FQ54" s="981">
        <f t="shared" si="49"/>
        <v>3.7181826192097067</v>
      </c>
      <c r="FR54" s="981">
        <f t="shared" si="50"/>
        <v>4.2493515648110947</v>
      </c>
      <c r="FS54" s="979">
        <f t="shared" si="51"/>
        <v>12.14606322275171</v>
      </c>
      <c r="FT54" s="979">
        <f t="shared" si="52"/>
        <v>20.113597406772513</v>
      </c>
      <c r="FV54" s="977">
        <v>0.93062500000000004</v>
      </c>
      <c r="FW54" s="978">
        <f t="shared" si="53"/>
        <v>45367.930625000001</v>
      </c>
      <c r="FX54" s="977" t="s">
        <v>437</v>
      </c>
      <c r="FY54" s="979">
        <v>4.0000000000000001E-3</v>
      </c>
      <c r="FZ54" s="979">
        <v>1.4999999999999999E-2</v>
      </c>
      <c r="GA54" s="979">
        <v>1.4999999999999999E-2</v>
      </c>
      <c r="GB54" s="942">
        <v>59.242050215378818</v>
      </c>
      <c r="GC54" s="979">
        <f t="shared" si="54"/>
        <v>3949.4700143585878</v>
      </c>
      <c r="GD54" s="980">
        <f t="shared" si="55"/>
        <v>15.797880057434352</v>
      </c>
      <c r="GE54" s="981">
        <f t="shared" si="56"/>
        <v>3.7026281384611761</v>
      </c>
      <c r="GF54" s="981">
        <f t="shared" si="57"/>
        <v>4.2315750153842018</v>
      </c>
      <c r="GG54" s="979">
        <f t="shared" si="58"/>
        <v>12.095251918973176</v>
      </c>
      <c r="GH54" s="979">
        <f t="shared" si="59"/>
        <v>20.029455072818553</v>
      </c>
      <c r="GJ54" s="982">
        <v>15.938215453518344</v>
      </c>
      <c r="GK54" s="945">
        <f t="shared" si="155"/>
        <v>20.113597406772513</v>
      </c>
      <c r="GL54" s="945">
        <f t="shared" si="156"/>
        <v>12.095251918973176</v>
      </c>
      <c r="GM54" s="982">
        <v>20.207380307139331</v>
      </c>
      <c r="GN54" s="982">
        <v>12.202696206599983</v>
      </c>
      <c r="GO54" s="472">
        <f t="shared" si="157"/>
        <v>-9.3782900366818467E-2</v>
      </c>
      <c r="GP54" s="472">
        <f t="shared" si="158"/>
        <v>0.10744428762680691</v>
      </c>
      <c r="GT54" s="983">
        <v>0.96531250000000002</v>
      </c>
      <c r="GU54" s="984">
        <f t="shared" si="60"/>
        <v>45367.965312499997</v>
      </c>
      <c r="GV54" s="983" t="s">
        <v>438</v>
      </c>
      <c r="GW54" s="985">
        <v>5.0000000000000001E-3</v>
      </c>
      <c r="GX54" s="985">
        <v>3.6999999999999998E-2</v>
      </c>
      <c r="GY54" s="985">
        <v>3.6999999999999998E-2</v>
      </c>
      <c r="GZ54" s="948">
        <v>276.78277960238375</v>
      </c>
      <c r="HA54" s="985">
        <f t="shared" si="61"/>
        <v>7480.6156649292907</v>
      </c>
      <c r="HB54" s="986">
        <f t="shared" si="62"/>
        <v>37.403078324646451</v>
      </c>
      <c r="HC54" s="987">
        <f t="shared" si="63"/>
        <v>7.2837573579574677</v>
      </c>
      <c r="HD54" s="987">
        <f t="shared" si="64"/>
        <v>7.6884105445106607</v>
      </c>
      <c r="HE54" s="985">
        <f t="shared" si="65"/>
        <v>30.119320966688981</v>
      </c>
      <c r="HF54" s="985">
        <f t="shared" si="66"/>
        <v>45.091488869157111</v>
      </c>
      <c r="HH54" s="983">
        <v>0.96531250000000002</v>
      </c>
      <c r="HI54" s="984">
        <f t="shared" si="67"/>
        <v>45367.965312499997</v>
      </c>
      <c r="HJ54" s="983" t="s">
        <v>438</v>
      </c>
      <c r="HK54" s="985">
        <v>5.0000000000000001E-3</v>
      </c>
      <c r="HL54" s="985">
        <v>3.6999999999999998E-2</v>
      </c>
      <c r="HM54" s="985">
        <v>3.6999999999999998E-2</v>
      </c>
      <c r="HN54" s="948">
        <v>270.62171808561465</v>
      </c>
      <c r="HO54" s="985">
        <f t="shared" si="68"/>
        <v>7314.1004888003963</v>
      </c>
      <c r="HP54" s="986">
        <f t="shared" si="69"/>
        <v>36.570502444001981</v>
      </c>
      <c r="HQ54" s="987">
        <f t="shared" si="70"/>
        <v>7.1216241601477543</v>
      </c>
      <c r="HR54" s="987">
        <f t="shared" si="71"/>
        <v>7.5172699468226289</v>
      </c>
      <c r="HS54" s="985">
        <f t="shared" si="72"/>
        <v>29.448878283854228</v>
      </c>
      <c r="HT54" s="985">
        <f t="shared" si="73"/>
        <v>44.087772390824611</v>
      </c>
      <c r="HV54" s="951">
        <v>37.135086659584339</v>
      </c>
      <c r="HW54" s="951">
        <f t="shared" si="159"/>
        <v>45.091488869157111</v>
      </c>
      <c r="HX54" s="951">
        <f t="shared" si="160"/>
        <v>29.448878283854228</v>
      </c>
      <c r="HY54" s="951">
        <v>44.768410028498899</v>
      </c>
      <c r="HZ54" s="951">
        <v>29.903517152191597</v>
      </c>
      <c r="IA54" s="472">
        <f t="shared" si="161"/>
        <v>0.32307884065821213</v>
      </c>
      <c r="IB54" s="472">
        <f t="shared" si="162"/>
        <v>0.45463886833736922</v>
      </c>
      <c r="IF54" s="952">
        <v>0.8817476851851852</v>
      </c>
      <c r="IG54" s="953">
        <f t="shared" si="163"/>
        <v>45367.881747685184</v>
      </c>
      <c r="IH54" s="240" t="s">
        <v>327</v>
      </c>
      <c r="II54" s="239">
        <v>8.0000000000000002E-3</v>
      </c>
      <c r="IJ54" s="239">
        <v>4.2000000000000003E-2</v>
      </c>
      <c r="IK54" s="239">
        <v>4.2000000000000003E-2</v>
      </c>
      <c r="IL54" s="239">
        <v>342.45467564370466</v>
      </c>
      <c r="IM54" s="239">
        <f t="shared" si="164"/>
        <v>8153.682753421539</v>
      </c>
      <c r="IN54" s="954">
        <f t="shared" si="190"/>
        <v>65.229462027372307</v>
      </c>
      <c r="IO54" s="239">
        <f t="shared" si="75"/>
        <v>7.964062224272201</v>
      </c>
      <c r="IP54" s="239">
        <f t="shared" si="76"/>
        <v>8.3525530644806008</v>
      </c>
      <c r="IQ54" s="239">
        <f t="shared" si="77"/>
        <v>57.265399803100109</v>
      </c>
      <c r="IR54" s="239">
        <f t="shared" si="78"/>
        <v>73.582015091852909</v>
      </c>
      <c r="IT54" s="952">
        <v>0.8817476851851852</v>
      </c>
      <c r="IU54" s="953">
        <f t="shared" si="165"/>
        <v>45367.881747685184</v>
      </c>
      <c r="IV54" s="240" t="s">
        <v>327</v>
      </c>
      <c r="IW54" s="239">
        <v>8.0000000000000002E-3</v>
      </c>
      <c r="IX54" s="239">
        <v>4.2000000000000003E-2</v>
      </c>
      <c r="IY54" s="239">
        <v>4.2000000000000003E-2</v>
      </c>
      <c r="IZ54" s="239">
        <v>345.94918302431751</v>
      </c>
      <c r="JA54" s="239">
        <f t="shared" si="166"/>
        <v>8236.885310102798</v>
      </c>
      <c r="JB54" s="954">
        <f t="shared" si="191"/>
        <v>65.895082480822381</v>
      </c>
      <c r="JC54" s="239">
        <f t="shared" si="80"/>
        <v>8.0453298377748261</v>
      </c>
      <c r="JD54" s="239">
        <f t="shared" si="81"/>
        <v>8.4377849518126222</v>
      </c>
      <c r="JE54" s="239">
        <f t="shared" si="82"/>
        <v>57.849752643047552</v>
      </c>
      <c r="JF54" s="239">
        <f t="shared" si="83"/>
        <v>74.332867432634998</v>
      </c>
      <c r="JH54" s="225">
        <v>66.349675067272528</v>
      </c>
      <c r="JI54" s="225">
        <f t="shared" si="167"/>
        <v>74.332867432634998</v>
      </c>
      <c r="JJ54" s="225">
        <f t="shared" si="168"/>
        <v>57.265399803100109</v>
      </c>
      <c r="JK54" s="225">
        <v>74.84567004539889</v>
      </c>
      <c r="JL54" s="225">
        <v>58.248842646268322</v>
      </c>
      <c r="JM54" s="472">
        <f t="shared" si="169"/>
        <v>-0.51280261276389183</v>
      </c>
      <c r="JN54" s="472">
        <f t="shared" si="170"/>
        <v>0.98344284316821273</v>
      </c>
      <c r="JR54" s="323">
        <v>0.94450231481481473</v>
      </c>
      <c r="JS54" s="336">
        <f t="shared" si="84"/>
        <v>45367.944502314815</v>
      </c>
      <c r="JT54" s="184" t="s">
        <v>328</v>
      </c>
      <c r="JU54" s="141">
        <v>3.0000000000000001E-3</v>
      </c>
      <c r="JV54" s="141">
        <v>0.03</v>
      </c>
      <c r="JW54" s="141">
        <v>0.03</v>
      </c>
      <c r="JX54" s="249">
        <v>206.08089643348822</v>
      </c>
      <c r="JY54" s="141">
        <f t="shared" si="85"/>
        <v>6869.3632144496078</v>
      </c>
      <c r="JZ54" s="988">
        <f t="shared" si="86"/>
        <v>20.608089643348823</v>
      </c>
      <c r="KA54" s="141">
        <f t="shared" si="87"/>
        <v>6.647770852693168</v>
      </c>
      <c r="KB54" s="141">
        <f t="shared" si="88"/>
        <v>7.1062378080513184</v>
      </c>
      <c r="KC54" s="141">
        <f t="shared" si="89"/>
        <v>13.960318790655656</v>
      </c>
      <c r="KD54" s="141">
        <f t="shared" si="90"/>
        <v>27.714327451400141</v>
      </c>
      <c r="KF54" s="323">
        <v>0.94450231481481473</v>
      </c>
      <c r="KG54" s="336">
        <f t="shared" si="91"/>
        <v>45367.944502314815</v>
      </c>
      <c r="KH54" s="184" t="s">
        <v>328</v>
      </c>
      <c r="KI54" s="141">
        <v>3.0000000000000001E-3</v>
      </c>
      <c r="KJ54" s="141">
        <v>0.03</v>
      </c>
      <c r="KK54" s="141">
        <v>0.03</v>
      </c>
      <c r="KL54" s="249">
        <v>200.92768251330372</v>
      </c>
      <c r="KM54" s="141">
        <f t="shared" si="92"/>
        <v>6697.5894171101245</v>
      </c>
      <c r="KN54" s="988">
        <f t="shared" si="93"/>
        <v>20.092768251330373</v>
      </c>
      <c r="KO54" s="141">
        <f t="shared" si="94"/>
        <v>6.4815381455904424</v>
      </c>
      <c r="KP54" s="141">
        <f t="shared" si="95"/>
        <v>6.9285407763208191</v>
      </c>
      <c r="KQ54" s="141">
        <f t="shared" si="96"/>
        <v>13.611230105739931</v>
      </c>
      <c r="KR54" s="141">
        <f t="shared" si="97"/>
        <v>27.021309027651192</v>
      </c>
      <c r="KT54" s="226">
        <v>20.512994181824144</v>
      </c>
      <c r="KU54" s="226">
        <f t="shared" si="171"/>
        <v>27.714327451400141</v>
      </c>
      <c r="KV54" s="226">
        <f t="shared" si="172"/>
        <v>13.611230105739931</v>
      </c>
      <c r="KW54" s="226">
        <v>27.586440451418675</v>
      </c>
      <c r="KX54" s="226">
        <v>13.895899284461517</v>
      </c>
      <c r="KY54" s="472">
        <f t="shared" si="173"/>
        <v>0.12788699998146669</v>
      </c>
      <c r="KZ54" s="472">
        <f t="shared" si="174"/>
        <v>0.28466917872158604</v>
      </c>
      <c r="LD54" s="146">
        <v>0.94450231481481473</v>
      </c>
      <c r="LE54" s="421">
        <f t="shared" si="98"/>
        <v>45367.944502314815</v>
      </c>
      <c r="LF54" s="185" t="s">
        <v>329</v>
      </c>
      <c r="LG54" s="142">
        <v>2E-3</v>
      </c>
      <c r="LH54" s="142">
        <v>0.01</v>
      </c>
      <c r="LI54" s="142">
        <v>1.2E-2</v>
      </c>
      <c r="LJ54" s="274">
        <v>127.88510538001657</v>
      </c>
      <c r="LK54" s="142">
        <f t="shared" si="99"/>
        <v>10657.09211500138</v>
      </c>
      <c r="LL54" s="424">
        <f t="shared" si="100"/>
        <v>21.314184230002759</v>
      </c>
      <c r="LM54" s="142">
        <f t="shared" si="101"/>
        <v>9.8373157984628126</v>
      </c>
      <c r="LN54" s="142">
        <f t="shared" si="102"/>
        <v>11.625918670910599</v>
      </c>
      <c r="LO54" s="142">
        <f t="shared" si="103"/>
        <v>11.476868431539947</v>
      </c>
      <c r="LP54" s="142">
        <f t="shared" si="104"/>
        <v>32.940102900913359</v>
      </c>
      <c r="LR54" s="146">
        <v>0.94450231481481473</v>
      </c>
      <c r="LS54" s="421">
        <f t="shared" si="105"/>
        <v>45367.944502314815</v>
      </c>
      <c r="LT54" s="185" t="s">
        <v>329</v>
      </c>
      <c r="LU54" s="142">
        <v>2E-3</v>
      </c>
      <c r="LV54" s="142">
        <v>0.01</v>
      </c>
      <c r="LW54" s="142">
        <v>1.2E-2</v>
      </c>
      <c r="LX54" s="274">
        <v>133.33074456758371</v>
      </c>
      <c r="LY54" s="142">
        <f t="shared" si="106"/>
        <v>11110.895380631975</v>
      </c>
      <c r="LZ54" s="424">
        <f t="shared" si="107"/>
        <v>22.22179076126395</v>
      </c>
      <c r="MA54" s="142">
        <f t="shared" si="108"/>
        <v>10.256211120583361</v>
      </c>
      <c r="MB54" s="142">
        <f t="shared" si="109"/>
        <v>12.120976778871247</v>
      </c>
      <c r="MC54" s="142">
        <f t="shared" si="110"/>
        <v>11.965579640680589</v>
      </c>
      <c r="MD54" s="142">
        <f t="shared" si="111"/>
        <v>34.342767540135199</v>
      </c>
      <c r="MF54" s="227">
        <v>22.285023181264037</v>
      </c>
      <c r="MG54" s="227">
        <f t="shared" si="175"/>
        <v>34.342767540135199</v>
      </c>
      <c r="MH54" s="227">
        <f t="shared" si="176"/>
        <v>11.476868431539947</v>
      </c>
      <c r="MI54" s="227">
        <v>34.440490371044419</v>
      </c>
      <c r="MJ54" s="227">
        <v>11.999627866834482</v>
      </c>
      <c r="MK54" s="472">
        <f t="shared" si="177"/>
        <v>-9.7722830909219738E-2</v>
      </c>
      <c r="ML54" s="472">
        <f t="shared" si="178"/>
        <v>0.52275943529453528</v>
      </c>
    </row>
    <row r="55" spans="12:350" x14ac:dyDescent="0.25">
      <c r="L55" s="321">
        <v>0.95488425925925924</v>
      </c>
      <c r="M55" s="338">
        <f t="shared" si="129"/>
        <v>45367.954884259256</v>
      </c>
      <c r="N55" s="321" t="s">
        <v>324</v>
      </c>
      <c r="O55" s="311">
        <v>4.0000000000000001E-3</v>
      </c>
      <c r="P55" s="311">
        <v>3.2000000000000001E-2</v>
      </c>
      <c r="Q55" s="311">
        <v>3.2000000000000001E-2</v>
      </c>
      <c r="R55" s="311">
        <v>179.6541007765197</v>
      </c>
      <c r="S55" s="311">
        <f t="shared" si="130"/>
        <v>5614.1906492662401</v>
      </c>
      <c r="T55" s="921">
        <f t="shared" si="131"/>
        <v>22.456762597064962</v>
      </c>
      <c r="U55" s="311">
        <f t="shared" si="0"/>
        <v>5.4440636598945362</v>
      </c>
      <c r="V55" s="311">
        <f t="shared" si="1"/>
        <v>5.7952935734361191</v>
      </c>
      <c r="W55" s="311">
        <f t="shared" si="2"/>
        <v>17.012698937170427</v>
      </c>
      <c r="X55" s="311">
        <f t="shared" si="3"/>
        <v>28.252056170501081</v>
      </c>
      <c r="Z55" s="321">
        <v>0.95488425925925924</v>
      </c>
      <c r="AA55" s="338">
        <f t="shared" si="132"/>
        <v>45367.954884259256</v>
      </c>
      <c r="AB55" s="321" t="s">
        <v>324</v>
      </c>
      <c r="AC55" s="311">
        <v>4.0000000000000001E-3</v>
      </c>
      <c r="AD55" s="311">
        <v>3.2000000000000001E-2</v>
      </c>
      <c r="AE55" s="311">
        <v>3.2000000000000001E-2</v>
      </c>
      <c r="AF55" s="311">
        <v>174.81516847322646</v>
      </c>
      <c r="AG55" s="311">
        <f t="shared" si="133"/>
        <v>5462.9740147883267</v>
      </c>
      <c r="AH55" s="921">
        <f t="shared" si="134"/>
        <v>21.851896059153308</v>
      </c>
      <c r="AI55" s="311">
        <f t="shared" si="4"/>
        <v>5.2974293476735292</v>
      </c>
      <c r="AJ55" s="311">
        <f t="shared" si="5"/>
        <v>5.6391989830073053</v>
      </c>
      <c r="AK55" s="311">
        <f t="shared" si="6"/>
        <v>16.55446671147978</v>
      </c>
      <c r="AL55" s="311">
        <f t="shared" si="7"/>
        <v>27.491095042160612</v>
      </c>
      <c r="AN55" s="922">
        <v>22.234315950402816</v>
      </c>
      <c r="AO55" s="922">
        <f t="shared" si="135"/>
        <v>28.252056170501081</v>
      </c>
      <c r="AP55" s="922">
        <f t="shared" si="136"/>
        <v>16.55446671147978</v>
      </c>
      <c r="AQ55" s="922">
        <v>27.972203937603542</v>
      </c>
      <c r="AR55" s="922">
        <v>16.844178750305165</v>
      </c>
      <c r="AS55" s="922">
        <f t="shared" si="137"/>
        <v>0.27985223289753947</v>
      </c>
      <c r="AT55" s="922">
        <f t="shared" si="138"/>
        <v>0.28971203882538532</v>
      </c>
      <c r="AX55" s="963">
        <v>0.8817476851851852</v>
      </c>
      <c r="AY55" s="964">
        <f t="shared" si="8"/>
        <v>45367.881747685184</v>
      </c>
      <c r="AZ55" s="963" t="s">
        <v>325</v>
      </c>
      <c r="BA55" s="965">
        <v>7.0000000000000001E-3</v>
      </c>
      <c r="BB55" s="965">
        <v>4.7E-2</v>
      </c>
      <c r="BC55" s="965">
        <v>4.7E-2</v>
      </c>
      <c r="BD55" s="925">
        <v>304.49324190062674</v>
      </c>
      <c r="BE55" s="965">
        <f t="shared" si="9"/>
        <v>6478.579614906952</v>
      </c>
      <c r="BF55" s="966">
        <f t="shared" si="10"/>
        <v>45.350057304348667</v>
      </c>
      <c r="BG55" s="965">
        <f t="shared" si="11"/>
        <v>6.3436092062630571</v>
      </c>
      <c r="BH55" s="965">
        <f t="shared" si="12"/>
        <v>6.6194183021875377</v>
      </c>
      <c r="BI55" s="965">
        <f t="shared" si="13"/>
        <v>39.006448098085613</v>
      </c>
      <c r="BJ55" s="965">
        <f t="shared" si="14"/>
        <v>51.969475606536207</v>
      </c>
      <c r="BL55" s="963">
        <v>0.8817476851851852</v>
      </c>
      <c r="BM55" s="964">
        <f t="shared" si="15"/>
        <v>45367.881747685184</v>
      </c>
      <c r="BN55" s="963" t="s">
        <v>325</v>
      </c>
      <c r="BO55" s="965">
        <v>7.0000000000000001E-3</v>
      </c>
      <c r="BP55" s="965">
        <v>4.7E-2</v>
      </c>
      <c r="BQ55" s="965">
        <v>4.7E-2</v>
      </c>
      <c r="BR55" s="925">
        <v>297.84979574370567</v>
      </c>
      <c r="BS55" s="965">
        <f t="shared" si="16"/>
        <v>6337.2296966745889</v>
      </c>
      <c r="BT55" s="966">
        <f t="shared" si="17"/>
        <v>44.360607876722121</v>
      </c>
      <c r="BU55" s="965">
        <f t="shared" si="18"/>
        <v>6.2052040779938684</v>
      </c>
      <c r="BV55" s="965">
        <f t="shared" si="19"/>
        <v>6.4749955596457758</v>
      </c>
      <c r="BW55" s="965">
        <f t="shared" si="20"/>
        <v>38.155403798728251</v>
      </c>
      <c r="BX55" s="965">
        <f t="shared" si="21"/>
        <v>50.835603436367897</v>
      </c>
      <c r="BZ55" s="927">
        <v>44.908031004887718</v>
      </c>
      <c r="CA55" s="927">
        <f t="shared" si="139"/>
        <v>51.969475606536207</v>
      </c>
      <c r="CB55" s="927">
        <f t="shared" si="140"/>
        <v>38.155403798728251</v>
      </c>
      <c r="CC55" s="927">
        <v>51.462929940383752</v>
      </c>
      <c r="CD55" s="927">
        <v>38.626252858370684</v>
      </c>
      <c r="CE55" s="927">
        <f t="shared" si="141"/>
        <v>0.506545666152455</v>
      </c>
      <c r="CF55" s="927">
        <f t="shared" si="142"/>
        <v>0.47084905964243262</v>
      </c>
      <c r="CJ55" s="967">
        <v>0.86534722222222227</v>
      </c>
      <c r="CK55" s="968">
        <f t="shared" si="143"/>
        <v>45367.865347222221</v>
      </c>
      <c r="CL55" s="967" t="s">
        <v>326</v>
      </c>
      <c r="CM55" s="469">
        <v>0.02</v>
      </c>
      <c r="CN55" s="469">
        <v>6.7000000000000004E-2</v>
      </c>
      <c r="CO55" s="469">
        <v>6.7000000000000004E-2</v>
      </c>
      <c r="CP55" s="930">
        <v>284.10906235127197</v>
      </c>
      <c r="CQ55" s="469">
        <f t="shared" si="22"/>
        <v>4240.433766436895</v>
      </c>
      <c r="CR55" s="969">
        <f t="shared" si="144"/>
        <v>84.808675328737905</v>
      </c>
      <c r="CS55" s="469">
        <f t="shared" si="23"/>
        <v>4.1780744463422348</v>
      </c>
      <c r="CT55" s="469">
        <f t="shared" si="24"/>
        <v>4.30468276289806</v>
      </c>
      <c r="CU55" s="469">
        <f t="shared" si="25"/>
        <v>80.630600882395669</v>
      </c>
      <c r="CV55" s="469">
        <f t="shared" si="26"/>
        <v>89.113358091635959</v>
      </c>
      <c r="CX55" s="967">
        <v>0.86534722222222227</v>
      </c>
      <c r="CY55" s="968">
        <f t="shared" si="145"/>
        <v>45367.865347222221</v>
      </c>
      <c r="CZ55" s="967" t="s">
        <v>326</v>
      </c>
      <c r="DA55" s="469">
        <v>0.02</v>
      </c>
      <c r="DB55" s="469">
        <v>6.7000000000000004E-2</v>
      </c>
      <c r="DC55" s="469">
        <v>6.7000000000000004E-2</v>
      </c>
      <c r="DD55" s="930">
        <v>275.73461394545348</v>
      </c>
      <c r="DE55" s="469">
        <f t="shared" si="27"/>
        <v>4115.4419991858722</v>
      </c>
      <c r="DF55" s="969">
        <f t="shared" si="146"/>
        <v>82.308839983717448</v>
      </c>
      <c r="DG55" s="469">
        <f t="shared" si="28"/>
        <v>4.0549207933154925</v>
      </c>
      <c r="DH55" s="469">
        <f t="shared" si="29"/>
        <v>4.1777971809917194</v>
      </c>
      <c r="DI55" s="469">
        <f t="shared" si="30"/>
        <v>78.253919190401959</v>
      </c>
      <c r="DJ55" s="469">
        <f t="shared" si="31"/>
        <v>86.486637164709165</v>
      </c>
      <c r="DL55" s="472">
        <v>83.601964604717082</v>
      </c>
      <c r="DM55" s="472">
        <f t="shared" si="147"/>
        <v>89.113358091635959</v>
      </c>
      <c r="DN55" s="472">
        <f t="shared" si="148"/>
        <v>78.253919190401959</v>
      </c>
      <c r="DO55" s="472">
        <v>87.845397656623177</v>
      </c>
      <c r="DP55" s="472">
        <v>79.483338407278808</v>
      </c>
      <c r="DQ55" s="472">
        <f t="shared" si="149"/>
        <v>1.2679604350127818</v>
      </c>
      <c r="DR55" s="472">
        <f t="shared" si="150"/>
        <v>1.229419216876849</v>
      </c>
      <c r="DV55" s="970">
        <v>0.9132407407407408</v>
      </c>
      <c r="DW55" s="971">
        <f t="shared" si="32"/>
        <v>45367.913240740738</v>
      </c>
      <c r="DX55" s="970" t="s">
        <v>436</v>
      </c>
      <c r="DY55" s="972">
        <v>4.0000000000000001E-3</v>
      </c>
      <c r="DZ55" s="972">
        <v>1.0999999999999999E-2</v>
      </c>
      <c r="EA55" s="972">
        <v>1.0999999999999999E-2</v>
      </c>
      <c r="EB55" s="934">
        <v>75.168674108638257</v>
      </c>
      <c r="EC55" s="972">
        <f t="shared" si="33"/>
        <v>6833.5158280580235</v>
      </c>
      <c r="ED55" s="973">
        <f t="shared" si="34"/>
        <v>27.334063312232093</v>
      </c>
      <c r="EE55" s="974">
        <f t="shared" si="35"/>
        <v>6.2640561757198547</v>
      </c>
      <c r="EF55" s="974">
        <f t="shared" si="36"/>
        <v>7.5168674108638269</v>
      </c>
      <c r="EG55" s="972">
        <f t="shared" si="37"/>
        <v>21.070007136512238</v>
      </c>
      <c r="EH55" s="972">
        <f t="shared" si="38"/>
        <v>34.850930723095921</v>
      </c>
      <c r="EJ55" s="970">
        <v>0.9132407407407408</v>
      </c>
      <c r="EK55" s="971">
        <f t="shared" si="39"/>
        <v>45367.913240740738</v>
      </c>
      <c r="EL55" s="970" t="s">
        <v>436</v>
      </c>
      <c r="EM55" s="972">
        <v>4.0000000000000001E-3</v>
      </c>
      <c r="EN55" s="972">
        <v>1.0999999999999999E-2</v>
      </c>
      <c r="EO55" s="972">
        <v>1.0999999999999999E-2</v>
      </c>
      <c r="EP55" s="934">
        <v>75.370816165296901</v>
      </c>
      <c r="EQ55" s="972">
        <f t="shared" si="40"/>
        <v>6851.892378663355</v>
      </c>
      <c r="ER55" s="975">
        <f t="shared" si="41"/>
        <v>27.407569514653421</v>
      </c>
      <c r="ES55" s="976">
        <f t="shared" si="42"/>
        <v>6.2809013471080757</v>
      </c>
      <c r="ET55" s="976">
        <f t="shared" si="43"/>
        <v>7.537081616529691</v>
      </c>
      <c r="EU55" s="972">
        <f t="shared" si="44"/>
        <v>21.126668167545347</v>
      </c>
      <c r="EV55" s="972">
        <f t="shared" si="45"/>
        <v>34.944651131183115</v>
      </c>
      <c r="EX55" s="939">
        <v>27.551504508017935</v>
      </c>
      <c r="EY55" s="939">
        <f t="shared" si="151"/>
        <v>34.944651131183115</v>
      </c>
      <c r="EZ55" s="939">
        <f t="shared" si="152"/>
        <v>21.070007136512238</v>
      </c>
      <c r="FA55" s="939">
        <v>35.128168247722869</v>
      </c>
      <c r="FB55" s="939">
        <v>21.237618058263827</v>
      </c>
      <c r="FC55" s="472">
        <f t="shared" si="153"/>
        <v>-0.183517116539754</v>
      </c>
      <c r="FD55" s="472">
        <f t="shared" si="154"/>
        <v>0.16761092175158865</v>
      </c>
      <c r="FH55" s="977">
        <v>0.93407407407407417</v>
      </c>
      <c r="FI55" s="978">
        <f t="shared" si="46"/>
        <v>45367.934074074074</v>
      </c>
      <c r="FJ55" s="977" t="s">
        <v>437</v>
      </c>
      <c r="FK55" s="979">
        <v>4.0000000000000001E-3</v>
      </c>
      <c r="FL55" s="979">
        <v>1.4999999999999999E-2</v>
      </c>
      <c r="FM55" s="979">
        <v>1.4999999999999999E-2</v>
      </c>
      <c r="FN55" s="942">
        <v>59.490921907355307</v>
      </c>
      <c r="FO55" s="979">
        <f t="shared" si="47"/>
        <v>3966.061460490354</v>
      </c>
      <c r="FP55" s="980">
        <f t="shared" si="48"/>
        <v>15.864245841961417</v>
      </c>
      <c r="FQ55" s="981">
        <f t="shared" si="49"/>
        <v>3.7181826192097067</v>
      </c>
      <c r="FR55" s="981">
        <f t="shared" si="50"/>
        <v>4.2493515648110947</v>
      </c>
      <c r="FS55" s="979">
        <f t="shared" si="51"/>
        <v>12.14606322275171</v>
      </c>
      <c r="FT55" s="979">
        <f t="shared" si="52"/>
        <v>20.113597406772513</v>
      </c>
      <c r="FV55" s="977">
        <v>0.93407407407407417</v>
      </c>
      <c r="FW55" s="978">
        <f t="shared" si="53"/>
        <v>45367.934074074074</v>
      </c>
      <c r="FX55" s="977" t="s">
        <v>437</v>
      </c>
      <c r="FY55" s="979">
        <v>4.0000000000000001E-3</v>
      </c>
      <c r="FZ55" s="979">
        <v>1.4999999999999999E-2</v>
      </c>
      <c r="GA55" s="979">
        <v>1.4999999999999999E-2</v>
      </c>
      <c r="GB55" s="942">
        <v>59.242050215378818</v>
      </c>
      <c r="GC55" s="979">
        <f t="shared" si="54"/>
        <v>3949.4700143585878</v>
      </c>
      <c r="GD55" s="980">
        <f t="shared" si="55"/>
        <v>15.797880057434352</v>
      </c>
      <c r="GE55" s="981">
        <f t="shared" si="56"/>
        <v>3.7026281384611761</v>
      </c>
      <c r="GF55" s="981">
        <f t="shared" si="57"/>
        <v>4.2315750153842018</v>
      </c>
      <c r="GG55" s="979">
        <f t="shared" si="58"/>
        <v>12.095251918973176</v>
      </c>
      <c r="GH55" s="979">
        <f t="shared" si="59"/>
        <v>20.029455072818553</v>
      </c>
      <c r="GJ55" s="982">
        <v>15.938215453518344</v>
      </c>
      <c r="GK55" s="945">
        <f t="shared" si="155"/>
        <v>20.113597406772513</v>
      </c>
      <c r="GL55" s="945">
        <f t="shared" si="156"/>
        <v>12.095251918973176</v>
      </c>
      <c r="GM55" s="982">
        <v>20.207380307139331</v>
      </c>
      <c r="GN55" s="982">
        <v>12.202696206599983</v>
      </c>
      <c r="GO55" s="472">
        <f t="shared" si="157"/>
        <v>-9.3782900366818467E-2</v>
      </c>
      <c r="GP55" s="472">
        <f t="shared" si="158"/>
        <v>0.10744428762680691</v>
      </c>
      <c r="IF55" s="952">
        <v>0.88548611111111108</v>
      </c>
      <c r="IG55" s="953">
        <f t="shared" si="163"/>
        <v>45367.88548611111</v>
      </c>
      <c r="IH55" s="240" t="s">
        <v>327</v>
      </c>
      <c r="II55" s="239">
        <v>7.0000000000000001E-3</v>
      </c>
      <c r="IJ55" s="239">
        <v>4.2000000000000003E-2</v>
      </c>
      <c r="IK55" s="239">
        <v>4.2000000000000003E-2</v>
      </c>
      <c r="IL55" s="239">
        <v>342.45467564370466</v>
      </c>
      <c r="IM55" s="239">
        <f t="shared" si="164"/>
        <v>8153.682753421539</v>
      </c>
      <c r="IN55" s="954">
        <f t="shared" si="190"/>
        <v>57.075779273950772</v>
      </c>
      <c r="IO55" s="239">
        <f t="shared" si="75"/>
        <v>7.964062224272201</v>
      </c>
      <c r="IP55" s="239">
        <f t="shared" si="76"/>
        <v>8.3525530644806008</v>
      </c>
      <c r="IQ55" s="239">
        <f t="shared" si="77"/>
        <v>49.111717049678575</v>
      </c>
      <c r="IR55" s="239">
        <f t="shared" si="78"/>
        <v>65.428332338431375</v>
      </c>
      <c r="IT55" s="952">
        <v>0.88548611111111108</v>
      </c>
      <c r="IU55" s="953">
        <f t="shared" si="165"/>
        <v>45367.88548611111</v>
      </c>
      <c r="IV55" s="240" t="s">
        <v>327</v>
      </c>
      <c r="IW55" s="239">
        <v>7.0000000000000001E-3</v>
      </c>
      <c r="IX55" s="239">
        <v>4.2000000000000003E-2</v>
      </c>
      <c r="IY55" s="239">
        <v>4.2000000000000003E-2</v>
      </c>
      <c r="IZ55" s="239">
        <v>345.94918302431751</v>
      </c>
      <c r="JA55" s="239">
        <f t="shared" si="166"/>
        <v>8236.885310102798</v>
      </c>
      <c r="JB55" s="954">
        <f t="shared" si="191"/>
        <v>57.658197170719589</v>
      </c>
      <c r="JC55" s="239">
        <f t="shared" si="80"/>
        <v>8.0453298377748261</v>
      </c>
      <c r="JD55" s="239">
        <f t="shared" si="81"/>
        <v>8.4377849518126222</v>
      </c>
      <c r="JE55" s="239">
        <f t="shared" si="82"/>
        <v>49.612867332944759</v>
      </c>
      <c r="JF55" s="239">
        <f t="shared" si="83"/>
        <v>66.095982122532206</v>
      </c>
      <c r="JH55" s="225">
        <v>58.055965683863469</v>
      </c>
      <c r="JI55" s="225">
        <f t="shared" si="167"/>
        <v>66.095982122532206</v>
      </c>
      <c r="JJ55" s="225">
        <f t="shared" si="168"/>
        <v>49.111717049678575</v>
      </c>
      <c r="JK55" s="225">
        <v>66.551960661989824</v>
      </c>
      <c r="JL55" s="225">
        <v>49.955133262859263</v>
      </c>
      <c r="JM55" s="472">
        <f t="shared" si="169"/>
        <v>-0.45597853945761813</v>
      </c>
      <c r="JN55" s="472">
        <f t="shared" si="170"/>
        <v>0.8434162131806886</v>
      </c>
      <c r="JR55" s="323">
        <v>0.94798611111111108</v>
      </c>
      <c r="JS55" s="336">
        <f t="shared" si="84"/>
        <v>45367.94798611111</v>
      </c>
      <c r="JT55" s="184" t="s">
        <v>328</v>
      </c>
      <c r="JU55" s="141">
        <v>3.0000000000000001E-3</v>
      </c>
      <c r="JV55" s="141">
        <v>0.03</v>
      </c>
      <c r="JW55" s="141">
        <v>0.03</v>
      </c>
      <c r="JX55" s="249">
        <v>206.08089643348822</v>
      </c>
      <c r="JY55" s="141">
        <f t="shared" si="85"/>
        <v>6869.3632144496078</v>
      </c>
      <c r="JZ55" s="988">
        <f t="shared" si="86"/>
        <v>20.608089643348823</v>
      </c>
      <c r="KA55" s="141">
        <f t="shared" si="87"/>
        <v>6.647770852693168</v>
      </c>
      <c r="KB55" s="141">
        <f t="shared" si="88"/>
        <v>7.1062378080513184</v>
      </c>
      <c r="KC55" s="141">
        <f t="shared" si="89"/>
        <v>13.960318790655656</v>
      </c>
      <c r="KD55" s="141">
        <f t="shared" si="90"/>
        <v>27.714327451400141</v>
      </c>
      <c r="KF55" s="323">
        <v>0.94798611111111108</v>
      </c>
      <c r="KG55" s="336">
        <f t="shared" si="91"/>
        <v>45367.94798611111</v>
      </c>
      <c r="KH55" s="184" t="s">
        <v>328</v>
      </c>
      <c r="KI55" s="141">
        <v>3.0000000000000001E-3</v>
      </c>
      <c r="KJ55" s="141">
        <v>0.03</v>
      </c>
      <c r="KK55" s="141">
        <v>0.03</v>
      </c>
      <c r="KL55" s="249">
        <v>200.92768251330372</v>
      </c>
      <c r="KM55" s="141">
        <f t="shared" si="92"/>
        <v>6697.5894171101245</v>
      </c>
      <c r="KN55" s="988">
        <f t="shared" si="93"/>
        <v>20.092768251330373</v>
      </c>
      <c r="KO55" s="141">
        <f t="shared" si="94"/>
        <v>6.4815381455904424</v>
      </c>
      <c r="KP55" s="141">
        <f t="shared" si="95"/>
        <v>6.9285407763208191</v>
      </c>
      <c r="KQ55" s="141">
        <f t="shared" si="96"/>
        <v>13.611230105739931</v>
      </c>
      <c r="KR55" s="141">
        <f t="shared" si="97"/>
        <v>27.021309027651192</v>
      </c>
      <c r="KT55" s="226">
        <v>20.512994181824144</v>
      </c>
      <c r="KU55" s="226">
        <f t="shared" si="171"/>
        <v>27.714327451400141</v>
      </c>
      <c r="KV55" s="226">
        <f t="shared" si="172"/>
        <v>13.611230105739931</v>
      </c>
      <c r="KW55" s="226">
        <v>27.586440451418675</v>
      </c>
      <c r="KX55" s="226">
        <v>13.895899284461517</v>
      </c>
      <c r="KY55" s="472">
        <f t="shared" si="173"/>
        <v>0.12788699998146669</v>
      </c>
      <c r="KZ55" s="472">
        <f t="shared" si="174"/>
        <v>0.28466917872158604</v>
      </c>
      <c r="LD55" s="146">
        <v>0.94798611111111108</v>
      </c>
      <c r="LE55" s="421">
        <f t="shared" si="98"/>
        <v>45367.94798611111</v>
      </c>
      <c r="LF55" s="185" t="s">
        <v>329</v>
      </c>
      <c r="LG55" s="142">
        <v>2E-3</v>
      </c>
      <c r="LH55" s="142">
        <v>0.01</v>
      </c>
      <c r="LI55" s="142">
        <v>1.2E-2</v>
      </c>
      <c r="LJ55" s="274">
        <v>127.88510538001657</v>
      </c>
      <c r="LK55" s="142">
        <f t="shared" si="99"/>
        <v>10657.09211500138</v>
      </c>
      <c r="LL55" s="424">
        <f t="shared" si="100"/>
        <v>21.314184230002759</v>
      </c>
      <c r="LM55" s="142">
        <f t="shared" si="101"/>
        <v>9.8373157984628126</v>
      </c>
      <c r="LN55" s="142">
        <f t="shared" si="102"/>
        <v>11.625918670910599</v>
      </c>
      <c r="LO55" s="142">
        <f t="shared" si="103"/>
        <v>11.476868431539947</v>
      </c>
      <c r="LP55" s="142">
        <f t="shared" si="104"/>
        <v>32.940102900913359</v>
      </c>
      <c r="LR55" s="146">
        <v>0.94798611111111108</v>
      </c>
      <c r="LS55" s="421">
        <f t="shared" si="105"/>
        <v>45367.94798611111</v>
      </c>
      <c r="LT55" s="185" t="s">
        <v>329</v>
      </c>
      <c r="LU55" s="142">
        <v>2E-3</v>
      </c>
      <c r="LV55" s="142">
        <v>0.01</v>
      </c>
      <c r="LW55" s="142">
        <v>1.2E-2</v>
      </c>
      <c r="LX55" s="274">
        <v>133.33074456758371</v>
      </c>
      <c r="LY55" s="142">
        <f t="shared" si="106"/>
        <v>11110.895380631975</v>
      </c>
      <c r="LZ55" s="424">
        <f t="shared" si="107"/>
        <v>22.22179076126395</v>
      </c>
      <c r="MA55" s="142">
        <f t="shared" si="108"/>
        <v>10.256211120583361</v>
      </c>
      <c r="MB55" s="142">
        <f t="shared" si="109"/>
        <v>12.120976778871247</v>
      </c>
      <c r="MC55" s="142">
        <f t="shared" si="110"/>
        <v>11.965579640680589</v>
      </c>
      <c r="MD55" s="142">
        <f t="shared" si="111"/>
        <v>34.342767540135199</v>
      </c>
      <c r="MF55" s="227">
        <v>22.285023181264037</v>
      </c>
      <c r="MG55" s="227">
        <f t="shared" si="175"/>
        <v>34.342767540135199</v>
      </c>
      <c r="MH55" s="227">
        <f t="shared" si="176"/>
        <v>11.476868431539947</v>
      </c>
      <c r="MI55" s="227">
        <v>34.440490371044419</v>
      </c>
      <c r="MJ55" s="227">
        <v>11.999627866834482</v>
      </c>
      <c r="MK55" s="472">
        <f t="shared" si="177"/>
        <v>-9.7722830909219738E-2</v>
      </c>
      <c r="ML55" s="472">
        <f t="shared" si="178"/>
        <v>0.52275943529453528</v>
      </c>
    </row>
    <row r="56" spans="12:350" x14ac:dyDescent="0.25">
      <c r="L56" s="321">
        <v>0.95836805555555549</v>
      </c>
      <c r="M56" s="338">
        <f t="shared" si="129"/>
        <v>45367.958368055559</v>
      </c>
      <c r="N56" s="321" t="s">
        <v>324</v>
      </c>
      <c r="O56" s="311">
        <v>4.0000000000000001E-3</v>
      </c>
      <c r="P56" s="311">
        <v>3.2000000000000001E-2</v>
      </c>
      <c r="Q56" s="311">
        <v>3.2000000000000001E-2</v>
      </c>
      <c r="R56" s="311">
        <v>179.6541007765197</v>
      </c>
      <c r="S56" s="311">
        <f t="shared" si="130"/>
        <v>5614.1906492662401</v>
      </c>
      <c r="T56" s="921">
        <f t="shared" si="131"/>
        <v>22.456762597064962</v>
      </c>
      <c r="U56" s="311">
        <f t="shared" si="0"/>
        <v>5.4440636598945362</v>
      </c>
      <c r="V56" s="311">
        <f t="shared" si="1"/>
        <v>5.7952935734361191</v>
      </c>
      <c r="W56" s="311">
        <f t="shared" si="2"/>
        <v>17.012698937170427</v>
      </c>
      <c r="X56" s="311">
        <f t="shared" si="3"/>
        <v>28.252056170501081</v>
      </c>
      <c r="Z56" s="321">
        <v>0.95836805555555549</v>
      </c>
      <c r="AA56" s="338">
        <f t="shared" si="132"/>
        <v>45367.958368055559</v>
      </c>
      <c r="AB56" s="321" t="s">
        <v>324</v>
      </c>
      <c r="AC56" s="311">
        <v>4.0000000000000001E-3</v>
      </c>
      <c r="AD56" s="311">
        <v>3.2000000000000001E-2</v>
      </c>
      <c r="AE56" s="311">
        <v>3.2000000000000001E-2</v>
      </c>
      <c r="AF56" s="311">
        <v>174.81516847322646</v>
      </c>
      <c r="AG56" s="311">
        <f t="shared" si="133"/>
        <v>5462.9740147883267</v>
      </c>
      <c r="AH56" s="921">
        <f t="shared" si="134"/>
        <v>21.851896059153308</v>
      </c>
      <c r="AI56" s="311">
        <f t="shared" si="4"/>
        <v>5.2974293476735292</v>
      </c>
      <c r="AJ56" s="311">
        <f t="shared" si="5"/>
        <v>5.6391989830073053</v>
      </c>
      <c r="AK56" s="311">
        <f t="shared" si="6"/>
        <v>16.55446671147978</v>
      </c>
      <c r="AL56" s="311">
        <f t="shared" si="7"/>
        <v>27.491095042160612</v>
      </c>
      <c r="AN56" s="922">
        <v>22.234315950402816</v>
      </c>
      <c r="AO56" s="922">
        <f t="shared" si="135"/>
        <v>28.252056170501081</v>
      </c>
      <c r="AP56" s="922">
        <f t="shared" si="136"/>
        <v>16.55446671147978</v>
      </c>
      <c r="AQ56" s="922">
        <v>27.972203937603542</v>
      </c>
      <c r="AR56" s="922">
        <v>16.844178750305165</v>
      </c>
      <c r="AS56" s="922">
        <f t="shared" si="137"/>
        <v>0.27985223289753947</v>
      </c>
      <c r="AT56" s="922">
        <f t="shared" si="138"/>
        <v>0.28971203882538532</v>
      </c>
      <c r="AX56" s="963">
        <v>0.88548611111111108</v>
      </c>
      <c r="AY56" s="964">
        <f t="shared" si="8"/>
        <v>45367.88548611111</v>
      </c>
      <c r="AZ56" s="963" t="s">
        <v>325</v>
      </c>
      <c r="BA56" s="965">
        <v>7.0000000000000001E-3</v>
      </c>
      <c r="BB56" s="965">
        <v>4.7E-2</v>
      </c>
      <c r="BC56" s="965">
        <v>4.7E-2</v>
      </c>
      <c r="BD56" s="925">
        <v>304.49324190062674</v>
      </c>
      <c r="BE56" s="965">
        <f t="shared" si="9"/>
        <v>6478.579614906952</v>
      </c>
      <c r="BF56" s="966">
        <f t="shared" si="10"/>
        <v>45.350057304348667</v>
      </c>
      <c r="BG56" s="965">
        <f t="shared" si="11"/>
        <v>6.3436092062630571</v>
      </c>
      <c r="BH56" s="965">
        <f t="shared" si="12"/>
        <v>6.6194183021875377</v>
      </c>
      <c r="BI56" s="965">
        <f t="shared" si="13"/>
        <v>39.006448098085613</v>
      </c>
      <c r="BJ56" s="965">
        <f t="shared" si="14"/>
        <v>51.969475606536207</v>
      </c>
      <c r="BL56" s="963">
        <v>0.88548611111111108</v>
      </c>
      <c r="BM56" s="964">
        <f t="shared" si="15"/>
        <v>45367.88548611111</v>
      </c>
      <c r="BN56" s="963" t="s">
        <v>325</v>
      </c>
      <c r="BO56" s="965">
        <v>7.0000000000000001E-3</v>
      </c>
      <c r="BP56" s="965">
        <v>4.7E-2</v>
      </c>
      <c r="BQ56" s="965">
        <v>4.7E-2</v>
      </c>
      <c r="BR56" s="925">
        <v>297.84979574370567</v>
      </c>
      <c r="BS56" s="965">
        <f t="shared" si="16"/>
        <v>6337.2296966745889</v>
      </c>
      <c r="BT56" s="966">
        <f t="shared" si="17"/>
        <v>44.360607876722121</v>
      </c>
      <c r="BU56" s="965">
        <f t="shared" si="18"/>
        <v>6.2052040779938684</v>
      </c>
      <c r="BV56" s="965">
        <f t="shared" si="19"/>
        <v>6.4749955596457758</v>
      </c>
      <c r="BW56" s="965">
        <f t="shared" si="20"/>
        <v>38.155403798728251</v>
      </c>
      <c r="BX56" s="965">
        <f t="shared" si="21"/>
        <v>50.835603436367897</v>
      </c>
      <c r="BZ56" s="927">
        <v>44.908031004887718</v>
      </c>
      <c r="CA56" s="927">
        <f t="shared" si="139"/>
        <v>51.969475606536207</v>
      </c>
      <c r="CB56" s="927">
        <f t="shared" si="140"/>
        <v>38.155403798728251</v>
      </c>
      <c r="CC56" s="927">
        <v>51.462929940383752</v>
      </c>
      <c r="CD56" s="927">
        <v>38.626252858370684</v>
      </c>
      <c r="CE56" s="927">
        <f t="shared" si="141"/>
        <v>0.506545666152455</v>
      </c>
      <c r="CF56" s="927">
        <f t="shared" si="142"/>
        <v>0.47084905964243262</v>
      </c>
      <c r="CJ56" s="967">
        <v>0.86652777777777779</v>
      </c>
      <c r="CK56" s="968">
        <f t="shared" si="143"/>
        <v>45367.866527777776</v>
      </c>
      <c r="CL56" s="967" t="s">
        <v>326</v>
      </c>
      <c r="CM56" s="469">
        <v>2.3E-2</v>
      </c>
      <c r="CN56" s="469">
        <v>6.7000000000000004E-2</v>
      </c>
      <c r="CO56" s="469">
        <v>6.7000000000000004E-2</v>
      </c>
      <c r="CP56" s="930">
        <v>284.10906235127197</v>
      </c>
      <c r="CQ56" s="469">
        <f t="shared" si="22"/>
        <v>4240.433766436895</v>
      </c>
      <c r="CR56" s="969">
        <f t="shared" si="144"/>
        <v>97.529976628048587</v>
      </c>
      <c r="CS56" s="469">
        <f t="shared" si="23"/>
        <v>4.1780744463422348</v>
      </c>
      <c r="CT56" s="469">
        <f t="shared" si="24"/>
        <v>4.30468276289806</v>
      </c>
      <c r="CU56" s="469">
        <f t="shared" si="25"/>
        <v>93.35190218170635</v>
      </c>
      <c r="CV56" s="469">
        <f t="shared" si="26"/>
        <v>101.83465939094664</v>
      </c>
      <c r="CX56" s="967">
        <v>0.86652777777777779</v>
      </c>
      <c r="CY56" s="968">
        <f t="shared" si="145"/>
        <v>45367.866527777776</v>
      </c>
      <c r="CZ56" s="967" t="s">
        <v>326</v>
      </c>
      <c r="DA56" s="469">
        <v>2.3E-2</v>
      </c>
      <c r="DB56" s="469">
        <v>6.7000000000000004E-2</v>
      </c>
      <c r="DC56" s="469">
        <v>6.7000000000000004E-2</v>
      </c>
      <c r="DD56" s="930">
        <v>275.73461394545348</v>
      </c>
      <c r="DE56" s="469">
        <f t="shared" si="27"/>
        <v>4115.4419991858722</v>
      </c>
      <c r="DF56" s="969">
        <f t="shared" si="146"/>
        <v>94.655165981275061</v>
      </c>
      <c r="DG56" s="469">
        <f t="shared" si="28"/>
        <v>4.0549207933154925</v>
      </c>
      <c r="DH56" s="469">
        <f t="shared" si="29"/>
        <v>4.1777971809917194</v>
      </c>
      <c r="DI56" s="469">
        <f t="shared" si="30"/>
        <v>90.600245187959572</v>
      </c>
      <c r="DJ56" s="469">
        <f t="shared" si="31"/>
        <v>98.832963162266779</v>
      </c>
      <c r="DL56" s="472">
        <v>96.142259295424651</v>
      </c>
      <c r="DM56" s="472">
        <f t="shared" si="147"/>
        <v>101.83465939094664</v>
      </c>
      <c r="DN56" s="472">
        <f t="shared" si="148"/>
        <v>90.600245187959572</v>
      </c>
      <c r="DO56" s="472">
        <v>100.38569234733075</v>
      </c>
      <c r="DP56" s="472">
        <v>92.023633097986377</v>
      </c>
      <c r="DQ56" s="472">
        <f t="shared" si="149"/>
        <v>1.4489670436158946</v>
      </c>
      <c r="DR56" s="472">
        <f t="shared" si="150"/>
        <v>1.4233879100268041</v>
      </c>
      <c r="DV56" s="970">
        <v>0.91674768518518512</v>
      </c>
      <c r="DW56" s="971">
        <f t="shared" si="32"/>
        <v>45367.916747685187</v>
      </c>
      <c r="DX56" s="970" t="s">
        <v>436</v>
      </c>
      <c r="DY56" s="972">
        <v>4.0000000000000001E-3</v>
      </c>
      <c r="DZ56" s="972">
        <v>1.0999999999999999E-2</v>
      </c>
      <c r="EA56" s="972">
        <v>1.0999999999999999E-2</v>
      </c>
      <c r="EB56" s="934">
        <v>75.168674108638257</v>
      </c>
      <c r="EC56" s="972">
        <f t="shared" si="33"/>
        <v>6833.5158280580235</v>
      </c>
      <c r="ED56" s="973">
        <f t="shared" si="34"/>
        <v>27.334063312232093</v>
      </c>
      <c r="EE56" s="974">
        <f t="shared" si="35"/>
        <v>6.2640561757198547</v>
      </c>
      <c r="EF56" s="974">
        <f t="shared" si="36"/>
        <v>7.5168674108638269</v>
      </c>
      <c r="EG56" s="972">
        <f t="shared" si="37"/>
        <v>21.070007136512238</v>
      </c>
      <c r="EH56" s="972">
        <f t="shared" si="38"/>
        <v>34.850930723095921</v>
      </c>
      <c r="EJ56" s="970">
        <v>0.91674768518518512</v>
      </c>
      <c r="EK56" s="971">
        <f t="shared" si="39"/>
        <v>45367.916747685187</v>
      </c>
      <c r="EL56" s="970" t="s">
        <v>436</v>
      </c>
      <c r="EM56" s="972">
        <v>4.0000000000000001E-3</v>
      </c>
      <c r="EN56" s="972">
        <v>1.0999999999999999E-2</v>
      </c>
      <c r="EO56" s="972">
        <v>1.0999999999999999E-2</v>
      </c>
      <c r="EP56" s="934">
        <v>75.370816165296901</v>
      </c>
      <c r="EQ56" s="972">
        <f t="shared" si="40"/>
        <v>6851.892378663355</v>
      </c>
      <c r="ER56" s="975">
        <f t="shared" si="41"/>
        <v>27.407569514653421</v>
      </c>
      <c r="ES56" s="976">
        <f t="shared" si="42"/>
        <v>6.2809013471080757</v>
      </c>
      <c r="ET56" s="976">
        <f t="shared" si="43"/>
        <v>7.537081616529691</v>
      </c>
      <c r="EU56" s="972">
        <f t="shared" si="44"/>
        <v>21.126668167545347</v>
      </c>
      <c r="EV56" s="972">
        <f t="shared" si="45"/>
        <v>34.944651131183115</v>
      </c>
      <c r="EX56" s="939">
        <v>27.551504508017935</v>
      </c>
      <c r="EY56" s="939">
        <f t="shared" si="151"/>
        <v>34.944651131183115</v>
      </c>
      <c r="EZ56" s="939">
        <f t="shared" si="152"/>
        <v>21.070007136512238</v>
      </c>
      <c r="FA56" s="939">
        <v>35.128168247722869</v>
      </c>
      <c r="FB56" s="939">
        <v>21.237618058263827</v>
      </c>
      <c r="FC56" s="472">
        <f t="shared" si="153"/>
        <v>-0.183517116539754</v>
      </c>
      <c r="FD56" s="472">
        <f t="shared" si="154"/>
        <v>0.16761092175158865</v>
      </c>
      <c r="FH56" s="977">
        <v>0.93758101851851849</v>
      </c>
      <c r="FI56" s="978">
        <f t="shared" si="46"/>
        <v>45367.937581018516</v>
      </c>
      <c r="FJ56" s="977" t="s">
        <v>437</v>
      </c>
      <c r="FK56" s="979">
        <v>4.0000000000000001E-3</v>
      </c>
      <c r="FL56" s="979">
        <v>1.4999999999999999E-2</v>
      </c>
      <c r="FM56" s="979">
        <v>1.4999999999999999E-2</v>
      </c>
      <c r="FN56" s="942">
        <v>59.490921907355307</v>
      </c>
      <c r="FO56" s="979">
        <f t="shared" si="47"/>
        <v>3966.061460490354</v>
      </c>
      <c r="FP56" s="980">
        <f t="shared" si="48"/>
        <v>15.864245841961417</v>
      </c>
      <c r="FQ56" s="981">
        <f t="shared" si="49"/>
        <v>3.7181826192097067</v>
      </c>
      <c r="FR56" s="981">
        <f t="shared" si="50"/>
        <v>4.2493515648110947</v>
      </c>
      <c r="FS56" s="979">
        <f t="shared" si="51"/>
        <v>12.14606322275171</v>
      </c>
      <c r="FT56" s="979">
        <f t="shared" si="52"/>
        <v>20.113597406772513</v>
      </c>
      <c r="FV56" s="977">
        <v>0.93758101851851849</v>
      </c>
      <c r="FW56" s="978">
        <f t="shared" si="53"/>
        <v>45367.937581018516</v>
      </c>
      <c r="FX56" s="977" t="s">
        <v>437</v>
      </c>
      <c r="FY56" s="979">
        <v>4.0000000000000001E-3</v>
      </c>
      <c r="FZ56" s="979">
        <v>1.4999999999999999E-2</v>
      </c>
      <c r="GA56" s="979">
        <v>1.4999999999999999E-2</v>
      </c>
      <c r="GB56" s="942">
        <v>59.242050215378818</v>
      </c>
      <c r="GC56" s="979">
        <f t="shared" si="54"/>
        <v>3949.4700143585878</v>
      </c>
      <c r="GD56" s="980">
        <f t="shared" si="55"/>
        <v>15.797880057434352</v>
      </c>
      <c r="GE56" s="981">
        <f t="shared" si="56"/>
        <v>3.7026281384611761</v>
      </c>
      <c r="GF56" s="981">
        <f t="shared" si="57"/>
        <v>4.2315750153842018</v>
      </c>
      <c r="GG56" s="979">
        <f t="shared" si="58"/>
        <v>12.095251918973176</v>
      </c>
      <c r="GH56" s="979">
        <f t="shared" si="59"/>
        <v>20.029455072818553</v>
      </c>
      <c r="GJ56" s="982">
        <v>15.938215453518344</v>
      </c>
      <c r="GK56" s="945">
        <f t="shared" si="155"/>
        <v>20.113597406772513</v>
      </c>
      <c r="GL56" s="945">
        <f t="shared" si="156"/>
        <v>12.095251918973176</v>
      </c>
      <c r="GM56" s="982">
        <v>20.207380307139331</v>
      </c>
      <c r="GN56" s="982">
        <v>12.202696206599983</v>
      </c>
      <c r="GO56" s="472">
        <f t="shared" si="157"/>
        <v>-9.3782900366818467E-2</v>
      </c>
      <c r="GP56" s="472">
        <f t="shared" si="158"/>
        <v>0.10744428762680691</v>
      </c>
      <c r="IF56" s="952">
        <v>0.88895833333333341</v>
      </c>
      <c r="IG56" s="953">
        <f t="shared" si="163"/>
        <v>45367.888958333337</v>
      </c>
      <c r="IH56" s="240" t="s">
        <v>327</v>
      </c>
      <c r="II56" s="239">
        <v>6.0000000000000001E-3</v>
      </c>
      <c r="IJ56" s="239">
        <v>4.2000000000000003E-2</v>
      </c>
      <c r="IK56" s="239">
        <v>4.2000000000000003E-2</v>
      </c>
      <c r="IL56" s="239">
        <v>342.45467564370466</v>
      </c>
      <c r="IM56" s="239">
        <f t="shared" si="164"/>
        <v>8153.682753421539</v>
      </c>
      <c r="IN56" s="954">
        <f t="shared" si="190"/>
        <v>48.922096520529237</v>
      </c>
      <c r="IO56" s="239">
        <f t="shared" si="75"/>
        <v>7.964062224272201</v>
      </c>
      <c r="IP56" s="239">
        <f t="shared" si="76"/>
        <v>8.3525530644806008</v>
      </c>
      <c r="IQ56" s="239">
        <f t="shared" si="77"/>
        <v>40.95803429625704</v>
      </c>
      <c r="IR56" s="239">
        <f t="shared" si="78"/>
        <v>57.27464958500984</v>
      </c>
      <c r="IT56" s="952">
        <v>0.88895833333333341</v>
      </c>
      <c r="IU56" s="953">
        <f t="shared" si="165"/>
        <v>45367.888958333337</v>
      </c>
      <c r="IV56" s="240" t="s">
        <v>327</v>
      </c>
      <c r="IW56" s="239">
        <v>6.0000000000000001E-3</v>
      </c>
      <c r="IX56" s="239">
        <v>4.2000000000000003E-2</v>
      </c>
      <c r="IY56" s="239">
        <v>4.2000000000000003E-2</v>
      </c>
      <c r="IZ56" s="239">
        <v>345.94918302431751</v>
      </c>
      <c r="JA56" s="239">
        <f t="shared" si="166"/>
        <v>8236.885310102798</v>
      </c>
      <c r="JB56" s="954">
        <f t="shared" si="191"/>
        <v>49.42131186061679</v>
      </c>
      <c r="JC56" s="239">
        <f t="shared" si="80"/>
        <v>8.0453298377748261</v>
      </c>
      <c r="JD56" s="239">
        <f t="shared" si="81"/>
        <v>8.4377849518126222</v>
      </c>
      <c r="JE56" s="239">
        <f t="shared" si="82"/>
        <v>41.375982022841967</v>
      </c>
      <c r="JF56" s="239">
        <f t="shared" si="83"/>
        <v>57.859096812429414</v>
      </c>
      <c r="JH56" s="225">
        <v>49.762256300454403</v>
      </c>
      <c r="JI56" s="225">
        <f t="shared" si="167"/>
        <v>57.859096812429414</v>
      </c>
      <c r="JJ56" s="225">
        <f t="shared" si="168"/>
        <v>40.95803429625704</v>
      </c>
      <c r="JK56" s="225">
        <v>58.258251278580765</v>
      </c>
      <c r="JL56" s="225">
        <v>41.661423879450197</v>
      </c>
      <c r="JM56" s="472">
        <f t="shared" si="169"/>
        <v>-0.39915446615135153</v>
      </c>
      <c r="JN56" s="472">
        <f t="shared" si="170"/>
        <v>0.70338958319315736</v>
      </c>
      <c r="JR56" s="323">
        <v>0.95146990740740733</v>
      </c>
      <c r="JS56" s="336">
        <f t="shared" si="84"/>
        <v>45367.951469907406</v>
      </c>
      <c r="JT56" s="184" t="s">
        <v>328</v>
      </c>
      <c r="JU56" s="141">
        <v>3.0000000000000001E-3</v>
      </c>
      <c r="JV56" s="141">
        <v>0.03</v>
      </c>
      <c r="JW56" s="141">
        <v>0.03</v>
      </c>
      <c r="JX56" s="249">
        <v>206.08089643348822</v>
      </c>
      <c r="JY56" s="141">
        <f t="shared" si="85"/>
        <v>6869.3632144496078</v>
      </c>
      <c r="JZ56" s="988">
        <f t="shared" si="86"/>
        <v>20.608089643348823</v>
      </c>
      <c r="KA56" s="141">
        <f t="shared" si="87"/>
        <v>6.647770852693168</v>
      </c>
      <c r="KB56" s="141">
        <f t="shared" si="88"/>
        <v>7.1062378080513184</v>
      </c>
      <c r="KC56" s="141">
        <f t="shared" si="89"/>
        <v>13.960318790655656</v>
      </c>
      <c r="KD56" s="141">
        <f t="shared" si="90"/>
        <v>27.714327451400141</v>
      </c>
      <c r="KF56" s="323">
        <v>0.95146990740740733</v>
      </c>
      <c r="KG56" s="336">
        <f t="shared" si="91"/>
        <v>45367.951469907406</v>
      </c>
      <c r="KH56" s="184" t="s">
        <v>328</v>
      </c>
      <c r="KI56" s="141">
        <v>3.0000000000000001E-3</v>
      </c>
      <c r="KJ56" s="141">
        <v>0.03</v>
      </c>
      <c r="KK56" s="141">
        <v>0.03</v>
      </c>
      <c r="KL56" s="249">
        <v>200.92768251330372</v>
      </c>
      <c r="KM56" s="141">
        <f t="shared" si="92"/>
        <v>6697.5894171101245</v>
      </c>
      <c r="KN56" s="988">
        <f t="shared" si="93"/>
        <v>20.092768251330373</v>
      </c>
      <c r="KO56" s="141">
        <f t="shared" si="94"/>
        <v>6.4815381455904424</v>
      </c>
      <c r="KP56" s="141">
        <f t="shared" si="95"/>
        <v>6.9285407763208191</v>
      </c>
      <c r="KQ56" s="141">
        <f t="shared" si="96"/>
        <v>13.611230105739931</v>
      </c>
      <c r="KR56" s="141">
        <f t="shared" si="97"/>
        <v>27.021309027651192</v>
      </c>
      <c r="KT56" s="226">
        <v>20.512994181824144</v>
      </c>
      <c r="KU56" s="226">
        <f t="shared" si="171"/>
        <v>27.714327451400141</v>
      </c>
      <c r="KV56" s="226">
        <f t="shared" si="172"/>
        <v>13.611230105739931</v>
      </c>
      <c r="KW56" s="226">
        <v>27.586440451418675</v>
      </c>
      <c r="KX56" s="226">
        <v>13.895899284461517</v>
      </c>
      <c r="KY56" s="472">
        <f t="shared" si="173"/>
        <v>0.12788699998146669</v>
      </c>
      <c r="KZ56" s="472">
        <f t="shared" si="174"/>
        <v>0.28466917872158604</v>
      </c>
      <c r="LD56" s="146">
        <v>0.95146990740740733</v>
      </c>
      <c r="LE56" s="421">
        <f t="shared" si="98"/>
        <v>45367.951469907406</v>
      </c>
      <c r="LF56" s="185" t="s">
        <v>329</v>
      </c>
      <c r="LG56" s="142">
        <v>2E-3</v>
      </c>
      <c r="LH56" s="142">
        <v>0.01</v>
      </c>
      <c r="LI56" s="142">
        <v>1.2E-2</v>
      </c>
      <c r="LJ56" s="274">
        <v>127.88510538001657</v>
      </c>
      <c r="LK56" s="142">
        <f t="shared" si="99"/>
        <v>10657.09211500138</v>
      </c>
      <c r="LL56" s="424">
        <f t="shared" si="100"/>
        <v>21.314184230002759</v>
      </c>
      <c r="LM56" s="142">
        <f t="shared" si="101"/>
        <v>9.8373157984628126</v>
      </c>
      <c r="LN56" s="142">
        <f t="shared" si="102"/>
        <v>11.625918670910599</v>
      </c>
      <c r="LO56" s="142">
        <f t="shared" si="103"/>
        <v>11.476868431539947</v>
      </c>
      <c r="LP56" s="142">
        <f t="shared" si="104"/>
        <v>32.940102900913359</v>
      </c>
      <c r="LR56" s="146">
        <v>0.95146990740740733</v>
      </c>
      <c r="LS56" s="421">
        <f t="shared" si="105"/>
        <v>45367.951469907406</v>
      </c>
      <c r="LT56" s="185" t="s">
        <v>329</v>
      </c>
      <c r="LU56" s="142">
        <v>2E-3</v>
      </c>
      <c r="LV56" s="142">
        <v>0.01</v>
      </c>
      <c r="LW56" s="142">
        <v>1.2E-2</v>
      </c>
      <c r="LX56" s="274">
        <v>133.33074456758371</v>
      </c>
      <c r="LY56" s="142">
        <f t="shared" si="106"/>
        <v>11110.895380631975</v>
      </c>
      <c r="LZ56" s="424">
        <f t="shared" si="107"/>
        <v>22.22179076126395</v>
      </c>
      <c r="MA56" s="142">
        <f t="shared" si="108"/>
        <v>10.256211120583361</v>
      </c>
      <c r="MB56" s="142">
        <f t="shared" si="109"/>
        <v>12.120976778871247</v>
      </c>
      <c r="MC56" s="142">
        <f t="shared" si="110"/>
        <v>11.965579640680589</v>
      </c>
      <c r="MD56" s="142">
        <f t="shared" si="111"/>
        <v>34.342767540135199</v>
      </c>
      <c r="MF56" s="227">
        <v>22.285023181264037</v>
      </c>
      <c r="MG56" s="227">
        <f t="shared" si="175"/>
        <v>34.342767540135199</v>
      </c>
      <c r="MH56" s="227">
        <f t="shared" si="176"/>
        <v>11.476868431539947</v>
      </c>
      <c r="MI56" s="227">
        <v>34.440490371044419</v>
      </c>
      <c r="MJ56" s="227">
        <v>11.999627866834482</v>
      </c>
      <c r="MK56" s="472">
        <f t="shared" si="177"/>
        <v>-9.7722830909219738E-2</v>
      </c>
      <c r="ML56" s="472">
        <f t="shared" si="178"/>
        <v>0.52275943529453528</v>
      </c>
    </row>
    <row r="57" spans="12:350" x14ac:dyDescent="0.25">
      <c r="L57" s="321">
        <v>0.96185185185185185</v>
      </c>
      <c r="M57" s="338">
        <f t="shared" si="129"/>
        <v>45367.961851851855</v>
      </c>
      <c r="N57" s="321" t="s">
        <v>324</v>
      </c>
      <c r="O57" s="311">
        <v>3.0000000000000001E-3</v>
      </c>
      <c r="P57" s="311">
        <v>3.2000000000000001E-2</v>
      </c>
      <c r="Q57" s="311">
        <v>3.2000000000000001E-2</v>
      </c>
      <c r="R57" s="311">
        <v>179.6541007765197</v>
      </c>
      <c r="S57" s="311">
        <f t="shared" si="130"/>
        <v>5614.1906492662401</v>
      </c>
      <c r="T57" s="921">
        <f t="shared" si="131"/>
        <v>16.842571947798721</v>
      </c>
      <c r="U57" s="311">
        <f t="shared" si="0"/>
        <v>5.4440636598945362</v>
      </c>
      <c r="V57" s="311">
        <f t="shared" si="1"/>
        <v>5.7952935734361191</v>
      </c>
      <c r="W57" s="311">
        <f t="shared" si="2"/>
        <v>11.398508287904185</v>
      </c>
      <c r="X57" s="311">
        <f t="shared" si="3"/>
        <v>22.63786552123484</v>
      </c>
      <c r="Z57" s="321">
        <v>0.96185185185185185</v>
      </c>
      <c r="AA57" s="338">
        <f t="shared" si="132"/>
        <v>45367.961851851855</v>
      </c>
      <c r="AB57" s="321" t="s">
        <v>324</v>
      </c>
      <c r="AC57" s="311">
        <v>3.0000000000000001E-3</v>
      </c>
      <c r="AD57" s="311">
        <v>3.2000000000000001E-2</v>
      </c>
      <c r="AE57" s="311">
        <v>3.2000000000000001E-2</v>
      </c>
      <c r="AF57" s="311">
        <v>174.81516847322646</v>
      </c>
      <c r="AG57" s="311">
        <f t="shared" si="133"/>
        <v>5462.9740147883267</v>
      </c>
      <c r="AH57" s="921">
        <f t="shared" si="134"/>
        <v>16.388922044364982</v>
      </c>
      <c r="AI57" s="311">
        <f t="shared" si="4"/>
        <v>5.2974293476735292</v>
      </c>
      <c r="AJ57" s="311">
        <f t="shared" si="5"/>
        <v>5.6391989830073053</v>
      </c>
      <c r="AK57" s="311">
        <f t="shared" si="6"/>
        <v>11.091492696691454</v>
      </c>
      <c r="AL57" s="311">
        <f t="shared" si="7"/>
        <v>22.028121027372286</v>
      </c>
      <c r="AN57" s="922">
        <v>16.675736962802112</v>
      </c>
      <c r="AO57" s="922">
        <f t="shared" si="135"/>
        <v>22.63786552123484</v>
      </c>
      <c r="AP57" s="922">
        <f t="shared" si="136"/>
        <v>11.091492696691454</v>
      </c>
      <c r="AQ57" s="922">
        <v>22.413624950002838</v>
      </c>
      <c r="AR57" s="922">
        <v>11.285599762704461</v>
      </c>
      <c r="AS57" s="922">
        <f t="shared" si="137"/>
        <v>0.22424057123200214</v>
      </c>
      <c r="AT57" s="922">
        <f t="shared" si="138"/>
        <v>0.19410706601300731</v>
      </c>
      <c r="AX57" s="963">
        <v>0.88895833333333341</v>
      </c>
      <c r="AY57" s="964">
        <f t="shared" si="8"/>
        <v>45367.888958333337</v>
      </c>
      <c r="AZ57" s="963" t="s">
        <v>325</v>
      </c>
      <c r="BA57" s="965">
        <v>7.0000000000000001E-3</v>
      </c>
      <c r="BB57" s="965">
        <v>4.7E-2</v>
      </c>
      <c r="BC57" s="965">
        <v>4.7E-2</v>
      </c>
      <c r="BD57" s="925">
        <v>304.49324190062674</v>
      </c>
      <c r="BE57" s="965">
        <f t="shared" si="9"/>
        <v>6478.579614906952</v>
      </c>
      <c r="BF57" s="966">
        <f t="shared" si="10"/>
        <v>45.350057304348667</v>
      </c>
      <c r="BG57" s="965">
        <f t="shared" si="11"/>
        <v>6.3436092062630571</v>
      </c>
      <c r="BH57" s="965">
        <f t="shared" si="12"/>
        <v>6.6194183021875377</v>
      </c>
      <c r="BI57" s="965">
        <f t="shared" si="13"/>
        <v>39.006448098085613</v>
      </c>
      <c r="BJ57" s="965">
        <f t="shared" si="14"/>
        <v>51.969475606536207</v>
      </c>
      <c r="BL57" s="963">
        <v>0.88895833333333341</v>
      </c>
      <c r="BM57" s="964">
        <f t="shared" si="15"/>
        <v>45367.888958333337</v>
      </c>
      <c r="BN57" s="963" t="s">
        <v>325</v>
      </c>
      <c r="BO57" s="965">
        <v>7.0000000000000001E-3</v>
      </c>
      <c r="BP57" s="965">
        <v>4.7E-2</v>
      </c>
      <c r="BQ57" s="965">
        <v>4.7E-2</v>
      </c>
      <c r="BR57" s="925">
        <v>297.84979574370567</v>
      </c>
      <c r="BS57" s="965">
        <f t="shared" si="16"/>
        <v>6337.2296966745889</v>
      </c>
      <c r="BT57" s="966">
        <f t="shared" si="17"/>
        <v>44.360607876722121</v>
      </c>
      <c r="BU57" s="965">
        <f t="shared" si="18"/>
        <v>6.2052040779938684</v>
      </c>
      <c r="BV57" s="965">
        <f t="shared" si="19"/>
        <v>6.4749955596457758</v>
      </c>
      <c r="BW57" s="965">
        <f t="shared" si="20"/>
        <v>38.155403798728251</v>
      </c>
      <c r="BX57" s="965">
        <f t="shared" si="21"/>
        <v>50.835603436367897</v>
      </c>
      <c r="BZ57" s="927">
        <v>44.908031004887718</v>
      </c>
      <c r="CA57" s="927">
        <f t="shared" si="139"/>
        <v>51.969475606536207</v>
      </c>
      <c r="CB57" s="927">
        <f t="shared" si="140"/>
        <v>38.155403798728251</v>
      </c>
      <c r="CC57" s="927">
        <v>51.462929940383752</v>
      </c>
      <c r="CD57" s="927">
        <v>38.626252858370684</v>
      </c>
      <c r="CE57" s="927">
        <f t="shared" si="141"/>
        <v>0.506545666152455</v>
      </c>
      <c r="CF57" s="927">
        <f t="shared" si="142"/>
        <v>0.47084905964243262</v>
      </c>
      <c r="CJ57" s="967">
        <v>0.86802083333333335</v>
      </c>
      <c r="CK57" s="968">
        <f t="shared" si="143"/>
        <v>45367.868020833332</v>
      </c>
      <c r="CL57" s="967" t="s">
        <v>326</v>
      </c>
      <c r="CM57" s="469">
        <v>1.4E-2</v>
      </c>
      <c r="CN57" s="469">
        <v>3.7999999999999999E-2</v>
      </c>
      <c r="CO57" s="469">
        <v>3.7999999999999999E-2</v>
      </c>
      <c r="CP57" s="930">
        <v>284.10906235127197</v>
      </c>
      <c r="CQ57" s="469">
        <f t="shared" si="22"/>
        <v>7476.5542724018942</v>
      </c>
      <c r="CR57" s="969">
        <f t="shared" si="144"/>
        <v>104.67175981362652</v>
      </c>
      <c r="CS57" s="469">
        <f t="shared" si="23"/>
        <v>7.2848477525967175</v>
      </c>
      <c r="CT57" s="469">
        <f t="shared" si="24"/>
        <v>7.6786233067911347</v>
      </c>
      <c r="CU57" s="469">
        <f t="shared" si="25"/>
        <v>97.386912061029804</v>
      </c>
      <c r="CV57" s="469">
        <f t="shared" si="26"/>
        <v>112.35038312041766</v>
      </c>
      <c r="CX57" s="967">
        <v>0.86802083333333335</v>
      </c>
      <c r="CY57" s="968">
        <f t="shared" si="145"/>
        <v>45367.868020833332</v>
      </c>
      <c r="CZ57" s="967" t="s">
        <v>326</v>
      </c>
      <c r="DA57" s="469">
        <v>1.4E-2</v>
      </c>
      <c r="DB57" s="469">
        <v>3.7999999999999999E-2</v>
      </c>
      <c r="DC57" s="469">
        <v>3.7999999999999999E-2</v>
      </c>
      <c r="DD57" s="930">
        <v>275.73461394545348</v>
      </c>
      <c r="DE57" s="469">
        <f t="shared" si="27"/>
        <v>7256.1740511961443</v>
      </c>
      <c r="DF57" s="969">
        <f t="shared" si="146"/>
        <v>101.58643671674602</v>
      </c>
      <c r="DG57" s="469">
        <f t="shared" si="28"/>
        <v>7.0701183062936792</v>
      </c>
      <c r="DH57" s="469">
        <f t="shared" si="29"/>
        <v>7.4522868633906345</v>
      </c>
      <c r="DI57" s="469">
        <f t="shared" si="30"/>
        <v>94.516318410452342</v>
      </c>
      <c r="DJ57" s="469">
        <f t="shared" si="31"/>
        <v>109.03872358013666</v>
      </c>
      <c r="DL57" s="472">
        <v>103.1824247358219</v>
      </c>
      <c r="DM57" s="472">
        <f t="shared" si="147"/>
        <v>112.35038312041766</v>
      </c>
      <c r="DN57" s="472">
        <f t="shared" si="148"/>
        <v>94.516318410452342</v>
      </c>
      <c r="DO57" s="472">
        <v>110.75179180138412</v>
      </c>
      <c r="DP57" s="472">
        <v>96.001230340288501</v>
      </c>
      <c r="DQ57" s="472">
        <f t="shared" si="149"/>
        <v>1.5985913190335452</v>
      </c>
      <c r="DR57" s="472">
        <f t="shared" si="150"/>
        <v>1.4849119298361586</v>
      </c>
      <c r="DV57" s="970">
        <v>0.92024305555555552</v>
      </c>
      <c r="DW57" s="971">
        <f t="shared" si="32"/>
        <v>45367.920243055552</v>
      </c>
      <c r="DX57" s="970" t="s">
        <v>436</v>
      </c>
      <c r="DY57" s="972">
        <v>5.0000000000000001E-3</v>
      </c>
      <c r="DZ57" s="972">
        <v>1.0999999999999999E-2</v>
      </c>
      <c r="EA57" s="972">
        <v>1.0999999999999999E-2</v>
      </c>
      <c r="EB57" s="934">
        <v>75.168674108638257</v>
      </c>
      <c r="EC57" s="972">
        <f t="shared" si="33"/>
        <v>6833.5158280580235</v>
      </c>
      <c r="ED57" s="973">
        <f t="shared" si="34"/>
        <v>34.167579140290115</v>
      </c>
      <c r="EE57" s="974">
        <f t="shared" si="35"/>
        <v>6.2640561757198547</v>
      </c>
      <c r="EF57" s="974">
        <f t="shared" si="36"/>
        <v>7.5168674108638269</v>
      </c>
      <c r="EG57" s="972">
        <f t="shared" si="37"/>
        <v>27.903522964570261</v>
      </c>
      <c r="EH57" s="972">
        <f t="shared" si="38"/>
        <v>41.68444655115394</v>
      </c>
      <c r="EJ57" s="970">
        <v>0.92024305555555552</v>
      </c>
      <c r="EK57" s="971">
        <f t="shared" si="39"/>
        <v>45367.920243055552</v>
      </c>
      <c r="EL57" s="970" t="s">
        <v>436</v>
      </c>
      <c r="EM57" s="972">
        <v>5.0000000000000001E-3</v>
      </c>
      <c r="EN57" s="972">
        <v>1.0999999999999999E-2</v>
      </c>
      <c r="EO57" s="972">
        <v>1.0999999999999999E-2</v>
      </c>
      <c r="EP57" s="934">
        <v>75.370816165296901</v>
      </c>
      <c r="EQ57" s="972">
        <f t="shared" si="40"/>
        <v>6851.892378663355</v>
      </c>
      <c r="ER57" s="975">
        <f t="shared" si="41"/>
        <v>34.259461893316775</v>
      </c>
      <c r="ES57" s="976">
        <f t="shared" si="42"/>
        <v>6.2809013471080757</v>
      </c>
      <c r="ET57" s="976">
        <f t="shared" si="43"/>
        <v>7.537081616529691</v>
      </c>
      <c r="EU57" s="972">
        <f t="shared" si="44"/>
        <v>27.978560546208698</v>
      </c>
      <c r="EV57" s="972">
        <f t="shared" si="45"/>
        <v>41.796543509846465</v>
      </c>
      <c r="EX57" s="939">
        <v>34.439380635022417</v>
      </c>
      <c r="EY57" s="939">
        <f t="shared" si="151"/>
        <v>41.796543509846465</v>
      </c>
      <c r="EZ57" s="939">
        <f t="shared" si="152"/>
        <v>27.903522964570261</v>
      </c>
      <c r="FA57" s="939">
        <v>42.01604437472735</v>
      </c>
      <c r="FB57" s="939">
        <v>28.125494185268309</v>
      </c>
      <c r="FC57" s="472">
        <f t="shared" si="153"/>
        <v>-0.21950086488088516</v>
      </c>
      <c r="FD57" s="472">
        <f t="shared" si="154"/>
        <v>0.2219712206980482</v>
      </c>
      <c r="FH57" s="977">
        <v>0.94098379629629625</v>
      </c>
      <c r="FI57" s="978">
        <f t="shared" si="46"/>
        <v>45367.940983796296</v>
      </c>
      <c r="FJ57" s="977" t="s">
        <v>437</v>
      </c>
      <c r="FK57" s="979">
        <v>4.0000000000000001E-3</v>
      </c>
      <c r="FL57" s="979">
        <v>1.4999999999999999E-2</v>
      </c>
      <c r="FM57" s="979">
        <v>1.4999999999999999E-2</v>
      </c>
      <c r="FN57" s="942">
        <v>59.490921907355307</v>
      </c>
      <c r="FO57" s="979">
        <f t="shared" si="47"/>
        <v>3966.061460490354</v>
      </c>
      <c r="FP57" s="980">
        <f t="shared" si="48"/>
        <v>15.864245841961417</v>
      </c>
      <c r="FQ57" s="981">
        <f t="shared" si="49"/>
        <v>3.7181826192097067</v>
      </c>
      <c r="FR57" s="981">
        <f t="shared" si="50"/>
        <v>4.2493515648110947</v>
      </c>
      <c r="FS57" s="979">
        <f t="shared" si="51"/>
        <v>12.14606322275171</v>
      </c>
      <c r="FT57" s="979">
        <f t="shared" si="52"/>
        <v>20.113597406772513</v>
      </c>
      <c r="FV57" s="977">
        <v>0.94098379629629625</v>
      </c>
      <c r="FW57" s="978">
        <f t="shared" si="53"/>
        <v>45367.940983796296</v>
      </c>
      <c r="FX57" s="977" t="s">
        <v>437</v>
      </c>
      <c r="FY57" s="979">
        <v>4.0000000000000001E-3</v>
      </c>
      <c r="FZ57" s="979">
        <v>1.4999999999999999E-2</v>
      </c>
      <c r="GA57" s="979">
        <v>1.4999999999999999E-2</v>
      </c>
      <c r="GB57" s="942">
        <v>59.242050215378818</v>
      </c>
      <c r="GC57" s="979">
        <f t="shared" si="54"/>
        <v>3949.4700143585878</v>
      </c>
      <c r="GD57" s="980">
        <f t="shared" si="55"/>
        <v>15.797880057434352</v>
      </c>
      <c r="GE57" s="981">
        <f t="shared" si="56"/>
        <v>3.7026281384611761</v>
      </c>
      <c r="GF57" s="981">
        <f t="shared" si="57"/>
        <v>4.2315750153842018</v>
      </c>
      <c r="GG57" s="979">
        <f t="shared" si="58"/>
        <v>12.095251918973176</v>
      </c>
      <c r="GH57" s="979">
        <f t="shared" si="59"/>
        <v>20.029455072818553</v>
      </c>
      <c r="GJ57" s="982">
        <v>15.938215453518344</v>
      </c>
      <c r="GK57" s="945">
        <f t="shared" si="155"/>
        <v>20.113597406772513</v>
      </c>
      <c r="GL57" s="945">
        <f t="shared" si="156"/>
        <v>12.095251918973176</v>
      </c>
      <c r="GM57" s="982">
        <v>20.207380307139331</v>
      </c>
      <c r="GN57" s="982">
        <v>12.202696206599983</v>
      </c>
      <c r="GO57" s="472">
        <f t="shared" si="157"/>
        <v>-9.3782900366818467E-2</v>
      </c>
      <c r="GP57" s="472">
        <f t="shared" si="158"/>
        <v>0.10744428762680691</v>
      </c>
      <c r="IF57" s="952">
        <v>0.8924537037037038</v>
      </c>
      <c r="IG57" s="953">
        <f t="shared" si="163"/>
        <v>45367.892453703702</v>
      </c>
      <c r="IH57" s="240" t="s">
        <v>327</v>
      </c>
      <c r="II57" s="239">
        <v>7.0000000000000001E-3</v>
      </c>
      <c r="IJ57" s="239">
        <v>4.2000000000000003E-2</v>
      </c>
      <c r="IK57" s="239">
        <v>4.2000000000000003E-2</v>
      </c>
      <c r="IL57" s="239">
        <v>342.45467564370466</v>
      </c>
      <c r="IM57" s="239">
        <f t="shared" si="164"/>
        <v>8153.682753421539</v>
      </c>
      <c r="IN57" s="954">
        <f t="shared" si="190"/>
        <v>57.075779273950772</v>
      </c>
      <c r="IO57" s="239">
        <f t="shared" si="75"/>
        <v>7.964062224272201</v>
      </c>
      <c r="IP57" s="239">
        <f t="shared" si="76"/>
        <v>8.3525530644806008</v>
      </c>
      <c r="IQ57" s="239">
        <f t="shared" si="77"/>
        <v>49.111717049678575</v>
      </c>
      <c r="IR57" s="239">
        <f t="shared" si="78"/>
        <v>65.428332338431375</v>
      </c>
      <c r="IT57" s="952">
        <v>0.8924537037037038</v>
      </c>
      <c r="IU57" s="953">
        <f t="shared" si="165"/>
        <v>45367.892453703702</v>
      </c>
      <c r="IV57" s="240" t="s">
        <v>327</v>
      </c>
      <c r="IW57" s="239">
        <v>7.0000000000000001E-3</v>
      </c>
      <c r="IX57" s="239">
        <v>4.2000000000000003E-2</v>
      </c>
      <c r="IY57" s="239">
        <v>4.2000000000000003E-2</v>
      </c>
      <c r="IZ57" s="239">
        <v>345.94918302431751</v>
      </c>
      <c r="JA57" s="239">
        <f t="shared" si="166"/>
        <v>8236.885310102798</v>
      </c>
      <c r="JB57" s="954">
        <f t="shared" si="191"/>
        <v>57.658197170719589</v>
      </c>
      <c r="JC57" s="239">
        <f t="shared" si="80"/>
        <v>8.0453298377748261</v>
      </c>
      <c r="JD57" s="239">
        <f t="shared" si="81"/>
        <v>8.4377849518126222</v>
      </c>
      <c r="JE57" s="239">
        <f t="shared" si="82"/>
        <v>49.612867332944759</v>
      </c>
      <c r="JF57" s="239">
        <f t="shared" si="83"/>
        <v>66.095982122532206</v>
      </c>
      <c r="JH57" s="225">
        <v>58.055965683863469</v>
      </c>
      <c r="JI57" s="225">
        <f t="shared" si="167"/>
        <v>66.095982122532206</v>
      </c>
      <c r="JJ57" s="225">
        <f t="shared" si="168"/>
        <v>49.111717049678575</v>
      </c>
      <c r="JK57" s="225">
        <v>66.551960661989824</v>
      </c>
      <c r="JL57" s="225">
        <v>49.955133262859263</v>
      </c>
      <c r="JM57" s="472">
        <f t="shared" si="169"/>
        <v>-0.45597853945761813</v>
      </c>
      <c r="JN57" s="472">
        <f t="shared" si="170"/>
        <v>0.8434162131806886</v>
      </c>
      <c r="JR57" s="323">
        <v>0.95488425925925924</v>
      </c>
      <c r="JS57" s="336">
        <f t="shared" si="84"/>
        <v>45367.954884259256</v>
      </c>
      <c r="JT57" s="184" t="s">
        <v>328</v>
      </c>
      <c r="JU57" s="141">
        <v>3.0000000000000001E-3</v>
      </c>
      <c r="JV57" s="141">
        <v>0.03</v>
      </c>
      <c r="JW57" s="141">
        <v>0.03</v>
      </c>
      <c r="JX57" s="249">
        <v>206.08089643348822</v>
      </c>
      <c r="JY57" s="141">
        <f t="shared" si="85"/>
        <v>6869.3632144496078</v>
      </c>
      <c r="JZ57" s="988">
        <f t="shared" si="86"/>
        <v>20.608089643348823</v>
      </c>
      <c r="KA57" s="141">
        <f t="shared" si="87"/>
        <v>6.647770852693168</v>
      </c>
      <c r="KB57" s="141">
        <f t="shared" si="88"/>
        <v>7.1062378080513184</v>
      </c>
      <c r="KC57" s="141">
        <f t="shared" si="89"/>
        <v>13.960318790655656</v>
      </c>
      <c r="KD57" s="141">
        <f t="shared" si="90"/>
        <v>27.714327451400141</v>
      </c>
      <c r="KF57" s="323">
        <v>0.95488425925925924</v>
      </c>
      <c r="KG57" s="336">
        <f t="shared" si="91"/>
        <v>45367.954884259256</v>
      </c>
      <c r="KH57" s="184" t="s">
        <v>328</v>
      </c>
      <c r="KI57" s="141">
        <v>3.0000000000000001E-3</v>
      </c>
      <c r="KJ57" s="141">
        <v>0.03</v>
      </c>
      <c r="KK57" s="141">
        <v>0.03</v>
      </c>
      <c r="KL57" s="249">
        <v>200.92768251330372</v>
      </c>
      <c r="KM57" s="141">
        <f t="shared" si="92"/>
        <v>6697.5894171101245</v>
      </c>
      <c r="KN57" s="988">
        <f t="shared" si="93"/>
        <v>20.092768251330373</v>
      </c>
      <c r="KO57" s="141">
        <f t="shared" si="94"/>
        <v>6.4815381455904424</v>
      </c>
      <c r="KP57" s="141">
        <f t="shared" si="95"/>
        <v>6.9285407763208191</v>
      </c>
      <c r="KQ57" s="141">
        <f t="shared" si="96"/>
        <v>13.611230105739931</v>
      </c>
      <c r="KR57" s="141">
        <f t="shared" si="97"/>
        <v>27.021309027651192</v>
      </c>
      <c r="KT57" s="226">
        <v>20.512994181824144</v>
      </c>
      <c r="KU57" s="226">
        <f t="shared" si="171"/>
        <v>27.714327451400141</v>
      </c>
      <c r="KV57" s="226">
        <f t="shared" si="172"/>
        <v>13.611230105739931</v>
      </c>
      <c r="KW57" s="226">
        <v>27.586440451418675</v>
      </c>
      <c r="KX57" s="226">
        <v>13.895899284461517</v>
      </c>
      <c r="KY57" s="472">
        <f t="shared" si="173"/>
        <v>0.12788699998146669</v>
      </c>
      <c r="KZ57" s="472">
        <f t="shared" si="174"/>
        <v>0.28466917872158604</v>
      </c>
      <c r="LD57" s="146">
        <v>0.95488425925925924</v>
      </c>
      <c r="LE57" s="421">
        <f t="shared" si="98"/>
        <v>45367.954884259256</v>
      </c>
      <c r="LF57" s="185" t="s">
        <v>329</v>
      </c>
      <c r="LG57" s="142">
        <v>2E-3</v>
      </c>
      <c r="LH57" s="142">
        <v>0.01</v>
      </c>
      <c r="LI57" s="142">
        <v>1.2E-2</v>
      </c>
      <c r="LJ57" s="274">
        <v>127.88510538001657</v>
      </c>
      <c r="LK57" s="142">
        <f t="shared" si="99"/>
        <v>10657.09211500138</v>
      </c>
      <c r="LL57" s="424">
        <f t="shared" si="100"/>
        <v>21.314184230002759</v>
      </c>
      <c r="LM57" s="142">
        <f t="shared" si="101"/>
        <v>9.8373157984628126</v>
      </c>
      <c r="LN57" s="142">
        <f t="shared" si="102"/>
        <v>11.625918670910599</v>
      </c>
      <c r="LO57" s="142">
        <f t="shared" si="103"/>
        <v>11.476868431539947</v>
      </c>
      <c r="LP57" s="142">
        <f t="shared" si="104"/>
        <v>32.940102900913359</v>
      </c>
      <c r="LR57" s="146">
        <v>0.95488425925925924</v>
      </c>
      <c r="LS57" s="421">
        <f t="shared" si="105"/>
        <v>45367.954884259256</v>
      </c>
      <c r="LT57" s="185" t="s">
        <v>329</v>
      </c>
      <c r="LU57" s="142">
        <v>2E-3</v>
      </c>
      <c r="LV57" s="142">
        <v>0.01</v>
      </c>
      <c r="LW57" s="142">
        <v>1.2E-2</v>
      </c>
      <c r="LX57" s="274">
        <v>133.33074456758371</v>
      </c>
      <c r="LY57" s="142">
        <f t="shared" si="106"/>
        <v>11110.895380631975</v>
      </c>
      <c r="LZ57" s="424">
        <f t="shared" si="107"/>
        <v>22.22179076126395</v>
      </c>
      <c r="MA57" s="142">
        <f t="shared" si="108"/>
        <v>10.256211120583361</v>
      </c>
      <c r="MB57" s="142">
        <f t="shared" si="109"/>
        <v>12.120976778871247</v>
      </c>
      <c r="MC57" s="142">
        <f t="shared" si="110"/>
        <v>11.965579640680589</v>
      </c>
      <c r="MD57" s="142">
        <f t="shared" si="111"/>
        <v>34.342767540135199</v>
      </c>
      <c r="MF57" s="227">
        <v>22.285023181264037</v>
      </c>
      <c r="MG57" s="227">
        <f t="shared" si="175"/>
        <v>34.342767540135199</v>
      </c>
      <c r="MH57" s="227">
        <f t="shared" si="176"/>
        <v>11.476868431539947</v>
      </c>
      <c r="MI57" s="227">
        <v>34.440490371044419</v>
      </c>
      <c r="MJ57" s="227">
        <v>11.999627866834482</v>
      </c>
      <c r="MK57" s="472">
        <f t="shared" si="177"/>
        <v>-9.7722830909219738E-2</v>
      </c>
      <c r="ML57" s="472">
        <f t="shared" si="178"/>
        <v>0.52275943529453528</v>
      </c>
    </row>
    <row r="58" spans="12:350" ht="15.75" thickBot="1" x14ac:dyDescent="0.3">
      <c r="L58" s="990">
        <v>0.96531250000000002</v>
      </c>
      <c r="M58" s="991">
        <f t="shared" si="129"/>
        <v>45367.965312499997</v>
      </c>
      <c r="N58" s="990" t="s">
        <v>324</v>
      </c>
      <c r="O58" s="992">
        <v>3.0000000000000001E-3</v>
      </c>
      <c r="P58" s="992">
        <v>3.2000000000000001E-2</v>
      </c>
      <c r="Q58" s="992">
        <v>3.2000000000000001E-2</v>
      </c>
      <c r="R58" s="311">
        <v>179.6541007765197</v>
      </c>
      <c r="S58" s="992">
        <f t="shared" si="130"/>
        <v>5614.1906492662401</v>
      </c>
      <c r="T58" s="993">
        <f t="shared" si="131"/>
        <v>16.842571947798721</v>
      </c>
      <c r="U58" s="992">
        <f t="shared" si="0"/>
        <v>5.4440636598945362</v>
      </c>
      <c r="V58" s="992">
        <f t="shared" si="1"/>
        <v>5.7952935734361191</v>
      </c>
      <c r="W58" s="992">
        <f t="shared" si="2"/>
        <v>11.398508287904185</v>
      </c>
      <c r="X58" s="992">
        <f t="shared" si="3"/>
        <v>22.63786552123484</v>
      </c>
      <c r="Z58" s="990">
        <v>0.96531250000000002</v>
      </c>
      <c r="AA58" s="991">
        <f t="shared" si="132"/>
        <v>45367.965312499997</v>
      </c>
      <c r="AB58" s="990" t="s">
        <v>324</v>
      </c>
      <c r="AC58" s="992">
        <v>3.0000000000000001E-3</v>
      </c>
      <c r="AD58" s="992">
        <v>3.2000000000000001E-2</v>
      </c>
      <c r="AE58" s="992">
        <v>3.2000000000000001E-2</v>
      </c>
      <c r="AF58" s="311">
        <v>174.81516847322646</v>
      </c>
      <c r="AG58" s="992">
        <f t="shared" si="133"/>
        <v>5462.9740147883267</v>
      </c>
      <c r="AH58" s="993">
        <f t="shared" si="134"/>
        <v>16.388922044364982</v>
      </c>
      <c r="AI58" s="992">
        <f t="shared" si="4"/>
        <v>5.2974293476735292</v>
      </c>
      <c r="AJ58" s="992">
        <f t="shared" si="5"/>
        <v>5.6391989830073053</v>
      </c>
      <c r="AK58" s="992">
        <f t="shared" si="6"/>
        <v>11.091492696691454</v>
      </c>
      <c r="AL58" s="992">
        <f t="shared" si="7"/>
        <v>22.028121027372286</v>
      </c>
      <c r="AN58" s="922">
        <v>16.675736962802112</v>
      </c>
      <c r="AO58" s="922">
        <f t="shared" si="135"/>
        <v>22.63786552123484</v>
      </c>
      <c r="AP58" s="922">
        <f t="shared" si="136"/>
        <v>11.091492696691454</v>
      </c>
      <c r="AQ58" s="922">
        <v>22.413624950002838</v>
      </c>
      <c r="AR58" s="922">
        <v>11.285599762704461</v>
      </c>
      <c r="AS58" s="922">
        <f t="shared" si="137"/>
        <v>0.22424057123200214</v>
      </c>
      <c r="AT58" s="922">
        <f t="shared" si="138"/>
        <v>0.19410706601300731</v>
      </c>
      <c r="AX58" s="963">
        <v>0.8924537037037038</v>
      </c>
      <c r="AY58" s="964">
        <f t="shared" si="8"/>
        <v>45367.892453703702</v>
      </c>
      <c r="AZ58" s="963" t="s">
        <v>325</v>
      </c>
      <c r="BA58" s="965">
        <v>7.0000000000000001E-3</v>
      </c>
      <c r="BB58" s="965">
        <v>4.7E-2</v>
      </c>
      <c r="BC58" s="965">
        <v>4.7E-2</v>
      </c>
      <c r="BD58" s="925">
        <v>304.49324190062674</v>
      </c>
      <c r="BE58" s="965">
        <f t="shared" si="9"/>
        <v>6478.579614906952</v>
      </c>
      <c r="BF58" s="966">
        <f t="shared" si="10"/>
        <v>45.350057304348667</v>
      </c>
      <c r="BG58" s="965">
        <f t="shared" si="11"/>
        <v>6.3436092062630571</v>
      </c>
      <c r="BH58" s="965">
        <f t="shared" si="12"/>
        <v>6.6194183021875377</v>
      </c>
      <c r="BI58" s="965">
        <f t="shared" si="13"/>
        <v>39.006448098085613</v>
      </c>
      <c r="BJ58" s="965">
        <f t="shared" si="14"/>
        <v>51.969475606536207</v>
      </c>
      <c r="BL58" s="963">
        <v>0.8924537037037038</v>
      </c>
      <c r="BM58" s="964">
        <f t="shared" si="15"/>
        <v>45367.892453703702</v>
      </c>
      <c r="BN58" s="963" t="s">
        <v>325</v>
      </c>
      <c r="BO58" s="965">
        <v>7.0000000000000001E-3</v>
      </c>
      <c r="BP58" s="965">
        <v>4.7E-2</v>
      </c>
      <c r="BQ58" s="965">
        <v>4.7E-2</v>
      </c>
      <c r="BR58" s="925">
        <v>297.84979574370567</v>
      </c>
      <c r="BS58" s="965">
        <f t="shared" si="16"/>
        <v>6337.2296966745889</v>
      </c>
      <c r="BT58" s="966">
        <f t="shared" si="17"/>
        <v>44.360607876722121</v>
      </c>
      <c r="BU58" s="965">
        <f t="shared" si="18"/>
        <v>6.2052040779938684</v>
      </c>
      <c r="BV58" s="965">
        <f t="shared" si="19"/>
        <v>6.4749955596457758</v>
      </c>
      <c r="BW58" s="965">
        <f t="shared" si="20"/>
        <v>38.155403798728251</v>
      </c>
      <c r="BX58" s="965">
        <f t="shared" si="21"/>
        <v>50.835603436367897</v>
      </c>
      <c r="BZ58" s="927">
        <v>44.908031004887718</v>
      </c>
      <c r="CA58" s="927">
        <f t="shared" si="139"/>
        <v>51.969475606536207</v>
      </c>
      <c r="CB58" s="927">
        <f t="shared" si="140"/>
        <v>38.155403798728251</v>
      </c>
      <c r="CC58" s="927">
        <v>51.462929940383752</v>
      </c>
      <c r="CD58" s="927">
        <v>38.626252858370684</v>
      </c>
      <c r="CE58" s="927">
        <f t="shared" si="141"/>
        <v>0.506545666152455</v>
      </c>
      <c r="CF58" s="927">
        <f t="shared" si="142"/>
        <v>0.47084905964243262</v>
      </c>
      <c r="CJ58" s="967">
        <v>0.87157407407407417</v>
      </c>
      <c r="CK58" s="968">
        <f t="shared" si="143"/>
        <v>45367.871574074074</v>
      </c>
      <c r="CL58" s="967" t="s">
        <v>326</v>
      </c>
      <c r="CM58" s="469">
        <v>1.2E-2</v>
      </c>
      <c r="CN58" s="469">
        <v>3.7999999999999999E-2</v>
      </c>
      <c r="CO58" s="469">
        <v>3.7999999999999999E-2</v>
      </c>
      <c r="CP58" s="930">
        <v>284.10906235127197</v>
      </c>
      <c r="CQ58" s="469">
        <f t="shared" si="22"/>
        <v>7476.5542724018942</v>
      </c>
      <c r="CR58" s="969">
        <f t="shared" si="144"/>
        <v>89.718651268822725</v>
      </c>
      <c r="CS58" s="469">
        <f t="shared" si="23"/>
        <v>7.2848477525967175</v>
      </c>
      <c r="CT58" s="469">
        <f t="shared" si="24"/>
        <v>7.6786233067911347</v>
      </c>
      <c r="CU58" s="469">
        <f t="shared" si="25"/>
        <v>82.433803516226007</v>
      </c>
      <c r="CV58" s="469">
        <f t="shared" si="26"/>
        <v>97.397274575613864</v>
      </c>
      <c r="CX58" s="967">
        <v>0.87157407407407417</v>
      </c>
      <c r="CY58" s="968">
        <f t="shared" si="145"/>
        <v>45367.871574074074</v>
      </c>
      <c r="CZ58" s="967" t="s">
        <v>326</v>
      </c>
      <c r="DA58" s="469">
        <v>1.2E-2</v>
      </c>
      <c r="DB58" s="469">
        <v>3.7999999999999999E-2</v>
      </c>
      <c r="DC58" s="469">
        <v>3.7999999999999999E-2</v>
      </c>
      <c r="DD58" s="930">
        <v>275.73461394545348</v>
      </c>
      <c r="DE58" s="469">
        <f t="shared" si="27"/>
        <v>7256.1740511961443</v>
      </c>
      <c r="DF58" s="969">
        <f t="shared" si="146"/>
        <v>87.074088614353727</v>
      </c>
      <c r="DG58" s="469">
        <f t="shared" si="28"/>
        <v>7.0701183062936792</v>
      </c>
      <c r="DH58" s="469">
        <f t="shared" si="29"/>
        <v>7.4522868633906345</v>
      </c>
      <c r="DI58" s="469">
        <f t="shared" si="30"/>
        <v>80.003970308060048</v>
      </c>
      <c r="DJ58" s="469">
        <f t="shared" si="31"/>
        <v>94.526375477744367</v>
      </c>
      <c r="DL58" s="472">
        <v>88.442078344990193</v>
      </c>
      <c r="DM58" s="472">
        <f t="shared" si="147"/>
        <v>97.397274575613864</v>
      </c>
      <c r="DN58" s="472">
        <f t="shared" si="148"/>
        <v>80.003970308060048</v>
      </c>
      <c r="DO58" s="472">
        <v>96.011445410552412</v>
      </c>
      <c r="DP58" s="472">
        <v>81.260883949456797</v>
      </c>
      <c r="DQ58" s="472">
        <f t="shared" si="149"/>
        <v>1.3858291650614518</v>
      </c>
      <c r="DR58" s="472">
        <f t="shared" si="150"/>
        <v>1.2569136413967499</v>
      </c>
      <c r="DV58" s="970">
        <v>0.92363425925925924</v>
      </c>
      <c r="DW58" s="971">
        <f t="shared" si="32"/>
        <v>45367.923634259256</v>
      </c>
      <c r="DX58" s="970" t="s">
        <v>436</v>
      </c>
      <c r="DY58" s="972">
        <v>4.0000000000000001E-3</v>
      </c>
      <c r="DZ58" s="972">
        <v>1.0999999999999999E-2</v>
      </c>
      <c r="EA58" s="972">
        <v>1.0999999999999999E-2</v>
      </c>
      <c r="EB58" s="934">
        <v>75.168674108638257</v>
      </c>
      <c r="EC58" s="972">
        <f t="shared" si="33"/>
        <v>6833.5158280580235</v>
      </c>
      <c r="ED58" s="973">
        <f t="shared" si="34"/>
        <v>27.334063312232093</v>
      </c>
      <c r="EE58" s="974">
        <f t="shared" si="35"/>
        <v>6.2640561757198547</v>
      </c>
      <c r="EF58" s="974">
        <f t="shared" si="36"/>
        <v>7.5168674108638269</v>
      </c>
      <c r="EG58" s="972">
        <f t="shared" si="37"/>
        <v>21.070007136512238</v>
      </c>
      <c r="EH58" s="972">
        <f t="shared" si="38"/>
        <v>34.850930723095921</v>
      </c>
      <c r="EJ58" s="970">
        <v>0.92363425925925924</v>
      </c>
      <c r="EK58" s="971">
        <f t="shared" si="39"/>
        <v>45367.923634259256</v>
      </c>
      <c r="EL58" s="970" t="s">
        <v>436</v>
      </c>
      <c r="EM58" s="972">
        <v>4.0000000000000001E-3</v>
      </c>
      <c r="EN58" s="972">
        <v>1.0999999999999999E-2</v>
      </c>
      <c r="EO58" s="972">
        <v>1.0999999999999999E-2</v>
      </c>
      <c r="EP58" s="934">
        <v>75.370816165296901</v>
      </c>
      <c r="EQ58" s="972">
        <f t="shared" si="40"/>
        <v>6851.892378663355</v>
      </c>
      <c r="ER58" s="975">
        <f t="shared" si="41"/>
        <v>27.407569514653421</v>
      </c>
      <c r="ES58" s="976">
        <f t="shared" si="42"/>
        <v>6.2809013471080757</v>
      </c>
      <c r="ET58" s="976">
        <f t="shared" si="43"/>
        <v>7.537081616529691</v>
      </c>
      <c r="EU58" s="972">
        <f t="shared" si="44"/>
        <v>21.126668167545347</v>
      </c>
      <c r="EV58" s="972">
        <f t="shared" si="45"/>
        <v>34.944651131183115</v>
      </c>
      <c r="EX58" s="939">
        <v>27.551504508017935</v>
      </c>
      <c r="EY58" s="939">
        <f t="shared" si="151"/>
        <v>34.944651131183115</v>
      </c>
      <c r="EZ58" s="939">
        <f t="shared" si="152"/>
        <v>21.070007136512238</v>
      </c>
      <c r="FA58" s="939">
        <v>35.128168247722869</v>
      </c>
      <c r="FB58" s="939">
        <v>21.237618058263827</v>
      </c>
      <c r="FC58" s="472">
        <f t="shared" si="153"/>
        <v>-0.183517116539754</v>
      </c>
      <c r="FD58" s="472">
        <f t="shared" si="154"/>
        <v>0.16761092175158865</v>
      </c>
      <c r="FH58" s="977">
        <v>0.94450231481481473</v>
      </c>
      <c r="FI58" s="978">
        <f t="shared" si="46"/>
        <v>45367.944502314815</v>
      </c>
      <c r="FJ58" s="977" t="s">
        <v>437</v>
      </c>
      <c r="FK58" s="979">
        <v>4.0000000000000001E-3</v>
      </c>
      <c r="FL58" s="979">
        <v>1.4999999999999999E-2</v>
      </c>
      <c r="FM58" s="979">
        <v>1.4999999999999999E-2</v>
      </c>
      <c r="FN58" s="942">
        <v>59.490921907355307</v>
      </c>
      <c r="FO58" s="979">
        <f t="shared" si="47"/>
        <v>3966.061460490354</v>
      </c>
      <c r="FP58" s="980">
        <f t="shared" si="48"/>
        <v>15.864245841961417</v>
      </c>
      <c r="FQ58" s="981">
        <f t="shared" si="49"/>
        <v>3.7181826192097067</v>
      </c>
      <c r="FR58" s="981">
        <f t="shared" si="50"/>
        <v>4.2493515648110947</v>
      </c>
      <c r="FS58" s="979">
        <f t="shared" si="51"/>
        <v>12.14606322275171</v>
      </c>
      <c r="FT58" s="979">
        <f t="shared" si="52"/>
        <v>20.113597406772513</v>
      </c>
      <c r="FV58" s="977">
        <v>0.94450231481481473</v>
      </c>
      <c r="FW58" s="978">
        <f t="shared" si="53"/>
        <v>45367.944502314815</v>
      </c>
      <c r="FX58" s="977" t="s">
        <v>437</v>
      </c>
      <c r="FY58" s="979">
        <v>4.0000000000000001E-3</v>
      </c>
      <c r="FZ58" s="979">
        <v>1.4999999999999999E-2</v>
      </c>
      <c r="GA58" s="979">
        <v>1.4999999999999999E-2</v>
      </c>
      <c r="GB58" s="942">
        <v>59.242050215378818</v>
      </c>
      <c r="GC58" s="979">
        <f t="shared" si="54"/>
        <v>3949.4700143585878</v>
      </c>
      <c r="GD58" s="980">
        <f t="shared" si="55"/>
        <v>15.797880057434352</v>
      </c>
      <c r="GE58" s="981">
        <f t="shared" si="56"/>
        <v>3.7026281384611761</v>
      </c>
      <c r="GF58" s="981">
        <f t="shared" si="57"/>
        <v>4.2315750153842018</v>
      </c>
      <c r="GG58" s="979">
        <f t="shared" si="58"/>
        <v>12.095251918973176</v>
      </c>
      <c r="GH58" s="979">
        <f t="shared" si="59"/>
        <v>20.029455072818553</v>
      </c>
      <c r="GJ58" s="982">
        <v>15.938215453518344</v>
      </c>
      <c r="GK58" s="945">
        <f t="shared" si="155"/>
        <v>20.113597406772513</v>
      </c>
      <c r="GL58" s="945">
        <f t="shared" si="156"/>
        <v>12.095251918973176</v>
      </c>
      <c r="GM58" s="982">
        <v>20.207380307139331</v>
      </c>
      <c r="GN58" s="982">
        <v>12.202696206599983</v>
      </c>
      <c r="GO58" s="472">
        <f t="shared" si="157"/>
        <v>-9.3782900366818467E-2</v>
      </c>
      <c r="GP58" s="472">
        <f t="shared" si="158"/>
        <v>0.10744428762680691</v>
      </c>
      <c r="IF58" s="952">
        <v>0.89586805555555549</v>
      </c>
      <c r="IG58" s="953">
        <f t="shared" si="163"/>
        <v>45367.895868055559</v>
      </c>
      <c r="IH58" s="240" t="s">
        <v>327</v>
      </c>
      <c r="II58" s="239">
        <v>6.0000000000000001E-3</v>
      </c>
      <c r="IJ58" s="239">
        <v>4.2000000000000003E-2</v>
      </c>
      <c r="IK58" s="239">
        <v>4.2000000000000003E-2</v>
      </c>
      <c r="IL58" s="239">
        <v>342.45467564370466</v>
      </c>
      <c r="IM58" s="239">
        <f t="shared" si="164"/>
        <v>8153.682753421539</v>
      </c>
      <c r="IN58" s="954">
        <f t="shared" si="190"/>
        <v>48.922096520529237</v>
      </c>
      <c r="IO58" s="239">
        <f t="shared" si="75"/>
        <v>7.964062224272201</v>
      </c>
      <c r="IP58" s="239">
        <f t="shared" si="76"/>
        <v>8.3525530644806008</v>
      </c>
      <c r="IQ58" s="239">
        <f t="shared" si="77"/>
        <v>40.95803429625704</v>
      </c>
      <c r="IR58" s="239">
        <f t="shared" si="78"/>
        <v>57.27464958500984</v>
      </c>
      <c r="IT58" s="952">
        <v>0.89586805555555549</v>
      </c>
      <c r="IU58" s="953">
        <f t="shared" si="165"/>
        <v>45367.895868055559</v>
      </c>
      <c r="IV58" s="240" t="s">
        <v>327</v>
      </c>
      <c r="IW58" s="239">
        <v>6.0000000000000001E-3</v>
      </c>
      <c r="IX58" s="239">
        <v>4.2000000000000003E-2</v>
      </c>
      <c r="IY58" s="239">
        <v>4.2000000000000003E-2</v>
      </c>
      <c r="IZ58" s="239">
        <v>345.94918302431751</v>
      </c>
      <c r="JA58" s="239">
        <f t="shared" si="166"/>
        <v>8236.885310102798</v>
      </c>
      <c r="JB58" s="954">
        <f t="shared" si="191"/>
        <v>49.42131186061679</v>
      </c>
      <c r="JC58" s="239">
        <f t="shared" si="80"/>
        <v>8.0453298377748261</v>
      </c>
      <c r="JD58" s="239">
        <f t="shared" si="81"/>
        <v>8.4377849518126222</v>
      </c>
      <c r="JE58" s="239">
        <f t="shared" si="82"/>
        <v>41.375982022841967</v>
      </c>
      <c r="JF58" s="239">
        <f t="shared" si="83"/>
        <v>57.859096812429414</v>
      </c>
      <c r="JH58" s="225">
        <v>49.762256300454403</v>
      </c>
      <c r="JI58" s="225">
        <f t="shared" si="167"/>
        <v>57.859096812429414</v>
      </c>
      <c r="JJ58" s="225">
        <f t="shared" si="168"/>
        <v>40.95803429625704</v>
      </c>
      <c r="JK58" s="225">
        <v>58.258251278580765</v>
      </c>
      <c r="JL58" s="225">
        <v>41.661423879450197</v>
      </c>
      <c r="JM58" s="472">
        <f t="shared" si="169"/>
        <v>-0.39915446615135153</v>
      </c>
      <c r="JN58" s="472">
        <f t="shared" si="170"/>
        <v>0.70338958319315736</v>
      </c>
      <c r="JR58" s="323">
        <v>0.95836805555555549</v>
      </c>
      <c r="JS58" s="336">
        <f t="shared" si="84"/>
        <v>45367.958368055559</v>
      </c>
      <c r="JT58" s="184" t="s">
        <v>328</v>
      </c>
      <c r="JU58" s="141">
        <v>3.0000000000000001E-3</v>
      </c>
      <c r="JV58" s="141">
        <v>0.03</v>
      </c>
      <c r="JW58" s="141">
        <v>0.03</v>
      </c>
      <c r="JX58" s="249">
        <v>206.08089643348822</v>
      </c>
      <c r="JY58" s="141">
        <f t="shared" si="85"/>
        <v>6869.3632144496078</v>
      </c>
      <c r="JZ58" s="988">
        <f t="shared" si="86"/>
        <v>20.608089643348823</v>
      </c>
      <c r="KA58" s="141">
        <f t="shared" si="87"/>
        <v>6.647770852693168</v>
      </c>
      <c r="KB58" s="141">
        <f t="shared" si="88"/>
        <v>7.1062378080513184</v>
      </c>
      <c r="KC58" s="141">
        <f t="shared" si="89"/>
        <v>13.960318790655656</v>
      </c>
      <c r="KD58" s="141">
        <f t="shared" si="90"/>
        <v>27.714327451400141</v>
      </c>
      <c r="KF58" s="323">
        <v>0.95836805555555549</v>
      </c>
      <c r="KG58" s="336">
        <f t="shared" si="91"/>
        <v>45367.958368055559</v>
      </c>
      <c r="KH58" s="184" t="s">
        <v>328</v>
      </c>
      <c r="KI58" s="141">
        <v>3.0000000000000001E-3</v>
      </c>
      <c r="KJ58" s="141">
        <v>0.03</v>
      </c>
      <c r="KK58" s="141">
        <v>0.03</v>
      </c>
      <c r="KL58" s="249">
        <v>200.92768251330372</v>
      </c>
      <c r="KM58" s="141">
        <f t="shared" si="92"/>
        <v>6697.5894171101245</v>
      </c>
      <c r="KN58" s="988">
        <f t="shared" si="93"/>
        <v>20.092768251330373</v>
      </c>
      <c r="KO58" s="141">
        <f t="shared" si="94"/>
        <v>6.4815381455904424</v>
      </c>
      <c r="KP58" s="141">
        <f t="shared" si="95"/>
        <v>6.9285407763208191</v>
      </c>
      <c r="KQ58" s="141">
        <f t="shared" si="96"/>
        <v>13.611230105739931</v>
      </c>
      <c r="KR58" s="141">
        <f t="shared" si="97"/>
        <v>27.021309027651192</v>
      </c>
      <c r="KT58" s="226">
        <v>20.512994181824144</v>
      </c>
      <c r="KU58" s="226">
        <f t="shared" si="171"/>
        <v>27.714327451400141</v>
      </c>
      <c r="KV58" s="226">
        <f t="shared" si="172"/>
        <v>13.611230105739931</v>
      </c>
      <c r="KW58" s="226">
        <v>27.586440451418675</v>
      </c>
      <c r="KX58" s="226">
        <v>13.895899284461517</v>
      </c>
      <c r="KY58" s="472">
        <f t="shared" si="173"/>
        <v>0.12788699998146669</v>
      </c>
      <c r="KZ58" s="472">
        <f t="shared" si="174"/>
        <v>0.28466917872158604</v>
      </c>
      <c r="LD58" s="146">
        <v>0.95836805555555549</v>
      </c>
      <c r="LE58" s="421">
        <f t="shared" si="98"/>
        <v>45367.958368055559</v>
      </c>
      <c r="LF58" s="185" t="s">
        <v>329</v>
      </c>
      <c r="LG58" s="142">
        <v>2E-3</v>
      </c>
      <c r="LH58" s="142">
        <v>0.01</v>
      </c>
      <c r="LI58" s="142">
        <v>1.2E-2</v>
      </c>
      <c r="LJ58" s="274">
        <v>127.88510538001657</v>
      </c>
      <c r="LK58" s="142">
        <f t="shared" si="99"/>
        <v>10657.09211500138</v>
      </c>
      <c r="LL58" s="424">
        <f t="shared" si="100"/>
        <v>21.314184230002759</v>
      </c>
      <c r="LM58" s="142">
        <f t="shared" si="101"/>
        <v>9.8373157984628126</v>
      </c>
      <c r="LN58" s="142">
        <f t="shared" si="102"/>
        <v>11.625918670910599</v>
      </c>
      <c r="LO58" s="142">
        <f t="shared" si="103"/>
        <v>11.476868431539947</v>
      </c>
      <c r="LP58" s="142">
        <f t="shared" si="104"/>
        <v>32.940102900913359</v>
      </c>
      <c r="LR58" s="146">
        <v>0.95836805555555549</v>
      </c>
      <c r="LS58" s="421">
        <f t="shared" si="105"/>
        <v>45367.958368055559</v>
      </c>
      <c r="LT58" s="185" t="s">
        <v>329</v>
      </c>
      <c r="LU58" s="142">
        <v>2E-3</v>
      </c>
      <c r="LV58" s="142">
        <v>0.01</v>
      </c>
      <c r="LW58" s="142">
        <v>1.2E-2</v>
      </c>
      <c r="LX58" s="274">
        <v>133.33074456758371</v>
      </c>
      <c r="LY58" s="142">
        <f t="shared" si="106"/>
        <v>11110.895380631975</v>
      </c>
      <c r="LZ58" s="424">
        <f t="shared" si="107"/>
        <v>22.22179076126395</v>
      </c>
      <c r="MA58" s="142">
        <f t="shared" si="108"/>
        <v>10.256211120583361</v>
      </c>
      <c r="MB58" s="142">
        <f t="shared" si="109"/>
        <v>12.120976778871247</v>
      </c>
      <c r="MC58" s="142">
        <f t="shared" si="110"/>
        <v>11.965579640680589</v>
      </c>
      <c r="MD58" s="142">
        <f t="shared" si="111"/>
        <v>34.342767540135199</v>
      </c>
      <c r="MF58" s="227">
        <v>22.285023181264037</v>
      </c>
      <c r="MG58" s="227">
        <f t="shared" si="175"/>
        <v>34.342767540135199</v>
      </c>
      <c r="MH58" s="227">
        <f t="shared" si="176"/>
        <v>11.476868431539947</v>
      </c>
      <c r="MI58" s="227">
        <v>34.440490371044419</v>
      </c>
      <c r="MJ58" s="227">
        <v>11.999627866834482</v>
      </c>
      <c r="MK58" s="472">
        <f t="shared" si="177"/>
        <v>-9.7722830909219738E-2</v>
      </c>
      <c r="ML58" s="472">
        <f t="shared" si="178"/>
        <v>0.52275943529453528</v>
      </c>
    </row>
    <row r="59" spans="12:350" x14ac:dyDescent="0.25">
      <c r="AX59" s="963">
        <v>0.89586805555555549</v>
      </c>
      <c r="AY59" s="964">
        <f t="shared" si="8"/>
        <v>45367.895868055559</v>
      </c>
      <c r="AZ59" s="963" t="s">
        <v>325</v>
      </c>
      <c r="BA59" s="965">
        <v>7.0000000000000001E-3</v>
      </c>
      <c r="BB59" s="965">
        <v>4.7E-2</v>
      </c>
      <c r="BC59" s="965">
        <v>4.7E-2</v>
      </c>
      <c r="BD59" s="925">
        <v>304.49324190062674</v>
      </c>
      <c r="BE59" s="965">
        <f t="shared" si="9"/>
        <v>6478.579614906952</v>
      </c>
      <c r="BF59" s="966">
        <f t="shared" si="10"/>
        <v>45.350057304348667</v>
      </c>
      <c r="BG59" s="965">
        <f t="shared" si="11"/>
        <v>6.3436092062630571</v>
      </c>
      <c r="BH59" s="965">
        <f t="shared" si="12"/>
        <v>6.6194183021875377</v>
      </c>
      <c r="BI59" s="965">
        <f t="shared" si="13"/>
        <v>39.006448098085613</v>
      </c>
      <c r="BJ59" s="965">
        <f t="shared" si="14"/>
        <v>51.969475606536207</v>
      </c>
      <c r="BL59" s="963">
        <v>0.89586805555555549</v>
      </c>
      <c r="BM59" s="964">
        <f t="shared" si="15"/>
        <v>45367.895868055559</v>
      </c>
      <c r="BN59" s="963" t="s">
        <v>325</v>
      </c>
      <c r="BO59" s="965">
        <v>7.0000000000000001E-3</v>
      </c>
      <c r="BP59" s="965">
        <v>4.7E-2</v>
      </c>
      <c r="BQ59" s="965">
        <v>4.7E-2</v>
      </c>
      <c r="BR59" s="925">
        <v>297.84979574370567</v>
      </c>
      <c r="BS59" s="965">
        <f t="shared" si="16"/>
        <v>6337.2296966745889</v>
      </c>
      <c r="BT59" s="966">
        <f t="shared" si="17"/>
        <v>44.360607876722121</v>
      </c>
      <c r="BU59" s="965">
        <f t="shared" si="18"/>
        <v>6.2052040779938684</v>
      </c>
      <c r="BV59" s="965">
        <f t="shared" si="19"/>
        <v>6.4749955596457758</v>
      </c>
      <c r="BW59" s="965">
        <f t="shared" si="20"/>
        <v>38.155403798728251</v>
      </c>
      <c r="BX59" s="965">
        <f t="shared" si="21"/>
        <v>50.835603436367897</v>
      </c>
      <c r="BZ59" s="927">
        <v>44.908031004887718</v>
      </c>
      <c r="CA59" s="927">
        <f t="shared" si="139"/>
        <v>51.969475606536207</v>
      </c>
      <c r="CB59" s="927">
        <f t="shared" si="140"/>
        <v>38.155403798728251</v>
      </c>
      <c r="CC59" s="927">
        <v>51.462929940383752</v>
      </c>
      <c r="CD59" s="927">
        <v>38.626252858370684</v>
      </c>
      <c r="CE59" s="927">
        <f t="shared" si="141"/>
        <v>0.506545666152455</v>
      </c>
      <c r="CF59" s="927">
        <f t="shared" si="142"/>
        <v>0.47084905964243262</v>
      </c>
      <c r="CJ59" s="967">
        <v>0.87494212962962958</v>
      </c>
      <c r="CK59" s="968">
        <f t="shared" si="143"/>
        <v>45367.874942129631</v>
      </c>
      <c r="CL59" s="967" t="s">
        <v>326</v>
      </c>
      <c r="CM59" s="469">
        <v>1.0999999999999999E-2</v>
      </c>
      <c r="CN59" s="469">
        <v>3.7999999999999999E-2</v>
      </c>
      <c r="CO59" s="469">
        <v>3.7999999999999999E-2</v>
      </c>
      <c r="CP59" s="930">
        <v>284.10906235127197</v>
      </c>
      <c r="CQ59" s="469">
        <f t="shared" si="22"/>
        <v>7476.5542724018942</v>
      </c>
      <c r="CR59" s="969">
        <f t="shared" si="144"/>
        <v>82.242096996420827</v>
      </c>
      <c r="CS59" s="469">
        <f t="shared" si="23"/>
        <v>7.2848477525967175</v>
      </c>
      <c r="CT59" s="469">
        <f t="shared" si="24"/>
        <v>7.6786233067911347</v>
      </c>
      <c r="CU59" s="469">
        <f t="shared" si="25"/>
        <v>74.957249243824108</v>
      </c>
      <c r="CV59" s="469">
        <f t="shared" si="26"/>
        <v>89.920720303211965</v>
      </c>
      <c r="CX59" s="967">
        <v>0.87494212962962958</v>
      </c>
      <c r="CY59" s="968">
        <f t="shared" si="145"/>
        <v>45367.874942129631</v>
      </c>
      <c r="CZ59" s="967" t="s">
        <v>326</v>
      </c>
      <c r="DA59" s="469">
        <v>1.0999999999999999E-2</v>
      </c>
      <c r="DB59" s="469">
        <v>3.7999999999999999E-2</v>
      </c>
      <c r="DC59" s="469">
        <v>3.7999999999999999E-2</v>
      </c>
      <c r="DD59" s="930">
        <v>275.73461394545348</v>
      </c>
      <c r="DE59" s="469">
        <f t="shared" si="27"/>
        <v>7256.1740511961443</v>
      </c>
      <c r="DF59" s="969">
        <f t="shared" si="146"/>
        <v>79.817914563157586</v>
      </c>
      <c r="DG59" s="469">
        <f t="shared" si="28"/>
        <v>7.0701183062936792</v>
      </c>
      <c r="DH59" s="469">
        <f t="shared" si="29"/>
        <v>7.4522868633906345</v>
      </c>
      <c r="DI59" s="469">
        <f t="shared" si="30"/>
        <v>72.747796256863907</v>
      </c>
      <c r="DJ59" s="469">
        <f t="shared" si="31"/>
        <v>87.270201426548226</v>
      </c>
      <c r="DL59" s="472">
        <v>81.071905149574334</v>
      </c>
      <c r="DM59" s="472">
        <f t="shared" si="147"/>
        <v>89.920720303211965</v>
      </c>
      <c r="DN59" s="472">
        <f t="shared" si="148"/>
        <v>72.747796256863907</v>
      </c>
      <c r="DO59" s="472">
        <v>88.641272215136553</v>
      </c>
      <c r="DP59" s="472">
        <v>73.890710754040938</v>
      </c>
      <c r="DQ59" s="472">
        <f t="shared" si="149"/>
        <v>1.2794480880754122</v>
      </c>
      <c r="DR59" s="472">
        <f t="shared" si="150"/>
        <v>1.1429144971770313</v>
      </c>
      <c r="DV59" s="970">
        <v>0.92711805555555549</v>
      </c>
      <c r="DW59" s="971">
        <f t="shared" si="32"/>
        <v>45367.927118055559</v>
      </c>
      <c r="DX59" s="970" t="s">
        <v>436</v>
      </c>
      <c r="DY59" s="972">
        <v>3.0000000000000001E-3</v>
      </c>
      <c r="DZ59" s="972">
        <v>1.0999999999999999E-2</v>
      </c>
      <c r="EA59" s="972">
        <v>1.0999999999999999E-2</v>
      </c>
      <c r="EB59" s="934">
        <v>75.168674108638257</v>
      </c>
      <c r="EC59" s="972">
        <f t="shared" si="33"/>
        <v>6833.5158280580235</v>
      </c>
      <c r="ED59" s="973">
        <f t="shared" si="34"/>
        <v>20.500547484174071</v>
      </c>
      <c r="EE59" s="974">
        <f t="shared" si="35"/>
        <v>6.2640561757198547</v>
      </c>
      <c r="EF59" s="974">
        <f t="shared" si="36"/>
        <v>7.5168674108638269</v>
      </c>
      <c r="EG59" s="972">
        <f t="shared" si="37"/>
        <v>14.236491308454216</v>
      </c>
      <c r="EH59" s="972">
        <f t="shared" si="38"/>
        <v>28.017414895037899</v>
      </c>
      <c r="EJ59" s="970">
        <v>0.92711805555555549</v>
      </c>
      <c r="EK59" s="971">
        <f t="shared" si="39"/>
        <v>45367.927118055559</v>
      </c>
      <c r="EL59" s="970" t="s">
        <v>436</v>
      </c>
      <c r="EM59" s="972">
        <v>3.0000000000000001E-3</v>
      </c>
      <c r="EN59" s="972">
        <v>1.0999999999999999E-2</v>
      </c>
      <c r="EO59" s="972">
        <v>1.0999999999999999E-2</v>
      </c>
      <c r="EP59" s="934">
        <v>75.370816165296901</v>
      </c>
      <c r="EQ59" s="972">
        <f t="shared" si="40"/>
        <v>6851.892378663355</v>
      </c>
      <c r="ER59" s="975">
        <f t="shared" si="41"/>
        <v>20.555677135990067</v>
      </c>
      <c r="ES59" s="976">
        <f t="shared" si="42"/>
        <v>6.2809013471080757</v>
      </c>
      <c r="ET59" s="976">
        <f t="shared" si="43"/>
        <v>7.537081616529691</v>
      </c>
      <c r="EU59" s="972">
        <f t="shared" si="44"/>
        <v>14.274775788881991</v>
      </c>
      <c r="EV59" s="972">
        <f t="shared" si="45"/>
        <v>28.092758752519757</v>
      </c>
      <c r="EX59" s="939">
        <v>20.663628381013449</v>
      </c>
      <c r="EY59" s="939">
        <f t="shared" si="151"/>
        <v>28.092758752519757</v>
      </c>
      <c r="EZ59" s="939">
        <f t="shared" si="152"/>
        <v>14.236491308454216</v>
      </c>
      <c r="FA59" s="939">
        <v>28.240292120718379</v>
      </c>
      <c r="FB59" s="939">
        <v>14.349741931259341</v>
      </c>
      <c r="FC59" s="472">
        <f t="shared" si="153"/>
        <v>-0.14753336819862284</v>
      </c>
      <c r="FD59" s="472">
        <f t="shared" si="154"/>
        <v>0.11325062280512554</v>
      </c>
      <c r="FH59" s="977">
        <v>0.94798611111111108</v>
      </c>
      <c r="FI59" s="978">
        <f t="shared" si="46"/>
        <v>45367.94798611111</v>
      </c>
      <c r="FJ59" s="977" t="s">
        <v>437</v>
      </c>
      <c r="FK59" s="979">
        <v>4.0000000000000001E-3</v>
      </c>
      <c r="FL59" s="979">
        <v>1.4999999999999999E-2</v>
      </c>
      <c r="FM59" s="979">
        <v>1.4999999999999999E-2</v>
      </c>
      <c r="FN59" s="942">
        <v>59.490921907355307</v>
      </c>
      <c r="FO59" s="979">
        <f t="shared" si="47"/>
        <v>3966.061460490354</v>
      </c>
      <c r="FP59" s="980">
        <f t="shared" si="48"/>
        <v>15.864245841961417</v>
      </c>
      <c r="FQ59" s="981">
        <f t="shared" si="49"/>
        <v>3.7181826192097067</v>
      </c>
      <c r="FR59" s="981">
        <f t="shared" si="50"/>
        <v>4.2493515648110947</v>
      </c>
      <c r="FS59" s="979">
        <f t="shared" si="51"/>
        <v>12.14606322275171</v>
      </c>
      <c r="FT59" s="979">
        <f t="shared" si="52"/>
        <v>20.113597406772513</v>
      </c>
      <c r="FV59" s="977">
        <v>0.94798611111111108</v>
      </c>
      <c r="FW59" s="978">
        <f t="shared" si="53"/>
        <v>45367.94798611111</v>
      </c>
      <c r="FX59" s="977" t="s">
        <v>437</v>
      </c>
      <c r="FY59" s="979">
        <v>4.0000000000000001E-3</v>
      </c>
      <c r="FZ59" s="979">
        <v>1.4999999999999999E-2</v>
      </c>
      <c r="GA59" s="979">
        <v>1.4999999999999999E-2</v>
      </c>
      <c r="GB59" s="942">
        <v>59.242050215378818</v>
      </c>
      <c r="GC59" s="979">
        <f t="shared" si="54"/>
        <v>3949.4700143585878</v>
      </c>
      <c r="GD59" s="980">
        <f t="shared" si="55"/>
        <v>15.797880057434352</v>
      </c>
      <c r="GE59" s="981">
        <f t="shared" si="56"/>
        <v>3.7026281384611761</v>
      </c>
      <c r="GF59" s="981">
        <f t="shared" si="57"/>
        <v>4.2315750153842018</v>
      </c>
      <c r="GG59" s="979">
        <f t="shared" si="58"/>
        <v>12.095251918973176</v>
      </c>
      <c r="GH59" s="979">
        <f t="shared" si="59"/>
        <v>20.029455072818553</v>
      </c>
      <c r="GJ59" s="982">
        <v>15.938215453518344</v>
      </c>
      <c r="GK59" s="945">
        <f t="shared" si="155"/>
        <v>20.113597406772513</v>
      </c>
      <c r="GL59" s="945">
        <f t="shared" si="156"/>
        <v>12.095251918973176</v>
      </c>
      <c r="GM59" s="982">
        <v>20.207380307139331</v>
      </c>
      <c r="GN59" s="982">
        <v>12.202696206599983</v>
      </c>
      <c r="GO59" s="472">
        <f t="shared" si="157"/>
        <v>-9.3782900366818467E-2</v>
      </c>
      <c r="GP59" s="472">
        <f t="shared" si="158"/>
        <v>0.10744428762680691</v>
      </c>
      <c r="IF59" s="952">
        <v>0.89939814814814811</v>
      </c>
      <c r="IG59" s="953">
        <f t="shared" si="163"/>
        <v>45367.899398148147</v>
      </c>
      <c r="IH59" s="240" t="s">
        <v>327</v>
      </c>
      <c r="II59" s="239">
        <v>6.0000000000000001E-3</v>
      </c>
      <c r="IJ59" s="239">
        <v>4.2000000000000003E-2</v>
      </c>
      <c r="IK59" s="239">
        <v>4.2000000000000003E-2</v>
      </c>
      <c r="IL59" s="239">
        <v>342.45467564370466</v>
      </c>
      <c r="IM59" s="239">
        <f t="shared" si="164"/>
        <v>8153.682753421539</v>
      </c>
      <c r="IN59" s="954">
        <f t="shared" si="190"/>
        <v>48.922096520529237</v>
      </c>
      <c r="IO59" s="239">
        <f t="shared" si="75"/>
        <v>7.964062224272201</v>
      </c>
      <c r="IP59" s="239">
        <f t="shared" si="76"/>
        <v>8.3525530644806008</v>
      </c>
      <c r="IQ59" s="239">
        <f t="shared" si="77"/>
        <v>40.95803429625704</v>
      </c>
      <c r="IR59" s="239">
        <f t="shared" si="78"/>
        <v>57.27464958500984</v>
      </c>
      <c r="IT59" s="952">
        <v>0.89939814814814811</v>
      </c>
      <c r="IU59" s="953">
        <f t="shared" si="165"/>
        <v>45367.899398148147</v>
      </c>
      <c r="IV59" s="240" t="s">
        <v>327</v>
      </c>
      <c r="IW59" s="239">
        <v>6.0000000000000001E-3</v>
      </c>
      <c r="IX59" s="239">
        <v>4.2000000000000003E-2</v>
      </c>
      <c r="IY59" s="239">
        <v>4.2000000000000003E-2</v>
      </c>
      <c r="IZ59" s="239">
        <v>345.94918302431751</v>
      </c>
      <c r="JA59" s="239">
        <f t="shared" si="166"/>
        <v>8236.885310102798</v>
      </c>
      <c r="JB59" s="954">
        <f t="shared" si="191"/>
        <v>49.42131186061679</v>
      </c>
      <c r="JC59" s="239">
        <f t="shared" si="80"/>
        <v>8.0453298377748261</v>
      </c>
      <c r="JD59" s="239">
        <f t="shared" si="81"/>
        <v>8.4377849518126222</v>
      </c>
      <c r="JE59" s="239">
        <f t="shared" si="82"/>
        <v>41.375982022841967</v>
      </c>
      <c r="JF59" s="239">
        <f t="shared" si="83"/>
        <v>57.859096812429414</v>
      </c>
      <c r="JH59" s="225">
        <v>49.762256300454403</v>
      </c>
      <c r="JI59" s="225">
        <f t="shared" si="167"/>
        <v>57.859096812429414</v>
      </c>
      <c r="JJ59" s="225">
        <f t="shared" si="168"/>
        <v>40.95803429625704</v>
      </c>
      <c r="JK59" s="225">
        <v>58.258251278580765</v>
      </c>
      <c r="JL59" s="225">
        <v>41.661423879450197</v>
      </c>
      <c r="JM59" s="472">
        <f t="shared" si="169"/>
        <v>-0.39915446615135153</v>
      </c>
      <c r="JN59" s="472">
        <f t="shared" si="170"/>
        <v>0.70338958319315736</v>
      </c>
      <c r="JR59" s="323">
        <v>0.96185185185185185</v>
      </c>
      <c r="JS59" s="336">
        <f t="shared" si="84"/>
        <v>45367.961851851855</v>
      </c>
      <c r="JT59" s="184" t="s">
        <v>328</v>
      </c>
      <c r="JU59" s="141">
        <v>2E-3</v>
      </c>
      <c r="JV59" s="141">
        <v>0.03</v>
      </c>
      <c r="JW59" s="141">
        <v>0.03</v>
      </c>
      <c r="JX59" s="249">
        <v>206.08089643348822</v>
      </c>
      <c r="JY59" s="141">
        <f t="shared" si="85"/>
        <v>6869.3632144496078</v>
      </c>
      <c r="JZ59" s="988">
        <f t="shared" si="86"/>
        <v>13.738726428899216</v>
      </c>
      <c r="KA59" s="141">
        <f t="shared" si="87"/>
        <v>6.647770852693168</v>
      </c>
      <c r="KB59" s="141">
        <f t="shared" si="88"/>
        <v>7.1062378080513184</v>
      </c>
      <c r="KC59" s="141">
        <f t="shared" si="89"/>
        <v>7.0909555762060483</v>
      </c>
      <c r="KD59" s="141">
        <f t="shared" si="90"/>
        <v>20.844964236950535</v>
      </c>
      <c r="KF59" s="323">
        <v>0.96185185185185185</v>
      </c>
      <c r="KG59" s="336">
        <f t="shared" si="91"/>
        <v>45367.961851851855</v>
      </c>
      <c r="KH59" s="184" t="s">
        <v>328</v>
      </c>
      <c r="KI59" s="141">
        <v>2E-3</v>
      </c>
      <c r="KJ59" s="141">
        <v>0.03</v>
      </c>
      <c r="KK59" s="141">
        <v>0.03</v>
      </c>
      <c r="KL59" s="249">
        <v>200.92768251330372</v>
      </c>
      <c r="KM59" s="141">
        <f t="shared" si="92"/>
        <v>6697.5894171101245</v>
      </c>
      <c r="KN59" s="988">
        <f t="shared" si="93"/>
        <v>13.39517883422025</v>
      </c>
      <c r="KO59" s="141">
        <f t="shared" si="94"/>
        <v>6.4815381455904424</v>
      </c>
      <c r="KP59" s="141">
        <f t="shared" si="95"/>
        <v>6.9285407763208191</v>
      </c>
      <c r="KQ59" s="141">
        <f t="shared" si="96"/>
        <v>6.9136406886298074</v>
      </c>
      <c r="KR59" s="141">
        <f t="shared" si="97"/>
        <v>20.323719610541069</v>
      </c>
      <c r="KT59" s="226">
        <v>13.675329454549429</v>
      </c>
      <c r="KU59" s="226">
        <f t="shared" si="171"/>
        <v>20.844964236950535</v>
      </c>
      <c r="KV59" s="226">
        <f t="shared" si="172"/>
        <v>6.9136406886298074</v>
      </c>
      <c r="KW59" s="226">
        <v>20.748775724143961</v>
      </c>
      <c r="KX59" s="226">
        <v>7.0582345571868021</v>
      </c>
      <c r="KY59" s="472">
        <f t="shared" si="173"/>
        <v>9.6188512806573812E-2</v>
      </c>
      <c r="KZ59" s="472">
        <f t="shared" si="174"/>
        <v>0.14459386855699474</v>
      </c>
      <c r="LD59" s="146">
        <v>0.96185185185185185</v>
      </c>
      <c r="LE59" s="421">
        <f t="shared" si="98"/>
        <v>45367.961851851855</v>
      </c>
      <c r="LF59" s="185" t="s">
        <v>329</v>
      </c>
      <c r="LG59" s="142">
        <v>2E-3</v>
      </c>
      <c r="LH59" s="142">
        <v>0.01</v>
      </c>
      <c r="LI59" s="142">
        <v>1.2E-2</v>
      </c>
      <c r="LJ59" s="274">
        <v>127.88510538001657</v>
      </c>
      <c r="LK59" s="142">
        <f t="shared" si="99"/>
        <v>10657.09211500138</v>
      </c>
      <c r="LL59" s="424">
        <f t="shared" si="100"/>
        <v>21.314184230002759</v>
      </c>
      <c r="LM59" s="142">
        <f t="shared" si="101"/>
        <v>9.8373157984628126</v>
      </c>
      <c r="LN59" s="142">
        <f t="shared" si="102"/>
        <v>11.625918670910599</v>
      </c>
      <c r="LO59" s="142">
        <f t="shared" si="103"/>
        <v>11.476868431539947</v>
      </c>
      <c r="LP59" s="142">
        <f t="shared" si="104"/>
        <v>32.940102900913359</v>
      </c>
      <c r="LR59" s="146">
        <v>0.96185185185185185</v>
      </c>
      <c r="LS59" s="421">
        <f t="shared" si="105"/>
        <v>45367.961851851855</v>
      </c>
      <c r="LT59" s="185" t="s">
        <v>329</v>
      </c>
      <c r="LU59" s="142">
        <v>2E-3</v>
      </c>
      <c r="LV59" s="142">
        <v>0.01</v>
      </c>
      <c r="LW59" s="142">
        <v>1.2E-2</v>
      </c>
      <c r="LX59" s="274">
        <v>133.33074456758371</v>
      </c>
      <c r="LY59" s="142">
        <f t="shared" si="106"/>
        <v>11110.895380631975</v>
      </c>
      <c r="LZ59" s="424">
        <f t="shared" si="107"/>
        <v>22.22179076126395</v>
      </c>
      <c r="MA59" s="142">
        <f t="shared" si="108"/>
        <v>10.256211120583361</v>
      </c>
      <c r="MB59" s="142">
        <f t="shared" si="109"/>
        <v>12.120976778871247</v>
      </c>
      <c r="MC59" s="142">
        <f t="shared" si="110"/>
        <v>11.965579640680589</v>
      </c>
      <c r="MD59" s="142">
        <f t="shared" si="111"/>
        <v>34.342767540135199</v>
      </c>
      <c r="MF59" s="227">
        <v>22.285023181264037</v>
      </c>
      <c r="MG59" s="227">
        <f t="shared" si="175"/>
        <v>34.342767540135199</v>
      </c>
      <c r="MH59" s="227">
        <f t="shared" si="176"/>
        <v>11.476868431539947</v>
      </c>
      <c r="MI59" s="227">
        <v>34.440490371044419</v>
      </c>
      <c r="MJ59" s="227">
        <v>11.999627866834482</v>
      </c>
      <c r="MK59" s="472">
        <f t="shared" si="177"/>
        <v>-9.7722830909219738E-2</v>
      </c>
      <c r="ML59" s="472">
        <f t="shared" si="178"/>
        <v>0.52275943529453528</v>
      </c>
    </row>
    <row r="60" spans="12:350" ht="15.75" thickBot="1" x14ac:dyDescent="0.3">
      <c r="AX60" s="963">
        <v>0.89939814814814811</v>
      </c>
      <c r="AY60" s="964">
        <f t="shared" si="8"/>
        <v>45367.899398148147</v>
      </c>
      <c r="AZ60" s="963" t="s">
        <v>325</v>
      </c>
      <c r="BA60" s="965">
        <v>7.0000000000000001E-3</v>
      </c>
      <c r="BB60" s="965">
        <v>4.7E-2</v>
      </c>
      <c r="BC60" s="965">
        <v>4.7E-2</v>
      </c>
      <c r="BD60" s="925">
        <v>304.49324190062674</v>
      </c>
      <c r="BE60" s="965">
        <f t="shared" si="9"/>
        <v>6478.579614906952</v>
      </c>
      <c r="BF60" s="966">
        <f t="shared" si="10"/>
        <v>45.350057304348667</v>
      </c>
      <c r="BG60" s="965">
        <f t="shared" si="11"/>
        <v>6.3436092062630571</v>
      </c>
      <c r="BH60" s="965">
        <f t="shared" si="12"/>
        <v>6.6194183021875377</v>
      </c>
      <c r="BI60" s="965">
        <f t="shared" si="13"/>
        <v>39.006448098085613</v>
      </c>
      <c r="BJ60" s="965">
        <f t="shared" si="14"/>
        <v>51.969475606536207</v>
      </c>
      <c r="BL60" s="963">
        <v>0.89939814814814811</v>
      </c>
      <c r="BM60" s="964">
        <f t="shared" si="15"/>
        <v>45367.899398148147</v>
      </c>
      <c r="BN60" s="963" t="s">
        <v>325</v>
      </c>
      <c r="BO60" s="965">
        <v>7.0000000000000001E-3</v>
      </c>
      <c r="BP60" s="965">
        <v>4.7E-2</v>
      </c>
      <c r="BQ60" s="965">
        <v>4.7E-2</v>
      </c>
      <c r="BR60" s="925">
        <v>297.84979574370567</v>
      </c>
      <c r="BS60" s="965">
        <f t="shared" si="16"/>
        <v>6337.2296966745889</v>
      </c>
      <c r="BT60" s="966">
        <f t="shared" si="17"/>
        <v>44.360607876722121</v>
      </c>
      <c r="BU60" s="965">
        <f t="shared" si="18"/>
        <v>6.2052040779938684</v>
      </c>
      <c r="BV60" s="965">
        <f t="shared" si="19"/>
        <v>6.4749955596457758</v>
      </c>
      <c r="BW60" s="965">
        <f t="shared" si="20"/>
        <v>38.155403798728251</v>
      </c>
      <c r="BX60" s="965">
        <f t="shared" si="21"/>
        <v>50.835603436367897</v>
      </c>
      <c r="BZ60" s="927">
        <v>44.908031004887718</v>
      </c>
      <c r="CA60" s="927">
        <f t="shared" si="139"/>
        <v>51.969475606536207</v>
      </c>
      <c r="CB60" s="927">
        <f t="shared" si="140"/>
        <v>38.155403798728251</v>
      </c>
      <c r="CC60" s="927">
        <v>51.462929940383752</v>
      </c>
      <c r="CD60" s="927">
        <v>38.626252858370684</v>
      </c>
      <c r="CE60" s="927">
        <f t="shared" si="141"/>
        <v>0.506545666152455</v>
      </c>
      <c r="CF60" s="927">
        <f t="shared" si="142"/>
        <v>0.47084905964243262</v>
      </c>
      <c r="CJ60" s="967">
        <v>0.87506944444444434</v>
      </c>
      <c r="CK60" s="968">
        <f t="shared" si="143"/>
        <v>45367.875069444446</v>
      </c>
      <c r="CL60" s="967" t="s">
        <v>326</v>
      </c>
      <c r="CM60" s="469">
        <v>0.01</v>
      </c>
      <c r="CN60" s="469">
        <v>3.7999999999999999E-2</v>
      </c>
      <c r="CO60" s="469">
        <v>3.7999999999999999E-2</v>
      </c>
      <c r="CP60" s="930">
        <v>284.10906235127197</v>
      </c>
      <c r="CQ60" s="469">
        <f t="shared" si="22"/>
        <v>7476.5542724018942</v>
      </c>
      <c r="CR60" s="969">
        <f t="shared" si="144"/>
        <v>74.765542724018943</v>
      </c>
      <c r="CS60" s="469">
        <f t="shared" si="23"/>
        <v>7.2848477525967175</v>
      </c>
      <c r="CT60" s="469">
        <f t="shared" si="24"/>
        <v>7.6786233067911347</v>
      </c>
      <c r="CU60" s="469">
        <f t="shared" si="25"/>
        <v>67.480694971422224</v>
      </c>
      <c r="CV60" s="469">
        <f t="shared" si="26"/>
        <v>82.444166030810081</v>
      </c>
      <c r="CX60" s="967">
        <v>0.87506944444444434</v>
      </c>
      <c r="CY60" s="968">
        <f t="shared" si="145"/>
        <v>45367.875069444446</v>
      </c>
      <c r="CZ60" s="967" t="s">
        <v>326</v>
      </c>
      <c r="DA60" s="469">
        <v>0.01</v>
      </c>
      <c r="DB60" s="469">
        <v>3.7999999999999999E-2</v>
      </c>
      <c r="DC60" s="469">
        <v>3.7999999999999999E-2</v>
      </c>
      <c r="DD60" s="930">
        <v>275.73461394545348</v>
      </c>
      <c r="DE60" s="469">
        <f t="shared" si="27"/>
        <v>7256.1740511961443</v>
      </c>
      <c r="DF60" s="969">
        <f t="shared" si="146"/>
        <v>72.561740511961446</v>
      </c>
      <c r="DG60" s="469">
        <f t="shared" si="28"/>
        <v>7.0701183062936792</v>
      </c>
      <c r="DH60" s="469">
        <f t="shared" si="29"/>
        <v>7.4522868633906345</v>
      </c>
      <c r="DI60" s="469">
        <f t="shared" si="30"/>
        <v>65.491622205667767</v>
      </c>
      <c r="DJ60" s="469">
        <f t="shared" si="31"/>
        <v>80.014027375352086</v>
      </c>
      <c r="DL60" s="472">
        <v>73.70173195415849</v>
      </c>
      <c r="DM60" s="472">
        <f t="shared" si="147"/>
        <v>82.444166030810081</v>
      </c>
      <c r="DN60" s="472">
        <f t="shared" si="148"/>
        <v>65.491622205667767</v>
      </c>
      <c r="DO60" s="472">
        <v>81.271099019720708</v>
      </c>
      <c r="DP60" s="472">
        <v>66.520537558625094</v>
      </c>
      <c r="DQ60" s="472">
        <f t="shared" si="149"/>
        <v>1.1730670110893726</v>
      </c>
      <c r="DR60" s="472">
        <f t="shared" si="150"/>
        <v>1.0289153529573269</v>
      </c>
      <c r="DV60" s="970">
        <v>0.93062500000000004</v>
      </c>
      <c r="DW60" s="971">
        <f t="shared" si="32"/>
        <v>45367.930625000001</v>
      </c>
      <c r="DX60" s="970" t="s">
        <v>436</v>
      </c>
      <c r="DY60" s="972">
        <v>3.0000000000000001E-3</v>
      </c>
      <c r="DZ60" s="972">
        <v>1.0999999999999999E-2</v>
      </c>
      <c r="EA60" s="972">
        <v>1.0999999999999999E-2</v>
      </c>
      <c r="EB60" s="934">
        <v>75.168674108638257</v>
      </c>
      <c r="EC60" s="972">
        <f t="shared" si="33"/>
        <v>6833.5158280580235</v>
      </c>
      <c r="ED60" s="973">
        <f t="shared" si="34"/>
        <v>20.500547484174071</v>
      </c>
      <c r="EE60" s="974">
        <f t="shared" si="35"/>
        <v>6.2640561757198547</v>
      </c>
      <c r="EF60" s="974">
        <f t="shared" si="36"/>
        <v>7.5168674108638269</v>
      </c>
      <c r="EG60" s="972">
        <f t="shared" si="37"/>
        <v>14.236491308454216</v>
      </c>
      <c r="EH60" s="972">
        <f t="shared" si="38"/>
        <v>28.017414895037899</v>
      </c>
      <c r="EJ60" s="970">
        <v>0.93062500000000004</v>
      </c>
      <c r="EK60" s="971">
        <f t="shared" si="39"/>
        <v>45367.930625000001</v>
      </c>
      <c r="EL60" s="970" t="s">
        <v>436</v>
      </c>
      <c r="EM60" s="972">
        <v>3.0000000000000001E-3</v>
      </c>
      <c r="EN60" s="972">
        <v>1.0999999999999999E-2</v>
      </c>
      <c r="EO60" s="972">
        <v>1.0999999999999999E-2</v>
      </c>
      <c r="EP60" s="934">
        <v>75.370816165296901</v>
      </c>
      <c r="EQ60" s="972">
        <f t="shared" si="40"/>
        <v>6851.892378663355</v>
      </c>
      <c r="ER60" s="975">
        <f t="shared" si="41"/>
        <v>20.555677135990067</v>
      </c>
      <c r="ES60" s="976">
        <f t="shared" si="42"/>
        <v>6.2809013471080757</v>
      </c>
      <c r="ET60" s="976">
        <f t="shared" si="43"/>
        <v>7.537081616529691</v>
      </c>
      <c r="EU60" s="972">
        <f t="shared" si="44"/>
        <v>14.274775788881991</v>
      </c>
      <c r="EV60" s="972">
        <f t="shared" si="45"/>
        <v>28.092758752519757</v>
      </c>
      <c r="EX60" s="939">
        <v>20.663628381013449</v>
      </c>
      <c r="EY60" s="939">
        <f t="shared" si="151"/>
        <v>28.092758752519757</v>
      </c>
      <c r="EZ60" s="939">
        <f t="shared" si="152"/>
        <v>14.236491308454216</v>
      </c>
      <c r="FA60" s="939">
        <v>28.240292120718379</v>
      </c>
      <c r="FB60" s="939">
        <v>14.349741931259341</v>
      </c>
      <c r="FC60" s="472">
        <f t="shared" si="153"/>
        <v>-0.14753336819862284</v>
      </c>
      <c r="FD60" s="472">
        <f t="shared" si="154"/>
        <v>0.11325062280512554</v>
      </c>
      <c r="FH60" s="977">
        <v>0.95146990740740733</v>
      </c>
      <c r="FI60" s="978">
        <f t="shared" si="46"/>
        <v>45367.951469907406</v>
      </c>
      <c r="FJ60" s="977" t="s">
        <v>437</v>
      </c>
      <c r="FK60" s="979">
        <v>5.0000000000000001E-3</v>
      </c>
      <c r="FL60" s="979">
        <v>1.4999999999999999E-2</v>
      </c>
      <c r="FM60" s="979">
        <v>1.4999999999999999E-2</v>
      </c>
      <c r="FN60" s="942">
        <v>59.490921907355307</v>
      </c>
      <c r="FO60" s="979">
        <f t="shared" si="47"/>
        <v>3966.061460490354</v>
      </c>
      <c r="FP60" s="980">
        <f t="shared" si="48"/>
        <v>19.830307302451772</v>
      </c>
      <c r="FQ60" s="981">
        <f t="shared" si="49"/>
        <v>3.7181826192097067</v>
      </c>
      <c r="FR60" s="981">
        <f t="shared" si="50"/>
        <v>4.2493515648110947</v>
      </c>
      <c r="FS60" s="979">
        <f t="shared" si="51"/>
        <v>16.112124683242065</v>
      </c>
      <c r="FT60" s="979">
        <f t="shared" si="52"/>
        <v>24.079658867262864</v>
      </c>
      <c r="FV60" s="977">
        <v>0.95146990740740733</v>
      </c>
      <c r="FW60" s="978">
        <f t="shared" si="53"/>
        <v>45367.951469907406</v>
      </c>
      <c r="FX60" s="977" t="s">
        <v>437</v>
      </c>
      <c r="FY60" s="979">
        <v>5.0000000000000001E-3</v>
      </c>
      <c r="FZ60" s="979">
        <v>1.4999999999999999E-2</v>
      </c>
      <c r="GA60" s="979">
        <v>1.4999999999999999E-2</v>
      </c>
      <c r="GB60" s="942">
        <v>59.242050215378818</v>
      </c>
      <c r="GC60" s="979">
        <f t="shared" si="54"/>
        <v>3949.4700143585878</v>
      </c>
      <c r="GD60" s="980">
        <f t="shared" si="55"/>
        <v>19.74735007179294</v>
      </c>
      <c r="GE60" s="981">
        <f t="shared" si="56"/>
        <v>3.7026281384611761</v>
      </c>
      <c r="GF60" s="981">
        <f t="shared" si="57"/>
        <v>4.2315750153842018</v>
      </c>
      <c r="GG60" s="979">
        <f t="shared" si="58"/>
        <v>16.044721933331765</v>
      </c>
      <c r="GH60" s="979">
        <f t="shared" si="59"/>
        <v>23.978925087177142</v>
      </c>
      <c r="GJ60" s="982">
        <v>19.922769316897931</v>
      </c>
      <c r="GK60" s="945">
        <f t="shared" si="155"/>
        <v>24.079658867262864</v>
      </c>
      <c r="GL60" s="945">
        <f t="shared" si="156"/>
        <v>16.044721933331765</v>
      </c>
      <c r="GM60" s="982">
        <v>24.191934170518916</v>
      </c>
      <c r="GN60" s="982">
        <v>16.187250069979569</v>
      </c>
      <c r="GO60" s="472">
        <f t="shared" si="157"/>
        <v>-0.11227530325605173</v>
      </c>
      <c r="GP60" s="472">
        <f t="shared" si="158"/>
        <v>0.14252813664780462</v>
      </c>
      <c r="IF60" s="952">
        <v>0.90281250000000002</v>
      </c>
      <c r="IG60" s="953">
        <f t="shared" si="163"/>
        <v>45367.902812499997</v>
      </c>
      <c r="IH60" s="240" t="s">
        <v>327</v>
      </c>
      <c r="II60" s="239">
        <v>6.0000000000000001E-3</v>
      </c>
      <c r="IJ60" s="239">
        <v>4.2000000000000003E-2</v>
      </c>
      <c r="IK60" s="239">
        <v>4.2000000000000003E-2</v>
      </c>
      <c r="IL60" s="239">
        <v>342.45467564370466</v>
      </c>
      <c r="IM60" s="239">
        <f t="shared" si="164"/>
        <v>8153.682753421539</v>
      </c>
      <c r="IN60" s="954">
        <f t="shared" si="190"/>
        <v>48.922096520529237</v>
      </c>
      <c r="IO60" s="239">
        <f t="shared" si="75"/>
        <v>7.964062224272201</v>
      </c>
      <c r="IP60" s="239">
        <f t="shared" si="76"/>
        <v>8.3525530644806008</v>
      </c>
      <c r="IQ60" s="239">
        <f t="shared" si="77"/>
        <v>40.95803429625704</v>
      </c>
      <c r="IR60" s="239">
        <f t="shared" si="78"/>
        <v>57.27464958500984</v>
      </c>
      <c r="IT60" s="952">
        <v>0.90281250000000002</v>
      </c>
      <c r="IU60" s="953">
        <f t="shared" si="165"/>
        <v>45367.902812499997</v>
      </c>
      <c r="IV60" s="240" t="s">
        <v>327</v>
      </c>
      <c r="IW60" s="239">
        <v>6.0000000000000001E-3</v>
      </c>
      <c r="IX60" s="239">
        <v>4.2000000000000003E-2</v>
      </c>
      <c r="IY60" s="239">
        <v>4.2000000000000003E-2</v>
      </c>
      <c r="IZ60" s="239">
        <v>345.94918302431751</v>
      </c>
      <c r="JA60" s="239">
        <f t="shared" si="166"/>
        <v>8236.885310102798</v>
      </c>
      <c r="JB60" s="954">
        <f t="shared" si="191"/>
        <v>49.42131186061679</v>
      </c>
      <c r="JC60" s="239">
        <f t="shared" si="80"/>
        <v>8.0453298377748261</v>
      </c>
      <c r="JD60" s="239">
        <f t="shared" si="81"/>
        <v>8.4377849518126222</v>
      </c>
      <c r="JE60" s="239">
        <f t="shared" si="82"/>
        <v>41.375982022841967</v>
      </c>
      <c r="JF60" s="239">
        <f t="shared" si="83"/>
        <v>57.859096812429414</v>
      </c>
      <c r="JH60" s="225">
        <v>49.762256300454403</v>
      </c>
      <c r="JI60" s="225">
        <f t="shared" si="167"/>
        <v>57.859096812429414</v>
      </c>
      <c r="JJ60" s="225">
        <f t="shared" si="168"/>
        <v>40.95803429625704</v>
      </c>
      <c r="JK60" s="225">
        <v>58.258251278580765</v>
      </c>
      <c r="JL60" s="225">
        <v>41.661423879450197</v>
      </c>
      <c r="JM60" s="472">
        <f t="shared" si="169"/>
        <v>-0.39915446615135153</v>
      </c>
      <c r="JN60" s="472">
        <f t="shared" si="170"/>
        <v>0.70338958319315736</v>
      </c>
      <c r="JR60" s="994">
        <v>0.96531250000000002</v>
      </c>
      <c r="JS60" s="359">
        <f t="shared" si="84"/>
        <v>45367.965312499997</v>
      </c>
      <c r="JT60" s="275" t="s">
        <v>328</v>
      </c>
      <c r="JU60" s="276">
        <v>3.0000000000000001E-3</v>
      </c>
      <c r="JV60" s="276">
        <v>0.03</v>
      </c>
      <c r="JW60" s="276">
        <v>0.03</v>
      </c>
      <c r="JX60" s="249">
        <v>206.08089643348822</v>
      </c>
      <c r="JY60" s="276">
        <f t="shared" si="85"/>
        <v>6869.3632144496078</v>
      </c>
      <c r="JZ60" s="995">
        <f t="shared" si="86"/>
        <v>20.608089643348823</v>
      </c>
      <c r="KA60" s="276">
        <f t="shared" si="87"/>
        <v>6.647770852693168</v>
      </c>
      <c r="KB60" s="276">
        <f t="shared" si="88"/>
        <v>7.1062378080513184</v>
      </c>
      <c r="KC60" s="276">
        <f t="shared" si="89"/>
        <v>13.960318790655656</v>
      </c>
      <c r="KD60" s="276">
        <f t="shared" si="90"/>
        <v>27.714327451400141</v>
      </c>
      <c r="KF60" s="994">
        <v>0.96531250000000002</v>
      </c>
      <c r="KG60" s="359">
        <f t="shared" si="91"/>
        <v>45367.965312499997</v>
      </c>
      <c r="KH60" s="275" t="s">
        <v>328</v>
      </c>
      <c r="KI60" s="276">
        <v>3.0000000000000001E-3</v>
      </c>
      <c r="KJ60" s="276">
        <v>0.03</v>
      </c>
      <c r="KK60" s="276">
        <v>0.03</v>
      </c>
      <c r="KL60" s="249">
        <v>200.92768251330372</v>
      </c>
      <c r="KM60" s="276">
        <f t="shared" si="92"/>
        <v>6697.5894171101245</v>
      </c>
      <c r="KN60" s="995">
        <f t="shared" si="93"/>
        <v>20.092768251330373</v>
      </c>
      <c r="KO60" s="276">
        <f t="shared" si="94"/>
        <v>6.4815381455904424</v>
      </c>
      <c r="KP60" s="276">
        <f t="shared" si="95"/>
        <v>6.9285407763208191</v>
      </c>
      <c r="KQ60" s="276">
        <f t="shared" si="96"/>
        <v>13.611230105739931</v>
      </c>
      <c r="KR60" s="276">
        <f t="shared" si="97"/>
        <v>27.021309027651192</v>
      </c>
      <c r="KT60" s="226">
        <v>20.512994181824144</v>
      </c>
      <c r="KU60" s="226">
        <f t="shared" si="171"/>
        <v>27.714327451400141</v>
      </c>
      <c r="KV60" s="226">
        <f t="shared" si="172"/>
        <v>13.611230105739931</v>
      </c>
      <c r="KW60" s="226">
        <v>27.586440451418675</v>
      </c>
      <c r="KX60" s="226">
        <v>13.895899284461517</v>
      </c>
      <c r="KY60" s="472">
        <f t="shared" si="173"/>
        <v>0.12788699998146669</v>
      </c>
      <c r="KZ60" s="472">
        <f t="shared" si="174"/>
        <v>0.28466917872158604</v>
      </c>
      <c r="LD60" s="433">
        <v>0.96531250000000002</v>
      </c>
      <c r="LE60" s="434">
        <f t="shared" si="98"/>
        <v>45367.965312499997</v>
      </c>
      <c r="LF60" s="435" t="s">
        <v>329</v>
      </c>
      <c r="LG60" s="436">
        <v>2E-3</v>
      </c>
      <c r="LH60" s="436">
        <v>0.01</v>
      </c>
      <c r="LI60" s="436">
        <v>1.2E-2</v>
      </c>
      <c r="LJ60" s="274">
        <v>127.88510538001657</v>
      </c>
      <c r="LK60" s="436">
        <f t="shared" si="99"/>
        <v>10657.09211500138</v>
      </c>
      <c r="LL60" s="437">
        <f t="shared" si="100"/>
        <v>21.314184230002759</v>
      </c>
      <c r="LM60" s="436">
        <f t="shared" si="101"/>
        <v>9.8373157984628126</v>
      </c>
      <c r="LN60" s="436">
        <f t="shared" si="102"/>
        <v>11.625918670910599</v>
      </c>
      <c r="LO60" s="436">
        <f t="shared" si="103"/>
        <v>11.476868431539947</v>
      </c>
      <c r="LP60" s="436">
        <f t="shared" si="104"/>
        <v>32.940102900913359</v>
      </c>
      <c r="LR60" s="433">
        <v>0.96531250000000002</v>
      </c>
      <c r="LS60" s="434">
        <f t="shared" si="105"/>
        <v>45367.965312499997</v>
      </c>
      <c r="LT60" s="435" t="s">
        <v>329</v>
      </c>
      <c r="LU60" s="436">
        <v>2E-3</v>
      </c>
      <c r="LV60" s="436">
        <v>0.01</v>
      </c>
      <c r="LW60" s="436">
        <v>1.2E-2</v>
      </c>
      <c r="LX60" s="274">
        <v>133.33074456758371</v>
      </c>
      <c r="LY60" s="436">
        <f t="shared" si="106"/>
        <v>11110.895380631975</v>
      </c>
      <c r="LZ60" s="437">
        <f t="shared" si="107"/>
        <v>22.22179076126395</v>
      </c>
      <c r="MA60" s="436">
        <f t="shared" si="108"/>
        <v>10.256211120583361</v>
      </c>
      <c r="MB60" s="436">
        <f t="shared" si="109"/>
        <v>12.120976778871247</v>
      </c>
      <c r="MC60" s="436">
        <f t="shared" si="110"/>
        <v>11.965579640680589</v>
      </c>
      <c r="MD60" s="436">
        <f t="shared" si="111"/>
        <v>34.342767540135199</v>
      </c>
      <c r="MF60" s="227">
        <v>22.285023181264037</v>
      </c>
      <c r="MG60" s="227">
        <f t="shared" si="175"/>
        <v>34.342767540135199</v>
      </c>
      <c r="MH60" s="227">
        <f t="shared" si="176"/>
        <v>11.476868431539947</v>
      </c>
      <c r="MI60" s="227">
        <v>34.440490371044419</v>
      </c>
      <c r="MJ60" s="227">
        <v>11.999627866834482</v>
      </c>
      <c r="MK60" s="472">
        <f t="shared" si="177"/>
        <v>-9.7722830909219738E-2</v>
      </c>
      <c r="ML60" s="472">
        <f t="shared" si="178"/>
        <v>0.52275943529453528</v>
      </c>
    </row>
    <row r="61" spans="12:350" x14ac:dyDescent="0.25">
      <c r="AX61" s="963">
        <v>0.90281250000000002</v>
      </c>
      <c r="AY61" s="964">
        <f t="shared" si="8"/>
        <v>45367.902812499997</v>
      </c>
      <c r="AZ61" s="963" t="s">
        <v>325</v>
      </c>
      <c r="BA61" s="965">
        <v>6.0000000000000001E-3</v>
      </c>
      <c r="BB61" s="965">
        <v>4.7E-2</v>
      </c>
      <c r="BC61" s="965">
        <v>4.7E-2</v>
      </c>
      <c r="BD61" s="925">
        <v>304.49324190062674</v>
      </c>
      <c r="BE61" s="965">
        <f t="shared" si="9"/>
        <v>6478.579614906952</v>
      </c>
      <c r="BF61" s="966">
        <f t="shared" si="10"/>
        <v>38.871477689441711</v>
      </c>
      <c r="BG61" s="965">
        <f t="shared" si="11"/>
        <v>6.3436092062630571</v>
      </c>
      <c r="BH61" s="965">
        <f t="shared" si="12"/>
        <v>6.6194183021875377</v>
      </c>
      <c r="BI61" s="965">
        <f t="shared" si="13"/>
        <v>32.527868483178651</v>
      </c>
      <c r="BJ61" s="965">
        <f t="shared" si="14"/>
        <v>45.490895991629252</v>
      </c>
      <c r="BL61" s="963">
        <v>0.90281250000000002</v>
      </c>
      <c r="BM61" s="964">
        <f t="shared" si="15"/>
        <v>45367.902812499997</v>
      </c>
      <c r="BN61" s="963" t="s">
        <v>325</v>
      </c>
      <c r="BO61" s="965">
        <v>6.0000000000000001E-3</v>
      </c>
      <c r="BP61" s="965">
        <v>4.7E-2</v>
      </c>
      <c r="BQ61" s="965">
        <v>4.7E-2</v>
      </c>
      <c r="BR61" s="925">
        <v>297.84979574370567</v>
      </c>
      <c r="BS61" s="965">
        <f t="shared" si="16"/>
        <v>6337.2296966745889</v>
      </c>
      <c r="BT61" s="966">
        <f t="shared" si="17"/>
        <v>38.023378180047537</v>
      </c>
      <c r="BU61" s="965">
        <f t="shared" si="18"/>
        <v>6.2052040779938684</v>
      </c>
      <c r="BV61" s="965">
        <f t="shared" si="19"/>
        <v>6.4749955596457758</v>
      </c>
      <c r="BW61" s="965">
        <f t="shared" si="20"/>
        <v>31.818174102053668</v>
      </c>
      <c r="BX61" s="965">
        <f t="shared" si="21"/>
        <v>44.498373739693314</v>
      </c>
      <c r="BZ61" s="927">
        <v>38.492598004189475</v>
      </c>
      <c r="CA61" s="927">
        <f t="shared" si="139"/>
        <v>45.490895991629252</v>
      </c>
      <c r="CB61" s="927">
        <f t="shared" si="140"/>
        <v>31.818174102053668</v>
      </c>
      <c r="CC61" s="927">
        <v>45.047496939685509</v>
      </c>
      <c r="CD61" s="927">
        <v>32.21081985767244</v>
      </c>
      <c r="CE61" s="927">
        <f t="shared" si="141"/>
        <v>0.44339905194374296</v>
      </c>
      <c r="CF61" s="927">
        <f t="shared" si="142"/>
        <v>0.3926457556187728</v>
      </c>
      <c r="CJ61" s="967">
        <v>0.87717592592592597</v>
      </c>
      <c r="CK61" s="968">
        <f t="shared" si="143"/>
        <v>45367.877175925925</v>
      </c>
      <c r="CL61" s="967" t="s">
        <v>326</v>
      </c>
      <c r="CM61" s="469">
        <v>8.9999999999999993E-3</v>
      </c>
      <c r="CN61" s="469">
        <v>3.7999999999999999E-2</v>
      </c>
      <c r="CO61" s="469">
        <v>3.7999999999999999E-2</v>
      </c>
      <c r="CP61" s="930">
        <v>284.10906235127197</v>
      </c>
      <c r="CQ61" s="469">
        <f t="shared" si="22"/>
        <v>7476.5542724018942</v>
      </c>
      <c r="CR61" s="969">
        <f t="shared" si="144"/>
        <v>67.288988451617044</v>
      </c>
      <c r="CS61" s="469">
        <f t="shared" si="23"/>
        <v>7.2848477525967175</v>
      </c>
      <c r="CT61" s="469">
        <f t="shared" si="24"/>
        <v>7.6786233067911347</v>
      </c>
      <c r="CU61" s="469">
        <f t="shared" si="25"/>
        <v>60.004140699020326</v>
      </c>
      <c r="CV61" s="469">
        <f t="shared" si="26"/>
        <v>74.967611758408182</v>
      </c>
      <c r="CX61" s="967">
        <v>0.87717592592592597</v>
      </c>
      <c r="CY61" s="968">
        <f t="shared" si="145"/>
        <v>45367.877175925925</v>
      </c>
      <c r="CZ61" s="967" t="s">
        <v>326</v>
      </c>
      <c r="DA61" s="469">
        <v>8.9999999999999993E-3</v>
      </c>
      <c r="DB61" s="469">
        <v>3.7999999999999999E-2</v>
      </c>
      <c r="DC61" s="469">
        <v>3.7999999999999999E-2</v>
      </c>
      <c r="DD61" s="930">
        <v>275.73461394545348</v>
      </c>
      <c r="DE61" s="469">
        <f t="shared" si="27"/>
        <v>7256.1740511961443</v>
      </c>
      <c r="DF61" s="969">
        <f t="shared" si="146"/>
        <v>65.305566460765291</v>
      </c>
      <c r="DG61" s="469">
        <f t="shared" si="28"/>
        <v>7.0701183062936792</v>
      </c>
      <c r="DH61" s="469">
        <f t="shared" si="29"/>
        <v>7.4522868633906345</v>
      </c>
      <c r="DI61" s="469">
        <f t="shared" si="30"/>
        <v>58.235448154471612</v>
      </c>
      <c r="DJ61" s="469">
        <f t="shared" si="31"/>
        <v>72.757853324155931</v>
      </c>
      <c r="DL61" s="472">
        <v>66.331558758742645</v>
      </c>
      <c r="DM61" s="472">
        <f t="shared" si="147"/>
        <v>74.967611758408182</v>
      </c>
      <c r="DN61" s="472">
        <f t="shared" si="148"/>
        <v>58.235448154471612</v>
      </c>
      <c r="DO61" s="472">
        <v>73.900925824304863</v>
      </c>
      <c r="DP61" s="472">
        <v>59.150364363209249</v>
      </c>
      <c r="DQ61" s="472">
        <f t="shared" si="149"/>
        <v>1.0666859341033188</v>
      </c>
      <c r="DR61" s="472">
        <f t="shared" si="150"/>
        <v>0.91491620873763679</v>
      </c>
      <c r="DV61" s="970">
        <v>0.93407407407407417</v>
      </c>
      <c r="DW61" s="971">
        <f t="shared" si="32"/>
        <v>45367.934074074074</v>
      </c>
      <c r="DX61" s="970" t="s">
        <v>436</v>
      </c>
      <c r="DY61" s="972">
        <v>4.0000000000000001E-3</v>
      </c>
      <c r="DZ61" s="972">
        <v>1.0999999999999999E-2</v>
      </c>
      <c r="EA61" s="972">
        <v>1.0999999999999999E-2</v>
      </c>
      <c r="EB61" s="934">
        <v>75.168674108638257</v>
      </c>
      <c r="EC61" s="972">
        <f t="shared" si="33"/>
        <v>6833.5158280580235</v>
      </c>
      <c r="ED61" s="973">
        <f t="shared" si="34"/>
        <v>27.334063312232093</v>
      </c>
      <c r="EE61" s="974">
        <f t="shared" si="35"/>
        <v>6.2640561757198547</v>
      </c>
      <c r="EF61" s="974">
        <f t="shared" si="36"/>
        <v>7.5168674108638269</v>
      </c>
      <c r="EG61" s="972">
        <f t="shared" si="37"/>
        <v>21.070007136512238</v>
      </c>
      <c r="EH61" s="972">
        <f t="shared" si="38"/>
        <v>34.850930723095921</v>
      </c>
      <c r="EJ61" s="970">
        <v>0.93407407407407417</v>
      </c>
      <c r="EK61" s="971">
        <f t="shared" si="39"/>
        <v>45367.934074074074</v>
      </c>
      <c r="EL61" s="970" t="s">
        <v>436</v>
      </c>
      <c r="EM61" s="972">
        <v>4.0000000000000001E-3</v>
      </c>
      <c r="EN61" s="972">
        <v>1.0999999999999999E-2</v>
      </c>
      <c r="EO61" s="972">
        <v>1.0999999999999999E-2</v>
      </c>
      <c r="EP61" s="934">
        <v>75.370816165296901</v>
      </c>
      <c r="EQ61" s="972">
        <f t="shared" si="40"/>
        <v>6851.892378663355</v>
      </c>
      <c r="ER61" s="975">
        <f t="shared" si="41"/>
        <v>27.407569514653421</v>
      </c>
      <c r="ES61" s="976">
        <f t="shared" si="42"/>
        <v>6.2809013471080757</v>
      </c>
      <c r="ET61" s="976">
        <f t="shared" si="43"/>
        <v>7.537081616529691</v>
      </c>
      <c r="EU61" s="972">
        <f t="shared" si="44"/>
        <v>21.126668167545347</v>
      </c>
      <c r="EV61" s="972">
        <f t="shared" si="45"/>
        <v>34.944651131183115</v>
      </c>
      <c r="EX61" s="939">
        <v>27.551504508017935</v>
      </c>
      <c r="EY61" s="939">
        <f t="shared" si="151"/>
        <v>34.944651131183115</v>
      </c>
      <c r="EZ61" s="939">
        <f t="shared" si="152"/>
        <v>21.070007136512238</v>
      </c>
      <c r="FA61" s="939">
        <v>35.128168247722869</v>
      </c>
      <c r="FB61" s="939">
        <v>21.237618058263827</v>
      </c>
      <c r="FC61" s="472">
        <f t="shared" si="153"/>
        <v>-0.183517116539754</v>
      </c>
      <c r="FD61" s="472">
        <f t="shared" si="154"/>
        <v>0.16761092175158865</v>
      </c>
      <c r="FH61" s="977">
        <v>0.95488425925925924</v>
      </c>
      <c r="FI61" s="978">
        <f t="shared" si="46"/>
        <v>45367.954884259256</v>
      </c>
      <c r="FJ61" s="977" t="s">
        <v>437</v>
      </c>
      <c r="FK61" s="979">
        <v>3.0000000000000001E-3</v>
      </c>
      <c r="FL61" s="979">
        <v>1.4999999999999999E-2</v>
      </c>
      <c r="FM61" s="979">
        <v>1.4999999999999999E-2</v>
      </c>
      <c r="FN61" s="942">
        <v>59.490921907355307</v>
      </c>
      <c r="FO61" s="979">
        <f t="shared" si="47"/>
        <v>3966.061460490354</v>
      </c>
      <c r="FP61" s="980">
        <f t="shared" si="48"/>
        <v>11.898184381471061</v>
      </c>
      <c r="FQ61" s="981">
        <f t="shared" si="49"/>
        <v>3.7181826192097067</v>
      </c>
      <c r="FR61" s="981">
        <f t="shared" si="50"/>
        <v>4.2493515648110947</v>
      </c>
      <c r="FS61" s="979">
        <f t="shared" si="51"/>
        <v>8.1800017622613552</v>
      </c>
      <c r="FT61" s="979">
        <f t="shared" si="52"/>
        <v>16.147535946282154</v>
      </c>
      <c r="FV61" s="977">
        <v>0.95488425925925924</v>
      </c>
      <c r="FW61" s="978">
        <f t="shared" si="53"/>
        <v>45367.954884259256</v>
      </c>
      <c r="FX61" s="977" t="s">
        <v>437</v>
      </c>
      <c r="FY61" s="979">
        <v>3.0000000000000001E-3</v>
      </c>
      <c r="FZ61" s="979">
        <v>1.4999999999999999E-2</v>
      </c>
      <c r="GA61" s="979">
        <v>1.4999999999999999E-2</v>
      </c>
      <c r="GB61" s="942">
        <v>59.242050215378818</v>
      </c>
      <c r="GC61" s="979">
        <f t="shared" si="54"/>
        <v>3949.4700143585878</v>
      </c>
      <c r="GD61" s="980">
        <f t="shared" si="55"/>
        <v>11.848410043075765</v>
      </c>
      <c r="GE61" s="981">
        <f t="shared" si="56"/>
        <v>3.7026281384611761</v>
      </c>
      <c r="GF61" s="981">
        <f t="shared" si="57"/>
        <v>4.2315750153842018</v>
      </c>
      <c r="GG61" s="979">
        <f t="shared" si="58"/>
        <v>8.145781904614589</v>
      </c>
      <c r="GH61" s="979">
        <f t="shared" si="59"/>
        <v>16.079985058459968</v>
      </c>
      <c r="GJ61" s="982">
        <v>11.953661590138758</v>
      </c>
      <c r="GK61" s="945">
        <f t="shared" si="155"/>
        <v>16.147535946282154</v>
      </c>
      <c r="GL61" s="945">
        <f t="shared" si="156"/>
        <v>8.145781904614589</v>
      </c>
      <c r="GM61" s="982">
        <v>16.222826443759743</v>
      </c>
      <c r="GN61" s="982">
        <v>8.2181423432203964</v>
      </c>
      <c r="GO61" s="472">
        <f t="shared" si="157"/>
        <v>-7.5290497477588758E-2</v>
      </c>
      <c r="GP61" s="472">
        <f t="shared" si="158"/>
        <v>7.2360438605807431E-2</v>
      </c>
      <c r="IF61" s="952">
        <v>0.90633101851851849</v>
      </c>
      <c r="IG61" s="953">
        <f t="shared" si="163"/>
        <v>45367.906331018516</v>
      </c>
      <c r="IH61" s="240" t="s">
        <v>327</v>
      </c>
      <c r="II61" s="239">
        <v>6.0000000000000001E-3</v>
      </c>
      <c r="IJ61" s="239">
        <v>4.2000000000000003E-2</v>
      </c>
      <c r="IK61" s="239">
        <v>4.2000000000000003E-2</v>
      </c>
      <c r="IL61" s="239">
        <v>342.45467564370466</v>
      </c>
      <c r="IM61" s="239">
        <f t="shared" si="164"/>
        <v>8153.682753421539</v>
      </c>
      <c r="IN61" s="954">
        <f t="shared" si="190"/>
        <v>48.922096520529237</v>
      </c>
      <c r="IO61" s="239">
        <f t="shared" si="75"/>
        <v>7.964062224272201</v>
      </c>
      <c r="IP61" s="239">
        <f t="shared" si="76"/>
        <v>8.3525530644806008</v>
      </c>
      <c r="IQ61" s="239">
        <f t="shared" si="77"/>
        <v>40.95803429625704</v>
      </c>
      <c r="IR61" s="239">
        <f t="shared" si="78"/>
        <v>57.27464958500984</v>
      </c>
      <c r="IT61" s="952">
        <v>0.90633101851851849</v>
      </c>
      <c r="IU61" s="953">
        <f t="shared" si="165"/>
        <v>45367.906331018516</v>
      </c>
      <c r="IV61" s="240" t="s">
        <v>327</v>
      </c>
      <c r="IW61" s="239">
        <v>6.0000000000000001E-3</v>
      </c>
      <c r="IX61" s="239">
        <v>4.2000000000000003E-2</v>
      </c>
      <c r="IY61" s="239">
        <v>4.2000000000000003E-2</v>
      </c>
      <c r="IZ61" s="239">
        <v>345.94918302431751</v>
      </c>
      <c r="JA61" s="239">
        <f t="shared" si="166"/>
        <v>8236.885310102798</v>
      </c>
      <c r="JB61" s="954">
        <f t="shared" si="191"/>
        <v>49.42131186061679</v>
      </c>
      <c r="JC61" s="239">
        <f t="shared" si="80"/>
        <v>8.0453298377748261</v>
      </c>
      <c r="JD61" s="239">
        <f t="shared" si="81"/>
        <v>8.4377849518126222</v>
      </c>
      <c r="JE61" s="239">
        <f t="shared" si="82"/>
        <v>41.375982022841967</v>
      </c>
      <c r="JF61" s="239">
        <f t="shared" si="83"/>
        <v>57.859096812429414</v>
      </c>
      <c r="JH61" s="225">
        <v>49.762256300454403</v>
      </c>
      <c r="JI61" s="225">
        <f t="shared" si="167"/>
        <v>57.859096812429414</v>
      </c>
      <c r="JJ61" s="225">
        <f t="shared" si="168"/>
        <v>40.95803429625704</v>
      </c>
      <c r="JK61" s="225">
        <v>58.258251278580765</v>
      </c>
      <c r="JL61" s="225">
        <v>41.661423879450197</v>
      </c>
      <c r="JM61" s="472">
        <f t="shared" si="169"/>
        <v>-0.39915446615135153</v>
      </c>
      <c r="JN61" s="472">
        <f t="shared" si="170"/>
        <v>0.70338958319315736</v>
      </c>
    </row>
    <row r="62" spans="12:350" x14ac:dyDescent="0.25">
      <c r="AX62" s="963">
        <v>0.90633101851851849</v>
      </c>
      <c r="AY62" s="964">
        <f t="shared" si="8"/>
        <v>45367.906331018516</v>
      </c>
      <c r="AZ62" s="963" t="s">
        <v>325</v>
      </c>
      <c r="BA62" s="965">
        <v>6.0000000000000001E-3</v>
      </c>
      <c r="BB62" s="965">
        <v>4.7E-2</v>
      </c>
      <c r="BC62" s="965">
        <v>4.7E-2</v>
      </c>
      <c r="BD62" s="925">
        <v>304.49324190062674</v>
      </c>
      <c r="BE62" s="965">
        <f t="shared" si="9"/>
        <v>6478.579614906952</v>
      </c>
      <c r="BF62" s="966">
        <f t="shared" si="10"/>
        <v>38.871477689441711</v>
      </c>
      <c r="BG62" s="965">
        <f t="shared" si="11"/>
        <v>6.3436092062630571</v>
      </c>
      <c r="BH62" s="965">
        <f t="shared" si="12"/>
        <v>6.6194183021875377</v>
      </c>
      <c r="BI62" s="965">
        <f t="shared" si="13"/>
        <v>32.527868483178651</v>
      </c>
      <c r="BJ62" s="965">
        <f t="shared" si="14"/>
        <v>45.490895991629252</v>
      </c>
      <c r="BL62" s="963">
        <v>0.90633101851851849</v>
      </c>
      <c r="BM62" s="964">
        <f t="shared" si="15"/>
        <v>45367.906331018516</v>
      </c>
      <c r="BN62" s="963" t="s">
        <v>325</v>
      </c>
      <c r="BO62" s="965">
        <v>6.0000000000000001E-3</v>
      </c>
      <c r="BP62" s="965">
        <v>4.7E-2</v>
      </c>
      <c r="BQ62" s="965">
        <v>4.7E-2</v>
      </c>
      <c r="BR62" s="925">
        <v>297.84979574370567</v>
      </c>
      <c r="BS62" s="965">
        <f t="shared" si="16"/>
        <v>6337.2296966745889</v>
      </c>
      <c r="BT62" s="966">
        <f t="shared" si="17"/>
        <v>38.023378180047537</v>
      </c>
      <c r="BU62" s="965">
        <f t="shared" si="18"/>
        <v>6.2052040779938684</v>
      </c>
      <c r="BV62" s="965">
        <f t="shared" si="19"/>
        <v>6.4749955596457758</v>
      </c>
      <c r="BW62" s="965">
        <f t="shared" si="20"/>
        <v>31.818174102053668</v>
      </c>
      <c r="BX62" s="965">
        <f t="shared" si="21"/>
        <v>44.498373739693314</v>
      </c>
      <c r="BZ62" s="927">
        <v>38.492598004189475</v>
      </c>
      <c r="CA62" s="927">
        <f t="shared" si="139"/>
        <v>45.490895991629252</v>
      </c>
      <c r="CB62" s="927">
        <f t="shared" si="140"/>
        <v>31.818174102053668</v>
      </c>
      <c r="CC62" s="927">
        <v>45.047496939685509</v>
      </c>
      <c r="CD62" s="927">
        <v>32.21081985767244</v>
      </c>
      <c r="CE62" s="927">
        <f t="shared" si="141"/>
        <v>0.44339905194374296</v>
      </c>
      <c r="CF62" s="927">
        <f t="shared" si="142"/>
        <v>0.3926457556187728</v>
      </c>
      <c r="CJ62" s="967">
        <v>0.87928240740740737</v>
      </c>
      <c r="CK62" s="968">
        <f t="shared" si="143"/>
        <v>45367.879282407404</v>
      </c>
      <c r="CL62" s="967" t="s">
        <v>326</v>
      </c>
      <c r="CM62" s="469">
        <v>1.0999999999999999E-2</v>
      </c>
      <c r="CN62" s="469">
        <v>3.7999999999999999E-2</v>
      </c>
      <c r="CO62" s="469">
        <v>3.7999999999999999E-2</v>
      </c>
      <c r="CP62" s="930">
        <v>284.10906235127197</v>
      </c>
      <c r="CQ62" s="469">
        <f t="shared" si="22"/>
        <v>7476.5542724018942</v>
      </c>
      <c r="CR62" s="969">
        <f t="shared" si="144"/>
        <v>82.242096996420827</v>
      </c>
      <c r="CS62" s="469">
        <f t="shared" si="23"/>
        <v>7.2848477525967175</v>
      </c>
      <c r="CT62" s="469">
        <f t="shared" si="24"/>
        <v>7.6786233067911347</v>
      </c>
      <c r="CU62" s="469">
        <f t="shared" si="25"/>
        <v>74.957249243824108</v>
      </c>
      <c r="CV62" s="469">
        <f t="shared" si="26"/>
        <v>89.920720303211965</v>
      </c>
      <c r="CX62" s="967">
        <v>0.87928240740740737</v>
      </c>
      <c r="CY62" s="968">
        <f t="shared" si="145"/>
        <v>45367.879282407404</v>
      </c>
      <c r="CZ62" s="967" t="s">
        <v>326</v>
      </c>
      <c r="DA62" s="469">
        <v>1.0999999999999999E-2</v>
      </c>
      <c r="DB62" s="469">
        <v>3.7999999999999999E-2</v>
      </c>
      <c r="DC62" s="469">
        <v>3.7999999999999999E-2</v>
      </c>
      <c r="DD62" s="930">
        <v>275.73461394545348</v>
      </c>
      <c r="DE62" s="469">
        <f t="shared" si="27"/>
        <v>7256.1740511961443</v>
      </c>
      <c r="DF62" s="969">
        <f t="shared" si="146"/>
        <v>79.817914563157586</v>
      </c>
      <c r="DG62" s="469">
        <f t="shared" si="28"/>
        <v>7.0701183062936792</v>
      </c>
      <c r="DH62" s="469">
        <f t="shared" si="29"/>
        <v>7.4522868633906345</v>
      </c>
      <c r="DI62" s="469">
        <f t="shared" si="30"/>
        <v>72.747796256863907</v>
      </c>
      <c r="DJ62" s="469">
        <f t="shared" si="31"/>
        <v>87.270201426548226</v>
      </c>
      <c r="DL62" s="472">
        <v>81.071905149574334</v>
      </c>
      <c r="DM62" s="472">
        <f t="shared" si="147"/>
        <v>89.920720303211965</v>
      </c>
      <c r="DN62" s="472">
        <f t="shared" si="148"/>
        <v>72.747796256863907</v>
      </c>
      <c r="DO62" s="472">
        <v>88.641272215136553</v>
      </c>
      <c r="DP62" s="472">
        <v>73.890710754040938</v>
      </c>
      <c r="DQ62" s="472">
        <f t="shared" si="149"/>
        <v>1.2794480880754122</v>
      </c>
      <c r="DR62" s="472">
        <f t="shared" si="150"/>
        <v>1.1429144971770313</v>
      </c>
      <c r="DV62" s="970">
        <v>0.93758101851851849</v>
      </c>
      <c r="DW62" s="971">
        <f t="shared" si="32"/>
        <v>45367.937581018516</v>
      </c>
      <c r="DX62" s="970" t="s">
        <v>436</v>
      </c>
      <c r="DY62" s="972">
        <v>4.0000000000000001E-3</v>
      </c>
      <c r="DZ62" s="972">
        <v>1.0999999999999999E-2</v>
      </c>
      <c r="EA62" s="972">
        <v>1.0999999999999999E-2</v>
      </c>
      <c r="EB62" s="934">
        <v>75.168674108638257</v>
      </c>
      <c r="EC62" s="972">
        <f t="shared" si="33"/>
        <v>6833.5158280580235</v>
      </c>
      <c r="ED62" s="973">
        <f t="shared" si="34"/>
        <v>27.334063312232093</v>
      </c>
      <c r="EE62" s="974">
        <f t="shared" si="35"/>
        <v>6.2640561757198547</v>
      </c>
      <c r="EF62" s="974">
        <f t="shared" si="36"/>
        <v>7.5168674108638269</v>
      </c>
      <c r="EG62" s="972">
        <f t="shared" si="37"/>
        <v>21.070007136512238</v>
      </c>
      <c r="EH62" s="972">
        <f t="shared" si="38"/>
        <v>34.850930723095921</v>
      </c>
      <c r="EJ62" s="970">
        <v>0.93758101851851849</v>
      </c>
      <c r="EK62" s="971">
        <f t="shared" si="39"/>
        <v>45367.937581018516</v>
      </c>
      <c r="EL62" s="970" t="s">
        <v>436</v>
      </c>
      <c r="EM62" s="972">
        <v>4.0000000000000001E-3</v>
      </c>
      <c r="EN62" s="972">
        <v>1.0999999999999999E-2</v>
      </c>
      <c r="EO62" s="972">
        <v>1.0999999999999999E-2</v>
      </c>
      <c r="EP62" s="934">
        <v>75.370816165296901</v>
      </c>
      <c r="EQ62" s="972">
        <f t="shared" si="40"/>
        <v>6851.892378663355</v>
      </c>
      <c r="ER62" s="975">
        <f t="shared" si="41"/>
        <v>27.407569514653421</v>
      </c>
      <c r="ES62" s="976">
        <f t="shared" si="42"/>
        <v>6.2809013471080757</v>
      </c>
      <c r="ET62" s="976">
        <f t="shared" si="43"/>
        <v>7.537081616529691</v>
      </c>
      <c r="EU62" s="972">
        <f t="shared" si="44"/>
        <v>21.126668167545347</v>
      </c>
      <c r="EV62" s="972">
        <f t="shared" si="45"/>
        <v>34.944651131183115</v>
      </c>
      <c r="EX62" s="939">
        <v>27.551504508017935</v>
      </c>
      <c r="EY62" s="939">
        <f t="shared" si="151"/>
        <v>34.944651131183115</v>
      </c>
      <c r="EZ62" s="939">
        <f t="shared" si="152"/>
        <v>21.070007136512238</v>
      </c>
      <c r="FA62" s="939">
        <v>35.128168247722869</v>
      </c>
      <c r="FB62" s="939">
        <v>21.237618058263827</v>
      </c>
      <c r="FC62" s="472">
        <f t="shared" si="153"/>
        <v>-0.183517116539754</v>
      </c>
      <c r="FD62" s="472">
        <f t="shared" si="154"/>
        <v>0.16761092175158865</v>
      </c>
      <c r="FH62" s="977">
        <v>0.95836805555555549</v>
      </c>
      <c r="FI62" s="978">
        <f t="shared" si="46"/>
        <v>45367.958368055559</v>
      </c>
      <c r="FJ62" s="977" t="s">
        <v>437</v>
      </c>
      <c r="FK62" s="979">
        <v>3.0000000000000001E-3</v>
      </c>
      <c r="FL62" s="979">
        <v>1.4999999999999999E-2</v>
      </c>
      <c r="FM62" s="979">
        <v>1.4999999999999999E-2</v>
      </c>
      <c r="FN62" s="942">
        <v>59.490921907355307</v>
      </c>
      <c r="FO62" s="979">
        <f t="shared" si="47"/>
        <v>3966.061460490354</v>
      </c>
      <c r="FP62" s="980">
        <f t="shared" si="48"/>
        <v>11.898184381471061</v>
      </c>
      <c r="FQ62" s="981">
        <f t="shared" si="49"/>
        <v>3.7181826192097067</v>
      </c>
      <c r="FR62" s="981">
        <f t="shared" si="50"/>
        <v>4.2493515648110947</v>
      </c>
      <c r="FS62" s="979">
        <f t="shared" si="51"/>
        <v>8.1800017622613552</v>
      </c>
      <c r="FT62" s="979">
        <f t="shared" si="52"/>
        <v>16.147535946282154</v>
      </c>
      <c r="FV62" s="977">
        <v>0.95836805555555549</v>
      </c>
      <c r="FW62" s="978">
        <f t="shared" si="53"/>
        <v>45367.958368055559</v>
      </c>
      <c r="FX62" s="977" t="s">
        <v>437</v>
      </c>
      <c r="FY62" s="979">
        <v>3.0000000000000001E-3</v>
      </c>
      <c r="FZ62" s="979">
        <v>1.4999999999999999E-2</v>
      </c>
      <c r="GA62" s="979">
        <v>1.4999999999999999E-2</v>
      </c>
      <c r="GB62" s="942">
        <v>59.242050215378818</v>
      </c>
      <c r="GC62" s="979">
        <f t="shared" si="54"/>
        <v>3949.4700143585878</v>
      </c>
      <c r="GD62" s="980">
        <f t="shared" si="55"/>
        <v>11.848410043075765</v>
      </c>
      <c r="GE62" s="981">
        <f t="shared" si="56"/>
        <v>3.7026281384611761</v>
      </c>
      <c r="GF62" s="981">
        <f t="shared" si="57"/>
        <v>4.2315750153842018</v>
      </c>
      <c r="GG62" s="979">
        <f t="shared" si="58"/>
        <v>8.145781904614589</v>
      </c>
      <c r="GH62" s="979">
        <f t="shared" si="59"/>
        <v>16.079985058459968</v>
      </c>
      <c r="GJ62" s="982">
        <v>11.953661590138758</v>
      </c>
      <c r="GK62" s="945">
        <f t="shared" si="155"/>
        <v>16.147535946282154</v>
      </c>
      <c r="GL62" s="945">
        <f t="shared" si="156"/>
        <v>8.145781904614589</v>
      </c>
      <c r="GM62" s="982">
        <v>16.222826443759743</v>
      </c>
      <c r="GN62" s="982">
        <v>8.2181423432203964</v>
      </c>
      <c r="GO62" s="472">
        <f t="shared" si="157"/>
        <v>-7.5290497477588758E-2</v>
      </c>
      <c r="GP62" s="472">
        <f t="shared" si="158"/>
        <v>7.2360438605807431E-2</v>
      </c>
      <c r="IF62" s="952">
        <v>0.90972222222222221</v>
      </c>
      <c r="IG62" s="953">
        <f t="shared" si="163"/>
        <v>45367.909722222219</v>
      </c>
      <c r="IH62" s="240" t="s">
        <v>327</v>
      </c>
      <c r="II62" s="239">
        <v>6.0000000000000001E-3</v>
      </c>
      <c r="IJ62" s="239">
        <v>4.2000000000000003E-2</v>
      </c>
      <c r="IK62" s="239">
        <v>4.2000000000000003E-2</v>
      </c>
      <c r="IL62" s="239">
        <v>342.45467564370466</v>
      </c>
      <c r="IM62" s="239">
        <f t="shared" si="164"/>
        <v>8153.682753421539</v>
      </c>
      <c r="IN62" s="954">
        <f t="shared" si="190"/>
        <v>48.922096520529237</v>
      </c>
      <c r="IO62" s="239">
        <f t="shared" si="75"/>
        <v>7.964062224272201</v>
      </c>
      <c r="IP62" s="239">
        <f t="shared" si="76"/>
        <v>8.3525530644806008</v>
      </c>
      <c r="IQ62" s="239">
        <f t="shared" si="77"/>
        <v>40.95803429625704</v>
      </c>
      <c r="IR62" s="239">
        <f t="shared" si="78"/>
        <v>57.27464958500984</v>
      </c>
      <c r="IT62" s="952">
        <v>0.90972222222222221</v>
      </c>
      <c r="IU62" s="953">
        <f t="shared" si="165"/>
        <v>45367.909722222219</v>
      </c>
      <c r="IV62" s="240" t="s">
        <v>327</v>
      </c>
      <c r="IW62" s="239">
        <v>6.0000000000000001E-3</v>
      </c>
      <c r="IX62" s="239">
        <v>4.2000000000000003E-2</v>
      </c>
      <c r="IY62" s="239">
        <v>4.2000000000000003E-2</v>
      </c>
      <c r="IZ62" s="239">
        <v>345.94918302431751</v>
      </c>
      <c r="JA62" s="239">
        <f t="shared" si="166"/>
        <v>8236.885310102798</v>
      </c>
      <c r="JB62" s="954">
        <f t="shared" si="191"/>
        <v>49.42131186061679</v>
      </c>
      <c r="JC62" s="239">
        <f t="shared" si="80"/>
        <v>8.0453298377748261</v>
      </c>
      <c r="JD62" s="239">
        <f t="shared" si="81"/>
        <v>8.4377849518126222</v>
      </c>
      <c r="JE62" s="239">
        <f t="shared" si="82"/>
        <v>41.375982022841967</v>
      </c>
      <c r="JF62" s="239">
        <f t="shared" si="83"/>
        <v>57.859096812429414</v>
      </c>
      <c r="JH62" s="225">
        <v>49.762256300454403</v>
      </c>
      <c r="JI62" s="225">
        <f t="shared" si="167"/>
        <v>57.859096812429414</v>
      </c>
      <c r="JJ62" s="225">
        <f t="shared" si="168"/>
        <v>40.95803429625704</v>
      </c>
      <c r="JK62" s="225">
        <v>58.258251278580765</v>
      </c>
      <c r="JL62" s="225">
        <v>41.661423879450197</v>
      </c>
      <c r="JM62" s="472">
        <f t="shared" si="169"/>
        <v>-0.39915446615135153</v>
      </c>
      <c r="JN62" s="472">
        <f t="shared" si="170"/>
        <v>0.70338958319315736</v>
      </c>
    </row>
    <row r="63" spans="12:350" x14ac:dyDescent="0.25">
      <c r="AX63" s="963">
        <v>0.90972222222222221</v>
      </c>
      <c r="AY63" s="964">
        <f t="shared" si="8"/>
        <v>45367.909722222219</v>
      </c>
      <c r="AZ63" s="963" t="s">
        <v>325</v>
      </c>
      <c r="BA63" s="965">
        <v>6.0000000000000001E-3</v>
      </c>
      <c r="BB63" s="965">
        <v>4.7E-2</v>
      </c>
      <c r="BC63" s="965">
        <v>4.7E-2</v>
      </c>
      <c r="BD63" s="925">
        <v>304.49324190062674</v>
      </c>
      <c r="BE63" s="965">
        <f t="shared" si="9"/>
        <v>6478.579614906952</v>
      </c>
      <c r="BF63" s="966">
        <f t="shared" si="10"/>
        <v>38.871477689441711</v>
      </c>
      <c r="BG63" s="965">
        <f t="shared" si="11"/>
        <v>6.3436092062630571</v>
      </c>
      <c r="BH63" s="965">
        <f t="shared" si="12"/>
        <v>6.6194183021875377</v>
      </c>
      <c r="BI63" s="965">
        <f t="shared" si="13"/>
        <v>32.527868483178651</v>
      </c>
      <c r="BJ63" s="965">
        <f t="shared" si="14"/>
        <v>45.490895991629252</v>
      </c>
      <c r="BL63" s="963">
        <v>0.90972222222222221</v>
      </c>
      <c r="BM63" s="964">
        <f t="shared" si="15"/>
        <v>45367.909722222219</v>
      </c>
      <c r="BN63" s="963" t="s">
        <v>325</v>
      </c>
      <c r="BO63" s="965">
        <v>6.0000000000000001E-3</v>
      </c>
      <c r="BP63" s="965">
        <v>4.7E-2</v>
      </c>
      <c r="BQ63" s="965">
        <v>4.7E-2</v>
      </c>
      <c r="BR63" s="925">
        <v>297.84979574370567</v>
      </c>
      <c r="BS63" s="965">
        <f t="shared" si="16"/>
        <v>6337.2296966745889</v>
      </c>
      <c r="BT63" s="966">
        <f t="shared" si="17"/>
        <v>38.023378180047537</v>
      </c>
      <c r="BU63" s="965">
        <f t="shared" si="18"/>
        <v>6.2052040779938684</v>
      </c>
      <c r="BV63" s="965">
        <f t="shared" si="19"/>
        <v>6.4749955596457758</v>
      </c>
      <c r="BW63" s="965">
        <f t="shared" si="20"/>
        <v>31.818174102053668</v>
      </c>
      <c r="BX63" s="965">
        <f t="shared" si="21"/>
        <v>44.498373739693314</v>
      </c>
      <c r="BZ63" s="927">
        <v>38.492598004189475</v>
      </c>
      <c r="CA63" s="927">
        <f t="shared" si="139"/>
        <v>45.490895991629252</v>
      </c>
      <c r="CB63" s="927">
        <f t="shared" si="140"/>
        <v>31.818174102053668</v>
      </c>
      <c r="CC63" s="927">
        <v>45.047496939685509</v>
      </c>
      <c r="CD63" s="927">
        <v>32.21081985767244</v>
      </c>
      <c r="CE63" s="927">
        <f t="shared" si="141"/>
        <v>0.44339905194374296</v>
      </c>
      <c r="CF63" s="927">
        <f t="shared" si="142"/>
        <v>0.3926457556187728</v>
      </c>
      <c r="CJ63" s="967">
        <v>0.8817476851851852</v>
      </c>
      <c r="CK63" s="968">
        <f t="shared" si="143"/>
        <v>45367.881747685184</v>
      </c>
      <c r="CL63" s="967" t="s">
        <v>326</v>
      </c>
      <c r="CM63" s="469">
        <v>8.9999999999999993E-3</v>
      </c>
      <c r="CN63" s="469">
        <v>3.7999999999999999E-2</v>
      </c>
      <c r="CO63" s="469">
        <v>3.7999999999999999E-2</v>
      </c>
      <c r="CP63" s="930">
        <v>284.10906235127197</v>
      </c>
      <c r="CQ63" s="469">
        <f t="shared" si="22"/>
        <v>7476.5542724018942</v>
      </c>
      <c r="CR63" s="969">
        <f t="shared" si="144"/>
        <v>67.288988451617044</v>
      </c>
      <c r="CS63" s="469">
        <f t="shared" si="23"/>
        <v>7.2848477525967175</v>
      </c>
      <c r="CT63" s="469">
        <f t="shared" si="24"/>
        <v>7.6786233067911347</v>
      </c>
      <c r="CU63" s="469">
        <f t="shared" si="25"/>
        <v>60.004140699020326</v>
      </c>
      <c r="CV63" s="469">
        <f t="shared" si="26"/>
        <v>74.967611758408182</v>
      </c>
      <c r="CX63" s="967">
        <v>0.8817476851851852</v>
      </c>
      <c r="CY63" s="968">
        <f t="shared" si="145"/>
        <v>45367.881747685184</v>
      </c>
      <c r="CZ63" s="967" t="s">
        <v>326</v>
      </c>
      <c r="DA63" s="469">
        <v>8.9999999999999993E-3</v>
      </c>
      <c r="DB63" s="469">
        <v>3.7999999999999999E-2</v>
      </c>
      <c r="DC63" s="469">
        <v>3.7999999999999999E-2</v>
      </c>
      <c r="DD63" s="930">
        <v>275.73461394545348</v>
      </c>
      <c r="DE63" s="469">
        <f t="shared" si="27"/>
        <v>7256.1740511961443</v>
      </c>
      <c r="DF63" s="969">
        <f t="shared" si="146"/>
        <v>65.305566460765291</v>
      </c>
      <c r="DG63" s="469">
        <f t="shared" si="28"/>
        <v>7.0701183062936792</v>
      </c>
      <c r="DH63" s="469">
        <f t="shared" si="29"/>
        <v>7.4522868633906345</v>
      </c>
      <c r="DI63" s="469">
        <f t="shared" si="30"/>
        <v>58.235448154471612</v>
      </c>
      <c r="DJ63" s="469">
        <f t="shared" si="31"/>
        <v>72.757853324155931</v>
      </c>
      <c r="DL63" s="472">
        <v>66.331558758742645</v>
      </c>
      <c r="DM63" s="472">
        <f t="shared" si="147"/>
        <v>74.967611758408182</v>
      </c>
      <c r="DN63" s="472">
        <f t="shared" si="148"/>
        <v>58.235448154471612</v>
      </c>
      <c r="DO63" s="472">
        <v>73.900925824304863</v>
      </c>
      <c r="DP63" s="472">
        <v>59.150364363209249</v>
      </c>
      <c r="DQ63" s="472">
        <f t="shared" si="149"/>
        <v>1.0666859341033188</v>
      </c>
      <c r="DR63" s="472">
        <f t="shared" si="150"/>
        <v>0.91491620873763679</v>
      </c>
      <c r="DV63" s="970">
        <v>0.94098379629629625</v>
      </c>
      <c r="DW63" s="971">
        <f t="shared" si="32"/>
        <v>45367.940983796296</v>
      </c>
      <c r="DX63" s="970" t="s">
        <v>436</v>
      </c>
      <c r="DY63" s="972">
        <v>3.0000000000000001E-3</v>
      </c>
      <c r="DZ63" s="972">
        <v>1.0999999999999999E-2</v>
      </c>
      <c r="EA63" s="972">
        <v>1.0999999999999999E-2</v>
      </c>
      <c r="EB63" s="934">
        <v>75.168674108638257</v>
      </c>
      <c r="EC63" s="972">
        <f t="shared" si="33"/>
        <v>6833.5158280580235</v>
      </c>
      <c r="ED63" s="973">
        <f t="shared" si="34"/>
        <v>20.500547484174071</v>
      </c>
      <c r="EE63" s="974">
        <f t="shared" si="35"/>
        <v>6.2640561757198547</v>
      </c>
      <c r="EF63" s="974">
        <f t="shared" si="36"/>
        <v>7.5168674108638269</v>
      </c>
      <c r="EG63" s="972">
        <f t="shared" si="37"/>
        <v>14.236491308454216</v>
      </c>
      <c r="EH63" s="972">
        <f t="shared" si="38"/>
        <v>28.017414895037899</v>
      </c>
      <c r="EJ63" s="970">
        <v>0.94098379629629625</v>
      </c>
      <c r="EK63" s="971">
        <f t="shared" si="39"/>
        <v>45367.940983796296</v>
      </c>
      <c r="EL63" s="970" t="s">
        <v>436</v>
      </c>
      <c r="EM63" s="972">
        <v>3.0000000000000001E-3</v>
      </c>
      <c r="EN63" s="972">
        <v>1.0999999999999999E-2</v>
      </c>
      <c r="EO63" s="972">
        <v>1.0999999999999999E-2</v>
      </c>
      <c r="EP63" s="934">
        <v>75.370816165296901</v>
      </c>
      <c r="EQ63" s="972">
        <f t="shared" si="40"/>
        <v>6851.892378663355</v>
      </c>
      <c r="ER63" s="975">
        <f t="shared" si="41"/>
        <v>20.555677135990067</v>
      </c>
      <c r="ES63" s="976">
        <f t="shared" si="42"/>
        <v>6.2809013471080757</v>
      </c>
      <c r="ET63" s="976">
        <f t="shared" si="43"/>
        <v>7.537081616529691</v>
      </c>
      <c r="EU63" s="972">
        <f t="shared" si="44"/>
        <v>14.274775788881991</v>
      </c>
      <c r="EV63" s="972">
        <f t="shared" si="45"/>
        <v>28.092758752519757</v>
      </c>
      <c r="EX63" s="939">
        <v>20.663628381013449</v>
      </c>
      <c r="EY63" s="939">
        <f t="shared" si="151"/>
        <v>28.092758752519757</v>
      </c>
      <c r="EZ63" s="939">
        <f t="shared" si="152"/>
        <v>14.236491308454216</v>
      </c>
      <c r="FA63" s="939">
        <v>28.240292120718379</v>
      </c>
      <c r="FB63" s="939">
        <v>14.349741931259341</v>
      </c>
      <c r="FC63" s="472">
        <f t="shared" si="153"/>
        <v>-0.14753336819862284</v>
      </c>
      <c r="FD63" s="472">
        <f t="shared" si="154"/>
        <v>0.11325062280512554</v>
      </c>
      <c r="FH63" s="977">
        <v>0.96185185185185185</v>
      </c>
      <c r="FI63" s="978">
        <f t="shared" si="46"/>
        <v>45367.961851851855</v>
      </c>
      <c r="FJ63" s="977" t="s">
        <v>437</v>
      </c>
      <c r="FK63" s="979">
        <v>3.0000000000000001E-3</v>
      </c>
      <c r="FL63" s="979">
        <v>1.4999999999999999E-2</v>
      </c>
      <c r="FM63" s="979">
        <v>1.4999999999999999E-2</v>
      </c>
      <c r="FN63" s="942">
        <v>59.490921907355307</v>
      </c>
      <c r="FO63" s="979">
        <f t="shared" si="47"/>
        <v>3966.061460490354</v>
      </c>
      <c r="FP63" s="980">
        <f t="shared" si="48"/>
        <v>11.898184381471061</v>
      </c>
      <c r="FQ63" s="981">
        <f t="shared" si="49"/>
        <v>3.7181826192097067</v>
      </c>
      <c r="FR63" s="981">
        <f t="shared" si="50"/>
        <v>4.2493515648110947</v>
      </c>
      <c r="FS63" s="979">
        <f t="shared" si="51"/>
        <v>8.1800017622613552</v>
      </c>
      <c r="FT63" s="979">
        <f t="shared" si="52"/>
        <v>16.147535946282154</v>
      </c>
      <c r="FV63" s="977">
        <v>0.96185185185185185</v>
      </c>
      <c r="FW63" s="978">
        <f t="shared" si="53"/>
        <v>45367.961851851855</v>
      </c>
      <c r="FX63" s="977" t="s">
        <v>437</v>
      </c>
      <c r="FY63" s="979">
        <v>3.0000000000000001E-3</v>
      </c>
      <c r="FZ63" s="979">
        <v>1.4999999999999999E-2</v>
      </c>
      <c r="GA63" s="979">
        <v>1.4999999999999999E-2</v>
      </c>
      <c r="GB63" s="942">
        <v>59.242050215378818</v>
      </c>
      <c r="GC63" s="979">
        <f t="shared" si="54"/>
        <v>3949.4700143585878</v>
      </c>
      <c r="GD63" s="980">
        <f t="shared" si="55"/>
        <v>11.848410043075765</v>
      </c>
      <c r="GE63" s="981">
        <f t="shared" si="56"/>
        <v>3.7026281384611761</v>
      </c>
      <c r="GF63" s="981">
        <f t="shared" si="57"/>
        <v>4.2315750153842018</v>
      </c>
      <c r="GG63" s="979">
        <f t="shared" si="58"/>
        <v>8.145781904614589</v>
      </c>
      <c r="GH63" s="979">
        <f t="shared" si="59"/>
        <v>16.079985058459968</v>
      </c>
      <c r="GJ63" s="982">
        <v>11.953661590138758</v>
      </c>
      <c r="GK63" s="945">
        <f t="shared" si="155"/>
        <v>16.147535946282154</v>
      </c>
      <c r="GL63" s="945">
        <f t="shared" si="156"/>
        <v>8.145781904614589</v>
      </c>
      <c r="GM63" s="982">
        <v>16.222826443759743</v>
      </c>
      <c r="GN63" s="982">
        <v>8.2181423432203964</v>
      </c>
      <c r="GO63" s="472">
        <f t="shared" si="157"/>
        <v>-7.5290497477588758E-2</v>
      </c>
      <c r="GP63" s="472">
        <f t="shared" si="158"/>
        <v>7.2360438605807431E-2</v>
      </c>
      <c r="IF63" s="952">
        <v>0.9132407407407408</v>
      </c>
      <c r="IG63" s="953">
        <f t="shared" si="163"/>
        <v>45367.913240740738</v>
      </c>
      <c r="IH63" s="240" t="s">
        <v>327</v>
      </c>
      <c r="II63" s="239">
        <v>6.0000000000000001E-3</v>
      </c>
      <c r="IJ63" s="239">
        <v>4.2000000000000003E-2</v>
      </c>
      <c r="IK63" s="239">
        <v>4.2000000000000003E-2</v>
      </c>
      <c r="IL63" s="239">
        <v>342.45467564370466</v>
      </c>
      <c r="IM63" s="239">
        <f t="shared" si="164"/>
        <v>8153.682753421539</v>
      </c>
      <c r="IN63" s="954">
        <f t="shared" si="190"/>
        <v>48.922096520529237</v>
      </c>
      <c r="IO63" s="239">
        <f t="shared" si="75"/>
        <v>7.964062224272201</v>
      </c>
      <c r="IP63" s="239">
        <f t="shared" si="76"/>
        <v>8.3525530644806008</v>
      </c>
      <c r="IQ63" s="239">
        <f t="shared" si="77"/>
        <v>40.95803429625704</v>
      </c>
      <c r="IR63" s="239">
        <f t="shared" si="78"/>
        <v>57.27464958500984</v>
      </c>
      <c r="IT63" s="952">
        <v>0.9132407407407408</v>
      </c>
      <c r="IU63" s="953">
        <f t="shared" si="165"/>
        <v>45367.913240740738</v>
      </c>
      <c r="IV63" s="240" t="s">
        <v>327</v>
      </c>
      <c r="IW63" s="239">
        <v>6.0000000000000001E-3</v>
      </c>
      <c r="IX63" s="239">
        <v>4.2000000000000003E-2</v>
      </c>
      <c r="IY63" s="239">
        <v>4.2000000000000003E-2</v>
      </c>
      <c r="IZ63" s="239">
        <v>345.94918302431751</v>
      </c>
      <c r="JA63" s="239">
        <f t="shared" si="166"/>
        <v>8236.885310102798</v>
      </c>
      <c r="JB63" s="954">
        <f t="shared" si="191"/>
        <v>49.42131186061679</v>
      </c>
      <c r="JC63" s="239">
        <f t="shared" si="80"/>
        <v>8.0453298377748261</v>
      </c>
      <c r="JD63" s="239">
        <f t="shared" si="81"/>
        <v>8.4377849518126222</v>
      </c>
      <c r="JE63" s="239">
        <f t="shared" si="82"/>
        <v>41.375982022841967</v>
      </c>
      <c r="JF63" s="239">
        <f t="shared" si="83"/>
        <v>57.859096812429414</v>
      </c>
      <c r="JH63" s="225">
        <v>49.762256300454403</v>
      </c>
      <c r="JI63" s="225">
        <f t="shared" si="167"/>
        <v>57.859096812429414</v>
      </c>
      <c r="JJ63" s="225">
        <f t="shared" si="168"/>
        <v>40.95803429625704</v>
      </c>
      <c r="JK63" s="225">
        <v>58.258251278580765</v>
      </c>
      <c r="JL63" s="225">
        <v>41.661423879450197</v>
      </c>
      <c r="JM63" s="472">
        <f t="shared" si="169"/>
        <v>-0.39915446615135153</v>
      </c>
      <c r="JN63" s="472">
        <f t="shared" si="170"/>
        <v>0.70338958319315736</v>
      </c>
    </row>
    <row r="64" spans="12:350" ht="15.75" thickBot="1" x14ac:dyDescent="0.3">
      <c r="AX64" s="963">
        <v>0.9132407407407408</v>
      </c>
      <c r="AY64" s="964">
        <f t="shared" si="8"/>
        <v>45367.913240740738</v>
      </c>
      <c r="AZ64" s="963" t="s">
        <v>325</v>
      </c>
      <c r="BA64" s="965">
        <v>6.0000000000000001E-3</v>
      </c>
      <c r="BB64" s="965">
        <v>4.7E-2</v>
      </c>
      <c r="BC64" s="965">
        <v>4.7E-2</v>
      </c>
      <c r="BD64" s="925">
        <v>304.49324190062674</v>
      </c>
      <c r="BE64" s="965">
        <f t="shared" si="9"/>
        <v>6478.579614906952</v>
      </c>
      <c r="BF64" s="966">
        <f t="shared" si="10"/>
        <v>38.871477689441711</v>
      </c>
      <c r="BG64" s="965">
        <f t="shared" si="11"/>
        <v>6.3436092062630571</v>
      </c>
      <c r="BH64" s="965">
        <f t="shared" si="12"/>
        <v>6.6194183021875377</v>
      </c>
      <c r="BI64" s="965">
        <f t="shared" si="13"/>
        <v>32.527868483178651</v>
      </c>
      <c r="BJ64" s="965">
        <f t="shared" si="14"/>
        <v>45.490895991629252</v>
      </c>
      <c r="BL64" s="963">
        <v>0.9132407407407408</v>
      </c>
      <c r="BM64" s="964">
        <f t="shared" si="15"/>
        <v>45367.913240740738</v>
      </c>
      <c r="BN64" s="963" t="s">
        <v>325</v>
      </c>
      <c r="BO64" s="965">
        <v>6.0000000000000001E-3</v>
      </c>
      <c r="BP64" s="965">
        <v>4.7E-2</v>
      </c>
      <c r="BQ64" s="965">
        <v>4.7E-2</v>
      </c>
      <c r="BR64" s="925">
        <v>297.84979574370567</v>
      </c>
      <c r="BS64" s="965">
        <f t="shared" si="16"/>
        <v>6337.2296966745889</v>
      </c>
      <c r="BT64" s="966">
        <f t="shared" si="17"/>
        <v>38.023378180047537</v>
      </c>
      <c r="BU64" s="965">
        <f t="shared" si="18"/>
        <v>6.2052040779938684</v>
      </c>
      <c r="BV64" s="965">
        <f t="shared" si="19"/>
        <v>6.4749955596457758</v>
      </c>
      <c r="BW64" s="965">
        <f t="shared" si="20"/>
        <v>31.818174102053668</v>
      </c>
      <c r="BX64" s="965">
        <f t="shared" si="21"/>
        <v>44.498373739693314</v>
      </c>
      <c r="BZ64" s="927">
        <v>38.492598004189475</v>
      </c>
      <c r="CA64" s="927">
        <f t="shared" si="139"/>
        <v>45.490895991629252</v>
      </c>
      <c r="CB64" s="927">
        <f t="shared" si="140"/>
        <v>31.818174102053668</v>
      </c>
      <c r="CC64" s="927">
        <v>45.047496939685509</v>
      </c>
      <c r="CD64" s="927">
        <v>32.21081985767244</v>
      </c>
      <c r="CE64" s="927">
        <f t="shared" si="141"/>
        <v>0.44339905194374296</v>
      </c>
      <c r="CF64" s="927">
        <f t="shared" si="142"/>
        <v>0.3926457556187728</v>
      </c>
      <c r="CJ64" s="967">
        <v>0.88548611111111108</v>
      </c>
      <c r="CK64" s="968">
        <f t="shared" si="143"/>
        <v>45367.88548611111</v>
      </c>
      <c r="CL64" s="967" t="s">
        <v>326</v>
      </c>
      <c r="CM64" s="469">
        <v>8.9999999999999993E-3</v>
      </c>
      <c r="CN64" s="469">
        <v>3.7999999999999999E-2</v>
      </c>
      <c r="CO64" s="469">
        <v>3.7999999999999999E-2</v>
      </c>
      <c r="CP64" s="930">
        <v>284.10906235127197</v>
      </c>
      <c r="CQ64" s="469">
        <f t="shared" si="22"/>
        <v>7476.5542724018942</v>
      </c>
      <c r="CR64" s="969">
        <f t="shared" si="144"/>
        <v>67.288988451617044</v>
      </c>
      <c r="CS64" s="469">
        <f t="shared" si="23"/>
        <v>7.2848477525967175</v>
      </c>
      <c r="CT64" s="469">
        <f t="shared" si="24"/>
        <v>7.6786233067911347</v>
      </c>
      <c r="CU64" s="469">
        <f t="shared" si="25"/>
        <v>60.004140699020326</v>
      </c>
      <c r="CV64" s="469">
        <f t="shared" si="26"/>
        <v>74.967611758408182</v>
      </c>
      <c r="CX64" s="967">
        <v>0.88548611111111108</v>
      </c>
      <c r="CY64" s="968">
        <f t="shared" si="145"/>
        <v>45367.88548611111</v>
      </c>
      <c r="CZ64" s="967" t="s">
        <v>326</v>
      </c>
      <c r="DA64" s="469">
        <v>8.9999999999999993E-3</v>
      </c>
      <c r="DB64" s="469">
        <v>3.7999999999999999E-2</v>
      </c>
      <c r="DC64" s="469">
        <v>3.7999999999999999E-2</v>
      </c>
      <c r="DD64" s="930">
        <v>275.73461394545348</v>
      </c>
      <c r="DE64" s="469">
        <f t="shared" si="27"/>
        <v>7256.1740511961443</v>
      </c>
      <c r="DF64" s="969">
        <f t="shared" si="146"/>
        <v>65.305566460765291</v>
      </c>
      <c r="DG64" s="469">
        <f t="shared" si="28"/>
        <v>7.0701183062936792</v>
      </c>
      <c r="DH64" s="469">
        <f t="shared" si="29"/>
        <v>7.4522868633906345</v>
      </c>
      <c r="DI64" s="469">
        <f t="shared" si="30"/>
        <v>58.235448154471612</v>
      </c>
      <c r="DJ64" s="469">
        <f t="shared" si="31"/>
        <v>72.757853324155931</v>
      </c>
      <c r="DL64" s="472">
        <v>66.331558758742645</v>
      </c>
      <c r="DM64" s="472">
        <f t="shared" si="147"/>
        <v>74.967611758408182</v>
      </c>
      <c r="DN64" s="472">
        <f t="shared" si="148"/>
        <v>58.235448154471612</v>
      </c>
      <c r="DO64" s="472">
        <v>73.900925824304863</v>
      </c>
      <c r="DP64" s="472">
        <v>59.150364363209249</v>
      </c>
      <c r="DQ64" s="472">
        <f t="shared" si="149"/>
        <v>1.0666859341033188</v>
      </c>
      <c r="DR64" s="472">
        <f t="shared" si="150"/>
        <v>0.91491620873763679</v>
      </c>
      <c r="DV64" s="970">
        <v>0.94450231481481473</v>
      </c>
      <c r="DW64" s="971">
        <f t="shared" si="32"/>
        <v>45367.944502314815</v>
      </c>
      <c r="DX64" s="970" t="s">
        <v>436</v>
      </c>
      <c r="DY64" s="972">
        <v>4.0000000000000001E-3</v>
      </c>
      <c r="DZ64" s="972">
        <v>1.0999999999999999E-2</v>
      </c>
      <c r="EA64" s="972">
        <v>1.0999999999999999E-2</v>
      </c>
      <c r="EB64" s="934">
        <v>75.168674108638257</v>
      </c>
      <c r="EC64" s="972">
        <f t="shared" si="33"/>
        <v>6833.5158280580235</v>
      </c>
      <c r="ED64" s="973">
        <f t="shared" si="34"/>
        <v>27.334063312232093</v>
      </c>
      <c r="EE64" s="974">
        <f t="shared" si="35"/>
        <v>6.2640561757198547</v>
      </c>
      <c r="EF64" s="974">
        <f t="shared" si="36"/>
        <v>7.5168674108638269</v>
      </c>
      <c r="EG64" s="972">
        <f t="shared" si="37"/>
        <v>21.070007136512238</v>
      </c>
      <c r="EH64" s="972">
        <f t="shared" si="38"/>
        <v>34.850930723095921</v>
      </c>
      <c r="EJ64" s="970">
        <v>0.94450231481481473</v>
      </c>
      <c r="EK64" s="971">
        <f t="shared" si="39"/>
        <v>45367.944502314815</v>
      </c>
      <c r="EL64" s="970" t="s">
        <v>436</v>
      </c>
      <c r="EM64" s="972">
        <v>4.0000000000000001E-3</v>
      </c>
      <c r="EN64" s="972">
        <v>1.0999999999999999E-2</v>
      </c>
      <c r="EO64" s="972">
        <v>1.0999999999999999E-2</v>
      </c>
      <c r="EP64" s="934">
        <v>75.370816165296901</v>
      </c>
      <c r="EQ64" s="972">
        <f t="shared" si="40"/>
        <v>6851.892378663355</v>
      </c>
      <c r="ER64" s="975">
        <f t="shared" si="41"/>
        <v>27.407569514653421</v>
      </c>
      <c r="ES64" s="976">
        <f t="shared" si="42"/>
        <v>6.2809013471080757</v>
      </c>
      <c r="ET64" s="976">
        <f t="shared" si="43"/>
        <v>7.537081616529691</v>
      </c>
      <c r="EU64" s="972">
        <f t="shared" si="44"/>
        <v>21.126668167545347</v>
      </c>
      <c r="EV64" s="972">
        <f t="shared" si="45"/>
        <v>34.944651131183115</v>
      </c>
      <c r="EX64" s="939">
        <v>27.551504508017935</v>
      </c>
      <c r="EY64" s="939">
        <f t="shared" si="151"/>
        <v>34.944651131183115</v>
      </c>
      <c r="EZ64" s="939">
        <f t="shared" si="152"/>
        <v>21.070007136512238</v>
      </c>
      <c r="FA64" s="939">
        <v>35.128168247722869</v>
      </c>
      <c r="FB64" s="939">
        <v>21.237618058263827</v>
      </c>
      <c r="FC64" s="472">
        <f t="shared" si="153"/>
        <v>-0.183517116539754</v>
      </c>
      <c r="FD64" s="472">
        <f t="shared" si="154"/>
        <v>0.16761092175158865</v>
      </c>
      <c r="FH64" s="996">
        <v>0.96531250000000002</v>
      </c>
      <c r="FI64" s="997">
        <f t="shared" si="46"/>
        <v>45367.965312499997</v>
      </c>
      <c r="FJ64" s="996" t="s">
        <v>437</v>
      </c>
      <c r="FK64" s="998">
        <v>3.0000000000000001E-3</v>
      </c>
      <c r="FL64" s="998">
        <v>1.4999999999999999E-2</v>
      </c>
      <c r="FM64" s="998">
        <v>1.4999999999999999E-2</v>
      </c>
      <c r="FN64" s="942">
        <v>59.490921907355307</v>
      </c>
      <c r="FO64" s="998">
        <f t="shared" si="47"/>
        <v>3966.061460490354</v>
      </c>
      <c r="FP64" s="999">
        <f t="shared" si="48"/>
        <v>11.898184381471061</v>
      </c>
      <c r="FQ64" s="1000">
        <f t="shared" si="49"/>
        <v>3.7181826192097067</v>
      </c>
      <c r="FR64" s="1000">
        <f t="shared" si="50"/>
        <v>4.2493515648110947</v>
      </c>
      <c r="FS64" s="998">
        <f t="shared" si="51"/>
        <v>8.1800017622613552</v>
      </c>
      <c r="FT64" s="998">
        <f t="shared" si="52"/>
        <v>16.147535946282154</v>
      </c>
      <c r="FV64" s="996">
        <v>0.96531250000000002</v>
      </c>
      <c r="FW64" s="997">
        <f t="shared" si="53"/>
        <v>45367.965312499997</v>
      </c>
      <c r="FX64" s="996" t="s">
        <v>437</v>
      </c>
      <c r="FY64" s="998">
        <v>3.0000000000000001E-3</v>
      </c>
      <c r="FZ64" s="998">
        <v>1.4999999999999999E-2</v>
      </c>
      <c r="GA64" s="998">
        <v>1.4999999999999999E-2</v>
      </c>
      <c r="GB64" s="942">
        <v>59.242050215378818</v>
      </c>
      <c r="GC64" s="998">
        <f t="shared" si="54"/>
        <v>3949.4700143585878</v>
      </c>
      <c r="GD64" s="999">
        <f t="shared" si="55"/>
        <v>11.848410043075765</v>
      </c>
      <c r="GE64" s="1000">
        <f t="shared" si="56"/>
        <v>3.7026281384611761</v>
      </c>
      <c r="GF64" s="1000">
        <f t="shared" si="57"/>
        <v>4.2315750153842018</v>
      </c>
      <c r="GG64" s="998">
        <f t="shared" si="58"/>
        <v>8.145781904614589</v>
      </c>
      <c r="GH64" s="998">
        <f t="shared" si="59"/>
        <v>16.079985058459968</v>
      </c>
      <c r="GJ64" s="982">
        <v>11.953661590138758</v>
      </c>
      <c r="GK64" s="945">
        <f t="shared" si="155"/>
        <v>16.147535946282154</v>
      </c>
      <c r="GL64" s="945">
        <f t="shared" si="156"/>
        <v>8.145781904614589</v>
      </c>
      <c r="GM64" s="982">
        <v>16.222826443759743</v>
      </c>
      <c r="GN64" s="982">
        <v>8.2181423432203964</v>
      </c>
      <c r="GO64" s="472">
        <f t="shared" si="157"/>
        <v>-7.5290497477588758E-2</v>
      </c>
      <c r="GP64" s="472">
        <f t="shared" si="158"/>
        <v>7.2360438605807431E-2</v>
      </c>
      <c r="IF64" s="952">
        <v>0.91674768518518512</v>
      </c>
      <c r="IG64" s="953">
        <f t="shared" si="163"/>
        <v>45367.916747685187</v>
      </c>
      <c r="IH64" s="240" t="s">
        <v>327</v>
      </c>
      <c r="II64" s="239">
        <v>5.0000000000000001E-3</v>
      </c>
      <c r="IJ64" s="239">
        <v>4.2000000000000003E-2</v>
      </c>
      <c r="IK64" s="239">
        <v>4.2000000000000003E-2</v>
      </c>
      <c r="IL64" s="239">
        <v>342.45467564370466</v>
      </c>
      <c r="IM64" s="239">
        <f t="shared" si="164"/>
        <v>8153.682753421539</v>
      </c>
      <c r="IN64" s="954">
        <f t="shared" si="190"/>
        <v>40.768413767107695</v>
      </c>
      <c r="IO64" s="239">
        <f t="shared" si="75"/>
        <v>7.964062224272201</v>
      </c>
      <c r="IP64" s="239">
        <f t="shared" si="76"/>
        <v>8.3525530644806008</v>
      </c>
      <c r="IQ64" s="239">
        <f t="shared" si="77"/>
        <v>32.804351542835491</v>
      </c>
      <c r="IR64" s="239">
        <f t="shared" si="78"/>
        <v>49.120966831588298</v>
      </c>
      <c r="IT64" s="952">
        <v>0.91674768518518512</v>
      </c>
      <c r="IU64" s="953">
        <f t="shared" si="165"/>
        <v>45367.916747685187</v>
      </c>
      <c r="IV64" s="240" t="s">
        <v>327</v>
      </c>
      <c r="IW64" s="239">
        <v>5.0000000000000001E-3</v>
      </c>
      <c r="IX64" s="239">
        <v>4.2000000000000003E-2</v>
      </c>
      <c r="IY64" s="239">
        <v>4.2000000000000003E-2</v>
      </c>
      <c r="IZ64" s="239">
        <v>345.94918302431751</v>
      </c>
      <c r="JA64" s="239">
        <f t="shared" si="166"/>
        <v>8236.885310102798</v>
      </c>
      <c r="JB64" s="954">
        <f t="shared" si="191"/>
        <v>41.18442655051399</v>
      </c>
      <c r="JC64" s="239">
        <f t="shared" si="80"/>
        <v>8.0453298377748261</v>
      </c>
      <c r="JD64" s="239">
        <f t="shared" si="81"/>
        <v>8.4377849518126222</v>
      </c>
      <c r="JE64" s="239">
        <f t="shared" si="82"/>
        <v>33.13909671273916</v>
      </c>
      <c r="JF64" s="239">
        <f t="shared" si="83"/>
        <v>49.622211502326614</v>
      </c>
      <c r="JH64" s="225">
        <v>41.46854691704533</v>
      </c>
      <c r="JI64" s="225">
        <f t="shared" si="167"/>
        <v>49.622211502326614</v>
      </c>
      <c r="JJ64" s="225">
        <f t="shared" si="168"/>
        <v>32.804351542835491</v>
      </c>
      <c r="JK64" s="225">
        <v>49.964541895171692</v>
      </c>
      <c r="JL64" s="225">
        <v>33.367714496041124</v>
      </c>
      <c r="JM64" s="472">
        <f t="shared" si="169"/>
        <v>-0.34233039284507782</v>
      </c>
      <c r="JN64" s="472">
        <f t="shared" si="170"/>
        <v>0.56336295320563323</v>
      </c>
    </row>
    <row r="65" spans="50:274" x14ac:dyDescent="0.25">
      <c r="AX65" s="963">
        <v>0.91674768518518512</v>
      </c>
      <c r="AY65" s="964">
        <f t="shared" si="8"/>
        <v>45367.916747685187</v>
      </c>
      <c r="AZ65" s="963" t="s">
        <v>325</v>
      </c>
      <c r="BA65" s="965">
        <v>4.0000000000000001E-3</v>
      </c>
      <c r="BB65" s="965">
        <v>4.7E-2</v>
      </c>
      <c r="BC65" s="965">
        <v>4.7E-2</v>
      </c>
      <c r="BD65" s="925">
        <v>304.49324190062674</v>
      </c>
      <c r="BE65" s="965">
        <f t="shared" si="9"/>
        <v>6478.579614906952</v>
      </c>
      <c r="BF65" s="966">
        <f t="shared" si="10"/>
        <v>25.914318459627808</v>
      </c>
      <c r="BG65" s="965">
        <f t="shared" si="11"/>
        <v>6.3436092062630571</v>
      </c>
      <c r="BH65" s="965">
        <f t="shared" si="12"/>
        <v>6.6194183021875377</v>
      </c>
      <c r="BI65" s="965">
        <f t="shared" si="13"/>
        <v>19.57070925336475</v>
      </c>
      <c r="BJ65" s="965">
        <f t="shared" si="14"/>
        <v>32.533736761815348</v>
      </c>
      <c r="BL65" s="963">
        <v>0.91674768518518512</v>
      </c>
      <c r="BM65" s="964">
        <f t="shared" si="15"/>
        <v>45367.916747685187</v>
      </c>
      <c r="BN65" s="963" t="s">
        <v>325</v>
      </c>
      <c r="BO65" s="965">
        <v>4.0000000000000001E-3</v>
      </c>
      <c r="BP65" s="965">
        <v>4.7E-2</v>
      </c>
      <c r="BQ65" s="965">
        <v>4.7E-2</v>
      </c>
      <c r="BR65" s="925">
        <v>297.84979574370567</v>
      </c>
      <c r="BS65" s="965">
        <f t="shared" si="16"/>
        <v>6337.2296966745889</v>
      </c>
      <c r="BT65" s="966">
        <f t="shared" si="17"/>
        <v>25.348918786698356</v>
      </c>
      <c r="BU65" s="965">
        <f t="shared" si="18"/>
        <v>6.2052040779938684</v>
      </c>
      <c r="BV65" s="965">
        <f t="shared" si="19"/>
        <v>6.4749955596457758</v>
      </c>
      <c r="BW65" s="965">
        <f t="shared" si="20"/>
        <v>19.143714708704486</v>
      </c>
      <c r="BX65" s="965">
        <f t="shared" si="21"/>
        <v>31.823914346344132</v>
      </c>
      <c r="BZ65" s="927">
        <v>25.661732002792981</v>
      </c>
      <c r="CA65" s="927">
        <f t="shared" si="139"/>
        <v>32.533736761815348</v>
      </c>
      <c r="CB65" s="927">
        <f t="shared" si="140"/>
        <v>19.143714708704486</v>
      </c>
      <c r="CC65" s="927">
        <v>32.216630938289015</v>
      </c>
      <c r="CD65" s="927">
        <v>19.379953856275947</v>
      </c>
      <c r="CE65" s="927">
        <f t="shared" si="141"/>
        <v>0.3171058235263331</v>
      </c>
      <c r="CF65" s="927">
        <f t="shared" si="142"/>
        <v>0.23623914757146025</v>
      </c>
      <c r="CJ65" s="967">
        <v>0.88895833333333341</v>
      </c>
      <c r="CK65" s="968">
        <f t="shared" si="143"/>
        <v>45367.888958333337</v>
      </c>
      <c r="CL65" s="967" t="s">
        <v>326</v>
      </c>
      <c r="CM65" s="469">
        <v>8.0000000000000002E-3</v>
      </c>
      <c r="CN65" s="469">
        <v>3.7999999999999999E-2</v>
      </c>
      <c r="CO65" s="469">
        <v>3.7999999999999999E-2</v>
      </c>
      <c r="CP65" s="930">
        <v>284.10906235127197</v>
      </c>
      <c r="CQ65" s="469">
        <f t="shared" si="22"/>
        <v>7476.5542724018942</v>
      </c>
      <c r="CR65" s="969">
        <f t="shared" si="144"/>
        <v>59.812434179215153</v>
      </c>
      <c r="CS65" s="469">
        <f t="shared" si="23"/>
        <v>7.2848477525967175</v>
      </c>
      <c r="CT65" s="469">
        <f t="shared" si="24"/>
        <v>7.6786233067911347</v>
      </c>
      <c r="CU65" s="469">
        <f t="shared" si="25"/>
        <v>52.527586426618434</v>
      </c>
      <c r="CV65" s="469">
        <f t="shared" si="26"/>
        <v>67.491057486006284</v>
      </c>
      <c r="CX65" s="967">
        <v>0.88895833333333341</v>
      </c>
      <c r="CY65" s="968">
        <f t="shared" si="145"/>
        <v>45367.888958333337</v>
      </c>
      <c r="CZ65" s="967" t="s">
        <v>326</v>
      </c>
      <c r="DA65" s="469">
        <v>8.0000000000000002E-3</v>
      </c>
      <c r="DB65" s="469">
        <v>3.7999999999999999E-2</v>
      </c>
      <c r="DC65" s="469">
        <v>3.7999999999999999E-2</v>
      </c>
      <c r="DD65" s="930">
        <v>275.73461394545348</v>
      </c>
      <c r="DE65" s="469">
        <f t="shared" si="27"/>
        <v>7256.1740511961443</v>
      </c>
      <c r="DF65" s="969">
        <f t="shared" si="146"/>
        <v>58.049392409569158</v>
      </c>
      <c r="DG65" s="469">
        <f t="shared" si="28"/>
        <v>7.0701183062936792</v>
      </c>
      <c r="DH65" s="469">
        <f t="shared" si="29"/>
        <v>7.4522868633906345</v>
      </c>
      <c r="DI65" s="469">
        <f t="shared" si="30"/>
        <v>50.979274103275479</v>
      </c>
      <c r="DJ65" s="469">
        <f t="shared" si="31"/>
        <v>65.501679272959791</v>
      </c>
      <c r="DL65" s="472">
        <v>58.9613855633268</v>
      </c>
      <c r="DM65" s="472">
        <f t="shared" si="147"/>
        <v>67.491057486006284</v>
      </c>
      <c r="DN65" s="472">
        <f t="shared" si="148"/>
        <v>50.979274103275479</v>
      </c>
      <c r="DO65" s="472">
        <v>66.530752628889019</v>
      </c>
      <c r="DP65" s="472">
        <v>51.780191167793404</v>
      </c>
      <c r="DQ65" s="472">
        <f t="shared" si="149"/>
        <v>0.96030485711726499</v>
      </c>
      <c r="DR65" s="472">
        <f t="shared" si="150"/>
        <v>0.80091706451792533</v>
      </c>
      <c r="DV65" s="970">
        <v>0.94798611111111108</v>
      </c>
      <c r="DW65" s="971">
        <f t="shared" si="32"/>
        <v>45367.94798611111</v>
      </c>
      <c r="DX65" s="970" t="s">
        <v>436</v>
      </c>
      <c r="DY65" s="972">
        <v>3.0000000000000001E-3</v>
      </c>
      <c r="DZ65" s="972">
        <v>1.0999999999999999E-2</v>
      </c>
      <c r="EA65" s="972">
        <v>1.0999999999999999E-2</v>
      </c>
      <c r="EB65" s="934">
        <v>75.168674108638257</v>
      </c>
      <c r="EC65" s="972">
        <f t="shared" si="33"/>
        <v>6833.5158280580235</v>
      </c>
      <c r="ED65" s="973">
        <f t="shared" si="34"/>
        <v>20.500547484174071</v>
      </c>
      <c r="EE65" s="974">
        <f t="shared" si="35"/>
        <v>6.2640561757198547</v>
      </c>
      <c r="EF65" s="974">
        <f t="shared" si="36"/>
        <v>7.5168674108638269</v>
      </c>
      <c r="EG65" s="972">
        <f t="shared" si="37"/>
        <v>14.236491308454216</v>
      </c>
      <c r="EH65" s="972">
        <f t="shared" si="38"/>
        <v>28.017414895037899</v>
      </c>
      <c r="EJ65" s="970">
        <v>0.94798611111111108</v>
      </c>
      <c r="EK65" s="971">
        <f t="shared" si="39"/>
        <v>45367.94798611111</v>
      </c>
      <c r="EL65" s="970" t="s">
        <v>436</v>
      </c>
      <c r="EM65" s="972">
        <v>3.0000000000000001E-3</v>
      </c>
      <c r="EN65" s="972">
        <v>1.0999999999999999E-2</v>
      </c>
      <c r="EO65" s="972">
        <v>1.0999999999999999E-2</v>
      </c>
      <c r="EP65" s="934">
        <v>75.370816165296901</v>
      </c>
      <c r="EQ65" s="972">
        <f t="shared" si="40"/>
        <v>6851.892378663355</v>
      </c>
      <c r="ER65" s="975">
        <f t="shared" si="41"/>
        <v>20.555677135990067</v>
      </c>
      <c r="ES65" s="976">
        <f t="shared" si="42"/>
        <v>6.2809013471080757</v>
      </c>
      <c r="ET65" s="976">
        <f t="shared" si="43"/>
        <v>7.537081616529691</v>
      </c>
      <c r="EU65" s="972">
        <f t="shared" si="44"/>
        <v>14.274775788881991</v>
      </c>
      <c r="EV65" s="972">
        <f t="shared" si="45"/>
        <v>28.092758752519757</v>
      </c>
      <c r="EX65" s="939">
        <v>20.663628381013449</v>
      </c>
      <c r="EY65" s="939">
        <f t="shared" si="151"/>
        <v>28.092758752519757</v>
      </c>
      <c r="EZ65" s="939">
        <f t="shared" si="152"/>
        <v>14.236491308454216</v>
      </c>
      <c r="FA65" s="939">
        <v>28.240292120718379</v>
      </c>
      <c r="FB65" s="939">
        <v>14.349741931259341</v>
      </c>
      <c r="FC65" s="472">
        <f t="shared" si="153"/>
        <v>-0.14753336819862284</v>
      </c>
      <c r="FD65" s="472">
        <f t="shared" si="154"/>
        <v>0.11325062280512554</v>
      </c>
      <c r="IF65" s="952">
        <v>0.92024305555555552</v>
      </c>
      <c r="IG65" s="953">
        <f t="shared" si="163"/>
        <v>45367.920243055552</v>
      </c>
      <c r="IH65" s="240" t="s">
        <v>327</v>
      </c>
      <c r="II65" s="239">
        <v>5.0000000000000001E-3</v>
      </c>
      <c r="IJ65" s="239">
        <v>4.2000000000000003E-2</v>
      </c>
      <c r="IK65" s="239">
        <v>4.2000000000000003E-2</v>
      </c>
      <c r="IL65" s="239">
        <v>342.45467564370466</v>
      </c>
      <c r="IM65" s="239">
        <f t="shared" si="164"/>
        <v>8153.682753421539</v>
      </c>
      <c r="IN65" s="954">
        <f t="shared" si="190"/>
        <v>40.768413767107695</v>
      </c>
      <c r="IO65" s="239">
        <f t="shared" si="75"/>
        <v>7.964062224272201</v>
      </c>
      <c r="IP65" s="239">
        <f t="shared" si="76"/>
        <v>8.3525530644806008</v>
      </c>
      <c r="IQ65" s="239">
        <f t="shared" si="77"/>
        <v>32.804351542835491</v>
      </c>
      <c r="IR65" s="239">
        <f t="shared" si="78"/>
        <v>49.120966831588298</v>
      </c>
      <c r="IT65" s="952">
        <v>0.92024305555555552</v>
      </c>
      <c r="IU65" s="953">
        <f t="shared" si="165"/>
        <v>45367.920243055552</v>
      </c>
      <c r="IV65" s="240" t="s">
        <v>327</v>
      </c>
      <c r="IW65" s="239">
        <v>5.0000000000000001E-3</v>
      </c>
      <c r="IX65" s="239">
        <v>4.2000000000000003E-2</v>
      </c>
      <c r="IY65" s="239">
        <v>4.2000000000000003E-2</v>
      </c>
      <c r="IZ65" s="239">
        <v>345.94918302431751</v>
      </c>
      <c r="JA65" s="239">
        <f t="shared" si="166"/>
        <v>8236.885310102798</v>
      </c>
      <c r="JB65" s="954">
        <f t="shared" si="191"/>
        <v>41.18442655051399</v>
      </c>
      <c r="JC65" s="239">
        <f t="shared" si="80"/>
        <v>8.0453298377748261</v>
      </c>
      <c r="JD65" s="239">
        <f t="shared" si="81"/>
        <v>8.4377849518126222</v>
      </c>
      <c r="JE65" s="239">
        <f t="shared" si="82"/>
        <v>33.13909671273916</v>
      </c>
      <c r="JF65" s="239">
        <f t="shared" si="83"/>
        <v>49.622211502326614</v>
      </c>
      <c r="JH65" s="225">
        <v>41.46854691704533</v>
      </c>
      <c r="JI65" s="225">
        <f t="shared" si="167"/>
        <v>49.622211502326614</v>
      </c>
      <c r="JJ65" s="225">
        <f t="shared" si="168"/>
        <v>32.804351542835491</v>
      </c>
      <c r="JK65" s="225">
        <v>49.964541895171692</v>
      </c>
      <c r="JL65" s="225">
        <v>33.367714496041124</v>
      </c>
      <c r="JM65" s="472">
        <f t="shared" si="169"/>
        <v>-0.34233039284507782</v>
      </c>
      <c r="JN65" s="472">
        <f t="shared" si="170"/>
        <v>0.56336295320563323</v>
      </c>
    </row>
    <row r="66" spans="50:274" x14ac:dyDescent="0.25">
      <c r="AX66" s="963">
        <v>0.92024305555555552</v>
      </c>
      <c r="AY66" s="964">
        <f t="shared" si="8"/>
        <v>45367.920243055552</v>
      </c>
      <c r="AZ66" s="963" t="s">
        <v>325</v>
      </c>
      <c r="BA66" s="965">
        <v>6.0000000000000001E-3</v>
      </c>
      <c r="BB66" s="965">
        <v>4.7E-2</v>
      </c>
      <c r="BC66" s="965">
        <v>4.7E-2</v>
      </c>
      <c r="BD66" s="925">
        <v>304.49324190062674</v>
      </c>
      <c r="BE66" s="965">
        <f t="shared" si="9"/>
        <v>6478.579614906952</v>
      </c>
      <c r="BF66" s="966">
        <f t="shared" si="10"/>
        <v>38.871477689441711</v>
      </c>
      <c r="BG66" s="965">
        <f t="shared" si="11"/>
        <v>6.3436092062630571</v>
      </c>
      <c r="BH66" s="965">
        <f t="shared" si="12"/>
        <v>6.6194183021875377</v>
      </c>
      <c r="BI66" s="965">
        <f t="shared" si="13"/>
        <v>32.527868483178651</v>
      </c>
      <c r="BJ66" s="965">
        <f t="shared" si="14"/>
        <v>45.490895991629252</v>
      </c>
      <c r="BL66" s="963">
        <v>0.92024305555555552</v>
      </c>
      <c r="BM66" s="964">
        <f t="shared" si="15"/>
        <v>45367.920243055552</v>
      </c>
      <c r="BN66" s="963" t="s">
        <v>325</v>
      </c>
      <c r="BO66" s="965">
        <v>6.0000000000000001E-3</v>
      </c>
      <c r="BP66" s="965">
        <v>4.7E-2</v>
      </c>
      <c r="BQ66" s="965">
        <v>4.7E-2</v>
      </c>
      <c r="BR66" s="925">
        <v>297.84979574370567</v>
      </c>
      <c r="BS66" s="965">
        <f t="shared" si="16"/>
        <v>6337.2296966745889</v>
      </c>
      <c r="BT66" s="966">
        <f t="shared" si="17"/>
        <v>38.023378180047537</v>
      </c>
      <c r="BU66" s="965">
        <f t="shared" si="18"/>
        <v>6.2052040779938684</v>
      </c>
      <c r="BV66" s="965">
        <f t="shared" si="19"/>
        <v>6.4749955596457758</v>
      </c>
      <c r="BW66" s="965">
        <f t="shared" si="20"/>
        <v>31.818174102053668</v>
      </c>
      <c r="BX66" s="965">
        <f t="shared" si="21"/>
        <v>44.498373739693314</v>
      </c>
      <c r="BZ66" s="927">
        <v>38.492598004189475</v>
      </c>
      <c r="CA66" s="927">
        <f t="shared" si="139"/>
        <v>45.490895991629252</v>
      </c>
      <c r="CB66" s="927">
        <f t="shared" si="140"/>
        <v>31.818174102053668</v>
      </c>
      <c r="CC66" s="927">
        <v>45.047496939685509</v>
      </c>
      <c r="CD66" s="927">
        <v>32.21081985767244</v>
      </c>
      <c r="CE66" s="927">
        <f t="shared" si="141"/>
        <v>0.44339905194374296</v>
      </c>
      <c r="CF66" s="927">
        <f t="shared" si="142"/>
        <v>0.3926457556187728</v>
      </c>
      <c r="CJ66" s="967">
        <v>0.8924537037037038</v>
      </c>
      <c r="CK66" s="968">
        <f t="shared" si="143"/>
        <v>45367.892453703702</v>
      </c>
      <c r="CL66" s="967" t="s">
        <v>326</v>
      </c>
      <c r="CM66" s="469">
        <v>8.0000000000000002E-3</v>
      </c>
      <c r="CN66" s="469">
        <v>3.7999999999999999E-2</v>
      </c>
      <c r="CO66" s="469">
        <v>3.7999999999999999E-2</v>
      </c>
      <c r="CP66" s="930">
        <v>284.10906235127197</v>
      </c>
      <c r="CQ66" s="469">
        <f t="shared" si="22"/>
        <v>7476.5542724018942</v>
      </c>
      <c r="CR66" s="969">
        <f t="shared" si="144"/>
        <v>59.812434179215153</v>
      </c>
      <c r="CS66" s="469">
        <f t="shared" si="23"/>
        <v>7.2848477525967175</v>
      </c>
      <c r="CT66" s="469">
        <f t="shared" si="24"/>
        <v>7.6786233067911347</v>
      </c>
      <c r="CU66" s="469">
        <f t="shared" si="25"/>
        <v>52.527586426618434</v>
      </c>
      <c r="CV66" s="469">
        <f t="shared" si="26"/>
        <v>67.491057486006284</v>
      </c>
      <c r="CX66" s="967">
        <v>0.8924537037037038</v>
      </c>
      <c r="CY66" s="968">
        <f t="shared" si="145"/>
        <v>45367.892453703702</v>
      </c>
      <c r="CZ66" s="967" t="s">
        <v>326</v>
      </c>
      <c r="DA66" s="469">
        <v>8.0000000000000002E-3</v>
      </c>
      <c r="DB66" s="469">
        <v>3.7999999999999999E-2</v>
      </c>
      <c r="DC66" s="469">
        <v>3.7999999999999999E-2</v>
      </c>
      <c r="DD66" s="930">
        <v>275.73461394545348</v>
      </c>
      <c r="DE66" s="469">
        <f t="shared" si="27"/>
        <v>7256.1740511961443</v>
      </c>
      <c r="DF66" s="969">
        <f t="shared" si="146"/>
        <v>58.049392409569158</v>
      </c>
      <c r="DG66" s="469">
        <f t="shared" si="28"/>
        <v>7.0701183062936792</v>
      </c>
      <c r="DH66" s="469">
        <f t="shared" si="29"/>
        <v>7.4522868633906345</v>
      </c>
      <c r="DI66" s="469">
        <f t="shared" si="30"/>
        <v>50.979274103275479</v>
      </c>
      <c r="DJ66" s="469">
        <f t="shared" si="31"/>
        <v>65.501679272959791</v>
      </c>
      <c r="DL66" s="472">
        <v>58.9613855633268</v>
      </c>
      <c r="DM66" s="472">
        <f t="shared" si="147"/>
        <v>67.491057486006284</v>
      </c>
      <c r="DN66" s="472">
        <f t="shared" si="148"/>
        <v>50.979274103275479</v>
      </c>
      <c r="DO66" s="472">
        <v>66.530752628889019</v>
      </c>
      <c r="DP66" s="472">
        <v>51.780191167793404</v>
      </c>
      <c r="DQ66" s="472">
        <f t="shared" si="149"/>
        <v>0.96030485711726499</v>
      </c>
      <c r="DR66" s="472">
        <f t="shared" si="150"/>
        <v>0.80091706451792533</v>
      </c>
      <c r="DV66" s="970">
        <v>0.95146990740740733</v>
      </c>
      <c r="DW66" s="971">
        <f t="shared" si="32"/>
        <v>45367.951469907406</v>
      </c>
      <c r="DX66" s="970" t="s">
        <v>436</v>
      </c>
      <c r="DY66" s="972">
        <v>3.0000000000000001E-3</v>
      </c>
      <c r="DZ66" s="972">
        <v>1.0999999999999999E-2</v>
      </c>
      <c r="EA66" s="972">
        <v>1.0999999999999999E-2</v>
      </c>
      <c r="EB66" s="934">
        <v>75.168674108638257</v>
      </c>
      <c r="EC66" s="972">
        <f t="shared" si="33"/>
        <v>6833.5158280580235</v>
      </c>
      <c r="ED66" s="973">
        <f t="shared" si="34"/>
        <v>20.500547484174071</v>
      </c>
      <c r="EE66" s="974">
        <f t="shared" si="35"/>
        <v>6.2640561757198547</v>
      </c>
      <c r="EF66" s="974">
        <f t="shared" si="36"/>
        <v>7.5168674108638269</v>
      </c>
      <c r="EG66" s="972">
        <f t="shared" si="37"/>
        <v>14.236491308454216</v>
      </c>
      <c r="EH66" s="972">
        <f t="shared" si="38"/>
        <v>28.017414895037899</v>
      </c>
      <c r="EJ66" s="970">
        <v>0.95146990740740733</v>
      </c>
      <c r="EK66" s="971">
        <f t="shared" si="39"/>
        <v>45367.951469907406</v>
      </c>
      <c r="EL66" s="970" t="s">
        <v>436</v>
      </c>
      <c r="EM66" s="972">
        <v>3.0000000000000001E-3</v>
      </c>
      <c r="EN66" s="972">
        <v>1.0999999999999999E-2</v>
      </c>
      <c r="EO66" s="972">
        <v>1.0999999999999999E-2</v>
      </c>
      <c r="EP66" s="934">
        <v>75.370816165296901</v>
      </c>
      <c r="EQ66" s="972">
        <f t="shared" si="40"/>
        <v>6851.892378663355</v>
      </c>
      <c r="ER66" s="975">
        <f t="shared" si="41"/>
        <v>20.555677135990067</v>
      </c>
      <c r="ES66" s="976">
        <f t="shared" si="42"/>
        <v>6.2809013471080757</v>
      </c>
      <c r="ET66" s="976">
        <f t="shared" si="43"/>
        <v>7.537081616529691</v>
      </c>
      <c r="EU66" s="972">
        <f t="shared" si="44"/>
        <v>14.274775788881991</v>
      </c>
      <c r="EV66" s="972">
        <f t="shared" si="45"/>
        <v>28.092758752519757</v>
      </c>
      <c r="EX66" s="939">
        <v>20.663628381013449</v>
      </c>
      <c r="EY66" s="939">
        <f t="shared" si="151"/>
        <v>28.092758752519757</v>
      </c>
      <c r="EZ66" s="939">
        <f t="shared" si="152"/>
        <v>14.236491308454216</v>
      </c>
      <c r="FA66" s="939">
        <v>28.240292120718379</v>
      </c>
      <c r="FB66" s="939">
        <v>14.349741931259341</v>
      </c>
      <c r="FC66" s="472">
        <f t="shared" si="153"/>
        <v>-0.14753336819862284</v>
      </c>
      <c r="FD66" s="472">
        <f t="shared" si="154"/>
        <v>0.11325062280512554</v>
      </c>
      <c r="IF66" s="952">
        <v>0.92363425925925924</v>
      </c>
      <c r="IG66" s="953">
        <f t="shared" si="163"/>
        <v>45367.923634259256</v>
      </c>
      <c r="IH66" s="240" t="s">
        <v>327</v>
      </c>
      <c r="II66" s="239">
        <v>5.0000000000000001E-3</v>
      </c>
      <c r="IJ66" s="239">
        <v>4.2000000000000003E-2</v>
      </c>
      <c r="IK66" s="239">
        <v>4.2000000000000003E-2</v>
      </c>
      <c r="IL66" s="239">
        <v>342.45467564370466</v>
      </c>
      <c r="IM66" s="239">
        <f t="shared" si="164"/>
        <v>8153.682753421539</v>
      </c>
      <c r="IN66" s="954">
        <f t="shared" si="190"/>
        <v>40.768413767107695</v>
      </c>
      <c r="IO66" s="239">
        <f t="shared" si="75"/>
        <v>7.964062224272201</v>
      </c>
      <c r="IP66" s="239">
        <f t="shared" si="76"/>
        <v>8.3525530644806008</v>
      </c>
      <c r="IQ66" s="239">
        <f t="shared" si="77"/>
        <v>32.804351542835491</v>
      </c>
      <c r="IR66" s="239">
        <f t="shared" si="78"/>
        <v>49.120966831588298</v>
      </c>
      <c r="IT66" s="952">
        <v>0.92363425925925924</v>
      </c>
      <c r="IU66" s="953">
        <f t="shared" si="165"/>
        <v>45367.923634259256</v>
      </c>
      <c r="IV66" s="240" t="s">
        <v>327</v>
      </c>
      <c r="IW66" s="239">
        <v>5.0000000000000001E-3</v>
      </c>
      <c r="IX66" s="239">
        <v>4.2000000000000003E-2</v>
      </c>
      <c r="IY66" s="239">
        <v>4.2000000000000003E-2</v>
      </c>
      <c r="IZ66" s="239">
        <v>345.94918302431751</v>
      </c>
      <c r="JA66" s="239">
        <f t="shared" si="166"/>
        <v>8236.885310102798</v>
      </c>
      <c r="JB66" s="954">
        <f t="shared" si="191"/>
        <v>41.18442655051399</v>
      </c>
      <c r="JC66" s="239">
        <f t="shared" si="80"/>
        <v>8.0453298377748261</v>
      </c>
      <c r="JD66" s="239">
        <f t="shared" si="81"/>
        <v>8.4377849518126222</v>
      </c>
      <c r="JE66" s="239">
        <f t="shared" si="82"/>
        <v>33.13909671273916</v>
      </c>
      <c r="JF66" s="239">
        <f t="shared" si="83"/>
        <v>49.622211502326614</v>
      </c>
      <c r="JH66" s="225">
        <v>41.46854691704533</v>
      </c>
      <c r="JI66" s="225">
        <f t="shared" si="167"/>
        <v>49.622211502326614</v>
      </c>
      <c r="JJ66" s="225">
        <f t="shared" si="168"/>
        <v>32.804351542835491</v>
      </c>
      <c r="JK66" s="225">
        <v>49.964541895171692</v>
      </c>
      <c r="JL66" s="225">
        <v>33.367714496041124</v>
      </c>
      <c r="JM66" s="472">
        <f t="shared" si="169"/>
        <v>-0.34233039284507782</v>
      </c>
      <c r="JN66" s="472">
        <f t="shared" si="170"/>
        <v>0.56336295320563323</v>
      </c>
    </row>
    <row r="67" spans="50:274" x14ac:dyDescent="0.25">
      <c r="AX67" s="963">
        <v>0.92363425925925924</v>
      </c>
      <c r="AY67" s="964">
        <f t="shared" si="8"/>
        <v>45367.923634259256</v>
      </c>
      <c r="AZ67" s="963" t="s">
        <v>325</v>
      </c>
      <c r="BA67" s="965">
        <v>5.0000000000000001E-3</v>
      </c>
      <c r="BB67" s="965">
        <v>4.7E-2</v>
      </c>
      <c r="BC67" s="965">
        <v>4.7E-2</v>
      </c>
      <c r="BD67" s="925">
        <v>304.49324190062674</v>
      </c>
      <c r="BE67" s="965">
        <f t="shared" si="9"/>
        <v>6478.579614906952</v>
      </c>
      <c r="BF67" s="966">
        <f t="shared" ref="BF67:BF79" si="194">BA67*BE67</f>
        <v>32.392898074534763</v>
      </c>
      <c r="BG67" s="965">
        <f t="shared" ref="BG67:BG79" si="195">0.001*((BD67/(BC67+0.001)))</f>
        <v>6.3436092062630571</v>
      </c>
      <c r="BH67" s="965">
        <f t="shared" ref="BH67:BH79" si="196">0.001*((BD67/(BC67-0.001)))</f>
        <v>6.6194183021875377</v>
      </c>
      <c r="BI67" s="965">
        <f t="shared" ref="BI67:BI79" si="197">BF67-BG67</f>
        <v>26.049288868271706</v>
      </c>
      <c r="BJ67" s="965">
        <f t="shared" ref="BJ67:BJ79" si="198">BF67+BH67</f>
        <v>39.012316376722303</v>
      </c>
      <c r="BL67" s="963">
        <v>0.92363425925925924</v>
      </c>
      <c r="BM67" s="964">
        <f t="shared" si="15"/>
        <v>45367.923634259256</v>
      </c>
      <c r="BN67" s="963" t="s">
        <v>325</v>
      </c>
      <c r="BO67" s="965">
        <v>5.0000000000000001E-3</v>
      </c>
      <c r="BP67" s="965">
        <v>4.7E-2</v>
      </c>
      <c r="BQ67" s="965">
        <v>4.7E-2</v>
      </c>
      <c r="BR67" s="925">
        <v>297.84979574370567</v>
      </c>
      <c r="BS67" s="965">
        <f t="shared" si="16"/>
        <v>6337.2296966745889</v>
      </c>
      <c r="BT67" s="966">
        <f t="shared" ref="BT67:BT79" si="199">BO67*BS67</f>
        <v>31.686148483372946</v>
      </c>
      <c r="BU67" s="965">
        <f t="shared" ref="BU67:BU79" si="200">0.001*((BR67/(BQ67+0.001)))</f>
        <v>6.2052040779938684</v>
      </c>
      <c r="BV67" s="965">
        <f t="shared" ref="BV67:BV79" si="201">0.001*((BR67/(BQ67-0.001)))</f>
        <v>6.4749955596457758</v>
      </c>
      <c r="BW67" s="965">
        <f t="shared" ref="BW67:BW79" si="202">BT67-BU67</f>
        <v>25.480944405379077</v>
      </c>
      <c r="BX67" s="965">
        <f t="shared" ref="BX67:BX79" si="203">BT67+BV67</f>
        <v>38.161144043018723</v>
      </c>
      <c r="BZ67" s="927">
        <v>32.077165003491231</v>
      </c>
      <c r="CA67" s="927">
        <f t="shared" si="139"/>
        <v>39.012316376722303</v>
      </c>
      <c r="CB67" s="927">
        <f t="shared" si="140"/>
        <v>25.480944405379077</v>
      </c>
      <c r="CC67" s="927">
        <v>38.632063938987265</v>
      </c>
      <c r="CD67" s="927">
        <v>25.795386856974197</v>
      </c>
      <c r="CE67" s="927">
        <f t="shared" si="141"/>
        <v>0.38025243773503803</v>
      </c>
      <c r="CF67" s="927">
        <f t="shared" si="142"/>
        <v>0.31444245159512008</v>
      </c>
      <c r="CJ67" s="967">
        <v>0.89586805555555549</v>
      </c>
      <c r="CK67" s="968">
        <f t="shared" si="143"/>
        <v>45367.895868055559</v>
      </c>
      <c r="CL67" s="967" t="s">
        <v>326</v>
      </c>
      <c r="CM67" s="469">
        <v>0.01</v>
      </c>
      <c r="CN67" s="469">
        <v>3.7999999999999999E-2</v>
      </c>
      <c r="CO67" s="469">
        <v>3.7999999999999999E-2</v>
      </c>
      <c r="CP67" s="930">
        <v>284.10906235127197</v>
      </c>
      <c r="CQ67" s="469">
        <f t="shared" si="22"/>
        <v>7476.5542724018942</v>
      </c>
      <c r="CR67" s="969">
        <f t="shared" si="144"/>
        <v>74.765542724018943</v>
      </c>
      <c r="CS67" s="469">
        <f t="shared" ref="CS67:CS87" si="204">0.001*((CP67/(CO67+0.001)))</f>
        <v>7.2848477525967175</v>
      </c>
      <c r="CT67" s="469">
        <f t="shared" ref="CT67:CT87" si="205">0.001*((CP67/(CO67-0.001)))</f>
        <v>7.6786233067911347</v>
      </c>
      <c r="CU67" s="469">
        <f t="shared" ref="CU67:CU87" si="206">CR67-CS67</f>
        <v>67.480694971422224</v>
      </c>
      <c r="CV67" s="469">
        <f t="shared" ref="CV67:CV87" si="207">CR67+CT67</f>
        <v>82.444166030810081</v>
      </c>
      <c r="CX67" s="967">
        <v>0.89586805555555549</v>
      </c>
      <c r="CY67" s="968">
        <f t="shared" si="145"/>
        <v>45367.895868055559</v>
      </c>
      <c r="CZ67" s="967" t="s">
        <v>326</v>
      </c>
      <c r="DA67" s="469">
        <v>0.01</v>
      </c>
      <c r="DB67" s="469">
        <v>3.7999999999999999E-2</v>
      </c>
      <c r="DC67" s="469">
        <v>3.7999999999999999E-2</v>
      </c>
      <c r="DD67" s="930">
        <v>275.73461394545348</v>
      </c>
      <c r="DE67" s="469">
        <f t="shared" si="27"/>
        <v>7256.1740511961443</v>
      </c>
      <c r="DF67" s="969">
        <f t="shared" si="146"/>
        <v>72.561740511961446</v>
      </c>
      <c r="DG67" s="469">
        <f t="shared" ref="DG67:DG87" si="208">0.001*((DD67/(DC67+0.001)))</f>
        <v>7.0701183062936792</v>
      </c>
      <c r="DH67" s="469">
        <f t="shared" ref="DH67:DH87" si="209">0.001*((DD67/(DC67-0.001)))</f>
        <v>7.4522868633906345</v>
      </c>
      <c r="DI67" s="469">
        <f t="shared" ref="DI67:DI87" si="210">DF67-DG67</f>
        <v>65.491622205667767</v>
      </c>
      <c r="DJ67" s="469">
        <f t="shared" ref="DJ67:DJ87" si="211">DF67+DH67</f>
        <v>80.014027375352086</v>
      </c>
      <c r="DL67" s="472">
        <v>73.70173195415849</v>
      </c>
      <c r="DM67" s="472">
        <f t="shared" si="147"/>
        <v>82.444166030810081</v>
      </c>
      <c r="DN67" s="472">
        <f t="shared" si="148"/>
        <v>65.491622205667767</v>
      </c>
      <c r="DO67" s="472">
        <v>81.271099019720708</v>
      </c>
      <c r="DP67" s="472">
        <v>66.520537558625094</v>
      </c>
      <c r="DQ67" s="472">
        <f t="shared" si="149"/>
        <v>1.1730670110893726</v>
      </c>
      <c r="DR67" s="472">
        <f t="shared" si="150"/>
        <v>1.0289153529573269</v>
      </c>
      <c r="DV67" s="970">
        <v>0.95488425925925924</v>
      </c>
      <c r="DW67" s="971">
        <f t="shared" si="32"/>
        <v>45367.954884259256</v>
      </c>
      <c r="DX67" s="970" t="s">
        <v>436</v>
      </c>
      <c r="DY67" s="972">
        <v>3.0000000000000001E-3</v>
      </c>
      <c r="DZ67" s="972">
        <v>1.0999999999999999E-2</v>
      </c>
      <c r="EA67" s="972">
        <v>1.0999999999999999E-2</v>
      </c>
      <c r="EB67" s="934">
        <v>75.168674108638257</v>
      </c>
      <c r="EC67" s="972">
        <f t="shared" si="33"/>
        <v>6833.5158280580235</v>
      </c>
      <c r="ED67" s="973">
        <f t="shared" si="34"/>
        <v>20.500547484174071</v>
      </c>
      <c r="EE67" s="974">
        <f t="shared" ref="EE67:EE102" si="212">0.001*((EB67/(EA67+0.001)))</f>
        <v>6.2640561757198547</v>
      </c>
      <c r="EF67" s="974">
        <f t="shared" ref="EF67:EF102" si="213">0.001*((EB67/(EA67-0.001)))</f>
        <v>7.5168674108638269</v>
      </c>
      <c r="EG67" s="972">
        <f t="shared" ref="EG67:EG102" si="214">ED67-EE67</f>
        <v>14.236491308454216</v>
      </c>
      <c r="EH67" s="972">
        <f t="shared" ref="EH67:EH102" si="215">ED67+EF67</f>
        <v>28.017414895037899</v>
      </c>
      <c r="EJ67" s="970">
        <v>0.95488425925925924</v>
      </c>
      <c r="EK67" s="971">
        <f t="shared" si="39"/>
        <v>45367.954884259256</v>
      </c>
      <c r="EL67" s="970" t="s">
        <v>436</v>
      </c>
      <c r="EM67" s="972">
        <v>3.0000000000000001E-3</v>
      </c>
      <c r="EN67" s="972">
        <v>1.0999999999999999E-2</v>
      </c>
      <c r="EO67" s="972">
        <v>1.0999999999999999E-2</v>
      </c>
      <c r="EP67" s="934">
        <v>75.370816165296901</v>
      </c>
      <c r="EQ67" s="972">
        <f t="shared" si="40"/>
        <v>6851.892378663355</v>
      </c>
      <c r="ER67" s="975">
        <f t="shared" si="41"/>
        <v>20.555677135990067</v>
      </c>
      <c r="ES67" s="976">
        <f t="shared" ref="ES67:ES102" si="216">0.001*((EP67/(EO67+0.001)))</f>
        <v>6.2809013471080757</v>
      </c>
      <c r="ET67" s="976">
        <f t="shared" ref="ET67:ET102" si="217">0.001*((EP67/(EO67-0.001)))</f>
        <v>7.537081616529691</v>
      </c>
      <c r="EU67" s="972">
        <f t="shared" ref="EU67:EU102" si="218">ER67-ES67</f>
        <v>14.274775788881991</v>
      </c>
      <c r="EV67" s="972">
        <f t="shared" ref="EV67:EV102" si="219">ER67+ET67</f>
        <v>28.092758752519757</v>
      </c>
      <c r="EX67" s="939">
        <v>20.663628381013449</v>
      </c>
      <c r="EY67" s="939">
        <f t="shared" si="151"/>
        <v>28.092758752519757</v>
      </c>
      <c r="EZ67" s="939">
        <f t="shared" si="152"/>
        <v>14.236491308454216</v>
      </c>
      <c r="FA67" s="939">
        <v>28.240292120718379</v>
      </c>
      <c r="FB67" s="939">
        <v>14.349741931259341</v>
      </c>
      <c r="FC67" s="472">
        <f t="shared" si="153"/>
        <v>-0.14753336819862284</v>
      </c>
      <c r="FD67" s="472">
        <f t="shared" si="154"/>
        <v>0.11325062280512554</v>
      </c>
      <c r="IF67" s="952">
        <v>0.92711805555555549</v>
      </c>
      <c r="IG67" s="953">
        <f t="shared" si="163"/>
        <v>45367.927118055559</v>
      </c>
      <c r="IH67" s="240" t="s">
        <v>327</v>
      </c>
      <c r="II67" s="239">
        <v>5.0000000000000001E-3</v>
      </c>
      <c r="IJ67" s="239">
        <v>4.2000000000000003E-2</v>
      </c>
      <c r="IK67" s="239">
        <v>4.2000000000000003E-2</v>
      </c>
      <c r="IL67" s="239">
        <v>342.45467564370466</v>
      </c>
      <c r="IM67" s="239">
        <f t="shared" si="164"/>
        <v>8153.682753421539</v>
      </c>
      <c r="IN67" s="954">
        <f t="shared" si="190"/>
        <v>40.768413767107695</v>
      </c>
      <c r="IO67" s="239">
        <f t="shared" ref="IO67:IO78" si="220">0.001*((IL67/(IK67+0.001)))</f>
        <v>7.964062224272201</v>
      </c>
      <c r="IP67" s="239">
        <f t="shared" ref="IP67:IP78" si="221">0.001*((IL67/(IK67-0.001)))</f>
        <v>8.3525530644806008</v>
      </c>
      <c r="IQ67" s="239">
        <f t="shared" ref="IQ67:IQ78" si="222">IN67-IO67</f>
        <v>32.804351542835491</v>
      </c>
      <c r="IR67" s="239">
        <f t="shared" ref="IR67:IR78" si="223">IN67+IP67</f>
        <v>49.120966831588298</v>
      </c>
      <c r="IT67" s="952">
        <v>0.92711805555555549</v>
      </c>
      <c r="IU67" s="953">
        <f t="shared" si="165"/>
        <v>45367.927118055559</v>
      </c>
      <c r="IV67" s="240" t="s">
        <v>327</v>
      </c>
      <c r="IW67" s="239">
        <v>5.0000000000000001E-3</v>
      </c>
      <c r="IX67" s="239">
        <v>4.2000000000000003E-2</v>
      </c>
      <c r="IY67" s="239">
        <v>4.2000000000000003E-2</v>
      </c>
      <c r="IZ67" s="239">
        <v>345.94918302431751</v>
      </c>
      <c r="JA67" s="239">
        <f t="shared" si="166"/>
        <v>8236.885310102798</v>
      </c>
      <c r="JB67" s="954">
        <f t="shared" si="191"/>
        <v>41.18442655051399</v>
      </c>
      <c r="JC67" s="239">
        <f t="shared" ref="JC67:JC78" si="224">0.001*((IZ67/(IY67+0.001)))</f>
        <v>8.0453298377748261</v>
      </c>
      <c r="JD67" s="239">
        <f t="shared" ref="JD67:JD78" si="225">0.001*((IZ67/(IY67-0.001)))</f>
        <v>8.4377849518126222</v>
      </c>
      <c r="JE67" s="239">
        <f t="shared" ref="JE67:JE78" si="226">JB67-JC67</f>
        <v>33.13909671273916</v>
      </c>
      <c r="JF67" s="239">
        <f t="shared" ref="JF67:JF78" si="227">JB67+JD67</f>
        <v>49.622211502326614</v>
      </c>
      <c r="JH67" s="225">
        <v>41.46854691704533</v>
      </c>
      <c r="JI67" s="225">
        <f t="shared" si="167"/>
        <v>49.622211502326614</v>
      </c>
      <c r="JJ67" s="225">
        <f t="shared" si="168"/>
        <v>32.804351542835491</v>
      </c>
      <c r="JK67" s="225">
        <v>49.964541895171692</v>
      </c>
      <c r="JL67" s="225">
        <v>33.367714496041124</v>
      </c>
      <c r="JM67" s="472">
        <f t="shared" si="169"/>
        <v>-0.34233039284507782</v>
      </c>
      <c r="JN67" s="472">
        <f t="shared" si="170"/>
        <v>0.56336295320563323</v>
      </c>
    </row>
    <row r="68" spans="50:274" x14ac:dyDescent="0.25">
      <c r="AX68" s="963">
        <v>0.92711805555555549</v>
      </c>
      <c r="AY68" s="964">
        <f t="shared" si="8"/>
        <v>45367.927118055559</v>
      </c>
      <c r="AZ68" s="963" t="s">
        <v>325</v>
      </c>
      <c r="BA68" s="965">
        <v>5.0000000000000001E-3</v>
      </c>
      <c r="BB68" s="965">
        <v>4.7E-2</v>
      </c>
      <c r="BC68" s="965">
        <v>4.7E-2</v>
      </c>
      <c r="BD68" s="925">
        <v>304.49324190062674</v>
      </c>
      <c r="BE68" s="965">
        <f t="shared" si="9"/>
        <v>6478.579614906952</v>
      </c>
      <c r="BF68" s="966">
        <f t="shared" si="194"/>
        <v>32.392898074534763</v>
      </c>
      <c r="BG68" s="965">
        <f t="shared" si="195"/>
        <v>6.3436092062630571</v>
      </c>
      <c r="BH68" s="965">
        <f t="shared" si="196"/>
        <v>6.6194183021875377</v>
      </c>
      <c r="BI68" s="965">
        <f t="shared" si="197"/>
        <v>26.049288868271706</v>
      </c>
      <c r="BJ68" s="965">
        <f t="shared" si="198"/>
        <v>39.012316376722303</v>
      </c>
      <c r="BL68" s="963">
        <v>0.92711805555555549</v>
      </c>
      <c r="BM68" s="964">
        <f t="shared" si="15"/>
        <v>45367.927118055559</v>
      </c>
      <c r="BN68" s="963" t="s">
        <v>325</v>
      </c>
      <c r="BO68" s="965">
        <v>5.0000000000000001E-3</v>
      </c>
      <c r="BP68" s="965">
        <v>4.7E-2</v>
      </c>
      <c r="BQ68" s="965">
        <v>4.7E-2</v>
      </c>
      <c r="BR68" s="925">
        <v>297.84979574370567</v>
      </c>
      <c r="BS68" s="965">
        <f t="shared" si="16"/>
        <v>6337.2296966745889</v>
      </c>
      <c r="BT68" s="966">
        <f t="shared" si="199"/>
        <v>31.686148483372946</v>
      </c>
      <c r="BU68" s="965">
        <f t="shared" si="200"/>
        <v>6.2052040779938684</v>
      </c>
      <c r="BV68" s="965">
        <f t="shared" si="201"/>
        <v>6.4749955596457758</v>
      </c>
      <c r="BW68" s="965">
        <f t="shared" si="202"/>
        <v>25.480944405379077</v>
      </c>
      <c r="BX68" s="965">
        <f t="shared" si="203"/>
        <v>38.161144043018723</v>
      </c>
      <c r="BZ68" s="927">
        <v>32.077165003491231</v>
      </c>
      <c r="CA68" s="927">
        <f t="shared" ref="CA68:CA79" si="228">MAX(BX68,BJ68)</f>
        <v>39.012316376722303</v>
      </c>
      <c r="CB68" s="927">
        <f t="shared" ref="CB68:CB79" si="229">MIN(BW68,BI68)</f>
        <v>25.480944405379077</v>
      </c>
      <c r="CC68" s="927">
        <v>38.632063938987265</v>
      </c>
      <c r="CD68" s="927">
        <v>25.795386856974197</v>
      </c>
      <c r="CE68" s="927">
        <f t="shared" ref="CE68:CE79" si="230">CA68-CC68</f>
        <v>0.38025243773503803</v>
      </c>
      <c r="CF68" s="927">
        <f t="shared" ref="CF68:CF79" si="231">CD68-CB68</f>
        <v>0.31444245159512008</v>
      </c>
      <c r="CJ68" s="967">
        <v>0.89939814814814811</v>
      </c>
      <c r="CK68" s="968">
        <f t="shared" si="143"/>
        <v>45367.899398148147</v>
      </c>
      <c r="CL68" s="967" t="s">
        <v>326</v>
      </c>
      <c r="CM68" s="469">
        <v>8.0000000000000002E-3</v>
      </c>
      <c r="CN68" s="469">
        <v>3.7999999999999999E-2</v>
      </c>
      <c r="CO68" s="469">
        <v>3.7999999999999999E-2</v>
      </c>
      <c r="CP68" s="930">
        <v>284.10906235127197</v>
      </c>
      <c r="CQ68" s="469">
        <f t="shared" si="22"/>
        <v>7476.5542724018942</v>
      </c>
      <c r="CR68" s="969">
        <f t="shared" si="144"/>
        <v>59.812434179215153</v>
      </c>
      <c r="CS68" s="469">
        <f t="shared" si="204"/>
        <v>7.2848477525967175</v>
      </c>
      <c r="CT68" s="469">
        <f t="shared" si="205"/>
        <v>7.6786233067911347</v>
      </c>
      <c r="CU68" s="469">
        <f t="shared" si="206"/>
        <v>52.527586426618434</v>
      </c>
      <c r="CV68" s="469">
        <f t="shared" si="207"/>
        <v>67.491057486006284</v>
      </c>
      <c r="CX68" s="967">
        <v>0.89939814814814811</v>
      </c>
      <c r="CY68" s="968">
        <f t="shared" si="145"/>
        <v>45367.899398148147</v>
      </c>
      <c r="CZ68" s="967" t="s">
        <v>326</v>
      </c>
      <c r="DA68" s="469">
        <v>8.0000000000000002E-3</v>
      </c>
      <c r="DB68" s="469">
        <v>3.7999999999999999E-2</v>
      </c>
      <c r="DC68" s="469">
        <v>3.7999999999999999E-2</v>
      </c>
      <c r="DD68" s="930">
        <v>275.73461394545348</v>
      </c>
      <c r="DE68" s="469">
        <f t="shared" si="27"/>
        <v>7256.1740511961443</v>
      </c>
      <c r="DF68" s="969">
        <f t="shared" si="146"/>
        <v>58.049392409569158</v>
      </c>
      <c r="DG68" s="469">
        <f t="shared" si="208"/>
        <v>7.0701183062936792</v>
      </c>
      <c r="DH68" s="469">
        <f t="shared" si="209"/>
        <v>7.4522868633906345</v>
      </c>
      <c r="DI68" s="469">
        <f t="shared" si="210"/>
        <v>50.979274103275479</v>
      </c>
      <c r="DJ68" s="469">
        <f t="shared" si="211"/>
        <v>65.501679272959791</v>
      </c>
      <c r="DL68" s="472">
        <v>58.9613855633268</v>
      </c>
      <c r="DM68" s="472">
        <f t="shared" ref="DM68:DM87" si="232">MAX(DJ68,CV68)</f>
        <v>67.491057486006284</v>
      </c>
      <c r="DN68" s="472">
        <f t="shared" ref="DN68:DN87" si="233">MIN(DI68,CU68)</f>
        <v>50.979274103275479</v>
      </c>
      <c r="DO68" s="472">
        <v>66.530752628889019</v>
      </c>
      <c r="DP68" s="472">
        <v>51.780191167793404</v>
      </c>
      <c r="DQ68" s="472">
        <f t="shared" ref="DQ68:DQ87" si="234">DM68-DO68</f>
        <v>0.96030485711726499</v>
      </c>
      <c r="DR68" s="472">
        <f t="shared" ref="DR68:DR87" si="235">DP68-DN68</f>
        <v>0.80091706451792533</v>
      </c>
      <c r="DV68" s="970">
        <v>0.95836805555555549</v>
      </c>
      <c r="DW68" s="971">
        <f t="shared" si="32"/>
        <v>45367.958368055559</v>
      </c>
      <c r="DX68" s="970" t="s">
        <v>436</v>
      </c>
      <c r="DY68" s="972">
        <v>3.0000000000000001E-3</v>
      </c>
      <c r="DZ68" s="972">
        <v>1.0999999999999999E-2</v>
      </c>
      <c r="EA68" s="972">
        <v>1.0999999999999999E-2</v>
      </c>
      <c r="EB68" s="934">
        <v>75.168674108638257</v>
      </c>
      <c r="EC68" s="972">
        <f t="shared" si="33"/>
        <v>6833.5158280580235</v>
      </c>
      <c r="ED68" s="973">
        <f t="shared" si="34"/>
        <v>20.500547484174071</v>
      </c>
      <c r="EE68" s="974">
        <f t="shared" si="212"/>
        <v>6.2640561757198547</v>
      </c>
      <c r="EF68" s="974">
        <f t="shared" si="213"/>
        <v>7.5168674108638269</v>
      </c>
      <c r="EG68" s="972">
        <f t="shared" si="214"/>
        <v>14.236491308454216</v>
      </c>
      <c r="EH68" s="972">
        <f t="shared" si="215"/>
        <v>28.017414895037899</v>
      </c>
      <c r="EJ68" s="970">
        <v>0.95836805555555549</v>
      </c>
      <c r="EK68" s="971">
        <f t="shared" si="39"/>
        <v>45367.958368055559</v>
      </c>
      <c r="EL68" s="970" t="s">
        <v>436</v>
      </c>
      <c r="EM68" s="972">
        <v>3.0000000000000001E-3</v>
      </c>
      <c r="EN68" s="972">
        <v>1.0999999999999999E-2</v>
      </c>
      <c r="EO68" s="972">
        <v>1.0999999999999999E-2</v>
      </c>
      <c r="EP68" s="934">
        <v>75.370816165296901</v>
      </c>
      <c r="EQ68" s="972">
        <f t="shared" si="40"/>
        <v>6851.892378663355</v>
      </c>
      <c r="ER68" s="975">
        <f t="shared" si="41"/>
        <v>20.555677135990067</v>
      </c>
      <c r="ES68" s="976">
        <f t="shared" si="216"/>
        <v>6.2809013471080757</v>
      </c>
      <c r="ET68" s="976">
        <f t="shared" si="217"/>
        <v>7.537081616529691</v>
      </c>
      <c r="EU68" s="972">
        <f t="shared" si="218"/>
        <v>14.274775788881991</v>
      </c>
      <c r="EV68" s="972">
        <f t="shared" si="219"/>
        <v>28.092758752519757</v>
      </c>
      <c r="EX68" s="939">
        <v>20.663628381013449</v>
      </c>
      <c r="EY68" s="939">
        <f t="shared" ref="EY68:EY70" si="236">MAX(EV68,EH68)</f>
        <v>28.092758752519757</v>
      </c>
      <c r="EZ68" s="939">
        <f t="shared" ref="EZ68:EZ70" si="237">MIN(EU68,EG68)</f>
        <v>14.236491308454216</v>
      </c>
      <c r="FA68" s="939">
        <v>28.240292120718379</v>
      </c>
      <c r="FB68" s="939">
        <v>14.349741931259341</v>
      </c>
      <c r="FC68" s="472">
        <f t="shared" ref="FC68:FC70" si="238">EY68-FA68</f>
        <v>-0.14753336819862284</v>
      </c>
      <c r="FD68" s="472">
        <f t="shared" ref="FD68:FD70" si="239">FB68-EZ68</f>
        <v>0.11325062280512554</v>
      </c>
      <c r="IF68" s="952">
        <v>0.93062500000000004</v>
      </c>
      <c r="IG68" s="953">
        <f t="shared" si="163"/>
        <v>45367.930625000001</v>
      </c>
      <c r="IH68" s="240" t="s">
        <v>327</v>
      </c>
      <c r="II68" s="239">
        <v>5.0000000000000001E-3</v>
      </c>
      <c r="IJ68" s="239">
        <v>4.2000000000000003E-2</v>
      </c>
      <c r="IK68" s="239">
        <v>4.2000000000000003E-2</v>
      </c>
      <c r="IL68" s="239">
        <v>342.45467564370466</v>
      </c>
      <c r="IM68" s="239">
        <f t="shared" ref="IM68:IM78" si="240">IL68/IK68</f>
        <v>8153.682753421539</v>
      </c>
      <c r="IN68" s="954">
        <f t="shared" si="190"/>
        <v>40.768413767107695</v>
      </c>
      <c r="IO68" s="239">
        <f t="shared" si="220"/>
        <v>7.964062224272201</v>
      </c>
      <c r="IP68" s="239">
        <f t="shared" si="221"/>
        <v>8.3525530644806008</v>
      </c>
      <c r="IQ68" s="239">
        <f t="shared" si="222"/>
        <v>32.804351542835491</v>
      </c>
      <c r="IR68" s="239">
        <f t="shared" si="223"/>
        <v>49.120966831588298</v>
      </c>
      <c r="IT68" s="952">
        <v>0.93062500000000004</v>
      </c>
      <c r="IU68" s="953">
        <f t="shared" si="165"/>
        <v>45367.930625000001</v>
      </c>
      <c r="IV68" s="240" t="s">
        <v>327</v>
      </c>
      <c r="IW68" s="239">
        <v>5.0000000000000001E-3</v>
      </c>
      <c r="IX68" s="239">
        <v>4.2000000000000003E-2</v>
      </c>
      <c r="IY68" s="239">
        <v>4.2000000000000003E-2</v>
      </c>
      <c r="IZ68" s="239">
        <v>345.94918302431751</v>
      </c>
      <c r="JA68" s="239">
        <f t="shared" ref="JA68:JA78" si="241">IZ68/IY68</f>
        <v>8236.885310102798</v>
      </c>
      <c r="JB68" s="954">
        <f t="shared" si="191"/>
        <v>41.18442655051399</v>
      </c>
      <c r="JC68" s="239">
        <f t="shared" si="224"/>
        <v>8.0453298377748261</v>
      </c>
      <c r="JD68" s="239">
        <f t="shared" si="225"/>
        <v>8.4377849518126222</v>
      </c>
      <c r="JE68" s="239">
        <f t="shared" si="226"/>
        <v>33.13909671273916</v>
      </c>
      <c r="JF68" s="239">
        <f t="shared" si="227"/>
        <v>49.622211502326614</v>
      </c>
      <c r="JH68" s="225">
        <v>41.46854691704533</v>
      </c>
      <c r="JI68" s="225">
        <f t="shared" ref="JI68:JI78" si="242">MAX(JF68,IR68)</f>
        <v>49.622211502326614</v>
      </c>
      <c r="JJ68" s="225">
        <f t="shared" ref="JJ68:JJ78" si="243">MIN(JE68,IQ68)</f>
        <v>32.804351542835491</v>
      </c>
      <c r="JK68" s="225">
        <v>49.964541895171692</v>
      </c>
      <c r="JL68" s="225">
        <v>33.367714496041124</v>
      </c>
      <c r="JM68" s="472">
        <f t="shared" ref="JM68:JM78" si="244">JI68-JK68</f>
        <v>-0.34233039284507782</v>
      </c>
      <c r="JN68" s="472">
        <f t="shared" ref="JN68:JN78" si="245">JL68-JJ68</f>
        <v>0.56336295320563323</v>
      </c>
    </row>
    <row r="69" spans="50:274" x14ac:dyDescent="0.25">
      <c r="AX69" s="963">
        <v>0.93062500000000004</v>
      </c>
      <c r="AY69" s="964">
        <f t="shared" si="8"/>
        <v>45367.930625000001</v>
      </c>
      <c r="AZ69" s="963" t="s">
        <v>325</v>
      </c>
      <c r="BA69" s="965">
        <v>5.0000000000000001E-3</v>
      </c>
      <c r="BB69" s="965">
        <v>4.7E-2</v>
      </c>
      <c r="BC69" s="965">
        <v>4.7E-2</v>
      </c>
      <c r="BD69" s="925">
        <v>304.49324190062674</v>
      </c>
      <c r="BE69" s="965">
        <f t="shared" si="9"/>
        <v>6478.579614906952</v>
      </c>
      <c r="BF69" s="966">
        <f t="shared" si="194"/>
        <v>32.392898074534763</v>
      </c>
      <c r="BG69" s="965">
        <f t="shared" si="195"/>
        <v>6.3436092062630571</v>
      </c>
      <c r="BH69" s="965">
        <f t="shared" si="196"/>
        <v>6.6194183021875377</v>
      </c>
      <c r="BI69" s="965">
        <f t="shared" si="197"/>
        <v>26.049288868271706</v>
      </c>
      <c r="BJ69" s="965">
        <f t="shared" si="198"/>
        <v>39.012316376722303</v>
      </c>
      <c r="BL69" s="963">
        <v>0.93062500000000004</v>
      </c>
      <c r="BM69" s="964">
        <f t="shared" si="15"/>
        <v>45367.930625000001</v>
      </c>
      <c r="BN69" s="963" t="s">
        <v>325</v>
      </c>
      <c r="BO69" s="965">
        <v>5.0000000000000001E-3</v>
      </c>
      <c r="BP69" s="965">
        <v>4.7E-2</v>
      </c>
      <c r="BQ69" s="965">
        <v>4.7E-2</v>
      </c>
      <c r="BR69" s="925">
        <v>297.84979574370567</v>
      </c>
      <c r="BS69" s="965">
        <f t="shared" si="16"/>
        <v>6337.2296966745889</v>
      </c>
      <c r="BT69" s="966">
        <f t="shared" si="199"/>
        <v>31.686148483372946</v>
      </c>
      <c r="BU69" s="965">
        <f t="shared" si="200"/>
        <v>6.2052040779938684</v>
      </c>
      <c r="BV69" s="965">
        <f t="shared" si="201"/>
        <v>6.4749955596457758</v>
      </c>
      <c r="BW69" s="965">
        <f t="shared" si="202"/>
        <v>25.480944405379077</v>
      </c>
      <c r="BX69" s="965">
        <f t="shared" si="203"/>
        <v>38.161144043018723</v>
      </c>
      <c r="BZ69" s="927">
        <v>32.077165003491231</v>
      </c>
      <c r="CA69" s="927">
        <f t="shared" si="228"/>
        <v>39.012316376722303</v>
      </c>
      <c r="CB69" s="927">
        <f t="shared" si="229"/>
        <v>25.480944405379077</v>
      </c>
      <c r="CC69" s="927">
        <v>38.632063938987265</v>
      </c>
      <c r="CD69" s="927">
        <v>25.795386856974197</v>
      </c>
      <c r="CE69" s="927">
        <f t="shared" si="230"/>
        <v>0.38025243773503803</v>
      </c>
      <c r="CF69" s="927">
        <f t="shared" si="231"/>
        <v>0.31444245159512008</v>
      </c>
      <c r="CJ69" s="967">
        <v>0.90281250000000002</v>
      </c>
      <c r="CK69" s="968">
        <f t="shared" si="143"/>
        <v>45367.902812499997</v>
      </c>
      <c r="CL69" s="967" t="s">
        <v>326</v>
      </c>
      <c r="CM69" s="469">
        <v>7.0000000000000001E-3</v>
      </c>
      <c r="CN69" s="469">
        <v>3.7999999999999999E-2</v>
      </c>
      <c r="CO69" s="469">
        <v>3.7999999999999999E-2</v>
      </c>
      <c r="CP69" s="930">
        <v>284.10906235127197</v>
      </c>
      <c r="CQ69" s="469">
        <f t="shared" si="22"/>
        <v>7476.5542724018942</v>
      </c>
      <c r="CR69" s="969">
        <f t="shared" si="144"/>
        <v>52.335879906813261</v>
      </c>
      <c r="CS69" s="469">
        <f t="shared" si="204"/>
        <v>7.2848477525967175</v>
      </c>
      <c r="CT69" s="469">
        <f t="shared" si="205"/>
        <v>7.6786233067911347</v>
      </c>
      <c r="CU69" s="469">
        <f t="shared" si="206"/>
        <v>45.051032154216543</v>
      </c>
      <c r="CV69" s="469">
        <f t="shared" si="207"/>
        <v>60.014503213604399</v>
      </c>
      <c r="CX69" s="967">
        <v>0.90281250000000002</v>
      </c>
      <c r="CY69" s="968">
        <f t="shared" si="145"/>
        <v>45367.902812499997</v>
      </c>
      <c r="CZ69" s="967" t="s">
        <v>326</v>
      </c>
      <c r="DA69" s="469">
        <v>7.0000000000000001E-3</v>
      </c>
      <c r="DB69" s="469">
        <v>3.7999999999999999E-2</v>
      </c>
      <c r="DC69" s="469">
        <v>3.7999999999999999E-2</v>
      </c>
      <c r="DD69" s="930">
        <v>275.73461394545348</v>
      </c>
      <c r="DE69" s="469">
        <f t="shared" si="27"/>
        <v>7256.1740511961443</v>
      </c>
      <c r="DF69" s="969">
        <f t="shared" si="146"/>
        <v>50.793218358373011</v>
      </c>
      <c r="DG69" s="469">
        <f t="shared" si="208"/>
        <v>7.0701183062936792</v>
      </c>
      <c r="DH69" s="469">
        <f t="shared" si="209"/>
        <v>7.4522868633906345</v>
      </c>
      <c r="DI69" s="469">
        <f t="shared" si="210"/>
        <v>43.723100052079332</v>
      </c>
      <c r="DJ69" s="469">
        <f t="shared" si="211"/>
        <v>58.245505221763644</v>
      </c>
      <c r="DL69" s="472">
        <v>51.591212367910948</v>
      </c>
      <c r="DM69" s="472">
        <f t="shared" si="232"/>
        <v>60.014503213604399</v>
      </c>
      <c r="DN69" s="472">
        <f t="shared" si="233"/>
        <v>43.723100052079332</v>
      </c>
      <c r="DO69" s="472">
        <v>59.160579433473174</v>
      </c>
      <c r="DP69" s="472">
        <v>44.41001797237756</v>
      </c>
      <c r="DQ69" s="472">
        <f t="shared" si="234"/>
        <v>0.85392378013122539</v>
      </c>
      <c r="DR69" s="472">
        <f t="shared" si="235"/>
        <v>0.68691792029822807</v>
      </c>
      <c r="DV69" s="970">
        <v>0.96185185185185185</v>
      </c>
      <c r="DW69" s="971">
        <f t="shared" si="32"/>
        <v>45367.961851851855</v>
      </c>
      <c r="DX69" s="970" t="s">
        <v>436</v>
      </c>
      <c r="DY69" s="972">
        <v>2E-3</v>
      </c>
      <c r="DZ69" s="972">
        <v>1.0999999999999999E-2</v>
      </c>
      <c r="EA69" s="972">
        <v>1.0999999999999999E-2</v>
      </c>
      <c r="EB69" s="934">
        <v>75.168674108638257</v>
      </c>
      <c r="EC69" s="972">
        <f t="shared" si="33"/>
        <v>6833.5158280580235</v>
      </c>
      <c r="ED69" s="973">
        <f t="shared" si="34"/>
        <v>13.667031656116047</v>
      </c>
      <c r="EE69" s="974">
        <f t="shared" si="212"/>
        <v>6.2640561757198547</v>
      </c>
      <c r="EF69" s="974">
        <f t="shared" si="213"/>
        <v>7.5168674108638269</v>
      </c>
      <c r="EG69" s="972">
        <f t="shared" si="214"/>
        <v>7.4029754803961918</v>
      </c>
      <c r="EH69" s="972">
        <f t="shared" si="215"/>
        <v>21.183899066979873</v>
      </c>
      <c r="EJ69" s="970">
        <v>0.96185185185185185</v>
      </c>
      <c r="EK69" s="971">
        <f t="shared" si="39"/>
        <v>45367.961851851855</v>
      </c>
      <c r="EL69" s="970" t="s">
        <v>436</v>
      </c>
      <c r="EM69" s="972">
        <v>2E-3</v>
      </c>
      <c r="EN69" s="972">
        <v>1.0999999999999999E-2</v>
      </c>
      <c r="EO69" s="972">
        <v>1.0999999999999999E-2</v>
      </c>
      <c r="EP69" s="934">
        <v>75.370816165296901</v>
      </c>
      <c r="EQ69" s="972">
        <f t="shared" si="40"/>
        <v>6851.892378663355</v>
      </c>
      <c r="ER69" s="975">
        <f t="shared" si="41"/>
        <v>13.70378475732671</v>
      </c>
      <c r="ES69" s="976">
        <f t="shared" si="216"/>
        <v>6.2809013471080757</v>
      </c>
      <c r="ET69" s="976">
        <f t="shared" si="217"/>
        <v>7.537081616529691</v>
      </c>
      <c r="EU69" s="972">
        <f t="shared" si="218"/>
        <v>7.4228834102186347</v>
      </c>
      <c r="EV69" s="972">
        <f t="shared" si="219"/>
        <v>21.240866373856402</v>
      </c>
      <c r="EX69" s="939">
        <v>13.775752254008967</v>
      </c>
      <c r="EY69" s="939">
        <f t="shared" si="236"/>
        <v>21.240866373856402</v>
      </c>
      <c r="EZ69" s="939">
        <f t="shared" si="237"/>
        <v>7.4029754803961918</v>
      </c>
      <c r="FA69" s="939">
        <v>21.352415993713898</v>
      </c>
      <c r="FB69" s="939">
        <v>7.4618658042548587</v>
      </c>
      <c r="FC69" s="472">
        <f t="shared" si="238"/>
        <v>-0.11154961985749523</v>
      </c>
      <c r="FD69" s="472">
        <f t="shared" si="239"/>
        <v>5.8890323858666882E-2</v>
      </c>
      <c r="IF69" s="952">
        <v>0.93407407407407417</v>
      </c>
      <c r="IG69" s="953">
        <f t="shared" si="163"/>
        <v>45367.934074074074</v>
      </c>
      <c r="IH69" s="240" t="s">
        <v>327</v>
      </c>
      <c r="II69" s="239">
        <v>4.0000000000000001E-3</v>
      </c>
      <c r="IJ69" s="239">
        <v>4.2000000000000003E-2</v>
      </c>
      <c r="IK69" s="239">
        <v>4.2000000000000003E-2</v>
      </c>
      <c r="IL69" s="239">
        <v>342.45467564370466</v>
      </c>
      <c r="IM69" s="239">
        <f t="shared" si="240"/>
        <v>8153.682753421539</v>
      </c>
      <c r="IN69" s="954">
        <f t="shared" si="190"/>
        <v>32.614731013686153</v>
      </c>
      <c r="IO69" s="239">
        <f t="shared" si="220"/>
        <v>7.964062224272201</v>
      </c>
      <c r="IP69" s="239">
        <f t="shared" si="221"/>
        <v>8.3525530644806008</v>
      </c>
      <c r="IQ69" s="239">
        <f t="shared" si="222"/>
        <v>24.650668789413952</v>
      </c>
      <c r="IR69" s="239">
        <f t="shared" si="223"/>
        <v>40.967284078166756</v>
      </c>
      <c r="IT69" s="952">
        <v>0.93407407407407417</v>
      </c>
      <c r="IU69" s="953">
        <f t="shared" si="165"/>
        <v>45367.934074074074</v>
      </c>
      <c r="IV69" s="240" t="s">
        <v>327</v>
      </c>
      <c r="IW69" s="239">
        <v>4.0000000000000001E-3</v>
      </c>
      <c r="IX69" s="239">
        <v>4.2000000000000003E-2</v>
      </c>
      <c r="IY69" s="239">
        <v>4.2000000000000003E-2</v>
      </c>
      <c r="IZ69" s="239">
        <v>345.94918302431751</v>
      </c>
      <c r="JA69" s="239">
        <f t="shared" si="241"/>
        <v>8236.885310102798</v>
      </c>
      <c r="JB69" s="954">
        <f t="shared" si="191"/>
        <v>32.947541240411191</v>
      </c>
      <c r="JC69" s="239">
        <f t="shared" si="224"/>
        <v>8.0453298377748261</v>
      </c>
      <c r="JD69" s="239">
        <f t="shared" si="225"/>
        <v>8.4377849518126222</v>
      </c>
      <c r="JE69" s="239">
        <f t="shared" si="226"/>
        <v>24.902211402636365</v>
      </c>
      <c r="JF69" s="239">
        <f t="shared" si="227"/>
        <v>41.385326192223815</v>
      </c>
      <c r="JH69" s="225">
        <v>33.174837533636264</v>
      </c>
      <c r="JI69" s="225">
        <f t="shared" si="242"/>
        <v>41.385326192223815</v>
      </c>
      <c r="JJ69" s="225">
        <f t="shared" si="243"/>
        <v>24.650668789413952</v>
      </c>
      <c r="JK69" s="225">
        <v>41.670832511762626</v>
      </c>
      <c r="JL69" s="225">
        <v>25.074005112632058</v>
      </c>
      <c r="JM69" s="472">
        <f t="shared" si="244"/>
        <v>-0.28550631953881123</v>
      </c>
      <c r="JN69" s="472">
        <f t="shared" si="245"/>
        <v>0.42333632321810555</v>
      </c>
    </row>
    <row r="70" spans="50:274" ht="15.75" thickBot="1" x14ac:dyDescent="0.3">
      <c r="AX70" s="963">
        <v>0.93407407407407417</v>
      </c>
      <c r="AY70" s="964">
        <f t="shared" si="8"/>
        <v>45367.934074074074</v>
      </c>
      <c r="AZ70" s="963" t="s">
        <v>325</v>
      </c>
      <c r="BA70" s="965">
        <v>4.0000000000000001E-3</v>
      </c>
      <c r="BB70" s="965">
        <v>4.7E-2</v>
      </c>
      <c r="BC70" s="965">
        <v>4.7E-2</v>
      </c>
      <c r="BD70" s="925">
        <v>304.49324190062674</v>
      </c>
      <c r="BE70" s="965">
        <f t="shared" si="9"/>
        <v>6478.579614906952</v>
      </c>
      <c r="BF70" s="966">
        <f t="shared" si="194"/>
        <v>25.914318459627808</v>
      </c>
      <c r="BG70" s="965">
        <f t="shared" si="195"/>
        <v>6.3436092062630571</v>
      </c>
      <c r="BH70" s="965">
        <f t="shared" si="196"/>
        <v>6.6194183021875377</v>
      </c>
      <c r="BI70" s="965">
        <f t="shared" si="197"/>
        <v>19.57070925336475</v>
      </c>
      <c r="BJ70" s="965">
        <f t="shared" si="198"/>
        <v>32.533736761815348</v>
      </c>
      <c r="BL70" s="963">
        <v>0.93407407407407417</v>
      </c>
      <c r="BM70" s="964">
        <f t="shared" si="15"/>
        <v>45367.934074074074</v>
      </c>
      <c r="BN70" s="963" t="s">
        <v>325</v>
      </c>
      <c r="BO70" s="965">
        <v>4.0000000000000001E-3</v>
      </c>
      <c r="BP70" s="965">
        <v>4.7E-2</v>
      </c>
      <c r="BQ70" s="965">
        <v>4.7E-2</v>
      </c>
      <c r="BR70" s="925">
        <v>297.84979574370567</v>
      </c>
      <c r="BS70" s="965">
        <f t="shared" si="16"/>
        <v>6337.2296966745889</v>
      </c>
      <c r="BT70" s="966">
        <f t="shared" si="199"/>
        <v>25.348918786698356</v>
      </c>
      <c r="BU70" s="965">
        <f t="shared" si="200"/>
        <v>6.2052040779938684</v>
      </c>
      <c r="BV70" s="965">
        <f t="shared" si="201"/>
        <v>6.4749955596457758</v>
      </c>
      <c r="BW70" s="965">
        <f t="shared" si="202"/>
        <v>19.143714708704486</v>
      </c>
      <c r="BX70" s="965">
        <f t="shared" si="203"/>
        <v>31.823914346344132</v>
      </c>
      <c r="BZ70" s="927">
        <v>25.661732002792981</v>
      </c>
      <c r="CA70" s="927">
        <f t="shared" si="228"/>
        <v>32.533736761815348</v>
      </c>
      <c r="CB70" s="927">
        <f t="shared" si="229"/>
        <v>19.143714708704486</v>
      </c>
      <c r="CC70" s="927">
        <v>32.216630938289015</v>
      </c>
      <c r="CD70" s="927">
        <v>19.379953856275947</v>
      </c>
      <c r="CE70" s="927">
        <f t="shared" si="230"/>
        <v>0.3171058235263331</v>
      </c>
      <c r="CF70" s="927">
        <f t="shared" si="231"/>
        <v>0.23623914757146025</v>
      </c>
      <c r="CJ70" s="967">
        <v>0.90633101851851849</v>
      </c>
      <c r="CK70" s="968">
        <f t="shared" si="143"/>
        <v>45367.906331018516</v>
      </c>
      <c r="CL70" s="967" t="s">
        <v>326</v>
      </c>
      <c r="CM70" s="469">
        <v>6.0000000000000001E-3</v>
      </c>
      <c r="CN70" s="469">
        <v>3.7999999999999999E-2</v>
      </c>
      <c r="CO70" s="469">
        <v>3.7999999999999999E-2</v>
      </c>
      <c r="CP70" s="930">
        <v>284.10906235127197</v>
      </c>
      <c r="CQ70" s="469">
        <f t="shared" si="22"/>
        <v>7476.5542724018942</v>
      </c>
      <c r="CR70" s="969">
        <f t="shared" si="144"/>
        <v>44.859325634411363</v>
      </c>
      <c r="CS70" s="469">
        <f t="shared" si="204"/>
        <v>7.2848477525967175</v>
      </c>
      <c r="CT70" s="469">
        <f t="shared" si="205"/>
        <v>7.6786233067911347</v>
      </c>
      <c r="CU70" s="469">
        <f t="shared" si="206"/>
        <v>37.574477881814644</v>
      </c>
      <c r="CV70" s="469">
        <f t="shared" si="207"/>
        <v>52.537948941202501</v>
      </c>
      <c r="CX70" s="967">
        <v>0.90633101851851849</v>
      </c>
      <c r="CY70" s="968">
        <f t="shared" si="145"/>
        <v>45367.906331018516</v>
      </c>
      <c r="CZ70" s="967" t="s">
        <v>326</v>
      </c>
      <c r="DA70" s="469">
        <v>6.0000000000000001E-3</v>
      </c>
      <c r="DB70" s="469">
        <v>3.7999999999999999E-2</v>
      </c>
      <c r="DC70" s="469">
        <v>3.7999999999999999E-2</v>
      </c>
      <c r="DD70" s="930">
        <v>275.73461394545348</v>
      </c>
      <c r="DE70" s="469">
        <f t="shared" si="27"/>
        <v>7256.1740511961443</v>
      </c>
      <c r="DF70" s="969">
        <f t="shared" si="146"/>
        <v>43.537044307176863</v>
      </c>
      <c r="DG70" s="469">
        <f t="shared" si="208"/>
        <v>7.0701183062936792</v>
      </c>
      <c r="DH70" s="469">
        <f t="shared" si="209"/>
        <v>7.4522868633906345</v>
      </c>
      <c r="DI70" s="469">
        <f t="shared" si="210"/>
        <v>36.466926000883184</v>
      </c>
      <c r="DJ70" s="469">
        <f t="shared" si="211"/>
        <v>50.989331170567496</v>
      </c>
      <c r="DL70" s="472">
        <v>44.221039172495097</v>
      </c>
      <c r="DM70" s="472">
        <f t="shared" si="232"/>
        <v>52.537948941202501</v>
      </c>
      <c r="DN70" s="472">
        <f t="shared" si="233"/>
        <v>36.466926000883184</v>
      </c>
      <c r="DO70" s="472">
        <v>51.790406238057322</v>
      </c>
      <c r="DP70" s="472">
        <v>37.039844776961701</v>
      </c>
      <c r="DQ70" s="472">
        <f t="shared" si="234"/>
        <v>0.74754270314517868</v>
      </c>
      <c r="DR70" s="472">
        <f t="shared" si="235"/>
        <v>0.5729187760785166</v>
      </c>
      <c r="DV70" s="1001">
        <v>0.96531250000000002</v>
      </c>
      <c r="DW70" s="1002">
        <f t="shared" si="32"/>
        <v>45367.965312499997</v>
      </c>
      <c r="DX70" s="1001" t="s">
        <v>436</v>
      </c>
      <c r="DY70" s="1003">
        <v>2E-3</v>
      </c>
      <c r="DZ70" s="1003">
        <v>1.0999999999999999E-2</v>
      </c>
      <c r="EA70" s="1003">
        <v>1.0999999999999999E-2</v>
      </c>
      <c r="EB70" s="934">
        <v>75.168674108638257</v>
      </c>
      <c r="EC70" s="1003">
        <f t="shared" si="33"/>
        <v>6833.5158280580235</v>
      </c>
      <c r="ED70" s="1004">
        <f t="shared" si="34"/>
        <v>13.667031656116047</v>
      </c>
      <c r="EE70" s="1005">
        <f t="shared" si="212"/>
        <v>6.2640561757198547</v>
      </c>
      <c r="EF70" s="1005">
        <f t="shared" si="213"/>
        <v>7.5168674108638269</v>
      </c>
      <c r="EG70" s="1003">
        <f t="shared" si="214"/>
        <v>7.4029754803961918</v>
      </c>
      <c r="EH70" s="1003">
        <f t="shared" si="215"/>
        <v>21.183899066979873</v>
      </c>
      <c r="EJ70" s="1001">
        <v>0.96531250000000002</v>
      </c>
      <c r="EK70" s="1002">
        <f t="shared" si="39"/>
        <v>45367.965312499997</v>
      </c>
      <c r="EL70" s="1001" t="s">
        <v>436</v>
      </c>
      <c r="EM70" s="1003">
        <v>2E-3</v>
      </c>
      <c r="EN70" s="1003">
        <v>1.0999999999999999E-2</v>
      </c>
      <c r="EO70" s="1003">
        <v>1.0999999999999999E-2</v>
      </c>
      <c r="EP70" s="934">
        <v>75.370816165296901</v>
      </c>
      <c r="EQ70" s="1003">
        <f t="shared" si="40"/>
        <v>6851.892378663355</v>
      </c>
      <c r="ER70" s="1006">
        <f t="shared" si="41"/>
        <v>13.70378475732671</v>
      </c>
      <c r="ES70" s="1007">
        <f t="shared" si="216"/>
        <v>6.2809013471080757</v>
      </c>
      <c r="ET70" s="1007">
        <f t="shared" si="217"/>
        <v>7.537081616529691</v>
      </c>
      <c r="EU70" s="1003">
        <f t="shared" si="218"/>
        <v>7.4228834102186347</v>
      </c>
      <c r="EV70" s="1003">
        <f t="shared" si="219"/>
        <v>21.240866373856402</v>
      </c>
      <c r="EX70" s="939">
        <v>13.775752254008967</v>
      </c>
      <c r="EY70" s="939">
        <f t="shared" si="236"/>
        <v>21.240866373856402</v>
      </c>
      <c r="EZ70" s="939">
        <f t="shared" si="237"/>
        <v>7.4029754803961918</v>
      </c>
      <c r="FA70" s="939">
        <v>21.352415993713898</v>
      </c>
      <c r="FB70" s="939">
        <v>7.4618658042548587</v>
      </c>
      <c r="FC70" s="472">
        <f t="shared" si="238"/>
        <v>-0.11154961985749523</v>
      </c>
      <c r="FD70" s="472">
        <f t="shared" si="239"/>
        <v>5.8890323858666882E-2</v>
      </c>
      <c r="IF70" s="952">
        <v>0.93758101851851849</v>
      </c>
      <c r="IG70" s="953">
        <f t="shared" si="163"/>
        <v>45367.937581018516</v>
      </c>
      <c r="IH70" s="240" t="s">
        <v>327</v>
      </c>
      <c r="II70" s="239">
        <v>5.0000000000000001E-3</v>
      </c>
      <c r="IJ70" s="239">
        <v>4.2000000000000003E-2</v>
      </c>
      <c r="IK70" s="239">
        <v>4.2000000000000003E-2</v>
      </c>
      <c r="IL70" s="239">
        <v>342.45467564370466</v>
      </c>
      <c r="IM70" s="239">
        <f t="shared" si="240"/>
        <v>8153.682753421539</v>
      </c>
      <c r="IN70" s="954">
        <f t="shared" si="190"/>
        <v>40.768413767107695</v>
      </c>
      <c r="IO70" s="239">
        <f t="shared" si="220"/>
        <v>7.964062224272201</v>
      </c>
      <c r="IP70" s="239">
        <f t="shared" si="221"/>
        <v>8.3525530644806008</v>
      </c>
      <c r="IQ70" s="239">
        <f t="shared" si="222"/>
        <v>32.804351542835491</v>
      </c>
      <c r="IR70" s="239">
        <f t="shared" si="223"/>
        <v>49.120966831588298</v>
      </c>
      <c r="IT70" s="952">
        <v>0.93758101851851849</v>
      </c>
      <c r="IU70" s="953">
        <f t="shared" si="165"/>
        <v>45367.937581018516</v>
      </c>
      <c r="IV70" s="240" t="s">
        <v>327</v>
      </c>
      <c r="IW70" s="239">
        <v>5.0000000000000001E-3</v>
      </c>
      <c r="IX70" s="239">
        <v>4.2000000000000003E-2</v>
      </c>
      <c r="IY70" s="239">
        <v>4.2000000000000003E-2</v>
      </c>
      <c r="IZ70" s="239">
        <v>345.94918302431751</v>
      </c>
      <c r="JA70" s="239">
        <f t="shared" si="241"/>
        <v>8236.885310102798</v>
      </c>
      <c r="JB70" s="954">
        <f t="shared" si="191"/>
        <v>41.18442655051399</v>
      </c>
      <c r="JC70" s="239">
        <f t="shared" si="224"/>
        <v>8.0453298377748261</v>
      </c>
      <c r="JD70" s="239">
        <f t="shared" si="225"/>
        <v>8.4377849518126222</v>
      </c>
      <c r="JE70" s="239">
        <f t="shared" si="226"/>
        <v>33.13909671273916</v>
      </c>
      <c r="JF70" s="239">
        <f t="shared" si="227"/>
        <v>49.622211502326614</v>
      </c>
      <c r="JH70" s="225">
        <v>41.46854691704533</v>
      </c>
      <c r="JI70" s="225">
        <f t="shared" si="242"/>
        <v>49.622211502326614</v>
      </c>
      <c r="JJ70" s="225">
        <f t="shared" si="243"/>
        <v>32.804351542835491</v>
      </c>
      <c r="JK70" s="225">
        <v>49.964541895171692</v>
      </c>
      <c r="JL70" s="225">
        <v>33.367714496041124</v>
      </c>
      <c r="JM70" s="472">
        <f t="shared" si="244"/>
        <v>-0.34233039284507782</v>
      </c>
      <c r="JN70" s="472">
        <f t="shared" si="245"/>
        <v>0.56336295320563323</v>
      </c>
    </row>
    <row r="71" spans="50:274" x14ac:dyDescent="0.25">
      <c r="AX71" s="963">
        <v>0.93758101851851849</v>
      </c>
      <c r="AY71" s="964">
        <f t="shared" si="8"/>
        <v>45367.937581018516</v>
      </c>
      <c r="AZ71" s="963" t="s">
        <v>325</v>
      </c>
      <c r="BA71" s="965">
        <v>5.0000000000000001E-3</v>
      </c>
      <c r="BB71" s="965">
        <v>4.7E-2</v>
      </c>
      <c r="BC71" s="965">
        <v>4.7E-2</v>
      </c>
      <c r="BD71" s="925">
        <v>304.49324190062674</v>
      </c>
      <c r="BE71" s="965">
        <f t="shared" si="9"/>
        <v>6478.579614906952</v>
      </c>
      <c r="BF71" s="966">
        <f t="shared" si="194"/>
        <v>32.392898074534763</v>
      </c>
      <c r="BG71" s="965">
        <f t="shared" si="195"/>
        <v>6.3436092062630571</v>
      </c>
      <c r="BH71" s="965">
        <f t="shared" si="196"/>
        <v>6.6194183021875377</v>
      </c>
      <c r="BI71" s="965">
        <f t="shared" si="197"/>
        <v>26.049288868271706</v>
      </c>
      <c r="BJ71" s="965">
        <f t="shared" si="198"/>
        <v>39.012316376722303</v>
      </c>
      <c r="BL71" s="963">
        <v>0.93758101851851849</v>
      </c>
      <c r="BM71" s="964">
        <f t="shared" si="15"/>
        <v>45367.937581018516</v>
      </c>
      <c r="BN71" s="963" t="s">
        <v>325</v>
      </c>
      <c r="BO71" s="965">
        <v>5.0000000000000001E-3</v>
      </c>
      <c r="BP71" s="965">
        <v>4.7E-2</v>
      </c>
      <c r="BQ71" s="965">
        <v>4.7E-2</v>
      </c>
      <c r="BR71" s="925">
        <v>297.84979574370567</v>
      </c>
      <c r="BS71" s="965">
        <f t="shared" si="16"/>
        <v>6337.2296966745889</v>
      </c>
      <c r="BT71" s="966">
        <f t="shared" si="199"/>
        <v>31.686148483372946</v>
      </c>
      <c r="BU71" s="965">
        <f t="shared" si="200"/>
        <v>6.2052040779938684</v>
      </c>
      <c r="BV71" s="965">
        <f t="shared" si="201"/>
        <v>6.4749955596457758</v>
      </c>
      <c r="BW71" s="965">
        <f t="shared" si="202"/>
        <v>25.480944405379077</v>
      </c>
      <c r="BX71" s="965">
        <f t="shared" si="203"/>
        <v>38.161144043018723</v>
      </c>
      <c r="BZ71" s="927">
        <v>32.077165003491231</v>
      </c>
      <c r="CA71" s="927">
        <f t="shared" si="228"/>
        <v>39.012316376722303</v>
      </c>
      <c r="CB71" s="927">
        <f t="shared" si="229"/>
        <v>25.480944405379077</v>
      </c>
      <c r="CC71" s="927">
        <v>38.632063938987265</v>
      </c>
      <c r="CD71" s="927">
        <v>25.795386856974197</v>
      </c>
      <c r="CE71" s="927">
        <f t="shared" si="230"/>
        <v>0.38025243773503803</v>
      </c>
      <c r="CF71" s="927">
        <f t="shared" si="231"/>
        <v>0.31444245159512008</v>
      </c>
      <c r="CJ71" s="967">
        <v>0.90972222222222221</v>
      </c>
      <c r="CK71" s="968">
        <f t="shared" si="143"/>
        <v>45367.909722222219</v>
      </c>
      <c r="CL71" s="967" t="s">
        <v>326</v>
      </c>
      <c r="CM71" s="469">
        <v>7.0000000000000001E-3</v>
      </c>
      <c r="CN71" s="469">
        <v>3.7999999999999999E-2</v>
      </c>
      <c r="CO71" s="469">
        <v>3.7999999999999999E-2</v>
      </c>
      <c r="CP71" s="930">
        <v>284.10906235127197</v>
      </c>
      <c r="CQ71" s="469">
        <f t="shared" si="22"/>
        <v>7476.5542724018942</v>
      </c>
      <c r="CR71" s="969">
        <f t="shared" si="144"/>
        <v>52.335879906813261</v>
      </c>
      <c r="CS71" s="469">
        <f t="shared" si="204"/>
        <v>7.2848477525967175</v>
      </c>
      <c r="CT71" s="469">
        <f t="shared" si="205"/>
        <v>7.6786233067911347</v>
      </c>
      <c r="CU71" s="469">
        <f t="shared" si="206"/>
        <v>45.051032154216543</v>
      </c>
      <c r="CV71" s="469">
        <f t="shared" si="207"/>
        <v>60.014503213604399</v>
      </c>
      <c r="CX71" s="967">
        <v>0.90972222222222221</v>
      </c>
      <c r="CY71" s="968">
        <f t="shared" si="145"/>
        <v>45367.909722222219</v>
      </c>
      <c r="CZ71" s="967" t="s">
        <v>326</v>
      </c>
      <c r="DA71" s="469">
        <v>7.0000000000000001E-3</v>
      </c>
      <c r="DB71" s="469">
        <v>3.7999999999999999E-2</v>
      </c>
      <c r="DC71" s="469">
        <v>3.7999999999999999E-2</v>
      </c>
      <c r="DD71" s="930">
        <v>275.73461394545348</v>
      </c>
      <c r="DE71" s="469">
        <f t="shared" si="27"/>
        <v>7256.1740511961443</v>
      </c>
      <c r="DF71" s="969">
        <f t="shared" si="146"/>
        <v>50.793218358373011</v>
      </c>
      <c r="DG71" s="469">
        <f t="shared" si="208"/>
        <v>7.0701183062936792</v>
      </c>
      <c r="DH71" s="469">
        <f t="shared" si="209"/>
        <v>7.4522868633906345</v>
      </c>
      <c r="DI71" s="469">
        <f t="shared" si="210"/>
        <v>43.723100052079332</v>
      </c>
      <c r="DJ71" s="469">
        <f t="shared" si="211"/>
        <v>58.245505221763644</v>
      </c>
      <c r="DL71" s="472">
        <v>51.591212367910948</v>
      </c>
      <c r="DM71" s="472">
        <f t="shared" si="232"/>
        <v>60.014503213604399</v>
      </c>
      <c r="DN71" s="472">
        <f t="shared" si="233"/>
        <v>43.723100052079332</v>
      </c>
      <c r="DO71" s="472">
        <v>59.160579433473174</v>
      </c>
      <c r="DP71" s="472">
        <v>44.41001797237756</v>
      </c>
      <c r="DQ71" s="472">
        <f t="shared" si="234"/>
        <v>0.85392378013122539</v>
      </c>
      <c r="DR71" s="472">
        <f t="shared" si="235"/>
        <v>0.68691792029822807</v>
      </c>
      <c r="IF71" s="952">
        <v>0.94098379629629625</v>
      </c>
      <c r="IG71" s="953">
        <f t="shared" si="163"/>
        <v>45367.940983796296</v>
      </c>
      <c r="IH71" s="240" t="s">
        <v>327</v>
      </c>
      <c r="II71" s="239">
        <v>6.0000000000000001E-3</v>
      </c>
      <c r="IJ71" s="239">
        <v>4.2000000000000003E-2</v>
      </c>
      <c r="IK71" s="239">
        <v>4.2000000000000003E-2</v>
      </c>
      <c r="IL71" s="239">
        <v>342.45467564370466</v>
      </c>
      <c r="IM71" s="239">
        <f t="shared" si="240"/>
        <v>8153.682753421539</v>
      </c>
      <c r="IN71" s="954">
        <f t="shared" si="190"/>
        <v>48.922096520529237</v>
      </c>
      <c r="IO71" s="239">
        <f t="shared" si="220"/>
        <v>7.964062224272201</v>
      </c>
      <c r="IP71" s="239">
        <f t="shared" si="221"/>
        <v>8.3525530644806008</v>
      </c>
      <c r="IQ71" s="239">
        <f t="shared" si="222"/>
        <v>40.95803429625704</v>
      </c>
      <c r="IR71" s="239">
        <f t="shared" si="223"/>
        <v>57.27464958500984</v>
      </c>
      <c r="IT71" s="952">
        <v>0.94098379629629625</v>
      </c>
      <c r="IU71" s="953">
        <f t="shared" si="165"/>
        <v>45367.940983796296</v>
      </c>
      <c r="IV71" s="240" t="s">
        <v>327</v>
      </c>
      <c r="IW71" s="239">
        <v>6.0000000000000001E-3</v>
      </c>
      <c r="IX71" s="239">
        <v>4.2000000000000003E-2</v>
      </c>
      <c r="IY71" s="239">
        <v>4.2000000000000003E-2</v>
      </c>
      <c r="IZ71" s="239">
        <v>345.94918302431751</v>
      </c>
      <c r="JA71" s="239">
        <f t="shared" si="241"/>
        <v>8236.885310102798</v>
      </c>
      <c r="JB71" s="954">
        <f t="shared" si="191"/>
        <v>49.42131186061679</v>
      </c>
      <c r="JC71" s="239">
        <f t="shared" si="224"/>
        <v>8.0453298377748261</v>
      </c>
      <c r="JD71" s="239">
        <f t="shared" si="225"/>
        <v>8.4377849518126222</v>
      </c>
      <c r="JE71" s="239">
        <f t="shared" si="226"/>
        <v>41.375982022841967</v>
      </c>
      <c r="JF71" s="239">
        <f t="shared" si="227"/>
        <v>57.859096812429414</v>
      </c>
      <c r="JH71" s="225">
        <v>49.762256300454403</v>
      </c>
      <c r="JI71" s="225">
        <f t="shared" si="242"/>
        <v>57.859096812429414</v>
      </c>
      <c r="JJ71" s="225">
        <f t="shared" si="243"/>
        <v>40.95803429625704</v>
      </c>
      <c r="JK71" s="225">
        <v>58.258251278580765</v>
      </c>
      <c r="JL71" s="225">
        <v>41.661423879450197</v>
      </c>
      <c r="JM71" s="472">
        <f t="shared" si="244"/>
        <v>-0.39915446615135153</v>
      </c>
      <c r="JN71" s="472">
        <f t="shared" si="245"/>
        <v>0.70338958319315736</v>
      </c>
    </row>
    <row r="72" spans="50:274" x14ac:dyDescent="0.25">
      <c r="AX72" s="963">
        <v>0.94098379629629625</v>
      </c>
      <c r="AY72" s="964">
        <f t="shared" si="8"/>
        <v>45367.940983796296</v>
      </c>
      <c r="AZ72" s="963" t="s">
        <v>325</v>
      </c>
      <c r="BA72" s="965">
        <v>5.0000000000000001E-3</v>
      </c>
      <c r="BB72" s="965">
        <v>4.7E-2</v>
      </c>
      <c r="BC72" s="965">
        <v>4.7E-2</v>
      </c>
      <c r="BD72" s="925">
        <v>304.49324190062674</v>
      </c>
      <c r="BE72" s="965">
        <f t="shared" si="9"/>
        <v>6478.579614906952</v>
      </c>
      <c r="BF72" s="966">
        <f t="shared" si="194"/>
        <v>32.392898074534763</v>
      </c>
      <c r="BG72" s="965">
        <f t="shared" si="195"/>
        <v>6.3436092062630571</v>
      </c>
      <c r="BH72" s="965">
        <f t="shared" si="196"/>
        <v>6.6194183021875377</v>
      </c>
      <c r="BI72" s="965">
        <f t="shared" si="197"/>
        <v>26.049288868271706</v>
      </c>
      <c r="BJ72" s="965">
        <f t="shared" si="198"/>
        <v>39.012316376722303</v>
      </c>
      <c r="BL72" s="963">
        <v>0.94098379629629625</v>
      </c>
      <c r="BM72" s="964">
        <f t="shared" si="15"/>
        <v>45367.940983796296</v>
      </c>
      <c r="BN72" s="963" t="s">
        <v>325</v>
      </c>
      <c r="BO72" s="965">
        <v>5.0000000000000001E-3</v>
      </c>
      <c r="BP72" s="965">
        <v>4.7E-2</v>
      </c>
      <c r="BQ72" s="965">
        <v>4.7E-2</v>
      </c>
      <c r="BR72" s="925">
        <v>297.84979574370567</v>
      </c>
      <c r="BS72" s="965">
        <f t="shared" si="16"/>
        <v>6337.2296966745889</v>
      </c>
      <c r="BT72" s="966">
        <f t="shared" si="199"/>
        <v>31.686148483372946</v>
      </c>
      <c r="BU72" s="965">
        <f t="shared" si="200"/>
        <v>6.2052040779938684</v>
      </c>
      <c r="BV72" s="965">
        <f t="shared" si="201"/>
        <v>6.4749955596457758</v>
      </c>
      <c r="BW72" s="965">
        <f t="shared" si="202"/>
        <v>25.480944405379077</v>
      </c>
      <c r="BX72" s="965">
        <f t="shared" si="203"/>
        <v>38.161144043018723</v>
      </c>
      <c r="BZ72" s="927">
        <v>32.077165003491231</v>
      </c>
      <c r="CA72" s="927">
        <f t="shared" si="228"/>
        <v>39.012316376722303</v>
      </c>
      <c r="CB72" s="927">
        <f t="shared" si="229"/>
        <v>25.480944405379077</v>
      </c>
      <c r="CC72" s="927">
        <v>38.632063938987265</v>
      </c>
      <c r="CD72" s="927">
        <v>25.795386856974197</v>
      </c>
      <c r="CE72" s="927">
        <f t="shared" si="230"/>
        <v>0.38025243773503803</v>
      </c>
      <c r="CF72" s="927">
        <f t="shared" si="231"/>
        <v>0.31444245159512008</v>
      </c>
      <c r="CJ72" s="967">
        <v>0.9132407407407408</v>
      </c>
      <c r="CK72" s="968">
        <f t="shared" si="143"/>
        <v>45367.913240740738</v>
      </c>
      <c r="CL72" s="967" t="s">
        <v>326</v>
      </c>
      <c r="CM72" s="469">
        <v>7.0000000000000001E-3</v>
      </c>
      <c r="CN72" s="469">
        <v>3.7999999999999999E-2</v>
      </c>
      <c r="CO72" s="469">
        <v>3.7999999999999999E-2</v>
      </c>
      <c r="CP72" s="930">
        <v>284.10906235127197</v>
      </c>
      <c r="CQ72" s="469">
        <f t="shared" si="22"/>
        <v>7476.5542724018942</v>
      </c>
      <c r="CR72" s="969">
        <f t="shared" si="144"/>
        <v>52.335879906813261</v>
      </c>
      <c r="CS72" s="469">
        <f t="shared" si="204"/>
        <v>7.2848477525967175</v>
      </c>
      <c r="CT72" s="469">
        <f t="shared" si="205"/>
        <v>7.6786233067911347</v>
      </c>
      <c r="CU72" s="469">
        <f t="shared" si="206"/>
        <v>45.051032154216543</v>
      </c>
      <c r="CV72" s="469">
        <f t="shared" si="207"/>
        <v>60.014503213604399</v>
      </c>
      <c r="CX72" s="967">
        <v>0.9132407407407408</v>
      </c>
      <c r="CY72" s="968">
        <f t="shared" si="145"/>
        <v>45367.913240740738</v>
      </c>
      <c r="CZ72" s="967" t="s">
        <v>326</v>
      </c>
      <c r="DA72" s="469">
        <v>7.0000000000000001E-3</v>
      </c>
      <c r="DB72" s="469">
        <v>3.7999999999999999E-2</v>
      </c>
      <c r="DC72" s="469">
        <v>3.7999999999999999E-2</v>
      </c>
      <c r="DD72" s="930">
        <v>275.73461394545348</v>
      </c>
      <c r="DE72" s="469">
        <f t="shared" si="27"/>
        <v>7256.1740511961443</v>
      </c>
      <c r="DF72" s="969">
        <f t="shared" si="146"/>
        <v>50.793218358373011</v>
      </c>
      <c r="DG72" s="469">
        <f t="shared" si="208"/>
        <v>7.0701183062936792</v>
      </c>
      <c r="DH72" s="469">
        <f t="shared" si="209"/>
        <v>7.4522868633906345</v>
      </c>
      <c r="DI72" s="469">
        <f t="shared" si="210"/>
        <v>43.723100052079332</v>
      </c>
      <c r="DJ72" s="469">
        <f t="shared" si="211"/>
        <v>58.245505221763644</v>
      </c>
      <c r="DL72" s="472">
        <v>51.591212367910948</v>
      </c>
      <c r="DM72" s="472">
        <f t="shared" si="232"/>
        <v>60.014503213604399</v>
      </c>
      <c r="DN72" s="472">
        <f t="shared" si="233"/>
        <v>43.723100052079332</v>
      </c>
      <c r="DO72" s="472">
        <v>59.160579433473174</v>
      </c>
      <c r="DP72" s="472">
        <v>44.41001797237756</v>
      </c>
      <c r="DQ72" s="472">
        <f t="shared" si="234"/>
        <v>0.85392378013122539</v>
      </c>
      <c r="DR72" s="472">
        <f t="shared" si="235"/>
        <v>0.68691792029822807</v>
      </c>
      <c r="IF72" s="952">
        <v>0.94450231481481473</v>
      </c>
      <c r="IG72" s="953">
        <f t="shared" si="163"/>
        <v>45367.944502314815</v>
      </c>
      <c r="IH72" s="240" t="s">
        <v>327</v>
      </c>
      <c r="II72" s="239">
        <v>6.0000000000000001E-3</v>
      </c>
      <c r="IJ72" s="239">
        <v>4.2000000000000003E-2</v>
      </c>
      <c r="IK72" s="239">
        <v>4.2000000000000003E-2</v>
      </c>
      <c r="IL72" s="239">
        <v>342.45467564370466</v>
      </c>
      <c r="IM72" s="239">
        <f t="shared" si="240"/>
        <v>8153.682753421539</v>
      </c>
      <c r="IN72" s="954">
        <f t="shared" si="190"/>
        <v>48.922096520529237</v>
      </c>
      <c r="IO72" s="239">
        <f t="shared" si="220"/>
        <v>7.964062224272201</v>
      </c>
      <c r="IP72" s="239">
        <f t="shared" si="221"/>
        <v>8.3525530644806008</v>
      </c>
      <c r="IQ72" s="239">
        <f t="shared" si="222"/>
        <v>40.95803429625704</v>
      </c>
      <c r="IR72" s="239">
        <f t="shared" si="223"/>
        <v>57.27464958500984</v>
      </c>
      <c r="IT72" s="952">
        <v>0.94450231481481473</v>
      </c>
      <c r="IU72" s="953">
        <f t="shared" si="165"/>
        <v>45367.944502314815</v>
      </c>
      <c r="IV72" s="240" t="s">
        <v>327</v>
      </c>
      <c r="IW72" s="239">
        <v>6.0000000000000001E-3</v>
      </c>
      <c r="IX72" s="239">
        <v>4.2000000000000003E-2</v>
      </c>
      <c r="IY72" s="239">
        <v>4.2000000000000003E-2</v>
      </c>
      <c r="IZ72" s="239">
        <v>345.94918302431751</v>
      </c>
      <c r="JA72" s="239">
        <f t="shared" si="241"/>
        <v>8236.885310102798</v>
      </c>
      <c r="JB72" s="954">
        <f t="shared" si="191"/>
        <v>49.42131186061679</v>
      </c>
      <c r="JC72" s="239">
        <f t="shared" si="224"/>
        <v>8.0453298377748261</v>
      </c>
      <c r="JD72" s="239">
        <f t="shared" si="225"/>
        <v>8.4377849518126222</v>
      </c>
      <c r="JE72" s="239">
        <f t="shared" si="226"/>
        <v>41.375982022841967</v>
      </c>
      <c r="JF72" s="239">
        <f t="shared" si="227"/>
        <v>57.859096812429414</v>
      </c>
      <c r="JH72" s="225">
        <v>49.762256300454403</v>
      </c>
      <c r="JI72" s="225">
        <f t="shared" si="242"/>
        <v>57.859096812429414</v>
      </c>
      <c r="JJ72" s="225">
        <f t="shared" si="243"/>
        <v>40.95803429625704</v>
      </c>
      <c r="JK72" s="225">
        <v>58.258251278580765</v>
      </c>
      <c r="JL72" s="225">
        <v>41.661423879450197</v>
      </c>
      <c r="JM72" s="472">
        <f t="shared" si="244"/>
        <v>-0.39915446615135153</v>
      </c>
      <c r="JN72" s="472">
        <f t="shared" si="245"/>
        <v>0.70338958319315736</v>
      </c>
    </row>
    <row r="73" spans="50:274" x14ac:dyDescent="0.25">
      <c r="AX73" s="963">
        <v>0.94450231481481473</v>
      </c>
      <c r="AY73" s="964">
        <f t="shared" si="8"/>
        <v>45367.944502314815</v>
      </c>
      <c r="AZ73" s="963" t="s">
        <v>325</v>
      </c>
      <c r="BA73" s="965">
        <v>4.0000000000000001E-3</v>
      </c>
      <c r="BB73" s="965">
        <v>4.7E-2</v>
      </c>
      <c r="BC73" s="965">
        <v>4.7E-2</v>
      </c>
      <c r="BD73" s="925">
        <v>304.49324190062674</v>
      </c>
      <c r="BE73" s="965">
        <f t="shared" si="9"/>
        <v>6478.579614906952</v>
      </c>
      <c r="BF73" s="966">
        <f t="shared" si="194"/>
        <v>25.914318459627808</v>
      </c>
      <c r="BG73" s="965">
        <f t="shared" si="195"/>
        <v>6.3436092062630571</v>
      </c>
      <c r="BH73" s="965">
        <f t="shared" si="196"/>
        <v>6.6194183021875377</v>
      </c>
      <c r="BI73" s="965">
        <f t="shared" si="197"/>
        <v>19.57070925336475</v>
      </c>
      <c r="BJ73" s="965">
        <f t="shared" si="198"/>
        <v>32.533736761815348</v>
      </c>
      <c r="BL73" s="963">
        <v>0.94450231481481473</v>
      </c>
      <c r="BM73" s="964">
        <f t="shared" si="15"/>
        <v>45367.944502314815</v>
      </c>
      <c r="BN73" s="963" t="s">
        <v>325</v>
      </c>
      <c r="BO73" s="965">
        <v>4.0000000000000001E-3</v>
      </c>
      <c r="BP73" s="965">
        <v>4.7E-2</v>
      </c>
      <c r="BQ73" s="965">
        <v>4.7E-2</v>
      </c>
      <c r="BR73" s="925">
        <v>297.84979574370567</v>
      </c>
      <c r="BS73" s="965">
        <f t="shared" si="16"/>
        <v>6337.2296966745889</v>
      </c>
      <c r="BT73" s="966">
        <f t="shared" si="199"/>
        <v>25.348918786698356</v>
      </c>
      <c r="BU73" s="965">
        <f t="shared" si="200"/>
        <v>6.2052040779938684</v>
      </c>
      <c r="BV73" s="965">
        <f t="shared" si="201"/>
        <v>6.4749955596457758</v>
      </c>
      <c r="BW73" s="965">
        <f t="shared" si="202"/>
        <v>19.143714708704486</v>
      </c>
      <c r="BX73" s="965">
        <f t="shared" si="203"/>
        <v>31.823914346344132</v>
      </c>
      <c r="BZ73" s="927">
        <v>25.661732002792981</v>
      </c>
      <c r="CA73" s="927">
        <f t="shared" si="228"/>
        <v>32.533736761815348</v>
      </c>
      <c r="CB73" s="927">
        <f t="shared" si="229"/>
        <v>19.143714708704486</v>
      </c>
      <c r="CC73" s="927">
        <v>32.216630938289015</v>
      </c>
      <c r="CD73" s="927">
        <v>19.379953856275947</v>
      </c>
      <c r="CE73" s="927">
        <f t="shared" si="230"/>
        <v>0.3171058235263331</v>
      </c>
      <c r="CF73" s="927">
        <f t="shared" si="231"/>
        <v>0.23623914757146025</v>
      </c>
      <c r="CJ73" s="967">
        <v>0.91674768518518512</v>
      </c>
      <c r="CK73" s="968">
        <f t="shared" si="143"/>
        <v>45367.916747685187</v>
      </c>
      <c r="CL73" s="967" t="s">
        <v>326</v>
      </c>
      <c r="CM73" s="469">
        <v>6.0000000000000001E-3</v>
      </c>
      <c r="CN73" s="469">
        <v>3.7999999999999999E-2</v>
      </c>
      <c r="CO73" s="469">
        <v>3.7999999999999999E-2</v>
      </c>
      <c r="CP73" s="930">
        <v>284.10906235127197</v>
      </c>
      <c r="CQ73" s="469">
        <f t="shared" si="22"/>
        <v>7476.5542724018942</v>
      </c>
      <c r="CR73" s="969">
        <f t="shared" si="144"/>
        <v>44.859325634411363</v>
      </c>
      <c r="CS73" s="469">
        <f t="shared" si="204"/>
        <v>7.2848477525967175</v>
      </c>
      <c r="CT73" s="469">
        <f t="shared" si="205"/>
        <v>7.6786233067911347</v>
      </c>
      <c r="CU73" s="469">
        <f t="shared" si="206"/>
        <v>37.574477881814644</v>
      </c>
      <c r="CV73" s="469">
        <f t="shared" si="207"/>
        <v>52.537948941202501</v>
      </c>
      <c r="CX73" s="967">
        <v>0.91674768518518512</v>
      </c>
      <c r="CY73" s="968">
        <f t="shared" si="145"/>
        <v>45367.916747685187</v>
      </c>
      <c r="CZ73" s="967" t="s">
        <v>326</v>
      </c>
      <c r="DA73" s="469">
        <v>6.0000000000000001E-3</v>
      </c>
      <c r="DB73" s="469">
        <v>3.7999999999999999E-2</v>
      </c>
      <c r="DC73" s="469">
        <v>3.7999999999999999E-2</v>
      </c>
      <c r="DD73" s="930">
        <v>275.73461394545348</v>
      </c>
      <c r="DE73" s="469">
        <f t="shared" si="27"/>
        <v>7256.1740511961443</v>
      </c>
      <c r="DF73" s="969">
        <f t="shared" si="146"/>
        <v>43.537044307176863</v>
      </c>
      <c r="DG73" s="469">
        <f t="shared" si="208"/>
        <v>7.0701183062936792</v>
      </c>
      <c r="DH73" s="469">
        <f t="shared" si="209"/>
        <v>7.4522868633906345</v>
      </c>
      <c r="DI73" s="469">
        <f t="shared" si="210"/>
        <v>36.466926000883184</v>
      </c>
      <c r="DJ73" s="469">
        <f t="shared" si="211"/>
        <v>50.989331170567496</v>
      </c>
      <c r="DL73" s="472">
        <v>44.221039172495097</v>
      </c>
      <c r="DM73" s="472">
        <f t="shared" si="232"/>
        <v>52.537948941202501</v>
      </c>
      <c r="DN73" s="472">
        <f t="shared" si="233"/>
        <v>36.466926000883184</v>
      </c>
      <c r="DO73" s="472">
        <v>51.790406238057322</v>
      </c>
      <c r="DP73" s="472">
        <v>37.039844776961701</v>
      </c>
      <c r="DQ73" s="472">
        <f t="shared" si="234"/>
        <v>0.74754270314517868</v>
      </c>
      <c r="DR73" s="472">
        <f t="shared" si="235"/>
        <v>0.5729187760785166</v>
      </c>
      <c r="IF73" s="952">
        <v>0.94798611111111108</v>
      </c>
      <c r="IG73" s="953">
        <f t="shared" si="163"/>
        <v>45367.94798611111</v>
      </c>
      <c r="IH73" s="240" t="s">
        <v>327</v>
      </c>
      <c r="II73" s="239">
        <v>5.0000000000000001E-3</v>
      </c>
      <c r="IJ73" s="239">
        <v>4.2000000000000003E-2</v>
      </c>
      <c r="IK73" s="239">
        <v>4.2000000000000003E-2</v>
      </c>
      <c r="IL73" s="239">
        <v>342.45467564370466</v>
      </c>
      <c r="IM73" s="239">
        <f t="shared" si="240"/>
        <v>8153.682753421539</v>
      </c>
      <c r="IN73" s="954">
        <f t="shared" si="190"/>
        <v>40.768413767107695</v>
      </c>
      <c r="IO73" s="239">
        <f t="shared" si="220"/>
        <v>7.964062224272201</v>
      </c>
      <c r="IP73" s="239">
        <f t="shared" si="221"/>
        <v>8.3525530644806008</v>
      </c>
      <c r="IQ73" s="239">
        <f t="shared" si="222"/>
        <v>32.804351542835491</v>
      </c>
      <c r="IR73" s="239">
        <f t="shared" si="223"/>
        <v>49.120966831588298</v>
      </c>
      <c r="IT73" s="952">
        <v>0.94798611111111108</v>
      </c>
      <c r="IU73" s="953">
        <f t="shared" si="165"/>
        <v>45367.94798611111</v>
      </c>
      <c r="IV73" s="240" t="s">
        <v>327</v>
      </c>
      <c r="IW73" s="239">
        <v>5.0000000000000001E-3</v>
      </c>
      <c r="IX73" s="239">
        <v>4.2000000000000003E-2</v>
      </c>
      <c r="IY73" s="239">
        <v>4.2000000000000003E-2</v>
      </c>
      <c r="IZ73" s="239">
        <v>345.94918302431751</v>
      </c>
      <c r="JA73" s="239">
        <f t="shared" si="241"/>
        <v>8236.885310102798</v>
      </c>
      <c r="JB73" s="954">
        <f t="shared" si="191"/>
        <v>41.18442655051399</v>
      </c>
      <c r="JC73" s="239">
        <f t="shared" si="224"/>
        <v>8.0453298377748261</v>
      </c>
      <c r="JD73" s="239">
        <f t="shared" si="225"/>
        <v>8.4377849518126222</v>
      </c>
      <c r="JE73" s="239">
        <f t="shared" si="226"/>
        <v>33.13909671273916</v>
      </c>
      <c r="JF73" s="239">
        <f t="shared" si="227"/>
        <v>49.622211502326614</v>
      </c>
      <c r="JH73" s="225">
        <v>41.46854691704533</v>
      </c>
      <c r="JI73" s="225">
        <f t="shared" si="242"/>
        <v>49.622211502326614</v>
      </c>
      <c r="JJ73" s="225">
        <f t="shared" si="243"/>
        <v>32.804351542835491</v>
      </c>
      <c r="JK73" s="225">
        <v>49.964541895171692</v>
      </c>
      <c r="JL73" s="225">
        <v>33.367714496041124</v>
      </c>
      <c r="JM73" s="472">
        <f t="shared" si="244"/>
        <v>-0.34233039284507782</v>
      </c>
      <c r="JN73" s="472">
        <f t="shared" si="245"/>
        <v>0.56336295320563323</v>
      </c>
    </row>
    <row r="74" spans="50:274" x14ac:dyDescent="0.25">
      <c r="AX74" s="963">
        <v>0.94798611111111108</v>
      </c>
      <c r="AY74" s="964">
        <f t="shared" si="8"/>
        <v>45367.94798611111</v>
      </c>
      <c r="AZ74" s="963" t="s">
        <v>325</v>
      </c>
      <c r="BA74" s="965">
        <v>5.0000000000000001E-3</v>
      </c>
      <c r="BB74" s="965">
        <v>4.7E-2</v>
      </c>
      <c r="BC74" s="965">
        <v>4.7E-2</v>
      </c>
      <c r="BD74" s="925">
        <v>304.49324190062674</v>
      </c>
      <c r="BE74" s="965">
        <f t="shared" si="9"/>
        <v>6478.579614906952</v>
      </c>
      <c r="BF74" s="966">
        <f t="shared" si="194"/>
        <v>32.392898074534763</v>
      </c>
      <c r="BG74" s="965">
        <f t="shared" si="195"/>
        <v>6.3436092062630571</v>
      </c>
      <c r="BH74" s="965">
        <f t="shared" si="196"/>
        <v>6.6194183021875377</v>
      </c>
      <c r="BI74" s="965">
        <f t="shared" si="197"/>
        <v>26.049288868271706</v>
      </c>
      <c r="BJ74" s="965">
        <f t="shared" si="198"/>
        <v>39.012316376722303</v>
      </c>
      <c r="BL74" s="963">
        <v>0.94798611111111108</v>
      </c>
      <c r="BM74" s="964">
        <f t="shared" si="15"/>
        <v>45367.94798611111</v>
      </c>
      <c r="BN74" s="963" t="s">
        <v>325</v>
      </c>
      <c r="BO74" s="965">
        <v>5.0000000000000001E-3</v>
      </c>
      <c r="BP74" s="965">
        <v>4.7E-2</v>
      </c>
      <c r="BQ74" s="965">
        <v>4.7E-2</v>
      </c>
      <c r="BR74" s="925">
        <v>297.84979574370567</v>
      </c>
      <c r="BS74" s="965">
        <f t="shared" si="16"/>
        <v>6337.2296966745889</v>
      </c>
      <c r="BT74" s="966">
        <f t="shared" si="199"/>
        <v>31.686148483372946</v>
      </c>
      <c r="BU74" s="965">
        <f t="shared" si="200"/>
        <v>6.2052040779938684</v>
      </c>
      <c r="BV74" s="965">
        <f t="shared" si="201"/>
        <v>6.4749955596457758</v>
      </c>
      <c r="BW74" s="965">
        <f t="shared" si="202"/>
        <v>25.480944405379077</v>
      </c>
      <c r="BX74" s="965">
        <f t="shared" si="203"/>
        <v>38.161144043018723</v>
      </c>
      <c r="BZ74" s="927">
        <v>32.077165003491231</v>
      </c>
      <c r="CA74" s="927">
        <f t="shared" si="228"/>
        <v>39.012316376722303</v>
      </c>
      <c r="CB74" s="927">
        <f t="shared" si="229"/>
        <v>25.480944405379077</v>
      </c>
      <c r="CC74" s="927">
        <v>38.632063938987265</v>
      </c>
      <c r="CD74" s="927">
        <v>25.795386856974197</v>
      </c>
      <c r="CE74" s="927">
        <f t="shared" si="230"/>
        <v>0.38025243773503803</v>
      </c>
      <c r="CF74" s="927">
        <f t="shared" si="231"/>
        <v>0.31444245159512008</v>
      </c>
      <c r="CJ74" s="967">
        <v>0.92024305555555552</v>
      </c>
      <c r="CK74" s="968">
        <f t="shared" si="143"/>
        <v>45367.920243055552</v>
      </c>
      <c r="CL74" s="967" t="s">
        <v>326</v>
      </c>
      <c r="CM74" s="469">
        <v>6.0000000000000001E-3</v>
      </c>
      <c r="CN74" s="469">
        <v>3.7999999999999999E-2</v>
      </c>
      <c r="CO74" s="469">
        <v>3.7999999999999999E-2</v>
      </c>
      <c r="CP74" s="930">
        <v>284.10906235127197</v>
      </c>
      <c r="CQ74" s="469">
        <f t="shared" si="22"/>
        <v>7476.5542724018942</v>
      </c>
      <c r="CR74" s="969">
        <f t="shared" si="144"/>
        <v>44.859325634411363</v>
      </c>
      <c r="CS74" s="469">
        <f t="shared" si="204"/>
        <v>7.2848477525967175</v>
      </c>
      <c r="CT74" s="469">
        <f t="shared" si="205"/>
        <v>7.6786233067911347</v>
      </c>
      <c r="CU74" s="469">
        <f t="shared" si="206"/>
        <v>37.574477881814644</v>
      </c>
      <c r="CV74" s="469">
        <f t="shared" si="207"/>
        <v>52.537948941202501</v>
      </c>
      <c r="CX74" s="967">
        <v>0.92024305555555552</v>
      </c>
      <c r="CY74" s="968">
        <f t="shared" si="145"/>
        <v>45367.920243055552</v>
      </c>
      <c r="CZ74" s="967" t="s">
        <v>326</v>
      </c>
      <c r="DA74" s="469">
        <v>6.0000000000000001E-3</v>
      </c>
      <c r="DB74" s="469">
        <v>3.7999999999999999E-2</v>
      </c>
      <c r="DC74" s="469">
        <v>3.7999999999999999E-2</v>
      </c>
      <c r="DD74" s="930">
        <v>275.73461394545348</v>
      </c>
      <c r="DE74" s="469">
        <f t="shared" si="27"/>
        <v>7256.1740511961443</v>
      </c>
      <c r="DF74" s="969">
        <f t="shared" si="146"/>
        <v>43.537044307176863</v>
      </c>
      <c r="DG74" s="469">
        <f t="shared" si="208"/>
        <v>7.0701183062936792</v>
      </c>
      <c r="DH74" s="469">
        <f t="shared" si="209"/>
        <v>7.4522868633906345</v>
      </c>
      <c r="DI74" s="469">
        <f t="shared" si="210"/>
        <v>36.466926000883184</v>
      </c>
      <c r="DJ74" s="469">
        <f t="shared" si="211"/>
        <v>50.989331170567496</v>
      </c>
      <c r="DL74" s="472">
        <v>44.221039172495097</v>
      </c>
      <c r="DM74" s="472">
        <f t="shared" si="232"/>
        <v>52.537948941202501</v>
      </c>
      <c r="DN74" s="472">
        <f t="shared" si="233"/>
        <v>36.466926000883184</v>
      </c>
      <c r="DO74" s="472">
        <v>51.790406238057322</v>
      </c>
      <c r="DP74" s="472">
        <v>37.039844776961701</v>
      </c>
      <c r="DQ74" s="472">
        <f t="shared" si="234"/>
        <v>0.74754270314517868</v>
      </c>
      <c r="DR74" s="472">
        <f t="shared" si="235"/>
        <v>0.5729187760785166</v>
      </c>
      <c r="IF74" s="952">
        <v>0.95146990740740733</v>
      </c>
      <c r="IG74" s="953">
        <f t="shared" si="163"/>
        <v>45367.951469907406</v>
      </c>
      <c r="IH74" s="240" t="s">
        <v>327</v>
      </c>
      <c r="II74" s="239">
        <v>6.0000000000000001E-3</v>
      </c>
      <c r="IJ74" s="239">
        <v>4.2000000000000003E-2</v>
      </c>
      <c r="IK74" s="239">
        <v>4.2000000000000003E-2</v>
      </c>
      <c r="IL74" s="239">
        <v>342.45467564370466</v>
      </c>
      <c r="IM74" s="239">
        <f t="shared" si="240"/>
        <v>8153.682753421539</v>
      </c>
      <c r="IN74" s="954">
        <f t="shared" si="190"/>
        <v>48.922096520529237</v>
      </c>
      <c r="IO74" s="239">
        <f t="shared" si="220"/>
        <v>7.964062224272201</v>
      </c>
      <c r="IP74" s="239">
        <f t="shared" si="221"/>
        <v>8.3525530644806008</v>
      </c>
      <c r="IQ74" s="239">
        <f t="shared" si="222"/>
        <v>40.95803429625704</v>
      </c>
      <c r="IR74" s="239">
        <f t="shared" si="223"/>
        <v>57.27464958500984</v>
      </c>
      <c r="IT74" s="952">
        <v>0.95146990740740733</v>
      </c>
      <c r="IU74" s="953">
        <f t="shared" si="165"/>
        <v>45367.951469907406</v>
      </c>
      <c r="IV74" s="240" t="s">
        <v>327</v>
      </c>
      <c r="IW74" s="239">
        <v>6.0000000000000001E-3</v>
      </c>
      <c r="IX74" s="239">
        <v>4.2000000000000003E-2</v>
      </c>
      <c r="IY74" s="239">
        <v>4.2000000000000003E-2</v>
      </c>
      <c r="IZ74" s="239">
        <v>345.94918302431751</v>
      </c>
      <c r="JA74" s="239">
        <f t="shared" si="241"/>
        <v>8236.885310102798</v>
      </c>
      <c r="JB74" s="954">
        <f t="shared" si="191"/>
        <v>49.42131186061679</v>
      </c>
      <c r="JC74" s="239">
        <f t="shared" si="224"/>
        <v>8.0453298377748261</v>
      </c>
      <c r="JD74" s="239">
        <f t="shared" si="225"/>
        <v>8.4377849518126222</v>
      </c>
      <c r="JE74" s="239">
        <f t="shared" si="226"/>
        <v>41.375982022841967</v>
      </c>
      <c r="JF74" s="239">
        <f t="shared" si="227"/>
        <v>57.859096812429414</v>
      </c>
      <c r="JH74" s="225">
        <v>49.762256300454403</v>
      </c>
      <c r="JI74" s="225">
        <f t="shared" si="242"/>
        <v>57.859096812429414</v>
      </c>
      <c r="JJ74" s="225">
        <f t="shared" si="243"/>
        <v>40.95803429625704</v>
      </c>
      <c r="JK74" s="225">
        <v>58.258251278580765</v>
      </c>
      <c r="JL74" s="225">
        <v>41.661423879450197</v>
      </c>
      <c r="JM74" s="472">
        <f t="shared" si="244"/>
        <v>-0.39915446615135153</v>
      </c>
      <c r="JN74" s="472">
        <f t="shared" si="245"/>
        <v>0.70338958319315736</v>
      </c>
    </row>
    <row r="75" spans="50:274" x14ac:dyDescent="0.25">
      <c r="AX75" s="963">
        <v>0.95146990740740733</v>
      </c>
      <c r="AY75" s="964">
        <f t="shared" si="8"/>
        <v>45367.951469907406</v>
      </c>
      <c r="AZ75" s="963" t="s">
        <v>325</v>
      </c>
      <c r="BA75" s="965">
        <v>4.0000000000000001E-3</v>
      </c>
      <c r="BB75" s="965">
        <v>4.7E-2</v>
      </c>
      <c r="BC75" s="965">
        <v>4.7E-2</v>
      </c>
      <c r="BD75" s="925">
        <v>304.49324190062674</v>
      </c>
      <c r="BE75" s="965">
        <f t="shared" si="9"/>
        <v>6478.579614906952</v>
      </c>
      <c r="BF75" s="966">
        <f t="shared" si="194"/>
        <v>25.914318459627808</v>
      </c>
      <c r="BG75" s="965">
        <f t="shared" si="195"/>
        <v>6.3436092062630571</v>
      </c>
      <c r="BH75" s="965">
        <f t="shared" si="196"/>
        <v>6.6194183021875377</v>
      </c>
      <c r="BI75" s="965">
        <f t="shared" si="197"/>
        <v>19.57070925336475</v>
      </c>
      <c r="BJ75" s="965">
        <f t="shared" si="198"/>
        <v>32.533736761815348</v>
      </c>
      <c r="BL75" s="963">
        <v>0.95146990740740733</v>
      </c>
      <c r="BM75" s="964">
        <f t="shared" si="15"/>
        <v>45367.951469907406</v>
      </c>
      <c r="BN75" s="963" t="s">
        <v>325</v>
      </c>
      <c r="BO75" s="965">
        <v>4.0000000000000001E-3</v>
      </c>
      <c r="BP75" s="965">
        <v>4.7E-2</v>
      </c>
      <c r="BQ75" s="965">
        <v>4.7E-2</v>
      </c>
      <c r="BR75" s="925">
        <v>297.84979574370567</v>
      </c>
      <c r="BS75" s="965">
        <f t="shared" si="16"/>
        <v>6337.2296966745889</v>
      </c>
      <c r="BT75" s="966">
        <f t="shared" si="199"/>
        <v>25.348918786698356</v>
      </c>
      <c r="BU75" s="965">
        <f t="shared" si="200"/>
        <v>6.2052040779938684</v>
      </c>
      <c r="BV75" s="965">
        <f t="shared" si="201"/>
        <v>6.4749955596457758</v>
      </c>
      <c r="BW75" s="965">
        <f t="shared" si="202"/>
        <v>19.143714708704486</v>
      </c>
      <c r="BX75" s="965">
        <f t="shared" si="203"/>
        <v>31.823914346344132</v>
      </c>
      <c r="BZ75" s="927">
        <v>25.661732002792981</v>
      </c>
      <c r="CA75" s="927">
        <f t="shared" si="228"/>
        <v>32.533736761815348</v>
      </c>
      <c r="CB75" s="927">
        <f t="shared" si="229"/>
        <v>19.143714708704486</v>
      </c>
      <c r="CC75" s="927">
        <v>32.216630938289015</v>
      </c>
      <c r="CD75" s="927">
        <v>19.379953856275947</v>
      </c>
      <c r="CE75" s="927">
        <f t="shared" si="230"/>
        <v>0.3171058235263331</v>
      </c>
      <c r="CF75" s="927">
        <f t="shared" si="231"/>
        <v>0.23623914757146025</v>
      </c>
      <c r="CJ75" s="967">
        <v>0.92363425925925924</v>
      </c>
      <c r="CK75" s="968">
        <f t="shared" si="143"/>
        <v>45367.923634259256</v>
      </c>
      <c r="CL75" s="967" t="s">
        <v>326</v>
      </c>
      <c r="CM75" s="469">
        <v>5.0000000000000001E-3</v>
      </c>
      <c r="CN75" s="469">
        <v>3.7999999999999999E-2</v>
      </c>
      <c r="CO75" s="469">
        <v>3.7999999999999999E-2</v>
      </c>
      <c r="CP75" s="930">
        <v>284.10906235127197</v>
      </c>
      <c r="CQ75" s="469">
        <f t="shared" si="22"/>
        <v>7476.5542724018942</v>
      </c>
      <c r="CR75" s="969">
        <f t="shared" si="144"/>
        <v>37.382771362009471</v>
      </c>
      <c r="CS75" s="469">
        <f t="shared" si="204"/>
        <v>7.2848477525967175</v>
      </c>
      <c r="CT75" s="469">
        <f t="shared" si="205"/>
        <v>7.6786233067911347</v>
      </c>
      <c r="CU75" s="469">
        <f t="shared" si="206"/>
        <v>30.097923609412753</v>
      </c>
      <c r="CV75" s="469">
        <f t="shared" si="207"/>
        <v>45.061394668800602</v>
      </c>
      <c r="CX75" s="967">
        <v>0.92363425925925924</v>
      </c>
      <c r="CY75" s="968">
        <f t="shared" si="145"/>
        <v>45367.923634259256</v>
      </c>
      <c r="CZ75" s="967" t="s">
        <v>326</v>
      </c>
      <c r="DA75" s="469">
        <v>5.0000000000000001E-3</v>
      </c>
      <c r="DB75" s="469">
        <v>3.7999999999999999E-2</v>
      </c>
      <c r="DC75" s="469">
        <v>3.7999999999999999E-2</v>
      </c>
      <c r="DD75" s="930">
        <v>275.73461394545348</v>
      </c>
      <c r="DE75" s="469">
        <f t="shared" si="27"/>
        <v>7256.1740511961443</v>
      </c>
      <c r="DF75" s="969">
        <f t="shared" si="146"/>
        <v>36.280870255980723</v>
      </c>
      <c r="DG75" s="469">
        <f t="shared" si="208"/>
        <v>7.0701183062936792</v>
      </c>
      <c r="DH75" s="469">
        <f t="shared" si="209"/>
        <v>7.4522868633906345</v>
      </c>
      <c r="DI75" s="469">
        <f t="shared" si="210"/>
        <v>29.210751949687044</v>
      </c>
      <c r="DJ75" s="469">
        <f t="shared" si="211"/>
        <v>43.733157119371356</v>
      </c>
      <c r="DL75" s="472">
        <v>36.850865977079245</v>
      </c>
      <c r="DM75" s="472">
        <f t="shared" si="232"/>
        <v>45.061394668800602</v>
      </c>
      <c r="DN75" s="472">
        <f t="shared" si="233"/>
        <v>29.210751949687044</v>
      </c>
      <c r="DO75" s="472">
        <v>44.42023304264147</v>
      </c>
      <c r="DP75" s="472">
        <v>29.669671581545852</v>
      </c>
      <c r="DQ75" s="472">
        <f t="shared" si="234"/>
        <v>0.64116162615913197</v>
      </c>
      <c r="DR75" s="472">
        <f t="shared" si="235"/>
        <v>0.45891963185880869</v>
      </c>
      <c r="IF75" s="952">
        <v>0.95488425925925924</v>
      </c>
      <c r="IG75" s="953">
        <f t="shared" si="163"/>
        <v>45367.954884259256</v>
      </c>
      <c r="IH75" s="240" t="s">
        <v>327</v>
      </c>
      <c r="II75" s="239">
        <v>5.0000000000000001E-3</v>
      </c>
      <c r="IJ75" s="239">
        <v>4.2000000000000003E-2</v>
      </c>
      <c r="IK75" s="239">
        <v>4.2000000000000003E-2</v>
      </c>
      <c r="IL75" s="239">
        <v>342.45467564370466</v>
      </c>
      <c r="IM75" s="239">
        <f t="shared" si="240"/>
        <v>8153.682753421539</v>
      </c>
      <c r="IN75" s="954">
        <f t="shared" si="190"/>
        <v>40.768413767107695</v>
      </c>
      <c r="IO75" s="239">
        <f t="shared" si="220"/>
        <v>7.964062224272201</v>
      </c>
      <c r="IP75" s="239">
        <f t="shared" si="221"/>
        <v>8.3525530644806008</v>
      </c>
      <c r="IQ75" s="239">
        <f t="shared" si="222"/>
        <v>32.804351542835491</v>
      </c>
      <c r="IR75" s="239">
        <f t="shared" si="223"/>
        <v>49.120966831588298</v>
      </c>
      <c r="IT75" s="952">
        <v>0.95488425925925924</v>
      </c>
      <c r="IU75" s="953">
        <f t="shared" si="165"/>
        <v>45367.954884259256</v>
      </c>
      <c r="IV75" s="240" t="s">
        <v>327</v>
      </c>
      <c r="IW75" s="239">
        <v>5.0000000000000001E-3</v>
      </c>
      <c r="IX75" s="239">
        <v>4.2000000000000003E-2</v>
      </c>
      <c r="IY75" s="239">
        <v>4.2000000000000003E-2</v>
      </c>
      <c r="IZ75" s="239">
        <v>345.94918302431751</v>
      </c>
      <c r="JA75" s="239">
        <f t="shared" si="241"/>
        <v>8236.885310102798</v>
      </c>
      <c r="JB75" s="954">
        <f t="shared" si="191"/>
        <v>41.18442655051399</v>
      </c>
      <c r="JC75" s="239">
        <f t="shared" si="224"/>
        <v>8.0453298377748261</v>
      </c>
      <c r="JD75" s="239">
        <f t="shared" si="225"/>
        <v>8.4377849518126222</v>
      </c>
      <c r="JE75" s="239">
        <f t="shared" si="226"/>
        <v>33.13909671273916</v>
      </c>
      <c r="JF75" s="239">
        <f t="shared" si="227"/>
        <v>49.622211502326614</v>
      </c>
      <c r="JH75" s="225">
        <v>41.46854691704533</v>
      </c>
      <c r="JI75" s="225">
        <f t="shared" si="242"/>
        <v>49.622211502326614</v>
      </c>
      <c r="JJ75" s="225">
        <f t="shared" si="243"/>
        <v>32.804351542835491</v>
      </c>
      <c r="JK75" s="225">
        <v>49.964541895171692</v>
      </c>
      <c r="JL75" s="225">
        <v>33.367714496041124</v>
      </c>
      <c r="JM75" s="472">
        <f t="shared" si="244"/>
        <v>-0.34233039284507782</v>
      </c>
      <c r="JN75" s="472">
        <f t="shared" si="245"/>
        <v>0.56336295320563323</v>
      </c>
    </row>
    <row r="76" spans="50:274" x14ac:dyDescent="0.25">
      <c r="AX76" s="963">
        <v>0.95488425925925924</v>
      </c>
      <c r="AY76" s="964">
        <f t="shared" si="8"/>
        <v>45367.954884259256</v>
      </c>
      <c r="AZ76" s="963" t="s">
        <v>325</v>
      </c>
      <c r="BA76" s="965">
        <v>4.0000000000000001E-3</v>
      </c>
      <c r="BB76" s="965">
        <v>4.7E-2</v>
      </c>
      <c r="BC76" s="965">
        <v>4.7E-2</v>
      </c>
      <c r="BD76" s="925">
        <v>304.49324190062674</v>
      </c>
      <c r="BE76" s="965">
        <f t="shared" si="9"/>
        <v>6478.579614906952</v>
      </c>
      <c r="BF76" s="966">
        <f t="shared" si="194"/>
        <v>25.914318459627808</v>
      </c>
      <c r="BG76" s="965">
        <f t="shared" si="195"/>
        <v>6.3436092062630571</v>
      </c>
      <c r="BH76" s="965">
        <f t="shared" si="196"/>
        <v>6.6194183021875377</v>
      </c>
      <c r="BI76" s="965">
        <f t="shared" si="197"/>
        <v>19.57070925336475</v>
      </c>
      <c r="BJ76" s="965">
        <f t="shared" si="198"/>
        <v>32.533736761815348</v>
      </c>
      <c r="BL76" s="963">
        <v>0.95488425925925924</v>
      </c>
      <c r="BM76" s="964">
        <f t="shared" si="15"/>
        <v>45367.954884259256</v>
      </c>
      <c r="BN76" s="963" t="s">
        <v>325</v>
      </c>
      <c r="BO76" s="965">
        <v>4.0000000000000001E-3</v>
      </c>
      <c r="BP76" s="965">
        <v>4.7E-2</v>
      </c>
      <c r="BQ76" s="965">
        <v>4.7E-2</v>
      </c>
      <c r="BR76" s="925">
        <v>297.84979574370567</v>
      </c>
      <c r="BS76" s="965">
        <f t="shared" si="16"/>
        <v>6337.2296966745889</v>
      </c>
      <c r="BT76" s="966">
        <f t="shared" si="199"/>
        <v>25.348918786698356</v>
      </c>
      <c r="BU76" s="965">
        <f t="shared" si="200"/>
        <v>6.2052040779938684</v>
      </c>
      <c r="BV76" s="965">
        <f t="shared" si="201"/>
        <v>6.4749955596457758</v>
      </c>
      <c r="BW76" s="965">
        <f t="shared" si="202"/>
        <v>19.143714708704486</v>
      </c>
      <c r="BX76" s="965">
        <f t="shared" si="203"/>
        <v>31.823914346344132</v>
      </c>
      <c r="BZ76" s="927">
        <v>25.661732002792981</v>
      </c>
      <c r="CA76" s="927">
        <f t="shared" si="228"/>
        <v>32.533736761815348</v>
      </c>
      <c r="CB76" s="927">
        <f t="shared" si="229"/>
        <v>19.143714708704486</v>
      </c>
      <c r="CC76" s="927">
        <v>32.216630938289015</v>
      </c>
      <c r="CD76" s="927">
        <v>19.379953856275947</v>
      </c>
      <c r="CE76" s="927">
        <f t="shared" si="230"/>
        <v>0.3171058235263331</v>
      </c>
      <c r="CF76" s="927">
        <f t="shared" si="231"/>
        <v>0.23623914757146025</v>
      </c>
      <c r="CJ76" s="967">
        <v>0.92711805555555549</v>
      </c>
      <c r="CK76" s="968">
        <f t="shared" si="143"/>
        <v>45367.927118055559</v>
      </c>
      <c r="CL76" s="967" t="s">
        <v>326</v>
      </c>
      <c r="CM76" s="469">
        <v>6.0000000000000001E-3</v>
      </c>
      <c r="CN76" s="469">
        <v>3.7999999999999999E-2</v>
      </c>
      <c r="CO76" s="469">
        <v>3.7999999999999999E-2</v>
      </c>
      <c r="CP76" s="930">
        <v>284.10906235127197</v>
      </c>
      <c r="CQ76" s="469">
        <f t="shared" si="22"/>
        <v>7476.5542724018942</v>
      </c>
      <c r="CR76" s="969">
        <f t="shared" si="144"/>
        <v>44.859325634411363</v>
      </c>
      <c r="CS76" s="469">
        <f t="shared" si="204"/>
        <v>7.2848477525967175</v>
      </c>
      <c r="CT76" s="469">
        <f t="shared" si="205"/>
        <v>7.6786233067911347</v>
      </c>
      <c r="CU76" s="469">
        <f t="shared" si="206"/>
        <v>37.574477881814644</v>
      </c>
      <c r="CV76" s="469">
        <f t="shared" si="207"/>
        <v>52.537948941202501</v>
      </c>
      <c r="CX76" s="967">
        <v>0.92711805555555549</v>
      </c>
      <c r="CY76" s="968">
        <f t="shared" si="145"/>
        <v>45367.927118055559</v>
      </c>
      <c r="CZ76" s="967" t="s">
        <v>326</v>
      </c>
      <c r="DA76" s="469">
        <v>6.0000000000000001E-3</v>
      </c>
      <c r="DB76" s="469">
        <v>3.7999999999999999E-2</v>
      </c>
      <c r="DC76" s="469">
        <v>3.7999999999999999E-2</v>
      </c>
      <c r="DD76" s="930">
        <v>275.73461394545348</v>
      </c>
      <c r="DE76" s="469">
        <f t="shared" si="27"/>
        <v>7256.1740511961443</v>
      </c>
      <c r="DF76" s="969">
        <f t="shared" si="146"/>
        <v>43.537044307176863</v>
      </c>
      <c r="DG76" s="469">
        <f t="shared" si="208"/>
        <v>7.0701183062936792</v>
      </c>
      <c r="DH76" s="469">
        <f t="shared" si="209"/>
        <v>7.4522868633906345</v>
      </c>
      <c r="DI76" s="469">
        <f t="shared" si="210"/>
        <v>36.466926000883184</v>
      </c>
      <c r="DJ76" s="469">
        <f t="shared" si="211"/>
        <v>50.989331170567496</v>
      </c>
      <c r="DL76" s="472">
        <v>44.221039172495097</v>
      </c>
      <c r="DM76" s="472">
        <f t="shared" si="232"/>
        <v>52.537948941202501</v>
      </c>
      <c r="DN76" s="472">
        <f t="shared" si="233"/>
        <v>36.466926000883184</v>
      </c>
      <c r="DO76" s="472">
        <v>51.790406238057322</v>
      </c>
      <c r="DP76" s="472">
        <v>37.039844776961701</v>
      </c>
      <c r="DQ76" s="472">
        <f t="shared" si="234"/>
        <v>0.74754270314517868</v>
      </c>
      <c r="DR76" s="472">
        <f t="shared" si="235"/>
        <v>0.5729187760785166</v>
      </c>
      <c r="IF76" s="952">
        <v>0.95836805555555549</v>
      </c>
      <c r="IG76" s="953">
        <f t="shared" si="163"/>
        <v>45367.958368055559</v>
      </c>
      <c r="IH76" s="240" t="s">
        <v>327</v>
      </c>
      <c r="II76" s="239">
        <v>4.0000000000000001E-3</v>
      </c>
      <c r="IJ76" s="239">
        <v>4.2000000000000003E-2</v>
      </c>
      <c r="IK76" s="239">
        <v>4.2000000000000003E-2</v>
      </c>
      <c r="IL76" s="239">
        <v>342.45467564370466</v>
      </c>
      <c r="IM76" s="239">
        <f t="shared" si="240"/>
        <v>8153.682753421539</v>
      </c>
      <c r="IN76" s="954">
        <f t="shared" si="190"/>
        <v>32.614731013686153</v>
      </c>
      <c r="IO76" s="239">
        <f t="shared" si="220"/>
        <v>7.964062224272201</v>
      </c>
      <c r="IP76" s="239">
        <f t="shared" si="221"/>
        <v>8.3525530644806008</v>
      </c>
      <c r="IQ76" s="239">
        <f t="shared" si="222"/>
        <v>24.650668789413952</v>
      </c>
      <c r="IR76" s="239">
        <f t="shared" si="223"/>
        <v>40.967284078166756</v>
      </c>
      <c r="IT76" s="952">
        <v>0.95836805555555549</v>
      </c>
      <c r="IU76" s="953">
        <f t="shared" si="165"/>
        <v>45367.958368055559</v>
      </c>
      <c r="IV76" s="240" t="s">
        <v>327</v>
      </c>
      <c r="IW76" s="239">
        <v>4.0000000000000001E-3</v>
      </c>
      <c r="IX76" s="239">
        <v>4.2000000000000003E-2</v>
      </c>
      <c r="IY76" s="239">
        <v>4.2000000000000003E-2</v>
      </c>
      <c r="IZ76" s="239">
        <v>345.94918302431751</v>
      </c>
      <c r="JA76" s="239">
        <f t="shared" si="241"/>
        <v>8236.885310102798</v>
      </c>
      <c r="JB76" s="954">
        <f t="shared" si="191"/>
        <v>32.947541240411191</v>
      </c>
      <c r="JC76" s="239">
        <f t="shared" si="224"/>
        <v>8.0453298377748261</v>
      </c>
      <c r="JD76" s="239">
        <f t="shared" si="225"/>
        <v>8.4377849518126222</v>
      </c>
      <c r="JE76" s="239">
        <f t="shared" si="226"/>
        <v>24.902211402636365</v>
      </c>
      <c r="JF76" s="239">
        <f t="shared" si="227"/>
        <v>41.385326192223815</v>
      </c>
      <c r="JH76" s="225">
        <v>33.174837533636264</v>
      </c>
      <c r="JI76" s="225">
        <f t="shared" si="242"/>
        <v>41.385326192223815</v>
      </c>
      <c r="JJ76" s="225">
        <f t="shared" si="243"/>
        <v>24.650668789413952</v>
      </c>
      <c r="JK76" s="225">
        <v>41.670832511762626</v>
      </c>
      <c r="JL76" s="225">
        <v>25.074005112632058</v>
      </c>
      <c r="JM76" s="472">
        <f t="shared" si="244"/>
        <v>-0.28550631953881123</v>
      </c>
      <c r="JN76" s="472">
        <f t="shared" si="245"/>
        <v>0.42333632321810555</v>
      </c>
    </row>
    <row r="77" spans="50:274" x14ac:dyDescent="0.25">
      <c r="AX77" s="963">
        <v>0.95839120370370379</v>
      </c>
      <c r="AY77" s="964">
        <f t="shared" si="8"/>
        <v>45367.958391203705</v>
      </c>
      <c r="AZ77" s="963" t="s">
        <v>325</v>
      </c>
      <c r="BA77" s="965">
        <v>5.0000000000000001E-3</v>
      </c>
      <c r="BB77" s="965">
        <v>4.7E-2</v>
      </c>
      <c r="BC77" s="965">
        <v>4.7E-2</v>
      </c>
      <c r="BD77" s="925">
        <v>304.49324190062674</v>
      </c>
      <c r="BE77" s="965">
        <f t="shared" si="9"/>
        <v>6478.579614906952</v>
      </c>
      <c r="BF77" s="966">
        <f t="shared" si="194"/>
        <v>32.392898074534763</v>
      </c>
      <c r="BG77" s="965">
        <f t="shared" si="195"/>
        <v>6.3436092062630571</v>
      </c>
      <c r="BH77" s="965">
        <f t="shared" si="196"/>
        <v>6.6194183021875377</v>
      </c>
      <c r="BI77" s="965">
        <f t="shared" si="197"/>
        <v>26.049288868271706</v>
      </c>
      <c r="BJ77" s="965">
        <f t="shared" si="198"/>
        <v>39.012316376722303</v>
      </c>
      <c r="BL77" s="963">
        <v>0.95839120370370379</v>
      </c>
      <c r="BM77" s="964">
        <f t="shared" si="15"/>
        <v>45367.958391203705</v>
      </c>
      <c r="BN77" s="963" t="s">
        <v>325</v>
      </c>
      <c r="BO77" s="965">
        <v>5.0000000000000001E-3</v>
      </c>
      <c r="BP77" s="965">
        <v>4.7E-2</v>
      </c>
      <c r="BQ77" s="965">
        <v>4.7E-2</v>
      </c>
      <c r="BR77" s="925">
        <v>297.84979574370567</v>
      </c>
      <c r="BS77" s="965">
        <f t="shared" si="16"/>
        <v>6337.2296966745889</v>
      </c>
      <c r="BT77" s="966">
        <f t="shared" si="199"/>
        <v>31.686148483372946</v>
      </c>
      <c r="BU77" s="965">
        <f t="shared" si="200"/>
        <v>6.2052040779938684</v>
      </c>
      <c r="BV77" s="965">
        <f t="shared" si="201"/>
        <v>6.4749955596457758</v>
      </c>
      <c r="BW77" s="965">
        <f t="shared" si="202"/>
        <v>25.480944405379077</v>
      </c>
      <c r="BX77" s="965">
        <f t="shared" si="203"/>
        <v>38.161144043018723</v>
      </c>
      <c r="BZ77" s="927">
        <v>32.077165003491231</v>
      </c>
      <c r="CA77" s="927">
        <f t="shared" si="228"/>
        <v>39.012316376722303</v>
      </c>
      <c r="CB77" s="927">
        <f t="shared" si="229"/>
        <v>25.480944405379077</v>
      </c>
      <c r="CC77" s="927">
        <v>38.632063938987265</v>
      </c>
      <c r="CD77" s="927">
        <v>25.795386856974197</v>
      </c>
      <c r="CE77" s="927">
        <f t="shared" si="230"/>
        <v>0.38025243773503803</v>
      </c>
      <c r="CF77" s="927">
        <f t="shared" si="231"/>
        <v>0.31444245159512008</v>
      </c>
      <c r="CJ77" s="967">
        <v>0.93062500000000004</v>
      </c>
      <c r="CK77" s="968">
        <f t="shared" si="143"/>
        <v>45367.930625000001</v>
      </c>
      <c r="CL77" s="967" t="s">
        <v>326</v>
      </c>
      <c r="CM77" s="469">
        <v>5.0000000000000001E-3</v>
      </c>
      <c r="CN77" s="469">
        <v>3.7999999999999999E-2</v>
      </c>
      <c r="CO77" s="469">
        <v>3.7999999999999999E-2</v>
      </c>
      <c r="CP77" s="930">
        <v>284.10906235127197</v>
      </c>
      <c r="CQ77" s="469">
        <f t="shared" si="22"/>
        <v>7476.5542724018942</v>
      </c>
      <c r="CR77" s="969">
        <f t="shared" si="144"/>
        <v>37.382771362009471</v>
      </c>
      <c r="CS77" s="469">
        <f t="shared" si="204"/>
        <v>7.2848477525967175</v>
      </c>
      <c r="CT77" s="469">
        <f t="shared" si="205"/>
        <v>7.6786233067911347</v>
      </c>
      <c r="CU77" s="469">
        <f t="shared" si="206"/>
        <v>30.097923609412753</v>
      </c>
      <c r="CV77" s="469">
        <f t="shared" si="207"/>
        <v>45.061394668800602</v>
      </c>
      <c r="CX77" s="967">
        <v>0.93062500000000004</v>
      </c>
      <c r="CY77" s="968">
        <f t="shared" si="145"/>
        <v>45367.930625000001</v>
      </c>
      <c r="CZ77" s="967" t="s">
        <v>326</v>
      </c>
      <c r="DA77" s="469">
        <v>5.0000000000000001E-3</v>
      </c>
      <c r="DB77" s="469">
        <v>3.7999999999999999E-2</v>
      </c>
      <c r="DC77" s="469">
        <v>3.7999999999999999E-2</v>
      </c>
      <c r="DD77" s="930">
        <v>275.73461394545348</v>
      </c>
      <c r="DE77" s="469">
        <f t="shared" si="27"/>
        <v>7256.1740511961443</v>
      </c>
      <c r="DF77" s="969">
        <f t="shared" si="146"/>
        <v>36.280870255980723</v>
      </c>
      <c r="DG77" s="469">
        <f t="shared" si="208"/>
        <v>7.0701183062936792</v>
      </c>
      <c r="DH77" s="469">
        <f t="shared" si="209"/>
        <v>7.4522868633906345</v>
      </c>
      <c r="DI77" s="469">
        <f t="shared" si="210"/>
        <v>29.210751949687044</v>
      </c>
      <c r="DJ77" s="469">
        <f t="shared" si="211"/>
        <v>43.733157119371356</v>
      </c>
      <c r="DL77" s="472">
        <v>36.850865977079245</v>
      </c>
      <c r="DM77" s="472">
        <f t="shared" si="232"/>
        <v>45.061394668800602</v>
      </c>
      <c r="DN77" s="472">
        <f t="shared" si="233"/>
        <v>29.210751949687044</v>
      </c>
      <c r="DO77" s="472">
        <v>44.42023304264147</v>
      </c>
      <c r="DP77" s="472">
        <v>29.669671581545852</v>
      </c>
      <c r="DQ77" s="472">
        <f t="shared" si="234"/>
        <v>0.64116162615913197</v>
      </c>
      <c r="DR77" s="472">
        <f t="shared" si="235"/>
        <v>0.45891963185880869</v>
      </c>
      <c r="IF77" s="952">
        <v>0.96185185185185185</v>
      </c>
      <c r="IG77" s="953">
        <f t="shared" si="163"/>
        <v>45367.961851851855</v>
      </c>
      <c r="IH77" s="240" t="s">
        <v>327</v>
      </c>
      <c r="II77" s="239">
        <v>5.0000000000000001E-3</v>
      </c>
      <c r="IJ77" s="239">
        <v>4.2000000000000003E-2</v>
      </c>
      <c r="IK77" s="239">
        <v>4.2000000000000003E-2</v>
      </c>
      <c r="IL77" s="239">
        <v>342.45467564370466</v>
      </c>
      <c r="IM77" s="239">
        <f t="shared" si="240"/>
        <v>8153.682753421539</v>
      </c>
      <c r="IN77" s="954">
        <f t="shared" si="190"/>
        <v>40.768413767107695</v>
      </c>
      <c r="IO77" s="239">
        <f t="shared" si="220"/>
        <v>7.964062224272201</v>
      </c>
      <c r="IP77" s="239">
        <f t="shared" si="221"/>
        <v>8.3525530644806008</v>
      </c>
      <c r="IQ77" s="239">
        <f t="shared" si="222"/>
        <v>32.804351542835491</v>
      </c>
      <c r="IR77" s="239">
        <f t="shared" si="223"/>
        <v>49.120966831588298</v>
      </c>
      <c r="IT77" s="952">
        <v>0.96185185185185185</v>
      </c>
      <c r="IU77" s="953">
        <f t="shared" si="165"/>
        <v>45367.961851851855</v>
      </c>
      <c r="IV77" s="240" t="s">
        <v>327</v>
      </c>
      <c r="IW77" s="239">
        <v>5.0000000000000001E-3</v>
      </c>
      <c r="IX77" s="239">
        <v>4.2000000000000003E-2</v>
      </c>
      <c r="IY77" s="239">
        <v>4.2000000000000003E-2</v>
      </c>
      <c r="IZ77" s="239">
        <v>345.94918302431751</v>
      </c>
      <c r="JA77" s="239">
        <f t="shared" si="241"/>
        <v>8236.885310102798</v>
      </c>
      <c r="JB77" s="954">
        <f t="shared" si="191"/>
        <v>41.18442655051399</v>
      </c>
      <c r="JC77" s="239">
        <f t="shared" si="224"/>
        <v>8.0453298377748261</v>
      </c>
      <c r="JD77" s="239">
        <f t="shared" si="225"/>
        <v>8.4377849518126222</v>
      </c>
      <c r="JE77" s="239">
        <f t="shared" si="226"/>
        <v>33.13909671273916</v>
      </c>
      <c r="JF77" s="239">
        <f t="shared" si="227"/>
        <v>49.622211502326614</v>
      </c>
      <c r="JH77" s="225">
        <v>41.46854691704533</v>
      </c>
      <c r="JI77" s="225">
        <f t="shared" si="242"/>
        <v>49.622211502326614</v>
      </c>
      <c r="JJ77" s="225">
        <f t="shared" si="243"/>
        <v>32.804351542835491</v>
      </c>
      <c r="JK77" s="225">
        <v>49.964541895171692</v>
      </c>
      <c r="JL77" s="225">
        <v>33.367714496041124</v>
      </c>
      <c r="JM77" s="472">
        <f t="shared" si="244"/>
        <v>-0.34233039284507782</v>
      </c>
      <c r="JN77" s="472">
        <f t="shared" si="245"/>
        <v>0.56336295320563323</v>
      </c>
    </row>
    <row r="78" spans="50:274" ht="15.75" thickBot="1" x14ac:dyDescent="0.3">
      <c r="AX78" s="963">
        <v>0.96185185185185185</v>
      </c>
      <c r="AY78" s="964">
        <f t="shared" si="8"/>
        <v>45367.961851851855</v>
      </c>
      <c r="AZ78" s="963" t="s">
        <v>325</v>
      </c>
      <c r="BA78" s="965">
        <v>5.0000000000000001E-3</v>
      </c>
      <c r="BB78" s="965">
        <v>4.7E-2</v>
      </c>
      <c r="BC78" s="965">
        <v>4.7E-2</v>
      </c>
      <c r="BD78" s="925">
        <v>304.49324190062674</v>
      </c>
      <c r="BE78" s="965">
        <f t="shared" si="9"/>
        <v>6478.579614906952</v>
      </c>
      <c r="BF78" s="966">
        <f t="shared" si="194"/>
        <v>32.392898074534763</v>
      </c>
      <c r="BG78" s="965">
        <f t="shared" si="195"/>
        <v>6.3436092062630571</v>
      </c>
      <c r="BH78" s="965">
        <f t="shared" si="196"/>
        <v>6.6194183021875377</v>
      </c>
      <c r="BI78" s="965">
        <f t="shared" si="197"/>
        <v>26.049288868271706</v>
      </c>
      <c r="BJ78" s="965">
        <f t="shared" si="198"/>
        <v>39.012316376722303</v>
      </c>
      <c r="BL78" s="963">
        <v>0.96185185185185185</v>
      </c>
      <c r="BM78" s="964">
        <f t="shared" si="15"/>
        <v>45367.961851851855</v>
      </c>
      <c r="BN78" s="963" t="s">
        <v>325</v>
      </c>
      <c r="BO78" s="965">
        <v>5.0000000000000001E-3</v>
      </c>
      <c r="BP78" s="965">
        <v>4.7E-2</v>
      </c>
      <c r="BQ78" s="965">
        <v>4.7E-2</v>
      </c>
      <c r="BR78" s="925">
        <v>297.84979574370567</v>
      </c>
      <c r="BS78" s="965">
        <f t="shared" si="16"/>
        <v>6337.2296966745889</v>
      </c>
      <c r="BT78" s="966">
        <f t="shared" si="199"/>
        <v>31.686148483372946</v>
      </c>
      <c r="BU78" s="965">
        <f t="shared" si="200"/>
        <v>6.2052040779938684</v>
      </c>
      <c r="BV78" s="965">
        <f t="shared" si="201"/>
        <v>6.4749955596457758</v>
      </c>
      <c r="BW78" s="965">
        <f t="shared" si="202"/>
        <v>25.480944405379077</v>
      </c>
      <c r="BX78" s="965">
        <f t="shared" si="203"/>
        <v>38.161144043018723</v>
      </c>
      <c r="BZ78" s="927">
        <v>32.077165003491231</v>
      </c>
      <c r="CA78" s="927">
        <f t="shared" si="228"/>
        <v>39.012316376722303</v>
      </c>
      <c r="CB78" s="927">
        <f t="shared" si="229"/>
        <v>25.480944405379077</v>
      </c>
      <c r="CC78" s="927">
        <v>38.632063938987265</v>
      </c>
      <c r="CD78" s="927">
        <v>25.795386856974197</v>
      </c>
      <c r="CE78" s="927">
        <f t="shared" si="230"/>
        <v>0.38025243773503803</v>
      </c>
      <c r="CF78" s="927">
        <f t="shared" si="231"/>
        <v>0.31444245159512008</v>
      </c>
      <c r="CJ78" s="967">
        <v>0.93407407407407417</v>
      </c>
      <c r="CK78" s="968">
        <f t="shared" si="143"/>
        <v>45367.934074074074</v>
      </c>
      <c r="CL78" s="967" t="s">
        <v>326</v>
      </c>
      <c r="CM78" s="469">
        <v>6.0000000000000001E-3</v>
      </c>
      <c r="CN78" s="469">
        <v>3.7999999999999999E-2</v>
      </c>
      <c r="CO78" s="469">
        <v>3.7999999999999999E-2</v>
      </c>
      <c r="CP78" s="930">
        <v>284.10906235127197</v>
      </c>
      <c r="CQ78" s="469">
        <f t="shared" si="22"/>
        <v>7476.5542724018942</v>
      </c>
      <c r="CR78" s="969">
        <f t="shared" si="144"/>
        <v>44.859325634411363</v>
      </c>
      <c r="CS78" s="469">
        <f t="shared" si="204"/>
        <v>7.2848477525967175</v>
      </c>
      <c r="CT78" s="469">
        <f t="shared" si="205"/>
        <v>7.6786233067911347</v>
      </c>
      <c r="CU78" s="469">
        <f t="shared" si="206"/>
        <v>37.574477881814644</v>
      </c>
      <c r="CV78" s="469">
        <f t="shared" si="207"/>
        <v>52.537948941202501</v>
      </c>
      <c r="CX78" s="967">
        <v>0.93407407407407417</v>
      </c>
      <c r="CY78" s="968">
        <f t="shared" si="145"/>
        <v>45367.934074074074</v>
      </c>
      <c r="CZ78" s="967" t="s">
        <v>326</v>
      </c>
      <c r="DA78" s="469">
        <v>6.0000000000000001E-3</v>
      </c>
      <c r="DB78" s="469">
        <v>3.7999999999999999E-2</v>
      </c>
      <c r="DC78" s="469">
        <v>3.7999999999999999E-2</v>
      </c>
      <c r="DD78" s="930">
        <v>275.73461394545348</v>
      </c>
      <c r="DE78" s="469">
        <f t="shared" si="27"/>
        <v>7256.1740511961443</v>
      </c>
      <c r="DF78" s="969">
        <f t="shared" si="146"/>
        <v>43.537044307176863</v>
      </c>
      <c r="DG78" s="469">
        <f t="shared" si="208"/>
        <v>7.0701183062936792</v>
      </c>
      <c r="DH78" s="469">
        <f t="shared" si="209"/>
        <v>7.4522868633906345</v>
      </c>
      <c r="DI78" s="469">
        <f t="shared" si="210"/>
        <v>36.466926000883184</v>
      </c>
      <c r="DJ78" s="469">
        <f t="shared" si="211"/>
        <v>50.989331170567496</v>
      </c>
      <c r="DL78" s="472">
        <v>44.221039172495097</v>
      </c>
      <c r="DM78" s="472">
        <f t="shared" si="232"/>
        <v>52.537948941202501</v>
      </c>
      <c r="DN78" s="472">
        <f t="shared" si="233"/>
        <v>36.466926000883184</v>
      </c>
      <c r="DO78" s="472">
        <v>51.790406238057322</v>
      </c>
      <c r="DP78" s="472">
        <v>37.039844776961701</v>
      </c>
      <c r="DQ78" s="472">
        <f t="shared" si="234"/>
        <v>0.74754270314517868</v>
      </c>
      <c r="DR78" s="472">
        <f t="shared" si="235"/>
        <v>0.5729187760785166</v>
      </c>
      <c r="IF78" s="1008">
        <v>0.96531250000000002</v>
      </c>
      <c r="IG78" s="1009">
        <f t="shared" si="163"/>
        <v>45367.965312499997</v>
      </c>
      <c r="IH78" s="272" t="s">
        <v>327</v>
      </c>
      <c r="II78" s="250">
        <v>5.0000000000000001E-3</v>
      </c>
      <c r="IJ78" s="250">
        <v>4.2000000000000003E-2</v>
      </c>
      <c r="IK78" s="250">
        <v>4.2000000000000003E-2</v>
      </c>
      <c r="IL78" s="239">
        <v>342.45467564370466</v>
      </c>
      <c r="IM78" s="250">
        <f t="shared" si="240"/>
        <v>8153.682753421539</v>
      </c>
      <c r="IN78" s="1010">
        <f t="shared" si="190"/>
        <v>40.768413767107695</v>
      </c>
      <c r="IO78" s="250">
        <f t="shared" si="220"/>
        <v>7.964062224272201</v>
      </c>
      <c r="IP78" s="250">
        <f t="shared" si="221"/>
        <v>8.3525530644806008</v>
      </c>
      <c r="IQ78" s="250">
        <f t="shared" si="222"/>
        <v>32.804351542835491</v>
      </c>
      <c r="IR78" s="250">
        <f t="shared" si="223"/>
        <v>49.120966831588298</v>
      </c>
      <c r="IT78" s="1008">
        <v>0.96531250000000002</v>
      </c>
      <c r="IU78" s="1009">
        <f t="shared" si="165"/>
        <v>45367.965312499997</v>
      </c>
      <c r="IV78" s="272" t="s">
        <v>327</v>
      </c>
      <c r="IW78" s="250">
        <v>5.0000000000000001E-3</v>
      </c>
      <c r="IX78" s="250">
        <v>4.2000000000000003E-2</v>
      </c>
      <c r="IY78" s="250">
        <v>4.2000000000000003E-2</v>
      </c>
      <c r="IZ78" s="239">
        <v>345.94918302431751</v>
      </c>
      <c r="JA78" s="250">
        <f t="shared" si="241"/>
        <v>8236.885310102798</v>
      </c>
      <c r="JB78" s="1010">
        <f t="shared" si="191"/>
        <v>41.18442655051399</v>
      </c>
      <c r="JC78" s="250">
        <f t="shared" si="224"/>
        <v>8.0453298377748261</v>
      </c>
      <c r="JD78" s="250">
        <f t="shared" si="225"/>
        <v>8.4377849518126222</v>
      </c>
      <c r="JE78" s="250">
        <f t="shared" si="226"/>
        <v>33.13909671273916</v>
      </c>
      <c r="JF78" s="250">
        <f t="shared" si="227"/>
        <v>49.622211502326614</v>
      </c>
      <c r="JH78" s="225">
        <v>41.46854691704533</v>
      </c>
      <c r="JI78" s="225">
        <f t="shared" si="242"/>
        <v>49.622211502326614</v>
      </c>
      <c r="JJ78" s="225">
        <f t="shared" si="243"/>
        <v>32.804351542835491</v>
      </c>
      <c r="JK78" s="225">
        <v>49.964541895171692</v>
      </c>
      <c r="JL78" s="225">
        <v>33.367714496041124</v>
      </c>
      <c r="JM78" s="472">
        <f t="shared" si="244"/>
        <v>-0.34233039284507782</v>
      </c>
      <c r="JN78" s="472">
        <f t="shared" si="245"/>
        <v>0.56336295320563323</v>
      </c>
    </row>
    <row r="79" spans="50:274" ht="15.75" thickBot="1" x14ac:dyDescent="0.3">
      <c r="AX79" s="1011">
        <v>0.96531250000000002</v>
      </c>
      <c r="AY79" s="1012">
        <f t="shared" si="8"/>
        <v>45367.965312499997</v>
      </c>
      <c r="AZ79" s="1011" t="s">
        <v>325</v>
      </c>
      <c r="BA79" s="1013">
        <v>4.0000000000000001E-3</v>
      </c>
      <c r="BB79" s="1013">
        <v>4.7E-2</v>
      </c>
      <c r="BC79" s="1013">
        <v>4.7E-2</v>
      </c>
      <c r="BD79" s="925">
        <v>304.49324190062674</v>
      </c>
      <c r="BE79" s="1013">
        <f t="shared" si="9"/>
        <v>6478.579614906952</v>
      </c>
      <c r="BF79" s="1014">
        <f t="shared" si="194"/>
        <v>25.914318459627808</v>
      </c>
      <c r="BG79" s="1013">
        <f t="shared" si="195"/>
        <v>6.3436092062630571</v>
      </c>
      <c r="BH79" s="1013">
        <f t="shared" si="196"/>
        <v>6.6194183021875377</v>
      </c>
      <c r="BI79" s="1013">
        <f t="shared" si="197"/>
        <v>19.57070925336475</v>
      </c>
      <c r="BJ79" s="1013">
        <f t="shared" si="198"/>
        <v>32.533736761815348</v>
      </c>
      <c r="BL79" s="1011">
        <v>0.96531250000000002</v>
      </c>
      <c r="BM79" s="1012">
        <f t="shared" si="15"/>
        <v>45367.965312499997</v>
      </c>
      <c r="BN79" s="1011" t="s">
        <v>325</v>
      </c>
      <c r="BO79" s="1013">
        <v>4.0000000000000001E-3</v>
      </c>
      <c r="BP79" s="1013">
        <v>4.7E-2</v>
      </c>
      <c r="BQ79" s="1013">
        <v>4.7E-2</v>
      </c>
      <c r="BR79" s="925">
        <v>297.84979574370567</v>
      </c>
      <c r="BS79" s="1013">
        <f t="shared" si="16"/>
        <v>6337.2296966745889</v>
      </c>
      <c r="BT79" s="1014">
        <f t="shared" si="199"/>
        <v>25.348918786698356</v>
      </c>
      <c r="BU79" s="1013">
        <f t="shared" si="200"/>
        <v>6.2052040779938684</v>
      </c>
      <c r="BV79" s="1013">
        <f t="shared" si="201"/>
        <v>6.4749955596457758</v>
      </c>
      <c r="BW79" s="1013">
        <f t="shared" si="202"/>
        <v>19.143714708704486</v>
      </c>
      <c r="BX79" s="1013">
        <f t="shared" si="203"/>
        <v>31.823914346344132</v>
      </c>
      <c r="BZ79" s="927">
        <v>25.661732002792981</v>
      </c>
      <c r="CA79" s="927">
        <f t="shared" si="228"/>
        <v>32.533736761815348</v>
      </c>
      <c r="CB79" s="927">
        <f t="shared" si="229"/>
        <v>19.143714708704486</v>
      </c>
      <c r="CC79" s="927">
        <v>32.216630938289015</v>
      </c>
      <c r="CD79" s="927">
        <v>19.379953856275947</v>
      </c>
      <c r="CE79" s="927">
        <f t="shared" si="230"/>
        <v>0.3171058235263331</v>
      </c>
      <c r="CF79" s="927">
        <f t="shared" si="231"/>
        <v>0.23623914757146025</v>
      </c>
      <c r="CJ79" s="967">
        <v>0.93758101851851849</v>
      </c>
      <c r="CK79" s="968">
        <f t="shared" si="143"/>
        <v>45367.937581018516</v>
      </c>
      <c r="CL79" s="967" t="s">
        <v>326</v>
      </c>
      <c r="CM79" s="469">
        <v>5.0000000000000001E-3</v>
      </c>
      <c r="CN79" s="469">
        <v>3.7999999999999999E-2</v>
      </c>
      <c r="CO79" s="469">
        <v>3.7999999999999999E-2</v>
      </c>
      <c r="CP79" s="930">
        <v>284.10906235127197</v>
      </c>
      <c r="CQ79" s="469">
        <f t="shared" si="22"/>
        <v>7476.5542724018942</v>
      </c>
      <c r="CR79" s="969">
        <f t="shared" si="144"/>
        <v>37.382771362009471</v>
      </c>
      <c r="CS79" s="469">
        <f t="shared" si="204"/>
        <v>7.2848477525967175</v>
      </c>
      <c r="CT79" s="469">
        <f t="shared" si="205"/>
        <v>7.6786233067911347</v>
      </c>
      <c r="CU79" s="469">
        <f t="shared" si="206"/>
        <v>30.097923609412753</v>
      </c>
      <c r="CV79" s="469">
        <f t="shared" si="207"/>
        <v>45.061394668800602</v>
      </c>
      <c r="CX79" s="967">
        <v>0.93758101851851849</v>
      </c>
      <c r="CY79" s="968">
        <f t="shared" si="145"/>
        <v>45367.937581018516</v>
      </c>
      <c r="CZ79" s="967" t="s">
        <v>326</v>
      </c>
      <c r="DA79" s="469">
        <v>5.0000000000000001E-3</v>
      </c>
      <c r="DB79" s="469">
        <v>3.7999999999999999E-2</v>
      </c>
      <c r="DC79" s="469">
        <v>3.7999999999999999E-2</v>
      </c>
      <c r="DD79" s="930">
        <v>275.73461394545348</v>
      </c>
      <c r="DE79" s="469">
        <f t="shared" si="27"/>
        <v>7256.1740511961443</v>
      </c>
      <c r="DF79" s="969">
        <f t="shared" si="146"/>
        <v>36.280870255980723</v>
      </c>
      <c r="DG79" s="469">
        <f t="shared" si="208"/>
        <v>7.0701183062936792</v>
      </c>
      <c r="DH79" s="469">
        <f t="shared" si="209"/>
        <v>7.4522868633906345</v>
      </c>
      <c r="DI79" s="469">
        <f t="shared" si="210"/>
        <v>29.210751949687044</v>
      </c>
      <c r="DJ79" s="469">
        <f t="shared" si="211"/>
        <v>43.733157119371356</v>
      </c>
      <c r="DL79" s="472">
        <v>36.850865977079245</v>
      </c>
      <c r="DM79" s="472">
        <f t="shared" si="232"/>
        <v>45.061394668800602</v>
      </c>
      <c r="DN79" s="472">
        <f t="shared" si="233"/>
        <v>29.210751949687044</v>
      </c>
      <c r="DO79" s="472">
        <v>44.42023304264147</v>
      </c>
      <c r="DP79" s="472">
        <v>29.669671581545852</v>
      </c>
      <c r="DQ79" s="472">
        <f t="shared" si="234"/>
        <v>0.64116162615913197</v>
      </c>
      <c r="DR79" s="472">
        <f t="shared" si="235"/>
        <v>0.45891963185880869</v>
      </c>
    </row>
    <row r="80" spans="50:274" x14ac:dyDescent="0.25">
      <c r="CJ80" s="967">
        <v>0.94098379629629625</v>
      </c>
      <c r="CK80" s="968">
        <f t="shared" si="143"/>
        <v>45367.940983796296</v>
      </c>
      <c r="CL80" s="967" t="s">
        <v>326</v>
      </c>
      <c r="CM80" s="469">
        <v>6.0000000000000001E-3</v>
      </c>
      <c r="CN80" s="469">
        <v>3.7999999999999999E-2</v>
      </c>
      <c r="CO80" s="469">
        <v>3.7999999999999999E-2</v>
      </c>
      <c r="CP80" s="930">
        <v>284.10906235127197</v>
      </c>
      <c r="CQ80" s="469">
        <f t="shared" si="22"/>
        <v>7476.5542724018942</v>
      </c>
      <c r="CR80" s="969">
        <f t="shared" si="144"/>
        <v>44.859325634411363</v>
      </c>
      <c r="CS80" s="469">
        <f t="shared" si="204"/>
        <v>7.2848477525967175</v>
      </c>
      <c r="CT80" s="469">
        <f t="shared" si="205"/>
        <v>7.6786233067911347</v>
      </c>
      <c r="CU80" s="469">
        <f t="shared" si="206"/>
        <v>37.574477881814644</v>
      </c>
      <c r="CV80" s="469">
        <f t="shared" si="207"/>
        <v>52.537948941202501</v>
      </c>
      <c r="CX80" s="967">
        <v>0.94098379629629625</v>
      </c>
      <c r="CY80" s="968">
        <f t="shared" si="145"/>
        <v>45367.940983796296</v>
      </c>
      <c r="CZ80" s="967" t="s">
        <v>326</v>
      </c>
      <c r="DA80" s="469">
        <v>6.0000000000000001E-3</v>
      </c>
      <c r="DB80" s="469">
        <v>3.7999999999999999E-2</v>
      </c>
      <c r="DC80" s="469">
        <v>3.7999999999999999E-2</v>
      </c>
      <c r="DD80" s="930">
        <v>275.73461394545348</v>
      </c>
      <c r="DE80" s="469">
        <f t="shared" si="27"/>
        <v>7256.1740511961443</v>
      </c>
      <c r="DF80" s="969">
        <f t="shared" si="146"/>
        <v>43.537044307176863</v>
      </c>
      <c r="DG80" s="469">
        <f t="shared" si="208"/>
        <v>7.0701183062936792</v>
      </c>
      <c r="DH80" s="469">
        <f t="shared" si="209"/>
        <v>7.4522868633906345</v>
      </c>
      <c r="DI80" s="469">
        <f t="shared" si="210"/>
        <v>36.466926000883184</v>
      </c>
      <c r="DJ80" s="469">
        <f t="shared" si="211"/>
        <v>50.989331170567496</v>
      </c>
      <c r="DL80" s="472">
        <v>44.221039172495097</v>
      </c>
      <c r="DM80" s="472">
        <f t="shared" si="232"/>
        <v>52.537948941202501</v>
      </c>
      <c r="DN80" s="472">
        <f t="shared" si="233"/>
        <v>36.466926000883184</v>
      </c>
      <c r="DO80" s="472">
        <v>51.790406238057322</v>
      </c>
      <c r="DP80" s="472">
        <v>37.039844776961701</v>
      </c>
      <c r="DQ80" s="472">
        <f t="shared" si="234"/>
        <v>0.74754270314517868</v>
      </c>
      <c r="DR80" s="472">
        <f t="shared" si="235"/>
        <v>0.5729187760785166</v>
      </c>
    </row>
    <row r="81" spans="88:122" x14ac:dyDescent="0.25">
      <c r="CJ81" s="967">
        <v>0.94450231481481473</v>
      </c>
      <c r="CK81" s="968">
        <f t="shared" si="143"/>
        <v>45367.944502314815</v>
      </c>
      <c r="CL81" s="967" t="s">
        <v>326</v>
      </c>
      <c r="CM81" s="469">
        <v>5.0000000000000001E-3</v>
      </c>
      <c r="CN81" s="469">
        <v>3.7999999999999999E-2</v>
      </c>
      <c r="CO81" s="469">
        <v>3.7999999999999999E-2</v>
      </c>
      <c r="CP81" s="930">
        <v>284.10906235127197</v>
      </c>
      <c r="CQ81" s="469">
        <f t="shared" si="22"/>
        <v>7476.5542724018942</v>
      </c>
      <c r="CR81" s="969">
        <f t="shared" si="144"/>
        <v>37.382771362009471</v>
      </c>
      <c r="CS81" s="469">
        <f t="shared" si="204"/>
        <v>7.2848477525967175</v>
      </c>
      <c r="CT81" s="469">
        <f t="shared" si="205"/>
        <v>7.6786233067911347</v>
      </c>
      <c r="CU81" s="469">
        <f t="shared" si="206"/>
        <v>30.097923609412753</v>
      </c>
      <c r="CV81" s="469">
        <f t="shared" si="207"/>
        <v>45.061394668800602</v>
      </c>
      <c r="CX81" s="967">
        <v>0.94450231481481473</v>
      </c>
      <c r="CY81" s="968">
        <f t="shared" si="145"/>
        <v>45367.944502314815</v>
      </c>
      <c r="CZ81" s="967" t="s">
        <v>326</v>
      </c>
      <c r="DA81" s="469">
        <v>5.0000000000000001E-3</v>
      </c>
      <c r="DB81" s="469">
        <v>3.7999999999999999E-2</v>
      </c>
      <c r="DC81" s="469">
        <v>3.7999999999999999E-2</v>
      </c>
      <c r="DD81" s="930">
        <v>275.73461394545348</v>
      </c>
      <c r="DE81" s="469">
        <f t="shared" si="27"/>
        <v>7256.1740511961443</v>
      </c>
      <c r="DF81" s="969">
        <f t="shared" si="146"/>
        <v>36.280870255980723</v>
      </c>
      <c r="DG81" s="469">
        <f t="shared" si="208"/>
        <v>7.0701183062936792</v>
      </c>
      <c r="DH81" s="469">
        <f t="shared" si="209"/>
        <v>7.4522868633906345</v>
      </c>
      <c r="DI81" s="469">
        <f t="shared" si="210"/>
        <v>29.210751949687044</v>
      </c>
      <c r="DJ81" s="469">
        <f t="shared" si="211"/>
        <v>43.733157119371356</v>
      </c>
      <c r="DL81" s="472">
        <v>36.850865977079245</v>
      </c>
      <c r="DM81" s="472">
        <f t="shared" si="232"/>
        <v>45.061394668800602</v>
      </c>
      <c r="DN81" s="472">
        <f t="shared" si="233"/>
        <v>29.210751949687044</v>
      </c>
      <c r="DO81" s="472">
        <v>44.42023304264147</v>
      </c>
      <c r="DP81" s="472">
        <v>29.669671581545852</v>
      </c>
      <c r="DQ81" s="472">
        <f t="shared" si="234"/>
        <v>0.64116162615913197</v>
      </c>
      <c r="DR81" s="472">
        <f t="shared" si="235"/>
        <v>0.45891963185880869</v>
      </c>
    </row>
    <row r="82" spans="88:122" x14ac:dyDescent="0.25">
      <c r="CJ82" s="967">
        <v>0.94798611111111108</v>
      </c>
      <c r="CK82" s="968">
        <f t="shared" si="143"/>
        <v>45367.94798611111</v>
      </c>
      <c r="CL82" s="967" t="s">
        <v>326</v>
      </c>
      <c r="CM82" s="469">
        <v>5.0000000000000001E-3</v>
      </c>
      <c r="CN82" s="469">
        <v>3.7999999999999999E-2</v>
      </c>
      <c r="CO82" s="469">
        <v>3.7999999999999999E-2</v>
      </c>
      <c r="CP82" s="930">
        <v>284.10906235127197</v>
      </c>
      <c r="CQ82" s="469">
        <f t="shared" si="22"/>
        <v>7476.5542724018942</v>
      </c>
      <c r="CR82" s="969">
        <f t="shared" si="144"/>
        <v>37.382771362009471</v>
      </c>
      <c r="CS82" s="469">
        <f t="shared" si="204"/>
        <v>7.2848477525967175</v>
      </c>
      <c r="CT82" s="469">
        <f t="shared" si="205"/>
        <v>7.6786233067911347</v>
      </c>
      <c r="CU82" s="469">
        <f t="shared" si="206"/>
        <v>30.097923609412753</v>
      </c>
      <c r="CV82" s="469">
        <f t="shared" si="207"/>
        <v>45.061394668800602</v>
      </c>
      <c r="CX82" s="967">
        <v>0.94798611111111108</v>
      </c>
      <c r="CY82" s="968">
        <f t="shared" si="145"/>
        <v>45367.94798611111</v>
      </c>
      <c r="CZ82" s="967" t="s">
        <v>326</v>
      </c>
      <c r="DA82" s="469">
        <v>5.0000000000000001E-3</v>
      </c>
      <c r="DB82" s="469">
        <v>3.7999999999999999E-2</v>
      </c>
      <c r="DC82" s="469">
        <v>3.7999999999999999E-2</v>
      </c>
      <c r="DD82" s="930">
        <v>275.73461394545348</v>
      </c>
      <c r="DE82" s="469">
        <f t="shared" si="27"/>
        <v>7256.1740511961443</v>
      </c>
      <c r="DF82" s="969">
        <f t="shared" si="146"/>
        <v>36.280870255980723</v>
      </c>
      <c r="DG82" s="469">
        <f t="shared" si="208"/>
        <v>7.0701183062936792</v>
      </c>
      <c r="DH82" s="469">
        <f t="shared" si="209"/>
        <v>7.4522868633906345</v>
      </c>
      <c r="DI82" s="469">
        <f t="shared" si="210"/>
        <v>29.210751949687044</v>
      </c>
      <c r="DJ82" s="469">
        <f t="shared" si="211"/>
        <v>43.733157119371356</v>
      </c>
      <c r="DL82" s="472">
        <v>36.850865977079245</v>
      </c>
      <c r="DM82" s="472">
        <f t="shared" si="232"/>
        <v>45.061394668800602</v>
      </c>
      <c r="DN82" s="472">
        <f t="shared" si="233"/>
        <v>29.210751949687044</v>
      </c>
      <c r="DO82" s="472">
        <v>44.42023304264147</v>
      </c>
      <c r="DP82" s="472">
        <v>29.669671581545852</v>
      </c>
      <c r="DQ82" s="472">
        <f t="shared" si="234"/>
        <v>0.64116162615913197</v>
      </c>
      <c r="DR82" s="472">
        <f t="shared" si="235"/>
        <v>0.45891963185880869</v>
      </c>
    </row>
    <row r="83" spans="88:122" x14ac:dyDescent="0.25">
      <c r="CJ83" s="967">
        <v>0.95146990740740733</v>
      </c>
      <c r="CK83" s="968">
        <f t="shared" si="143"/>
        <v>45367.951469907406</v>
      </c>
      <c r="CL83" s="967" t="s">
        <v>326</v>
      </c>
      <c r="CM83" s="469">
        <v>5.0000000000000001E-3</v>
      </c>
      <c r="CN83" s="469">
        <v>3.7999999999999999E-2</v>
      </c>
      <c r="CO83" s="469">
        <v>3.7999999999999999E-2</v>
      </c>
      <c r="CP83" s="930">
        <v>284.10906235127197</v>
      </c>
      <c r="CQ83" s="469">
        <f t="shared" si="22"/>
        <v>7476.5542724018942</v>
      </c>
      <c r="CR83" s="969">
        <f t="shared" si="144"/>
        <v>37.382771362009471</v>
      </c>
      <c r="CS83" s="469">
        <f t="shared" si="204"/>
        <v>7.2848477525967175</v>
      </c>
      <c r="CT83" s="469">
        <f t="shared" si="205"/>
        <v>7.6786233067911347</v>
      </c>
      <c r="CU83" s="469">
        <f t="shared" si="206"/>
        <v>30.097923609412753</v>
      </c>
      <c r="CV83" s="469">
        <f t="shared" si="207"/>
        <v>45.061394668800602</v>
      </c>
      <c r="CX83" s="967">
        <v>0.95146990740740733</v>
      </c>
      <c r="CY83" s="968">
        <f t="shared" si="145"/>
        <v>45367.951469907406</v>
      </c>
      <c r="CZ83" s="967" t="s">
        <v>326</v>
      </c>
      <c r="DA83" s="469">
        <v>5.0000000000000001E-3</v>
      </c>
      <c r="DB83" s="469">
        <v>3.7999999999999999E-2</v>
      </c>
      <c r="DC83" s="469">
        <v>3.7999999999999999E-2</v>
      </c>
      <c r="DD83" s="930">
        <v>275.73461394545348</v>
      </c>
      <c r="DE83" s="469">
        <f t="shared" si="27"/>
        <v>7256.1740511961443</v>
      </c>
      <c r="DF83" s="969">
        <f t="shared" si="146"/>
        <v>36.280870255980723</v>
      </c>
      <c r="DG83" s="469">
        <f t="shared" si="208"/>
        <v>7.0701183062936792</v>
      </c>
      <c r="DH83" s="469">
        <f t="shared" si="209"/>
        <v>7.4522868633906345</v>
      </c>
      <c r="DI83" s="469">
        <f t="shared" si="210"/>
        <v>29.210751949687044</v>
      </c>
      <c r="DJ83" s="469">
        <f t="shared" si="211"/>
        <v>43.733157119371356</v>
      </c>
      <c r="DL83" s="472">
        <v>36.850865977079245</v>
      </c>
      <c r="DM83" s="472">
        <f t="shared" si="232"/>
        <v>45.061394668800602</v>
      </c>
      <c r="DN83" s="472">
        <f t="shared" si="233"/>
        <v>29.210751949687044</v>
      </c>
      <c r="DO83" s="472">
        <v>44.42023304264147</v>
      </c>
      <c r="DP83" s="472">
        <v>29.669671581545852</v>
      </c>
      <c r="DQ83" s="472">
        <f t="shared" si="234"/>
        <v>0.64116162615913197</v>
      </c>
      <c r="DR83" s="472">
        <f t="shared" si="235"/>
        <v>0.45891963185880869</v>
      </c>
    </row>
    <row r="84" spans="88:122" x14ac:dyDescent="0.25">
      <c r="CJ84" s="967">
        <v>0.95488425925925924</v>
      </c>
      <c r="CK84" s="968">
        <f t="shared" si="143"/>
        <v>45367.954884259256</v>
      </c>
      <c r="CL84" s="967" t="s">
        <v>326</v>
      </c>
      <c r="CM84" s="469">
        <v>5.0000000000000001E-3</v>
      </c>
      <c r="CN84" s="469">
        <v>3.7999999999999999E-2</v>
      </c>
      <c r="CO84" s="469">
        <v>3.7999999999999999E-2</v>
      </c>
      <c r="CP84" s="930">
        <v>284.10906235127197</v>
      </c>
      <c r="CQ84" s="469">
        <f t="shared" si="22"/>
        <v>7476.5542724018942</v>
      </c>
      <c r="CR84" s="969">
        <f t="shared" si="144"/>
        <v>37.382771362009471</v>
      </c>
      <c r="CS84" s="469">
        <f t="shared" si="204"/>
        <v>7.2848477525967175</v>
      </c>
      <c r="CT84" s="469">
        <f t="shared" si="205"/>
        <v>7.6786233067911347</v>
      </c>
      <c r="CU84" s="469">
        <f t="shared" si="206"/>
        <v>30.097923609412753</v>
      </c>
      <c r="CV84" s="469">
        <f t="shared" si="207"/>
        <v>45.061394668800602</v>
      </c>
      <c r="CX84" s="967">
        <v>0.95488425925925924</v>
      </c>
      <c r="CY84" s="968">
        <f t="shared" si="145"/>
        <v>45367.954884259256</v>
      </c>
      <c r="CZ84" s="967" t="s">
        <v>326</v>
      </c>
      <c r="DA84" s="469">
        <v>5.0000000000000001E-3</v>
      </c>
      <c r="DB84" s="469">
        <v>3.7999999999999999E-2</v>
      </c>
      <c r="DC84" s="469">
        <v>3.7999999999999999E-2</v>
      </c>
      <c r="DD84" s="930">
        <v>275.73461394545348</v>
      </c>
      <c r="DE84" s="469">
        <f t="shared" si="27"/>
        <v>7256.1740511961443</v>
      </c>
      <c r="DF84" s="969">
        <f t="shared" si="146"/>
        <v>36.280870255980723</v>
      </c>
      <c r="DG84" s="469">
        <f t="shared" si="208"/>
        <v>7.0701183062936792</v>
      </c>
      <c r="DH84" s="469">
        <f t="shared" si="209"/>
        <v>7.4522868633906345</v>
      </c>
      <c r="DI84" s="469">
        <f t="shared" si="210"/>
        <v>29.210751949687044</v>
      </c>
      <c r="DJ84" s="469">
        <f t="shared" si="211"/>
        <v>43.733157119371356</v>
      </c>
      <c r="DL84" s="472">
        <v>36.850865977079245</v>
      </c>
      <c r="DM84" s="472">
        <f t="shared" si="232"/>
        <v>45.061394668800602</v>
      </c>
      <c r="DN84" s="472">
        <f t="shared" si="233"/>
        <v>29.210751949687044</v>
      </c>
      <c r="DO84" s="472">
        <v>44.42023304264147</v>
      </c>
      <c r="DP84" s="472">
        <v>29.669671581545852</v>
      </c>
      <c r="DQ84" s="472">
        <f t="shared" si="234"/>
        <v>0.64116162615913197</v>
      </c>
      <c r="DR84" s="472">
        <f t="shared" si="235"/>
        <v>0.45891963185880869</v>
      </c>
    </row>
    <row r="85" spans="88:122" x14ac:dyDescent="0.25">
      <c r="CJ85" s="967">
        <v>0.95836805555555549</v>
      </c>
      <c r="CK85" s="968">
        <f t="shared" si="143"/>
        <v>45367.958368055559</v>
      </c>
      <c r="CL85" s="967" t="s">
        <v>326</v>
      </c>
      <c r="CM85" s="469">
        <v>4.0000000000000001E-3</v>
      </c>
      <c r="CN85" s="469">
        <v>3.7999999999999999E-2</v>
      </c>
      <c r="CO85" s="469">
        <v>3.7999999999999999E-2</v>
      </c>
      <c r="CP85" s="930">
        <v>284.10906235127197</v>
      </c>
      <c r="CQ85" s="469">
        <f t="shared" si="22"/>
        <v>7476.5542724018942</v>
      </c>
      <c r="CR85" s="969">
        <f t="shared" si="144"/>
        <v>29.906217089607576</v>
      </c>
      <c r="CS85" s="469">
        <f t="shared" si="204"/>
        <v>7.2848477525967175</v>
      </c>
      <c r="CT85" s="469">
        <f t="shared" si="205"/>
        <v>7.6786233067911347</v>
      </c>
      <c r="CU85" s="469">
        <f t="shared" si="206"/>
        <v>22.621369337010858</v>
      </c>
      <c r="CV85" s="469">
        <f t="shared" si="207"/>
        <v>37.584840396398711</v>
      </c>
      <c r="CX85" s="967">
        <v>0.95836805555555549</v>
      </c>
      <c r="CY85" s="968">
        <f t="shared" si="145"/>
        <v>45367.958368055559</v>
      </c>
      <c r="CZ85" s="967" t="s">
        <v>326</v>
      </c>
      <c r="DA85" s="469">
        <v>4.0000000000000001E-3</v>
      </c>
      <c r="DB85" s="469">
        <v>3.7999999999999999E-2</v>
      </c>
      <c r="DC85" s="469">
        <v>3.7999999999999999E-2</v>
      </c>
      <c r="DD85" s="930">
        <v>275.73461394545348</v>
      </c>
      <c r="DE85" s="469">
        <f t="shared" si="27"/>
        <v>7256.1740511961443</v>
      </c>
      <c r="DF85" s="969">
        <f t="shared" si="146"/>
        <v>29.024696204784579</v>
      </c>
      <c r="DG85" s="469">
        <f t="shared" si="208"/>
        <v>7.0701183062936792</v>
      </c>
      <c r="DH85" s="469">
        <f t="shared" si="209"/>
        <v>7.4522868633906345</v>
      </c>
      <c r="DI85" s="469">
        <f t="shared" si="210"/>
        <v>21.9545778984909</v>
      </c>
      <c r="DJ85" s="469">
        <f t="shared" si="211"/>
        <v>36.476983068175215</v>
      </c>
      <c r="DL85" s="472">
        <v>29.4806927816634</v>
      </c>
      <c r="DM85" s="472">
        <f t="shared" si="232"/>
        <v>37.584840396398711</v>
      </c>
      <c r="DN85" s="472">
        <f t="shared" si="233"/>
        <v>21.9545778984909</v>
      </c>
      <c r="DO85" s="472">
        <v>37.050059847225626</v>
      </c>
      <c r="DP85" s="472">
        <v>22.299498386130008</v>
      </c>
      <c r="DQ85" s="472">
        <f t="shared" si="234"/>
        <v>0.53478054917308526</v>
      </c>
      <c r="DR85" s="472">
        <f t="shared" si="235"/>
        <v>0.34492048763910788</v>
      </c>
    </row>
    <row r="86" spans="88:122" x14ac:dyDescent="0.25">
      <c r="CJ86" s="967">
        <v>0.96185185185185185</v>
      </c>
      <c r="CK86" s="968">
        <f t="shared" si="143"/>
        <v>45367.961851851855</v>
      </c>
      <c r="CL86" s="967" t="s">
        <v>326</v>
      </c>
      <c r="CM86" s="469">
        <v>5.0000000000000001E-3</v>
      </c>
      <c r="CN86" s="469">
        <v>3.7999999999999999E-2</v>
      </c>
      <c r="CO86" s="469">
        <v>3.7999999999999999E-2</v>
      </c>
      <c r="CP86" s="930">
        <v>284.10906235127197</v>
      </c>
      <c r="CQ86" s="469">
        <f t="shared" si="22"/>
        <v>7476.5542724018942</v>
      </c>
      <c r="CR86" s="969">
        <f t="shared" si="144"/>
        <v>37.382771362009471</v>
      </c>
      <c r="CS86" s="469">
        <f t="shared" si="204"/>
        <v>7.2848477525967175</v>
      </c>
      <c r="CT86" s="469">
        <f t="shared" si="205"/>
        <v>7.6786233067911347</v>
      </c>
      <c r="CU86" s="469">
        <f t="shared" si="206"/>
        <v>30.097923609412753</v>
      </c>
      <c r="CV86" s="469">
        <f t="shared" si="207"/>
        <v>45.061394668800602</v>
      </c>
      <c r="CX86" s="967">
        <v>0.96185185185185185</v>
      </c>
      <c r="CY86" s="968">
        <f t="shared" si="145"/>
        <v>45367.961851851855</v>
      </c>
      <c r="CZ86" s="967" t="s">
        <v>326</v>
      </c>
      <c r="DA86" s="469">
        <v>5.0000000000000001E-3</v>
      </c>
      <c r="DB86" s="469">
        <v>3.7999999999999999E-2</v>
      </c>
      <c r="DC86" s="469">
        <v>3.7999999999999999E-2</v>
      </c>
      <c r="DD86" s="930">
        <v>275.73461394545348</v>
      </c>
      <c r="DE86" s="469">
        <f t="shared" si="27"/>
        <v>7256.1740511961443</v>
      </c>
      <c r="DF86" s="969">
        <f t="shared" si="146"/>
        <v>36.280870255980723</v>
      </c>
      <c r="DG86" s="469">
        <f t="shared" si="208"/>
        <v>7.0701183062936792</v>
      </c>
      <c r="DH86" s="469">
        <f t="shared" si="209"/>
        <v>7.4522868633906345</v>
      </c>
      <c r="DI86" s="469">
        <f t="shared" si="210"/>
        <v>29.210751949687044</v>
      </c>
      <c r="DJ86" s="469">
        <f t="shared" si="211"/>
        <v>43.733157119371356</v>
      </c>
      <c r="DL86" s="472">
        <v>36.850865977079245</v>
      </c>
      <c r="DM86" s="472">
        <f t="shared" si="232"/>
        <v>45.061394668800602</v>
      </c>
      <c r="DN86" s="472">
        <f t="shared" si="233"/>
        <v>29.210751949687044</v>
      </c>
      <c r="DO86" s="472">
        <v>44.42023304264147</v>
      </c>
      <c r="DP86" s="472">
        <v>29.669671581545852</v>
      </c>
      <c r="DQ86" s="472">
        <f t="shared" si="234"/>
        <v>0.64116162615913197</v>
      </c>
      <c r="DR86" s="472">
        <f t="shared" si="235"/>
        <v>0.45891963185880869</v>
      </c>
    </row>
    <row r="87" spans="88:122" ht="15.75" thickBot="1" x14ac:dyDescent="0.3">
      <c r="CJ87" s="1015">
        <v>0.96531250000000002</v>
      </c>
      <c r="CK87" s="1016">
        <f t="shared" si="143"/>
        <v>45367.965312499997</v>
      </c>
      <c r="CL87" s="1015" t="s">
        <v>326</v>
      </c>
      <c r="CM87" s="1017">
        <v>3.0000000000000001E-3</v>
      </c>
      <c r="CN87" s="1017">
        <v>3.7999999999999999E-2</v>
      </c>
      <c r="CO87" s="1017">
        <v>3.7999999999999999E-2</v>
      </c>
      <c r="CP87" s="930">
        <v>284.10906235127197</v>
      </c>
      <c r="CQ87" s="1017">
        <f t="shared" si="22"/>
        <v>7476.5542724018942</v>
      </c>
      <c r="CR87" s="1018">
        <f t="shared" si="144"/>
        <v>22.429662817205681</v>
      </c>
      <c r="CS87" s="1017">
        <f t="shared" si="204"/>
        <v>7.2848477525967175</v>
      </c>
      <c r="CT87" s="1017">
        <f t="shared" si="205"/>
        <v>7.6786233067911347</v>
      </c>
      <c r="CU87" s="1017">
        <f t="shared" si="206"/>
        <v>15.144815064608963</v>
      </c>
      <c r="CV87" s="1017">
        <f t="shared" si="207"/>
        <v>30.108286123996816</v>
      </c>
      <c r="CX87" s="1015">
        <v>0.96531250000000002</v>
      </c>
      <c r="CY87" s="1016">
        <f t="shared" si="145"/>
        <v>45367.965312499997</v>
      </c>
      <c r="CZ87" s="1015" t="s">
        <v>326</v>
      </c>
      <c r="DA87" s="1017">
        <v>3.0000000000000001E-3</v>
      </c>
      <c r="DB87" s="1017">
        <v>3.7999999999999999E-2</v>
      </c>
      <c r="DC87" s="1017">
        <v>3.7999999999999999E-2</v>
      </c>
      <c r="DD87" s="930">
        <v>275.73461394545348</v>
      </c>
      <c r="DE87" s="1017">
        <f t="shared" si="27"/>
        <v>7256.1740511961443</v>
      </c>
      <c r="DF87" s="1018">
        <f t="shared" si="146"/>
        <v>21.768522153588432</v>
      </c>
      <c r="DG87" s="1017">
        <f t="shared" si="208"/>
        <v>7.0701183062936792</v>
      </c>
      <c r="DH87" s="1017">
        <f t="shared" si="209"/>
        <v>7.4522868633906345</v>
      </c>
      <c r="DI87" s="1017">
        <f t="shared" si="210"/>
        <v>14.698403847294752</v>
      </c>
      <c r="DJ87" s="1017">
        <f t="shared" si="211"/>
        <v>29.220809016979068</v>
      </c>
      <c r="DL87" s="472">
        <v>22.110519586247548</v>
      </c>
      <c r="DM87" s="472">
        <f t="shared" si="232"/>
        <v>30.108286123996816</v>
      </c>
      <c r="DN87" s="472">
        <f t="shared" si="233"/>
        <v>14.698403847294752</v>
      </c>
      <c r="DO87" s="472">
        <v>29.679886651809774</v>
      </c>
      <c r="DP87" s="472">
        <v>14.929325190714156</v>
      </c>
      <c r="DQ87" s="472">
        <f t="shared" si="234"/>
        <v>0.42839947218704211</v>
      </c>
      <c r="DR87" s="472">
        <f t="shared" si="235"/>
        <v>0.23092134341940351</v>
      </c>
    </row>
  </sheetData>
  <mergeCells count="22">
    <mergeCell ref="LR1:MD1"/>
    <mergeCell ref="MP1:NB1"/>
    <mergeCell ref="ND1:NP1"/>
    <mergeCell ref="A16:H16"/>
    <mergeCell ref="HH1:HT1"/>
    <mergeCell ref="IF1:IR1"/>
    <mergeCell ref="IT1:JF1"/>
    <mergeCell ref="JR1:KD1"/>
    <mergeCell ref="KF1:KR1"/>
    <mergeCell ref="LD1:LP1"/>
    <mergeCell ref="CX1:DJ1"/>
    <mergeCell ref="DV1:EH1"/>
    <mergeCell ref="EJ1:EV1"/>
    <mergeCell ref="FH1:FT1"/>
    <mergeCell ref="FV1:GH1"/>
    <mergeCell ref="GT1:HF1"/>
    <mergeCell ref="A1:H1"/>
    <mergeCell ref="L1:X1"/>
    <mergeCell ref="Z1:AL1"/>
    <mergeCell ref="AX1:BJ1"/>
    <mergeCell ref="BL1:BX1"/>
    <mergeCell ref="CJ1:CV1"/>
  </mergeCells>
  <conditionalFormatting sqref="T1:T58">
    <cfRule type="colorScale" priority="239">
      <colorScale>
        <cfvo type="min"/>
        <cfvo type="max"/>
        <color rgb="FFFCFCFF"/>
        <color rgb="FFF8696B"/>
      </colorScale>
    </cfRule>
    <cfRule type="colorScale" priority="240">
      <colorScale>
        <cfvo type="min"/>
        <cfvo type="max"/>
        <color theme="5" tint="0.79998168889431442"/>
        <color theme="5" tint="-0.249977111117893"/>
      </colorScale>
    </cfRule>
    <cfRule type="colorScale" priority="241">
      <colorScale>
        <cfvo type="min"/>
        <cfvo type="max"/>
        <color rgb="FFFCFCFF"/>
        <color rgb="FFF8696B"/>
      </colorScale>
    </cfRule>
  </conditionalFormatting>
  <conditionalFormatting sqref="U1:U58">
    <cfRule type="colorScale" priority="242">
      <colorScale>
        <cfvo type="min"/>
        <cfvo type="percentile" val="50"/>
        <cfvo type="max"/>
        <color rgb="FF63BE7B"/>
        <color rgb="FFFFEB84"/>
        <color rgb="FFF8696B"/>
      </colorScale>
    </cfRule>
  </conditionalFormatting>
  <conditionalFormatting sqref="U1:V58">
    <cfRule type="colorScale" priority="243">
      <colorScale>
        <cfvo type="min"/>
        <cfvo type="percentile" val="50"/>
        <cfvo type="max"/>
        <color rgb="FF63BE7B"/>
        <color rgb="FFFFEB84"/>
        <color rgb="FFF8696B"/>
      </colorScale>
    </cfRule>
  </conditionalFormatting>
  <conditionalFormatting sqref="V1:V58">
    <cfRule type="colorScale" priority="244">
      <colorScale>
        <cfvo type="min"/>
        <cfvo type="percentile" val="50"/>
        <cfvo type="max"/>
        <color rgb="FF63BE7B"/>
        <color rgb="FFFFEB84"/>
        <color rgb="FFF8696B"/>
      </colorScale>
    </cfRule>
  </conditionalFormatting>
  <conditionalFormatting sqref="AH1:AH58">
    <cfRule type="colorScale" priority="233">
      <colorScale>
        <cfvo type="min"/>
        <cfvo type="max"/>
        <color rgb="FFFCFCFF"/>
        <color rgb="FFF8696B"/>
      </colorScale>
    </cfRule>
    <cfRule type="colorScale" priority="234">
      <colorScale>
        <cfvo type="min"/>
        <cfvo type="max"/>
        <color theme="5" tint="0.79998168889431442"/>
        <color theme="5" tint="-0.249977111117893"/>
      </colorScale>
    </cfRule>
    <cfRule type="colorScale" priority="235">
      <colorScale>
        <cfvo type="min"/>
        <cfvo type="max"/>
        <color rgb="FFFCFCFF"/>
        <color rgb="FFF8696B"/>
      </colorScale>
    </cfRule>
  </conditionalFormatting>
  <conditionalFormatting sqref="AI1:AI58">
    <cfRule type="colorScale" priority="236">
      <colorScale>
        <cfvo type="min"/>
        <cfvo type="percentile" val="50"/>
        <cfvo type="max"/>
        <color rgb="FF63BE7B"/>
        <color rgb="FFFFEB84"/>
        <color rgb="FFF8696B"/>
      </colorScale>
    </cfRule>
  </conditionalFormatting>
  <conditionalFormatting sqref="AI1:AJ58">
    <cfRule type="colorScale" priority="237">
      <colorScale>
        <cfvo type="min"/>
        <cfvo type="percentile" val="50"/>
        <cfvo type="max"/>
        <color rgb="FF63BE7B"/>
        <color rgb="FFFFEB84"/>
        <color rgb="FFF8696B"/>
      </colorScale>
    </cfRule>
  </conditionalFormatting>
  <conditionalFormatting sqref="AJ1:AJ58">
    <cfRule type="colorScale" priority="238">
      <colorScale>
        <cfvo type="min"/>
        <cfvo type="percentile" val="50"/>
        <cfvo type="max"/>
        <color rgb="FF63BE7B"/>
        <color rgb="FFFFEB84"/>
        <color rgb="FFF8696B"/>
      </colorScale>
    </cfRule>
  </conditionalFormatting>
  <conditionalFormatting sqref="AS3:AT58">
    <cfRule type="colorScale" priority="232">
      <colorScale>
        <cfvo type="min"/>
        <cfvo type="percentile" val="50"/>
        <cfvo type="max"/>
        <color rgb="FF63BE7B"/>
        <color rgb="FFFCFCFF"/>
        <color rgb="FFF8696B"/>
      </colorScale>
    </cfRule>
  </conditionalFormatting>
  <conditionalFormatting sqref="BF2">
    <cfRule type="colorScale" priority="229">
      <colorScale>
        <cfvo type="min"/>
        <cfvo type="max"/>
        <color rgb="FFFCFCFF"/>
        <color rgb="FFF8696B"/>
      </colorScale>
    </cfRule>
    <cfRule type="colorScale" priority="230">
      <colorScale>
        <cfvo type="min"/>
        <cfvo type="max"/>
        <color theme="5" tint="0.79998168889431442"/>
        <color theme="5" tint="-0.249977111117893"/>
      </colorScale>
    </cfRule>
    <cfRule type="colorScale" priority="231">
      <colorScale>
        <cfvo type="min"/>
        <cfvo type="max"/>
        <color rgb="FFFCFCFF"/>
        <color rgb="FFF8696B"/>
      </colorScale>
    </cfRule>
  </conditionalFormatting>
  <conditionalFormatting sqref="BF3:BF79">
    <cfRule type="colorScale" priority="223">
      <colorScale>
        <cfvo type="min"/>
        <cfvo type="max"/>
        <color rgb="FFFCFCFF"/>
        <color rgb="FFF8696B"/>
      </colorScale>
    </cfRule>
    <cfRule type="colorScale" priority="224">
      <colorScale>
        <cfvo type="min"/>
        <cfvo type="max"/>
        <color theme="5" tint="0.79998168889431442"/>
        <color theme="5" tint="-0.249977111117893"/>
      </colorScale>
    </cfRule>
    <cfRule type="colorScale" priority="225">
      <colorScale>
        <cfvo type="min"/>
        <cfvo type="max"/>
        <color rgb="FFFCFCFF"/>
        <color rgb="FFF8696B"/>
      </colorScale>
    </cfRule>
  </conditionalFormatting>
  <conditionalFormatting sqref="BG2">
    <cfRule type="colorScale" priority="228">
      <colorScale>
        <cfvo type="min"/>
        <cfvo type="percentile" val="50"/>
        <cfvo type="max"/>
        <color rgb="FF63BE7B"/>
        <color rgb="FFFFEB84"/>
        <color rgb="FFF8696B"/>
      </colorScale>
    </cfRule>
  </conditionalFormatting>
  <conditionalFormatting sqref="BG3:BG79">
    <cfRule type="colorScale" priority="222">
      <colorScale>
        <cfvo type="min"/>
        <cfvo type="percentile" val="50"/>
        <cfvo type="max"/>
        <color rgb="FF63BE7B"/>
        <color rgb="FFFFEB84"/>
        <color rgb="FFF8696B"/>
      </colorScale>
    </cfRule>
  </conditionalFormatting>
  <conditionalFormatting sqref="BG2:BH2">
    <cfRule type="colorScale" priority="226">
      <colorScale>
        <cfvo type="min"/>
        <cfvo type="percentile" val="50"/>
        <cfvo type="max"/>
        <color rgb="FF63BE7B"/>
        <color rgb="FFFFEB84"/>
        <color rgb="FFF8696B"/>
      </colorScale>
    </cfRule>
  </conditionalFormatting>
  <conditionalFormatting sqref="BG3:BH79">
    <cfRule type="colorScale" priority="220">
      <colorScale>
        <cfvo type="min"/>
        <cfvo type="percentile" val="50"/>
        <cfvo type="max"/>
        <color rgb="FF63BE7B"/>
        <color rgb="FFFFEB84"/>
        <color rgb="FFF8696B"/>
      </colorScale>
    </cfRule>
  </conditionalFormatting>
  <conditionalFormatting sqref="BH2">
    <cfRule type="colorScale" priority="227">
      <colorScale>
        <cfvo type="min"/>
        <cfvo type="percentile" val="50"/>
        <cfvo type="max"/>
        <color rgb="FF63BE7B"/>
        <color rgb="FFFFEB84"/>
        <color rgb="FFF8696B"/>
      </colorScale>
    </cfRule>
  </conditionalFormatting>
  <conditionalFormatting sqref="BH3:BH79">
    <cfRule type="colorScale" priority="221">
      <colorScale>
        <cfvo type="min"/>
        <cfvo type="percentile" val="50"/>
        <cfvo type="max"/>
        <color rgb="FF63BE7B"/>
        <color rgb="FFFFEB84"/>
        <color rgb="FFF8696B"/>
      </colorScale>
    </cfRule>
  </conditionalFormatting>
  <conditionalFormatting sqref="BT2">
    <cfRule type="colorScale" priority="217">
      <colorScale>
        <cfvo type="min"/>
        <cfvo type="max"/>
        <color rgb="FFFCFCFF"/>
        <color rgb="FFF8696B"/>
      </colorScale>
    </cfRule>
    <cfRule type="colorScale" priority="218">
      <colorScale>
        <cfvo type="min"/>
        <cfvo type="max"/>
        <color theme="5" tint="0.79998168889431442"/>
        <color theme="5" tint="-0.249977111117893"/>
      </colorScale>
    </cfRule>
    <cfRule type="colorScale" priority="219">
      <colorScale>
        <cfvo type="min"/>
        <cfvo type="max"/>
        <color rgb="FFFCFCFF"/>
        <color rgb="FFF8696B"/>
      </colorScale>
    </cfRule>
  </conditionalFormatting>
  <conditionalFormatting sqref="BT3:BT79">
    <cfRule type="colorScale" priority="211">
      <colorScale>
        <cfvo type="min"/>
        <cfvo type="max"/>
        <color rgb="FFFCFCFF"/>
        <color rgb="FFF8696B"/>
      </colorScale>
    </cfRule>
    <cfRule type="colorScale" priority="212">
      <colorScale>
        <cfvo type="min"/>
        <cfvo type="max"/>
        <color theme="5" tint="0.79998168889431442"/>
        <color theme="5" tint="-0.249977111117893"/>
      </colorScale>
    </cfRule>
    <cfRule type="colorScale" priority="213">
      <colorScale>
        <cfvo type="min"/>
        <cfvo type="max"/>
        <color rgb="FFFCFCFF"/>
        <color rgb="FFF8696B"/>
      </colorScale>
    </cfRule>
  </conditionalFormatting>
  <conditionalFormatting sqref="BU2">
    <cfRule type="colorScale" priority="216">
      <colorScale>
        <cfvo type="min"/>
        <cfvo type="percentile" val="50"/>
        <cfvo type="max"/>
        <color rgb="FF63BE7B"/>
        <color rgb="FFFFEB84"/>
        <color rgb="FFF8696B"/>
      </colorScale>
    </cfRule>
  </conditionalFormatting>
  <conditionalFormatting sqref="BU3:BU79">
    <cfRule type="colorScale" priority="210">
      <colorScale>
        <cfvo type="min"/>
        <cfvo type="percentile" val="50"/>
        <cfvo type="max"/>
        <color rgb="FF63BE7B"/>
        <color rgb="FFFFEB84"/>
        <color rgb="FFF8696B"/>
      </colorScale>
    </cfRule>
  </conditionalFormatting>
  <conditionalFormatting sqref="BU2:BV2">
    <cfRule type="colorScale" priority="214">
      <colorScale>
        <cfvo type="min"/>
        <cfvo type="percentile" val="50"/>
        <cfvo type="max"/>
        <color rgb="FF63BE7B"/>
        <color rgb="FFFFEB84"/>
        <color rgb="FFF8696B"/>
      </colorScale>
    </cfRule>
  </conditionalFormatting>
  <conditionalFormatting sqref="BU3:BV79">
    <cfRule type="colorScale" priority="208">
      <colorScale>
        <cfvo type="min"/>
        <cfvo type="percentile" val="50"/>
        <cfvo type="max"/>
        <color rgb="FF63BE7B"/>
        <color rgb="FFFFEB84"/>
        <color rgb="FFF8696B"/>
      </colorScale>
    </cfRule>
  </conditionalFormatting>
  <conditionalFormatting sqref="BV2">
    <cfRule type="colorScale" priority="215">
      <colorScale>
        <cfvo type="min"/>
        <cfvo type="percentile" val="50"/>
        <cfvo type="max"/>
        <color rgb="FF63BE7B"/>
        <color rgb="FFFFEB84"/>
        <color rgb="FFF8696B"/>
      </colorScale>
    </cfRule>
  </conditionalFormatting>
  <conditionalFormatting sqref="BV3:BV79">
    <cfRule type="colorScale" priority="209">
      <colorScale>
        <cfvo type="min"/>
        <cfvo type="percentile" val="50"/>
        <cfvo type="max"/>
        <color rgb="FF63BE7B"/>
        <color rgb="FFFFEB84"/>
        <color rgb="FFF8696B"/>
      </colorScale>
    </cfRule>
  </conditionalFormatting>
  <conditionalFormatting sqref="CE3:CF79">
    <cfRule type="colorScale" priority="207">
      <colorScale>
        <cfvo type="min"/>
        <cfvo type="percentile" val="50"/>
        <cfvo type="max"/>
        <color rgb="FF63BE7B"/>
        <color rgb="FFFCFCFF"/>
        <color rgb="FFF8696B"/>
      </colorScale>
    </cfRule>
  </conditionalFormatting>
  <conditionalFormatting sqref="CR1:CR2">
    <cfRule type="colorScale" priority="204">
      <colorScale>
        <cfvo type="min"/>
        <cfvo type="max"/>
        <color rgb="FFFCFCFF"/>
        <color rgb="FFF8696B"/>
      </colorScale>
    </cfRule>
    <cfRule type="colorScale" priority="205">
      <colorScale>
        <cfvo type="min"/>
        <cfvo type="max"/>
        <color theme="5" tint="0.79998168889431442"/>
        <color theme="5" tint="-0.249977111117893"/>
      </colorScale>
    </cfRule>
    <cfRule type="colorScale" priority="206">
      <colorScale>
        <cfvo type="min"/>
        <cfvo type="max"/>
        <color rgb="FFFCFCFF"/>
        <color rgb="FFF8696B"/>
      </colorScale>
    </cfRule>
  </conditionalFormatting>
  <conditionalFormatting sqref="CR3:CR87">
    <cfRule type="colorScale" priority="197">
      <colorScale>
        <cfvo type="min"/>
        <cfvo type="max"/>
        <color rgb="FFFCFCFF"/>
        <color rgb="FFF8696B"/>
      </colorScale>
    </cfRule>
    <cfRule type="colorScale" priority="198">
      <colorScale>
        <cfvo type="min"/>
        <cfvo type="max"/>
        <color rgb="FFFCFCFF"/>
        <color rgb="FFF8696B"/>
      </colorScale>
    </cfRule>
    <cfRule type="colorScale" priority="199">
      <colorScale>
        <cfvo type="min"/>
        <cfvo type="max"/>
        <color theme="5" tint="0.79998168889431442"/>
        <color theme="5" tint="-0.249977111117893"/>
      </colorScale>
    </cfRule>
    <cfRule type="colorScale" priority="200">
      <colorScale>
        <cfvo type="min"/>
        <cfvo type="max"/>
        <color rgb="FFFCFCFF"/>
        <color rgb="FFF8696B"/>
      </colorScale>
    </cfRule>
  </conditionalFormatting>
  <conditionalFormatting sqref="CS1:CS2">
    <cfRule type="colorScale" priority="203">
      <colorScale>
        <cfvo type="min"/>
        <cfvo type="percentile" val="50"/>
        <cfvo type="max"/>
        <color rgb="FF63BE7B"/>
        <color rgb="FFFFEB84"/>
        <color rgb="FFF8696B"/>
      </colorScale>
    </cfRule>
  </conditionalFormatting>
  <conditionalFormatting sqref="CS3:CS87">
    <cfRule type="colorScale" priority="196">
      <colorScale>
        <cfvo type="min"/>
        <cfvo type="percentile" val="50"/>
        <cfvo type="max"/>
        <color rgb="FF63BE7B"/>
        <color rgb="FFFFEB84"/>
        <color rgb="FFF8696B"/>
      </colorScale>
    </cfRule>
  </conditionalFormatting>
  <conditionalFormatting sqref="CS1:CT2">
    <cfRule type="colorScale" priority="201">
      <colorScale>
        <cfvo type="min"/>
        <cfvo type="percentile" val="50"/>
        <cfvo type="max"/>
        <color rgb="FF63BE7B"/>
        <color rgb="FFFFEB84"/>
        <color rgb="FFF8696B"/>
      </colorScale>
    </cfRule>
  </conditionalFormatting>
  <conditionalFormatting sqref="CS3:CT87">
    <cfRule type="colorScale" priority="194">
      <colorScale>
        <cfvo type="min"/>
        <cfvo type="percentile" val="50"/>
        <cfvo type="max"/>
        <color rgb="FF63BE7B"/>
        <color rgb="FFFFEB84"/>
        <color rgb="FFF8696B"/>
      </colorScale>
    </cfRule>
  </conditionalFormatting>
  <conditionalFormatting sqref="CT1:CT2">
    <cfRule type="colorScale" priority="202">
      <colorScale>
        <cfvo type="min"/>
        <cfvo type="percentile" val="50"/>
        <cfvo type="max"/>
        <color rgb="FF63BE7B"/>
        <color rgb="FFFFEB84"/>
        <color rgb="FFF8696B"/>
      </colorScale>
    </cfRule>
  </conditionalFormatting>
  <conditionalFormatting sqref="CT3:CT87">
    <cfRule type="colorScale" priority="195">
      <colorScale>
        <cfvo type="min"/>
        <cfvo type="percentile" val="50"/>
        <cfvo type="max"/>
        <color rgb="FF63BE7B"/>
        <color rgb="FFFFEB84"/>
        <color rgb="FFF8696B"/>
      </colorScale>
    </cfRule>
  </conditionalFormatting>
  <conditionalFormatting sqref="DF1:DF2">
    <cfRule type="colorScale" priority="191">
      <colorScale>
        <cfvo type="min"/>
        <cfvo type="max"/>
        <color rgb="FFFCFCFF"/>
        <color rgb="FFF8696B"/>
      </colorScale>
    </cfRule>
    <cfRule type="colorScale" priority="192">
      <colorScale>
        <cfvo type="min"/>
        <cfvo type="max"/>
        <color theme="5" tint="0.79998168889431442"/>
        <color theme="5" tint="-0.249977111117893"/>
      </colorScale>
    </cfRule>
    <cfRule type="colorScale" priority="193">
      <colorScale>
        <cfvo type="min"/>
        <cfvo type="max"/>
        <color rgb="FFFCFCFF"/>
        <color rgb="FFF8696B"/>
      </colorScale>
    </cfRule>
  </conditionalFormatting>
  <conditionalFormatting sqref="DF3:DF87">
    <cfRule type="colorScale" priority="184">
      <colorScale>
        <cfvo type="min"/>
        <cfvo type="max"/>
        <color rgb="FFFCFCFF"/>
        <color rgb="FFF8696B"/>
      </colorScale>
    </cfRule>
    <cfRule type="colorScale" priority="185">
      <colorScale>
        <cfvo type="min"/>
        <cfvo type="max"/>
        <color rgb="FFFCFCFF"/>
        <color rgb="FFF8696B"/>
      </colorScale>
    </cfRule>
    <cfRule type="colorScale" priority="186">
      <colorScale>
        <cfvo type="min"/>
        <cfvo type="max"/>
        <color theme="5" tint="0.79998168889431442"/>
        <color theme="5" tint="-0.249977111117893"/>
      </colorScale>
    </cfRule>
    <cfRule type="colorScale" priority="187">
      <colorScale>
        <cfvo type="min"/>
        <cfvo type="max"/>
        <color rgb="FFFCFCFF"/>
        <color rgb="FFF8696B"/>
      </colorScale>
    </cfRule>
  </conditionalFormatting>
  <conditionalFormatting sqref="DG1:DG2">
    <cfRule type="colorScale" priority="190">
      <colorScale>
        <cfvo type="min"/>
        <cfvo type="percentile" val="50"/>
        <cfvo type="max"/>
        <color rgb="FF63BE7B"/>
        <color rgb="FFFFEB84"/>
        <color rgb="FFF8696B"/>
      </colorScale>
    </cfRule>
  </conditionalFormatting>
  <conditionalFormatting sqref="DG3:DG87">
    <cfRule type="colorScale" priority="183">
      <colorScale>
        <cfvo type="min"/>
        <cfvo type="percentile" val="50"/>
        <cfvo type="max"/>
        <color rgb="FF63BE7B"/>
        <color rgb="FFFFEB84"/>
        <color rgb="FFF8696B"/>
      </colorScale>
    </cfRule>
  </conditionalFormatting>
  <conditionalFormatting sqref="DG1:DH2">
    <cfRule type="colorScale" priority="188">
      <colorScale>
        <cfvo type="min"/>
        <cfvo type="percentile" val="50"/>
        <cfvo type="max"/>
        <color rgb="FF63BE7B"/>
        <color rgb="FFFFEB84"/>
        <color rgb="FFF8696B"/>
      </colorScale>
    </cfRule>
  </conditionalFormatting>
  <conditionalFormatting sqref="DG3:DH87">
    <cfRule type="colorScale" priority="181">
      <colorScale>
        <cfvo type="min"/>
        <cfvo type="percentile" val="50"/>
        <cfvo type="max"/>
        <color rgb="FF63BE7B"/>
        <color rgb="FFFFEB84"/>
        <color rgb="FFF8696B"/>
      </colorScale>
    </cfRule>
  </conditionalFormatting>
  <conditionalFormatting sqref="DH1:DH2">
    <cfRule type="colorScale" priority="189">
      <colorScale>
        <cfvo type="min"/>
        <cfvo type="percentile" val="50"/>
        <cfvo type="max"/>
        <color rgb="FF63BE7B"/>
        <color rgb="FFFFEB84"/>
        <color rgb="FFF8696B"/>
      </colorScale>
    </cfRule>
  </conditionalFormatting>
  <conditionalFormatting sqref="DH3:DH87">
    <cfRule type="colorScale" priority="182">
      <colorScale>
        <cfvo type="min"/>
        <cfvo type="percentile" val="50"/>
        <cfvo type="max"/>
        <color rgb="FF63BE7B"/>
        <color rgb="FFFFEB84"/>
        <color rgb="FFF8696B"/>
      </colorScale>
    </cfRule>
  </conditionalFormatting>
  <conditionalFormatting sqref="DQ3:DR87">
    <cfRule type="colorScale" priority="180">
      <colorScale>
        <cfvo type="min"/>
        <cfvo type="percentile" val="50"/>
        <cfvo type="max"/>
        <color rgb="FF63BE7B"/>
        <color rgb="FFFCFCFF"/>
        <color rgb="FFF8696B"/>
      </colorScale>
    </cfRule>
  </conditionalFormatting>
  <conditionalFormatting sqref="ED1:ED2">
    <cfRule type="colorScale" priority="177">
      <colorScale>
        <cfvo type="min"/>
        <cfvo type="max"/>
        <color rgb="FFFCFCFF"/>
        <color rgb="FFF8696B"/>
      </colorScale>
    </cfRule>
    <cfRule type="colorScale" priority="178">
      <colorScale>
        <cfvo type="min"/>
        <cfvo type="max"/>
        <color theme="5" tint="0.79998168889431442"/>
        <color theme="5" tint="-0.249977111117893"/>
      </colorScale>
    </cfRule>
    <cfRule type="colorScale" priority="179">
      <colorScale>
        <cfvo type="min"/>
        <cfvo type="max"/>
        <color rgb="FFFCFCFF"/>
        <color rgb="FFF8696B"/>
      </colorScale>
    </cfRule>
  </conditionalFormatting>
  <conditionalFormatting sqref="ED3:ED70">
    <cfRule type="colorScale" priority="170">
      <colorScale>
        <cfvo type="min"/>
        <cfvo type="max"/>
        <color rgb="FFFCFCFF"/>
        <color rgb="FFF8696B"/>
      </colorScale>
    </cfRule>
    <cfRule type="colorScale" priority="171">
      <colorScale>
        <cfvo type="min"/>
        <cfvo type="max"/>
        <color rgb="FFFCFCFF"/>
        <color rgb="FFF8696B"/>
      </colorScale>
    </cfRule>
    <cfRule type="colorScale" priority="172">
      <colorScale>
        <cfvo type="min"/>
        <cfvo type="max"/>
        <color theme="5" tint="0.79998168889431442"/>
        <color theme="5" tint="-0.249977111117893"/>
      </colorScale>
    </cfRule>
    <cfRule type="colorScale" priority="173">
      <colorScale>
        <cfvo type="min"/>
        <cfvo type="max"/>
        <color rgb="FFFCFCFF"/>
        <color rgb="FFF8696B"/>
      </colorScale>
    </cfRule>
  </conditionalFormatting>
  <conditionalFormatting sqref="EE1:EE2">
    <cfRule type="colorScale" priority="176">
      <colorScale>
        <cfvo type="min"/>
        <cfvo type="percentile" val="50"/>
        <cfvo type="max"/>
        <color rgb="FF63BE7B"/>
        <color rgb="FFFFEB84"/>
        <color rgb="FFF8696B"/>
      </colorScale>
    </cfRule>
  </conditionalFormatting>
  <conditionalFormatting sqref="EE3:EE70">
    <cfRule type="colorScale" priority="169">
      <colorScale>
        <cfvo type="min"/>
        <cfvo type="percentile" val="50"/>
        <cfvo type="max"/>
        <color rgb="FF63BE7B"/>
        <color rgb="FFFFEB84"/>
        <color rgb="FFF8696B"/>
      </colorScale>
    </cfRule>
  </conditionalFormatting>
  <conditionalFormatting sqref="EE1:EF2">
    <cfRule type="colorScale" priority="174">
      <colorScale>
        <cfvo type="min"/>
        <cfvo type="percentile" val="50"/>
        <cfvo type="max"/>
        <color rgb="FF63BE7B"/>
        <color rgb="FFFFEB84"/>
        <color rgb="FFF8696B"/>
      </colorScale>
    </cfRule>
  </conditionalFormatting>
  <conditionalFormatting sqref="EE3:EF70">
    <cfRule type="colorScale" priority="167">
      <colorScale>
        <cfvo type="min"/>
        <cfvo type="percentile" val="50"/>
        <cfvo type="max"/>
        <color rgb="FF63BE7B"/>
        <color rgb="FFFFEB84"/>
        <color rgb="FFF8696B"/>
      </colorScale>
    </cfRule>
  </conditionalFormatting>
  <conditionalFormatting sqref="EF1:EF2">
    <cfRule type="colorScale" priority="175">
      <colorScale>
        <cfvo type="min"/>
        <cfvo type="percentile" val="50"/>
        <cfvo type="max"/>
        <color rgb="FF63BE7B"/>
        <color rgb="FFFFEB84"/>
        <color rgb="FFF8696B"/>
      </colorScale>
    </cfRule>
  </conditionalFormatting>
  <conditionalFormatting sqref="EF3:EF70">
    <cfRule type="colorScale" priority="168">
      <colorScale>
        <cfvo type="min"/>
        <cfvo type="percentile" val="50"/>
        <cfvo type="max"/>
        <color rgb="FF63BE7B"/>
        <color rgb="FFFFEB84"/>
        <color rgb="FFF8696B"/>
      </colorScale>
    </cfRule>
  </conditionalFormatting>
  <conditionalFormatting sqref="ER1:ER2">
    <cfRule type="colorScale" priority="164">
      <colorScale>
        <cfvo type="min"/>
        <cfvo type="max"/>
        <color rgb="FFFCFCFF"/>
        <color rgb="FFF8696B"/>
      </colorScale>
    </cfRule>
    <cfRule type="colorScale" priority="165">
      <colorScale>
        <cfvo type="min"/>
        <cfvo type="max"/>
        <color theme="5" tint="0.79998168889431442"/>
        <color theme="5" tint="-0.249977111117893"/>
      </colorScale>
    </cfRule>
    <cfRule type="colorScale" priority="166">
      <colorScale>
        <cfvo type="min"/>
        <cfvo type="max"/>
        <color rgb="FFFCFCFF"/>
        <color rgb="FFF8696B"/>
      </colorScale>
    </cfRule>
  </conditionalFormatting>
  <conditionalFormatting sqref="ER3:ER70">
    <cfRule type="colorScale" priority="157">
      <colorScale>
        <cfvo type="min"/>
        <cfvo type="max"/>
        <color rgb="FFFCFCFF"/>
        <color rgb="FFF8696B"/>
      </colorScale>
    </cfRule>
    <cfRule type="colorScale" priority="158">
      <colorScale>
        <cfvo type="min"/>
        <cfvo type="max"/>
        <color rgb="FFFCFCFF"/>
        <color rgb="FFF8696B"/>
      </colorScale>
    </cfRule>
    <cfRule type="colorScale" priority="159">
      <colorScale>
        <cfvo type="min"/>
        <cfvo type="max"/>
        <color theme="5" tint="0.79998168889431442"/>
        <color theme="5" tint="-0.249977111117893"/>
      </colorScale>
    </cfRule>
    <cfRule type="colorScale" priority="160">
      <colorScale>
        <cfvo type="min"/>
        <cfvo type="max"/>
        <color rgb="FFFCFCFF"/>
        <color rgb="FFF8696B"/>
      </colorScale>
    </cfRule>
  </conditionalFormatting>
  <conditionalFormatting sqref="ES1:ES2">
    <cfRule type="colorScale" priority="163">
      <colorScale>
        <cfvo type="min"/>
        <cfvo type="percentile" val="50"/>
        <cfvo type="max"/>
        <color rgb="FF63BE7B"/>
        <color rgb="FFFFEB84"/>
        <color rgb="FFF8696B"/>
      </colorScale>
    </cfRule>
  </conditionalFormatting>
  <conditionalFormatting sqref="ES3:ES70">
    <cfRule type="colorScale" priority="156">
      <colorScale>
        <cfvo type="min"/>
        <cfvo type="percentile" val="50"/>
        <cfvo type="max"/>
        <color rgb="FF63BE7B"/>
        <color rgb="FFFFEB84"/>
        <color rgb="FFF8696B"/>
      </colorScale>
    </cfRule>
  </conditionalFormatting>
  <conditionalFormatting sqref="ES1:ET2">
    <cfRule type="colorScale" priority="161">
      <colorScale>
        <cfvo type="min"/>
        <cfvo type="percentile" val="50"/>
        <cfvo type="max"/>
        <color rgb="FF63BE7B"/>
        <color rgb="FFFFEB84"/>
        <color rgb="FFF8696B"/>
      </colorScale>
    </cfRule>
  </conditionalFormatting>
  <conditionalFormatting sqref="ES3:ET70">
    <cfRule type="colorScale" priority="154">
      <colorScale>
        <cfvo type="min"/>
        <cfvo type="percentile" val="50"/>
        <cfvo type="max"/>
        <color rgb="FF63BE7B"/>
        <color rgb="FFFFEB84"/>
        <color rgb="FFF8696B"/>
      </colorScale>
    </cfRule>
  </conditionalFormatting>
  <conditionalFormatting sqref="ET1:ET2">
    <cfRule type="colorScale" priority="162">
      <colorScale>
        <cfvo type="min"/>
        <cfvo type="percentile" val="50"/>
        <cfvo type="max"/>
        <color rgb="FF63BE7B"/>
        <color rgb="FFFFEB84"/>
        <color rgb="FFF8696B"/>
      </colorScale>
    </cfRule>
  </conditionalFormatting>
  <conditionalFormatting sqref="ET3:ET70">
    <cfRule type="colorScale" priority="155">
      <colorScale>
        <cfvo type="min"/>
        <cfvo type="percentile" val="50"/>
        <cfvo type="max"/>
        <color rgb="FF63BE7B"/>
        <color rgb="FFFFEB84"/>
        <color rgb="FFF8696B"/>
      </colorScale>
    </cfRule>
  </conditionalFormatting>
  <conditionalFormatting sqref="FC3:FD70">
    <cfRule type="colorScale" priority="153">
      <colorScale>
        <cfvo type="min"/>
        <cfvo type="percentile" val="50"/>
        <cfvo type="max"/>
        <color rgb="FF63BE7B"/>
        <color rgb="FFFCFCFF"/>
        <color rgb="FFF8696B"/>
      </colorScale>
    </cfRule>
  </conditionalFormatting>
  <conditionalFormatting sqref="FP1:FP2">
    <cfRule type="colorScale" priority="150">
      <colorScale>
        <cfvo type="min"/>
        <cfvo type="max"/>
        <color rgb="FFFCFCFF"/>
        <color rgb="FFF8696B"/>
      </colorScale>
    </cfRule>
    <cfRule type="colorScale" priority="151">
      <colorScale>
        <cfvo type="min"/>
        <cfvo type="max"/>
        <color theme="5" tint="0.79998168889431442"/>
        <color theme="5" tint="-0.249977111117893"/>
      </colorScale>
    </cfRule>
    <cfRule type="colorScale" priority="152">
      <colorScale>
        <cfvo type="min"/>
        <cfvo type="max"/>
        <color rgb="FFFCFCFF"/>
        <color rgb="FFF8696B"/>
      </colorScale>
    </cfRule>
  </conditionalFormatting>
  <conditionalFormatting sqref="FP3:FP64">
    <cfRule type="colorScale" priority="143">
      <colorScale>
        <cfvo type="min"/>
        <cfvo type="max"/>
        <color rgb="FFFCFCFF"/>
        <color rgb="FFF8696B"/>
      </colorScale>
    </cfRule>
    <cfRule type="colorScale" priority="144">
      <colorScale>
        <cfvo type="min"/>
        <cfvo type="max"/>
        <color rgb="FFFCFCFF"/>
        <color rgb="FFF8696B"/>
      </colorScale>
    </cfRule>
    <cfRule type="colorScale" priority="145">
      <colorScale>
        <cfvo type="min"/>
        <cfvo type="max"/>
        <color theme="5" tint="0.79998168889431442"/>
        <color theme="5" tint="-0.249977111117893"/>
      </colorScale>
    </cfRule>
    <cfRule type="colorScale" priority="146">
      <colorScale>
        <cfvo type="min"/>
        <cfvo type="max"/>
        <color rgb="FFFCFCFF"/>
        <color rgb="FFF8696B"/>
      </colorScale>
    </cfRule>
  </conditionalFormatting>
  <conditionalFormatting sqref="FQ1:FQ2">
    <cfRule type="colorScale" priority="149">
      <colorScale>
        <cfvo type="min"/>
        <cfvo type="percentile" val="50"/>
        <cfvo type="max"/>
        <color rgb="FF63BE7B"/>
        <color rgb="FFFFEB84"/>
        <color rgb="FFF8696B"/>
      </colorScale>
    </cfRule>
  </conditionalFormatting>
  <conditionalFormatting sqref="FQ3:FQ64">
    <cfRule type="colorScale" priority="142">
      <colorScale>
        <cfvo type="min"/>
        <cfvo type="percentile" val="50"/>
        <cfvo type="max"/>
        <color rgb="FF63BE7B"/>
        <color rgb="FFFFEB84"/>
        <color rgb="FFF8696B"/>
      </colorScale>
    </cfRule>
  </conditionalFormatting>
  <conditionalFormatting sqref="FQ1:FR2">
    <cfRule type="colorScale" priority="147">
      <colorScale>
        <cfvo type="min"/>
        <cfvo type="percentile" val="50"/>
        <cfvo type="max"/>
        <color rgb="FF63BE7B"/>
        <color rgb="FFFFEB84"/>
        <color rgb="FFF8696B"/>
      </colorScale>
    </cfRule>
  </conditionalFormatting>
  <conditionalFormatting sqref="FQ3:FR64">
    <cfRule type="colorScale" priority="140">
      <colorScale>
        <cfvo type="min"/>
        <cfvo type="percentile" val="50"/>
        <cfvo type="max"/>
        <color rgb="FF63BE7B"/>
        <color rgb="FFFFEB84"/>
        <color rgb="FFF8696B"/>
      </colorScale>
    </cfRule>
  </conditionalFormatting>
  <conditionalFormatting sqref="FR1:FR2">
    <cfRule type="colorScale" priority="148">
      <colorScale>
        <cfvo type="min"/>
        <cfvo type="percentile" val="50"/>
        <cfvo type="max"/>
        <color rgb="FF63BE7B"/>
        <color rgb="FFFFEB84"/>
        <color rgb="FFF8696B"/>
      </colorScale>
    </cfRule>
  </conditionalFormatting>
  <conditionalFormatting sqref="FR3:FR64">
    <cfRule type="colorScale" priority="141">
      <colorScale>
        <cfvo type="min"/>
        <cfvo type="percentile" val="50"/>
        <cfvo type="max"/>
        <color rgb="FF63BE7B"/>
        <color rgb="FFFFEB84"/>
        <color rgb="FFF8696B"/>
      </colorScale>
    </cfRule>
  </conditionalFormatting>
  <conditionalFormatting sqref="GD1:GD2">
    <cfRule type="colorScale" priority="137">
      <colorScale>
        <cfvo type="min"/>
        <cfvo type="max"/>
        <color rgb="FFFCFCFF"/>
        <color rgb="FFF8696B"/>
      </colorScale>
    </cfRule>
    <cfRule type="colorScale" priority="138">
      <colorScale>
        <cfvo type="min"/>
        <cfvo type="max"/>
        <color theme="5" tint="0.79998168889431442"/>
        <color theme="5" tint="-0.249977111117893"/>
      </colorScale>
    </cfRule>
    <cfRule type="colorScale" priority="139">
      <colorScale>
        <cfvo type="min"/>
        <cfvo type="max"/>
        <color rgb="FFFCFCFF"/>
        <color rgb="FFF8696B"/>
      </colorScale>
    </cfRule>
  </conditionalFormatting>
  <conditionalFormatting sqref="GD3:GD64">
    <cfRule type="colorScale" priority="130">
      <colorScale>
        <cfvo type="min"/>
        <cfvo type="max"/>
        <color rgb="FFFCFCFF"/>
        <color rgb="FFF8696B"/>
      </colorScale>
    </cfRule>
    <cfRule type="colorScale" priority="131">
      <colorScale>
        <cfvo type="min"/>
        <cfvo type="max"/>
        <color rgb="FFFCFCFF"/>
        <color rgb="FFF8696B"/>
      </colorScale>
    </cfRule>
    <cfRule type="colorScale" priority="132">
      <colorScale>
        <cfvo type="min"/>
        <cfvo type="max"/>
        <color theme="5" tint="0.79998168889431442"/>
        <color theme="5" tint="-0.249977111117893"/>
      </colorScale>
    </cfRule>
    <cfRule type="colorScale" priority="133">
      <colorScale>
        <cfvo type="min"/>
        <cfvo type="max"/>
        <color rgb="FFFCFCFF"/>
        <color rgb="FFF8696B"/>
      </colorScale>
    </cfRule>
  </conditionalFormatting>
  <conditionalFormatting sqref="GE1:GE2">
    <cfRule type="colorScale" priority="136">
      <colorScale>
        <cfvo type="min"/>
        <cfvo type="percentile" val="50"/>
        <cfvo type="max"/>
        <color rgb="FF63BE7B"/>
        <color rgb="FFFFEB84"/>
        <color rgb="FFF8696B"/>
      </colorScale>
    </cfRule>
  </conditionalFormatting>
  <conditionalFormatting sqref="GE3:GE64">
    <cfRule type="colorScale" priority="129">
      <colorScale>
        <cfvo type="min"/>
        <cfvo type="percentile" val="50"/>
        <cfvo type="max"/>
        <color rgb="FF63BE7B"/>
        <color rgb="FFFFEB84"/>
        <color rgb="FFF8696B"/>
      </colorScale>
    </cfRule>
  </conditionalFormatting>
  <conditionalFormatting sqref="GE1:GF2">
    <cfRule type="colorScale" priority="134">
      <colorScale>
        <cfvo type="min"/>
        <cfvo type="percentile" val="50"/>
        <cfvo type="max"/>
        <color rgb="FF63BE7B"/>
        <color rgb="FFFFEB84"/>
        <color rgb="FFF8696B"/>
      </colorScale>
    </cfRule>
  </conditionalFormatting>
  <conditionalFormatting sqref="GE3:GF64">
    <cfRule type="colorScale" priority="127">
      <colorScale>
        <cfvo type="min"/>
        <cfvo type="percentile" val="50"/>
        <cfvo type="max"/>
        <color rgb="FF63BE7B"/>
        <color rgb="FFFFEB84"/>
        <color rgb="FFF8696B"/>
      </colorScale>
    </cfRule>
  </conditionalFormatting>
  <conditionalFormatting sqref="GF1:GF2">
    <cfRule type="colorScale" priority="135">
      <colorScale>
        <cfvo type="min"/>
        <cfvo type="percentile" val="50"/>
        <cfvo type="max"/>
        <color rgb="FF63BE7B"/>
        <color rgb="FFFFEB84"/>
        <color rgb="FFF8696B"/>
      </colorScale>
    </cfRule>
  </conditionalFormatting>
  <conditionalFormatting sqref="GF3:GF64">
    <cfRule type="colorScale" priority="128">
      <colorScale>
        <cfvo type="min"/>
        <cfvo type="percentile" val="50"/>
        <cfvo type="max"/>
        <color rgb="FF63BE7B"/>
        <color rgb="FFFFEB84"/>
        <color rgb="FFF8696B"/>
      </colorScale>
    </cfRule>
  </conditionalFormatting>
  <conditionalFormatting sqref="GO3:GP64">
    <cfRule type="colorScale" priority="126">
      <colorScale>
        <cfvo type="min"/>
        <cfvo type="percentile" val="50"/>
        <cfvo type="max"/>
        <color rgb="FF63BE7B"/>
        <color rgb="FFFCFCFF"/>
        <color rgb="FFF8696B"/>
      </colorScale>
    </cfRule>
  </conditionalFormatting>
  <conditionalFormatting sqref="HB1:HB2">
    <cfRule type="colorScale" priority="123">
      <colorScale>
        <cfvo type="min"/>
        <cfvo type="max"/>
        <color rgb="FFFCFCFF"/>
        <color rgb="FFF8696B"/>
      </colorScale>
    </cfRule>
    <cfRule type="colorScale" priority="124">
      <colorScale>
        <cfvo type="min"/>
        <cfvo type="max"/>
        <color theme="5" tint="0.79998168889431442"/>
        <color theme="5" tint="-0.249977111117893"/>
      </colorScale>
    </cfRule>
    <cfRule type="colorScale" priority="125">
      <colorScale>
        <cfvo type="min"/>
        <cfvo type="max"/>
        <color rgb="FFFCFCFF"/>
        <color rgb="FFF8696B"/>
      </colorScale>
    </cfRule>
  </conditionalFormatting>
  <conditionalFormatting sqref="HB3:HB54">
    <cfRule type="colorScale" priority="117">
      <colorScale>
        <cfvo type="min"/>
        <cfvo type="max"/>
        <color rgb="FFFCFCFF"/>
        <color rgb="FFF8696B"/>
      </colorScale>
    </cfRule>
    <cfRule type="colorScale" priority="118">
      <colorScale>
        <cfvo type="min"/>
        <cfvo type="max"/>
        <color theme="5" tint="0.79998168889431442"/>
        <color theme="5" tint="-0.249977111117893"/>
      </colorScale>
    </cfRule>
    <cfRule type="colorScale" priority="119">
      <colorScale>
        <cfvo type="min"/>
        <cfvo type="max"/>
        <color rgb="FFFCFCFF"/>
        <color rgb="FFF8696B"/>
      </colorScale>
    </cfRule>
  </conditionalFormatting>
  <conditionalFormatting sqref="HC1:HC2">
    <cfRule type="colorScale" priority="122">
      <colorScale>
        <cfvo type="min"/>
        <cfvo type="percentile" val="50"/>
        <cfvo type="max"/>
        <color rgb="FF63BE7B"/>
        <color rgb="FFFFEB84"/>
        <color rgb="FFF8696B"/>
      </colorScale>
    </cfRule>
  </conditionalFormatting>
  <conditionalFormatting sqref="HC3:HC54">
    <cfRule type="colorScale" priority="116">
      <colorScale>
        <cfvo type="min"/>
        <cfvo type="percentile" val="50"/>
        <cfvo type="max"/>
        <color rgb="FF63BE7B"/>
        <color rgb="FFFFEB84"/>
        <color rgb="FFF8696B"/>
      </colorScale>
    </cfRule>
  </conditionalFormatting>
  <conditionalFormatting sqref="HC1:HD2">
    <cfRule type="colorScale" priority="120">
      <colorScale>
        <cfvo type="min"/>
        <cfvo type="percentile" val="50"/>
        <cfvo type="max"/>
        <color rgb="FF63BE7B"/>
        <color rgb="FFFFEB84"/>
        <color rgb="FFF8696B"/>
      </colorScale>
    </cfRule>
  </conditionalFormatting>
  <conditionalFormatting sqref="HC3:HD54">
    <cfRule type="colorScale" priority="114">
      <colorScale>
        <cfvo type="min"/>
        <cfvo type="percentile" val="50"/>
        <cfvo type="max"/>
        <color rgb="FF63BE7B"/>
        <color rgb="FFFFEB84"/>
        <color rgb="FFF8696B"/>
      </colorScale>
    </cfRule>
  </conditionalFormatting>
  <conditionalFormatting sqref="HD1:HD2">
    <cfRule type="colorScale" priority="121">
      <colorScale>
        <cfvo type="min"/>
        <cfvo type="percentile" val="50"/>
        <cfvo type="max"/>
        <color rgb="FF63BE7B"/>
        <color rgb="FFFFEB84"/>
        <color rgb="FFF8696B"/>
      </colorScale>
    </cfRule>
  </conditionalFormatting>
  <conditionalFormatting sqref="HD3:HD54">
    <cfRule type="colorScale" priority="115">
      <colorScale>
        <cfvo type="min"/>
        <cfvo type="percentile" val="50"/>
        <cfvo type="max"/>
        <color rgb="FF63BE7B"/>
        <color rgb="FFFFEB84"/>
        <color rgb="FFF8696B"/>
      </colorScale>
    </cfRule>
  </conditionalFormatting>
  <conditionalFormatting sqref="HP1:HP2">
    <cfRule type="colorScale" priority="111">
      <colorScale>
        <cfvo type="min"/>
        <cfvo type="max"/>
        <color rgb="FFFCFCFF"/>
        <color rgb="FFF8696B"/>
      </colorScale>
    </cfRule>
    <cfRule type="colorScale" priority="112">
      <colorScale>
        <cfvo type="min"/>
        <cfvo type="max"/>
        <color theme="5" tint="0.79998168889431442"/>
        <color theme="5" tint="-0.249977111117893"/>
      </colorScale>
    </cfRule>
    <cfRule type="colorScale" priority="113">
      <colorScale>
        <cfvo type="min"/>
        <cfvo type="max"/>
        <color rgb="FFFCFCFF"/>
        <color rgb="FFF8696B"/>
      </colorScale>
    </cfRule>
  </conditionalFormatting>
  <conditionalFormatting sqref="HP3:HP54">
    <cfRule type="colorScale" priority="105">
      <colorScale>
        <cfvo type="min"/>
        <cfvo type="max"/>
        <color rgb="FFFCFCFF"/>
        <color rgb="FFF8696B"/>
      </colorScale>
    </cfRule>
    <cfRule type="colorScale" priority="106">
      <colorScale>
        <cfvo type="min"/>
        <cfvo type="max"/>
        <color theme="5" tint="0.79998168889431442"/>
        <color theme="5" tint="-0.249977111117893"/>
      </colorScale>
    </cfRule>
    <cfRule type="colorScale" priority="107">
      <colorScale>
        <cfvo type="min"/>
        <cfvo type="max"/>
        <color rgb="FFFCFCFF"/>
        <color rgb="FFF8696B"/>
      </colorScale>
    </cfRule>
  </conditionalFormatting>
  <conditionalFormatting sqref="HQ1:HQ2">
    <cfRule type="colorScale" priority="110">
      <colorScale>
        <cfvo type="min"/>
        <cfvo type="percentile" val="50"/>
        <cfvo type="max"/>
        <color rgb="FF63BE7B"/>
        <color rgb="FFFFEB84"/>
        <color rgb="FFF8696B"/>
      </colorScale>
    </cfRule>
  </conditionalFormatting>
  <conditionalFormatting sqref="HQ3:HQ54">
    <cfRule type="colorScale" priority="104">
      <colorScale>
        <cfvo type="min"/>
        <cfvo type="percentile" val="50"/>
        <cfvo type="max"/>
        <color rgb="FF63BE7B"/>
        <color rgb="FFFFEB84"/>
        <color rgb="FFF8696B"/>
      </colorScale>
    </cfRule>
  </conditionalFormatting>
  <conditionalFormatting sqref="HQ1:HR2">
    <cfRule type="colorScale" priority="108">
      <colorScale>
        <cfvo type="min"/>
        <cfvo type="percentile" val="50"/>
        <cfvo type="max"/>
        <color rgb="FF63BE7B"/>
        <color rgb="FFFFEB84"/>
        <color rgb="FFF8696B"/>
      </colorScale>
    </cfRule>
  </conditionalFormatting>
  <conditionalFormatting sqref="HQ3:HR54">
    <cfRule type="colorScale" priority="102">
      <colorScale>
        <cfvo type="min"/>
        <cfvo type="percentile" val="50"/>
        <cfvo type="max"/>
        <color rgb="FF63BE7B"/>
        <color rgb="FFFFEB84"/>
        <color rgb="FFF8696B"/>
      </colorScale>
    </cfRule>
  </conditionalFormatting>
  <conditionalFormatting sqref="HR1:HR2">
    <cfRule type="colorScale" priority="109">
      <colorScale>
        <cfvo type="min"/>
        <cfvo type="percentile" val="50"/>
        <cfvo type="max"/>
        <color rgb="FF63BE7B"/>
        <color rgb="FFFFEB84"/>
        <color rgb="FFF8696B"/>
      </colorScale>
    </cfRule>
  </conditionalFormatting>
  <conditionalFormatting sqref="HR3:HR54">
    <cfRule type="colorScale" priority="103">
      <colorScale>
        <cfvo type="min"/>
        <cfvo type="percentile" val="50"/>
        <cfvo type="max"/>
        <color rgb="FF63BE7B"/>
        <color rgb="FFFFEB84"/>
        <color rgb="FFF8696B"/>
      </colorScale>
    </cfRule>
  </conditionalFormatting>
  <conditionalFormatting sqref="IA3:IB54">
    <cfRule type="colorScale" priority="101">
      <colorScale>
        <cfvo type="min"/>
        <cfvo type="percentile" val="50"/>
        <cfvo type="max"/>
        <color rgb="FF63BE7B"/>
        <color rgb="FFFCFCFF"/>
        <color rgb="FFF8696B"/>
      </colorScale>
    </cfRule>
  </conditionalFormatting>
  <conditionalFormatting sqref="IN1:IN2">
    <cfRule type="colorScale" priority="98">
      <colorScale>
        <cfvo type="min"/>
        <cfvo type="max"/>
        <color theme="0"/>
        <color theme="8"/>
      </colorScale>
    </cfRule>
    <cfRule type="colorScale" priority="99">
      <colorScale>
        <cfvo type="min"/>
        <cfvo type="max"/>
        <color theme="5" tint="0.79998168889431442"/>
        <color theme="5" tint="-0.249977111117893"/>
      </colorScale>
    </cfRule>
    <cfRule type="colorScale" priority="100">
      <colorScale>
        <cfvo type="min"/>
        <cfvo type="max"/>
        <color rgb="FFFCFCFF"/>
        <color rgb="FFF8696B"/>
      </colorScale>
    </cfRule>
  </conditionalFormatting>
  <conditionalFormatting sqref="IN3:IN78">
    <cfRule type="colorScale" priority="92">
      <colorScale>
        <cfvo type="min"/>
        <cfvo type="max"/>
        <color theme="0"/>
        <color theme="8"/>
      </colorScale>
    </cfRule>
    <cfRule type="colorScale" priority="93">
      <colorScale>
        <cfvo type="min"/>
        <cfvo type="max"/>
        <color theme="5" tint="0.79998168889431442"/>
        <color theme="5" tint="-0.249977111117893"/>
      </colorScale>
    </cfRule>
    <cfRule type="colorScale" priority="94">
      <colorScale>
        <cfvo type="min"/>
        <cfvo type="max"/>
        <color rgb="FFFCFCFF"/>
        <color rgb="FFF8696B"/>
      </colorScale>
    </cfRule>
  </conditionalFormatting>
  <conditionalFormatting sqref="IO1:IO2">
    <cfRule type="colorScale" priority="97">
      <colorScale>
        <cfvo type="min"/>
        <cfvo type="percentile" val="50"/>
        <cfvo type="max"/>
        <color rgb="FF63BE7B"/>
        <color rgb="FFFFEB84"/>
        <color rgb="FFF8696B"/>
      </colorScale>
    </cfRule>
  </conditionalFormatting>
  <conditionalFormatting sqref="IO3:IO78">
    <cfRule type="colorScale" priority="91">
      <colorScale>
        <cfvo type="min"/>
        <cfvo type="percentile" val="50"/>
        <cfvo type="max"/>
        <color rgb="FF63BE7B"/>
        <color rgb="FFFFEB84"/>
        <color rgb="FFF8696B"/>
      </colorScale>
    </cfRule>
  </conditionalFormatting>
  <conditionalFormatting sqref="IO1:IP2">
    <cfRule type="colorScale" priority="95">
      <colorScale>
        <cfvo type="min"/>
        <cfvo type="percentile" val="50"/>
        <cfvo type="max"/>
        <color rgb="FF63BE7B"/>
        <color rgb="FFFFEB84"/>
        <color rgb="FFF8696B"/>
      </colorScale>
    </cfRule>
  </conditionalFormatting>
  <conditionalFormatting sqref="IO3:IP78">
    <cfRule type="colorScale" priority="89">
      <colorScale>
        <cfvo type="min"/>
        <cfvo type="percentile" val="50"/>
        <cfvo type="max"/>
        <color rgb="FF63BE7B"/>
        <color rgb="FFFFEB84"/>
        <color rgb="FFF8696B"/>
      </colorScale>
    </cfRule>
  </conditionalFormatting>
  <conditionalFormatting sqref="IP1:IP2">
    <cfRule type="colorScale" priority="96">
      <colorScale>
        <cfvo type="min"/>
        <cfvo type="percentile" val="50"/>
        <cfvo type="max"/>
        <color rgb="FF63BE7B"/>
        <color rgb="FFFFEB84"/>
        <color rgb="FFF8696B"/>
      </colorScale>
    </cfRule>
  </conditionalFormatting>
  <conditionalFormatting sqref="IP3:IP78">
    <cfRule type="colorScale" priority="90">
      <colorScale>
        <cfvo type="min"/>
        <cfvo type="percentile" val="50"/>
        <cfvo type="max"/>
        <color rgb="FF63BE7B"/>
        <color rgb="FFFFEB84"/>
        <color rgb="FFF8696B"/>
      </colorScale>
    </cfRule>
  </conditionalFormatting>
  <conditionalFormatting sqref="JB1:JB2">
    <cfRule type="colorScale" priority="86">
      <colorScale>
        <cfvo type="min"/>
        <cfvo type="max"/>
        <color theme="0"/>
        <color theme="8"/>
      </colorScale>
    </cfRule>
    <cfRule type="colorScale" priority="87">
      <colorScale>
        <cfvo type="min"/>
        <cfvo type="max"/>
        <color theme="5" tint="0.79998168889431442"/>
        <color theme="5" tint="-0.249977111117893"/>
      </colorScale>
    </cfRule>
    <cfRule type="colorScale" priority="88">
      <colorScale>
        <cfvo type="min"/>
        <cfvo type="max"/>
        <color rgb="FFFCFCFF"/>
        <color rgb="FFF8696B"/>
      </colorScale>
    </cfRule>
  </conditionalFormatting>
  <conditionalFormatting sqref="JB3:JB78">
    <cfRule type="colorScale" priority="80">
      <colorScale>
        <cfvo type="min"/>
        <cfvo type="max"/>
        <color theme="0"/>
        <color theme="8"/>
      </colorScale>
    </cfRule>
    <cfRule type="colorScale" priority="81">
      <colorScale>
        <cfvo type="min"/>
        <cfvo type="max"/>
        <color theme="5" tint="0.79998168889431442"/>
        <color theme="5" tint="-0.249977111117893"/>
      </colorScale>
    </cfRule>
    <cfRule type="colorScale" priority="82">
      <colorScale>
        <cfvo type="min"/>
        <cfvo type="max"/>
        <color rgb="FFFCFCFF"/>
        <color rgb="FFF8696B"/>
      </colorScale>
    </cfRule>
  </conditionalFormatting>
  <conditionalFormatting sqref="JC1:JC2">
    <cfRule type="colorScale" priority="85">
      <colorScale>
        <cfvo type="min"/>
        <cfvo type="percentile" val="50"/>
        <cfvo type="max"/>
        <color rgb="FF63BE7B"/>
        <color rgb="FFFFEB84"/>
        <color rgb="FFF8696B"/>
      </colorScale>
    </cfRule>
  </conditionalFormatting>
  <conditionalFormatting sqref="JC3:JC78">
    <cfRule type="colorScale" priority="79">
      <colorScale>
        <cfvo type="min"/>
        <cfvo type="percentile" val="50"/>
        <cfvo type="max"/>
        <color rgb="FF63BE7B"/>
        <color rgb="FFFFEB84"/>
        <color rgb="FFF8696B"/>
      </colorScale>
    </cfRule>
  </conditionalFormatting>
  <conditionalFormatting sqref="JC1:JD2">
    <cfRule type="colorScale" priority="83">
      <colorScale>
        <cfvo type="min"/>
        <cfvo type="percentile" val="50"/>
        <cfvo type="max"/>
        <color rgb="FF63BE7B"/>
        <color rgb="FFFFEB84"/>
        <color rgb="FFF8696B"/>
      </colorScale>
    </cfRule>
  </conditionalFormatting>
  <conditionalFormatting sqref="JC3:JD78">
    <cfRule type="colorScale" priority="77">
      <colorScale>
        <cfvo type="min"/>
        <cfvo type="percentile" val="50"/>
        <cfvo type="max"/>
        <color rgb="FF63BE7B"/>
        <color rgb="FFFFEB84"/>
        <color rgb="FFF8696B"/>
      </colorScale>
    </cfRule>
  </conditionalFormatting>
  <conditionalFormatting sqref="JD1:JD2">
    <cfRule type="colorScale" priority="84">
      <colorScale>
        <cfvo type="min"/>
        <cfvo type="percentile" val="50"/>
        <cfvo type="max"/>
        <color rgb="FF63BE7B"/>
        <color rgb="FFFFEB84"/>
        <color rgb="FFF8696B"/>
      </colorScale>
    </cfRule>
  </conditionalFormatting>
  <conditionalFormatting sqref="JD3:JD78">
    <cfRule type="colorScale" priority="78">
      <colorScale>
        <cfvo type="min"/>
        <cfvo type="percentile" val="50"/>
        <cfvo type="max"/>
        <color rgb="FF63BE7B"/>
        <color rgb="FFFFEB84"/>
        <color rgb="FFF8696B"/>
      </colorScale>
    </cfRule>
  </conditionalFormatting>
  <conditionalFormatting sqref="JM3:JN78">
    <cfRule type="colorScale" priority="76">
      <colorScale>
        <cfvo type="min"/>
        <cfvo type="percentile" val="50"/>
        <cfvo type="max"/>
        <color rgb="FF63BE7B"/>
        <color rgb="FFFCFCFF"/>
        <color rgb="FFF8696B"/>
      </colorScale>
    </cfRule>
  </conditionalFormatting>
  <conditionalFormatting sqref="JZ1:JZ2">
    <cfRule type="colorScale" priority="73">
      <colorScale>
        <cfvo type="min"/>
        <cfvo type="max"/>
        <color theme="0"/>
        <color theme="8"/>
      </colorScale>
    </cfRule>
    <cfRule type="colorScale" priority="74">
      <colorScale>
        <cfvo type="min"/>
        <cfvo type="max"/>
        <color theme="5" tint="0.79998168889431442"/>
        <color theme="5" tint="-0.249977111117893"/>
      </colorScale>
    </cfRule>
    <cfRule type="colorScale" priority="75">
      <colorScale>
        <cfvo type="min"/>
        <cfvo type="max"/>
        <color rgb="FFFCFCFF"/>
        <color rgb="FFF8696B"/>
      </colorScale>
    </cfRule>
  </conditionalFormatting>
  <conditionalFormatting sqref="JZ3:JZ60">
    <cfRule type="colorScale" priority="67">
      <colorScale>
        <cfvo type="min"/>
        <cfvo type="max"/>
        <color theme="0"/>
        <color theme="8"/>
      </colorScale>
    </cfRule>
    <cfRule type="colorScale" priority="68">
      <colorScale>
        <cfvo type="min"/>
        <cfvo type="max"/>
        <color theme="5" tint="0.79998168889431442"/>
        <color theme="5" tint="-0.249977111117893"/>
      </colorScale>
    </cfRule>
    <cfRule type="colorScale" priority="69">
      <colorScale>
        <cfvo type="min"/>
        <cfvo type="max"/>
        <color rgb="FFFCFCFF"/>
        <color rgb="FFF8696B"/>
      </colorScale>
    </cfRule>
  </conditionalFormatting>
  <conditionalFormatting sqref="KA1:KA2">
    <cfRule type="colorScale" priority="72">
      <colorScale>
        <cfvo type="min"/>
        <cfvo type="percentile" val="50"/>
        <cfvo type="max"/>
        <color rgb="FF63BE7B"/>
        <color rgb="FFFFEB84"/>
        <color rgb="FFF8696B"/>
      </colorScale>
    </cfRule>
  </conditionalFormatting>
  <conditionalFormatting sqref="KA3:KA60">
    <cfRule type="colorScale" priority="66">
      <colorScale>
        <cfvo type="min"/>
        <cfvo type="percentile" val="50"/>
        <cfvo type="max"/>
        <color rgb="FF63BE7B"/>
        <color rgb="FFFFEB84"/>
        <color rgb="FFF8696B"/>
      </colorScale>
    </cfRule>
  </conditionalFormatting>
  <conditionalFormatting sqref="KA1:KB2">
    <cfRule type="colorScale" priority="70">
      <colorScale>
        <cfvo type="min"/>
        <cfvo type="percentile" val="50"/>
        <cfvo type="max"/>
        <color rgb="FF63BE7B"/>
        <color rgb="FFFFEB84"/>
        <color rgb="FFF8696B"/>
      </colorScale>
    </cfRule>
  </conditionalFormatting>
  <conditionalFormatting sqref="KA3:KB60">
    <cfRule type="colorScale" priority="64">
      <colorScale>
        <cfvo type="min"/>
        <cfvo type="percentile" val="50"/>
        <cfvo type="max"/>
        <color rgb="FF63BE7B"/>
        <color rgb="FFFFEB84"/>
        <color rgb="FFF8696B"/>
      </colorScale>
    </cfRule>
  </conditionalFormatting>
  <conditionalFormatting sqref="KB1:KB2">
    <cfRule type="colorScale" priority="71">
      <colorScale>
        <cfvo type="min"/>
        <cfvo type="percentile" val="50"/>
        <cfvo type="max"/>
        <color rgb="FF63BE7B"/>
        <color rgb="FFFFEB84"/>
        <color rgb="FFF8696B"/>
      </colorScale>
    </cfRule>
  </conditionalFormatting>
  <conditionalFormatting sqref="KB3:KB60">
    <cfRule type="colorScale" priority="65">
      <colorScale>
        <cfvo type="min"/>
        <cfvo type="percentile" val="50"/>
        <cfvo type="max"/>
        <color rgb="FF63BE7B"/>
        <color rgb="FFFFEB84"/>
        <color rgb="FFF8696B"/>
      </colorScale>
    </cfRule>
  </conditionalFormatting>
  <conditionalFormatting sqref="KN1:KN2">
    <cfRule type="colorScale" priority="61">
      <colorScale>
        <cfvo type="min"/>
        <cfvo type="max"/>
        <color theme="0"/>
        <color theme="8"/>
      </colorScale>
    </cfRule>
    <cfRule type="colorScale" priority="62">
      <colorScale>
        <cfvo type="min"/>
        <cfvo type="max"/>
        <color theme="5" tint="0.79998168889431442"/>
        <color theme="5" tint="-0.249977111117893"/>
      </colorScale>
    </cfRule>
    <cfRule type="colorScale" priority="63">
      <colorScale>
        <cfvo type="min"/>
        <cfvo type="max"/>
        <color rgb="FFFCFCFF"/>
        <color rgb="FFF8696B"/>
      </colorScale>
    </cfRule>
  </conditionalFormatting>
  <conditionalFormatting sqref="KN3:KN60">
    <cfRule type="colorScale" priority="55">
      <colorScale>
        <cfvo type="min"/>
        <cfvo type="max"/>
        <color theme="0"/>
        <color theme="8"/>
      </colorScale>
    </cfRule>
    <cfRule type="colorScale" priority="56">
      <colorScale>
        <cfvo type="min"/>
        <cfvo type="max"/>
        <color theme="5" tint="0.79998168889431442"/>
        <color theme="5" tint="-0.249977111117893"/>
      </colorScale>
    </cfRule>
    <cfRule type="colorScale" priority="57">
      <colorScale>
        <cfvo type="min"/>
        <cfvo type="max"/>
        <color rgb="FFFCFCFF"/>
        <color rgb="FFF8696B"/>
      </colorScale>
    </cfRule>
  </conditionalFormatting>
  <conditionalFormatting sqref="KO1:KO2">
    <cfRule type="colorScale" priority="60">
      <colorScale>
        <cfvo type="min"/>
        <cfvo type="percentile" val="50"/>
        <cfvo type="max"/>
        <color rgb="FF63BE7B"/>
        <color rgb="FFFFEB84"/>
        <color rgb="FFF8696B"/>
      </colorScale>
    </cfRule>
  </conditionalFormatting>
  <conditionalFormatting sqref="KO3:KO60">
    <cfRule type="colorScale" priority="54">
      <colorScale>
        <cfvo type="min"/>
        <cfvo type="percentile" val="50"/>
        <cfvo type="max"/>
        <color rgb="FF63BE7B"/>
        <color rgb="FFFFEB84"/>
        <color rgb="FFF8696B"/>
      </colorScale>
    </cfRule>
  </conditionalFormatting>
  <conditionalFormatting sqref="KO1:KP2">
    <cfRule type="colorScale" priority="58">
      <colorScale>
        <cfvo type="min"/>
        <cfvo type="percentile" val="50"/>
        <cfvo type="max"/>
        <color rgb="FF63BE7B"/>
        <color rgb="FFFFEB84"/>
        <color rgb="FFF8696B"/>
      </colorScale>
    </cfRule>
  </conditionalFormatting>
  <conditionalFormatting sqref="KO3:KP60">
    <cfRule type="colorScale" priority="52">
      <colorScale>
        <cfvo type="min"/>
        <cfvo type="percentile" val="50"/>
        <cfvo type="max"/>
        <color rgb="FF63BE7B"/>
        <color rgb="FFFFEB84"/>
        <color rgb="FFF8696B"/>
      </colorScale>
    </cfRule>
  </conditionalFormatting>
  <conditionalFormatting sqref="KP1:KP2">
    <cfRule type="colorScale" priority="59">
      <colorScale>
        <cfvo type="min"/>
        <cfvo type="percentile" val="50"/>
        <cfvo type="max"/>
        <color rgb="FF63BE7B"/>
        <color rgb="FFFFEB84"/>
        <color rgb="FFF8696B"/>
      </colorScale>
    </cfRule>
  </conditionalFormatting>
  <conditionalFormatting sqref="KP3:KP60">
    <cfRule type="colorScale" priority="53">
      <colorScale>
        <cfvo type="min"/>
        <cfvo type="percentile" val="50"/>
        <cfvo type="max"/>
        <color rgb="FF63BE7B"/>
        <color rgb="FFFFEB84"/>
        <color rgb="FFF8696B"/>
      </colorScale>
    </cfRule>
  </conditionalFormatting>
  <conditionalFormatting sqref="KY3:KZ60">
    <cfRule type="colorScale" priority="51">
      <colorScale>
        <cfvo type="min"/>
        <cfvo type="percentile" val="50"/>
        <cfvo type="max"/>
        <color rgb="FF63BE7B"/>
        <color rgb="FFFCFCFF"/>
        <color rgb="FFF8696B"/>
      </colorScale>
    </cfRule>
  </conditionalFormatting>
  <conditionalFormatting sqref="LL1:LL2">
    <cfRule type="colorScale" priority="48">
      <colorScale>
        <cfvo type="min"/>
        <cfvo type="max"/>
        <color theme="0"/>
        <color theme="8"/>
      </colorScale>
    </cfRule>
    <cfRule type="colorScale" priority="49">
      <colorScale>
        <cfvo type="min"/>
        <cfvo type="max"/>
        <color theme="5" tint="0.79998168889431442"/>
        <color theme="5" tint="-0.249977111117893"/>
      </colorScale>
    </cfRule>
    <cfRule type="colorScale" priority="50">
      <colorScale>
        <cfvo type="min"/>
        <cfvo type="max"/>
        <color rgb="FFFCFCFF"/>
        <color rgb="FFF8696B"/>
      </colorScale>
    </cfRule>
  </conditionalFormatting>
  <conditionalFormatting sqref="LL3:LL60">
    <cfRule type="colorScale" priority="42">
      <colorScale>
        <cfvo type="min"/>
        <cfvo type="max"/>
        <color theme="0"/>
        <color theme="8"/>
      </colorScale>
    </cfRule>
    <cfRule type="colorScale" priority="43">
      <colorScale>
        <cfvo type="min"/>
        <cfvo type="max"/>
        <color theme="5" tint="0.79998168889431442"/>
        <color theme="5" tint="-0.249977111117893"/>
      </colorScale>
    </cfRule>
    <cfRule type="colorScale" priority="44">
      <colorScale>
        <cfvo type="min"/>
        <cfvo type="max"/>
        <color rgb="FFFCFCFF"/>
        <color rgb="FFF8696B"/>
      </colorScale>
    </cfRule>
  </conditionalFormatting>
  <conditionalFormatting sqref="LM1:LM2">
    <cfRule type="colorScale" priority="47">
      <colorScale>
        <cfvo type="min"/>
        <cfvo type="percentile" val="50"/>
        <cfvo type="max"/>
        <color rgb="FF63BE7B"/>
        <color rgb="FFFFEB84"/>
        <color rgb="FFF8696B"/>
      </colorScale>
    </cfRule>
  </conditionalFormatting>
  <conditionalFormatting sqref="LM3:LM60">
    <cfRule type="colorScale" priority="41">
      <colorScale>
        <cfvo type="min"/>
        <cfvo type="percentile" val="50"/>
        <cfvo type="max"/>
        <color rgb="FF63BE7B"/>
        <color rgb="FFFFEB84"/>
        <color rgb="FFF8696B"/>
      </colorScale>
    </cfRule>
  </conditionalFormatting>
  <conditionalFormatting sqref="LM1:LN2">
    <cfRule type="colorScale" priority="45">
      <colorScale>
        <cfvo type="min"/>
        <cfvo type="percentile" val="50"/>
        <cfvo type="max"/>
        <color rgb="FF63BE7B"/>
        <color rgb="FFFFEB84"/>
        <color rgb="FFF8696B"/>
      </colorScale>
    </cfRule>
  </conditionalFormatting>
  <conditionalFormatting sqref="LM3:LN60">
    <cfRule type="colorScale" priority="39">
      <colorScale>
        <cfvo type="min"/>
        <cfvo type="percentile" val="50"/>
        <cfvo type="max"/>
        <color rgb="FF63BE7B"/>
        <color rgb="FFFFEB84"/>
        <color rgb="FFF8696B"/>
      </colorScale>
    </cfRule>
  </conditionalFormatting>
  <conditionalFormatting sqref="LN1:LN2">
    <cfRule type="colorScale" priority="46">
      <colorScale>
        <cfvo type="min"/>
        <cfvo type="percentile" val="50"/>
        <cfvo type="max"/>
        <color rgb="FF63BE7B"/>
        <color rgb="FFFFEB84"/>
        <color rgb="FFF8696B"/>
      </colorScale>
    </cfRule>
  </conditionalFormatting>
  <conditionalFormatting sqref="LN3:LN60">
    <cfRule type="colorScale" priority="40">
      <colorScale>
        <cfvo type="min"/>
        <cfvo type="percentile" val="50"/>
        <cfvo type="max"/>
        <color rgb="FF63BE7B"/>
        <color rgb="FFFFEB84"/>
        <color rgb="FFF8696B"/>
      </colorScale>
    </cfRule>
  </conditionalFormatting>
  <conditionalFormatting sqref="LZ1:LZ2">
    <cfRule type="colorScale" priority="36">
      <colorScale>
        <cfvo type="min"/>
        <cfvo type="max"/>
        <color theme="0"/>
        <color theme="8"/>
      </colorScale>
    </cfRule>
    <cfRule type="colorScale" priority="37">
      <colorScale>
        <cfvo type="min"/>
        <cfvo type="max"/>
        <color theme="5" tint="0.79998168889431442"/>
        <color theme="5" tint="-0.249977111117893"/>
      </colorScale>
    </cfRule>
    <cfRule type="colorScale" priority="38">
      <colorScale>
        <cfvo type="min"/>
        <cfvo type="max"/>
        <color rgb="FFFCFCFF"/>
        <color rgb="FFF8696B"/>
      </colorScale>
    </cfRule>
  </conditionalFormatting>
  <conditionalFormatting sqref="LZ3:LZ60">
    <cfRule type="colorScale" priority="30">
      <colorScale>
        <cfvo type="min"/>
        <cfvo type="max"/>
        <color theme="0"/>
        <color theme="8"/>
      </colorScale>
    </cfRule>
    <cfRule type="colorScale" priority="31">
      <colorScale>
        <cfvo type="min"/>
        <cfvo type="max"/>
        <color theme="5" tint="0.79998168889431442"/>
        <color theme="5" tint="-0.249977111117893"/>
      </colorScale>
    </cfRule>
    <cfRule type="colorScale" priority="32">
      <colorScale>
        <cfvo type="min"/>
        <cfvo type="max"/>
        <color rgb="FFFCFCFF"/>
        <color rgb="FFF8696B"/>
      </colorScale>
    </cfRule>
  </conditionalFormatting>
  <conditionalFormatting sqref="MA1:MA2">
    <cfRule type="colorScale" priority="35">
      <colorScale>
        <cfvo type="min"/>
        <cfvo type="percentile" val="50"/>
        <cfvo type="max"/>
        <color rgb="FF63BE7B"/>
        <color rgb="FFFFEB84"/>
        <color rgb="FFF8696B"/>
      </colorScale>
    </cfRule>
  </conditionalFormatting>
  <conditionalFormatting sqref="MA3:MA60">
    <cfRule type="colorScale" priority="29">
      <colorScale>
        <cfvo type="min"/>
        <cfvo type="percentile" val="50"/>
        <cfvo type="max"/>
        <color rgb="FF63BE7B"/>
        <color rgb="FFFFEB84"/>
        <color rgb="FFF8696B"/>
      </colorScale>
    </cfRule>
  </conditionalFormatting>
  <conditionalFormatting sqref="MA1:MB2">
    <cfRule type="colorScale" priority="33">
      <colorScale>
        <cfvo type="min"/>
        <cfvo type="percentile" val="50"/>
        <cfvo type="max"/>
        <color rgb="FF63BE7B"/>
        <color rgb="FFFFEB84"/>
        <color rgb="FFF8696B"/>
      </colorScale>
    </cfRule>
  </conditionalFormatting>
  <conditionalFormatting sqref="MA3:MB60">
    <cfRule type="colorScale" priority="27">
      <colorScale>
        <cfvo type="min"/>
        <cfvo type="percentile" val="50"/>
        <cfvo type="max"/>
        <color rgb="FF63BE7B"/>
        <color rgb="FFFFEB84"/>
        <color rgb="FFF8696B"/>
      </colorScale>
    </cfRule>
  </conditionalFormatting>
  <conditionalFormatting sqref="MB1:MB2">
    <cfRule type="colorScale" priority="34">
      <colorScale>
        <cfvo type="min"/>
        <cfvo type="percentile" val="50"/>
        <cfvo type="max"/>
        <color rgb="FF63BE7B"/>
        <color rgb="FFFFEB84"/>
        <color rgb="FFF8696B"/>
      </colorScale>
    </cfRule>
  </conditionalFormatting>
  <conditionalFormatting sqref="MB3:MB60">
    <cfRule type="colorScale" priority="28">
      <colorScale>
        <cfvo type="min"/>
        <cfvo type="percentile" val="50"/>
        <cfvo type="max"/>
        <color rgb="FF63BE7B"/>
        <color rgb="FFFFEB84"/>
        <color rgb="FFF8696B"/>
      </colorScale>
    </cfRule>
  </conditionalFormatting>
  <conditionalFormatting sqref="MK3:ML60">
    <cfRule type="colorScale" priority="26">
      <colorScale>
        <cfvo type="min"/>
        <cfvo type="percentile" val="50"/>
        <cfvo type="max"/>
        <color rgb="FF63BE7B"/>
        <color rgb="FFFCFCFF"/>
        <color rgb="FFF8696B"/>
      </colorScale>
    </cfRule>
  </conditionalFormatting>
  <conditionalFormatting sqref="MX1:MX2">
    <cfRule type="colorScale" priority="23">
      <colorScale>
        <cfvo type="min"/>
        <cfvo type="max"/>
        <color theme="0"/>
        <color theme="8"/>
      </colorScale>
    </cfRule>
    <cfRule type="colorScale" priority="24">
      <colorScale>
        <cfvo type="min"/>
        <cfvo type="max"/>
        <color theme="5" tint="0.79998168889431442"/>
        <color theme="5" tint="-0.249977111117893"/>
      </colorScale>
    </cfRule>
    <cfRule type="colorScale" priority="25">
      <colorScale>
        <cfvo type="min"/>
        <cfvo type="max"/>
        <color rgb="FFFCFCFF"/>
        <color rgb="FFF8696B"/>
      </colorScale>
    </cfRule>
  </conditionalFormatting>
  <conditionalFormatting sqref="MX3:MX45">
    <cfRule type="colorScale" priority="17">
      <colorScale>
        <cfvo type="min"/>
        <cfvo type="max"/>
        <color theme="0"/>
        <color theme="8"/>
      </colorScale>
    </cfRule>
    <cfRule type="colorScale" priority="18">
      <colorScale>
        <cfvo type="min"/>
        <cfvo type="max"/>
        <color theme="5" tint="0.79998168889431442"/>
        <color theme="5" tint="-0.249977111117893"/>
      </colorScale>
    </cfRule>
    <cfRule type="colorScale" priority="19">
      <colorScale>
        <cfvo type="min"/>
        <cfvo type="max"/>
        <color rgb="FFFCFCFF"/>
        <color rgb="FFF8696B"/>
      </colorScale>
    </cfRule>
  </conditionalFormatting>
  <conditionalFormatting sqref="MY1:MY2">
    <cfRule type="colorScale" priority="22">
      <colorScale>
        <cfvo type="min"/>
        <cfvo type="percentile" val="50"/>
        <cfvo type="max"/>
        <color rgb="FF63BE7B"/>
        <color rgb="FFFFEB84"/>
        <color rgb="FFF8696B"/>
      </colorScale>
    </cfRule>
  </conditionalFormatting>
  <conditionalFormatting sqref="MY3:MY45">
    <cfRule type="colorScale" priority="16">
      <colorScale>
        <cfvo type="min"/>
        <cfvo type="percentile" val="50"/>
        <cfvo type="max"/>
        <color rgb="FF63BE7B"/>
        <color rgb="FFFFEB84"/>
        <color rgb="FFF8696B"/>
      </colorScale>
    </cfRule>
  </conditionalFormatting>
  <conditionalFormatting sqref="MY1:MZ2">
    <cfRule type="colorScale" priority="20">
      <colorScale>
        <cfvo type="min"/>
        <cfvo type="percentile" val="50"/>
        <cfvo type="max"/>
        <color rgb="FF63BE7B"/>
        <color rgb="FFFFEB84"/>
        <color rgb="FFF8696B"/>
      </colorScale>
    </cfRule>
  </conditionalFormatting>
  <conditionalFormatting sqref="MY3:MZ45">
    <cfRule type="colorScale" priority="14">
      <colorScale>
        <cfvo type="min"/>
        <cfvo type="percentile" val="50"/>
        <cfvo type="max"/>
        <color rgb="FF63BE7B"/>
        <color rgb="FFFFEB84"/>
        <color rgb="FFF8696B"/>
      </colorScale>
    </cfRule>
  </conditionalFormatting>
  <conditionalFormatting sqref="MZ1:MZ2">
    <cfRule type="colorScale" priority="21">
      <colorScale>
        <cfvo type="min"/>
        <cfvo type="percentile" val="50"/>
        <cfvo type="max"/>
        <color rgb="FF63BE7B"/>
        <color rgb="FFFFEB84"/>
        <color rgb="FFF8696B"/>
      </colorScale>
    </cfRule>
  </conditionalFormatting>
  <conditionalFormatting sqref="MZ3:MZ45">
    <cfRule type="colorScale" priority="15">
      <colorScale>
        <cfvo type="min"/>
        <cfvo type="percentile" val="50"/>
        <cfvo type="max"/>
        <color rgb="FF63BE7B"/>
        <color rgb="FFFFEB84"/>
        <color rgb="FFF8696B"/>
      </colorScale>
    </cfRule>
  </conditionalFormatting>
  <conditionalFormatting sqref="NL1:NL2">
    <cfRule type="colorScale" priority="11">
      <colorScale>
        <cfvo type="min"/>
        <cfvo type="max"/>
        <color theme="0"/>
        <color theme="8"/>
      </colorScale>
    </cfRule>
    <cfRule type="colorScale" priority="12">
      <colorScale>
        <cfvo type="min"/>
        <cfvo type="max"/>
        <color theme="5" tint="0.79998168889431442"/>
        <color theme="5" tint="-0.249977111117893"/>
      </colorScale>
    </cfRule>
    <cfRule type="colorScale" priority="13">
      <colorScale>
        <cfvo type="min"/>
        <cfvo type="max"/>
        <color rgb="FFFCFCFF"/>
        <color rgb="FFF8696B"/>
      </colorScale>
    </cfRule>
  </conditionalFormatting>
  <conditionalFormatting sqref="NL3:NL45">
    <cfRule type="colorScale" priority="5">
      <colorScale>
        <cfvo type="min"/>
        <cfvo type="max"/>
        <color theme="0"/>
        <color theme="8"/>
      </colorScale>
    </cfRule>
    <cfRule type="colorScale" priority="6">
      <colorScale>
        <cfvo type="min"/>
        <cfvo type="max"/>
        <color theme="5" tint="0.79998168889431442"/>
        <color theme="5" tint="-0.249977111117893"/>
      </colorScale>
    </cfRule>
    <cfRule type="colorScale" priority="7">
      <colorScale>
        <cfvo type="min"/>
        <cfvo type="max"/>
        <color rgb="FFFCFCFF"/>
        <color rgb="FFF8696B"/>
      </colorScale>
    </cfRule>
  </conditionalFormatting>
  <conditionalFormatting sqref="NM1:NM2">
    <cfRule type="colorScale" priority="10">
      <colorScale>
        <cfvo type="min"/>
        <cfvo type="percentile" val="50"/>
        <cfvo type="max"/>
        <color rgb="FF63BE7B"/>
        <color rgb="FFFFEB84"/>
        <color rgb="FFF8696B"/>
      </colorScale>
    </cfRule>
  </conditionalFormatting>
  <conditionalFormatting sqref="NM3:NM45">
    <cfRule type="colorScale" priority="4">
      <colorScale>
        <cfvo type="min"/>
        <cfvo type="percentile" val="50"/>
        <cfvo type="max"/>
        <color rgb="FF63BE7B"/>
        <color rgb="FFFFEB84"/>
        <color rgb="FFF8696B"/>
      </colorScale>
    </cfRule>
  </conditionalFormatting>
  <conditionalFormatting sqref="NM1:NN2">
    <cfRule type="colorScale" priority="8">
      <colorScale>
        <cfvo type="min"/>
        <cfvo type="percentile" val="50"/>
        <cfvo type="max"/>
        <color rgb="FF63BE7B"/>
        <color rgb="FFFFEB84"/>
        <color rgb="FFF8696B"/>
      </colorScale>
    </cfRule>
  </conditionalFormatting>
  <conditionalFormatting sqref="NM3:NN45">
    <cfRule type="colorScale" priority="2">
      <colorScale>
        <cfvo type="min"/>
        <cfvo type="percentile" val="50"/>
        <cfvo type="max"/>
        <color rgb="FF63BE7B"/>
        <color rgb="FFFFEB84"/>
        <color rgb="FFF8696B"/>
      </colorScale>
    </cfRule>
  </conditionalFormatting>
  <conditionalFormatting sqref="NN1:NN2">
    <cfRule type="colorScale" priority="9">
      <colorScale>
        <cfvo type="min"/>
        <cfvo type="percentile" val="50"/>
        <cfvo type="max"/>
        <color rgb="FF63BE7B"/>
        <color rgb="FFFFEB84"/>
        <color rgb="FFF8696B"/>
      </colorScale>
    </cfRule>
  </conditionalFormatting>
  <conditionalFormatting sqref="NN3:NN45">
    <cfRule type="colorScale" priority="3">
      <colorScale>
        <cfvo type="min"/>
        <cfvo type="percentile" val="50"/>
        <cfvo type="max"/>
        <color rgb="FF63BE7B"/>
        <color rgb="FFFFEB84"/>
        <color rgb="FFF8696B"/>
      </colorScale>
    </cfRule>
  </conditionalFormatting>
  <conditionalFormatting sqref="NW3:NX45">
    <cfRule type="colorScale" priority="1">
      <colorScale>
        <cfvo type="min"/>
        <cfvo type="percentile" val="50"/>
        <cfvo type="max"/>
        <color rgb="FF63BE7B"/>
        <color rgb="FFFCFCFF"/>
        <color rgb="FFF8696B"/>
      </colorScale>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14DEB8-8BA2-4522-A358-92C8C19B6BA4}">
  <dimension ref="A1:FZ141"/>
  <sheetViews>
    <sheetView workbookViewId="0"/>
  </sheetViews>
  <sheetFormatPr defaultRowHeight="15" x14ac:dyDescent="0.25"/>
  <cols>
    <col min="2" max="2" width="10.7109375" customWidth="1"/>
    <col min="3" max="3" width="15" customWidth="1"/>
    <col min="4" max="4" width="14.85546875" customWidth="1"/>
    <col min="5" max="5" width="12.5703125" customWidth="1"/>
    <col min="8" max="8" width="14.7109375" customWidth="1"/>
    <col min="11" max="11" width="11.140625" customWidth="1"/>
    <col min="12" max="12" width="24.7109375" customWidth="1"/>
    <col min="14" max="14" width="16.140625" customWidth="1"/>
    <col min="15" max="15" width="17.85546875" customWidth="1"/>
    <col min="16" max="16" width="15.5703125" customWidth="1"/>
    <col min="17" max="17" width="19.28515625" customWidth="1"/>
    <col min="19" max="19" width="14.85546875" customWidth="1"/>
    <col min="20" max="20" width="15.7109375" customWidth="1"/>
    <col min="21" max="21" width="14.140625" customWidth="1"/>
    <col min="25" max="25" width="11.140625" customWidth="1"/>
    <col min="26" max="26" width="24.7109375" customWidth="1"/>
    <col min="28" max="28" width="16.140625" customWidth="1"/>
    <col min="29" max="29" width="17.85546875" customWidth="1"/>
    <col min="30" max="30" width="15.5703125" customWidth="1"/>
    <col min="31" max="31" width="19.28515625" customWidth="1"/>
    <col min="33" max="33" width="14.85546875" customWidth="1"/>
    <col min="34" max="34" width="15.7109375" customWidth="1"/>
    <col min="35" max="35" width="14.140625" customWidth="1"/>
    <col min="39" max="41" width="17" customWidth="1"/>
    <col min="42" max="43" width="20.85546875" customWidth="1"/>
    <col min="44" max="45" width="17" customWidth="1"/>
    <col min="47" max="47" width="9.140625" style="760"/>
    <col min="49" max="49" width="11.140625" customWidth="1"/>
    <col min="50" max="50" width="24.7109375" customWidth="1"/>
    <col min="52" max="52" width="16.140625" customWidth="1"/>
    <col min="53" max="53" width="17.85546875" customWidth="1"/>
    <col min="54" max="54" width="15.5703125" customWidth="1"/>
    <col min="55" max="55" width="19.28515625" customWidth="1"/>
    <col min="57" max="57" width="14.85546875" customWidth="1"/>
    <col min="58" max="58" width="15.7109375" customWidth="1"/>
    <col min="59" max="59" width="14.140625" customWidth="1"/>
    <col min="63" max="63" width="11.140625" customWidth="1"/>
    <col min="64" max="64" width="24.7109375" customWidth="1"/>
    <col min="66" max="66" width="16.140625" customWidth="1"/>
    <col min="67" max="67" width="17.85546875" customWidth="1"/>
    <col min="68" max="68" width="15.5703125" customWidth="1"/>
    <col min="69" max="69" width="19.28515625" customWidth="1"/>
    <col min="71" max="71" width="14.85546875" customWidth="1"/>
    <col min="72" max="72" width="15.7109375" customWidth="1"/>
    <col min="73" max="73" width="14.140625" customWidth="1"/>
    <col min="77" max="79" width="17" customWidth="1"/>
    <col min="80" max="81" width="20.85546875" customWidth="1"/>
    <col min="82" max="83" width="17" customWidth="1"/>
    <col min="85" max="85" width="9.140625" style="760"/>
    <col min="87" max="87" width="11.140625" customWidth="1"/>
    <col min="88" max="88" width="20.140625" customWidth="1"/>
    <col min="90" max="90" width="16.140625" customWidth="1"/>
    <col min="91" max="91" width="17.85546875" customWidth="1"/>
    <col min="92" max="92" width="15.5703125" customWidth="1"/>
    <col min="93" max="93" width="19.28515625" customWidth="1"/>
    <col min="95" max="95" width="14.85546875" customWidth="1"/>
    <col min="96" max="96" width="15.7109375" customWidth="1"/>
    <col min="97" max="97" width="14.140625" customWidth="1"/>
    <col min="101" max="101" width="11.140625" customWidth="1"/>
    <col min="102" max="102" width="20.140625" customWidth="1"/>
    <col min="104" max="104" width="16.140625" customWidth="1"/>
    <col min="105" max="105" width="17.85546875" customWidth="1"/>
    <col min="106" max="106" width="15.5703125" customWidth="1"/>
    <col min="107" max="107" width="19.28515625" customWidth="1"/>
    <col min="109" max="109" width="14.85546875" customWidth="1"/>
    <col min="110" max="110" width="15.7109375" customWidth="1"/>
    <col min="111" max="111" width="14.140625" customWidth="1"/>
    <col min="115" max="117" width="17" customWidth="1"/>
    <col min="118" max="119" width="20.85546875" customWidth="1"/>
    <col min="120" max="121" width="17" customWidth="1"/>
    <col min="123" max="123" width="9.140625" style="760"/>
    <col min="125" max="125" width="11.140625" customWidth="1"/>
    <col min="126" max="126" width="20.140625" customWidth="1"/>
    <col min="128" max="128" width="16.140625" customWidth="1"/>
    <col min="129" max="129" width="17.85546875" customWidth="1"/>
    <col min="130" max="130" width="15.5703125" customWidth="1"/>
    <col min="131" max="131" width="19.28515625" customWidth="1"/>
    <col min="133" max="133" width="14.85546875" customWidth="1"/>
    <col min="134" max="134" width="15.7109375" customWidth="1"/>
    <col min="135" max="135" width="14.140625" customWidth="1"/>
    <col min="139" max="139" width="11.140625" customWidth="1"/>
    <col min="140" max="140" width="20.140625" customWidth="1"/>
    <col min="142" max="142" width="16.140625" customWidth="1"/>
    <col min="143" max="143" width="17.85546875" customWidth="1"/>
    <col min="144" max="144" width="15.5703125" customWidth="1"/>
    <col min="145" max="145" width="19.28515625" customWidth="1"/>
    <col min="147" max="147" width="14.85546875" customWidth="1"/>
    <col min="148" max="148" width="15.7109375" customWidth="1"/>
    <col min="149" max="149" width="14.140625" customWidth="1"/>
    <col min="153" max="155" width="17" customWidth="1"/>
    <col min="156" max="157" width="20.85546875" customWidth="1"/>
    <col min="158" max="159" width="17" customWidth="1"/>
  </cols>
  <sheetData>
    <row r="1" spans="1:182" ht="56.25" x14ac:dyDescent="0.25">
      <c r="A1" s="219" t="s">
        <v>308</v>
      </c>
      <c r="B1" s="219" t="s">
        <v>312</v>
      </c>
      <c r="C1" s="320" t="s">
        <v>313</v>
      </c>
      <c r="D1" s="219" t="s">
        <v>314</v>
      </c>
      <c r="E1" s="219" t="s">
        <v>315</v>
      </c>
      <c r="F1" s="219" t="s">
        <v>317</v>
      </c>
      <c r="G1" s="219" t="s">
        <v>318</v>
      </c>
      <c r="H1" s="219" t="s">
        <v>316</v>
      </c>
      <c r="K1" s="747" t="s">
        <v>750</v>
      </c>
      <c r="L1" s="747"/>
      <c r="M1" s="747"/>
      <c r="N1" s="747"/>
      <c r="O1" s="747"/>
      <c r="P1" s="747"/>
      <c r="Q1" s="747"/>
      <c r="R1" s="747"/>
      <c r="S1" s="747"/>
      <c r="T1" s="747"/>
      <c r="U1" s="747"/>
      <c r="V1" s="747"/>
      <c r="W1" s="747"/>
      <c r="Y1" s="747" t="s">
        <v>760</v>
      </c>
      <c r="Z1" s="747"/>
      <c r="AA1" s="747"/>
      <c r="AB1" s="747"/>
      <c r="AC1" s="747"/>
      <c r="AD1" s="747"/>
      <c r="AE1" s="747"/>
      <c r="AF1" s="747"/>
      <c r="AG1" s="747"/>
      <c r="AH1" s="747"/>
      <c r="AI1" s="747"/>
      <c r="AJ1" s="747"/>
      <c r="AK1" s="747"/>
      <c r="AW1" s="747" t="s">
        <v>751</v>
      </c>
      <c r="AX1" s="747"/>
      <c r="AY1" s="747"/>
      <c r="AZ1" s="747"/>
      <c r="BA1" s="747"/>
      <c r="BB1" s="747"/>
      <c r="BC1" s="747"/>
      <c r="BD1" s="747"/>
      <c r="BE1" s="747"/>
      <c r="BF1" s="747"/>
      <c r="BG1" s="747"/>
      <c r="BH1" s="747"/>
      <c r="BI1" s="747"/>
      <c r="BK1" s="747" t="s">
        <v>761</v>
      </c>
      <c r="BL1" s="747"/>
      <c r="BM1" s="747"/>
      <c r="BN1" s="747"/>
      <c r="BO1" s="747"/>
      <c r="BP1" s="747"/>
      <c r="BQ1" s="747"/>
      <c r="BR1" s="747"/>
      <c r="BS1" s="747"/>
      <c r="BT1" s="747"/>
      <c r="BU1" s="747"/>
      <c r="BV1" s="747"/>
      <c r="BW1" s="747"/>
      <c r="CI1" s="747" t="s">
        <v>772</v>
      </c>
      <c r="CJ1" s="747"/>
      <c r="CK1" s="747"/>
      <c r="CL1" s="747"/>
      <c r="CM1" s="747"/>
      <c r="CN1" s="747"/>
      <c r="CO1" s="747"/>
      <c r="CP1" s="747"/>
      <c r="CQ1" s="747"/>
      <c r="CR1" s="747"/>
      <c r="CS1" s="747"/>
      <c r="CT1" s="747"/>
      <c r="CU1" s="747"/>
      <c r="CW1" s="747" t="s">
        <v>775</v>
      </c>
      <c r="CX1" s="747"/>
      <c r="CY1" s="747"/>
      <c r="CZ1" s="747"/>
      <c r="DA1" s="747"/>
      <c r="DB1" s="747"/>
      <c r="DC1" s="747"/>
      <c r="DD1" s="747"/>
      <c r="DE1" s="747"/>
      <c r="DF1" s="747"/>
      <c r="DG1" s="747"/>
      <c r="DH1" s="747"/>
      <c r="DI1" s="747"/>
      <c r="DU1" s="747" t="s">
        <v>773</v>
      </c>
      <c r="DV1" s="747"/>
      <c r="DW1" s="747"/>
      <c r="DX1" s="747"/>
      <c r="DY1" s="747"/>
      <c r="DZ1" s="747"/>
      <c r="EA1" s="747"/>
      <c r="EB1" s="747"/>
      <c r="EC1" s="747"/>
      <c r="ED1" s="747"/>
      <c r="EE1" s="747"/>
      <c r="EF1" s="747"/>
      <c r="EG1" s="747"/>
      <c r="EI1" s="747" t="s">
        <v>774</v>
      </c>
      <c r="EJ1" s="747"/>
      <c r="EK1" s="747"/>
      <c r="EL1" s="747"/>
      <c r="EM1" s="747"/>
      <c r="EN1" s="747"/>
      <c r="EO1" s="747"/>
      <c r="EP1" s="747"/>
      <c r="EQ1" s="747"/>
      <c r="ER1" s="747"/>
      <c r="ES1" s="747"/>
      <c r="ET1" s="747"/>
      <c r="EU1" s="747"/>
    </row>
    <row r="2" spans="1:182" ht="56.25" x14ac:dyDescent="0.25">
      <c r="A2" s="654" t="s">
        <v>328</v>
      </c>
      <c r="B2" s="655" t="s">
        <v>576</v>
      </c>
      <c r="C2" s="656">
        <v>46.8</v>
      </c>
      <c r="D2" s="656">
        <v>36.6</v>
      </c>
      <c r="E2" s="656">
        <v>523.5</v>
      </c>
      <c r="F2" s="656">
        <f t="shared" ref="F2:F5" si="0">(180-D2)-(180-C2)</f>
        <v>10.200000000000017</v>
      </c>
      <c r="G2" s="656">
        <f t="shared" ref="G2:G5" si="1">(90-C2)+D2</f>
        <v>79.800000000000011</v>
      </c>
      <c r="H2" s="656">
        <f t="shared" ref="H2:H5" si="2">SIN(RADIANS(F2))*E2</f>
        <v>92.703861557302019</v>
      </c>
      <c r="K2" s="258" t="s">
        <v>310</v>
      </c>
      <c r="L2" s="333" t="s">
        <v>387</v>
      </c>
      <c r="M2" s="219" t="s">
        <v>64</v>
      </c>
      <c r="N2" s="219" t="s">
        <v>378</v>
      </c>
      <c r="O2" s="219" t="s">
        <v>379</v>
      </c>
      <c r="P2" s="219" t="s">
        <v>336</v>
      </c>
      <c r="Q2" s="219" t="s">
        <v>337</v>
      </c>
      <c r="R2" s="219" t="s">
        <v>340</v>
      </c>
      <c r="S2" s="652" t="s">
        <v>380</v>
      </c>
      <c r="T2" s="219" t="s">
        <v>377</v>
      </c>
      <c r="U2" s="219" t="s">
        <v>345</v>
      </c>
      <c r="V2" s="219" t="s">
        <v>347</v>
      </c>
      <c r="W2" s="219" t="s">
        <v>346</v>
      </c>
      <c r="Y2" s="258" t="s">
        <v>310</v>
      </c>
      <c r="Z2" s="333" t="s">
        <v>387</v>
      </c>
      <c r="AA2" s="219" t="s">
        <v>64</v>
      </c>
      <c r="AB2" s="219" t="s">
        <v>378</v>
      </c>
      <c r="AC2" s="219" t="s">
        <v>379</v>
      </c>
      <c r="AD2" s="219" t="s">
        <v>336</v>
      </c>
      <c r="AE2" s="219" t="s">
        <v>337</v>
      </c>
      <c r="AF2" s="219" t="s">
        <v>340</v>
      </c>
      <c r="AG2" s="652" t="s">
        <v>380</v>
      </c>
      <c r="AH2" s="219" t="s">
        <v>377</v>
      </c>
      <c r="AI2" s="219" t="s">
        <v>345</v>
      </c>
      <c r="AJ2" s="219" t="s">
        <v>347</v>
      </c>
      <c r="AK2" s="219" t="s">
        <v>346</v>
      </c>
      <c r="AM2" s="898" t="s">
        <v>732</v>
      </c>
      <c r="AN2" s="898" t="s">
        <v>728</v>
      </c>
      <c r="AO2" s="898" t="s">
        <v>729</v>
      </c>
      <c r="AP2" s="898" t="s">
        <v>730</v>
      </c>
      <c r="AQ2" s="898" t="s">
        <v>731</v>
      </c>
      <c r="AR2" s="898" t="s">
        <v>721</v>
      </c>
      <c r="AS2" s="898" t="s">
        <v>722</v>
      </c>
      <c r="AW2" s="258" t="s">
        <v>310</v>
      </c>
      <c r="AX2" s="333" t="s">
        <v>387</v>
      </c>
      <c r="AY2" s="219" t="s">
        <v>64</v>
      </c>
      <c r="AZ2" s="219" t="s">
        <v>378</v>
      </c>
      <c r="BA2" s="219" t="s">
        <v>379</v>
      </c>
      <c r="BB2" s="219" t="s">
        <v>336</v>
      </c>
      <c r="BC2" s="219" t="s">
        <v>337</v>
      </c>
      <c r="BD2" s="219" t="s">
        <v>340</v>
      </c>
      <c r="BE2" s="652" t="s">
        <v>380</v>
      </c>
      <c r="BF2" s="219" t="s">
        <v>377</v>
      </c>
      <c r="BG2" s="219" t="s">
        <v>345</v>
      </c>
      <c r="BH2" s="219" t="s">
        <v>347</v>
      </c>
      <c r="BI2" s="219" t="s">
        <v>346</v>
      </c>
      <c r="BK2" s="258" t="s">
        <v>310</v>
      </c>
      <c r="BL2" s="333" t="s">
        <v>387</v>
      </c>
      <c r="BM2" s="219" t="s">
        <v>64</v>
      </c>
      <c r="BN2" s="219" t="s">
        <v>378</v>
      </c>
      <c r="BO2" s="219" t="s">
        <v>379</v>
      </c>
      <c r="BP2" s="219" t="s">
        <v>336</v>
      </c>
      <c r="BQ2" s="219" t="s">
        <v>337</v>
      </c>
      <c r="BR2" s="219" t="s">
        <v>340</v>
      </c>
      <c r="BS2" s="652" t="s">
        <v>380</v>
      </c>
      <c r="BT2" s="219" t="s">
        <v>377</v>
      </c>
      <c r="BU2" s="219" t="s">
        <v>345</v>
      </c>
      <c r="BV2" s="219" t="s">
        <v>347</v>
      </c>
      <c r="BW2" s="219" t="s">
        <v>346</v>
      </c>
      <c r="BY2" s="898" t="s">
        <v>732</v>
      </c>
      <c r="BZ2" s="898" t="s">
        <v>728</v>
      </c>
      <c r="CA2" s="898" t="s">
        <v>729</v>
      </c>
      <c r="CB2" s="898" t="s">
        <v>730</v>
      </c>
      <c r="CC2" s="898" t="s">
        <v>731</v>
      </c>
      <c r="CD2" s="898" t="s">
        <v>721</v>
      </c>
      <c r="CE2" s="898" t="s">
        <v>722</v>
      </c>
      <c r="CI2" s="258" t="s">
        <v>310</v>
      </c>
      <c r="CJ2" s="333" t="s">
        <v>387</v>
      </c>
      <c r="CK2" s="219" t="s">
        <v>64</v>
      </c>
      <c r="CL2" s="653" t="s">
        <v>378</v>
      </c>
      <c r="CM2" s="653" t="s">
        <v>379</v>
      </c>
      <c r="CN2" s="653" t="s">
        <v>336</v>
      </c>
      <c r="CO2" s="320" t="s">
        <v>337</v>
      </c>
      <c r="CP2" s="219" t="s">
        <v>340</v>
      </c>
      <c r="CQ2" s="423" t="s">
        <v>380</v>
      </c>
      <c r="CR2" s="219" t="s">
        <v>377</v>
      </c>
      <c r="CS2" s="219" t="s">
        <v>345</v>
      </c>
      <c r="CT2" s="219" t="s">
        <v>347</v>
      </c>
      <c r="CU2" s="219" t="s">
        <v>346</v>
      </c>
      <c r="CW2" s="258" t="s">
        <v>310</v>
      </c>
      <c r="CX2" s="333" t="s">
        <v>387</v>
      </c>
      <c r="CY2" s="219" t="s">
        <v>64</v>
      </c>
      <c r="CZ2" s="653" t="s">
        <v>378</v>
      </c>
      <c r="DA2" s="653" t="s">
        <v>379</v>
      </c>
      <c r="DB2" s="653" t="s">
        <v>336</v>
      </c>
      <c r="DC2" s="320" t="s">
        <v>337</v>
      </c>
      <c r="DD2" s="219" t="s">
        <v>340</v>
      </c>
      <c r="DE2" s="423" t="s">
        <v>380</v>
      </c>
      <c r="DF2" s="219" t="s">
        <v>377</v>
      </c>
      <c r="DG2" s="219" t="s">
        <v>345</v>
      </c>
      <c r="DH2" s="219" t="s">
        <v>347</v>
      </c>
      <c r="DI2" s="219" t="s">
        <v>346</v>
      </c>
      <c r="DK2" s="898" t="s">
        <v>732</v>
      </c>
      <c r="DL2" s="898" t="s">
        <v>728</v>
      </c>
      <c r="DM2" s="898" t="s">
        <v>729</v>
      </c>
      <c r="DN2" s="898" t="s">
        <v>730</v>
      </c>
      <c r="DO2" s="898" t="s">
        <v>731</v>
      </c>
      <c r="DP2" s="898" t="s">
        <v>721</v>
      </c>
      <c r="DQ2" s="898" t="s">
        <v>722</v>
      </c>
      <c r="DU2" s="258" t="s">
        <v>310</v>
      </c>
      <c r="DV2" s="333" t="s">
        <v>387</v>
      </c>
      <c r="DW2" s="219" t="s">
        <v>64</v>
      </c>
      <c r="DX2" s="653" t="s">
        <v>378</v>
      </c>
      <c r="DY2" s="653" t="s">
        <v>379</v>
      </c>
      <c r="DZ2" s="653" t="s">
        <v>336</v>
      </c>
      <c r="EA2" s="320" t="s">
        <v>337</v>
      </c>
      <c r="EB2" s="219" t="s">
        <v>340</v>
      </c>
      <c r="EC2" s="423" t="s">
        <v>380</v>
      </c>
      <c r="ED2" s="219" t="s">
        <v>377</v>
      </c>
      <c r="EE2" s="219" t="s">
        <v>345</v>
      </c>
      <c r="EF2" s="219" t="s">
        <v>347</v>
      </c>
      <c r="EG2" s="219" t="s">
        <v>346</v>
      </c>
      <c r="EI2" s="258" t="s">
        <v>310</v>
      </c>
      <c r="EJ2" s="333" t="s">
        <v>387</v>
      </c>
      <c r="EK2" s="219" t="s">
        <v>64</v>
      </c>
      <c r="EL2" s="653" t="s">
        <v>378</v>
      </c>
      <c r="EM2" s="653" t="s">
        <v>379</v>
      </c>
      <c r="EN2" s="653" t="s">
        <v>336</v>
      </c>
      <c r="EO2" s="320" t="s">
        <v>337</v>
      </c>
      <c r="EP2" s="219" t="s">
        <v>340</v>
      </c>
      <c r="EQ2" s="423" t="s">
        <v>380</v>
      </c>
      <c r="ER2" s="219" t="s">
        <v>377</v>
      </c>
      <c r="ES2" s="219" t="s">
        <v>345</v>
      </c>
      <c r="ET2" s="219" t="s">
        <v>347</v>
      </c>
      <c r="EU2" s="219" t="s">
        <v>346</v>
      </c>
      <c r="EW2" s="898" t="s">
        <v>732</v>
      </c>
      <c r="EX2" s="898" t="s">
        <v>728</v>
      </c>
      <c r="EY2" s="898" t="s">
        <v>729</v>
      </c>
      <c r="EZ2" s="898" t="s">
        <v>730</v>
      </c>
      <c r="FA2" s="898" t="s">
        <v>731</v>
      </c>
      <c r="FB2" s="898" t="s">
        <v>721</v>
      </c>
      <c r="FC2" s="898" t="s">
        <v>722</v>
      </c>
      <c r="FZ2" t="s">
        <v>723</v>
      </c>
    </row>
    <row r="3" spans="1:182" ht="30" x14ac:dyDescent="0.25">
      <c r="A3" s="654" t="s">
        <v>329</v>
      </c>
      <c r="B3" s="655" t="s">
        <v>576</v>
      </c>
      <c r="C3" s="656">
        <v>47.7</v>
      </c>
      <c r="D3" s="656">
        <v>38.200000000000003</v>
      </c>
      <c r="E3" s="656">
        <v>966.4</v>
      </c>
      <c r="F3" s="656">
        <f t="shared" si="0"/>
        <v>9.5</v>
      </c>
      <c r="G3" s="656">
        <f t="shared" si="1"/>
        <v>80.5</v>
      </c>
      <c r="H3" s="656">
        <f t="shared" si="2"/>
        <v>159.50200630375889</v>
      </c>
      <c r="K3" s="657">
        <v>0.93821759259259263</v>
      </c>
      <c r="L3" s="658">
        <f t="shared" ref="L3:L71" si="3">DATE(2024,8,22) + K3</f>
        <v>45526.938217592593</v>
      </c>
      <c r="M3" s="657" t="s">
        <v>328</v>
      </c>
      <c r="N3" s="493">
        <v>2E-3</v>
      </c>
      <c r="O3" s="493">
        <v>2E-3</v>
      </c>
      <c r="P3" s="493">
        <v>8.9999999999999993E-3</v>
      </c>
      <c r="Q3" s="659">
        <v>92.703861557302019</v>
      </c>
      <c r="R3" s="493">
        <f t="shared" ref="R3:R66" si="4">Q3/P3</f>
        <v>10300.429061922447</v>
      </c>
      <c r="S3" s="660">
        <f t="shared" ref="S3:S66" si="5">N3*R3</f>
        <v>20.600858123844894</v>
      </c>
      <c r="T3" s="493">
        <f t="shared" ref="T3:T66" si="6">0.001*((Q3/(P3+0.001)))</f>
        <v>9.2703861557302023</v>
      </c>
      <c r="U3" s="493">
        <f t="shared" ref="U3:U66" si="7">0.001*((Q3/(P3-0.001)))</f>
        <v>11.587982694662752</v>
      </c>
      <c r="V3" s="493">
        <f t="shared" ref="V3:V66" si="8">S3-T3</f>
        <v>11.330471968114692</v>
      </c>
      <c r="W3" s="493">
        <f t="shared" ref="W3:W66" si="9">S3+U3</f>
        <v>32.188840818507643</v>
      </c>
      <c r="Y3" s="657">
        <v>0.93821759259259263</v>
      </c>
      <c r="Z3" s="658">
        <f t="shared" ref="Z3:Z71" si="10">DATE(2024,8,22) + Y3</f>
        <v>45526.938217592593</v>
      </c>
      <c r="AA3" s="657" t="s">
        <v>328</v>
      </c>
      <c r="AB3" s="493">
        <v>2E-3</v>
      </c>
      <c r="AC3" s="493">
        <v>2E-3</v>
      </c>
      <c r="AD3" s="493">
        <v>8.9999999999999993E-3</v>
      </c>
      <c r="AE3" s="659">
        <v>71.952219850446326</v>
      </c>
      <c r="AF3" s="493">
        <f t="shared" ref="AF3:AF66" si="11">AE3/AD3</f>
        <v>7994.6910944940364</v>
      </c>
      <c r="AG3" s="660">
        <f t="shared" ref="AG3:AG66" si="12">AB3*AF3</f>
        <v>15.989382188988072</v>
      </c>
      <c r="AH3" s="493">
        <f t="shared" ref="AH3:AH66" si="13">0.001*((AE3/(AD3+0.001)))</f>
        <v>7.1952219850446335</v>
      </c>
      <c r="AI3" s="493">
        <f t="shared" ref="AI3:AI66" si="14">0.001*((AE3/(AD3-0.001)))</f>
        <v>8.9940274813057908</v>
      </c>
      <c r="AJ3" s="493">
        <f t="shared" ref="AJ3:AJ66" si="15">AG3-AH3</f>
        <v>8.7941602039434379</v>
      </c>
      <c r="AK3" s="493">
        <f t="shared" ref="AK3:AK66" si="16">AG3+AI3</f>
        <v>24.983409670293863</v>
      </c>
      <c r="AM3" s="472">
        <v>20.400995802034494</v>
      </c>
      <c r="AN3" s="472">
        <f>MAX(AK3,W3)</f>
        <v>32.188840818507643</v>
      </c>
      <c r="AO3" s="472">
        <f>MIN(AJ3,V3)</f>
        <v>8.7941602039434379</v>
      </c>
      <c r="AP3" s="472">
        <v>31.876555940678895</v>
      </c>
      <c r="AQ3" s="472">
        <v>11.220547691118972</v>
      </c>
      <c r="AR3" s="472">
        <f>AN3-AP3</f>
        <v>0.31228487782874836</v>
      </c>
      <c r="AS3" s="472">
        <f>AQ3-AO3</f>
        <v>2.4263874871755338</v>
      </c>
      <c r="AW3" s="670">
        <v>0.90503472222222225</v>
      </c>
      <c r="AX3" s="671">
        <f t="shared" ref="AX3:AX94" si="17">DATE(2024,8,22) + AW3</f>
        <v>45526.905034722222</v>
      </c>
      <c r="AY3" s="670" t="s">
        <v>329</v>
      </c>
      <c r="AZ3" s="672">
        <v>2E-3</v>
      </c>
      <c r="BA3" s="672">
        <v>4.0000000000000001E-3</v>
      </c>
      <c r="BB3" s="673">
        <v>7.0499999999999993E-2</v>
      </c>
      <c r="BC3" s="674">
        <v>159.50200630375889</v>
      </c>
      <c r="BD3" s="672">
        <f t="shared" ref="BD3:BD66" si="18">BC3/BB3</f>
        <v>2262.4398057270769</v>
      </c>
      <c r="BE3" s="675">
        <f t="shared" ref="BE3:BE66" si="19">AZ3*BD3</f>
        <v>4.5248796114541534</v>
      </c>
      <c r="BF3" s="672">
        <f t="shared" ref="BF3:BF66" si="20">0.001*((BC3/(BB3+0.001)))</f>
        <v>2.2307972909616627</v>
      </c>
      <c r="BG3" s="672">
        <f t="shared" ref="BG3:BG66" si="21">0.001*((BC3/(BB3-0.001)))</f>
        <v>2.2949928964569626</v>
      </c>
      <c r="BH3" s="672">
        <f t="shared" ref="BH3:BH66" si="22">BE3-BF3</f>
        <v>2.2940823204924907</v>
      </c>
      <c r="BI3" s="672">
        <f t="shared" ref="BI3:BI66" si="23">BE3+BG3</f>
        <v>6.819872507911116</v>
      </c>
      <c r="BK3" s="670">
        <v>0.90503472222222225</v>
      </c>
      <c r="BL3" s="671">
        <f t="shared" ref="BL3:BL94" si="24">DATE(2024,8,22) + BK3</f>
        <v>45526.905034722222</v>
      </c>
      <c r="BM3" s="670" t="s">
        <v>329</v>
      </c>
      <c r="BN3" s="672">
        <v>2E-3</v>
      </c>
      <c r="BO3" s="672">
        <v>4.0000000000000001E-3</v>
      </c>
      <c r="BP3" s="673">
        <v>7.0499999999999993E-2</v>
      </c>
      <c r="BQ3" s="674">
        <v>114.42559497140269</v>
      </c>
      <c r="BR3" s="672">
        <f t="shared" ref="BR3:BR30" si="25">BQ3/BP3</f>
        <v>1623.0580847007475</v>
      </c>
      <c r="BS3" s="675">
        <f t="shared" ref="BS3:BS66" si="26">BN3*BR3</f>
        <v>3.2461161694014948</v>
      </c>
      <c r="BT3" s="672">
        <f t="shared" ref="BT3:BT66" si="27">0.001*((BQ3/(BP3+0.001)))</f>
        <v>1.6003579716280099</v>
      </c>
      <c r="BU3" s="672">
        <f t="shared" ref="BU3:BU66" si="28">0.001*((BQ3/(BP3-0.001)))</f>
        <v>1.6464114384374489</v>
      </c>
      <c r="BV3" s="672">
        <f t="shared" ref="BV3:BV66" si="29">BS3-BT3</f>
        <v>1.645758197773485</v>
      </c>
      <c r="BW3" s="672">
        <f t="shared" ref="BW3:BW66" si="30">BS3+BU3</f>
        <v>4.8925276078389439</v>
      </c>
      <c r="BY3" s="472">
        <v>4.4776797137674862</v>
      </c>
      <c r="BZ3" s="472">
        <f>MAX(BW3,BI3)</f>
        <v>6.819872507911116</v>
      </c>
      <c r="CA3" s="472">
        <f>MIN(BV3,BH3)</f>
        <v>1.645758197773485</v>
      </c>
      <c r="CB3" s="472">
        <v>6.7487330937718584</v>
      </c>
      <c r="CC3" s="472">
        <v>2.2701523024345653</v>
      </c>
      <c r="CD3" s="472">
        <f>BZ3-CB3</f>
        <v>7.1139414139257617E-2</v>
      </c>
      <c r="CE3" s="472">
        <f>CC3-CA3</f>
        <v>0.62439410466108036</v>
      </c>
      <c r="CI3" s="740">
        <v>0.89297453703703711</v>
      </c>
      <c r="CJ3" s="741">
        <f>DATE(2024,8,22) + CI3</f>
        <v>45526.892974537041</v>
      </c>
      <c r="CK3" s="740" t="s">
        <v>365</v>
      </c>
      <c r="CL3" s="742">
        <v>6.0000000000000001E-3</v>
      </c>
      <c r="CM3" s="742">
        <v>2.3E-2</v>
      </c>
      <c r="CN3" s="742">
        <v>0.24399999999999999</v>
      </c>
      <c r="CO3" s="743">
        <v>1407.8188422669439</v>
      </c>
      <c r="CP3" s="744">
        <f>CO3/CN3</f>
        <v>5769.7493535530484</v>
      </c>
      <c r="CQ3" s="745">
        <f>CL3*CP3</f>
        <v>34.618496121318294</v>
      </c>
      <c r="CR3" s="744">
        <f t="shared" ref="CR3:CR66" si="31">0.001*((CO3/(CN3+0.001)))</f>
        <v>5.7461993561916076</v>
      </c>
      <c r="CS3" s="744">
        <f t="shared" ref="CS3:CS66" si="32">0.001*((CO3/(CN3-0.001)))</f>
        <v>5.793493178053267</v>
      </c>
      <c r="CT3" s="744">
        <f t="shared" ref="CT3:CT66" si="33">CQ3-CR3</f>
        <v>28.872296765126688</v>
      </c>
      <c r="CU3" s="744">
        <f t="shared" ref="CU3:CU66" si="34">CQ3+CS3</f>
        <v>40.411989299371562</v>
      </c>
      <c r="CW3" s="740">
        <v>0.89297453703703711</v>
      </c>
      <c r="CX3" s="741">
        <f>DATE(2024,8,22) + CW3</f>
        <v>45526.892974537041</v>
      </c>
      <c r="CY3" s="740" t="s">
        <v>365</v>
      </c>
      <c r="CZ3" s="742">
        <v>6.0000000000000001E-3</v>
      </c>
      <c r="DA3" s="742">
        <v>2.3E-2</v>
      </c>
      <c r="DB3" s="742">
        <v>0.24399999999999999</v>
      </c>
      <c r="DC3" s="743">
        <v>1407.8188422669439</v>
      </c>
      <c r="DD3" s="744">
        <f>DC3/DB3</f>
        <v>5769.7493535530484</v>
      </c>
      <c r="DE3" s="745">
        <f>CZ3*DD3</f>
        <v>34.618496121318294</v>
      </c>
      <c r="DF3" s="744">
        <f t="shared" ref="DF3:DF66" si="35">0.001*((DC3/(DB3+0.001)))</f>
        <v>5.7461993561916076</v>
      </c>
      <c r="DG3" s="744">
        <f t="shared" ref="DG3:DG66" si="36">0.001*((DC3/(DB3-0.001)))</f>
        <v>5.793493178053267</v>
      </c>
      <c r="DH3" s="744">
        <f t="shared" ref="DH3:DH66" si="37">DE3-DF3</f>
        <v>28.872296765126688</v>
      </c>
      <c r="DI3" s="744">
        <f t="shared" ref="DI3:DI66" si="38">DE3+DG3</f>
        <v>40.411989299371562</v>
      </c>
      <c r="DK3" s="1019">
        <v>34.618496121318294</v>
      </c>
      <c r="DL3" s="229">
        <f>MAX(DI3,CU3)</f>
        <v>40.411989299371562</v>
      </c>
      <c r="DM3" s="1020">
        <f>MIN(DH3,CT3)</f>
        <v>28.872296765126688</v>
      </c>
      <c r="DN3" s="1021">
        <v>40.411989299371562</v>
      </c>
      <c r="DO3" s="229">
        <v>28.872296765126688</v>
      </c>
      <c r="DP3" s="472">
        <f>DL3-DN3</f>
        <v>0</v>
      </c>
      <c r="DQ3" s="472">
        <f>DO3-DM3</f>
        <v>0</v>
      </c>
      <c r="DU3" s="740">
        <v>0.89393518518518522</v>
      </c>
      <c r="DV3" s="741">
        <f t="shared" ref="DV3:DV106" si="39">DATE(2024,8,22) + DU3</f>
        <v>45526.893935185188</v>
      </c>
      <c r="DW3" s="740" t="s">
        <v>366</v>
      </c>
      <c r="DX3" s="742">
        <v>3.0000000000000001E-3</v>
      </c>
      <c r="DY3" s="742">
        <v>2E-3</v>
      </c>
      <c r="DZ3" s="742">
        <v>0.154421768707483</v>
      </c>
      <c r="EA3" s="743">
        <v>754.30348542080753</v>
      </c>
      <c r="EB3" s="744">
        <f t="shared" ref="EB3:EB66" si="40">EA3/DZ3</f>
        <v>4884.6965795972992</v>
      </c>
      <c r="EC3" s="745">
        <f t="shared" ref="EC3:EC66" si="41">DX3*EB3</f>
        <v>14.654089738791898</v>
      </c>
      <c r="ED3" s="744">
        <f t="shared" ref="ED3:ED66" si="42">0.001*((EA3/(DZ3+0.001)))</f>
        <v>4.8532679282557316</v>
      </c>
      <c r="EE3" s="744">
        <f t="shared" ref="EE3:EE66" si="43">0.001*((EA3/(DZ3-0.001)))</f>
        <v>4.9165349335724162</v>
      </c>
      <c r="EF3" s="744">
        <f t="shared" ref="EF3:EF66" si="44">EC3-ED3</f>
        <v>9.8008218105361671</v>
      </c>
      <c r="EG3" s="744">
        <f t="shared" ref="EG3:EG66" si="45">EC3+EE3</f>
        <v>19.570624672364314</v>
      </c>
      <c r="EI3" s="740">
        <v>0.89393518518518522</v>
      </c>
      <c r="EJ3" s="741">
        <f t="shared" ref="EJ3:EJ106" si="46">DATE(2024,8,22) + EI3</f>
        <v>45526.893935185188</v>
      </c>
      <c r="EK3" s="740" t="s">
        <v>366</v>
      </c>
      <c r="EL3" s="742">
        <v>3.0000000000000001E-3</v>
      </c>
      <c r="EM3" s="742">
        <v>2E-3</v>
      </c>
      <c r="EN3" s="742">
        <v>0.154421768707483</v>
      </c>
      <c r="EO3" s="743">
        <v>754.30348542080753</v>
      </c>
      <c r="EP3" s="744">
        <f t="shared" ref="EP3:EP66" si="47">EO3/EN3</f>
        <v>4884.6965795972992</v>
      </c>
      <c r="EQ3" s="745">
        <f t="shared" ref="EQ3:EQ66" si="48">EL3*EP3</f>
        <v>14.654089738791898</v>
      </c>
      <c r="ER3" s="744">
        <f t="shared" ref="ER3:ER66" si="49">0.001*((EO3/(EN3+0.001)))</f>
        <v>4.8532679282557316</v>
      </c>
      <c r="ES3" s="744">
        <f t="shared" ref="ES3:ES66" si="50">0.001*((EO3/(EN3-0.001)))</f>
        <v>4.9165349335724162</v>
      </c>
      <c r="ET3" s="744">
        <f t="shared" ref="ET3:ET66" si="51">EQ3-ER3</f>
        <v>9.8008218105361671</v>
      </c>
      <c r="EU3" s="744">
        <f t="shared" ref="EU3:EU66" si="52">EQ3+ES3</f>
        <v>19.570624672364314</v>
      </c>
      <c r="EW3" s="1022">
        <v>14.654089738791898</v>
      </c>
      <c r="EX3" s="230">
        <f>MAX(EU3,EG3)</f>
        <v>19.570624672364314</v>
      </c>
      <c r="EY3" s="1023">
        <f>MIN(ET3,EF3)</f>
        <v>9.8008218105361671</v>
      </c>
      <c r="EZ3" s="1024">
        <v>19.570624672364314</v>
      </c>
      <c r="FA3" s="230">
        <v>9.8008218105361671</v>
      </c>
      <c r="FB3" s="472">
        <f>EX3-EZ3</f>
        <v>0</v>
      </c>
      <c r="FC3" s="472">
        <f>FA3-EY3</f>
        <v>0</v>
      </c>
    </row>
    <row r="4" spans="1:182" ht="30" x14ac:dyDescent="0.25">
      <c r="A4" s="654" t="s">
        <v>365</v>
      </c>
      <c r="B4" s="655" t="s">
        <v>576</v>
      </c>
      <c r="C4" s="656">
        <v>51.7</v>
      </c>
      <c r="D4" s="656">
        <v>31.1</v>
      </c>
      <c r="E4" s="656">
        <v>1442</v>
      </c>
      <c r="F4" s="656">
        <f t="shared" si="0"/>
        <v>20.599999999999994</v>
      </c>
      <c r="G4" s="656">
        <f t="shared" si="1"/>
        <v>69.400000000000006</v>
      </c>
      <c r="H4" s="656">
        <f t="shared" si="2"/>
        <v>507.35565699957988</v>
      </c>
      <c r="K4" s="657">
        <v>0.93835648148148154</v>
      </c>
      <c r="L4" s="658">
        <f t="shared" si="3"/>
        <v>45526.938356481478</v>
      </c>
      <c r="M4" s="657" t="s">
        <v>328</v>
      </c>
      <c r="N4" s="493">
        <v>2E-3</v>
      </c>
      <c r="O4" s="493">
        <v>3.0000000000000001E-3</v>
      </c>
      <c r="P4" s="493">
        <v>8.9999999999999993E-3</v>
      </c>
      <c r="Q4" s="659">
        <v>92.703861557302019</v>
      </c>
      <c r="R4" s="493">
        <f t="shared" si="4"/>
        <v>10300.429061922447</v>
      </c>
      <c r="S4" s="660">
        <f t="shared" si="5"/>
        <v>20.600858123844894</v>
      </c>
      <c r="T4" s="493">
        <f t="shared" si="6"/>
        <v>9.2703861557302023</v>
      </c>
      <c r="U4" s="493">
        <f t="shared" si="7"/>
        <v>11.587982694662752</v>
      </c>
      <c r="V4" s="493">
        <f t="shared" si="8"/>
        <v>11.330471968114692</v>
      </c>
      <c r="W4" s="493">
        <f t="shared" si="9"/>
        <v>32.188840818507643</v>
      </c>
      <c r="Y4" s="657">
        <v>0.93835648148148154</v>
      </c>
      <c r="Z4" s="658">
        <f t="shared" si="10"/>
        <v>45526.938356481478</v>
      </c>
      <c r="AA4" s="657" t="s">
        <v>328</v>
      </c>
      <c r="AB4" s="493">
        <v>2E-3</v>
      </c>
      <c r="AC4" s="493">
        <v>3.0000000000000001E-3</v>
      </c>
      <c r="AD4" s="493">
        <v>8.9999999999999993E-3</v>
      </c>
      <c r="AE4" s="659">
        <v>71.952219850446326</v>
      </c>
      <c r="AF4" s="493">
        <f t="shared" si="11"/>
        <v>7994.6910944940364</v>
      </c>
      <c r="AG4" s="660">
        <f t="shared" si="12"/>
        <v>15.989382188988072</v>
      </c>
      <c r="AH4" s="493">
        <f t="shared" si="13"/>
        <v>7.1952219850446335</v>
      </c>
      <c r="AI4" s="493">
        <f t="shared" si="14"/>
        <v>8.9940274813057908</v>
      </c>
      <c r="AJ4" s="493">
        <f t="shared" si="15"/>
        <v>8.7941602039434379</v>
      </c>
      <c r="AK4" s="493">
        <f t="shared" si="16"/>
        <v>24.983409670293863</v>
      </c>
      <c r="AM4" s="472">
        <v>20.400995802034494</v>
      </c>
      <c r="AN4" s="472">
        <f t="shared" ref="AN4:AN67" si="53">MAX(AK4,W4)</f>
        <v>32.188840818507643</v>
      </c>
      <c r="AO4" s="472">
        <f t="shared" ref="AO4:AO67" si="54">MIN(AJ4,V4)</f>
        <v>8.7941602039434379</v>
      </c>
      <c r="AP4" s="472">
        <v>31.876555940678895</v>
      </c>
      <c r="AQ4" s="472">
        <v>11.220547691118972</v>
      </c>
      <c r="AR4" s="472">
        <f t="shared" ref="AR4:AR67" si="55">AN4-AP4</f>
        <v>0.31228487782874836</v>
      </c>
      <c r="AS4" s="472">
        <f t="shared" ref="AS4:AS67" si="56">AQ4-AO4</f>
        <v>2.4263874871755338</v>
      </c>
      <c r="AW4" s="670">
        <v>0.9054282407407408</v>
      </c>
      <c r="AX4" s="671">
        <f t="shared" si="17"/>
        <v>45526.905428240738</v>
      </c>
      <c r="AY4" s="670" t="s">
        <v>329</v>
      </c>
      <c r="AZ4" s="672">
        <v>6.0000000000000001E-3</v>
      </c>
      <c r="BA4" s="672">
        <v>6.0000000000000001E-3</v>
      </c>
      <c r="BB4" s="673">
        <v>7.0499999999999993E-2</v>
      </c>
      <c r="BC4" s="674">
        <v>159.50200630375889</v>
      </c>
      <c r="BD4" s="672">
        <f t="shared" si="18"/>
        <v>2262.4398057270769</v>
      </c>
      <c r="BE4" s="675">
        <f t="shared" si="19"/>
        <v>13.574638834362462</v>
      </c>
      <c r="BF4" s="672">
        <f t="shared" si="20"/>
        <v>2.2307972909616627</v>
      </c>
      <c r="BG4" s="672">
        <f t="shared" si="21"/>
        <v>2.2949928964569626</v>
      </c>
      <c r="BH4" s="672">
        <f t="shared" si="22"/>
        <v>11.343841543400799</v>
      </c>
      <c r="BI4" s="672">
        <f t="shared" si="23"/>
        <v>15.869631730819425</v>
      </c>
      <c r="BK4" s="670">
        <v>0.9054282407407408</v>
      </c>
      <c r="BL4" s="671">
        <f t="shared" si="24"/>
        <v>45526.905428240738</v>
      </c>
      <c r="BM4" s="670" t="s">
        <v>329</v>
      </c>
      <c r="BN4" s="672">
        <v>6.0000000000000001E-3</v>
      </c>
      <c r="BO4" s="672">
        <v>6.0000000000000001E-3</v>
      </c>
      <c r="BP4" s="673">
        <v>7.0499999999999993E-2</v>
      </c>
      <c r="BQ4" s="674">
        <v>114.42559497140269</v>
      </c>
      <c r="BR4" s="672">
        <f t="shared" si="25"/>
        <v>1623.0580847007475</v>
      </c>
      <c r="BS4" s="675">
        <f t="shared" si="26"/>
        <v>9.7383485082044849</v>
      </c>
      <c r="BT4" s="672">
        <f t="shared" si="27"/>
        <v>1.6003579716280099</v>
      </c>
      <c r="BU4" s="672">
        <f t="shared" si="28"/>
        <v>1.6464114384374489</v>
      </c>
      <c r="BV4" s="672">
        <f t="shared" si="29"/>
        <v>8.1379905365764742</v>
      </c>
      <c r="BW4" s="672">
        <f t="shared" si="30"/>
        <v>11.384759946641934</v>
      </c>
      <c r="BY4" s="472">
        <v>13.433039141302457</v>
      </c>
      <c r="BZ4" s="472">
        <f t="shared" ref="BZ4:BZ67" si="57">MAX(BW4,BI4)</f>
        <v>15.869631730819425</v>
      </c>
      <c r="CA4" s="472">
        <f t="shared" ref="CA4:CA67" si="58">MIN(BV4,BH4)</f>
        <v>8.1379905365764742</v>
      </c>
      <c r="CB4" s="472">
        <v>15.70409252130683</v>
      </c>
      <c r="CC4" s="472">
        <v>11.225511729969536</v>
      </c>
      <c r="CD4" s="472">
        <f t="shared" ref="CD4:CD67" si="59">BZ4-CB4</f>
        <v>0.16553920951259471</v>
      </c>
      <c r="CE4" s="472">
        <f t="shared" ref="CE4:CE67" si="60">CC4-CA4</f>
        <v>3.0875211933930622</v>
      </c>
      <c r="CI4" s="740">
        <v>0.89300925925925922</v>
      </c>
      <c r="CJ4" s="741">
        <f t="shared" ref="CJ4:CJ67" si="61">DATE(2024,8,22) + CI4</f>
        <v>45526.893009259256</v>
      </c>
      <c r="CK4" s="740" t="s">
        <v>365</v>
      </c>
      <c r="CL4" s="742">
        <v>8.9999999999999993E-3</v>
      </c>
      <c r="CM4" s="742">
        <v>2.3E-2</v>
      </c>
      <c r="CN4" s="742">
        <v>0.24399999999999999</v>
      </c>
      <c r="CO4" s="743">
        <v>1407.8188422669439</v>
      </c>
      <c r="CP4" s="744">
        <f t="shared" ref="CP4:CP67" si="62">CO4/CN4</f>
        <v>5769.7493535530484</v>
      </c>
      <c r="CQ4" s="745">
        <f t="shared" ref="CQ4:CQ67" si="63">CL4*CP4</f>
        <v>51.927744181977431</v>
      </c>
      <c r="CR4" s="744">
        <f t="shared" si="31"/>
        <v>5.7461993561916076</v>
      </c>
      <c r="CS4" s="744">
        <f t="shared" si="32"/>
        <v>5.793493178053267</v>
      </c>
      <c r="CT4" s="744">
        <f t="shared" si="33"/>
        <v>46.181544825785821</v>
      </c>
      <c r="CU4" s="744">
        <f t="shared" si="34"/>
        <v>57.721237360030699</v>
      </c>
      <c r="CW4" s="740">
        <v>0.89300925925925922</v>
      </c>
      <c r="CX4" s="741">
        <f t="shared" ref="CX4:CX67" si="64">DATE(2024,8,22) + CW4</f>
        <v>45526.893009259256</v>
      </c>
      <c r="CY4" s="740" t="s">
        <v>365</v>
      </c>
      <c r="CZ4" s="742">
        <v>8.9999999999999993E-3</v>
      </c>
      <c r="DA4" s="742">
        <v>2.3E-2</v>
      </c>
      <c r="DB4" s="742">
        <v>0.24399999999999999</v>
      </c>
      <c r="DC4" s="743">
        <v>1407.8188422669439</v>
      </c>
      <c r="DD4" s="744">
        <f t="shared" ref="DD4:DD29" si="65">DC4/DB4</f>
        <v>5769.7493535530484</v>
      </c>
      <c r="DE4" s="745">
        <f t="shared" ref="DE4:DE67" si="66">CZ4*DD4</f>
        <v>51.927744181977431</v>
      </c>
      <c r="DF4" s="744">
        <f t="shared" si="35"/>
        <v>5.7461993561916076</v>
      </c>
      <c r="DG4" s="744">
        <f t="shared" si="36"/>
        <v>5.793493178053267</v>
      </c>
      <c r="DH4" s="744">
        <f t="shared" si="37"/>
        <v>46.181544825785821</v>
      </c>
      <c r="DI4" s="744">
        <f t="shared" si="38"/>
        <v>57.721237360030699</v>
      </c>
      <c r="DK4" s="1019">
        <v>51.927744181977431</v>
      </c>
      <c r="DL4" s="229">
        <f t="shared" ref="DL4:DL67" si="67">MAX(DI4,CU4)</f>
        <v>57.721237360030699</v>
      </c>
      <c r="DM4" s="1020">
        <f t="shared" ref="DM4:DM67" si="68">MIN(DH4,CT4)</f>
        <v>46.181544825785821</v>
      </c>
      <c r="DN4" s="1021">
        <v>57.721237360030699</v>
      </c>
      <c r="DO4" s="229">
        <v>46.181544825785821</v>
      </c>
      <c r="DP4" s="472">
        <f t="shared" ref="DP4:DP67" si="69">DL4-DN4</f>
        <v>0</v>
      </c>
      <c r="DQ4" s="472">
        <f t="shared" ref="DQ4:DQ67" si="70">DO4-DM4</f>
        <v>0</v>
      </c>
      <c r="DU4" s="740">
        <v>0.89396990740740734</v>
      </c>
      <c r="DV4" s="741">
        <f t="shared" si="39"/>
        <v>45526.893969907411</v>
      </c>
      <c r="DW4" s="740" t="s">
        <v>366</v>
      </c>
      <c r="DX4" s="742">
        <v>5.0000000000000001E-3</v>
      </c>
      <c r="DY4" s="742">
        <v>8.0000000000000002E-3</v>
      </c>
      <c r="DZ4" s="742">
        <v>0.154421768707483</v>
      </c>
      <c r="EA4" s="743">
        <v>754.30348542080753</v>
      </c>
      <c r="EB4" s="744">
        <f t="shared" si="40"/>
        <v>4884.6965795972992</v>
      </c>
      <c r="EC4" s="745">
        <f t="shared" si="41"/>
        <v>24.423482897986496</v>
      </c>
      <c r="ED4" s="744">
        <f t="shared" si="42"/>
        <v>4.8532679282557316</v>
      </c>
      <c r="EE4" s="744">
        <f t="shared" si="43"/>
        <v>4.9165349335724162</v>
      </c>
      <c r="EF4" s="744">
        <f t="shared" si="44"/>
        <v>19.570214969730763</v>
      </c>
      <c r="EG4" s="744">
        <f t="shared" si="45"/>
        <v>29.34001783155891</v>
      </c>
      <c r="EI4" s="740">
        <v>0.89396990740740734</v>
      </c>
      <c r="EJ4" s="741">
        <f t="shared" si="46"/>
        <v>45526.893969907411</v>
      </c>
      <c r="EK4" s="740" t="s">
        <v>366</v>
      </c>
      <c r="EL4" s="742">
        <v>5.0000000000000001E-3</v>
      </c>
      <c r="EM4" s="742">
        <v>8.0000000000000002E-3</v>
      </c>
      <c r="EN4" s="742">
        <v>0.154421768707483</v>
      </c>
      <c r="EO4" s="743">
        <v>754.30348542080753</v>
      </c>
      <c r="EP4" s="744">
        <f t="shared" si="47"/>
        <v>4884.6965795972992</v>
      </c>
      <c r="EQ4" s="745">
        <f t="shared" si="48"/>
        <v>24.423482897986496</v>
      </c>
      <c r="ER4" s="744">
        <f t="shared" si="49"/>
        <v>4.8532679282557316</v>
      </c>
      <c r="ES4" s="744">
        <f t="shared" si="50"/>
        <v>4.9165349335724162</v>
      </c>
      <c r="ET4" s="744">
        <f t="shared" si="51"/>
        <v>19.570214969730763</v>
      </c>
      <c r="EU4" s="744">
        <f t="shared" si="52"/>
        <v>29.34001783155891</v>
      </c>
      <c r="EW4" s="1022">
        <v>24.423482897986496</v>
      </c>
      <c r="EX4" s="230">
        <f t="shared" ref="EX4:EX67" si="71">MAX(EU4,EG4)</f>
        <v>29.34001783155891</v>
      </c>
      <c r="EY4" s="1023">
        <f t="shared" ref="EY4:EY67" si="72">MIN(ET4,EF4)</f>
        <v>19.570214969730763</v>
      </c>
      <c r="EZ4" s="1024">
        <v>29.34001783155891</v>
      </c>
      <c r="FA4" s="230">
        <v>19.570214969730763</v>
      </c>
      <c r="FB4" s="472">
        <f t="shared" ref="FB4:FB67" si="73">EX4-EZ4</f>
        <v>0</v>
      </c>
      <c r="FC4" s="472">
        <f t="shared" ref="FC4:FC67" si="74">FA4-EY4</f>
        <v>0</v>
      </c>
    </row>
    <row r="5" spans="1:182" ht="30" x14ac:dyDescent="0.25">
      <c r="A5" s="654" t="s">
        <v>366</v>
      </c>
      <c r="B5" s="655" t="s">
        <v>576</v>
      </c>
      <c r="C5" s="656">
        <v>60.9</v>
      </c>
      <c r="D5" s="656">
        <v>23.8</v>
      </c>
      <c r="E5" s="656">
        <v>786.7</v>
      </c>
      <c r="F5" s="656">
        <f t="shared" si="0"/>
        <v>37.099999999999994</v>
      </c>
      <c r="G5" s="656">
        <f t="shared" si="1"/>
        <v>52.900000000000006</v>
      </c>
      <c r="H5" s="656">
        <f t="shared" si="2"/>
        <v>474.54372395921371</v>
      </c>
      <c r="K5" s="657">
        <v>0.93849537037037034</v>
      </c>
      <c r="L5" s="658">
        <f t="shared" si="3"/>
        <v>45526.93849537037</v>
      </c>
      <c r="M5" s="657" t="s">
        <v>328</v>
      </c>
      <c r="N5" s="493">
        <v>2E-3</v>
      </c>
      <c r="O5" s="493">
        <v>3.0000000000000001E-3</v>
      </c>
      <c r="P5" s="493">
        <v>8.9999999999999993E-3</v>
      </c>
      <c r="Q5" s="659">
        <v>92.703861557302019</v>
      </c>
      <c r="R5" s="493">
        <f t="shared" si="4"/>
        <v>10300.429061922447</v>
      </c>
      <c r="S5" s="660">
        <f t="shared" si="5"/>
        <v>20.600858123844894</v>
      </c>
      <c r="T5" s="493">
        <f t="shared" si="6"/>
        <v>9.2703861557302023</v>
      </c>
      <c r="U5" s="493">
        <f t="shared" si="7"/>
        <v>11.587982694662752</v>
      </c>
      <c r="V5" s="493">
        <f t="shared" si="8"/>
        <v>11.330471968114692</v>
      </c>
      <c r="W5" s="493">
        <f t="shared" si="9"/>
        <v>32.188840818507643</v>
      </c>
      <c r="Y5" s="657">
        <v>0.93849537037037034</v>
      </c>
      <c r="Z5" s="658">
        <f t="shared" si="10"/>
        <v>45526.93849537037</v>
      </c>
      <c r="AA5" s="657" t="s">
        <v>328</v>
      </c>
      <c r="AB5" s="493">
        <v>2E-3</v>
      </c>
      <c r="AC5" s="493">
        <v>3.0000000000000001E-3</v>
      </c>
      <c r="AD5" s="493">
        <v>8.9999999999999993E-3</v>
      </c>
      <c r="AE5" s="659">
        <v>71.952219850446326</v>
      </c>
      <c r="AF5" s="493">
        <f t="shared" si="11"/>
        <v>7994.6910944940364</v>
      </c>
      <c r="AG5" s="660">
        <f t="shared" si="12"/>
        <v>15.989382188988072</v>
      </c>
      <c r="AH5" s="493">
        <f t="shared" si="13"/>
        <v>7.1952219850446335</v>
      </c>
      <c r="AI5" s="493">
        <f t="shared" si="14"/>
        <v>8.9940274813057908</v>
      </c>
      <c r="AJ5" s="493">
        <f t="shared" si="15"/>
        <v>8.7941602039434379</v>
      </c>
      <c r="AK5" s="493">
        <f t="shared" si="16"/>
        <v>24.983409670293863</v>
      </c>
      <c r="AM5" s="472">
        <v>20.400995802034494</v>
      </c>
      <c r="AN5" s="472">
        <f t="shared" si="53"/>
        <v>32.188840818507643</v>
      </c>
      <c r="AO5" s="472">
        <f t="shared" si="54"/>
        <v>8.7941602039434379</v>
      </c>
      <c r="AP5" s="472">
        <v>31.876555940678895</v>
      </c>
      <c r="AQ5" s="472">
        <v>11.220547691118972</v>
      </c>
      <c r="AR5" s="472">
        <f t="shared" si="55"/>
        <v>0.31228487782874836</v>
      </c>
      <c r="AS5" s="472">
        <f t="shared" si="56"/>
        <v>2.4263874871755338</v>
      </c>
      <c r="AW5" s="670">
        <v>0.90581018518518519</v>
      </c>
      <c r="AX5" s="671">
        <f t="shared" si="17"/>
        <v>45526.905810185184</v>
      </c>
      <c r="AY5" s="670" t="s">
        <v>329</v>
      </c>
      <c r="AZ5" s="672">
        <v>4.0000000000000001E-3</v>
      </c>
      <c r="BA5" s="672">
        <v>8.0000000000000002E-3</v>
      </c>
      <c r="BB5" s="673">
        <v>7.0499999999999993E-2</v>
      </c>
      <c r="BC5" s="674">
        <v>159.50200630375889</v>
      </c>
      <c r="BD5" s="672">
        <f t="shared" si="18"/>
        <v>2262.4398057270769</v>
      </c>
      <c r="BE5" s="675">
        <f t="shared" si="19"/>
        <v>9.0497592229083068</v>
      </c>
      <c r="BF5" s="672">
        <f t="shared" si="20"/>
        <v>2.2307972909616627</v>
      </c>
      <c r="BG5" s="672">
        <f t="shared" si="21"/>
        <v>2.2949928964569626</v>
      </c>
      <c r="BH5" s="672">
        <f t="shared" si="22"/>
        <v>6.8189619319466441</v>
      </c>
      <c r="BI5" s="672">
        <f t="shared" si="23"/>
        <v>11.344752119365269</v>
      </c>
      <c r="BK5" s="670">
        <v>0.90581018518518519</v>
      </c>
      <c r="BL5" s="671">
        <f t="shared" si="24"/>
        <v>45526.905810185184</v>
      </c>
      <c r="BM5" s="670" t="s">
        <v>329</v>
      </c>
      <c r="BN5" s="672">
        <v>4.0000000000000001E-3</v>
      </c>
      <c r="BO5" s="672">
        <v>8.0000000000000002E-3</v>
      </c>
      <c r="BP5" s="673">
        <v>7.0499999999999993E-2</v>
      </c>
      <c r="BQ5" s="674">
        <v>114.42559497140269</v>
      </c>
      <c r="BR5" s="672">
        <f t="shared" si="25"/>
        <v>1623.0580847007475</v>
      </c>
      <c r="BS5" s="675">
        <f t="shared" si="26"/>
        <v>6.4922323388029897</v>
      </c>
      <c r="BT5" s="672">
        <f t="shared" si="27"/>
        <v>1.6003579716280099</v>
      </c>
      <c r="BU5" s="672">
        <f t="shared" si="28"/>
        <v>1.6464114384374489</v>
      </c>
      <c r="BV5" s="672">
        <f t="shared" si="29"/>
        <v>4.8918743671749798</v>
      </c>
      <c r="BW5" s="672">
        <f t="shared" si="30"/>
        <v>8.1386437772404392</v>
      </c>
      <c r="BY5" s="472">
        <v>8.9553594275349724</v>
      </c>
      <c r="BZ5" s="472">
        <f t="shared" si="57"/>
        <v>11.344752119365269</v>
      </c>
      <c r="CA5" s="472">
        <f t="shared" si="58"/>
        <v>4.8918743671749798</v>
      </c>
      <c r="CB5" s="472">
        <v>11.226412807539344</v>
      </c>
      <c r="CC5" s="472">
        <v>6.747832016202052</v>
      </c>
      <c r="CD5" s="472">
        <f t="shared" si="59"/>
        <v>0.11833931182592572</v>
      </c>
      <c r="CE5" s="472">
        <f t="shared" si="60"/>
        <v>1.8559576490270722</v>
      </c>
      <c r="CI5" s="740">
        <v>0.8930555555555556</v>
      </c>
      <c r="CJ5" s="741">
        <f t="shared" si="61"/>
        <v>45526.893055555556</v>
      </c>
      <c r="CK5" s="740" t="s">
        <v>365</v>
      </c>
      <c r="CL5" s="742">
        <v>0.01</v>
      </c>
      <c r="CM5" s="742">
        <v>0.05</v>
      </c>
      <c r="CN5" s="742">
        <v>0.24399999999999999</v>
      </c>
      <c r="CO5" s="743">
        <v>1407.8188422669439</v>
      </c>
      <c r="CP5" s="744">
        <f t="shared" si="62"/>
        <v>5769.7493535530484</v>
      </c>
      <c r="CQ5" s="745">
        <f t="shared" si="63"/>
        <v>57.697493535530484</v>
      </c>
      <c r="CR5" s="744">
        <f t="shared" si="31"/>
        <v>5.7461993561916076</v>
      </c>
      <c r="CS5" s="744">
        <f t="shared" si="32"/>
        <v>5.793493178053267</v>
      </c>
      <c r="CT5" s="744">
        <f t="shared" si="33"/>
        <v>51.951294179338873</v>
      </c>
      <c r="CU5" s="744">
        <f t="shared" si="34"/>
        <v>63.490986713583752</v>
      </c>
      <c r="CW5" s="740">
        <v>0.8930555555555556</v>
      </c>
      <c r="CX5" s="741">
        <f t="shared" si="64"/>
        <v>45526.893055555556</v>
      </c>
      <c r="CY5" s="740" t="s">
        <v>365</v>
      </c>
      <c r="CZ5" s="742">
        <v>0.01</v>
      </c>
      <c r="DA5" s="742">
        <v>0.05</v>
      </c>
      <c r="DB5" s="742">
        <v>0.24399999999999999</v>
      </c>
      <c r="DC5" s="743">
        <v>1407.8188422669439</v>
      </c>
      <c r="DD5" s="744">
        <f t="shared" si="65"/>
        <v>5769.7493535530484</v>
      </c>
      <c r="DE5" s="745">
        <f t="shared" si="66"/>
        <v>57.697493535530484</v>
      </c>
      <c r="DF5" s="744">
        <f t="shared" si="35"/>
        <v>5.7461993561916076</v>
      </c>
      <c r="DG5" s="744">
        <f t="shared" si="36"/>
        <v>5.793493178053267</v>
      </c>
      <c r="DH5" s="744">
        <f t="shared" si="37"/>
        <v>51.951294179338873</v>
      </c>
      <c r="DI5" s="744">
        <f t="shared" si="38"/>
        <v>63.490986713583752</v>
      </c>
      <c r="DK5" s="1019">
        <v>57.697493535530484</v>
      </c>
      <c r="DL5" s="229">
        <f t="shared" si="67"/>
        <v>63.490986713583752</v>
      </c>
      <c r="DM5" s="1020">
        <f t="shared" si="68"/>
        <v>51.951294179338873</v>
      </c>
      <c r="DN5" s="1021">
        <v>63.490986713583752</v>
      </c>
      <c r="DO5" s="229">
        <v>51.951294179338873</v>
      </c>
      <c r="DP5" s="472">
        <f t="shared" si="69"/>
        <v>0</v>
      </c>
      <c r="DQ5" s="472">
        <f t="shared" si="70"/>
        <v>0</v>
      </c>
      <c r="DU5" s="740">
        <v>0.89400462962962957</v>
      </c>
      <c r="DV5" s="741">
        <f t="shared" si="39"/>
        <v>45526.894004629627</v>
      </c>
      <c r="DW5" s="740" t="s">
        <v>366</v>
      </c>
      <c r="DX5" s="742">
        <v>5.0000000000000001E-3</v>
      </c>
      <c r="DY5" s="742">
        <v>1.4999999999999999E-2</v>
      </c>
      <c r="DZ5" s="742">
        <v>0.154421768707483</v>
      </c>
      <c r="EA5" s="743">
        <v>754.30348542080753</v>
      </c>
      <c r="EB5" s="744">
        <f t="shared" si="40"/>
        <v>4884.6965795972992</v>
      </c>
      <c r="EC5" s="745">
        <f t="shared" si="41"/>
        <v>24.423482897986496</v>
      </c>
      <c r="ED5" s="744">
        <f t="shared" si="42"/>
        <v>4.8532679282557316</v>
      </c>
      <c r="EE5" s="744">
        <f t="shared" si="43"/>
        <v>4.9165349335724162</v>
      </c>
      <c r="EF5" s="744">
        <f t="shared" si="44"/>
        <v>19.570214969730763</v>
      </c>
      <c r="EG5" s="744">
        <f t="shared" si="45"/>
        <v>29.34001783155891</v>
      </c>
      <c r="EI5" s="740">
        <v>0.89400462962962957</v>
      </c>
      <c r="EJ5" s="741">
        <f t="shared" si="46"/>
        <v>45526.894004629627</v>
      </c>
      <c r="EK5" s="740" t="s">
        <v>366</v>
      </c>
      <c r="EL5" s="742">
        <v>5.0000000000000001E-3</v>
      </c>
      <c r="EM5" s="742">
        <v>1.4999999999999999E-2</v>
      </c>
      <c r="EN5" s="742">
        <v>0.154421768707483</v>
      </c>
      <c r="EO5" s="743">
        <v>754.30348542080753</v>
      </c>
      <c r="EP5" s="744">
        <f t="shared" si="47"/>
        <v>4884.6965795972992</v>
      </c>
      <c r="EQ5" s="745">
        <f t="shared" si="48"/>
        <v>24.423482897986496</v>
      </c>
      <c r="ER5" s="744">
        <f t="shared" si="49"/>
        <v>4.8532679282557316</v>
      </c>
      <c r="ES5" s="744">
        <f t="shared" si="50"/>
        <v>4.9165349335724162</v>
      </c>
      <c r="ET5" s="744">
        <f t="shared" si="51"/>
        <v>19.570214969730763</v>
      </c>
      <c r="EU5" s="744">
        <f t="shared" si="52"/>
        <v>29.34001783155891</v>
      </c>
      <c r="EW5" s="1022">
        <v>24.423482897986496</v>
      </c>
      <c r="EX5" s="230">
        <f t="shared" si="71"/>
        <v>29.34001783155891</v>
      </c>
      <c r="EY5" s="1023">
        <f t="shared" si="72"/>
        <v>19.570214969730763</v>
      </c>
      <c r="EZ5" s="1024">
        <v>29.34001783155891</v>
      </c>
      <c r="FA5" s="230">
        <v>19.570214969730763</v>
      </c>
      <c r="FB5" s="472">
        <f t="shared" si="73"/>
        <v>0</v>
      </c>
      <c r="FC5" s="472">
        <f t="shared" si="74"/>
        <v>0</v>
      </c>
    </row>
    <row r="6" spans="1:182" x14ac:dyDescent="0.25">
      <c r="K6" s="657">
        <v>0.93864583333333329</v>
      </c>
      <c r="L6" s="658">
        <f t="shared" si="3"/>
        <v>45526.938645833332</v>
      </c>
      <c r="M6" s="657" t="s">
        <v>328</v>
      </c>
      <c r="N6" s="493">
        <v>2E-3</v>
      </c>
      <c r="O6" s="493">
        <v>3.0000000000000001E-3</v>
      </c>
      <c r="P6" s="493">
        <v>8.9999999999999993E-3</v>
      </c>
      <c r="Q6" s="659">
        <v>92.703861557302019</v>
      </c>
      <c r="R6" s="493">
        <f t="shared" si="4"/>
        <v>10300.429061922447</v>
      </c>
      <c r="S6" s="660">
        <f t="shared" si="5"/>
        <v>20.600858123844894</v>
      </c>
      <c r="T6" s="493">
        <f t="shared" si="6"/>
        <v>9.2703861557302023</v>
      </c>
      <c r="U6" s="493">
        <f t="shared" si="7"/>
        <v>11.587982694662752</v>
      </c>
      <c r="V6" s="493">
        <f t="shared" si="8"/>
        <v>11.330471968114692</v>
      </c>
      <c r="W6" s="493">
        <f t="shared" si="9"/>
        <v>32.188840818507643</v>
      </c>
      <c r="Y6" s="657">
        <v>0.93864583333333329</v>
      </c>
      <c r="Z6" s="658">
        <f t="shared" si="10"/>
        <v>45526.938645833332</v>
      </c>
      <c r="AA6" s="657" t="s">
        <v>328</v>
      </c>
      <c r="AB6" s="493">
        <v>2E-3</v>
      </c>
      <c r="AC6" s="493">
        <v>3.0000000000000001E-3</v>
      </c>
      <c r="AD6" s="493">
        <v>8.9999999999999993E-3</v>
      </c>
      <c r="AE6" s="659">
        <v>71.952219850446326</v>
      </c>
      <c r="AF6" s="493">
        <f t="shared" si="11"/>
        <v>7994.6910944940364</v>
      </c>
      <c r="AG6" s="660">
        <f t="shared" si="12"/>
        <v>15.989382188988072</v>
      </c>
      <c r="AH6" s="493">
        <f t="shared" si="13"/>
        <v>7.1952219850446335</v>
      </c>
      <c r="AI6" s="493">
        <f t="shared" si="14"/>
        <v>8.9940274813057908</v>
      </c>
      <c r="AJ6" s="493">
        <f t="shared" si="15"/>
        <v>8.7941602039434379</v>
      </c>
      <c r="AK6" s="493">
        <f t="shared" si="16"/>
        <v>24.983409670293863</v>
      </c>
      <c r="AM6" s="472">
        <v>20.400995802034494</v>
      </c>
      <c r="AN6" s="472">
        <f t="shared" si="53"/>
        <v>32.188840818507643</v>
      </c>
      <c r="AO6" s="472">
        <f t="shared" si="54"/>
        <v>8.7941602039434379</v>
      </c>
      <c r="AP6" s="472">
        <v>31.876555940678895</v>
      </c>
      <c r="AQ6" s="472">
        <v>11.220547691118972</v>
      </c>
      <c r="AR6" s="472">
        <f t="shared" si="55"/>
        <v>0.31228487782874836</v>
      </c>
      <c r="AS6" s="472">
        <f t="shared" si="56"/>
        <v>2.4263874871755338</v>
      </c>
      <c r="AW6" s="670">
        <v>0.90609953703703694</v>
      </c>
      <c r="AX6" s="671">
        <f t="shared" si="17"/>
        <v>45526.906099537038</v>
      </c>
      <c r="AY6" s="670" t="s">
        <v>329</v>
      </c>
      <c r="AZ6" s="672">
        <v>4.0000000000000001E-3</v>
      </c>
      <c r="BA6" s="672">
        <v>1.2E-2</v>
      </c>
      <c r="BB6" s="673">
        <v>7.0499999999999993E-2</v>
      </c>
      <c r="BC6" s="674">
        <v>159.50200630375889</v>
      </c>
      <c r="BD6" s="672">
        <f t="shared" si="18"/>
        <v>2262.4398057270769</v>
      </c>
      <c r="BE6" s="675">
        <f t="shared" si="19"/>
        <v>9.0497592229083068</v>
      </c>
      <c r="BF6" s="672">
        <f t="shared" si="20"/>
        <v>2.2307972909616627</v>
      </c>
      <c r="BG6" s="672">
        <f t="shared" si="21"/>
        <v>2.2949928964569626</v>
      </c>
      <c r="BH6" s="672">
        <f t="shared" si="22"/>
        <v>6.8189619319466441</v>
      </c>
      <c r="BI6" s="672">
        <f t="shared" si="23"/>
        <v>11.344752119365269</v>
      </c>
      <c r="BK6" s="670">
        <v>0.90609953703703694</v>
      </c>
      <c r="BL6" s="671">
        <f t="shared" si="24"/>
        <v>45526.906099537038</v>
      </c>
      <c r="BM6" s="670" t="s">
        <v>329</v>
      </c>
      <c r="BN6" s="672">
        <v>4.0000000000000001E-3</v>
      </c>
      <c r="BO6" s="672">
        <v>1.2E-2</v>
      </c>
      <c r="BP6" s="673">
        <v>7.0499999999999993E-2</v>
      </c>
      <c r="BQ6" s="674">
        <v>114.42559497140269</v>
      </c>
      <c r="BR6" s="672">
        <f t="shared" si="25"/>
        <v>1623.0580847007475</v>
      </c>
      <c r="BS6" s="675">
        <f t="shared" si="26"/>
        <v>6.4922323388029897</v>
      </c>
      <c r="BT6" s="672">
        <f t="shared" si="27"/>
        <v>1.6003579716280099</v>
      </c>
      <c r="BU6" s="672">
        <f t="shared" si="28"/>
        <v>1.6464114384374489</v>
      </c>
      <c r="BV6" s="672">
        <f t="shared" si="29"/>
        <v>4.8918743671749798</v>
      </c>
      <c r="BW6" s="672">
        <f t="shared" si="30"/>
        <v>8.1386437772404392</v>
      </c>
      <c r="BY6" s="472">
        <v>8.9553594275349724</v>
      </c>
      <c r="BZ6" s="472">
        <f t="shared" si="57"/>
        <v>11.344752119365269</v>
      </c>
      <c r="CA6" s="472">
        <f t="shared" si="58"/>
        <v>4.8918743671749798</v>
      </c>
      <c r="CB6" s="472">
        <v>11.226412807539344</v>
      </c>
      <c r="CC6" s="472">
        <v>6.747832016202052</v>
      </c>
      <c r="CD6" s="472">
        <f t="shared" si="59"/>
        <v>0.11833931182592572</v>
      </c>
      <c r="CE6" s="472">
        <f t="shared" si="60"/>
        <v>1.8559576490270722</v>
      </c>
      <c r="CI6" s="740">
        <v>0.89311342592592602</v>
      </c>
      <c r="CJ6" s="741">
        <f t="shared" si="61"/>
        <v>45526.893113425926</v>
      </c>
      <c r="CK6" s="740" t="s">
        <v>365</v>
      </c>
      <c r="CL6" s="742">
        <v>1.4999999999999999E-2</v>
      </c>
      <c r="CM6" s="742">
        <v>6.7000000000000004E-2</v>
      </c>
      <c r="CN6" s="742">
        <v>0.24399999999999999</v>
      </c>
      <c r="CO6" s="743">
        <v>1407.8188422669439</v>
      </c>
      <c r="CP6" s="744">
        <f t="shared" si="62"/>
        <v>5769.7493535530484</v>
      </c>
      <c r="CQ6" s="745">
        <f t="shared" si="63"/>
        <v>86.546240303295718</v>
      </c>
      <c r="CR6" s="744">
        <f t="shared" si="31"/>
        <v>5.7461993561916076</v>
      </c>
      <c r="CS6" s="744">
        <f t="shared" si="32"/>
        <v>5.793493178053267</v>
      </c>
      <c r="CT6" s="744">
        <f t="shared" si="33"/>
        <v>80.800040947104108</v>
      </c>
      <c r="CU6" s="744">
        <f t="shared" si="34"/>
        <v>92.339733481348986</v>
      </c>
      <c r="CW6" s="740">
        <v>0.89311342592592602</v>
      </c>
      <c r="CX6" s="741">
        <f t="shared" si="64"/>
        <v>45526.893113425926</v>
      </c>
      <c r="CY6" s="740" t="s">
        <v>365</v>
      </c>
      <c r="CZ6" s="742">
        <v>1.4999999999999999E-2</v>
      </c>
      <c r="DA6" s="742">
        <v>6.7000000000000004E-2</v>
      </c>
      <c r="DB6" s="742">
        <v>0.24399999999999999</v>
      </c>
      <c r="DC6" s="743">
        <v>1407.8188422669439</v>
      </c>
      <c r="DD6" s="744">
        <f t="shared" si="65"/>
        <v>5769.7493535530484</v>
      </c>
      <c r="DE6" s="745">
        <f t="shared" si="66"/>
        <v>86.546240303295718</v>
      </c>
      <c r="DF6" s="744">
        <f t="shared" si="35"/>
        <v>5.7461993561916076</v>
      </c>
      <c r="DG6" s="744">
        <f t="shared" si="36"/>
        <v>5.793493178053267</v>
      </c>
      <c r="DH6" s="744">
        <f t="shared" si="37"/>
        <v>80.800040947104108</v>
      </c>
      <c r="DI6" s="744">
        <f t="shared" si="38"/>
        <v>92.339733481348986</v>
      </c>
      <c r="DK6" s="1019">
        <v>86.546240303295718</v>
      </c>
      <c r="DL6" s="229">
        <f t="shared" si="67"/>
        <v>92.339733481348986</v>
      </c>
      <c r="DM6" s="1020">
        <f t="shared" si="68"/>
        <v>80.800040947104108</v>
      </c>
      <c r="DN6" s="1021">
        <v>92.339733481348986</v>
      </c>
      <c r="DO6" s="229">
        <v>80.800040947104108</v>
      </c>
      <c r="DP6" s="472">
        <f t="shared" si="69"/>
        <v>0</v>
      </c>
      <c r="DQ6" s="472">
        <f t="shared" si="70"/>
        <v>0</v>
      </c>
      <c r="DU6" s="740">
        <v>0.89405092592592583</v>
      </c>
      <c r="DV6" s="741">
        <f t="shared" si="39"/>
        <v>45526.894050925926</v>
      </c>
      <c r="DW6" s="740" t="s">
        <v>366</v>
      </c>
      <c r="DX6" s="742">
        <v>7.0000000000000001E-3</v>
      </c>
      <c r="DY6" s="742">
        <v>1.9E-2</v>
      </c>
      <c r="DZ6" s="742">
        <v>0.154421768707483</v>
      </c>
      <c r="EA6" s="743">
        <v>754.30348542080753</v>
      </c>
      <c r="EB6" s="744">
        <f t="shared" si="40"/>
        <v>4884.6965795972992</v>
      </c>
      <c r="EC6" s="745">
        <f t="shared" si="41"/>
        <v>34.192876057181095</v>
      </c>
      <c r="ED6" s="744">
        <f t="shared" si="42"/>
        <v>4.8532679282557316</v>
      </c>
      <c r="EE6" s="744">
        <f t="shared" si="43"/>
        <v>4.9165349335724162</v>
      </c>
      <c r="EF6" s="744">
        <f t="shared" si="44"/>
        <v>29.339608128925363</v>
      </c>
      <c r="EG6" s="744">
        <f t="shared" si="45"/>
        <v>39.10941099075351</v>
      </c>
      <c r="EI6" s="740">
        <v>0.89405092592592583</v>
      </c>
      <c r="EJ6" s="741">
        <f t="shared" si="46"/>
        <v>45526.894050925926</v>
      </c>
      <c r="EK6" s="740" t="s">
        <v>366</v>
      </c>
      <c r="EL6" s="742">
        <v>7.0000000000000001E-3</v>
      </c>
      <c r="EM6" s="742">
        <v>1.9E-2</v>
      </c>
      <c r="EN6" s="742">
        <v>0.154421768707483</v>
      </c>
      <c r="EO6" s="743">
        <v>754.30348542080753</v>
      </c>
      <c r="EP6" s="744">
        <f t="shared" si="47"/>
        <v>4884.6965795972992</v>
      </c>
      <c r="EQ6" s="745">
        <f t="shared" si="48"/>
        <v>34.192876057181095</v>
      </c>
      <c r="ER6" s="744">
        <f t="shared" si="49"/>
        <v>4.8532679282557316</v>
      </c>
      <c r="ES6" s="744">
        <f t="shared" si="50"/>
        <v>4.9165349335724162</v>
      </c>
      <c r="ET6" s="744">
        <f t="shared" si="51"/>
        <v>29.339608128925363</v>
      </c>
      <c r="EU6" s="744">
        <f t="shared" si="52"/>
        <v>39.10941099075351</v>
      </c>
      <c r="EW6" s="1022">
        <v>34.192876057181095</v>
      </c>
      <c r="EX6" s="230">
        <f t="shared" si="71"/>
        <v>39.10941099075351</v>
      </c>
      <c r="EY6" s="1023">
        <f t="shared" si="72"/>
        <v>29.339608128925363</v>
      </c>
      <c r="EZ6" s="1024">
        <v>39.10941099075351</v>
      </c>
      <c r="FA6" s="230">
        <v>29.339608128925363</v>
      </c>
      <c r="FB6" s="472">
        <f t="shared" si="73"/>
        <v>0</v>
      </c>
      <c r="FC6" s="472">
        <f t="shared" si="74"/>
        <v>0</v>
      </c>
    </row>
    <row r="7" spans="1:182" x14ac:dyDescent="0.25">
      <c r="K7" s="657">
        <v>0.9387847222222222</v>
      </c>
      <c r="L7" s="658">
        <f t="shared" si="3"/>
        <v>45526.938784722224</v>
      </c>
      <c r="M7" s="657" t="s">
        <v>328</v>
      </c>
      <c r="N7" s="493">
        <v>3.0000000000000001E-3</v>
      </c>
      <c r="O7" s="493">
        <v>3.0000000000000001E-3</v>
      </c>
      <c r="P7" s="493">
        <v>8.9999999999999993E-3</v>
      </c>
      <c r="Q7" s="659">
        <v>92.703861557302019</v>
      </c>
      <c r="R7" s="493">
        <f t="shared" si="4"/>
        <v>10300.429061922447</v>
      </c>
      <c r="S7" s="660">
        <f t="shared" si="5"/>
        <v>30.901287185767341</v>
      </c>
      <c r="T7" s="493">
        <f t="shared" si="6"/>
        <v>9.2703861557302023</v>
      </c>
      <c r="U7" s="493">
        <f t="shared" si="7"/>
        <v>11.587982694662752</v>
      </c>
      <c r="V7" s="493">
        <f t="shared" si="8"/>
        <v>21.630901030037137</v>
      </c>
      <c r="W7" s="493">
        <f t="shared" si="9"/>
        <v>42.489269880430093</v>
      </c>
      <c r="Y7" s="657">
        <v>0.9387847222222222</v>
      </c>
      <c r="Z7" s="658">
        <f t="shared" si="10"/>
        <v>45526.938784722224</v>
      </c>
      <c r="AA7" s="657" t="s">
        <v>328</v>
      </c>
      <c r="AB7" s="493">
        <v>3.0000000000000001E-3</v>
      </c>
      <c r="AC7" s="493">
        <v>3.0000000000000001E-3</v>
      </c>
      <c r="AD7" s="493">
        <v>8.9999999999999993E-3</v>
      </c>
      <c r="AE7" s="659">
        <v>71.952219850446326</v>
      </c>
      <c r="AF7" s="493">
        <f t="shared" si="11"/>
        <v>7994.6910944940364</v>
      </c>
      <c r="AG7" s="660">
        <f t="shared" si="12"/>
        <v>23.984073283482111</v>
      </c>
      <c r="AH7" s="493">
        <f t="shared" si="13"/>
        <v>7.1952219850446335</v>
      </c>
      <c r="AI7" s="493">
        <f t="shared" si="14"/>
        <v>8.9940274813057908</v>
      </c>
      <c r="AJ7" s="493">
        <f t="shared" si="15"/>
        <v>16.788851298437478</v>
      </c>
      <c r="AK7" s="493">
        <f t="shared" si="16"/>
        <v>32.978100764787904</v>
      </c>
      <c r="AM7" s="472">
        <v>30.601493703051741</v>
      </c>
      <c r="AN7" s="472">
        <f t="shared" si="53"/>
        <v>42.489269880430093</v>
      </c>
      <c r="AO7" s="472">
        <f t="shared" si="54"/>
        <v>16.788851298437478</v>
      </c>
      <c r="AP7" s="472">
        <v>42.077053841696141</v>
      </c>
      <c r="AQ7" s="472">
        <v>21.421045592136217</v>
      </c>
      <c r="AR7" s="472">
        <f t="shared" si="55"/>
        <v>0.41221603873395196</v>
      </c>
      <c r="AS7" s="472">
        <f t="shared" si="56"/>
        <v>4.6321942936987384</v>
      </c>
      <c r="AW7" s="670">
        <v>0.90648148148148155</v>
      </c>
      <c r="AX7" s="671">
        <f t="shared" si="17"/>
        <v>45526.906481481485</v>
      </c>
      <c r="AY7" s="670" t="s">
        <v>329</v>
      </c>
      <c r="AZ7" s="672">
        <v>1.2E-2</v>
      </c>
      <c r="BA7" s="672">
        <v>1.4E-2</v>
      </c>
      <c r="BB7" s="673">
        <v>7.0499999999999993E-2</v>
      </c>
      <c r="BC7" s="674">
        <v>159.50200630375889</v>
      </c>
      <c r="BD7" s="672">
        <f t="shared" si="18"/>
        <v>2262.4398057270769</v>
      </c>
      <c r="BE7" s="675">
        <f t="shared" si="19"/>
        <v>27.149277668724924</v>
      </c>
      <c r="BF7" s="672">
        <f t="shared" si="20"/>
        <v>2.2307972909616627</v>
      </c>
      <c r="BG7" s="672">
        <f t="shared" si="21"/>
        <v>2.2949928964569626</v>
      </c>
      <c r="BH7" s="672">
        <f t="shared" si="22"/>
        <v>24.91848037776326</v>
      </c>
      <c r="BI7" s="672">
        <f t="shared" si="23"/>
        <v>29.444270565181888</v>
      </c>
      <c r="BK7" s="670">
        <v>0.90648148148148155</v>
      </c>
      <c r="BL7" s="671">
        <f t="shared" si="24"/>
        <v>45526.906481481485</v>
      </c>
      <c r="BM7" s="670" t="s">
        <v>329</v>
      </c>
      <c r="BN7" s="672">
        <v>1.2E-2</v>
      </c>
      <c r="BO7" s="672">
        <v>1.4E-2</v>
      </c>
      <c r="BP7" s="673">
        <v>7.0499999999999993E-2</v>
      </c>
      <c r="BQ7" s="674">
        <v>114.42559497140269</v>
      </c>
      <c r="BR7" s="672">
        <f t="shared" si="25"/>
        <v>1623.0580847007475</v>
      </c>
      <c r="BS7" s="675">
        <f t="shared" si="26"/>
        <v>19.47669701640897</v>
      </c>
      <c r="BT7" s="672">
        <f t="shared" si="27"/>
        <v>1.6003579716280099</v>
      </c>
      <c r="BU7" s="672">
        <f t="shared" si="28"/>
        <v>1.6464114384374489</v>
      </c>
      <c r="BV7" s="672">
        <f t="shared" si="29"/>
        <v>17.876339044780959</v>
      </c>
      <c r="BW7" s="672">
        <f t="shared" si="30"/>
        <v>21.12310845484642</v>
      </c>
      <c r="BY7" s="472">
        <v>26.866078282604914</v>
      </c>
      <c r="BZ7" s="472">
        <f t="shared" si="57"/>
        <v>29.444270565181888</v>
      </c>
      <c r="CA7" s="472">
        <f t="shared" si="58"/>
        <v>17.876339044780959</v>
      </c>
      <c r="CB7" s="472">
        <v>29.137131662609285</v>
      </c>
      <c r="CC7" s="472">
        <v>24.658550871271991</v>
      </c>
      <c r="CD7" s="472">
        <f t="shared" si="59"/>
        <v>0.30713890257260346</v>
      </c>
      <c r="CE7" s="472">
        <f t="shared" si="60"/>
        <v>6.7822118264910323</v>
      </c>
      <c r="CI7" s="740">
        <v>0.89315972222222229</v>
      </c>
      <c r="CJ7" s="741">
        <f t="shared" si="61"/>
        <v>45526.893159722225</v>
      </c>
      <c r="CK7" s="740" t="s">
        <v>365</v>
      </c>
      <c r="CL7" s="742">
        <v>1.4E-2</v>
      </c>
      <c r="CM7" s="742">
        <v>7.2999999999999995E-2</v>
      </c>
      <c r="CN7" s="742">
        <v>0.24399999999999999</v>
      </c>
      <c r="CO7" s="743">
        <v>1407.8188422669439</v>
      </c>
      <c r="CP7" s="744">
        <f t="shared" si="62"/>
        <v>5769.7493535530484</v>
      </c>
      <c r="CQ7" s="745">
        <f t="shared" si="63"/>
        <v>80.77649094974268</v>
      </c>
      <c r="CR7" s="744">
        <f t="shared" si="31"/>
        <v>5.7461993561916076</v>
      </c>
      <c r="CS7" s="744">
        <f t="shared" si="32"/>
        <v>5.793493178053267</v>
      </c>
      <c r="CT7" s="744">
        <f t="shared" si="33"/>
        <v>75.03029159355107</v>
      </c>
      <c r="CU7" s="744">
        <f t="shared" si="34"/>
        <v>86.569984127795948</v>
      </c>
      <c r="CW7" s="740">
        <v>0.89315972222222229</v>
      </c>
      <c r="CX7" s="741">
        <f t="shared" si="64"/>
        <v>45526.893159722225</v>
      </c>
      <c r="CY7" s="740" t="s">
        <v>365</v>
      </c>
      <c r="CZ7" s="742">
        <v>1.4E-2</v>
      </c>
      <c r="DA7" s="742">
        <v>7.2999999999999995E-2</v>
      </c>
      <c r="DB7" s="742">
        <v>0.24399999999999999</v>
      </c>
      <c r="DC7" s="743">
        <v>1407.8188422669439</v>
      </c>
      <c r="DD7" s="744">
        <f t="shared" si="65"/>
        <v>5769.7493535530484</v>
      </c>
      <c r="DE7" s="745">
        <f t="shared" si="66"/>
        <v>80.77649094974268</v>
      </c>
      <c r="DF7" s="744">
        <f t="shared" si="35"/>
        <v>5.7461993561916076</v>
      </c>
      <c r="DG7" s="744">
        <f t="shared" si="36"/>
        <v>5.793493178053267</v>
      </c>
      <c r="DH7" s="744">
        <f t="shared" si="37"/>
        <v>75.03029159355107</v>
      </c>
      <c r="DI7" s="744">
        <f t="shared" si="38"/>
        <v>86.569984127795948</v>
      </c>
      <c r="DK7" s="1019">
        <v>80.77649094974268</v>
      </c>
      <c r="DL7" s="229">
        <f t="shared" si="67"/>
        <v>86.569984127795948</v>
      </c>
      <c r="DM7" s="1020">
        <f t="shared" si="68"/>
        <v>75.03029159355107</v>
      </c>
      <c r="DN7" s="1021">
        <v>86.569984127795948</v>
      </c>
      <c r="DO7" s="229">
        <v>75.03029159355107</v>
      </c>
      <c r="DP7" s="472">
        <f t="shared" si="69"/>
        <v>0</v>
      </c>
      <c r="DQ7" s="472">
        <f t="shared" si="70"/>
        <v>0</v>
      </c>
      <c r="DU7" s="740">
        <v>0.89410879629629625</v>
      </c>
      <c r="DV7" s="741">
        <f t="shared" si="39"/>
        <v>45526.894108796296</v>
      </c>
      <c r="DW7" s="740" t="s">
        <v>366</v>
      </c>
      <c r="DX7" s="742">
        <v>0.01</v>
      </c>
      <c r="DY7" s="742">
        <v>2.1999999999999999E-2</v>
      </c>
      <c r="DZ7" s="742">
        <v>0.154421768707483</v>
      </c>
      <c r="EA7" s="743">
        <v>754.30348542080753</v>
      </c>
      <c r="EB7" s="744">
        <f t="shared" si="40"/>
        <v>4884.6965795972992</v>
      </c>
      <c r="EC7" s="745">
        <f t="shared" si="41"/>
        <v>48.846965795972991</v>
      </c>
      <c r="ED7" s="744">
        <f t="shared" si="42"/>
        <v>4.8532679282557316</v>
      </c>
      <c r="EE7" s="744">
        <f t="shared" si="43"/>
        <v>4.9165349335724162</v>
      </c>
      <c r="EF7" s="744">
        <f t="shared" si="44"/>
        <v>43.993697867717259</v>
      </c>
      <c r="EG7" s="744">
        <f t="shared" si="45"/>
        <v>53.763500729545406</v>
      </c>
      <c r="EI7" s="740">
        <v>0.89410879629629625</v>
      </c>
      <c r="EJ7" s="741">
        <f t="shared" si="46"/>
        <v>45526.894108796296</v>
      </c>
      <c r="EK7" s="740" t="s">
        <v>366</v>
      </c>
      <c r="EL7" s="742">
        <v>0.01</v>
      </c>
      <c r="EM7" s="742">
        <v>2.1999999999999999E-2</v>
      </c>
      <c r="EN7" s="742">
        <v>0.154421768707483</v>
      </c>
      <c r="EO7" s="743">
        <v>754.30348542080753</v>
      </c>
      <c r="EP7" s="744">
        <f t="shared" si="47"/>
        <v>4884.6965795972992</v>
      </c>
      <c r="EQ7" s="745">
        <f t="shared" si="48"/>
        <v>48.846965795972991</v>
      </c>
      <c r="ER7" s="744">
        <f t="shared" si="49"/>
        <v>4.8532679282557316</v>
      </c>
      <c r="ES7" s="744">
        <f t="shared" si="50"/>
        <v>4.9165349335724162</v>
      </c>
      <c r="ET7" s="744">
        <f t="shared" si="51"/>
        <v>43.993697867717259</v>
      </c>
      <c r="EU7" s="744">
        <f t="shared" si="52"/>
        <v>53.763500729545406</v>
      </c>
      <c r="EW7" s="1022">
        <v>48.846965795972991</v>
      </c>
      <c r="EX7" s="230">
        <f t="shared" si="71"/>
        <v>53.763500729545406</v>
      </c>
      <c r="EY7" s="1023">
        <f t="shared" si="72"/>
        <v>43.993697867717259</v>
      </c>
      <c r="EZ7" s="1024">
        <v>53.763500729545406</v>
      </c>
      <c r="FA7" s="230">
        <v>43.993697867717259</v>
      </c>
      <c r="FB7" s="472">
        <f t="shared" si="73"/>
        <v>0</v>
      </c>
      <c r="FC7" s="472">
        <f t="shared" si="74"/>
        <v>0</v>
      </c>
    </row>
    <row r="8" spans="1:182" ht="56.25" x14ac:dyDescent="0.25">
      <c r="A8" s="219" t="s">
        <v>308</v>
      </c>
      <c r="B8" s="219" t="s">
        <v>312</v>
      </c>
      <c r="C8" s="320" t="s">
        <v>313</v>
      </c>
      <c r="D8" s="219" t="s">
        <v>314</v>
      </c>
      <c r="E8" s="219" t="s">
        <v>315</v>
      </c>
      <c r="F8" s="219" t="s">
        <v>317</v>
      </c>
      <c r="G8" s="219" t="s">
        <v>318</v>
      </c>
      <c r="H8" s="219" t="s">
        <v>316</v>
      </c>
      <c r="K8" s="657">
        <v>0.93890046296296292</v>
      </c>
      <c r="L8" s="658">
        <f t="shared" si="3"/>
        <v>45526.938900462963</v>
      </c>
      <c r="M8" s="657" t="s">
        <v>328</v>
      </c>
      <c r="N8" s="493">
        <v>2E-3</v>
      </c>
      <c r="O8" s="493">
        <v>3.0000000000000001E-3</v>
      </c>
      <c r="P8" s="493">
        <v>8.9999999999999993E-3</v>
      </c>
      <c r="Q8" s="659">
        <v>92.703861557302019</v>
      </c>
      <c r="R8" s="493">
        <f t="shared" si="4"/>
        <v>10300.429061922447</v>
      </c>
      <c r="S8" s="660">
        <f t="shared" si="5"/>
        <v>20.600858123844894</v>
      </c>
      <c r="T8" s="493">
        <f t="shared" si="6"/>
        <v>9.2703861557302023</v>
      </c>
      <c r="U8" s="493">
        <f t="shared" si="7"/>
        <v>11.587982694662752</v>
      </c>
      <c r="V8" s="493">
        <f t="shared" si="8"/>
        <v>11.330471968114692</v>
      </c>
      <c r="W8" s="493">
        <f t="shared" si="9"/>
        <v>32.188840818507643</v>
      </c>
      <c r="Y8" s="657">
        <v>0.93890046296296292</v>
      </c>
      <c r="Z8" s="658">
        <f t="shared" si="10"/>
        <v>45526.938900462963</v>
      </c>
      <c r="AA8" s="657" t="s">
        <v>328</v>
      </c>
      <c r="AB8" s="493">
        <v>2E-3</v>
      </c>
      <c r="AC8" s="493">
        <v>3.0000000000000001E-3</v>
      </c>
      <c r="AD8" s="493">
        <v>8.9999999999999993E-3</v>
      </c>
      <c r="AE8" s="659">
        <v>71.952219850446326</v>
      </c>
      <c r="AF8" s="493">
        <f t="shared" si="11"/>
        <v>7994.6910944940364</v>
      </c>
      <c r="AG8" s="660">
        <f t="shared" si="12"/>
        <v>15.989382188988072</v>
      </c>
      <c r="AH8" s="493">
        <f t="shared" si="13"/>
        <v>7.1952219850446335</v>
      </c>
      <c r="AI8" s="493">
        <f t="shared" si="14"/>
        <v>8.9940274813057908</v>
      </c>
      <c r="AJ8" s="493">
        <f t="shared" si="15"/>
        <v>8.7941602039434379</v>
      </c>
      <c r="AK8" s="493">
        <f t="shared" si="16"/>
        <v>24.983409670293863</v>
      </c>
      <c r="AM8" s="472">
        <v>20.400995802034494</v>
      </c>
      <c r="AN8" s="472">
        <f t="shared" si="53"/>
        <v>32.188840818507643</v>
      </c>
      <c r="AO8" s="472">
        <f t="shared" si="54"/>
        <v>8.7941602039434379</v>
      </c>
      <c r="AP8" s="472">
        <v>31.876555940678895</v>
      </c>
      <c r="AQ8" s="472">
        <v>11.220547691118972</v>
      </c>
      <c r="AR8" s="472">
        <f t="shared" si="55"/>
        <v>0.31228487782874836</v>
      </c>
      <c r="AS8" s="472">
        <f t="shared" si="56"/>
        <v>2.4263874871755338</v>
      </c>
      <c r="AW8" s="670">
        <v>0.90687499999999999</v>
      </c>
      <c r="AX8" s="671">
        <f t="shared" si="17"/>
        <v>45526.906875000001</v>
      </c>
      <c r="AY8" s="670" t="s">
        <v>329</v>
      </c>
      <c r="AZ8" s="672">
        <v>1.0999999999999999E-2</v>
      </c>
      <c r="BA8" s="672">
        <v>1.6E-2</v>
      </c>
      <c r="BB8" s="673">
        <v>7.0499999999999993E-2</v>
      </c>
      <c r="BC8" s="674">
        <v>159.50200630375889</v>
      </c>
      <c r="BD8" s="672">
        <f t="shared" si="18"/>
        <v>2262.4398057270769</v>
      </c>
      <c r="BE8" s="675">
        <f t="shared" si="19"/>
        <v>24.886837862997844</v>
      </c>
      <c r="BF8" s="672">
        <f t="shared" si="20"/>
        <v>2.2307972909616627</v>
      </c>
      <c r="BG8" s="672">
        <f t="shared" si="21"/>
        <v>2.2949928964569626</v>
      </c>
      <c r="BH8" s="672">
        <f t="shared" si="22"/>
        <v>22.656040572036183</v>
      </c>
      <c r="BI8" s="672">
        <f t="shared" si="23"/>
        <v>27.181830759454805</v>
      </c>
      <c r="BK8" s="670">
        <v>0.90687499999999999</v>
      </c>
      <c r="BL8" s="671">
        <f t="shared" si="24"/>
        <v>45526.906875000001</v>
      </c>
      <c r="BM8" s="670" t="s">
        <v>329</v>
      </c>
      <c r="BN8" s="672">
        <v>1.0999999999999999E-2</v>
      </c>
      <c r="BO8" s="672">
        <v>1.6E-2</v>
      </c>
      <c r="BP8" s="673">
        <v>7.0499999999999993E-2</v>
      </c>
      <c r="BQ8" s="674">
        <v>114.42559497140269</v>
      </c>
      <c r="BR8" s="672">
        <f t="shared" si="25"/>
        <v>1623.0580847007475</v>
      </c>
      <c r="BS8" s="675">
        <f t="shared" si="26"/>
        <v>17.853638931708222</v>
      </c>
      <c r="BT8" s="672">
        <f t="shared" si="27"/>
        <v>1.6003579716280099</v>
      </c>
      <c r="BU8" s="672">
        <f t="shared" si="28"/>
        <v>1.6464114384374489</v>
      </c>
      <c r="BV8" s="672">
        <f t="shared" si="29"/>
        <v>16.253280960080211</v>
      </c>
      <c r="BW8" s="672">
        <f t="shared" si="30"/>
        <v>19.500050370145672</v>
      </c>
      <c r="BY8" s="472">
        <v>24.627238425721171</v>
      </c>
      <c r="BZ8" s="472">
        <f t="shared" si="57"/>
        <v>27.181830759454805</v>
      </c>
      <c r="CA8" s="472">
        <f t="shared" si="58"/>
        <v>16.253280960080211</v>
      </c>
      <c r="CB8" s="472">
        <v>26.898291805725542</v>
      </c>
      <c r="CC8" s="472">
        <v>22.419711014388248</v>
      </c>
      <c r="CD8" s="472">
        <f t="shared" si="59"/>
        <v>0.28353895372926274</v>
      </c>
      <c r="CE8" s="472">
        <f t="shared" si="60"/>
        <v>6.1664300543080373</v>
      </c>
      <c r="CI8" s="740">
        <v>0.89324074074074078</v>
      </c>
      <c r="CJ8" s="741">
        <f t="shared" si="61"/>
        <v>45526.893240740741</v>
      </c>
      <c r="CK8" s="740" t="s">
        <v>365</v>
      </c>
      <c r="CL8" s="742">
        <v>1.6E-2</v>
      </c>
      <c r="CM8" s="742">
        <v>8.4000000000000005E-2</v>
      </c>
      <c r="CN8" s="742">
        <v>0.24399999999999999</v>
      </c>
      <c r="CO8" s="743">
        <v>1407.8188422669439</v>
      </c>
      <c r="CP8" s="744">
        <f t="shared" si="62"/>
        <v>5769.7493535530484</v>
      </c>
      <c r="CQ8" s="745">
        <f t="shared" si="63"/>
        <v>92.315989656848771</v>
      </c>
      <c r="CR8" s="744">
        <f t="shared" si="31"/>
        <v>5.7461993561916076</v>
      </c>
      <c r="CS8" s="744">
        <f t="shared" si="32"/>
        <v>5.793493178053267</v>
      </c>
      <c r="CT8" s="744">
        <f t="shared" si="33"/>
        <v>86.569790300657161</v>
      </c>
      <c r="CU8" s="744">
        <f t="shared" si="34"/>
        <v>98.109482834902039</v>
      </c>
      <c r="CW8" s="740">
        <v>0.89324074074074078</v>
      </c>
      <c r="CX8" s="741">
        <f t="shared" si="64"/>
        <v>45526.893240740741</v>
      </c>
      <c r="CY8" s="740" t="s">
        <v>365</v>
      </c>
      <c r="CZ8" s="742">
        <v>1.6E-2</v>
      </c>
      <c r="DA8" s="742">
        <v>8.4000000000000005E-2</v>
      </c>
      <c r="DB8" s="742">
        <v>0.24399999999999999</v>
      </c>
      <c r="DC8" s="743">
        <v>1407.8188422669439</v>
      </c>
      <c r="DD8" s="744">
        <f t="shared" si="65"/>
        <v>5769.7493535530484</v>
      </c>
      <c r="DE8" s="745">
        <f t="shared" si="66"/>
        <v>92.315989656848771</v>
      </c>
      <c r="DF8" s="744">
        <f t="shared" si="35"/>
        <v>5.7461993561916076</v>
      </c>
      <c r="DG8" s="744">
        <f t="shared" si="36"/>
        <v>5.793493178053267</v>
      </c>
      <c r="DH8" s="744">
        <f t="shared" si="37"/>
        <v>86.569790300657161</v>
      </c>
      <c r="DI8" s="744">
        <f t="shared" si="38"/>
        <v>98.109482834902039</v>
      </c>
      <c r="DK8" s="1019">
        <v>92.315989656848771</v>
      </c>
      <c r="DL8" s="229">
        <f t="shared" si="67"/>
        <v>98.109482834902039</v>
      </c>
      <c r="DM8" s="1020">
        <f t="shared" si="68"/>
        <v>86.569790300657161</v>
      </c>
      <c r="DN8" s="1021">
        <v>98.109482834902039</v>
      </c>
      <c r="DO8" s="229">
        <v>86.569790300657161</v>
      </c>
      <c r="DP8" s="472">
        <f t="shared" si="69"/>
        <v>0</v>
      </c>
      <c r="DQ8" s="472">
        <f t="shared" si="70"/>
        <v>0</v>
      </c>
      <c r="DU8" s="740">
        <v>0.89415509259259263</v>
      </c>
      <c r="DV8" s="741">
        <f t="shared" si="39"/>
        <v>45526.894155092596</v>
      </c>
      <c r="DW8" s="740" t="s">
        <v>366</v>
      </c>
      <c r="DX8" s="742">
        <v>7.0000000000000001E-3</v>
      </c>
      <c r="DY8" s="742">
        <v>2.8000000000000001E-2</v>
      </c>
      <c r="DZ8" s="742">
        <v>0.154421768707483</v>
      </c>
      <c r="EA8" s="743">
        <v>754.30348542080753</v>
      </c>
      <c r="EB8" s="744">
        <f t="shared" si="40"/>
        <v>4884.6965795972992</v>
      </c>
      <c r="EC8" s="745">
        <f t="shared" si="41"/>
        <v>34.192876057181095</v>
      </c>
      <c r="ED8" s="744">
        <f t="shared" si="42"/>
        <v>4.8532679282557316</v>
      </c>
      <c r="EE8" s="744">
        <f t="shared" si="43"/>
        <v>4.9165349335724162</v>
      </c>
      <c r="EF8" s="744">
        <f t="shared" si="44"/>
        <v>29.339608128925363</v>
      </c>
      <c r="EG8" s="744">
        <f t="shared" si="45"/>
        <v>39.10941099075351</v>
      </c>
      <c r="EI8" s="740">
        <v>0.89415509259259263</v>
      </c>
      <c r="EJ8" s="741">
        <f t="shared" si="46"/>
        <v>45526.894155092596</v>
      </c>
      <c r="EK8" s="740" t="s">
        <v>366</v>
      </c>
      <c r="EL8" s="742">
        <v>7.0000000000000001E-3</v>
      </c>
      <c r="EM8" s="742">
        <v>2.8000000000000001E-2</v>
      </c>
      <c r="EN8" s="742">
        <v>0.154421768707483</v>
      </c>
      <c r="EO8" s="743">
        <v>754.30348542080753</v>
      </c>
      <c r="EP8" s="744">
        <f t="shared" si="47"/>
        <v>4884.6965795972992</v>
      </c>
      <c r="EQ8" s="745">
        <f t="shared" si="48"/>
        <v>34.192876057181095</v>
      </c>
      <c r="ER8" s="744">
        <f t="shared" si="49"/>
        <v>4.8532679282557316</v>
      </c>
      <c r="ES8" s="744">
        <f t="shared" si="50"/>
        <v>4.9165349335724162</v>
      </c>
      <c r="ET8" s="744">
        <f t="shared" si="51"/>
        <v>29.339608128925363</v>
      </c>
      <c r="EU8" s="744">
        <f t="shared" si="52"/>
        <v>39.10941099075351</v>
      </c>
      <c r="EW8" s="1022">
        <v>34.192876057181095</v>
      </c>
      <c r="EX8" s="230">
        <f t="shared" si="71"/>
        <v>39.10941099075351</v>
      </c>
      <c r="EY8" s="1023">
        <f t="shared" si="72"/>
        <v>29.339608128925363</v>
      </c>
      <c r="EZ8" s="1024">
        <v>39.10941099075351</v>
      </c>
      <c r="FA8" s="230">
        <v>29.339608128925363</v>
      </c>
      <c r="FB8" s="472">
        <f t="shared" si="73"/>
        <v>0</v>
      </c>
      <c r="FC8" s="472">
        <f t="shared" si="74"/>
        <v>0</v>
      </c>
    </row>
    <row r="9" spans="1:182" ht="30" x14ac:dyDescent="0.25">
      <c r="A9" s="654" t="s">
        <v>328</v>
      </c>
      <c r="B9" s="655" t="s">
        <v>576</v>
      </c>
      <c r="C9" s="656">
        <v>44.5</v>
      </c>
      <c r="D9" s="656">
        <v>36.6</v>
      </c>
      <c r="E9" s="656">
        <v>523.5</v>
      </c>
      <c r="F9" s="656">
        <f t="shared" ref="F9:F12" si="75">(180-D9)-(180-C9)</f>
        <v>7.9000000000000057</v>
      </c>
      <c r="G9" s="656">
        <f t="shared" ref="G9:G12" si="76">(90-C9)+D9</f>
        <v>82.1</v>
      </c>
      <c r="H9" s="656">
        <f t="shared" ref="H9:H12" si="77">SIN(RADIANS(F9))*E9</f>
        <v>71.952219850446326</v>
      </c>
      <c r="K9" s="657">
        <v>0.93903935185185183</v>
      </c>
      <c r="L9" s="658">
        <f t="shared" si="3"/>
        <v>45526.939039351855</v>
      </c>
      <c r="M9" s="657" t="s">
        <v>328</v>
      </c>
      <c r="N9" s="493">
        <v>2E-3</v>
      </c>
      <c r="O9" s="493">
        <v>3.0000000000000001E-3</v>
      </c>
      <c r="P9" s="493">
        <v>8.9999999999999993E-3</v>
      </c>
      <c r="Q9" s="659">
        <v>92.703861557302019</v>
      </c>
      <c r="R9" s="493">
        <f t="shared" si="4"/>
        <v>10300.429061922447</v>
      </c>
      <c r="S9" s="660">
        <f t="shared" si="5"/>
        <v>20.600858123844894</v>
      </c>
      <c r="T9" s="493">
        <f t="shared" si="6"/>
        <v>9.2703861557302023</v>
      </c>
      <c r="U9" s="493">
        <f t="shared" si="7"/>
        <v>11.587982694662752</v>
      </c>
      <c r="V9" s="493">
        <f t="shared" si="8"/>
        <v>11.330471968114692</v>
      </c>
      <c r="W9" s="493">
        <f t="shared" si="9"/>
        <v>32.188840818507643</v>
      </c>
      <c r="Y9" s="657">
        <v>0.93903935185185183</v>
      </c>
      <c r="Z9" s="658">
        <f t="shared" si="10"/>
        <v>45526.939039351855</v>
      </c>
      <c r="AA9" s="657" t="s">
        <v>328</v>
      </c>
      <c r="AB9" s="493">
        <v>2E-3</v>
      </c>
      <c r="AC9" s="493">
        <v>3.0000000000000001E-3</v>
      </c>
      <c r="AD9" s="493">
        <v>8.9999999999999993E-3</v>
      </c>
      <c r="AE9" s="659">
        <v>71.952219850446326</v>
      </c>
      <c r="AF9" s="493">
        <f t="shared" si="11"/>
        <v>7994.6910944940364</v>
      </c>
      <c r="AG9" s="660">
        <f t="shared" si="12"/>
        <v>15.989382188988072</v>
      </c>
      <c r="AH9" s="493">
        <f t="shared" si="13"/>
        <v>7.1952219850446335</v>
      </c>
      <c r="AI9" s="493">
        <f t="shared" si="14"/>
        <v>8.9940274813057908</v>
      </c>
      <c r="AJ9" s="493">
        <f t="shared" si="15"/>
        <v>8.7941602039434379</v>
      </c>
      <c r="AK9" s="493">
        <f t="shared" si="16"/>
        <v>24.983409670293863</v>
      </c>
      <c r="AM9" s="472">
        <v>20.400995802034494</v>
      </c>
      <c r="AN9" s="472">
        <f t="shared" si="53"/>
        <v>32.188840818507643</v>
      </c>
      <c r="AO9" s="472">
        <f t="shared" si="54"/>
        <v>8.7941602039434379</v>
      </c>
      <c r="AP9" s="472">
        <v>31.876555940678895</v>
      </c>
      <c r="AQ9" s="472">
        <v>11.220547691118972</v>
      </c>
      <c r="AR9" s="472">
        <f t="shared" si="55"/>
        <v>0.31228487782874836</v>
      </c>
      <c r="AS9" s="472">
        <f t="shared" si="56"/>
        <v>2.4263874871755338</v>
      </c>
      <c r="AW9" s="670">
        <v>0.90724537037037034</v>
      </c>
      <c r="AX9" s="671">
        <f t="shared" si="17"/>
        <v>45526.90724537037</v>
      </c>
      <c r="AY9" s="670" t="s">
        <v>329</v>
      </c>
      <c r="AZ9" s="672">
        <v>0.01</v>
      </c>
      <c r="BA9" s="672">
        <v>1.9E-2</v>
      </c>
      <c r="BB9" s="673">
        <v>7.0499999999999993E-2</v>
      </c>
      <c r="BC9" s="674">
        <v>159.50200630375889</v>
      </c>
      <c r="BD9" s="672">
        <f t="shared" si="18"/>
        <v>2262.4398057270769</v>
      </c>
      <c r="BE9" s="675">
        <f t="shared" si="19"/>
        <v>22.624398057270771</v>
      </c>
      <c r="BF9" s="672">
        <f t="shared" si="20"/>
        <v>2.2307972909616627</v>
      </c>
      <c r="BG9" s="672">
        <f t="shared" si="21"/>
        <v>2.2949928964569626</v>
      </c>
      <c r="BH9" s="672">
        <f t="shared" si="22"/>
        <v>20.393600766309106</v>
      </c>
      <c r="BI9" s="672">
        <f t="shared" si="23"/>
        <v>24.919390953727735</v>
      </c>
      <c r="BK9" s="670">
        <v>0.90724537037037034</v>
      </c>
      <c r="BL9" s="671">
        <f t="shared" si="24"/>
        <v>45526.90724537037</v>
      </c>
      <c r="BM9" s="670" t="s">
        <v>329</v>
      </c>
      <c r="BN9" s="672">
        <v>0.01</v>
      </c>
      <c r="BO9" s="672">
        <v>1.9E-2</v>
      </c>
      <c r="BP9" s="673">
        <v>7.0499999999999993E-2</v>
      </c>
      <c r="BQ9" s="674">
        <v>114.42559497140269</v>
      </c>
      <c r="BR9" s="672">
        <f t="shared" si="25"/>
        <v>1623.0580847007475</v>
      </c>
      <c r="BS9" s="675">
        <f t="shared" si="26"/>
        <v>16.230580847007474</v>
      </c>
      <c r="BT9" s="672">
        <f t="shared" si="27"/>
        <v>1.6003579716280099</v>
      </c>
      <c r="BU9" s="672">
        <f t="shared" si="28"/>
        <v>1.6464114384374489</v>
      </c>
      <c r="BV9" s="672">
        <f t="shared" si="29"/>
        <v>14.630222875379463</v>
      </c>
      <c r="BW9" s="672">
        <f t="shared" si="30"/>
        <v>17.876992285444924</v>
      </c>
      <c r="BY9" s="472">
        <v>22.388398568837427</v>
      </c>
      <c r="BZ9" s="472">
        <f t="shared" si="57"/>
        <v>24.919390953727735</v>
      </c>
      <c r="CA9" s="472">
        <f t="shared" si="58"/>
        <v>14.630222875379463</v>
      </c>
      <c r="CB9" s="472">
        <v>24.659451948841799</v>
      </c>
      <c r="CC9" s="472">
        <v>20.180871157504505</v>
      </c>
      <c r="CD9" s="472">
        <f t="shared" si="59"/>
        <v>0.25993900488593624</v>
      </c>
      <c r="CE9" s="472">
        <f t="shared" si="60"/>
        <v>5.5506482821250422</v>
      </c>
      <c r="CI9" s="740">
        <v>0.89333333333333342</v>
      </c>
      <c r="CJ9" s="741">
        <f t="shared" si="61"/>
        <v>45526.893333333333</v>
      </c>
      <c r="CK9" s="740" t="s">
        <v>365</v>
      </c>
      <c r="CL9" s="742">
        <v>1.7000000000000001E-2</v>
      </c>
      <c r="CM9" s="742">
        <v>9.5000000000000001E-2</v>
      </c>
      <c r="CN9" s="742">
        <v>0.24399999999999999</v>
      </c>
      <c r="CO9" s="743">
        <v>1407.8188422669439</v>
      </c>
      <c r="CP9" s="744">
        <f t="shared" si="62"/>
        <v>5769.7493535530484</v>
      </c>
      <c r="CQ9" s="745">
        <f t="shared" si="63"/>
        <v>98.085739010401824</v>
      </c>
      <c r="CR9" s="744">
        <f t="shared" si="31"/>
        <v>5.7461993561916076</v>
      </c>
      <c r="CS9" s="744">
        <f t="shared" si="32"/>
        <v>5.793493178053267</v>
      </c>
      <c r="CT9" s="744">
        <f t="shared" si="33"/>
        <v>92.339539654210213</v>
      </c>
      <c r="CU9" s="744">
        <f t="shared" si="34"/>
        <v>103.87923218845509</v>
      </c>
      <c r="CW9" s="740">
        <v>0.89333333333333342</v>
      </c>
      <c r="CX9" s="741">
        <f t="shared" si="64"/>
        <v>45526.893333333333</v>
      </c>
      <c r="CY9" s="740" t="s">
        <v>365</v>
      </c>
      <c r="CZ9" s="742">
        <v>1.7000000000000001E-2</v>
      </c>
      <c r="DA9" s="742">
        <v>9.5000000000000001E-2</v>
      </c>
      <c r="DB9" s="742">
        <v>0.24399999999999999</v>
      </c>
      <c r="DC9" s="743">
        <v>1407.8188422669439</v>
      </c>
      <c r="DD9" s="744">
        <f t="shared" si="65"/>
        <v>5769.7493535530484</v>
      </c>
      <c r="DE9" s="745">
        <f t="shared" si="66"/>
        <v>98.085739010401824</v>
      </c>
      <c r="DF9" s="744">
        <f t="shared" si="35"/>
        <v>5.7461993561916076</v>
      </c>
      <c r="DG9" s="744">
        <f t="shared" si="36"/>
        <v>5.793493178053267</v>
      </c>
      <c r="DH9" s="744">
        <f t="shared" si="37"/>
        <v>92.339539654210213</v>
      </c>
      <c r="DI9" s="744">
        <f t="shared" si="38"/>
        <v>103.87923218845509</v>
      </c>
      <c r="DK9" s="1019">
        <v>98.085739010401824</v>
      </c>
      <c r="DL9" s="229">
        <f t="shared" si="67"/>
        <v>103.87923218845509</v>
      </c>
      <c r="DM9" s="1020">
        <f t="shared" si="68"/>
        <v>92.339539654210213</v>
      </c>
      <c r="DN9" s="1021">
        <v>103.87923218845509</v>
      </c>
      <c r="DO9" s="229">
        <v>92.339539654210213</v>
      </c>
      <c r="DP9" s="472">
        <f t="shared" si="69"/>
        <v>0</v>
      </c>
      <c r="DQ9" s="472">
        <f t="shared" si="70"/>
        <v>0</v>
      </c>
      <c r="DU9" s="740">
        <v>0.89422453703703697</v>
      </c>
      <c r="DV9" s="741">
        <f t="shared" si="39"/>
        <v>45526.894224537034</v>
      </c>
      <c r="DW9" s="740" t="s">
        <v>366</v>
      </c>
      <c r="DX9" s="742">
        <v>8.9999999999999993E-3</v>
      </c>
      <c r="DY9" s="742">
        <v>3.6999999999999998E-2</v>
      </c>
      <c r="DZ9" s="742">
        <v>0.154421768707483</v>
      </c>
      <c r="EA9" s="743">
        <v>754.30348542080753</v>
      </c>
      <c r="EB9" s="744">
        <f t="shared" si="40"/>
        <v>4884.6965795972992</v>
      </c>
      <c r="EC9" s="745">
        <f t="shared" si="41"/>
        <v>43.962269216375688</v>
      </c>
      <c r="ED9" s="744">
        <f t="shared" si="42"/>
        <v>4.8532679282557316</v>
      </c>
      <c r="EE9" s="744">
        <f t="shared" si="43"/>
        <v>4.9165349335724162</v>
      </c>
      <c r="EF9" s="744">
        <f t="shared" si="44"/>
        <v>39.109001288119956</v>
      </c>
      <c r="EG9" s="744">
        <f t="shared" si="45"/>
        <v>48.878804149948103</v>
      </c>
      <c r="EI9" s="740">
        <v>0.89422453703703697</v>
      </c>
      <c r="EJ9" s="741">
        <f t="shared" si="46"/>
        <v>45526.894224537034</v>
      </c>
      <c r="EK9" s="740" t="s">
        <v>366</v>
      </c>
      <c r="EL9" s="742">
        <v>8.9999999999999993E-3</v>
      </c>
      <c r="EM9" s="742">
        <v>3.6999999999999998E-2</v>
      </c>
      <c r="EN9" s="742">
        <v>0.154421768707483</v>
      </c>
      <c r="EO9" s="743">
        <v>754.30348542080753</v>
      </c>
      <c r="EP9" s="744">
        <f t="shared" si="47"/>
        <v>4884.6965795972992</v>
      </c>
      <c r="EQ9" s="745">
        <f t="shared" si="48"/>
        <v>43.962269216375688</v>
      </c>
      <c r="ER9" s="744">
        <f t="shared" si="49"/>
        <v>4.8532679282557316</v>
      </c>
      <c r="ES9" s="744">
        <f t="shared" si="50"/>
        <v>4.9165349335724162</v>
      </c>
      <c r="ET9" s="744">
        <f t="shared" si="51"/>
        <v>39.109001288119956</v>
      </c>
      <c r="EU9" s="744">
        <f t="shared" si="52"/>
        <v>48.878804149948103</v>
      </c>
      <c r="EW9" s="1022">
        <v>43.962269216375688</v>
      </c>
      <c r="EX9" s="230">
        <f t="shared" si="71"/>
        <v>48.878804149948103</v>
      </c>
      <c r="EY9" s="1023">
        <f t="shared" si="72"/>
        <v>39.109001288119956</v>
      </c>
      <c r="EZ9" s="1024">
        <v>48.878804149948103</v>
      </c>
      <c r="FA9" s="230">
        <v>39.109001288119956</v>
      </c>
      <c r="FB9" s="472">
        <f t="shared" si="73"/>
        <v>0</v>
      </c>
      <c r="FC9" s="472">
        <f t="shared" si="74"/>
        <v>0</v>
      </c>
    </row>
    <row r="10" spans="1:182" ht="30" x14ac:dyDescent="0.25">
      <c r="A10" s="654" t="s">
        <v>329</v>
      </c>
      <c r="B10" s="655" t="s">
        <v>576</v>
      </c>
      <c r="C10" s="656">
        <v>45</v>
      </c>
      <c r="D10" s="656">
        <v>38.200000000000003</v>
      </c>
      <c r="E10" s="656">
        <v>966.4</v>
      </c>
      <c r="F10" s="656">
        <f t="shared" si="75"/>
        <v>6.8000000000000114</v>
      </c>
      <c r="G10" s="656">
        <f t="shared" si="76"/>
        <v>83.2</v>
      </c>
      <c r="H10" s="656">
        <f t="shared" si="77"/>
        <v>114.42559497140269</v>
      </c>
      <c r="K10" s="657">
        <v>0.93915509259259267</v>
      </c>
      <c r="L10" s="658">
        <f t="shared" si="3"/>
        <v>45526.939155092594</v>
      </c>
      <c r="M10" s="657" t="s">
        <v>328</v>
      </c>
      <c r="N10" s="493">
        <v>3.0000000000000001E-3</v>
      </c>
      <c r="O10" s="493">
        <v>3.0000000000000001E-3</v>
      </c>
      <c r="P10" s="493">
        <v>8.9999999999999993E-3</v>
      </c>
      <c r="Q10" s="659">
        <v>92.703861557302019</v>
      </c>
      <c r="R10" s="493">
        <f t="shared" si="4"/>
        <v>10300.429061922447</v>
      </c>
      <c r="S10" s="660">
        <f t="shared" si="5"/>
        <v>30.901287185767341</v>
      </c>
      <c r="T10" s="493">
        <f t="shared" si="6"/>
        <v>9.2703861557302023</v>
      </c>
      <c r="U10" s="493">
        <f t="shared" si="7"/>
        <v>11.587982694662752</v>
      </c>
      <c r="V10" s="493">
        <f t="shared" si="8"/>
        <v>21.630901030037137</v>
      </c>
      <c r="W10" s="493">
        <f t="shared" si="9"/>
        <v>42.489269880430093</v>
      </c>
      <c r="Y10" s="657">
        <v>0.93915509259259267</v>
      </c>
      <c r="Z10" s="658">
        <f t="shared" si="10"/>
        <v>45526.939155092594</v>
      </c>
      <c r="AA10" s="657" t="s">
        <v>328</v>
      </c>
      <c r="AB10" s="493">
        <v>3.0000000000000001E-3</v>
      </c>
      <c r="AC10" s="493">
        <v>3.0000000000000001E-3</v>
      </c>
      <c r="AD10" s="493">
        <v>8.9999999999999993E-3</v>
      </c>
      <c r="AE10" s="659">
        <v>71.952219850446326</v>
      </c>
      <c r="AF10" s="493">
        <f t="shared" si="11"/>
        <v>7994.6910944940364</v>
      </c>
      <c r="AG10" s="660">
        <f t="shared" si="12"/>
        <v>23.984073283482111</v>
      </c>
      <c r="AH10" s="493">
        <f t="shared" si="13"/>
        <v>7.1952219850446335</v>
      </c>
      <c r="AI10" s="493">
        <f t="shared" si="14"/>
        <v>8.9940274813057908</v>
      </c>
      <c r="AJ10" s="493">
        <f t="shared" si="15"/>
        <v>16.788851298437478</v>
      </c>
      <c r="AK10" s="493">
        <f t="shared" si="16"/>
        <v>32.978100764787904</v>
      </c>
      <c r="AM10" s="472">
        <v>30.601493703051741</v>
      </c>
      <c r="AN10" s="472">
        <f t="shared" si="53"/>
        <v>42.489269880430093</v>
      </c>
      <c r="AO10" s="472">
        <f t="shared" si="54"/>
        <v>16.788851298437478</v>
      </c>
      <c r="AP10" s="472">
        <v>42.077053841696141</v>
      </c>
      <c r="AQ10" s="472">
        <v>21.421045592136217</v>
      </c>
      <c r="AR10" s="472">
        <f t="shared" si="55"/>
        <v>0.41221603873395196</v>
      </c>
      <c r="AS10" s="472">
        <f t="shared" si="56"/>
        <v>4.6321942936987384</v>
      </c>
      <c r="AW10" s="670">
        <v>0.90766203703703707</v>
      </c>
      <c r="AX10" s="671">
        <f t="shared" si="17"/>
        <v>45526.90766203704</v>
      </c>
      <c r="AY10" s="670" t="s">
        <v>329</v>
      </c>
      <c r="AZ10" s="672">
        <v>1.2E-2</v>
      </c>
      <c r="BA10" s="672">
        <v>2.3E-2</v>
      </c>
      <c r="BB10" s="673">
        <v>7.0499999999999993E-2</v>
      </c>
      <c r="BC10" s="674">
        <v>159.50200630375889</v>
      </c>
      <c r="BD10" s="672">
        <f t="shared" si="18"/>
        <v>2262.4398057270769</v>
      </c>
      <c r="BE10" s="675">
        <f t="shared" si="19"/>
        <v>27.149277668724924</v>
      </c>
      <c r="BF10" s="672">
        <f t="shared" si="20"/>
        <v>2.2307972909616627</v>
      </c>
      <c r="BG10" s="672">
        <f t="shared" si="21"/>
        <v>2.2949928964569626</v>
      </c>
      <c r="BH10" s="672">
        <f t="shared" si="22"/>
        <v>24.91848037776326</v>
      </c>
      <c r="BI10" s="672">
        <f t="shared" si="23"/>
        <v>29.444270565181888</v>
      </c>
      <c r="BK10" s="670">
        <v>0.90766203703703707</v>
      </c>
      <c r="BL10" s="671">
        <f t="shared" si="24"/>
        <v>45526.90766203704</v>
      </c>
      <c r="BM10" s="670" t="s">
        <v>329</v>
      </c>
      <c r="BN10" s="672">
        <v>1.2E-2</v>
      </c>
      <c r="BO10" s="672">
        <v>2.3E-2</v>
      </c>
      <c r="BP10" s="673">
        <v>7.0499999999999993E-2</v>
      </c>
      <c r="BQ10" s="674">
        <v>114.42559497140269</v>
      </c>
      <c r="BR10" s="672">
        <f t="shared" si="25"/>
        <v>1623.0580847007475</v>
      </c>
      <c r="BS10" s="675">
        <f t="shared" si="26"/>
        <v>19.47669701640897</v>
      </c>
      <c r="BT10" s="672">
        <f t="shared" si="27"/>
        <v>1.6003579716280099</v>
      </c>
      <c r="BU10" s="672">
        <f t="shared" si="28"/>
        <v>1.6464114384374489</v>
      </c>
      <c r="BV10" s="672">
        <f t="shared" si="29"/>
        <v>17.876339044780959</v>
      </c>
      <c r="BW10" s="672">
        <f t="shared" si="30"/>
        <v>21.12310845484642</v>
      </c>
      <c r="BY10" s="472">
        <v>26.866078282604914</v>
      </c>
      <c r="BZ10" s="472">
        <f t="shared" si="57"/>
        <v>29.444270565181888</v>
      </c>
      <c r="CA10" s="472">
        <f t="shared" si="58"/>
        <v>17.876339044780959</v>
      </c>
      <c r="CB10" s="472">
        <v>29.137131662609285</v>
      </c>
      <c r="CC10" s="472">
        <v>24.658550871271991</v>
      </c>
      <c r="CD10" s="472">
        <f t="shared" si="59"/>
        <v>0.30713890257260346</v>
      </c>
      <c r="CE10" s="472">
        <f t="shared" si="60"/>
        <v>6.7822118264910323</v>
      </c>
      <c r="CI10" s="740">
        <v>0.89337962962962969</v>
      </c>
      <c r="CJ10" s="741">
        <f t="shared" si="61"/>
        <v>45526.893379629626</v>
      </c>
      <c r="CK10" s="740" t="s">
        <v>365</v>
      </c>
      <c r="CL10" s="742">
        <v>1.7000000000000001E-2</v>
      </c>
      <c r="CM10" s="742">
        <v>9.8000000000000004E-2</v>
      </c>
      <c r="CN10" s="742">
        <v>0.24399999999999999</v>
      </c>
      <c r="CO10" s="743">
        <v>1407.8188422669439</v>
      </c>
      <c r="CP10" s="744">
        <f t="shared" si="62"/>
        <v>5769.7493535530484</v>
      </c>
      <c r="CQ10" s="745">
        <f t="shared" si="63"/>
        <v>98.085739010401824</v>
      </c>
      <c r="CR10" s="744">
        <f t="shared" si="31"/>
        <v>5.7461993561916076</v>
      </c>
      <c r="CS10" s="744">
        <f t="shared" si="32"/>
        <v>5.793493178053267</v>
      </c>
      <c r="CT10" s="744">
        <f t="shared" si="33"/>
        <v>92.339539654210213</v>
      </c>
      <c r="CU10" s="744">
        <f t="shared" si="34"/>
        <v>103.87923218845509</v>
      </c>
      <c r="CW10" s="740">
        <v>0.89337962962962969</v>
      </c>
      <c r="CX10" s="741">
        <f t="shared" si="64"/>
        <v>45526.893379629626</v>
      </c>
      <c r="CY10" s="740" t="s">
        <v>365</v>
      </c>
      <c r="CZ10" s="742">
        <v>1.7000000000000001E-2</v>
      </c>
      <c r="DA10" s="742">
        <v>9.8000000000000004E-2</v>
      </c>
      <c r="DB10" s="742">
        <v>0.24399999999999999</v>
      </c>
      <c r="DC10" s="743">
        <v>1407.8188422669439</v>
      </c>
      <c r="DD10" s="744">
        <f t="shared" si="65"/>
        <v>5769.7493535530484</v>
      </c>
      <c r="DE10" s="745">
        <f t="shared" si="66"/>
        <v>98.085739010401824</v>
      </c>
      <c r="DF10" s="744">
        <f t="shared" si="35"/>
        <v>5.7461993561916076</v>
      </c>
      <c r="DG10" s="744">
        <f t="shared" si="36"/>
        <v>5.793493178053267</v>
      </c>
      <c r="DH10" s="744">
        <f t="shared" si="37"/>
        <v>92.339539654210213</v>
      </c>
      <c r="DI10" s="744">
        <f t="shared" si="38"/>
        <v>103.87923218845509</v>
      </c>
      <c r="DK10" s="1019">
        <v>98.085739010401824</v>
      </c>
      <c r="DL10" s="229">
        <f t="shared" si="67"/>
        <v>103.87923218845509</v>
      </c>
      <c r="DM10" s="1020">
        <f t="shared" si="68"/>
        <v>92.339539654210213</v>
      </c>
      <c r="DN10" s="1021">
        <v>103.87923218845509</v>
      </c>
      <c r="DO10" s="229">
        <v>92.339539654210213</v>
      </c>
      <c r="DP10" s="472">
        <f t="shared" si="69"/>
        <v>0</v>
      </c>
      <c r="DQ10" s="472">
        <f t="shared" si="70"/>
        <v>0</v>
      </c>
      <c r="DU10" s="740">
        <v>0.89431712962962961</v>
      </c>
      <c r="DV10" s="741">
        <f t="shared" si="39"/>
        <v>45526.894317129627</v>
      </c>
      <c r="DW10" s="740" t="s">
        <v>366</v>
      </c>
      <c r="DX10" s="742">
        <v>8.0000000000000002E-3</v>
      </c>
      <c r="DY10" s="742">
        <v>4.3999999999999997E-2</v>
      </c>
      <c r="DZ10" s="742">
        <v>0.154421768707483</v>
      </c>
      <c r="EA10" s="743">
        <v>754.30348542080753</v>
      </c>
      <c r="EB10" s="744">
        <f t="shared" si="40"/>
        <v>4884.6965795972992</v>
      </c>
      <c r="EC10" s="745">
        <f t="shared" si="41"/>
        <v>39.077572636778392</v>
      </c>
      <c r="ED10" s="744">
        <f t="shared" si="42"/>
        <v>4.8532679282557316</v>
      </c>
      <c r="EE10" s="744">
        <f t="shared" si="43"/>
        <v>4.9165349335724162</v>
      </c>
      <c r="EF10" s="744">
        <f t="shared" si="44"/>
        <v>34.224304708522659</v>
      </c>
      <c r="EG10" s="744">
        <f t="shared" si="45"/>
        <v>43.994107570350806</v>
      </c>
      <c r="EI10" s="740">
        <v>0.89431712962962961</v>
      </c>
      <c r="EJ10" s="741">
        <f t="shared" si="46"/>
        <v>45526.894317129627</v>
      </c>
      <c r="EK10" s="740" t="s">
        <v>366</v>
      </c>
      <c r="EL10" s="742">
        <v>8.0000000000000002E-3</v>
      </c>
      <c r="EM10" s="742">
        <v>4.3999999999999997E-2</v>
      </c>
      <c r="EN10" s="742">
        <v>0.154421768707483</v>
      </c>
      <c r="EO10" s="743">
        <v>754.30348542080753</v>
      </c>
      <c r="EP10" s="744">
        <f t="shared" si="47"/>
        <v>4884.6965795972992</v>
      </c>
      <c r="EQ10" s="745">
        <f t="shared" si="48"/>
        <v>39.077572636778392</v>
      </c>
      <c r="ER10" s="744">
        <f t="shared" si="49"/>
        <v>4.8532679282557316</v>
      </c>
      <c r="ES10" s="744">
        <f t="shared" si="50"/>
        <v>4.9165349335724162</v>
      </c>
      <c r="ET10" s="744">
        <f t="shared" si="51"/>
        <v>34.224304708522659</v>
      </c>
      <c r="EU10" s="744">
        <f t="shared" si="52"/>
        <v>43.994107570350806</v>
      </c>
      <c r="EW10" s="1022">
        <v>39.077572636778392</v>
      </c>
      <c r="EX10" s="230">
        <f t="shared" si="71"/>
        <v>43.994107570350806</v>
      </c>
      <c r="EY10" s="1023">
        <f t="shared" si="72"/>
        <v>34.224304708522659</v>
      </c>
      <c r="EZ10" s="1024">
        <v>43.994107570350806</v>
      </c>
      <c r="FA10" s="230">
        <v>34.224304708522659</v>
      </c>
      <c r="FB10" s="472">
        <f t="shared" si="73"/>
        <v>0</v>
      </c>
      <c r="FC10" s="472">
        <f t="shared" si="74"/>
        <v>0</v>
      </c>
    </row>
    <row r="11" spans="1:182" ht="30" x14ac:dyDescent="0.25">
      <c r="A11" s="654" t="s">
        <v>365</v>
      </c>
      <c r="B11" s="655" t="s">
        <v>576</v>
      </c>
      <c r="C11" s="656">
        <v>48</v>
      </c>
      <c r="D11" s="656">
        <v>31.1</v>
      </c>
      <c r="E11" s="656">
        <v>1442</v>
      </c>
      <c r="F11" s="656">
        <f t="shared" si="75"/>
        <v>16.900000000000006</v>
      </c>
      <c r="G11" s="656">
        <f t="shared" si="76"/>
        <v>73.099999999999994</v>
      </c>
      <c r="H11" s="656">
        <f t="shared" si="77"/>
        <v>419.19256316868018</v>
      </c>
      <c r="K11" s="657">
        <v>0.93935185185185188</v>
      </c>
      <c r="L11" s="658">
        <f t="shared" si="3"/>
        <v>45526.939351851855</v>
      </c>
      <c r="M11" s="657" t="s">
        <v>328</v>
      </c>
      <c r="N11" s="493">
        <v>2E-3</v>
      </c>
      <c r="O11" s="493">
        <v>3.0000000000000001E-3</v>
      </c>
      <c r="P11" s="493">
        <v>8.9999999999999993E-3</v>
      </c>
      <c r="Q11" s="659">
        <v>92.703861557302019</v>
      </c>
      <c r="R11" s="493">
        <f t="shared" si="4"/>
        <v>10300.429061922447</v>
      </c>
      <c r="S11" s="660">
        <f t="shared" si="5"/>
        <v>20.600858123844894</v>
      </c>
      <c r="T11" s="493">
        <f t="shared" si="6"/>
        <v>9.2703861557302023</v>
      </c>
      <c r="U11" s="493">
        <f t="shared" si="7"/>
        <v>11.587982694662752</v>
      </c>
      <c r="V11" s="493">
        <f t="shared" si="8"/>
        <v>11.330471968114692</v>
      </c>
      <c r="W11" s="493">
        <f t="shared" si="9"/>
        <v>32.188840818507643</v>
      </c>
      <c r="Y11" s="657">
        <v>0.93935185185185188</v>
      </c>
      <c r="Z11" s="658">
        <f t="shared" si="10"/>
        <v>45526.939351851855</v>
      </c>
      <c r="AA11" s="657" t="s">
        <v>328</v>
      </c>
      <c r="AB11" s="493">
        <v>2E-3</v>
      </c>
      <c r="AC11" s="493">
        <v>3.0000000000000001E-3</v>
      </c>
      <c r="AD11" s="493">
        <v>8.9999999999999993E-3</v>
      </c>
      <c r="AE11" s="659">
        <v>71.952219850446326</v>
      </c>
      <c r="AF11" s="493">
        <f t="shared" si="11"/>
        <v>7994.6910944940364</v>
      </c>
      <c r="AG11" s="660">
        <f t="shared" si="12"/>
        <v>15.989382188988072</v>
      </c>
      <c r="AH11" s="493">
        <f t="shared" si="13"/>
        <v>7.1952219850446335</v>
      </c>
      <c r="AI11" s="493">
        <f t="shared" si="14"/>
        <v>8.9940274813057908</v>
      </c>
      <c r="AJ11" s="493">
        <f t="shared" si="15"/>
        <v>8.7941602039434379</v>
      </c>
      <c r="AK11" s="493">
        <f t="shared" si="16"/>
        <v>24.983409670293863</v>
      </c>
      <c r="AM11" s="472">
        <v>20.400995802034494</v>
      </c>
      <c r="AN11" s="472">
        <f t="shared" si="53"/>
        <v>32.188840818507643</v>
      </c>
      <c r="AO11" s="472">
        <f t="shared" si="54"/>
        <v>8.7941602039434379</v>
      </c>
      <c r="AP11" s="472">
        <v>31.876555940678895</v>
      </c>
      <c r="AQ11" s="472">
        <v>11.220547691118972</v>
      </c>
      <c r="AR11" s="472">
        <f t="shared" si="55"/>
        <v>0.31228487782874836</v>
      </c>
      <c r="AS11" s="472">
        <f t="shared" si="56"/>
        <v>2.4263874871755338</v>
      </c>
      <c r="AW11" s="670">
        <v>0.9080555555555555</v>
      </c>
      <c r="AX11" s="671">
        <f t="shared" si="17"/>
        <v>45526.908055555556</v>
      </c>
      <c r="AY11" s="670" t="s">
        <v>329</v>
      </c>
      <c r="AZ11" s="672">
        <v>8.9999999999999993E-3</v>
      </c>
      <c r="BA11" s="672">
        <v>2.5999999999999999E-2</v>
      </c>
      <c r="BB11" s="673">
        <v>7.0499999999999993E-2</v>
      </c>
      <c r="BC11" s="674">
        <v>159.50200630375889</v>
      </c>
      <c r="BD11" s="672">
        <f t="shared" si="18"/>
        <v>2262.4398057270769</v>
      </c>
      <c r="BE11" s="675">
        <f t="shared" si="19"/>
        <v>20.36195825154369</v>
      </c>
      <c r="BF11" s="672">
        <f t="shared" si="20"/>
        <v>2.2307972909616627</v>
      </c>
      <c r="BG11" s="672">
        <f t="shared" si="21"/>
        <v>2.2949928964569626</v>
      </c>
      <c r="BH11" s="672">
        <f t="shared" si="22"/>
        <v>18.131160960582029</v>
      </c>
      <c r="BI11" s="672">
        <f t="shared" si="23"/>
        <v>22.656951148000651</v>
      </c>
      <c r="BK11" s="670">
        <v>0.9080555555555555</v>
      </c>
      <c r="BL11" s="671">
        <f t="shared" si="24"/>
        <v>45526.908055555556</v>
      </c>
      <c r="BM11" s="670" t="s">
        <v>329</v>
      </c>
      <c r="BN11" s="672">
        <v>8.9999999999999993E-3</v>
      </c>
      <c r="BO11" s="672">
        <v>2.5999999999999999E-2</v>
      </c>
      <c r="BP11" s="673">
        <v>7.0499999999999993E-2</v>
      </c>
      <c r="BQ11" s="674">
        <v>114.42559497140269</v>
      </c>
      <c r="BR11" s="672">
        <f t="shared" si="25"/>
        <v>1623.0580847007475</v>
      </c>
      <c r="BS11" s="675">
        <f t="shared" si="26"/>
        <v>14.607522762306726</v>
      </c>
      <c r="BT11" s="672">
        <f t="shared" si="27"/>
        <v>1.6003579716280099</v>
      </c>
      <c r="BU11" s="672">
        <f t="shared" si="28"/>
        <v>1.6464114384374489</v>
      </c>
      <c r="BV11" s="672">
        <f t="shared" si="29"/>
        <v>13.007164790678715</v>
      </c>
      <c r="BW11" s="672">
        <f t="shared" si="30"/>
        <v>16.253934200744176</v>
      </c>
      <c r="BY11" s="472">
        <v>20.149558711953684</v>
      </c>
      <c r="BZ11" s="472">
        <f t="shared" si="57"/>
        <v>22.656951148000651</v>
      </c>
      <c r="CA11" s="472">
        <f t="shared" si="58"/>
        <v>13.007164790678715</v>
      </c>
      <c r="CB11" s="472">
        <v>22.420612091958056</v>
      </c>
      <c r="CC11" s="472">
        <v>17.942031300620762</v>
      </c>
      <c r="CD11" s="472">
        <f t="shared" si="59"/>
        <v>0.23633905604259553</v>
      </c>
      <c r="CE11" s="472">
        <f t="shared" si="60"/>
        <v>4.9348665099420472</v>
      </c>
      <c r="CI11" s="740">
        <v>0.89346064814814818</v>
      </c>
      <c r="CJ11" s="741">
        <f t="shared" si="61"/>
        <v>45526.893460648149</v>
      </c>
      <c r="CK11" s="740" t="s">
        <v>365</v>
      </c>
      <c r="CL11" s="742">
        <v>0.02</v>
      </c>
      <c r="CM11" s="742">
        <v>0.10100000000000001</v>
      </c>
      <c r="CN11" s="742">
        <v>0.24399999999999999</v>
      </c>
      <c r="CO11" s="743">
        <v>1407.8188422669439</v>
      </c>
      <c r="CP11" s="744">
        <f t="shared" si="62"/>
        <v>5769.7493535530484</v>
      </c>
      <c r="CQ11" s="745">
        <f t="shared" si="63"/>
        <v>115.39498707106097</v>
      </c>
      <c r="CR11" s="744">
        <f t="shared" si="31"/>
        <v>5.7461993561916076</v>
      </c>
      <c r="CS11" s="744">
        <f t="shared" si="32"/>
        <v>5.793493178053267</v>
      </c>
      <c r="CT11" s="744">
        <f t="shared" si="33"/>
        <v>109.64878771486936</v>
      </c>
      <c r="CU11" s="744">
        <f t="shared" si="34"/>
        <v>121.18848024911424</v>
      </c>
      <c r="CW11" s="740">
        <v>0.89346064814814818</v>
      </c>
      <c r="CX11" s="741">
        <f t="shared" si="64"/>
        <v>45526.893460648149</v>
      </c>
      <c r="CY11" s="740" t="s">
        <v>365</v>
      </c>
      <c r="CZ11" s="742">
        <v>0.02</v>
      </c>
      <c r="DA11" s="742">
        <v>0.10100000000000001</v>
      </c>
      <c r="DB11" s="742">
        <v>0.24399999999999999</v>
      </c>
      <c r="DC11" s="743">
        <v>1407.8188422669439</v>
      </c>
      <c r="DD11" s="744">
        <f t="shared" si="65"/>
        <v>5769.7493535530484</v>
      </c>
      <c r="DE11" s="745">
        <f t="shared" si="66"/>
        <v>115.39498707106097</v>
      </c>
      <c r="DF11" s="744">
        <f t="shared" si="35"/>
        <v>5.7461993561916076</v>
      </c>
      <c r="DG11" s="744">
        <f t="shared" si="36"/>
        <v>5.793493178053267</v>
      </c>
      <c r="DH11" s="744">
        <f t="shared" si="37"/>
        <v>109.64878771486936</v>
      </c>
      <c r="DI11" s="744">
        <f t="shared" si="38"/>
        <v>121.18848024911424</v>
      </c>
      <c r="DK11" s="1019">
        <v>115.39498707106097</v>
      </c>
      <c r="DL11" s="229">
        <f t="shared" si="67"/>
        <v>121.18848024911424</v>
      </c>
      <c r="DM11" s="1020">
        <f t="shared" si="68"/>
        <v>109.64878771486936</v>
      </c>
      <c r="DN11" s="1021">
        <v>121.18848024911424</v>
      </c>
      <c r="DO11" s="229">
        <v>109.64878771486936</v>
      </c>
      <c r="DP11" s="472">
        <f t="shared" si="69"/>
        <v>0</v>
      </c>
      <c r="DQ11" s="472">
        <f t="shared" si="70"/>
        <v>0</v>
      </c>
      <c r="DU11" s="740">
        <v>0.89438657407407407</v>
      </c>
      <c r="DV11" s="741">
        <f t="shared" si="39"/>
        <v>45526.894386574073</v>
      </c>
      <c r="DW11" s="740" t="s">
        <v>366</v>
      </c>
      <c r="DX11" s="742">
        <v>8.9999999999999993E-3</v>
      </c>
      <c r="DY11" s="742">
        <v>0.06</v>
      </c>
      <c r="DZ11" s="742">
        <v>0.154421768707483</v>
      </c>
      <c r="EA11" s="743">
        <v>754.30348542080753</v>
      </c>
      <c r="EB11" s="744">
        <f t="shared" si="40"/>
        <v>4884.6965795972992</v>
      </c>
      <c r="EC11" s="745">
        <f t="shared" si="41"/>
        <v>43.962269216375688</v>
      </c>
      <c r="ED11" s="744">
        <f t="shared" si="42"/>
        <v>4.8532679282557316</v>
      </c>
      <c r="EE11" s="744">
        <f t="shared" si="43"/>
        <v>4.9165349335724162</v>
      </c>
      <c r="EF11" s="744">
        <f t="shared" si="44"/>
        <v>39.109001288119956</v>
      </c>
      <c r="EG11" s="744">
        <f t="shared" si="45"/>
        <v>48.878804149948103</v>
      </c>
      <c r="EI11" s="740">
        <v>0.89438657407407407</v>
      </c>
      <c r="EJ11" s="741">
        <f t="shared" si="46"/>
        <v>45526.894386574073</v>
      </c>
      <c r="EK11" s="740" t="s">
        <v>366</v>
      </c>
      <c r="EL11" s="742">
        <v>8.9999999999999993E-3</v>
      </c>
      <c r="EM11" s="742">
        <v>0.06</v>
      </c>
      <c r="EN11" s="742">
        <v>0.154421768707483</v>
      </c>
      <c r="EO11" s="743">
        <v>754.30348542080753</v>
      </c>
      <c r="EP11" s="744">
        <f t="shared" si="47"/>
        <v>4884.6965795972992</v>
      </c>
      <c r="EQ11" s="745">
        <f t="shared" si="48"/>
        <v>43.962269216375688</v>
      </c>
      <c r="ER11" s="744">
        <f t="shared" si="49"/>
        <v>4.8532679282557316</v>
      </c>
      <c r="ES11" s="744">
        <f t="shared" si="50"/>
        <v>4.9165349335724162</v>
      </c>
      <c r="ET11" s="744">
        <f t="shared" si="51"/>
        <v>39.109001288119956</v>
      </c>
      <c r="EU11" s="744">
        <f t="shared" si="52"/>
        <v>48.878804149948103</v>
      </c>
      <c r="EW11" s="1022">
        <v>43.962269216375688</v>
      </c>
      <c r="EX11" s="230">
        <f t="shared" si="71"/>
        <v>48.878804149948103</v>
      </c>
      <c r="EY11" s="1023">
        <f t="shared" si="72"/>
        <v>39.109001288119956</v>
      </c>
      <c r="EZ11" s="1024">
        <v>48.878804149948103</v>
      </c>
      <c r="FA11" s="230">
        <v>39.109001288119956</v>
      </c>
      <c r="FB11" s="472">
        <f t="shared" si="73"/>
        <v>0</v>
      </c>
      <c r="FC11" s="472">
        <f t="shared" si="74"/>
        <v>0</v>
      </c>
    </row>
    <row r="12" spans="1:182" ht="30" x14ac:dyDescent="0.25">
      <c r="A12" s="654" t="s">
        <v>366</v>
      </c>
      <c r="B12" s="655" t="s">
        <v>576</v>
      </c>
      <c r="C12" s="656">
        <v>55.3</v>
      </c>
      <c r="D12" s="656">
        <v>23.8</v>
      </c>
      <c r="E12" s="656">
        <v>786.7</v>
      </c>
      <c r="F12" s="656">
        <f t="shared" si="75"/>
        <v>31.499999999999986</v>
      </c>
      <c r="G12" s="656">
        <f t="shared" si="76"/>
        <v>58.5</v>
      </c>
      <c r="H12" s="656">
        <f t="shared" si="77"/>
        <v>411.04962086203687</v>
      </c>
      <c r="K12" s="657">
        <v>0.93954861111111121</v>
      </c>
      <c r="L12" s="658">
        <f t="shared" si="3"/>
        <v>45526.93954861111</v>
      </c>
      <c r="M12" s="657" t="s">
        <v>328</v>
      </c>
      <c r="N12" s="493">
        <v>3.0000000000000001E-3</v>
      </c>
      <c r="O12" s="493">
        <v>3.0000000000000001E-3</v>
      </c>
      <c r="P12" s="493">
        <v>8.9999999999999993E-3</v>
      </c>
      <c r="Q12" s="659">
        <v>92.703861557302019</v>
      </c>
      <c r="R12" s="493">
        <f t="shared" si="4"/>
        <v>10300.429061922447</v>
      </c>
      <c r="S12" s="660">
        <f t="shared" si="5"/>
        <v>30.901287185767341</v>
      </c>
      <c r="T12" s="493">
        <f t="shared" si="6"/>
        <v>9.2703861557302023</v>
      </c>
      <c r="U12" s="493">
        <f t="shared" si="7"/>
        <v>11.587982694662752</v>
      </c>
      <c r="V12" s="493">
        <f t="shared" si="8"/>
        <v>21.630901030037137</v>
      </c>
      <c r="W12" s="493">
        <f t="shared" si="9"/>
        <v>42.489269880430093</v>
      </c>
      <c r="Y12" s="657">
        <v>0.93954861111111121</v>
      </c>
      <c r="Z12" s="658">
        <f t="shared" si="10"/>
        <v>45526.93954861111</v>
      </c>
      <c r="AA12" s="657" t="s">
        <v>328</v>
      </c>
      <c r="AB12" s="493">
        <v>3.0000000000000001E-3</v>
      </c>
      <c r="AC12" s="493">
        <v>3.0000000000000001E-3</v>
      </c>
      <c r="AD12" s="493">
        <v>8.9999999999999993E-3</v>
      </c>
      <c r="AE12" s="659">
        <v>71.952219850446326</v>
      </c>
      <c r="AF12" s="493">
        <f t="shared" si="11"/>
        <v>7994.6910944940364</v>
      </c>
      <c r="AG12" s="660">
        <f t="shared" si="12"/>
        <v>23.984073283482111</v>
      </c>
      <c r="AH12" s="493">
        <f t="shared" si="13"/>
        <v>7.1952219850446335</v>
      </c>
      <c r="AI12" s="493">
        <f t="shared" si="14"/>
        <v>8.9940274813057908</v>
      </c>
      <c r="AJ12" s="493">
        <f t="shared" si="15"/>
        <v>16.788851298437478</v>
      </c>
      <c r="AK12" s="493">
        <f t="shared" si="16"/>
        <v>32.978100764787904</v>
      </c>
      <c r="AM12" s="472">
        <v>30.601493703051741</v>
      </c>
      <c r="AN12" s="472">
        <f t="shared" si="53"/>
        <v>42.489269880430093</v>
      </c>
      <c r="AO12" s="472">
        <f t="shared" si="54"/>
        <v>16.788851298437478</v>
      </c>
      <c r="AP12" s="472">
        <v>42.077053841696141</v>
      </c>
      <c r="AQ12" s="472">
        <v>21.421045592136217</v>
      </c>
      <c r="AR12" s="472">
        <f t="shared" si="55"/>
        <v>0.41221603873395196</v>
      </c>
      <c r="AS12" s="472">
        <f t="shared" si="56"/>
        <v>4.6321942936987384</v>
      </c>
      <c r="AW12" s="670">
        <v>0.90842592592592597</v>
      </c>
      <c r="AX12" s="671">
        <f t="shared" si="17"/>
        <v>45526.908425925925</v>
      </c>
      <c r="AY12" s="670" t="s">
        <v>329</v>
      </c>
      <c r="AZ12" s="672">
        <v>8.9999999999999993E-3</v>
      </c>
      <c r="BA12" s="672">
        <v>2.8000000000000001E-2</v>
      </c>
      <c r="BB12" s="673">
        <v>7.0499999999999993E-2</v>
      </c>
      <c r="BC12" s="674">
        <v>159.50200630375889</v>
      </c>
      <c r="BD12" s="672">
        <f t="shared" si="18"/>
        <v>2262.4398057270769</v>
      </c>
      <c r="BE12" s="675">
        <f t="shared" si="19"/>
        <v>20.36195825154369</v>
      </c>
      <c r="BF12" s="672">
        <f t="shared" si="20"/>
        <v>2.2307972909616627</v>
      </c>
      <c r="BG12" s="672">
        <f t="shared" si="21"/>
        <v>2.2949928964569626</v>
      </c>
      <c r="BH12" s="672">
        <f t="shared" si="22"/>
        <v>18.131160960582029</v>
      </c>
      <c r="BI12" s="672">
        <f t="shared" si="23"/>
        <v>22.656951148000651</v>
      </c>
      <c r="BK12" s="670">
        <v>0.90842592592592597</v>
      </c>
      <c r="BL12" s="671">
        <f t="shared" si="24"/>
        <v>45526.908425925925</v>
      </c>
      <c r="BM12" s="670" t="s">
        <v>329</v>
      </c>
      <c r="BN12" s="672">
        <v>8.9999999999999993E-3</v>
      </c>
      <c r="BO12" s="672">
        <v>2.8000000000000001E-2</v>
      </c>
      <c r="BP12" s="673">
        <v>7.0499999999999993E-2</v>
      </c>
      <c r="BQ12" s="674">
        <v>114.42559497140269</v>
      </c>
      <c r="BR12" s="672">
        <f t="shared" si="25"/>
        <v>1623.0580847007475</v>
      </c>
      <c r="BS12" s="675">
        <f t="shared" si="26"/>
        <v>14.607522762306726</v>
      </c>
      <c r="BT12" s="672">
        <f t="shared" si="27"/>
        <v>1.6003579716280099</v>
      </c>
      <c r="BU12" s="672">
        <f t="shared" si="28"/>
        <v>1.6464114384374489</v>
      </c>
      <c r="BV12" s="672">
        <f t="shared" si="29"/>
        <v>13.007164790678715</v>
      </c>
      <c r="BW12" s="672">
        <f t="shared" si="30"/>
        <v>16.253934200744176</v>
      </c>
      <c r="BY12" s="472">
        <v>20.149558711953684</v>
      </c>
      <c r="BZ12" s="472">
        <f t="shared" si="57"/>
        <v>22.656951148000651</v>
      </c>
      <c r="CA12" s="472">
        <f t="shared" si="58"/>
        <v>13.007164790678715</v>
      </c>
      <c r="CB12" s="472">
        <v>22.420612091958056</v>
      </c>
      <c r="CC12" s="472">
        <v>17.942031300620762</v>
      </c>
      <c r="CD12" s="472">
        <f t="shared" si="59"/>
        <v>0.23633905604259553</v>
      </c>
      <c r="CE12" s="472">
        <f t="shared" si="60"/>
        <v>4.9348665099420472</v>
      </c>
      <c r="CI12" s="740">
        <v>0.89354166666666668</v>
      </c>
      <c r="CJ12" s="741">
        <f t="shared" si="61"/>
        <v>45526.893541666665</v>
      </c>
      <c r="CK12" s="740" t="s">
        <v>365</v>
      </c>
      <c r="CL12" s="742">
        <v>0.02</v>
      </c>
      <c r="CM12" s="742">
        <v>0.107</v>
      </c>
      <c r="CN12" s="742">
        <v>0.24399999999999999</v>
      </c>
      <c r="CO12" s="743">
        <v>1407.8188422669439</v>
      </c>
      <c r="CP12" s="744">
        <f t="shared" si="62"/>
        <v>5769.7493535530484</v>
      </c>
      <c r="CQ12" s="745">
        <f t="shared" si="63"/>
        <v>115.39498707106097</v>
      </c>
      <c r="CR12" s="744">
        <f t="shared" si="31"/>
        <v>5.7461993561916076</v>
      </c>
      <c r="CS12" s="744">
        <f t="shared" si="32"/>
        <v>5.793493178053267</v>
      </c>
      <c r="CT12" s="744">
        <f t="shared" si="33"/>
        <v>109.64878771486936</v>
      </c>
      <c r="CU12" s="744">
        <f t="shared" si="34"/>
        <v>121.18848024911424</v>
      </c>
      <c r="CW12" s="740">
        <v>0.89354166666666668</v>
      </c>
      <c r="CX12" s="741">
        <f t="shared" si="64"/>
        <v>45526.893541666665</v>
      </c>
      <c r="CY12" s="740" t="s">
        <v>365</v>
      </c>
      <c r="CZ12" s="742">
        <v>0.02</v>
      </c>
      <c r="DA12" s="742">
        <v>0.107</v>
      </c>
      <c r="DB12" s="742">
        <v>0.24399999999999999</v>
      </c>
      <c r="DC12" s="743">
        <v>1407.8188422669439</v>
      </c>
      <c r="DD12" s="744">
        <f t="shared" si="65"/>
        <v>5769.7493535530484</v>
      </c>
      <c r="DE12" s="745">
        <f t="shared" si="66"/>
        <v>115.39498707106097</v>
      </c>
      <c r="DF12" s="744">
        <f t="shared" si="35"/>
        <v>5.7461993561916076</v>
      </c>
      <c r="DG12" s="744">
        <f t="shared" si="36"/>
        <v>5.793493178053267</v>
      </c>
      <c r="DH12" s="744">
        <f t="shared" si="37"/>
        <v>109.64878771486936</v>
      </c>
      <c r="DI12" s="744">
        <f t="shared" si="38"/>
        <v>121.18848024911424</v>
      </c>
      <c r="DK12" s="1019">
        <v>115.39498707106097</v>
      </c>
      <c r="DL12" s="229">
        <f t="shared" si="67"/>
        <v>121.18848024911424</v>
      </c>
      <c r="DM12" s="1020">
        <f t="shared" si="68"/>
        <v>109.64878771486936</v>
      </c>
      <c r="DN12" s="1021">
        <v>121.18848024911424</v>
      </c>
      <c r="DO12" s="229">
        <v>109.64878771486936</v>
      </c>
      <c r="DP12" s="472">
        <f t="shared" si="69"/>
        <v>0</v>
      </c>
      <c r="DQ12" s="472">
        <f t="shared" si="70"/>
        <v>0</v>
      </c>
      <c r="DU12" s="740">
        <v>0.89443287037037045</v>
      </c>
      <c r="DV12" s="741">
        <f t="shared" si="39"/>
        <v>45526.894432870373</v>
      </c>
      <c r="DW12" s="740" t="s">
        <v>366</v>
      </c>
      <c r="DX12" s="742">
        <v>8.9999999999999993E-3</v>
      </c>
      <c r="DY12" s="742">
        <v>6.2E-2</v>
      </c>
      <c r="DZ12" s="742">
        <v>0.154421768707483</v>
      </c>
      <c r="EA12" s="743">
        <v>754.30348542080753</v>
      </c>
      <c r="EB12" s="744">
        <f t="shared" si="40"/>
        <v>4884.6965795972992</v>
      </c>
      <c r="EC12" s="745">
        <f t="shared" si="41"/>
        <v>43.962269216375688</v>
      </c>
      <c r="ED12" s="744">
        <f t="shared" si="42"/>
        <v>4.8532679282557316</v>
      </c>
      <c r="EE12" s="744">
        <f t="shared" si="43"/>
        <v>4.9165349335724162</v>
      </c>
      <c r="EF12" s="744">
        <f t="shared" si="44"/>
        <v>39.109001288119956</v>
      </c>
      <c r="EG12" s="744">
        <f t="shared" si="45"/>
        <v>48.878804149948103</v>
      </c>
      <c r="EI12" s="740">
        <v>0.89443287037037045</v>
      </c>
      <c r="EJ12" s="741">
        <f t="shared" si="46"/>
        <v>45526.894432870373</v>
      </c>
      <c r="EK12" s="740" t="s">
        <v>366</v>
      </c>
      <c r="EL12" s="742">
        <v>8.9999999999999993E-3</v>
      </c>
      <c r="EM12" s="742">
        <v>6.2E-2</v>
      </c>
      <c r="EN12" s="742">
        <v>0.154421768707483</v>
      </c>
      <c r="EO12" s="743">
        <v>754.30348542080753</v>
      </c>
      <c r="EP12" s="744">
        <f t="shared" si="47"/>
        <v>4884.6965795972992</v>
      </c>
      <c r="EQ12" s="745">
        <f t="shared" si="48"/>
        <v>43.962269216375688</v>
      </c>
      <c r="ER12" s="744">
        <f t="shared" si="49"/>
        <v>4.8532679282557316</v>
      </c>
      <c r="ES12" s="744">
        <f t="shared" si="50"/>
        <v>4.9165349335724162</v>
      </c>
      <c r="ET12" s="744">
        <f t="shared" si="51"/>
        <v>39.109001288119956</v>
      </c>
      <c r="EU12" s="744">
        <f t="shared" si="52"/>
        <v>48.878804149948103</v>
      </c>
      <c r="EW12" s="1022">
        <v>43.962269216375688</v>
      </c>
      <c r="EX12" s="230">
        <f t="shared" si="71"/>
        <v>48.878804149948103</v>
      </c>
      <c r="EY12" s="1023">
        <f t="shared" si="72"/>
        <v>39.109001288119956</v>
      </c>
      <c r="EZ12" s="1024">
        <v>48.878804149948103</v>
      </c>
      <c r="FA12" s="230">
        <v>39.109001288119956</v>
      </c>
      <c r="FB12" s="472">
        <f t="shared" si="73"/>
        <v>0</v>
      </c>
      <c r="FC12" s="472">
        <f t="shared" si="74"/>
        <v>0</v>
      </c>
    </row>
    <row r="13" spans="1:182" x14ac:dyDescent="0.25">
      <c r="K13" s="657">
        <v>0.93974537037037031</v>
      </c>
      <c r="L13" s="658">
        <f t="shared" si="3"/>
        <v>45526.939745370371</v>
      </c>
      <c r="M13" s="657" t="s">
        <v>328</v>
      </c>
      <c r="N13" s="493">
        <v>3.0000000000000001E-3</v>
      </c>
      <c r="O13" s="493">
        <v>3.0000000000000001E-3</v>
      </c>
      <c r="P13" s="493">
        <v>8.9999999999999993E-3</v>
      </c>
      <c r="Q13" s="659">
        <v>92.703861557302019</v>
      </c>
      <c r="R13" s="493">
        <f t="shared" si="4"/>
        <v>10300.429061922447</v>
      </c>
      <c r="S13" s="660">
        <f t="shared" si="5"/>
        <v>30.901287185767341</v>
      </c>
      <c r="T13" s="493">
        <f t="shared" si="6"/>
        <v>9.2703861557302023</v>
      </c>
      <c r="U13" s="493">
        <f t="shared" si="7"/>
        <v>11.587982694662752</v>
      </c>
      <c r="V13" s="493">
        <f t="shared" si="8"/>
        <v>21.630901030037137</v>
      </c>
      <c r="W13" s="493">
        <f t="shared" si="9"/>
        <v>42.489269880430093</v>
      </c>
      <c r="Y13" s="657">
        <v>0.93974537037037031</v>
      </c>
      <c r="Z13" s="658">
        <f t="shared" si="10"/>
        <v>45526.939745370371</v>
      </c>
      <c r="AA13" s="657" t="s">
        <v>328</v>
      </c>
      <c r="AB13" s="493">
        <v>3.0000000000000001E-3</v>
      </c>
      <c r="AC13" s="493">
        <v>3.0000000000000001E-3</v>
      </c>
      <c r="AD13" s="493">
        <v>8.9999999999999993E-3</v>
      </c>
      <c r="AE13" s="659">
        <v>71.952219850446326</v>
      </c>
      <c r="AF13" s="493">
        <f t="shared" si="11"/>
        <v>7994.6910944940364</v>
      </c>
      <c r="AG13" s="660">
        <f t="shared" si="12"/>
        <v>23.984073283482111</v>
      </c>
      <c r="AH13" s="493">
        <f t="shared" si="13"/>
        <v>7.1952219850446335</v>
      </c>
      <c r="AI13" s="493">
        <f t="shared" si="14"/>
        <v>8.9940274813057908</v>
      </c>
      <c r="AJ13" s="493">
        <f t="shared" si="15"/>
        <v>16.788851298437478</v>
      </c>
      <c r="AK13" s="493">
        <f t="shared" si="16"/>
        <v>32.978100764787904</v>
      </c>
      <c r="AM13" s="472">
        <v>30.601493703051741</v>
      </c>
      <c r="AN13" s="472">
        <f t="shared" si="53"/>
        <v>42.489269880430093</v>
      </c>
      <c r="AO13" s="472">
        <f t="shared" si="54"/>
        <v>16.788851298437478</v>
      </c>
      <c r="AP13" s="472">
        <v>42.077053841696141</v>
      </c>
      <c r="AQ13" s="472">
        <v>21.421045592136217</v>
      </c>
      <c r="AR13" s="472">
        <f t="shared" si="55"/>
        <v>0.41221603873395196</v>
      </c>
      <c r="AS13" s="472">
        <f t="shared" si="56"/>
        <v>4.6321942936987384</v>
      </c>
      <c r="AW13" s="670">
        <v>0.90878472222222229</v>
      </c>
      <c r="AX13" s="671">
        <f t="shared" si="17"/>
        <v>45526.908784722225</v>
      </c>
      <c r="AY13" s="670" t="s">
        <v>329</v>
      </c>
      <c r="AZ13" s="672">
        <v>1.2E-2</v>
      </c>
      <c r="BA13" s="672">
        <v>0.03</v>
      </c>
      <c r="BB13" s="673">
        <v>7.0499999999999993E-2</v>
      </c>
      <c r="BC13" s="674">
        <v>159.50200630375889</v>
      </c>
      <c r="BD13" s="672">
        <f t="shared" si="18"/>
        <v>2262.4398057270769</v>
      </c>
      <c r="BE13" s="675">
        <f t="shared" si="19"/>
        <v>27.149277668724924</v>
      </c>
      <c r="BF13" s="672">
        <f t="shared" si="20"/>
        <v>2.2307972909616627</v>
      </c>
      <c r="BG13" s="672">
        <f t="shared" si="21"/>
        <v>2.2949928964569626</v>
      </c>
      <c r="BH13" s="672">
        <f t="shared" si="22"/>
        <v>24.91848037776326</v>
      </c>
      <c r="BI13" s="672">
        <f t="shared" si="23"/>
        <v>29.444270565181888</v>
      </c>
      <c r="BK13" s="670">
        <v>0.90878472222222229</v>
      </c>
      <c r="BL13" s="671">
        <f t="shared" si="24"/>
        <v>45526.908784722225</v>
      </c>
      <c r="BM13" s="670" t="s">
        <v>329</v>
      </c>
      <c r="BN13" s="672">
        <v>1.2E-2</v>
      </c>
      <c r="BO13" s="672">
        <v>0.03</v>
      </c>
      <c r="BP13" s="673">
        <v>7.0499999999999993E-2</v>
      </c>
      <c r="BQ13" s="674">
        <v>114.42559497140269</v>
      </c>
      <c r="BR13" s="672">
        <f t="shared" si="25"/>
        <v>1623.0580847007475</v>
      </c>
      <c r="BS13" s="675">
        <f t="shared" si="26"/>
        <v>19.47669701640897</v>
      </c>
      <c r="BT13" s="672">
        <f t="shared" si="27"/>
        <v>1.6003579716280099</v>
      </c>
      <c r="BU13" s="672">
        <f t="shared" si="28"/>
        <v>1.6464114384374489</v>
      </c>
      <c r="BV13" s="672">
        <f t="shared" si="29"/>
        <v>17.876339044780959</v>
      </c>
      <c r="BW13" s="672">
        <f t="shared" si="30"/>
        <v>21.12310845484642</v>
      </c>
      <c r="BY13" s="472">
        <v>26.866078282604914</v>
      </c>
      <c r="BZ13" s="472">
        <f t="shared" si="57"/>
        <v>29.444270565181888</v>
      </c>
      <c r="CA13" s="472">
        <f t="shared" si="58"/>
        <v>17.876339044780959</v>
      </c>
      <c r="CB13" s="472">
        <v>29.137131662609285</v>
      </c>
      <c r="CC13" s="472">
        <v>24.658550871271991</v>
      </c>
      <c r="CD13" s="472">
        <f t="shared" si="59"/>
        <v>0.30713890257260346</v>
      </c>
      <c r="CE13" s="472">
        <f t="shared" si="60"/>
        <v>6.7822118264910323</v>
      </c>
      <c r="CI13" s="740">
        <v>0.89364583333333336</v>
      </c>
      <c r="CJ13" s="741">
        <f t="shared" si="61"/>
        <v>45526.893645833334</v>
      </c>
      <c r="CK13" s="740" t="s">
        <v>365</v>
      </c>
      <c r="CL13" s="742">
        <v>1.9E-2</v>
      </c>
      <c r="CM13" s="742">
        <v>0.111</v>
      </c>
      <c r="CN13" s="742">
        <v>0.24399999999999999</v>
      </c>
      <c r="CO13" s="743">
        <v>1407.8188422669439</v>
      </c>
      <c r="CP13" s="744">
        <f t="shared" si="62"/>
        <v>5769.7493535530484</v>
      </c>
      <c r="CQ13" s="745">
        <f t="shared" si="63"/>
        <v>109.62523771750791</v>
      </c>
      <c r="CR13" s="744">
        <f t="shared" si="31"/>
        <v>5.7461993561916076</v>
      </c>
      <c r="CS13" s="744">
        <f t="shared" si="32"/>
        <v>5.793493178053267</v>
      </c>
      <c r="CT13" s="744">
        <f t="shared" si="33"/>
        <v>103.8790383613163</v>
      </c>
      <c r="CU13" s="744">
        <f t="shared" si="34"/>
        <v>115.41873089556118</v>
      </c>
      <c r="CW13" s="740">
        <v>0.89364583333333336</v>
      </c>
      <c r="CX13" s="741">
        <f t="shared" si="64"/>
        <v>45526.893645833334</v>
      </c>
      <c r="CY13" s="740" t="s">
        <v>365</v>
      </c>
      <c r="CZ13" s="742">
        <v>1.9E-2</v>
      </c>
      <c r="DA13" s="742">
        <v>0.111</v>
      </c>
      <c r="DB13" s="742">
        <v>0.24399999999999999</v>
      </c>
      <c r="DC13" s="743">
        <v>1407.8188422669439</v>
      </c>
      <c r="DD13" s="744">
        <f t="shared" si="65"/>
        <v>5769.7493535530484</v>
      </c>
      <c r="DE13" s="745">
        <f t="shared" si="66"/>
        <v>109.62523771750791</v>
      </c>
      <c r="DF13" s="744">
        <f t="shared" si="35"/>
        <v>5.7461993561916076</v>
      </c>
      <c r="DG13" s="744">
        <f t="shared" si="36"/>
        <v>5.793493178053267</v>
      </c>
      <c r="DH13" s="744">
        <f t="shared" si="37"/>
        <v>103.8790383613163</v>
      </c>
      <c r="DI13" s="744">
        <f t="shared" si="38"/>
        <v>115.41873089556118</v>
      </c>
      <c r="DK13" s="1019">
        <v>109.62523771750791</v>
      </c>
      <c r="DL13" s="229">
        <f t="shared" si="67"/>
        <v>115.41873089556118</v>
      </c>
      <c r="DM13" s="1020">
        <f t="shared" si="68"/>
        <v>103.8790383613163</v>
      </c>
      <c r="DN13" s="1021">
        <v>115.41873089556118</v>
      </c>
      <c r="DO13" s="229">
        <v>103.8790383613163</v>
      </c>
      <c r="DP13" s="472">
        <f t="shared" si="69"/>
        <v>0</v>
      </c>
      <c r="DQ13" s="472">
        <f t="shared" si="70"/>
        <v>0</v>
      </c>
      <c r="DU13" s="740">
        <v>0.89452546296296298</v>
      </c>
      <c r="DV13" s="741">
        <f t="shared" si="39"/>
        <v>45526.894525462965</v>
      </c>
      <c r="DW13" s="740" t="s">
        <v>366</v>
      </c>
      <c r="DX13" s="742">
        <v>8.0000000000000002E-3</v>
      </c>
      <c r="DY13" s="742">
        <v>6.2E-2</v>
      </c>
      <c r="DZ13" s="742">
        <v>0.154421768707483</v>
      </c>
      <c r="EA13" s="743">
        <v>754.30348542080753</v>
      </c>
      <c r="EB13" s="744">
        <f t="shared" si="40"/>
        <v>4884.6965795972992</v>
      </c>
      <c r="EC13" s="745">
        <f t="shared" si="41"/>
        <v>39.077572636778392</v>
      </c>
      <c r="ED13" s="744">
        <f t="shared" si="42"/>
        <v>4.8532679282557316</v>
      </c>
      <c r="EE13" s="744">
        <f t="shared" si="43"/>
        <v>4.9165349335724162</v>
      </c>
      <c r="EF13" s="744">
        <f t="shared" si="44"/>
        <v>34.224304708522659</v>
      </c>
      <c r="EG13" s="744">
        <f t="shared" si="45"/>
        <v>43.994107570350806</v>
      </c>
      <c r="EI13" s="740">
        <v>0.89452546296296298</v>
      </c>
      <c r="EJ13" s="741">
        <f t="shared" si="46"/>
        <v>45526.894525462965</v>
      </c>
      <c r="EK13" s="740" t="s">
        <v>366</v>
      </c>
      <c r="EL13" s="742">
        <v>8.0000000000000002E-3</v>
      </c>
      <c r="EM13" s="742">
        <v>6.2E-2</v>
      </c>
      <c r="EN13" s="742">
        <v>0.154421768707483</v>
      </c>
      <c r="EO13" s="743">
        <v>754.30348542080753</v>
      </c>
      <c r="EP13" s="744">
        <f t="shared" si="47"/>
        <v>4884.6965795972992</v>
      </c>
      <c r="EQ13" s="745">
        <f t="shared" si="48"/>
        <v>39.077572636778392</v>
      </c>
      <c r="ER13" s="744">
        <f t="shared" si="49"/>
        <v>4.8532679282557316</v>
      </c>
      <c r="ES13" s="744">
        <f t="shared" si="50"/>
        <v>4.9165349335724162</v>
      </c>
      <c r="ET13" s="744">
        <f t="shared" si="51"/>
        <v>34.224304708522659</v>
      </c>
      <c r="EU13" s="744">
        <f t="shared" si="52"/>
        <v>43.994107570350806</v>
      </c>
      <c r="EW13" s="1022">
        <v>39.077572636778392</v>
      </c>
      <c r="EX13" s="230">
        <f t="shared" si="71"/>
        <v>43.994107570350806</v>
      </c>
      <c r="EY13" s="1023">
        <f t="shared" si="72"/>
        <v>34.224304708522659</v>
      </c>
      <c r="EZ13" s="1024">
        <v>43.994107570350806</v>
      </c>
      <c r="FA13" s="230">
        <v>34.224304708522659</v>
      </c>
      <c r="FB13" s="472">
        <f t="shared" si="73"/>
        <v>0</v>
      </c>
      <c r="FC13" s="472">
        <f t="shared" si="74"/>
        <v>0</v>
      </c>
    </row>
    <row r="14" spans="1:182" x14ac:dyDescent="0.25">
      <c r="K14" s="657">
        <v>0.93994212962962964</v>
      </c>
      <c r="L14" s="658">
        <f t="shared" si="3"/>
        <v>45526.939942129633</v>
      </c>
      <c r="M14" s="657" t="s">
        <v>328</v>
      </c>
      <c r="N14" s="493">
        <v>3.0000000000000001E-3</v>
      </c>
      <c r="O14" s="493">
        <v>3.0000000000000001E-3</v>
      </c>
      <c r="P14" s="493">
        <v>8.9999999999999993E-3</v>
      </c>
      <c r="Q14" s="659">
        <v>92.703861557302019</v>
      </c>
      <c r="R14" s="493">
        <f t="shared" si="4"/>
        <v>10300.429061922447</v>
      </c>
      <c r="S14" s="660">
        <f t="shared" si="5"/>
        <v>30.901287185767341</v>
      </c>
      <c r="T14" s="493">
        <f t="shared" si="6"/>
        <v>9.2703861557302023</v>
      </c>
      <c r="U14" s="493">
        <f t="shared" si="7"/>
        <v>11.587982694662752</v>
      </c>
      <c r="V14" s="493">
        <f t="shared" si="8"/>
        <v>21.630901030037137</v>
      </c>
      <c r="W14" s="493">
        <f t="shared" si="9"/>
        <v>42.489269880430093</v>
      </c>
      <c r="Y14" s="657">
        <v>0.93994212962962964</v>
      </c>
      <c r="Z14" s="658">
        <f t="shared" si="10"/>
        <v>45526.939942129633</v>
      </c>
      <c r="AA14" s="657" t="s">
        <v>328</v>
      </c>
      <c r="AB14" s="493">
        <v>3.0000000000000001E-3</v>
      </c>
      <c r="AC14" s="493">
        <v>3.0000000000000001E-3</v>
      </c>
      <c r="AD14" s="493">
        <v>8.9999999999999993E-3</v>
      </c>
      <c r="AE14" s="659">
        <v>71.952219850446326</v>
      </c>
      <c r="AF14" s="493">
        <f t="shared" si="11"/>
        <v>7994.6910944940364</v>
      </c>
      <c r="AG14" s="660">
        <f t="shared" si="12"/>
        <v>23.984073283482111</v>
      </c>
      <c r="AH14" s="493">
        <f t="shared" si="13"/>
        <v>7.1952219850446335</v>
      </c>
      <c r="AI14" s="493">
        <f t="shared" si="14"/>
        <v>8.9940274813057908</v>
      </c>
      <c r="AJ14" s="493">
        <f t="shared" si="15"/>
        <v>16.788851298437478</v>
      </c>
      <c r="AK14" s="493">
        <f t="shared" si="16"/>
        <v>32.978100764787904</v>
      </c>
      <c r="AM14" s="472">
        <v>30.601493703051741</v>
      </c>
      <c r="AN14" s="472">
        <f t="shared" si="53"/>
        <v>42.489269880430093</v>
      </c>
      <c r="AO14" s="472">
        <f t="shared" si="54"/>
        <v>16.788851298437478</v>
      </c>
      <c r="AP14" s="472">
        <v>42.077053841696141</v>
      </c>
      <c r="AQ14" s="472">
        <v>21.421045592136217</v>
      </c>
      <c r="AR14" s="472">
        <f t="shared" si="55"/>
        <v>0.41221603873395196</v>
      </c>
      <c r="AS14" s="472">
        <f t="shared" si="56"/>
        <v>4.6321942936987384</v>
      </c>
      <c r="AW14" s="676">
        <v>0.90917824074074083</v>
      </c>
      <c r="AX14" s="677">
        <f t="shared" si="17"/>
        <v>45526.909178240741</v>
      </c>
      <c r="AY14" s="676" t="s">
        <v>329</v>
      </c>
      <c r="AZ14" s="673">
        <v>1.2E-2</v>
      </c>
      <c r="BA14" s="673"/>
      <c r="BB14" s="673">
        <v>7.0499999999999993E-2</v>
      </c>
      <c r="BC14" s="674">
        <v>159.50200630375889</v>
      </c>
      <c r="BD14" s="673">
        <f t="shared" si="18"/>
        <v>2262.4398057270769</v>
      </c>
      <c r="BE14" s="678">
        <f t="shared" si="19"/>
        <v>27.149277668724924</v>
      </c>
      <c r="BF14" s="672">
        <f t="shared" si="20"/>
        <v>2.2307972909616627</v>
      </c>
      <c r="BG14" s="672">
        <f t="shared" si="21"/>
        <v>2.2949928964569626</v>
      </c>
      <c r="BH14" s="672">
        <f t="shared" si="22"/>
        <v>24.91848037776326</v>
      </c>
      <c r="BI14" s="672">
        <f t="shared" si="23"/>
        <v>29.444270565181888</v>
      </c>
      <c r="BK14" s="676">
        <v>0.90917824074074083</v>
      </c>
      <c r="BL14" s="677">
        <f t="shared" si="24"/>
        <v>45526.909178240741</v>
      </c>
      <c r="BM14" s="676" t="s">
        <v>329</v>
      </c>
      <c r="BN14" s="673">
        <v>1.2E-2</v>
      </c>
      <c r="BO14" s="673"/>
      <c r="BP14" s="673">
        <v>7.0499999999999993E-2</v>
      </c>
      <c r="BQ14" s="674">
        <v>114.42559497140269</v>
      </c>
      <c r="BR14" s="673">
        <f t="shared" si="25"/>
        <v>1623.0580847007475</v>
      </c>
      <c r="BS14" s="678">
        <f t="shared" si="26"/>
        <v>19.47669701640897</v>
      </c>
      <c r="BT14" s="672">
        <f t="shared" si="27"/>
        <v>1.6003579716280099</v>
      </c>
      <c r="BU14" s="672">
        <f t="shared" si="28"/>
        <v>1.6464114384374489</v>
      </c>
      <c r="BV14" s="672">
        <f t="shared" si="29"/>
        <v>17.876339044780959</v>
      </c>
      <c r="BW14" s="672">
        <f t="shared" si="30"/>
        <v>21.12310845484642</v>
      </c>
      <c r="BY14" s="472">
        <v>26.866078282604914</v>
      </c>
      <c r="BZ14" s="472">
        <f t="shared" si="57"/>
        <v>29.444270565181888</v>
      </c>
      <c r="CA14" s="472">
        <f t="shared" si="58"/>
        <v>17.876339044780959</v>
      </c>
      <c r="CB14" s="472">
        <v>29.137131662609285</v>
      </c>
      <c r="CC14" s="472">
        <v>24.658550871271991</v>
      </c>
      <c r="CD14" s="472">
        <f t="shared" si="59"/>
        <v>0.30713890257260346</v>
      </c>
      <c r="CE14" s="472">
        <f t="shared" si="60"/>
        <v>6.7822118264910323</v>
      </c>
      <c r="CI14" s="740">
        <v>0.89372685185185186</v>
      </c>
      <c r="CJ14" s="741">
        <f t="shared" si="61"/>
        <v>45526.893726851849</v>
      </c>
      <c r="CK14" s="740" t="s">
        <v>365</v>
      </c>
      <c r="CL14" s="742">
        <v>1.9E-2</v>
      </c>
      <c r="CM14" s="742">
        <v>0.112</v>
      </c>
      <c r="CN14" s="742">
        <v>0.24399999999999999</v>
      </c>
      <c r="CO14" s="743">
        <v>1407.8188422669439</v>
      </c>
      <c r="CP14" s="744">
        <f t="shared" si="62"/>
        <v>5769.7493535530484</v>
      </c>
      <c r="CQ14" s="745">
        <f t="shared" si="63"/>
        <v>109.62523771750791</v>
      </c>
      <c r="CR14" s="744">
        <f t="shared" si="31"/>
        <v>5.7461993561916076</v>
      </c>
      <c r="CS14" s="744">
        <f t="shared" si="32"/>
        <v>5.793493178053267</v>
      </c>
      <c r="CT14" s="744">
        <f t="shared" si="33"/>
        <v>103.8790383613163</v>
      </c>
      <c r="CU14" s="744">
        <f t="shared" si="34"/>
        <v>115.41873089556118</v>
      </c>
      <c r="CW14" s="740">
        <v>0.89372685185185186</v>
      </c>
      <c r="CX14" s="741">
        <f t="shared" si="64"/>
        <v>45526.893726851849</v>
      </c>
      <c r="CY14" s="740" t="s">
        <v>365</v>
      </c>
      <c r="CZ14" s="742">
        <v>1.9E-2</v>
      </c>
      <c r="DA14" s="742">
        <v>0.112</v>
      </c>
      <c r="DB14" s="742">
        <v>0.24399999999999999</v>
      </c>
      <c r="DC14" s="743">
        <v>1407.8188422669439</v>
      </c>
      <c r="DD14" s="744">
        <f t="shared" si="65"/>
        <v>5769.7493535530484</v>
      </c>
      <c r="DE14" s="745">
        <f t="shared" si="66"/>
        <v>109.62523771750791</v>
      </c>
      <c r="DF14" s="744">
        <f t="shared" si="35"/>
        <v>5.7461993561916076</v>
      </c>
      <c r="DG14" s="744">
        <f t="shared" si="36"/>
        <v>5.793493178053267</v>
      </c>
      <c r="DH14" s="744">
        <f t="shared" si="37"/>
        <v>103.8790383613163</v>
      </c>
      <c r="DI14" s="744">
        <f t="shared" si="38"/>
        <v>115.41873089556118</v>
      </c>
      <c r="DK14" s="1019">
        <v>109.62523771750791</v>
      </c>
      <c r="DL14" s="229">
        <f t="shared" si="67"/>
        <v>115.41873089556118</v>
      </c>
      <c r="DM14" s="1020">
        <f t="shared" si="68"/>
        <v>103.8790383613163</v>
      </c>
      <c r="DN14" s="1021">
        <v>115.41873089556118</v>
      </c>
      <c r="DO14" s="229">
        <v>103.8790383613163</v>
      </c>
      <c r="DP14" s="472">
        <f t="shared" si="69"/>
        <v>0</v>
      </c>
      <c r="DQ14" s="472">
        <f t="shared" si="70"/>
        <v>0</v>
      </c>
      <c r="DU14" s="740">
        <v>0.89458333333333329</v>
      </c>
      <c r="DV14" s="741">
        <f t="shared" si="39"/>
        <v>45526.894583333335</v>
      </c>
      <c r="DW14" s="740" t="s">
        <v>366</v>
      </c>
      <c r="DX14" s="742">
        <v>8.0000000000000002E-3</v>
      </c>
      <c r="DY14" s="742">
        <v>7.1999999999999995E-2</v>
      </c>
      <c r="DZ14" s="742">
        <v>0.154421768707483</v>
      </c>
      <c r="EA14" s="743">
        <v>754.30348542080753</v>
      </c>
      <c r="EB14" s="744">
        <f t="shared" si="40"/>
        <v>4884.6965795972992</v>
      </c>
      <c r="EC14" s="745">
        <f t="shared" si="41"/>
        <v>39.077572636778392</v>
      </c>
      <c r="ED14" s="744">
        <f t="shared" si="42"/>
        <v>4.8532679282557316</v>
      </c>
      <c r="EE14" s="744">
        <f t="shared" si="43"/>
        <v>4.9165349335724162</v>
      </c>
      <c r="EF14" s="744">
        <f t="shared" si="44"/>
        <v>34.224304708522659</v>
      </c>
      <c r="EG14" s="744">
        <f t="shared" si="45"/>
        <v>43.994107570350806</v>
      </c>
      <c r="EI14" s="740">
        <v>0.89458333333333329</v>
      </c>
      <c r="EJ14" s="741">
        <f t="shared" si="46"/>
        <v>45526.894583333335</v>
      </c>
      <c r="EK14" s="740" t="s">
        <v>366</v>
      </c>
      <c r="EL14" s="742">
        <v>8.0000000000000002E-3</v>
      </c>
      <c r="EM14" s="742">
        <v>7.1999999999999995E-2</v>
      </c>
      <c r="EN14" s="742">
        <v>0.154421768707483</v>
      </c>
      <c r="EO14" s="743">
        <v>754.30348542080753</v>
      </c>
      <c r="EP14" s="744">
        <f t="shared" si="47"/>
        <v>4884.6965795972992</v>
      </c>
      <c r="EQ14" s="745">
        <f t="shared" si="48"/>
        <v>39.077572636778392</v>
      </c>
      <c r="ER14" s="744">
        <f t="shared" si="49"/>
        <v>4.8532679282557316</v>
      </c>
      <c r="ES14" s="744">
        <f t="shared" si="50"/>
        <v>4.9165349335724162</v>
      </c>
      <c r="ET14" s="744">
        <f t="shared" si="51"/>
        <v>34.224304708522659</v>
      </c>
      <c r="EU14" s="744">
        <f t="shared" si="52"/>
        <v>43.994107570350806</v>
      </c>
      <c r="EW14" s="1022">
        <v>39.077572636778392</v>
      </c>
      <c r="EX14" s="230">
        <f t="shared" si="71"/>
        <v>43.994107570350806</v>
      </c>
      <c r="EY14" s="1023">
        <f t="shared" si="72"/>
        <v>34.224304708522659</v>
      </c>
      <c r="EZ14" s="1024">
        <v>43.994107570350806</v>
      </c>
      <c r="FA14" s="230">
        <v>34.224304708522659</v>
      </c>
      <c r="FB14" s="472">
        <f t="shared" si="73"/>
        <v>0</v>
      </c>
      <c r="FC14" s="472">
        <f t="shared" si="74"/>
        <v>0</v>
      </c>
    </row>
    <row r="15" spans="1:182" x14ac:dyDescent="0.25">
      <c r="K15" s="657">
        <v>0.94011574074074078</v>
      </c>
      <c r="L15" s="658">
        <f t="shared" si="3"/>
        <v>45526.940115740741</v>
      </c>
      <c r="M15" s="657" t="s">
        <v>328</v>
      </c>
      <c r="N15" s="493">
        <v>3.0000000000000001E-3</v>
      </c>
      <c r="O15" s="493">
        <v>3.0000000000000001E-3</v>
      </c>
      <c r="P15" s="493">
        <v>8.9999999999999993E-3</v>
      </c>
      <c r="Q15" s="659">
        <v>92.703861557302019</v>
      </c>
      <c r="R15" s="493">
        <f t="shared" si="4"/>
        <v>10300.429061922447</v>
      </c>
      <c r="S15" s="660">
        <f t="shared" si="5"/>
        <v>30.901287185767341</v>
      </c>
      <c r="T15" s="493">
        <f t="shared" si="6"/>
        <v>9.2703861557302023</v>
      </c>
      <c r="U15" s="493">
        <f t="shared" si="7"/>
        <v>11.587982694662752</v>
      </c>
      <c r="V15" s="493">
        <f t="shared" si="8"/>
        <v>21.630901030037137</v>
      </c>
      <c r="W15" s="493">
        <f t="shared" si="9"/>
        <v>42.489269880430093</v>
      </c>
      <c r="Y15" s="657">
        <v>0.94011574074074078</v>
      </c>
      <c r="Z15" s="658">
        <f t="shared" si="10"/>
        <v>45526.940115740741</v>
      </c>
      <c r="AA15" s="657" t="s">
        <v>328</v>
      </c>
      <c r="AB15" s="493">
        <v>3.0000000000000001E-3</v>
      </c>
      <c r="AC15" s="493">
        <v>3.0000000000000001E-3</v>
      </c>
      <c r="AD15" s="493">
        <v>8.9999999999999993E-3</v>
      </c>
      <c r="AE15" s="659">
        <v>71.952219850446326</v>
      </c>
      <c r="AF15" s="493">
        <f t="shared" si="11"/>
        <v>7994.6910944940364</v>
      </c>
      <c r="AG15" s="660">
        <f t="shared" si="12"/>
        <v>23.984073283482111</v>
      </c>
      <c r="AH15" s="493">
        <f t="shared" si="13"/>
        <v>7.1952219850446335</v>
      </c>
      <c r="AI15" s="493">
        <f t="shared" si="14"/>
        <v>8.9940274813057908</v>
      </c>
      <c r="AJ15" s="493">
        <f t="shared" si="15"/>
        <v>16.788851298437478</v>
      </c>
      <c r="AK15" s="493">
        <f t="shared" si="16"/>
        <v>32.978100764787904</v>
      </c>
      <c r="AM15" s="472">
        <v>30.601493703051741</v>
      </c>
      <c r="AN15" s="472">
        <f t="shared" si="53"/>
        <v>42.489269880430093</v>
      </c>
      <c r="AO15" s="472">
        <f t="shared" si="54"/>
        <v>16.788851298437478</v>
      </c>
      <c r="AP15" s="472">
        <v>42.077053841696141</v>
      </c>
      <c r="AQ15" s="472">
        <v>21.421045592136217</v>
      </c>
      <c r="AR15" s="472">
        <f t="shared" si="55"/>
        <v>0.41221603873395196</v>
      </c>
      <c r="AS15" s="472">
        <f t="shared" si="56"/>
        <v>4.6321942936987384</v>
      </c>
      <c r="AW15" s="676">
        <v>0.90957175925925926</v>
      </c>
      <c r="AX15" s="677">
        <f t="shared" si="17"/>
        <v>45526.909571759257</v>
      </c>
      <c r="AY15" s="676" t="s">
        <v>329</v>
      </c>
      <c r="AZ15" s="673">
        <v>8.0000000000000002E-3</v>
      </c>
      <c r="BA15" s="673"/>
      <c r="BB15" s="673">
        <v>7.0499999999999993E-2</v>
      </c>
      <c r="BC15" s="674">
        <v>159.50200630375889</v>
      </c>
      <c r="BD15" s="673">
        <f t="shared" si="18"/>
        <v>2262.4398057270769</v>
      </c>
      <c r="BE15" s="678">
        <f t="shared" si="19"/>
        <v>18.099518445816614</v>
      </c>
      <c r="BF15" s="672">
        <f t="shared" si="20"/>
        <v>2.2307972909616627</v>
      </c>
      <c r="BG15" s="672">
        <f t="shared" si="21"/>
        <v>2.2949928964569626</v>
      </c>
      <c r="BH15" s="672">
        <f t="shared" si="22"/>
        <v>15.868721154854951</v>
      </c>
      <c r="BI15" s="672">
        <f t="shared" si="23"/>
        <v>20.394511342273574</v>
      </c>
      <c r="BK15" s="676">
        <v>0.90957175925925926</v>
      </c>
      <c r="BL15" s="677">
        <f t="shared" si="24"/>
        <v>45526.909571759257</v>
      </c>
      <c r="BM15" s="676" t="s">
        <v>329</v>
      </c>
      <c r="BN15" s="673">
        <v>8.0000000000000002E-3</v>
      </c>
      <c r="BO15" s="673"/>
      <c r="BP15" s="673">
        <v>7.0499999999999993E-2</v>
      </c>
      <c r="BQ15" s="674">
        <v>114.42559497140269</v>
      </c>
      <c r="BR15" s="673">
        <f t="shared" si="25"/>
        <v>1623.0580847007475</v>
      </c>
      <c r="BS15" s="678">
        <f t="shared" si="26"/>
        <v>12.984464677605979</v>
      </c>
      <c r="BT15" s="672">
        <f t="shared" si="27"/>
        <v>1.6003579716280099</v>
      </c>
      <c r="BU15" s="672">
        <f t="shared" si="28"/>
        <v>1.6464114384374489</v>
      </c>
      <c r="BV15" s="672">
        <f t="shared" si="29"/>
        <v>11.38410670597797</v>
      </c>
      <c r="BW15" s="672">
        <f t="shared" si="30"/>
        <v>14.630876116043428</v>
      </c>
      <c r="BY15" s="472">
        <v>17.910718855069945</v>
      </c>
      <c r="BZ15" s="472">
        <f t="shared" si="57"/>
        <v>20.394511342273574</v>
      </c>
      <c r="CA15" s="472">
        <f t="shared" si="58"/>
        <v>11.38410670597797</v>
      </c>
      <c r="CB15" s="472">
        <v>20.181772235074316</v>
      </c>
      <c r="CC15" s="472">
        <v>15.703191443737024</v>
      </c>
      <c r="CD15" s="472">
        <f t="shared" si="59"/>
        <v>0.21273910719925837</v>
      </c>
      <c r="CE15" s="472">
        <f t="shared" si="60"/>
        <v>4.319084737759054</v>
      </c>
      <c r="CI15" s="740">
        <v>0.89383101851851843</v>
      </c>
      <c r="CJ15" s="741">
        <f t="shared" si="61"/>
        <v>45526.893831018519</v>
      </c>
      <c r="CK15" s="740" t="s">
        <v>365</v>
      </c>
      <c r="CL15" s="742">
        <v>1.7000000000000001E-2</v>
      </c>
      <c r="CM15" s="742">
        <v>0.127</v>
      </c>
      <c r="CN15" s="742">
        <v>0.24399999999999999</v>
      </c>
      <c r="CO15" s="743">
        <v>1407.8188422669439</v>
      </c>
      <c r="CP15" s="744">
        <f t="shared" si="62"/>
        <v>5769.7493535530484</v>
      </c>
      <c r="CQ15" s="745">
        <f t="shared" si="63"/>
        <v>98.085739010401824</v>
      </c>
      <c r="CR15" s="744">
        <f t="shared" si="31"/>
        <v>5.7461993561916076</v>
      </c>
      <c r="CS15" s="744">
        <f t="shared" si="32"/>
        <v>5.793493178053267</v>
      </c>
      <c r="CT15" s="744">
        <f t="shared" si="33"/>
        <v>92.339539654210213</v>
      </c>
      <c r="CU15" s="744">
        <f t="shared" si="34"/>
        <v>103.87923218845509</v>
      </c>
      <c r="CW15" s="740">
        <v>0.89383101851851843</v>
      </c>
      <c r="CX15" s="741">
        <f t="shared" si="64"/>
        <v>45526.893831018519</v>
      </c>
      <c r="CY15" s="740" t="s">
        <v>365</v>
      </c>
      <c r="CZ15" s="742">
        <v>1.7000000000000001E-2</v>
      </c>
      <c r="DA15" s="742">
        <v>0.127</v>
      </c>
      <c r="DB15" s="742">
        <v>0.24399999999999999</v>
      </c>
      <c r="DC15" s="743">
        <v>1407.8188422669439</v>
      </c>
      <c r="DD15" s="744">
        <f t="shared" si="65"/>
        <v>5769.7493535530484</v>
      </c>
      <c r="DE15" s="745">
        <f t="shared" si="66"/>
        <v>98.085739010401824</v>
      </c>
      <c r="DF15" s="744">
        <f t="shared" si="35"/>
        <v>5.7461993561916076</v>
      </c>
      <c r="DG15" s="744">
        <f t="shared" si="36"/>
        <v>5.793493178053267</v>
      </c>
      <c r="DH15" s="744">
        <f t="shared" si="37"/>
        <v>92.339539654210213</v>
      </c>
      <c r="DI15" s="744">
        <f t="shared" si="38"/>
        <v>103.87923218845509</v>
      </c>
      <c r="DK15" s="1019">
        <v>98.085739010401824</v>
      </c>
      <c r="DL15" s="229">
        <f t="shared" si="67"/>
        <v>103.87923218845509</v>
      </c>
      <c r="DM15" s="1020">
        <f t="shared" si="68"/>
        <v>92.339539654210213</v>
      </c>
      <c r="DN15" s="1021">
        <v>103.87923218845509</v>
      </c>
      <c r="DO15" s="229">
        <v>92.339539654210213</v>
      </c>
      <c r="DP15" s="472">
        <f t="shared" si="69"/>
        <v>0</v>
      </c>
      <c r="DQ15" s="472">
        <f t="shared" si="70"/>
        <v>0</v>
      </c>
      <c r="DU15" s="740">
        <v>0.89467592592592593</v>
      </c>
      <c r="DV15" s="741">
        <f t="shared" si="39"/>
        <v>45526.894675925927</v>
      </c>
      <c r="DW15" s="740" t="s">
        <v>366</v>
      </c>
      <c r="DX15" s="742">
        <v>8.0000000000000002E-3</v>
      </c>
      <c r="DY15" s="742">
        <v>7.5999999999999998E-2</v>
      </c>
      <c r="DZ15" s="742">
        <v>0.154421768707483</v>
      </c>
      <c r="EA15" s="743">
        <v>754.30348542080753</v>
      </c>
      <c r="EB15" s="744">
        <f t="shared" si="40"/>
        <v>4884.6965795972992</v>
      </c>
      <c r="EC15" s="745">
        <f t="shared" si="41"/>
        <v>39.077572636778392</v>
      </c>
      <c r="ED15" s="744">
        <f t="shared" si="42"/>
        <v>4.8532679282557316</v>
      </c>
      <c r="EE15" s="744">
        <f t="shared" si="43"/>
        <v>4.9165349335724162</v>
      </c>
      <c r="EF15" s="744">
        <f t="shared" si="44"/>
        <v>34.224304708522659</v>
      </c>
      <c r="EG15" s="744">
        <f t="shared" si="45"/>
        <v>43.994107570350806</v>
      </c>
      <c r="EI15" s="740">
        <v>0.89467592592592593</v>
      </c>
      <c r="EJ15" s="741">
        <f t="shared" si="46"/>
        <v>45526.894675925927</v>
      </c>
      <c r="EK15" s="740" t="s">
        <v>366</v>
      </c>
      <c r="EL15" s="742">
        <v>8.0000000000000002E-3</v>
      </c>
      <c r="EM15" s="742">
        <v>7.5999999999999998E-2</v>
      </c>
      <c r="EN15" s="742">
        <v>0.154421768707483</v>
      </c>
      <c r="EO15" s="743">
        <v>754.30348542080753</v>
      </c>
      <c r="EP15" s="744">
        <f t="shared" si="47"/>
        <v>4884.6965795972992</v>
      </c>
      <c r="EQ15" s="745">
        <f t="shared" si="48"/>
        <v>39.077572636778392</v>
      </c>
      <c r="ER15" s="744">
        <f t="shared" si="49"/>
        <v>4.8532679282557316</v>
      </c>
      <c r="ES15" s="744">
        <f t="shared" si="50"/>
        <v>4.9165349335724162</v>
      </c>
      <c r="ET15" s="744">
        <f t="shared" si="51"/>
        <v>34.224304708522659</v>
      </c>
      <c r="EU15" s="744">
        <f t="shared" si="52"/>
        <v>43.994107570350806</v>
      </c>
      <c r="EW15" s="1022">
        <v>39.077572636778392</v>
      </c>
      <c r="EX15" s="230">
        <f t="shared" si="71"/>
        <v>43.994107570350806</v>
      </c>
      <c r="EY15" s="1023">
        <f t="shared" si="72"/>
        <v>34.224304708522659</v>
      </c>
      <c r="EZ15" s="1024">
        <v>43.994107570350806</v>
      </c>
      <c r="FA15" s="230">
        <v>34.224304708522659</v>
      </c>
      <c r="FB15" s="472">
        <f t="shared" si="73"/>
        <v>0</v>
      </c>
      <c r="FC15" s="472">
        <f t="shared" si="74"/>
        <v>0</v>
      </c>
    </row>
    <row r="16" spans="1:182" x14ac:dyDescent="0.25">
      <c r="K16" s="657">
        <v>0.94027777777777777</v>
      </c>
      <c r="L16" s="658">
        <f t="shared" si="3"/>
        <v>45526.94027777778</v>
      </c>
      <c r="M16" s="657" t="s">
        <v>328</v>
      </c>
      <c r="N16" s="493">
        <v>3.0000000000000001E-3</v>
      </c>
      <c r="O16" s="493">
        <v>4.0000000000000001E-3</v>
      </c>
      <c r="P16" s="493">
        <v>8.9999999999999993E-3</v>
      </c>
      <c r="Q16" s="659">
        <v>92.703861557302019</v>
      </c>
      <c r="R16" s="493">
        <f t="shared" si="4"/>
        <v>10300.429061922447</v>
      </c>
      <c r="S16" s="660">
        <f t="shared" si="5"/>
        <v>30.901287185767341</v>
      </c>
      <c r="T16" s="493">
        <f t="shared" si="6"/>
        <v>9.2703861557302023</v>
      </c>
      <c r="U16" s="493">
        <f t="shared" si="7"/>
        <v>11.587982694662752</v>
      </c>
      <c r="V16" s="493">
        <f t="shared" si="8"/>
        <v>21.630901030037137</v>
      </c>
      <c r="W16" s="493">
        <f t="shared" si="9"/>
        <v>42.489269880430093</v>
      </c>
      <c r="Y16" s="657">
        <v>0.94027777777777777</v>
      </c>
      <c r="Z16" s="658">
        <f t="shared" si="10"/>
        <v>45526.94027777778</v>
      </c>
      <c r="AA16" s="657" t="s">
        <v>328</v>
      </c>
      <c r="AB16" s="493">
        <v>3.0000000000000001E-3</v>
      </c>
      <c r="AC16" s="493">
        <v>4.0000000000000001E-3</v>
      </c>
      <c r="AD16" s="493">
        <v>8.9999999999999993E-3</v>
      </c>
      <c r="AE16" s="659">
        <v>71.952219850446326</v>
      </c>
      <c r="AF16" s="493">
        <f t="shared" si="11"/>
        <v>7994.6910944940364</v>
      </c>
      <c r="AG16" s="660">
        <f t="shared" si="12"/>
        <v>23.984073283482111</v>
      </c>
      <c r="AH16" s="493">
        <f t="shared" si="13"/>
        <v>7.1952219850446335</v>
      </c>
      <c r="AI16" s="493">
        <f t="shared" si="14"/>
        <v>8.9940274813057908</v>
      </c>
      <c r="AJ16" s="493">
        <f t="shared" si="15"/>
        <v>16.788851298437478</v>
      </c>
      <c r="AK16" s="493">
        <f t="shared" si="16"/>
        <v>32.978100764787904</v>
      </c>
      <c r="AM16" s="472">
        <v>30.601493703051741</v>
      </c>
      <c r="AN16" s="472">
        <f t="shared" si="53"/>
        <v>42.489269880430093</v>
      </c>
      <c r="AO16" s="472">
        <f t="shared" si="54"/>
        <v>16.788851298437478</v>
      </c>
      <c r="AP16" s="472">
        <v>42.077053841696141</v>
      </c>
      <c r="AQ16" s="472">
        <v>21.421045592136217</v>
      </c>
      <c r="AR16" s="472">
        <f t="shared" si="55"/>
        <v>0.41221603873395196</v>
      </c>
      <c r="AS16" s="472">
        <f t="shared" si="56"/>
        <v>4.6321942936987384</v>
      </c>
      <c r="AW16" s="676">
        <v>0.9099652777777778</v>
      </c>
      <c r="AX16" s="677">
        <f t="shared" si="17"/>
        <v>45526.90996527778</v>
      </c>
      <c r="AY16" s="676" t="s">
        <v>329</v>
      </c>
      <c r="AZ16" s="673">
        <v>8.0000000000000002E-3</v>
      </c>
      <c r="BA16" s="673"/>
      <c r="BB16" s="673">
        <v>7.0499999999999993E-2</v>
      </c>
      <c r="BC16" s="674">
        <v>159.50200630375889</v>
      </c>
      <c r="BD16" s="673">
        <f t="shared" si="18"/>
        <v>2262.4398057270769</v>
      </c>
      <c r="BE16" s="678">
        <f t="shared" si="19"/>
        <v>18.099518445816614</v>
      </c>
      <c r="BF16" s="672">
        <f t="shared" si="20"/>
        <v>2.2307972909616627</v>
      </c>
      <c r="BG16" s="672">
        <f t="shared" si="21"/>
        <v>2.2949928964569626</v>
      </c>
      <c r="BH16" s="672">
        <f t="shared" si="22"/>
        <v>15.868721154854951</v>
      </c>
      <c r="BI16" s="672">
        <f t="shared" si="23"/>
        <v>20.394511342273574</v>
      </c>
      <c r="BK16" s="676">
        <v>0.9099652777777778</v>
      </c>
      <c r="BL16" s="677">
        <f t="shared" si="24"/>
        <v>45526.90996527778</v>
      </c>
      <c r="BM16" s="676" t="s">
        <v>329</v>
      </c>
      <c r="BN16" s="673">
        <v>8.0000000000000002E-3</v>
      </c>
      <c r="BO16" s="673"/>
      <c r="BP16" s="673">
        <v>7.0499999999999993E-2</v>
      </c>
      <c r="BQ16" s="674">
        <v>114.42559497140269</v>
      </c>
      <c r="BR16" s="673">
        <f t="shared" si="25"/>
        <v>1623.0580847007475</v>
      </c>
      <c r="BS16" s="678">
        <f t="shared" si="26"/>
        <v>12.984464677605979</v>
      </c>
      <c r="BT16" s="672">
        <f t="shared" si="27"/>
        <v>1.6003579716280099</v>
      </c>
      <c r="BU16" s="672">
        <f t="shared" si="28"/>
        <v>1.6464114384374489</v>
      </c>
      <c r="BV16" s="672">
        <f t="shared" si="29"/>
        <v>11.38410670597797</v>
      </c>
      <c r="BW16" s="672">
        <f t="shared" si="30"/>
        <v>14.630876116043428</v>
      </c>
      <c r="BY16" s="472">
        <v>17.910718855069945</v>
      </c>
      <c r="BZ16" s="472">
        <f t="shared" si="57"/>
        <v>20.394511342273574</v>
      </c>
      <c r="CA16" s="472">
        <f t="shared" si="58"/>
        <v>11.38410670597797</v>
      </c>
      <c r="CB16" s="472">
        <v>20.181772235074316</v>
      </c>
      <c r="CC16" s="472">
        <v>15.703191443737024</v>
      </c>
      <c r="CD16" s="472">
        <f t="shared" si="59"/>
        <v>0.21273910719925837</v>
      </c>
      <c r="CE16" s="472">
        <f t="shared" si="60"/>
        <v>4.319084737759054</v>
      </c>
      <c r="CI16" s="740">
        <v>0.89390046296296299</v>
      </c>
      <c r="CJ16" s="741">
        <f t="shared" si="61"/>
        <v>45526.893900462965</v>
      </c>
      <c r="CK16" s="740" t="s">
        <v>365</v>
      </c>
      <c r="CL16" s="742">
        <v>1.7999999999999999E-2</v>
      </c>
      <c r="CM16" s="742">
        <v>0.13</v>
      </c>
      <c r="CN16" s="742">
        <v>0.24399999999999999</v>
      </c>
      <c r="CO16" s="743">
        <v>1407.8188422669439</v>
      </c>
      <c r="CP16" s="744">
        <f t="shared" si="62"/>
        <v>5769.7493535530484</v>
      </c>
      <c r="CQ16" s="745">
        <f t="shared" si="63"/>
        <v>103.85548836395486</v>
      </c>
      <c r="CR16" s="744">
        <f t="shared" si="31"/>
        <v>5.7461993561916076</v>
      </c>
      <c r="CS16" s="744">
        <f t="shared" si="32"/>
        <v>5.793493178053267</v>
      </c>
      <c r="CT16" s="744">
        <f t="shared" si="33"/>
        <v>98.109289007763252</v>
      </c>
      <c r="CU16" s="744">
        <f t="shared" si="34"/>
        <v>109.64898154200813</v>
      </c>
      <c r="CW16" s="740">
        <v>0.89390046296296299</v>
      </c>
      <c r="CX16" s="741">
        <f t="shared" si="64"/>
        <v>45526.893900462965</v>
      </c>
      <c r="CY16" s="740" t="s">
        <v>365</v>
      </c>
      <c r="CZ16" s="742">
        <v>1.7999999999999999E-2</v>
      </c>
      <c r="DA16" s="742">
        <v>0.13</v>
      </c>
      <c r="DB16" s="742">
        <v>0.24399999999999999</v>
      </c>
      <c r="DC16" s="743">
        <v>1407.8188422669439</v>
      </c>
      <c r="DD16" s="744">
        <f t="shared" si="65"/>
        <v>5769.7493535530484</v>
      </c>
      <c r="DE16" s="745">
        <f t="shared" si="66"/>
        <v>103.85548836395486</v>
      </c>
      <c r="DF16" s="744">
        <f t="shared" si="35"/>
        <v>5.7461993561916076</v>
      </c>
      <c r="DG16" s="744">
        <f t="shared" si="36"/>
        <v>5.793493178053267</v>
      </c>
      <c r="DH16" s="744">
        <f t="shared" si="37"/>
        <v>98.109289007763252</v>
      </c>
      <c r="DI16" s="744">
        <f t="shared" si="38"/>
        <v>109.64898154200813</v>
      </c>
      <c r="DK16" s="1019">
        <v>103.85548836395486</v>
      </c>
      <c r="DL16" s="229">
        <f t="shared" si="67"/>
        <v>109.64898154200813</v>
      </c>
      <c r="DM16" s="1020">
        <f t="shared" si="68"/>
        <v>98.109289007763252</v>
      </c>
      <c r="DN16" s="1021">
        <v>109.64898154200813</v>
      </c>
      <c r="DO16" s="229">
        <v>98.109289007763252</v>
      </c>
      <c r="DP16" s="472">
        <f t="shared" si="69"/>
        <v>0</v>
      </c>
      <c r="DQ16" s="472">
        <f t="shared" si="70"/>
        <v>0</v>
      </c>
      <c r="DU16" s="740">
        <v>0.89473379629629635</v>
      </c>
      <c r="DV16" s="741">
        <f t="shared" si="39"/>
        <v>45526.894733796296</v>
      </c>
      <c r="DW16" s="740" t="s">
        <v>366</v>
      </c>
      <c r="DX16" s="742">
        <v>8.9999999999999993E-3</v>
      </c>
      <c r="DY16" s="742">
        <v>7.5999999999999998E-2</v>
      </c>
      <c r="DZ16" s="742">
        <v>0.154421768707483</v>
      </c>
      <c r="EA16" s="743">
        <v>754.30348542080753</v>
      </c>
      <c r="EB16" s="744">
        <f t="shared" si="40"/>
        <v>4884.6965795972992</v>
      </c>
      <c r="EC16" s="745">
        <f t="shared" si="41"/>
        <v>43.962269216375688</v>
      </c>
      <c r="ED16" s="744">
        <f t="shared" si="42"/>
        <v>4.8532679282557316</v>
      </c>
      <c r="EE16" s="744">
        <f t="shared" si="43"/>
        <v>4.9165349335724162</v>
      </c>
      <c r="EF16" s="744">
        <f t="shared" si="44"/>
        <v>39.109001288119956</v>
      </c>
      <c r="EG16" s="744">
        <f t="shared" si="45"/>
        <v>48.878804149948103</v>
      </c>
      <c r="EI16" s="740">
        <v>0.89473379629629635</v>
      </c>
      <c r="EJ16" s="741">
        <f t="shared" si="46"/>
        <v>45526.894733796296</v>
      </c>
      <c r="EK16" s="740" t="s">
        <v>366</v>
      </c>
      <c r="EL16" s="742">
        <v>8.9999999999999993E-3</v>
      </c>
      <c r="EM16" s="742">
        <v>7.5999999999999998E-2</v>
      </c>
      <c r="EN16" s="742">
        <v>0.154421768707483</v>
      </c>
      <c r="EO16" s="743">
        <v>754.30348542080753</v>
      </c>
      <c r="EP16" s="744">
        <f t="shared" si="47"/>
        <v>4884.6965795972992</v>
      </c>
      <c r="EQ16" s="745">
        <f t="shared" si="48"/>
        <v>43.962269216375688</v>
      </c>
      <c r="ER16" s="744">
        <f t="shared" si="49"/>
        <v>4.8532679282557316</v>
      </c>
      <c r="ES16" s="744">
        <f t="shared" si="50"/>
        <v>4.9165349335724162</v>
      </c>
      <c r="ET16" s="744">
        <f t="shared" si="51"/>
        <v>39.109001288119956</v>
      </c>
      <c r="EU16" s="744">
        <f t="shared" si="52"/>
        <v>48.878804149948103</v>
      </c>
      <c r="EW16" s="1022">
        <v>43.962269216375688</v>
      </c>
      <c r="EX16" s="230">
        <f t="shared" si="71"/>
        <v>48.878804149948103</v>
      </c>
      <c r="EY16" s="1023">
        <f t="shared" si="72"/>
        <v>39.109001288119956</v>
      </c>
      <c r="EZ16" s="1024">
        <v>48.878804149948103</v>
      </c>
      <c r="FA16" s="230">
        <v>39.109001288119956</v>
      </c>
      <c r="FB16" s="472">
        <f t="shared" si="73"/>
        <v>0</v>
      </c>
      <c r="FC16" s="472">
        <f t="shared" si="74"/>
        <v>0</v>
      </c>
    </row>
    <row r="17" spans="11:159" x14ac:dyDescent="0.25">
      <c r="K17" s="657">
        <v>0.94047453703703709</v>
      </c>
      <c r="L17" s="658">
        <f t="shared" si="3"/>
        <v>45526.940474537034</v>
      </c>
      <c r="M17" s="657" t="s">
        <v>328</v>
      </c>
      <c r="N17" s="493">
        <v>3.0000000000000001E-3</v>
      </c>
      <c r="O17" s="493">
        <v>4.0000000000000001E-3</v>
      </c>
      <c r="P17" s="493">
        <v>8.9999999999999993E-3</v>
      </c>
      <c r="Q17" s="659">
        <v>92.703861557302019</v>
      </c>
      <c r="R17" s="493">
        <f t="shared" si="4"/>
        <v>10300.429061922447</v>
      </c>
      <c r="S17" s="660">
        <f t="shared" si="5"/>
        <v>30.901287185767341</v>
      </c>
      <c r="T17" s="493">
        <f t="shared" si="6"/>
        <v>9.2703861557302023</v>
      </c>
      <c r="U17" s="493">
        <f t="shared" si="7"/>
        <v>11.587982694662752</v>
      </c>
      <c r="V17" s="493">
        <f t="shared" si="8"/>
        <v>21.630901030037137</v>
      </c>
      <c r="W17" s="493">
        <f t="shared" si="9"/>
        <v>42.489269880430093</v>
      </c>
      <c r="Y17" s="657">
        <v>0.94047453703703709</v>
      </c>
      <c r="Z17" s="658">
        <f t="shared" si="10"/>
        <v>45526.940474537034</v>
      </c>
      <c r="AA17" s="657" t="s">
        <v>328</v>
      </c>
      <c r="AB17" s="493">
        <v>3.0000000000000001E-3</v>
      </c>
      <c r="AC17" s="493">
        <v>4.0000000000000001E-3</v>
      </c>
      <c r="AD17" s="493">
        <v>8.9999999999999993E-3</v>
      </c>
      <c r="AE17" s="659">
        <v>71.952219850446326</v>
      </c>
      <c r="AF17" s="493">
        <f t="shared" si="11"/>
        <v>7994.6910944940364</v>
      </c>
      <c r="AG17" s="660">
        <f t="shared" si="12"/>
        <v>23.984073283482111</v>
      </c>
      <c r="AH17" s="493">
        <f t="shared" si="13"/>
        <v>7.1952219850446335</v>
      </c>
      <c r="AI17" s="493">
        <f t="shared" si="14"/>
        <v>8.9940274813057908</v>
      </c>
      <c r="AJ17" s="493">
        <f t="shared" si="15"/>
        <v>16.788851298437478</v>
      </c>
      <c r="AK17" s="493">
        <f t="shared" si="16"/>
        <v>32.978100764787904</v>
      </c>
      <c r="AM17" s="472">
        <v>30.601493703051741</v>
      </c>
      <c r="AN17" s="472">
        <f t="shared" si="53"/>
        <v>42.489269880430093</v>
      </c>
      <c r="AO17" s="472">
        <f t="shared" si="54"/>
        <v>16.788851298437478</v>
      </c>
      <c r="AP17" s="472">
        <v>42.077053841696141</v>
      </c>
      <c r="AQ17" s="472">
        <v>21.421045592136217</v>
      </c>
      <c r="AR17" s="472">
        <f t="shared" si="55"/>
        <v>0.41221603873395196</v>
      </c>
      <c r="AS17" s="472">
        <f t="shared" si="56"/>
        <v>4.6321942936987384</v>
      </c>
      <c r="AW17" s="676">
        <v>0.91037037037037039</v>
      </c>
      <c r="AX17" s="677">
        <f t="shared" si="17"/>
        <v>45526.910370370373</v>
      </c>
      <c r="AY17" s="676" t="s">
        <v>329</v>
      </c>
      <c r="AZ17" s="673">
        <v>0.01</v>
      </c>
      <c r="BA17" s="673"/>
      <c r="BB17" s="673">
        <v>7.0499999999999993E-2</v>
      </c>
      <c r="BC17" s="674">
        <v>159.50200630375889</v>
      </c>
      <c r="BD17" s="673">
        <f t="shared" si="18"/>
        <v>2262.4398057270769</v>
      </c>
      <c r="BE17" s="678">
        <f t="shared" si="19"/>
        <v>22.624398057270771</v>
      </c>
      <c r="BF17" s="672">
        <f t="shared" si="20"/>
        <v>2.2307972909616627</v>
      </c>
      <c r="BG17" s="672">
        <f t="shared" si="21"/>
        <v>2.2949928964569626</v>
      </c>
      <c r="BH17" s="672">
        <f t="shared" si="22"/>
        <v>20.393600766309106</v>
      </c>
      <c r="BI17" s="672">
        <f t="shared" si="23"/>
        <v>24.919390953727735</v>
      </c>
      <c r="BK17" s="676">
        <v>0.91037037037037039</v>
      </c>
      <c r="BL17" s="677">
        <f t="shared" si="24"/>
        <v>45526.910370370373</v>
      </c>
      <c r="BM17" s="676" t="s">
        <v>329</v>
      </c>
      <c r="BN17" s="673">
        <v>0.01</v>
      </c>
      <c r="BO17" s="673"/>
      <c r="BP17" s="673">
        <v>7.0499999999999993E-2</v>
      </c>
      <c r="BQ17" s="674">
        <v>114.42559497140269</v>
      </c>
      <c r="BR17" s="673">
        <f t="shared" si="25"/>
        <v>1623.0580847007475</v>
      </c>
      <c r="BS17" s="678">
        <f t="shared" si="26"/>
        <v>16.230580847007474</v>
      </c>
      <c r="BT17" s="672">
        <f t="shared" si="27"/>
        <v>1.6003579716280099</v>
      </c>
      <c r="BU17" s="672">
        <f t="shared" si="28"/>
        <v>1.6464114384374489</v>
      </c>
      <c r="BV17" s="672">
        <f t="shared" si="29"/>
        <v>14.630222875379463</v>
      </c>
      <c r="BW17" s="672">
        <f t="shared" si="30"/>
        <v>17.876992285444924</v>
      </c>
      <c r="BY17" s="472">
        <v>22.388398568837427</v>
      </c>
      <c r="BZ17" s="472">
        <f t="shared" si="57"/>
        <v>24.919390953727735</v>
      </c>
      <c r="CA17" s="472">
        <f t="shared" si="58"/>
        <v>14.630222875379463</v>
      </c>
      <c r="CB17" s="472">
        <v>24.659451948841799</v>
      </c>
      <c r="CC17" s="472">
        <v>20.180871157504505</v>
      </c>
      <c r="CD17" s="472">
        <f t="shared" si="59"/>
        <v>0.25993900488593624</v>
      </c>
      <c r="CE17" s="472">
        <f t="shared" si="60"/>
        <v>5.5506482821250422</v>
      </c>
      <c r="CI17" s="740">
        <v>0.89393518518518522</v>
      </c>
      <c r="CJ17" s="741">
        <f t="shared" si="61"/>
        <v>45526.893935185188</v>
      </c>
      <c r="CK17" s="740" t="s">
        <v>365</v>
      </c>
      <c r="CL17" s="742">
        <v>1.7000000000000001E-2</v>
      </c>
      <c r="CM17" s="742">
        <v>0.13500000000000001</v>
      </c>
      <c r="CN17" s="742">
        <v>0.24399999999999999</v>
      </c>
      <c r="CO17" s="743">
        <v>1407.8188422669439</v>
      </c>
      <c r="CP17" s="744">
        <f t="shared" si="62"/>
        <v>5769.7493535530484</v>
      </c>
      <c r="CQ17" s="745">
        <f t="shared" si="63"/>
        <v>98.085739010401824</v>
      </c>
      <c r="CR17" s="744">
        <f t="shared" si="31"/>
        <v>5.7461993561916076</v>
      </c>
      <c r="CS17" s="744">
        <f t="shared" si="32"/>
        <v>5.793493178053267</v>
      </c>
      <c r="CT17" s="744">
        <f t="shared" si="33"/>
        <v>92.339539654210213</v>
      </c>
      <c r="CU17" s="744">
        <f t="shared" si="34"/>
        <v>103.87923218845509</v>
      </c>
      <c r="CW17" s="740">
        <v>0.89393518518518522</v>
      </c>
      <c r="CX17" s="741">
        <f t="shared" si="64"/>
        <v>45526.893935185188</v>
      </c>
      <c r="CY17" s="740" t="s">
        <v>365</v>
      </c>
      <c r="CZ17" s="742">
        <v>1.7000000000000001E-2</v>
      </c>
      <c r="DA17" s="742">
        <v>0.13500000000000001</v>
      </c>
      <c r="DB17" s="742">
        <v>0.24399999999999999</v>
      </c>
      <c r="DC17" s="743">
        <v>1407.8188422669439</v>
      </c>
      <c r="DD17" s="744">
        <f t="shared" si="65"/>
        <v>5769.7493535530484</v>
      </c>
      <c r="DE17" s="745">
        <f t="shared" si="66"/>
        <v>98.085739010401824</v>
      </c>
      <c r="DF17" s="744">
        <f t="shared" si="35"/>
        <v>5.7461993561916076</v>
      </c>
      <c r="DG17" s="744">
        <f t="shared" si="36"/>
        <v>5.793493178053267</v>
      </c>
      <c r="DH17" s="744">
        <f t="shared" si="37"/>
        <v>92.339539654210213</v>
      </c>
      <c r="DI17" s="744">
        <f t="shared" si="38"/>
        <v>103.87923218845509</v>
      </c>
      <c r="DK17" s="1019">
        <v>98.085739010401824</v>
      </c>
      <c r="DL17" s="229">
        <f t="shared" si="67"/>
        <v>103.87923218845509</v>
      </c>
      <c r="DM17" s="1020">
        <f t="shared" si="68"/>
        <v>92.339539654210213</v>
      </c>
      <c r="DN17" s="1021">
        <v>103.87923218845509</v>
      </c>
      <c r="DO17" s="229">
        <v>92.339539654210213</v>
      </c>
      <c r="DP17" s="472">
        <f t="shared" si="69"/>
        <v>0</v>
      </c>
      <c r="DQ17" s="472">
        <f t="shared" si="70"/>
        <v>0</v>
      </c>
      <c r="DU17" s="740">
        <v>0.89483796296296303</v>
      </c>
      <c r="DV17" s="741">
        <f t="shared" si="39"/>
        <v>45526.894837962966</v>
      </c>
      <c r="DW17" s="740" t="s">
        <v>366</v>
      </c>
      <c r="DX17" s="742">
        <v>0.01</v>
      </c>
      <c r="DY17" s="742">
        <v>7.5999999999999998E-2</v>
      </c>
      <c r="DZ17" s="742">
        <v>0.154421768707483</v>
      </c>
      <c r="EA17" s="743">
        <v>754.30348542080753</v>
      </c>
      <c r="EB17" s="744">
        <f t="shared" si="40"/>
        <v>4884.6965795972992</v>
      </c>
      <c r="EC17" s="745">
        <f t="shared" si="41"/>
        <v>48.846965795972991</v>
      </c>
      <c r="ED17" s="744">
        <f t="shared" si="42"/>
        <v>4.8532679282557316</v>
      </c>
      <c r="EE17" s="744">
        <f t="shared" si="43"/>
        <v>4.9165349335724162</v>
      </c>
      <c r="EF17" s="744">
        <f t="shared" si="44"/>
        <v>43.993697867717259</v>
      </c>
      <c r="EG17" s="744">
        <f t="shared" si="45"/>
        <v>53.763500729545406</v>
      </c>
      <c r="EI17" s="740">
        <v>0.89483796296296303</v>
      </c>
      <c r="EJ17" s="741">
        <f t="shared" si="46"/>
        <v>45526.894837962966</v>
      </c>
      <c r="EK17" s="740" t="s">
        <v>366</v>
      </c>
      <c r="EL17" s="742">
        <v>0.01</v>
      </c>
      <c r="EM17" s="742">
        <v>7.5999999999999998E-2</v>
      </c>
      <c r="EN17" s="742">
        <v>0.154421768707483</v>
      </c>
      <c r="EO17" s="743">
        <v>754.30348542080753</v>
      </c>
      <c r="EP17" s="744">
        <f t="shared" si="47"/>
        <v>4884.6965795972992</v>
      </c>
      <c r="EQ17" s="745">
        <f t="shared" si="48"/>
        <v>48.846965795972991</v>
      </c>
      <c r="ER17" s="744">
        <f t="shared" si="49"/>
        <v>4.8532679282557316</v>
      </c>
      <c r="ES17" s="744">
        <f t="shared" si="50"/>
        <v>4.9165349335724162</v>
      </c>
      <c r="ET17" s="744">
        <f t="shared" si="51"/>
        <v>43.993697867717259</v>
      </c>
      <c r="EU17" s="744">
        <f t="shared" si="52"/>
        <v>53.763500729545406</v>
      </c>
      <c r="EW17" s="1022">
        <v>48.846965795972991</v>
      </c>
      <c r="EX17" s="230">
        <f t="shared" si="71"/>
        <v>53.763500729545406</v>
      </c>
      <c r="EY17" s="1023">
        <f t="shared" si="72"/>
        <v>43.993697867717259</v>
      </c>
      <c r="EZ17" s="1024">
        <v>53.763500729545406</v>
      </c>
      <c r="FA17" s="230">
        <v>43.993697867717259</v>
      </c>
      <c r="FB17" s="472">
        <f t="shared" si="73"/>
        <v>0</v>
      </c>
      <c r="FC17" s="472">
        <f t="shared" si="74"/>
        <v>0</v>
      </c>
    </row>
    <row r="18" spans="11:159" x14ac:dyDescent="0.25">
      <c r="K18" s="657">
        <v>0.94070601851851843</v>
      </c>
      <c r="L18" s="658">
        <f t="shared" si="3"/>
        <v>45526.940706018519</v>
      </c>
      <c r="M18" s="657" t="s">
        <v>328</v>
      </c>
      <c r="N18" s="493">
        <v>3.0000000000000001E-3</v>
      </c>
      <c r="O18" s="493">
        <v>4.0000000000000001E-3</v>
      </c>
      <c r="P18" s="493">
        <v>8.9999999999999993E-3</v>
      </c>
      <c r="Q18" s="659">
        <v>92.703861557302019</v>
      </c>
      <c r="R18" s="493">
        <f t="shared" si="4"/>
        <v>10300.429061922447</v>
      </c>
      <c r="S18" s="660">
        <f t="shared" si="5"/>
        <v>30.901287185767341</v>
      </c>
      <c r="T18" s="493">
        <f t="shared" si="6"/>
        <v>9.2703861557302023</v>
      </c>
      <c r="U18" s="493">
        <f t="shared" si="7"/>
        <v>11.587982694662752</v>
      </c>
      <c r="V18" s="493">
        <f t="shared" si="8"/>
        <v>21.630901030037137</v>
      </c>
      <c r="W18" s="493">
        <f t="shared" si="9"/>
        <v>42.489269880430093</v>
      </c>
      <c r="Y18" s="657">
        <v>0.94070601851851843</v>
      </c>
      <c r="Z18" s="658">
        <f t="shared" si="10"/>
        <v>45526.940706018519</v>
      </c>
      <c r="AA18" s="657" t="s">
        <v>328</v>
      </c>
      <c r="AB18" s="493">
        <v>3.0000000000000001E-3</v>
      </c>
      <c r="AC18" s="493">
        <v>4.0000000000000001E-3</v>
      </c>
      <c r="AD18" s="493">
        <v>8.9999999999999993E-3</v>
      </c>
      <c r="AE18" s="659">
        <v>71.952219850446326</v>
      </c>
      <c r="AF18" s="493">
        <f t="shared" si="11"/>
        <v>7994.6910944940364</v>
      </c>
      <c r="AG18" s="660">
        <f t="shared" si="12"/>
        <v>23.984073283482111</v>
      </c>
      <c r="AH18" s="493">
        <f t="shared" si="13"/>
        <v>7.1952219850446335</v>
      </c>
      <c r="AI18" s="493">
        <f t="shared" si="14"/>
        <v>8.9940274813057908</v>
      </c>
      <c r="AJ18" s="493">
        <f t="shared" si="15"/>
        <v>16.788851298437478</v>
      </c>
      <c r="AK18" s="493">
        <f t="shared" si="16"/>
        <v>32.978100764787904</v>
      </c>
      <c r="AM18" s="472">
        <v>30.601493703051741</v>
      </c>
      <c r="AN18" s="472">
        <f t="shared" si="53"/>
        <v>42.489269880430093</v>
      </c>
      <c r="AO18" s="472">
        <f t="shared" si="54"/>
        <v>16.788851298437478</v>
      </c>
      <c r="AP18" s="472">
        <v>42.077053841696141</v>
      </c>
      <c r="AQ18" s="472">
        <v>21.421045592136217</v>
      </c>
      <c r="AR18" s="472">
        <f t="shared" si="55"/>
        <v>0.41221603873395196</v>
      </c>
      <c r="AS18" s="472">
        <f t="shared" si="56"/>
        <v>4.6321942936987384</v>
      </c>
      <c r="AW18" s="676">
        <v>0.91071759259259266</v>
      </c>
      <c r="AX18" s="677">
        <f t="shared" si="17"/>
        <v>45526.910717592589</v>
      </c>
      <c r="AY18" s="676" t="s">
        <v>329</v>
      </c>
      <c r="AZ18" s="673">
        <v>8.9999999999999993E-3</v>
      </c>
      <c r="BA18" s="673"/>
      <c r="BB18" s="673">
        <v>7.0499999999999993E-2</v>
      </c>
      <c r="BC18" s="674">
        <v>159.50200630375889</v>
      </c>
      <c r="BD18" s="673">
        <f t="shared" si="18"/>
        <v>2262.4398057270769</v>
      </c>
      <c r="BE18" s="678">
        <f t="shared" si="19"/>
        <v>20.36195825154369</v>
      </c>
      <c r="BF18" s="672">
        <f t="shared" si="20"/>
        <v>2.2307972909616627</v>
      </c>
      <c r="BG18" s="672">
        <f t="shared" si="21"/>
        <v>2.2949928964569626</v>
      </c>
      <c r="BH18" s="672">
        <f t="shared" si="22"/>
        <v>18.131160960582029</v>
      </c>
      <c r="BI18" s="672">
        <f t="shared" si="23"/>
        <v>22.656951148000651</v>
      </c>
      <c r="BK18" s="676">
        <v>0.91071759259259266</v>
      </c>
      <c r="BL18" s="677">
        <f t="shared" si="24"/>
        <v>45526.910717592589</v>
      </c>
      <c r="BM18" s="676" t="s">
        <v>329</v>
      </c>
      <c r="BN18" s="673">
        <v>8.9999999999999993E-3</v>
      </c>
      <c r="BO18" s="673"/>
      <c r="BP18" s="673">
        <v>7.0499999999999993E-2</v>
      </c>
      <c r="BQ18" s="674">
        <v>114.42559497140269</v>
      </c>
      <c r="BR18" s="673">
        <f t="shared" si="25"/>
        <v>1623.0580847007475</v>
      </c>
      <c r="BS18" s="678">
        <f t="shared" si="26"/>
        <v>14.607522762306726</v>
      </c>
      <c r="BT18" s="672">
        <f t="shared" si="27"/>
        <v>1.6003579716280099</v>
      </c>
      <c r="BU18" s="672">
        <f t="shared" si="28"/>
        <v>1.6464114384374489</v>
      </c>
      <c r="BV18" s="672">
        <f t="shared" si="29"/>
        <v>13.007164790678715</v>
      </c>
      <c r="BW18" s="672">
        <f t="shared" si="30"/>
        <v>16.253934200744176</v>
      </c>
      <c r="BY18" s="472">
        <v>20.149558711953684</v>
      </c>
      <c r="BZ18" s="472">
        <f t="shared" si="57"/>
        <v>22.656951148000651</v>
      </c>
      <c r="CA18" s="472">
        <f t="shared" si="58"/>
        <v>13.007164790678715</v>
      </c>
      <c r="CB18" s="472">
        <v>22.420612091958056</v>
      </c>
      <c r="CC18" s="472">
        <v>17.942031300620762</v>
      </c>
      <c r="CD18" s="472">
        <f t="shared" si="59"/>
        <v>0.23633905604259553</v>
      </c>
      <c r="CE18" s="472">
        <f t="shared" si="60"/>
        <v>4.9348665099420472</v>
      </c>
      <c r="CI18" s="740">
        <v>0.89400462962962957</v>
      </c>
      <c r="CJ18" s="741">
        <f t="shared" si="61"/>
        <v>45526.894004629627</v>
      </c>
      <c r="CK18" s="740" t="s">
        <v>365</v>
      </c>
      <c r="CL18" s="742">
        <v>0.02</v>
      </c>
      <c r="CM18" s="742">
        <v>0.14000000000000001</v>
      </c>
      <c r="CN18" s="742">
        <v>0.24399999999999999</v>
      </c>
      <c r="CO18" s="743">
        <v>1407.8188422669439</v>
      </c>
      <c r="CP18" s="744">
        <f t="shared" si="62"/>
        <v>5769.7493535530484</v>
      </c>
      <c r="CQ18" s="745">
        <f t="shared" si="63"/>
        <v>115.39498707106097</v>
      </c>
      <c r="CR18" s="744">
        <f t="shared" si="31"/>
        <v>5.7461993561916076</v>
      </c>
      <c r="CS18" s="744">
        <f t="shared" si="32"/>
        <v>5.793493178053267</v>
      </c>
      <c r="CT18" s="744">
        <f t="shared" si="33"/>
        <v>109.64878771486936</v>
      </c>
      <c r="CU18" s="744">
        <f t="shared" si="34"/>
        <v>121.18848024911424</v>
      </c>
      <c r="CW18" s="740">
        <v>0.89400462962962957</v>
      </c>
      <c r="CX18" s="741">
        <f t="shared" si="64"/>
        <v>45526.894004629627</v>
      </c>
      <c r="CY18" s="740" t="s">
        <v>365</v>
      </c>
      <c r="CZ18" s="742">
        <v>0.02</v>
      </c>
      <c r="DA18" s="742">
        <v>0.14000000000000001</v>
      </c>
      <c r="DB18" s="742">
        <v>0.24399999999999999</v>
      </c>
      <c r="DC18" s="743">
        <v>1407.8188422669439</v>
      </c>
      <c r="DD18" s="744">
        <f t="shared" si="65"/>
        <v>5769.7493535530484</v>
      </c>
      <c r="DE18" s="745">
        <f t="shared" si="66"/>
        <v>115.39498707106097</v>
      </c>
      <c r="DF18" s="744">
        <f t="shared" si="35"/>
        <v>5.7461993561916076</v>
      </c>
      <c r="DG18" s="744">
        <f t="shared" si="36"/>
        <v>5.793493178053267</v>
      </c>
      <c r="DH18" s="744">
        <f t="shared" si="37"/>
        <v>109.64878771486936</v>
      </c>
      <c r="DI18" s="744">
        <f t="shared" si="38"/>
        <v>121.18848024911424</v>
      </c>
      <c r="DK18" s="1019">
        <v>115.39498707106097</v>
      </c>
      <c r="DL18" s="229">
        <f t="shared" si="67"/>
        <v>121.18848024911424</v>
      </c>
      <c r="DM18" s="1020">
        <f t="shared" si="68"/>
        <v>109.64878771486936</v>
      </c>
      <c r="DN18" s="1021">
        <v>121.18848024911424</v>
      </c>
      <c r="DO18" s="229">
        <v>109.64878771486936</v>
      </c>
      <c r="DP18" s="472">
        <f t="shared" si="69"/>
        <v>0</v>
      </c>
      <c r="DQ18" s="472">
        <f t="shared" si="70"/>
        <v>0</v>
      </c>
      <c r="DU18" s="740">
        <v>0.89493055555555545</v>
      </c>
      <c r="DV18" s="741">
        <f t="shared" si="39"/>
        <v>45526.894930555558</v>
      </c>
      <c r="DW18" s="740" t="s">
        <v>366</v>
      </c>
      <c r="DX18" s="742">
        <v>0.01</v>
      </c>
      <c r="DY18" s="742">
        <v>8.2000000000000003E-2</v>
      </c>
      <c r="DZ18" s="742">
        <v>0.154421768707483</v>
      </c>
      <c r="EA18" s="743">
        <v>754.30348542080753</v>
      </c>
      <c r="EB18" s="744">
        <f t="shared" si="40"/>
        <v>4884.6965795972992</v>
      </c>
      <c r="EC18" s="745">
        <f t="shared" si="41"/>
        <v>48.846965795972991</v>
      </c>
      <c r="ED18" s="744">
        <f t="shared" si="42"/>
        <v>4.8532679282557316</v>
      </c>
      <c r="EE18" s="744">
        <f t="shared" si="43"/>
        <v>4.9165349335724162</v>
      </c>
      <c r="EF18" s="744">
        <f t="shared" si="44"/>
        <v>43.993697867717259</v>
      </c>
      <c r="EG18" s="744">
        <f t="shared" si="45"/>
        <v>53.763500729545406</v>
      </c>
      <c r="EI18" s="740">
        <v>0.89493055555555545</v>
      </c>
      <c r="EJ18" s="741">
        <f t="shared" si="46"/>
        <v>45526.894930555558</v>
      </c>
      <c r="EK18" s="740" t="s">
        <v>366</v>
      </c>
      <c r="EL18" s="742">
        <v>0.01</v>
      </c>
      <c r="EM18" s="742">
        <v>8.2000000000000003E-2</v>
      </c>
      <c r="EN18" s="742">
        <v>0.154421768707483</v>
      </c>
      <c r="EO18" s="743">
        <v>754.30348542080753</v>
      </c>
      <c r="EP18" s="744">
        <f t="shared" si="47"/>
        <v>4884.6965795972992</v>
      </c>
      <c r="EQ18" s="745">
        <f t="shared" si="48"/>
        <v>48.846965795972991</v>
      </c>
      <c r="ER18" s="744">
        <f t="shared" si="49"/>
        <v>4.8532679282557316</v>
      </c>
      <c r="ES18" s="744">
        <f t="shared" si="50"/>
        <v>4.9165349335724162</v>
      </c>
      <c r="ET18" s="744">
        <f t="shared" si="51"/>
        <v>43.993697867717259</v>
      </c>
      <c r="EU18" s="744">
        <f t="shared" si="52"/>
        <v>53.763500729545406</v>
      </c>
      <c r="EW18" s="1022">
        <v>48.846965795972991</v>
      </c>
      <c r="EX18" s="230">
        <f t="shared" si="71"/>
        <v>53.763500729545406</v>
      </c>
      <c r="EY18" s="1023">
        <f t="shared" si="72"/>
        <v>43.993697867717259</v>
      </c>
      <c r="EZ18" s="1024">
        <v>53.763500729545406</v>
      </c>
      <c r="FA18" s="230">
        <v>43.993697867717259</v>
      </c>
      <c r="FB18" s="472">
        <f t="shared" si="73"/>
        <v>0</v>
      </c>
      <c r="FC18" s="472">
        <f t="shared" si="74"/>
        <v>0</v>
      </c>
    </row>
    <row r="19" spans="11:159" x14ac:dyDescent="0.25">
      <c r="K19" s="657">
        <v>0.94096064814814817</v>
      </c>
      <c r="L19" s="658">
        <f t="shared" si="3"/>
        <v>45526.940960648149</v>
      </c>
      <c r="M19" s="657" t="s">
        <v>328</v>
      </c>
      <c r="N19" s="493">
        <v>3.0000000000000001E-3</v>
      </c>
      <c r="O19" s="493">
        <v>4.0000000000000001E-3</v>
      </c>
      <c r="P19" s="493">
        <v>8.9999999999999993E-3</v>
      </c>
      <c r="Q19" s="659">
        <v>92.703861557302019</v>
      </c>
      <c r="R19" s="493">
        <f t="shared" si="4"/>
        <v>10300.429061922447</v>
      </c>
      <c r="S19" s="660">
        <f t="shared" si="5"/>
        <v>30.901287185767341</v>
      </c>
      <c r="T19" s="493">
        <f t="shared" si="6"/>
        <v>9.2703861557302023</v>
      </c>
      <c r="U19" s="493">
        <f t="shared" si="7"/>
        <v>11.587982694662752</v>
      </c>
      <c r="V19" s="493">
        <f t="shared" si="8"/>
        <v>21.630901030037137</v>
      </c>
      <c r="W19" s="493">
        <f t="shared" si="9"/>
        <v>42.489269880430093</v>
      </c>
      <c r="Y19" s="657">
        <v>0.94096064814814817</v>
      </c>
      <c r="Z19" s="658">
        <f t="shared" si="10"/>
        <v>45526.940960648149</v>
      </c>
      <c r="AA19" s="657" t="s">
        <v>328</v>
      </c>
      <c r="AB19" s="493">
        <v>3.0000000000000001E-3</v>
      </c>
      <c r="AC19" s="493">
        <v>4.0000000000000001E-3</v>
      </c>
      <c r="AD19" s="493">
        <v>8.9999999999999993E-3</v>
      </c>
      <c r="AE19" s="659">
        <v>71.952219850446326</v>
      </c>
      <c r="AF19" s="493">
        <f t="shared" si="11"/>
        <v>7994.6910944940364</v>
      </c>
      <c r="AG19" s="660">
        <f t="shared" si="12"/>
        <v>23.984073283482111</v>
      </c>
      <c r="AH19" s="493">
        <f t="shared" si="13"/>
        <v>7.1952219850446335</v>
      </c>
      <c r="AI19" s="493">
        <f t="shared" si="14"/>
        <v>8.9940274813057908</v>
      </c>
      <c r="AJ19" s="493">
        <f t="shared" si="15"/>
        <v>16.788851298437478</v>
      </c>
      <c r="AK19" s="493">
        <f t="shared" si="16"/>
        <v>32.978100764787904</v>
      </c>
      <c r="AM19" s="472">
        <v>30.601493703051741</v>
      </c>
      <c r="AN19" s="472">
        <f t="shared" si="53"/>
        <v>42.489269880430093</v>
      </c>
      <c r="AO19" s="472">
        <f t="shared" si="54"/>
        <v>16.788851298437478</v>
      </c>
      <c r="AP19" s="472">
        <v>42.077053841696141</v>
      </c>
      <c r="AQ19" s="472">
        <v>21.421045592136217</v>
      </c>
      <c r="AR19" s="472">
        <f t="shared" si="55"/>
        <v>0.41221603873395196</v>
      </c>
      <c r="AS19" s="472">
        <f t="shared" si="56"/>
        <v>4.6321942936987384</v>
      </c>
      <c r="AW19" s="676">
        <v>0.91109953703703705</v>
      </c>
      <c r="AX19" s="677">
        <f t="shared" si="17"/>
        <v>45526.911099537036</v>
      </c>
      <c r="AY19" s="676" t="s">
        <v>329</v>
      </c>
      <c r="AZ19" s="673">
        <v>1.9E-2</v>
      </c>
      <c r="BA19" s="673"/>
      <c r="BB19" s="673">
        <v>7.0499999999999993E-2</v>
      </c>
      <c r="BC19" s="674">
        <v>159.50200630375889</v>
      </c>
      <c r="BD19" s="673">
        <f t="shared" si="18"/>
        <v>2262.4398057270769</v>
      </c>
      <c r="BE19" s="678">
        <f t="shared" si="19"/>
        <v>42.986356308814457</v>
      </c>
      <c r="BF19" s="672">
        <f t="shared" si="20"/>
        <v>2.2307972909616627</v>
      </c>
      <c r="BG19" s="672">
        <f t="shared" si="21"/>
        <v>2.2949928964569626</v>
      </c>
      <c r="BH19" s="672">
        <f t="shared" si="22"/>
        <v>40.755559017852796</v>
      </c>
      <c r="BI19" s="672">
        <f t="shared" si="23"/>
        <v>45.281349205271418</v>
      </c>
      <c r="BK19" s="676">
        <v>0.91109953703703705</v>
      </c>
      <c r="BL19" s="677">
        <f t="shared" si="24"/>
        <v>45526.911099537036</v>
      </c>
      <c r="BM19" s="676" t="s">
        <v>329</v>
      </c>
      <c r="BN19" s="673">
        <v>1.9E-2</v>
      </c>
      <c r="BO19" s="673"/>
      <c r="BP19" s="673">
        <v>7.0499999999999993E-2</v>
      </c>
      <c r="BQ19" s="674">
        <v>114.42559497140269</v>
      </c>
      <c r="BR19" s="673">
        <f t="shared" si="25"/>
        <v>1623.0580847007475</v>
      </c>
      <c r="BS19" s="678">
        <f t="shared" si="26"/>
        <v>30.838103609314203</v>
      </c>
      <c r="BT19" s="672">
        <f t="shared" si="27"/>
        <v>1.6003579716280099</v>
      </c>
      <c r="BU19" s="672">
        <f t="shared" si="28"/>
        <v>1.6464114384374489</v>
      </c>
      <c r="BV19" s="672">
        <f t="shared" si="29"/>
        <v>29.237745637686192</v>
      </c>
      <c r="BW19" s="672">
        <f t="shared" si="30"/>
        <v>32.48451504775165</v>
      </c>
      <c r="BY19" s="472">
        <v>42.537957280791112</v>
      </c>
      <c r="BZ19" s="472">
        <f t="shared" si="57"/>
        <v>45.281349205271418</v>
      </c>
      <c r="CA19" s="472">
        <f t="shared" si="58"/>
        <v>29.237745637686192</v>
      </c>
      <c r="CB19" s="472">
        <v>44.809010660795487</v>
      </c>
      <c r="CC19" s="472">
        <v>40.330429869458193</v>
      </c>
      <c r="CD19" s="472">
        <f t="shared" si="59"/>
        <v>0.4723385444759316</v>
      </c>
      <c r="CE19" s="472">
        <f t="shared" si="60"/>
        <v>11.092684231772001</v>
      </c>
      <c r="CI19" s="740">
        <v>0.89405092592592583</v>
      </c>
      <c r="CJ19" s="741">
        <f t="shared" si="61"/>
        <v>45526.894050925926</v>
      </c>
      <c r="CK19" s="740" t="s">
        <v>365</v>
      </c>
      <c r="CL19" s="742">
        <v>2.1000000000000001E-2</v>
      </c>
      <c r="CM19" s="742">
        <v>0.14000000000000001</v>
      </c>
      <c r="CN19" s="742">
        <v>0.24399999999999999</v>
      </c>
      <c r="CO19" s="743">
        <v>1407.8188422669439</v>
      </c>
      <c r="CP19" s="744">
        <f t="shared" si="62"/>
        <v>5769.7493535530484</v>
      </c>
      <c r="CQ19" s="745">
        <f t="shared" si="63"/>
        <v>121.16473642461402</v>
      </c>
      <c r="CR19" s="744">
        <f t="shared" si="31"/>
        <v>5.7461993561916076</v>
      </c>
      <c r="CS19" s="744">
        <f t="shared" si="32"/>
        <v>5.793493178053267</v>
      </c>
      <c r="CT19" s="744">
        <f t="shared" si="33"/>
        <v>115.41853706842241</v>
      </c>
      <c r="CU19" s="744">
        <f t="shared" si="34"/>
        <v>126.95822960266729</v>
      </c>
      <c r="CW19" s="740">
        <v>0.89405092592592583</v>
      </c>
      <c r="CX19" s="741">
        <f t="shared" si="64"/>
        <v>45526.894050925926</v>
      </c>
      <c r="CY19" s="740" t="s">
        <v>365</v>
      </c>
      <c r="CZ19" s="742">
        <v>2.1000000000000001E-2</v>
      </c>
      <c r="DA19" s="742">
        <v>0.14000000000000001</v>
      </c>
      <c r="DB19" s="742">
        <v>0.24399999999999999</v>
      </c>
      <c r="DC19" s="743">
        <v>1407.8188422669439</v>
      </c>
      <c r="DD19" s="744">
        <f t="shared" si="65"/>
        <v>5769.7493535530484</v>
      </c>
      <c r="DE19" s="745">
        <f t="shared" si="66"/>
        <v>121.16473642461402</v>
      </c>
      <c r="DF19" s="744">
        <f t="shared" si="35"/>
        <v>5.7461993561916076</v>
      </c>
      <c r="DG19" s="744">
        <f t="shared" si="36"/>
        <v>5.793493178053267</v>
      </c>
      <c r="DH19" s="744">
        <f t="shared" si="37"/>
        <v>115.41853706842241</v>
      </c>
      <c r="DI19" s="744">
        <f t="shared" si="38"/>
        <v>126.95822960266729</v>
      </c>
      <c r="DK19" s="1019">
        <v>121.16473642461402</v>
      </c>
      <c r="DL19" s="229">
        <f t="shared" si="67"/>
        <v>126.95822960266729</v>
      </c>
      <c r="DM19" s="1020">
        <f t="shared" si="68"/>
        <v>115.41853706842241</v>
      </c>
      <c r="DN19" s="1021">
        <v>126.95822960266729</v>
      </c>
      <c r="DO19" s="229">
        <v>115.41853706842241</v>
      </c>
      <c r="DP19" s="472">
        <f t="shared" si="69"/>
        <v>0</v>
      </c>
      <c r="DQ19" s="472">
        <f t="shared" si="70"/>
        <v>0</v>
      </c>
      <c r="DU19" s="740">
        <v>0.89504629629629628</v>
      </c>
      <c r="DV19" s="741">
        <f t="shared" si="39"/>
        <v>45526.895046296297</v>
      </c>
      <c r="DW19" s="740" t="s">
        <v>366</v>
      </c>
      <c r="DX19" s="742">
        <v>1.2E-2</v>
      </c>
      <c r="DY19" s="742">
        <v>8.5000000000000006E-2</v>
      </c>
      <c r="DZ19" s="742">
        <v>0.154421768707483</v>
      </c>
      <c r="EA19" s="743">
        <v>754.30348542080753</v>
      </c>
      <c r="EB19" s="744">
        <f t="shared" si="40"/>
        <v>4884.6965795972992</v>
      </c>
      <c r="EC19" s="745">
        <f t="shared" si="41"/>
        <v>58.616358955167591</v>
      </c>
      <c r="ED19" s="744">
        <f t="shared" si="42"/>
        <v>4.8532679282557316</v>
      </c>
      <c r="EE19" s="744">
        <f t="shared" si="43"/>
        <v>4.9165349335724162</v>
      </c>
      <c r="EF19" s="744">
        <f t="shared" si="44"/>
        <v>53.763091026911859</v>
      </c>
      <c r="EG19" s="744">
        <f t="shared" si="45"/>
        <v>63.532893888740006</v>
      </c>
      <c r="EI19" s="740">
        <v>0.89504629629629628</v>
      </c>
      <c r="EJ19" s="741">
        <f t="shared" si="46"/>
        <v>45526.895046296297</v>
      </c>
      <c r="EK19" s="740" t="s">
        <v>366</v>
      </c>
      <c r="EL19" s="742">
        <v>1.2E-2</v>
      </c>
      <c r="EM19" s="742">
        <v>8.5000000000000006E-2</v>
      </c>
      <c r="EN19" s="742">
        <v>0.154421768707483</v>
      </c>
      <c r="EO19" s="743">
        <v>754.30348542080753</v>
      </c>
      <c r="EP19" s="744">
        <f t="shared" si="47"/>
        <v>4884.6965795972992</v>
      </c>
      <c r="EQ19" s="745">
        <f t="shared" si="48"/>
        <v>58.616358955167591</v>
      </c>
      <c r="ER19" s="744">
        <f t="shared" si="49"/>
        <v>4.8532679282557316</v>
      </c>
      <c r="ES19" s="744">
        <f t="shared" si="50"/>
        <v>4.9165349335724162</v>
      </c>
      <c r="ET19" s="744">
        <f t="shared" si="51"/>
        <v>53.763091026911859</v>
      </c>
      <c r="EU19" s="744">
        <f t="shared" si="52"/>
        <v>63.532893888740006</v>
      </c>
      <c r="EW19" s="1022">
        <v>58.616358955167591</v>
      </c>
      <c r="EX19" s="230">
        <f t="shared" si="71"/>
        <v>63.532893888740006</v>
      </c>
      <c r="EY19" s="1023">
        <f t="shared" si="72"/>
        <v>53.763091026911859</v>
      </c>
      <c r="EZ19" s="1024">
        <v>63.532893888740006</v>
      </c>
      <c r="FA19" s="230">
        <v>53.763091026911859</v>
      </c>
      <c r="FB19" s="472">
        <f t="shared" si="73"/>
        <v>0</v>
      </c>
      <c r="FC19" s="472">
        <f t="shared" si="74"/>
        <v>0</v>
      </c>
    </row>
    <row r="20" spans="11:159" x14ac:dyDescent="0.25">
      <c r="K20" s="657">
        <v>0.94122685185185195</v>
      </c>
      <c r="L20" s="658">
        <f t="shared" si="3"/>
        <v>45526.94122685185</v>
      </c>
      <c r="M20" s="657" t="s">
        <v>328</v>
      </c>
      <c r="N20" s="493">
        <v>3.0000000000000001E-3</v>
      </c>
      <c r="O20" s="493">
        <v>4.0000000000000001E-3</v>
      </c>
      <c r="P20" s="493">
        <v>8.9999999999999993E-3</v>
      </c>
      <c r="Q20" s="659">
        <v>92.703861557302019</v>
      </c>
      <c r="R20" s="493">
        <f t="shared" si="4"/>
        <v>10300.429061922447</v>
      </c>
      <c r="S20" s="660">
        <f t="shared" si="5"/>
        <v>30.901287185767341</v>
      </c>
      <c r="T20" s="493">
        <f t="shared" si="6"/>
        <v>9.2703861557302023</v>
      </c>
      <c r="U20" s="493">
        <f t="shared" si="7"/>
        <v>11.587982694662752</v>
      </c>
      <c r="V20" s="493">
        <f t="shared" si="8"/>
        <v>21.630901030037137</v>
      </c>
      <c r="W20" s="493">
        <f t="shared" si="9"/>
        <v>42.489269880430093</v>
      </c>
      <c r="Y20" s="657">
        <v>0.94122685185185195</v>
      </c>
      <c r="Z20" s="658">
        <f t="shared" si="10"/>
        <v>45526.94122685185</v>
      </c>
      <c r="AA20" s="657" t="s">
        <v>328</v>
      </c>
      <c r="AB20" s="493">
        <v>3.0000000000000001E-3</v>
      </c>
      <c r="AC20" s="493">
        <v>4.0000000000000001E-3</v>
      </c>
      <c r="AD20" s="493">
        <v>8.9999999999999993E-3</v>
      </c>
      <c r="AE20" s="659">
        <v>71.952219850446326</v>
      </c>
      <c r="AF20" s="493">
        <f t="shared" si="11"/>
        <v>7994.6910944940364</v>
      </c>
      <c r="AG20" s="660">
        <f t="shared" si="12"/>
        <v>23.984073283482111</v>
      </c>
      <c r="AH20" s="493">
        <f t="shared" si="13"/>
        <v>7.1952219850446335</v>
      </c>
      <c r="AI20" s="493">
        <f t="shared" si="14"/>
        <v>8.9940274813057908</v>
      </c>
      <c r="AJ20" s="493">
        <f t="shared" si="15"/>
        <v>16.788851298437478</v>
      </c>
      <c r="AK20" s="493">
        <f t="shared" si="16"/>
        <v>32.978100764787904</v>
      </c>
      <c r="AM20" s="472">
        <v>30.601493703051741</v>
      </c>
      <c r="AN20" s="472">
        <f t="shared" si="53"/>
        <v>42.489269880430093</v>
      </c>
      <c r="AO20" s="472">
        <f t="shared" si="54"/>
        <v>16.788851298437478</v>
      </c>
      <c r="AP20" s="472">
        <v>42.077053841696141</v>
      </c>
      <c r="AQ20" s="472">
        <v>21.421045592136217</v>
      </c>
      <c r="AR20" s="472">
        <f t="shared" si="55"/>
        <v>0.41221603873395196</v>
      </c>
      <c r="AS20" s="472">
        <f t="shared" si="56"/>
        <v>4.6321942936987384</v>
      </c>
      <c r="AW20" s="676">
        <v>0.91179398148148139</v>
      </c>
      <c r="AX20" s="677">
        <f t="shared" si="17"/>
        <v>45526.911793981482</v>
      </c>
      <c r="AY20" s="676" t="s">
        <v>329</v>
      </c>
      <c r="AZ20" s="673">
        <v>2.1000000000000001E-2</v>
      </c>
      <c r="BA20" s="673"/>
      <c r="BB20" s="673">
        <v>7.0499999999999993E-2</v>
      </c>
      <c r="BC20" s="674">
        <v>159.50200630375889</v>
      </c>
      <c r="BD20" s="673">
        <f t="shared" si="18"/>
        <v>2262.4398057270769</v>
      </c>
      <c r="BE20" s="678">
        <f t="shared" si="19"/>
        <v>47.511235920268618</v>
      </c>
      <c r="BF20" s="672">
        <f t="shared" si="20"/>
        <v>2.2307972909616627</v>
      </c>
      <c r="BG20" s="672">
        <f t="shared" si="21"/>
        <v>2.2949928964569626</v>
      </c>
      <c r="BH20" s="672">
        <f t="shared" si="22"/>
        <v>45.280438629306957</v>
      </c>
      <c r="BI20" s="672">
        <f t="shared" si="23"/>
        <v>49.806228816725579</v>
      </c>
      <c r="BK20" s="676">
        <v>0.91179398148148139</v>
      </c>
      <c r="BL20" s="677">
        <f t="shared" si="24"/>
        <v>45526.911793981482</v>
      </c>
      <c r="BM20" s="676" t="s">
        <v>329</v>
      </c>
      <c r="BN20" s="673">
        <v>2.1000000000000001E-2</v>
      </c>
      <c r="BO20" s="673"/>
      <c r="BP20" s="673">
        <v>7.0499999999999993E-2</v>
      </c>
      <c r="BQ20" s="674">
        <v>114.42559497140269</v>
      </c>
      <c r="BR20" s="673">
        <f t="shared" si="25"/>
        <v>1623.0580847007475</v>
      </c>
      <c r="BS20" s="678">
        <f t="shared" si="26"/>
        <v>34.084219778715699</v>
      </c>
      <c r="BT20" s="672">
        <f t="shared" si="27"/>
        <v>1.6003579716280099</v>
      </c>
      <c r="BU20" s="672">
        <f t="shared" si="28"/>
        <v>1.6464114384374489</v>
      </c>
      <c r="BV20" s="672">
        <f t="shared" si="29"/>
        <v>32.483861807087692</v>
      </c>
      <c r="BW20" s="672">
        <f t="shared" si="30"/>
        <v>35.730631217153146</v>
      </c>
      <c r="BY20" s="472">
        <v>47.015636994558605</v>
      </c>
      <c r="BZ20" s="472">
        <f t="shared" si="57"/>
        <v>49.806228816725579</v>
      </c>
      <c r="CA20" s="472">
        <f t="shared" si="58"/>
        <v>32.483861807087692</v>
      </c>
      <c r="CB20" s="472">
        <v>49.28669037456298</v>
      </c>
      <c r="CC20" s="472">
        <v>44.808109583225686</v>
      </c>
      <c r="CD20" s="472">
        <f t="shared" si="59"/>
        <v>0.51953844216259881</v>
      </c>
      <c r="CE20" s="472">
        <f t="shared" si="60"/>
        <v>12.324247776137994</v>
      </c>
      <c r="CI20" s="740">
        <v>0.89410879629629625</v>
      </c>
      <c r="CJ20" s="741">
        <f t="shared" si="61"/>
        <v>45526.894108796296</v>
      </c>
      <c r="CK20" s="740" t="s">
        <v>365</v>
      </c>
      <c r="CL20" s="742">
        <v>1.9E-2</v>
      </c>
      <c r="CM20" s="742">
        <v>0.14000000000000001</v>
      </c>
      <c r="CN20" s="742">
        <v>0.24399999999999999</v>
      </c>
      <c r="CO20" s="743">
        <v>1407.8188422669439</v>
      </c>
      <c r="CP20" s="744">
        <f t="shared" si="62"/>
        <v>5769.7493535530484</v>
      </c>
      <c r="CQ20" s="745">
        <f t="shared" si="63"/>
        <v>109.62523771750791</v>
      </c>
      <c r="CR20" s="744">
        <f t="shared" si="31"/>
        <v>5.7461993561916076</v>
      </c>
      <c r="CS20" s="744">
        <f t="shared" si="32"/>
        <v>5.793493178053267</v>
      </c>
      <c r="CT20" s="744">
        <f t="shared" si="33"/>
        <v>103.8790383613163</v>
      </c>
      <c r="CU20" s="744">
        <f t="shared" si="34"/>
        <v>115.41873089556118</v>
      </c>
      <c r="CW20" s="740">
        <v>0.89410879629629625</v>
      </c>
      <c r="CX20" s="741">
        <f t="shared" si="64"/>
        <v>45526.894108796296</v>
      </c>
      <c r="CY20" s="740" t="s">
        <v>365</v>
      </c>
      <c r="CZ20" s="742">
        <v>1.9E-2</v>
      </c>
      <c r="DA20" s="742">
        <v>0.14000000000000001</v>
      </c>
      <c r="DB20" s="742">
        <v>0.24399999999999999</v>
      </c>
      <c r="DC20" s="743">
        <v>1407.8188422669439</v>
      </c>
      <c r="DD20" s="744">
        <f t="shared" si="65"/>
        <v>5769.7493535530484</v>
      </c>
      <c r="DE20" s="745">
        <f t="shared" si="66"/>
        <v>109.62523771750791</v>
      </c>
      <c r="DF20" s="744">
        <f t="shared" si="35"/>
        <v>5.7461993561916076</v>
      </c>
      <c r="DG20" s="744">
        <f t="shared" si="36"/>
        <v>5.793493178053267</v>
      </c>
      <c r="DH20" s="744">
        <f t="shared" si="37"/>
        <v>103.8790383613163</v>
      </c>
      <c r="DI20" s="744">
        <f t="shared" si="38"/>
        <v>115.41873089556118</v>
      </c>
      <c r="DK20" s="1019">
        <v>109.62523771750791</v>
      </c>
      <c r="DL20" s="229">
        <f t="shared" si="67"/>
        <v>115.41873089556118</v>
      </c>
      <c r="DM20" s="1020">
        <f t="shared" si="68"/>
        <v>103.8790383613163</v>
      </c>
      <c r="DN20" s="1021">
        <v>115.41873089556118</v>
      </c>
      <c r="DO20" s="229">
        <v>103.8790383613163</v>
      </c>
      <c r="DP20" s="472">
        <f t="shared" si="69"/>
        <v>0</v>
      </c>
      <c r="DQ20" s="472">
        <f t="shared" si="70"/>
        <v>0</v>
      </c>
      <c r="DU20" s="740">
        <v>0.89516203703703701</v>
      </c>
      <c r="DV20" s="741">
        <f t="shared" si="39"/>
        <v>45526.895162037035</v>
      </c>
      <c r="DW20" s="740" t="s">
        <v>366</v>
      </c>
      <c r="DX20" s="742">
        <v>8.0000000000000002E-3</v>
      </c>
      <c r="DY20" s="742">
        <v>8.6999999999999994E-2</v>
      </c>
      <c r="DZ20" s="742">
        <f>0.227/1.47</f>
        <v>0.154421768707483</v>
      </c>
      <c r="EA20" s="743">
        <v>754.30348542080753</v>
      </c>
      <c r="EB20" s="744">
        <f t="shared" si="40"/>
        <v>4884.6965795972992</v>
      </c>
      <c r="EC20" s="745">
        <f t="shared" si="41"/>
        <v>39.077572636778392</v>
      </c>
      <c r="ED20" s="744">
        <f t="shared" si="42"/>
        <v>4.8532679282557316</v>
      </c>
      <c r="EE20" s="744">
        <f t="shared" si="43"/>
        <v>4.9165349335724162</v>
      </c>
      <c r="EF20" s="744">
        <f t="shared" si="44"/>
        <v>34.224304708522659</v>
      </c>
      <c r="EG20" s="744">
        <f t="shared" si="45"/>
        <v>43.994107570350806</v>
      </c>
      <c r="EI20" s="740">
        <v>0.89516203703703701</v>
      </c>
      <c r="EJ20" s="741">
        <f t="shared" si="46"/>
        <v>45526.895162037035</v>
      </c>
      <c r="EK20" s="740" t="s">
        <v>366</v>
      </c>
      <c r="EL20" s="742">
        <v>8.0000000000000002E-3</v>
      </c>
      <c r="EM20" s="742">
        <v>8.6999999999999994E-2</v>
      </c>
      <c r="EN20" s="742">
        <f>0.227/1.47</f>
        <v>0.154421768707483</v>
      </c>
      <c r="EO20" s="743">
        <v>754.30348542080753</v>
      </c>
      <c r="EP20" s="744">
        <f t="shared" si="47"/>
        <v>4884.6965795972992</v>
      </c>
      <c r="EQ20" s="745">
        <f t="shared" si="48"/>
        <v>39.077572636778392</v>
      </c>
      <c r="ER20" s="744">
        <f t="shared" si="49"/>
        <v>4.8532679282557316</v>
      </c>
      <c r="ES20" s="744">
        <f t="shared" si="50"/>
        <v>4.9165349335724162</v>
      </c>
      <c r="ET20" s="744">
        <f t="shared" si="51"/>
        <v>34.224304708522659</v>
      </c>
      <c r="EU20" s="744">
        <f t="shared" si="52"/>
        <v>43.994107570350806</v>
      </c>
      <c r="EW20" s="1022">
        <v>39.077572636778392</v>
      </c>
      <c r="EX20" s="230">
        <f t="shared" si="71"/>
        <v>43.994107570350806</v>
      </c>
      <c r="EY20" s="1023">
        <f t="shared" si="72"/>
        <v>34.224304708522659</v>
      </c>
      <c r="EZ20" s="1024">
        <v>43.994107570350806</v>
      </c>
      <c r="FA20" s="230">
        <v>34.224304708522659</v>
      </c>
      <c r="FB20" s="472">
        <f t="shared" si="73"/>
        <v>0</v>
      </c>
      <c r="FC20" s="472">
        <f t="shared" si="74"/>
        <v>0</v>
      </c>
    </row>
    <row r="21" spans="11:159" x14ac:dyDescent="0.25">
      <c r="K21" s="657">
        <v>0.94135416666666671</v>
      </c>
      <c r="L21" s="658">
        <f t="shared" si="3"/>
        <v>45526.941354166665</v>
      </c>
      <c r="M21" s="657" t="s">
        <v>328</v>
      </c>
      <c r="N21" s="493">
        <v>4.0000000000000001E-3</v>
      </c>
      <c r="O21" s="493">
        <v>4.0000000000000001E-3</v>
      </c>
      <c r="P21" s="493">
        <v>8.9999999999999993E-3</v>
      </c>
      <c r="Q21" s="659">
        <v>92.703861557302019</v>
      </c>
      <c r="R21" s="493">
        <f t="shared" si="4"/>
        <v>10300.429061922447</v>
      </c>
      <c r="S21" s="660">
        <f t="shared" si="5"/>
        <v>41.201716247689788</v>
      </c>
      <c r="T21" s="493">
        <f t="shared" si="6"/>
        <v>9.2703861557302023</v>
      </c>
      <c r="U21" s="493">
        <f t="shared" si="7"/>
        <v>11.587982694662752</v>
      </c>
      <c r="V21" s="493">
        <f t="shared" si="8"/>
        <v>31.931330091959587</v>
      </c>
      <c r="W21" s="493">
        <f t="shared" si="9"/>
        <v>52.789698942352544</v>
      </c>
      <c r="Y21" s="657">
        <v>0.94135416666666671</v>
      </c>
      <c r="Z21" s="658">
        <f t="shared" si="10"/>
        <v>45526.941354166665</v>
      </c>
      <c r="AA21" s="657" t="s">
        <v>328</v>
      </c>
      <c r="AB21" s="493">
        <v>4.0000000000000001E-3</v>
      </c>
      <c r="AC21" s="493">
        <v>4.0000000000000001E-3</v>
      </c>
      <c r="AD21" s="493">
        <v>8.9999999999999993E-3</v>
      </c>
      <c r="AE21" s="659">
        <v>71.952219850446326</v>
      </c>
      <c r="AF21" s="493">
        <f t="shared" si="11"/>
        <v>7994.6910944940364</v>
      </c>
      <c r="AG21" s="660">
        <f t="shared" si="12"/>
        <v>31.978764377976145</v>
      </c>
      <c r="AH21" s="493">
        <f t="shared" si="13"/>
        <v>7.1952219850446335</v>
      </c>
      <c r="AI21" s="493">
        <f t="shared" si="14"/>
        <v>8.9940274813057908</v>
      </c>
      <c r="AJ21" s="493">
        <f t="shared" si="15"/>
        <v>24.783542392931512</v>
      </c>
      <c r="AK21" s="493">
        <f t="shared" si="16"/>
        <v>40.972791859281934</v>
      </c>
      <c r="AM21" s="472">
        <v>40.801991604068988</v>
      </c>
      <c r="AN21" s="472">
        <f t="shared" si="53"/>
        <v>52.789698942352544</v>
      </c>
      <c r="AO21" s="472">
        <f t="shared" si="54"/>
        <v>24.783542392931512</v>
      </c>
      <c r="AP21" s="472">
        <v>52.277551742713385</v>
      </c>
      <c r="AQ21" s="472">
        <v>31.621543493153467</v>
      </c>
      <c r="AR21" s="472">
        <f t="shared" si="55"/>
        <v>0.51214719963915911</v>
      </c>
      <c r="AS21" s="472">
        <f t="shared" si="56"/>
        <v>6.8380011002219554</v>
      </c>
      <c r="AW21" s="676">
        <v>0.91261574074074081</v>
      </c>
      <c r="AX21" s="677">
        <f t="shared" si="17"/>
        <v>45526.912615740737</v>
      </c>
      <c r="AY21" s="676" t="s">
        <v>329</v>
      </c>
      <c r="AZ21" s="673">
        <v>1.7999999999999999E-2</v>
      </c>
      <c r="BA21" s="673"/>
      <c r="BB21" s="673">
        <v>7.0499999999999993E-2</v>
      </c>
      <c r="BC21" s="674">
        <v>159.50200630375889</v>
      </c>
      <c r="BD21" s="673">
        <f t="shared" si="18"/>
        <v>2262.4398057270769</v>
      </c>
      <c r="BE21" s="678">
        <f t="shared" si="19"/>
        <v>40.723916503087381</v>
      </c>
      <c r="BF21" s="672">
        <f t="shared" si="20"/>
        <v>2.2307972909616627</v>
      </c>
      <c r="BG21" s="672">
        <f t="shared" si="21"/>
        <v>2.2949928964569626</v>
      </c>
      <c r="BH21" s="672">
        <f t="shared" si="22"/>
        <v>38.49311921212572</v>
      </c>
      <c r="BI21" s="672">
        <f t="shared" si="23"/>
        <v>43.018909399544341</v>
      </c>
      <c r="BK21" s="676">
        <v>0.91261574074074081</v>
      </c>
      <c r="BL21" s="677">
        <f t="shared" si="24"/>
        <v>45526.912615740737</v>
      </c>
      <c r="BM21" s="676" t="s">
        <v>329</v>
      </c>
      <c r="BN21" s="673">
        <v>1.7999999999999999E-2</v>
      </c>
      <c r="BO21" s="673"/>
      <c r="BP21" s="673">
        <v>7.0499999999999993E-2</v>
      </c>
      <c r="BQ21" s="674">
        <v>114.42559497140269</v>
      </c>
      <c r="BR21" s="673">
        <f t="shared" si="25"/>
        <v>1623.0580847007475</v>
      </c>
      <c r="BS21" s="678">
        <f t="shared" si="26"/>
        <v>29.215045524613451</v>
      </c>
      <c r="BT21" s="672">
        <f t="shared" si="27"/>
        <v>1.6003579716280099</v>
      </c>
      <c r="BU21" s="672">
        <f t="shared" si="28"/>
        <v>1.6464114384374489</v>
      </c>
      <c r="BV21" s="672">
        <f t="shared" si="29"/>
        <v>27.614687552985441</v>
      </c>
      <c r="BW21" s="672">
        <f t="shared" si="30"/>
        <v>30.861456963050902</v>
      </c>
      <c r="BY21" s="472">
        <v>40.299117423907369</v>
      </c>
      <c r="BZ21" s="472">
        <f t="shared" si="57"/>
        <v>43.018909399544341</v>
      </c>
      <c r="CA21" s="472">
        <f t="shared" si="58"/>
        <v>27.614687552985441</v>
      </c>
      <c r="CB21" s="472">
        <v>42.570170803911743</v>
      </c>
      <c r="CC21" s="472">
        <v>38.09159001257445</v>
      </c>
      <c r="CD21" s="472">
        <f t="shared" si="59"/>
        <v>0.44873859563259799</v>
      </c>
      <c r="CE21" s="472">
        <f t="shared" si="60"/>
        <v>10.476902459589009</v>
      </c>
      <c r="CI21" s="740">
        <v>0.89415509259259263</v>
      </c>
      <c r="CJ21" s="741">
        <f t="shared" si="61"/>
        <v>45526.894155092596</v>
      </c>
      <c r="CK21" s="740" t="s">
        <v>365</v>
      </c>
      <c r="CL21" s="742">
        <v>0.02</v>
      </c>
      <c r="CM21" s="742">
        <v>0.14299999999999999</v>
      </c>
      <c r="CN21" s="742">
        <v>0.24399999999999999</v>
      </c>
      <c r="CO21" s="743">
        <v>1407.8188422669439</v>
      </c>
      <c r="CP21" s="744">
        <f t="shared" si="62"/>
        <v>5769.7493535530484</v>
      </c>
      <c r="CQ21" s="745">
        <f t="shared" si="63"/>
        <v>115.39498707106097</v>
      </c>
      <c r="CR21" s="744">
        <f t="shared" si="31"/>
        <v>5.7461993561916076</v>
      </c>
      <c r="CS21" s="744">
        <f t="shared" si="32"/>
        <v>5.793493178053267</v>
      </c>
      <c r="CT21" s="744">
        <f t="shared" si="33"/>
        <v>109.64878771486936</v>
      </c>
      <c r="CU21" s="744">
        <f t="shared" si="34"/>
        <v>121.18848024911424</v>
      </c>
      <c r="CW21" s="740">
        <v>0.89415509259259263</v>
      </c>
      <c r="CX21" s="741">
        <f t="shared" si="64"/>
        <v>45526.894155092596</v>
      </c>
      <c r="CY21" s="740" t="s">
        <v>365</v>
      </c>
      <c r="CZ21" s="742">
        <v>0.02</v>
      </c>
      <c r="DA21" s="742">
        <v>0.14299999999999999</v>
      </c>
      <c r="DB21" s="742">
        <v>0.24399999999999999</v>
      </c>
      <c r="DC21" s="743">
        <v>1407.8188422669439</v>
      </c>
      <c r="DD21" s="744">
        <f t="shared" si="65"/>
        <v>5769.7493535530484</v>
      </c>
      <c r="DE21" s="745">
        <f t="shared" si="66"/>
        <v>115.39498707106097</v>
      </c>
      <c r="DF21" s="744">
        <f t="shared" si="35"/>
        <v>5.7461993561916076</v>
      </c>
      <c r="DG21" s="744">
        <f t="shared" si="36"/>
        <v>5.793493178053267</v>
      </c>
      <c r="DH21" s="744">
        <f t="shared" si="37"/>
        <v>109.64878771486936</v>
      </c>
      <c r="DI21" s="744">
        <f t="shared" si="38"/>
        <v>121.18848024911424</v>
      </c>
      <c r="DK21" s="1019">
        <v>115.39498707106097</v>
      </c>
      <c r="DL21" s="229">
        <f t="shared" si="67"/>
        <v>121.18848024911424</v>
      </c>
      <c r="DM21" s="1020">
        <f t="shared" si="68"/>
        <v>109.64878771486936</v>
      </c>
      <c r="DN21" s="1021">
        <v>121.18848024911424</v>
      </c>
      <c r="DO21" s="229">
        <v>109.64878771486936</v>
      </c>
      <c r="DP21" s="472">
        <f t="shared" si="69"/>
        <v>0</v>
      </c>
      <c r="DQ21" s="472">
        <f t="shared" si="70"/>
        <v>0</v>
      </c>
      <c r="DU21" s="682">
        <v>0.89517361111111116</v>
      </c>
      <c r="DV21" s="683">
        <f t="shared" si="39"/>
        <v>45526.895173611112</v>
      </c>
      <c r="DW21" s="682" t="s">
        <v>366</v>
      </c>
      <c r="DX21" s="684">
        <v>0.01</v>
      </c>
      <c r="DY21" s="684">
        <v>0.03</v>
      </c>
      <c r="DZ21" s="684">
        <v>5.316159250585481E-2</v>
      </c>
      <c r="EA21" s="685">
        <v>474.54372395921371</v>
      </c>
      <c r="EB21" s="501">
        <f t="shared" si="40"/>
        <v>8926.4392128010677</v>
      </c>
      <c r="EC21" s="686">
        <f t="shared" si="41"/>
        <v>89.264392128010684</v>
      </c>
      <c r="ED21" s="501">
        <f t="shared" si="42"/>
        <v>8.7616279729573332</v>
      </c>
      <c r="EE21" s="501">
        <f t="shared" si="43"/>
        <v>9.097569709091017</v>
      </c>
      <c r="EF21" s="501">
        <f t="shared" si="44"/>
        <v>80.502764155053356</v>
      </c>
      <c r="EG21" s="501">
        <f t="shared" si="45"/>
        <v>98.361961837101703</v>
      </c>
      <c r="EI21" s="682">
        <v>0.89517361111111116</v>
      </c>
      <c r="EJ21" s="683">
        <f t="shared" si="46"/>
        <v>45526.895173611112</v>
      </c>
      <c r="EK21" s="682" t="s">
        <v>366</v>
      </c>
      <c r="EL21" s="684">
        <v>0.01</v>
      </c>
      <c r="EM21" s="684">
        <v>0.03</v>
      </c>
      <c r="EN21" s="684">
        <v>5.316159250585481E-2</v>
      </c>
      <c r="EO21" s="685">
        <v>411.04962086203687</v>
      </c>
      <c r="EP21" s="501">
        <f t="shared" si="47"/>
        <v>7732.0787712814854</v>
      </c>
      <c r="EQ21" s="686">
        <f t="shared" si="48"/>
        <v>77.320787712814862</v>
      </c>
      <c r="ER21" s="501">
        <f t="shared" si="49"/>
        <v>7.5893193284079095</v>
      </c>
      <c r="ES21" s="501">
        <f t="shared" si="50"/>
        <v>7.8803119520535949</v>
      </c>
      <c r="ET21" s="501">
        <f t="shared" si="51"/>
        <v>69.731468384406952</v>
      </c>
      <c r="EU21" s="501">
        <f t="shared" si="52"/>
        <v>85.201099664868451</v>
      </c>
      <c r="EW21" s="1022">
        <v>89.675845289347038</v>
      </c>
      <c r="EX21" s="230">
        <f t="shared" si="71"/>
        <v>98.361961837101703</v>
      </c>
      <c r="EY21" s="1023">
        <f t="shared" si="72"/>
        <v>69.731468384406952</v>
      </c>
      <c r="EZ21" s="1024">
        <v>98.815349119402157</v>
      </c>
      <c r="FA21" s="230">
        <v>80.873831677256504</v>
      </c>
      <c r="FB21" s="472">
        <f t="shared" si="73"/>
        <v>-0.45338728230045433</v>
      </c>
      <c r="FC21" s="472">
        <f t="shared" si="74"/>
        <v>11.142363292849552</v>
      </c>
    </row>
    <row r="22" spans="11:159" x14ac:dyDescent="0.25">
      <c r="K22" s="657">
        <v>0.94166666666666676</v>
      </c>
      <c r="L22" s="658">
        <f t="shared" si="3"/>
        <v>45526.941666666666</v>
      </c>
      <c r="M22" s="657" t="s">
        <v>328</v>
      </c>
      <c r="N22" s="493">
        <v>3.0000000000000001E-3</v>
      </c>
      <c r="O22" s="493">
        <v>4.0000000000000001E-3</v>
      </c>
      <c r="P22" s="493">
        <v>8.9999999999999993E-3</v>
      </c>
      <c r="Q22" s="659">
        <v>92.703861557302019</v>
      </c>
      <c r="R22" s="493">
        <f t="shared" si="4"/>
        <v>10300.429061922447</v>
      </c>
      <c r="S22" s="660">
        <f t="shared" si="5"/>
        <v>30.901287185767341</v>
      </c>
      <c r="T22" s="493">
        <f t="shared" si="6"/>
        <v>9.2703861557302023</v>
      </c>
      <c r="U22" s="493">
        <f t="shared" si="7"/>
        <v>11.587982694662752</v>
      </c>
      <c r="V22" s="493">
        <f t="shared" si="8"/>
        <v>21.630901030037137</v>
      </c>
      <c r="W22" s="493">
        <f t="shared" si="9"/>
        <v>42.489269880430093</v>
      </c>
      <c r="Y22" s="657">
        <v>0.94166666666666676</v>
      </c>
      <c r="Z22" s="658">
        <f t="shared" si="10"/>
        <v>45526.941666666666</v>
      </c>
      <c r="AA22" s="657" t="s">
        <v>328</v>
      </c>
      <c r="AB22" s="493">
        <v>3.0000000000000001E-3</v>
      </c>
      <c r="AC22" s="493">
        <v>4.0000000000000001E-3</v>
      </c>
      <c r="AD22" s="493">
        <v>8.9999999999999993E-3</v>
      </c>
      <c r="AE22" s="659">
        <v>71.952219850446326</v>
      </c>
      <c r="AF22" s="493">
        <f t="shared" si="11"/>
        <v>7994.6910944940364</v>
      </c>
      <c r="AG22" s="660">
        <f t="shared" si="12"/>
        <v>23.984073283482111</v>
      </c>
      <c r="AH22" s="493">
        <f t="shared" si="13"/>
        <v>7.1952219850446335</v>
      </c>
      <c r="AI22" s="493">
        <f t="shared" si="14"/>
        <v>8.9940274813057908</v>
      </c>
      <c r="AJ22" s="493">
        <f t="shared" si="15"/>
        <v>16.788851298437478</v>
      </c>
      <c r="AK22" s="493">
        <f t="shared" si="16"/>
        <v>32.978100764787904</v>
      </c>
      <c r="AM22" s="472">
        <v>30.601493703051741</v>
      </c>
      <c r="AN22" s="472">
        <f t="shared" si="53"/>
        <v>42.489269880430093</v>
      </c>
      <c r="AO22" s="472">
        <f t="shared" si="54"/>
        <v>16.788851298437478</v>
      </c>
      <c r="AP22" s="472">
        <v>42.077053841696141</v>
      </c>
      <c r="AQ22" s="472">
        <v>21.421045592136217</v>
      </c>
      <c r="AR22" s="472">
        <f t="shared" si="55"/>
        <v>0.41221603873395196</v>
      </c>
      <c r="AS22" s="472">
        <f t="shared" si="56"/>
        <v>4.6321942936987384</v>
      </c>
      <c r="AW22" s="676">
        <v>0.91326388888888888</v>
      </c>
      <c r="AX22" s="677">
        <f t="shared" si="17"/>
        <v>45526.913263888891</v>
      </c>
      <c r="AY22" s="676" t="s">
        <v>329</v>
      </c>
      <c r="AZ22" s="673">
        <v>0.02</v>
      </c>
      <c r="BA22" s="673"/>
      <c r="BB22" s="673">
        <v>7.0499999999999993E-2</v>
      </c>
      <c r="BC22" s="674">
        <v>159.50200630375889</v>
      </c>
      <c r="BD22" s="673">
        <f t="shared" si="18"/>
        <v>2262.4398057270769</v>
      </c>
      <c r="BE22" s="678">
        <f t="shared" si="19"/>
        <v>45.248796114541541</v>
      </c>
      <c r="BF22" s="672">
        <f t="shared" si="20"/>
        <v>2.2307972909616627</v>
      </c>
      <c r="BG22" s="672">
        <f t="shared" si="21"/>
        <v>2.2949928964569626</v>
      </c>
      <c r="BH22" s="672">
        <f t="shared" si="22"/>
        <v>43.01799882357988</v>
      </c>
      <c r="BI22" s="672">
        <f t="shared" si="23"/>
        <v>47.543789010998502</v>
      </c>
      <c r="BK22" s="676">
        <v>0.91326388888888888</v>
      </c>
      <c r="BL22" s="677">
        <f t="shared" si="24"/>
        <v>45526.913263888891</v>
      </c>
      <c r="BM22" s="676" t="s">
        <v>329</v>
      </c>
      <c r="BN22" s="673">
        <v>0.02</v>
      </c>
      <c r="BO22" s="673"/>
      <c r="BP22" s="673">
        <v>7.0499999999999993E-2</v>
      </c>
      <c r="BQ22" s="674">
        <v>114.42559497140269</v>
      </c>
      <c r="BR22" s="673">
        <f t="shared" si="25"/>
        <v>1623.0580847007475</v>
      </c>
      <c r="BS22" s="678">
        <f t="shared" si="26"/>
        <v>32.461161694014947</v>
      </c>
      <c r="BT22" s="672">
        <f t="shared" si="27"/>
        <v>1.6003579716280099</v>
      </c>
      <c r="BU22" s="672">
        <f t="shared" si="28"/>
        <v>1.6464114384374489</v>
      </c>
      <c r="BV22" s="672">
        <f t="shared" si="29"/>
        <v>30.860803722386937</v>
      </c>
      <c r="BW22" s="672">
        <f t="shared" si="30"/>
        <v>34.107573132452394</v>
      </c>
      <c r="BY22" s="472">
        <v>44.776797137674855</v>
      </c>
      <c r="BZ22" s="472">
        <f t="shared" si="57"/>
        <v>47.543789010998502</v>
      </c>
      <c r="CA22" s="472">
        <f t="shared" si="58"/>
        <v>30.860803722386937</v>
      </c>
      <c r="CB22" s="472">
        <v>47.04785051767923</v>
      </c>
      <c r="CC22" s="472">
        <v>42.569269726341936</v>
      </c>
      <c r="CD22" s="472">
        <f t="shared" si="59"/>
        <v>0.49593849331927231</v>
      </c>
      <c r="CE22" s="472">
        <f t="shared" si="60"/>
        <v>11.708466003954999</v>
      </c>
      <c r="CI22" s="740">
        <v>0.89422453703703697</v>
      </c>
      <c r="CJ22" s="741">
        <f t="shared" si="61"/>
        <v>45526.894224537034</v>
      </c>
      <c r="CK22" s="740" t="s">
        <v>365</v>
      </c>
      <c r="CL22" s="742">
        <v>1.9E-2</v>
      </c>
      <c r="CM22" s="742">
        <v>0.14499999999999999</v>
      </c>
      <c r="CN22" s="742">
        <v>0.24399999999999999</v>
      </c>
      <c r="CO22" s="743">
        <v>1407.8188422669439</v>
      </c>
      <c r="CP22" s="744">
        <f t="shared" si="62"/>
        <v>5769.7493535530484</v>
      </c>
      <c r="CQ22" s="745">
        <f t="shared" si="63"/>
        <v>109.62523771750791</v>
      </c>
      <c r="CR22" s="744">
        <f t="shared" si="31"/>
        <v>5.7461993561916076</v>
      </c>
      <c r="CS22" s="744">
        <f t="shared" si="32"/>
        <v>5.793493178053267</v>
      </c>
      <c r="CT22" s="744">
        <f t="shared" si="33"/>
        <v>103.8790383613163</v>
      </c>
      <c r="CU22" s="744">
        <f t="shared" si="34"/>
        <v>115.41873089556118</v>
      </c>
      <c r="CW22" s="740">
        <v>0.89422453703703697</v>
      </c>
      <c r="CX22" s="741">
        <f t="shared" si="64"/>
        <v>45526.894224537034</v>
      </c>
      <c r="CY22" s="740" t="s">
        <v>365</v>
      </c>
      <c r="CZ22" s="742">
        <v>1.9E-2</v>
      </c>
      <c r="DA22" s="742">
        <v>0.14499999999999999</v>
      </c>
      <c r="DB22" s="742">
        <v>0.24399999999999999</v>
      </c>
      <c r="DC22" s="743">
        <v>1407.8188422669439</v>
      </c>
      <c r="DD22" s="744">
        <f t="shared" si="65"/>
        <v>5769.7493535530484</v>
      </c>
      <c r="DE22" s="745">
        <f t="shared" si="66"/>
        <v>109.62523771750791</v>
      </c>
      <c r="DF22" s="744">
        <f t="shared" si="35"/>
        <v>5.7461993561916076</v>
      </c>
      <c r="DG22" s="744">
        <f t="shared" si="36"/>
        <v>5.793493178053267</v>
      </c>
      <c r="DH22" s="744">
        <f t="shared" si="37"/>
        <v>103.8790383613163</v>
      </c>
      <c r="DI22" s="744">
        <f t="shared" si="38"/>
        <v>115.41873089556118</v>
      </c>
      <c r="DK22" s="1019">
        <v>109.62523771750791</v>
      </c>
      <c r="DL22" s="229">
        <f t="shared" si="67"/>
        <v>115.41873089556118</v>
      </c>
      <c r="DM22" s="1020">
        <f t="shared" si="68"/>
        <v>103.8790383613163</v>
      </c>
      <c r="DN22" s="1021">
        <v>115.41873089556118</v>
      </c>
      <c r="DO22" s="229">
        <v>103.8790383613163</v>
      </c>
      <c r="DP22" s="472">
        <f t="shared" si="69"/>
        <v>0</v>
      </c>
      <c r="DQ22" s="472">
        <f t="shared" si="70"/>
        <v>0</v>
      </c>
      <c r="DU22" s="682">
        <v>0.89526620370370369</v>
      </c>
      <c r="DV22" s="683">
        <f t="shared" si="39"/>
        <v>45526.895266203705</v>
      </c>
      <c r="DW22" s="682" t="s">
        <v>366</v>
      </c>
      <c r="DX22" s="684">
        <v>0.01</v>
      </c>
      <c r="DY22" s="684">
        <v>0.03</v>
      </c>
      <c r="DZ22" s="684">
        <f>0.227/4.27</f>
        <v>5.316159250585481E-2</v>
      </c>
      <c r="EA22" s="685">
        <v>474.54372395921371</v>
      </c>
      <c r="EB22" s="501">
        <f t="shared" si="40"/>
        <v>8926.4392128010677</v>
      </c>
      <c r="EC22" s="686">
        <f t="shared" si="41"/>
        <v>89.264392128010684</v>
      </c>
      <c r="ED22" s="501">
        <f t="shared" si="42"/>
        <v>8.7616279729573332</v>
      </c>
      <c r="EE22" s="501">
        <f t="shared" si="43"/>
        <v>9.097569709091017</v>
      </c>
      <c r="EF22" s="501">
        <f t="shared" si="44"/>
        <v>80.502764155053356</v>
      </c>
      <c r="EG22" s="501">
        <f t="shared" si="45"/>
        <v>98.361961837101703</v>
      </c>
      <c r="EI22" s="682">
        <v>0.89526620370370369</v>
      </c>
      <c r="EJ22" s="683">
        <f t="shared" si="46"/>
        <v>45526.895266203705</v>
      </c>
      <c r="EK22" s="682" t="s">
        <v>366</v>
      </c>
      <c r="EL22" s="684">
        <v>0.01</v>
      </c>
      <c r="EM22" s="684">
        <v>0.03</v>
      </c>
      <c r="EN22" s="684">
        <f>0.227/4.27</f>
        <v>5.316159250585481E-2</v>
      </c>
      <c r="EO22" s="685">
        <v>411.04962086203687</v>
      </c>
      <c r="EP22" s="501">
        <f t="shared" si="47"/>
        <v>7732.0787712814854</v>
      </c>
      <c r="EQ22" s="686">
        <f t="shared" si="48"/>
        <v>77.320787712814862</v>
      </c>
      <c r="ER22" s="501">
        <f t="shared" si="49"/>
        <v>7.5893193284079095</v>
      </c>
      <c r="ES22" s="501">
        <f t="shared" si="50"/>
        <v>7.8803119520535949</v>
      </c>
      <c r="ET22" s="501">
        <f t="shared" si="51"/>
        <v>69.731468384406952</v>
      </c>
      <c r="EU22" s="501">
        <f t="shared" si="52"/>
        <v>85.201099664868451</v>
      </c>
      <c r="EW22" s="1022">
        <v>89.675845289347038</v>
      </c>
      <c r="EX22" s="230">
        <f t="shared" si="71"/>
        <v>98.361961837101703</v>
      </c>
      <c r="EY22" s="1023">
        <f t="shared" si="72"/>
        <v>69.731468384406952</v>
      </c>
      <c r="EZ22" s="1024">
        <v>98.815349119402157</v>
      </c>
      <c r="FA22" s="230">
        <v>80.873831677256504</v>
      </c>
      <c r="FB22" s="472">
        <f t="shared" si="73"/>
        <v>-0.45338728230045433</v>
      </c>
      <c r="FC22" s="472">
        <f t="shared" si="74"/>
        <v>11.142363292849552</v>
      </c>
    </row>
    <row r="23" spans="11:159" x14ac:dyDescent="0.25">
      <c r="K23" s="657">
        <v>0.94212962962962965</v>
      </c>
      <c r="L23" s="658">
        <f t="shared" si="3"/>
        <v>45526.942129629628</v>
      </c>
      <c r="M23" s="657" t="s">
        <v>328</v>
      </c>
      <c r="N23" s="493">
        <v>4.0000000000000001E-3</v>
      </c>
      <c r="O23" s="493">
        <v>4.0000000000000001E-3</v>
      </c>
      <c r="P23" s="493">
        <v>8.9999999999999993E-3</v>
      </c>
      <c r="Q23" s="659">
        <v>92.703861557302019</v>
      </c>
      <c r="R23" s="493">
        <f t="shared" si="4"/>
        <v>10300.429061922447</v>
      </c>
      <c r="S23" s="660">
        <f t="shared" si="5"/>
        <v>41.201716247689788</v>
      </c>
      <c r="T23" s="493">
        <f t="shared" si="6"/>
        <v>9.2703861557302023</v>
      </c>
      <c r="U23" s="493">
        <f t="shared" si="7"/>
        <v>11.587982694662752</v>
      </c>
      <c r="V23" s="493">
        <f t="shared" si="8"/>
        <v>31.931330091959587</v>
      </c>
      <c r="W23" s="493">
        <f t="shared" si="9"/>
        <v>52.789698942352544</v>
      </c>
      <c r="Y23" s="657">
        <v>0.94212962962962965</v>
      </c>
      <c r="Z23" s="658">
        <f t="shared" si="10"/>
        <v>45526.942129629628</v>
      </c>
      <c r="AA23" s="657" t="s">
        <v>328</v>
      </c>
      <c r="AB23" s="493">
        <v>4.0000000000000001E-3</v>
      </c>
      <c r="AC23" s="493">
        <v>4.0000000000000001E-3</v>
      </c>
      <c r="AD23" s="493">
        <v>8.9999999999999993E-3</v>
      </c>
      <c r="AE23" s="659">
        <v>71.952219850446326</v>
      </c>
      <c r="AF23" s="493">
        <f t="shared" si="11"/>
        <v>7994.6910944940364</v>
      </c>
      <c r="AG23" s="660">
        <f t="shared" si="12"/>
        <v>31.978764377976145</v>
      </c>
      <c r="AH23" s="493">
        <f t="shared" si="13"/>
        <v>7.1952219850446335</v>
      </c>
      <c r="AI23" s="493">
        <f t="shared" si="14"/>
        <v>8.9940274813057908</v>
      </c>
      <c r="AJ23" s="493">
        <f t="shared" si="15"/>
        <v>24.783542392931512</v>
      </c>
      <c r="AK23" s="493">
        <f t="shared" si="16"/>
        <v>40.972791859281934</v>
      </c>
      <c r="AM23" s="472">
        <v>40.801991604068988</v>
      </c>
      <c r="AN23" s="472">
        <f t="shared" si="53"/>
        <v>52.789698942352544</v>
      </c>
      <c r="AO23" s="472">
        <f t="shared" si="54"/>
        <v>24.783542392931512</v>
      </c>
      <c r="AP23" s="472">
        <v>52.277551742713385</v>
      </c>
      <c r="AQ23" s="472">
        <v>31.621543493153467</v>
      </c>
      <c r="AR23" s="472">
        <f t="shared" si="55"/>
        <v>0.51214719963915911</v>
      </c>
      <c r="AS23" s="472">
        <f t="shared" si="56"/>
        <v>6.8380011002219554</v>
      </c>
      <c r="AW23" s="676">
        <v>0.91390046296296301</v>
      </c>
      <c r="AX23" s="677">
        <f t="shared" si="17"/>
        <v>45526.913900462961</v>
      </c>
      <c r="AY23" s="676" t="s">
        <v>329</v>
      </c>
      <c r="AZ23" s="673">
        <v>0.02</v>
      </c>
      <c r="BA23" s="673"/>
      <c r="BB23" s="673">
        <v>7.0499999999999993E-2</v>
      </c>
      <c r="BC23" s="674">
        <v>159.50200630375889</v>
      </c>
      <c r="BD23" s="673">
        <f t="shared" si="18"/>
        <v>2262.4398057270769</v>
      </c>
      <c r="BE23" s="678">
        <f t="shared" si="19"/>
        <v>45.248796114541541</v>
      </c>
      <c r="BF23" s="672">
        <f t="shared" si="20"/>
        <v>2.2307972909616627</v>
      </c>
      <c r="BG23" s="672">
        <f t="shared" si="21"/>
        <v>2.2949928964569626</v>
      </c>
      <c r="BH23" s="672">
        <f t="shared" si="22"/>
        <v>43.01799882357988</v>
      </c>
      <c r="BI23" s="672">
        <f t="shared" si="23"/>
        <v>47.543789010998502</v>
      </c>
      <c r="BK23" s="676">
        <v>0.91390046296296301</v>
      </c>
      <c r="BL23" s="677">
        <f t="shared" si="24"/>
        <v>45526.913900462961</v>
      </c>
      <c r="BM23" s="676" t="s">
        <v>329</v>
      </c>
      <c r="BN23" s="673">
        <v>0.02</v>
      </c>
      <c r="BO23" s="673"/>
      <c r="BP23" s="673">
        <v>7.0499999999999993E-2</v>
      </c>
      <c r="BQ23" s="674">
        <v>114.42559497140269</v>
      </c>
      <c r="BR23" s="673">
        <f t="shared" si="25"/>
        <v>1623.0580847007475</v>
      </c>
      <c r="BS23" s="678">
        <f t="shared" si="26"/>
        <v>32.461161694014947</v>
      </c>
      <c r="BT23" s="672">
        <f t="shared" si="27"/>
        <v>1.6003579716280099</v>
      </c>
      <c r="BU23" s="672">
        <f t="shared" si="28"/>
        <v>1.6464114384374489</v>
      </c>
      <c r="BV23" s="672">
        <f t="shared" si="29"/>
        <v>30.860803722386937</v>
      </c>
      <c r="BW23" s="672">
        <f t="shared" si="30"/>
        <v>34.107573132452394</v>
      </c>
      <c r="BY23" s="472">
        <v>44.776797137674855</v>
      </c>
      <c r="BZ23" s="472">
        <f t="shared" si="57"/>
        <v>47.543789010998502</v>
      </c>
      <c r="CA23" s="472">
        <f t="shared" si="58"/>
        <v>30.860803722386937</v>
      </c>
      <c r="CB23" s="472">
        <v>47.04785051767923</v>
      </c>
      <c r="CC23" s="472">
        <v>42.569269726341936</v>
      </c>
      <c r="CD23" s="472">
        <f t="shared" si="59"/>
        <v>0.49593849331927231</v>
      </c>
      <c r="CE23" s="472">
        <f t="shared" si="60"/>
        <v>11.708466003954999</v>
      </c>
      <c r="CI23" s="740">
        <v>0.89431712962962961</v>
      </c>
      <c r="CJ23" s="741">
        <f t="shared" si="61"/>
        <v>45526.894317129627</v>
      </c>
      <c r="CK23" s="740" t="s">
        <v>365</v>
      </c>
      <c r="CL23" s="742">
        <v>2.1000000000000001E-2</v>
      </c>
      <c r="CM23" s="742">
        <v>0.14499999999999999</v>
      </c>
      <c r="CN23" s="742">
        <v>0.24399999999999999</v>
      </c>
      <c r="CO23" s="743">
        <v>1407.8188422669439</v>
      </c>
      <c r="CP23" s="744">
        <f t="shared" si="62"/>
        <v>5769.7493535530484</v>
      </c>
      <c r="CQ23" s="745">
        <f t="shared" si="63"/>
        <v>121.16473642461402</v>
      </c>
      <c r="CR23" s="744">
        <f t="shared" si="31"/>
        <v>5.7461993561916076</v>
      </c>
      <c r="CS23" s="744">
        <f t="shared" si="32"/>
        <v>5.793493178053267</v>
      </c>
      <c r="CT23" s="744">
        <f t="shared" si="33"/>
        <v>115.41853706842241</v>
      </c>
      <c r="CU23" s="744">
        <f t="shared" si="34"/>
        <v>126.95822960266729</v>
      </c>
      <c r="CW23" s="740">
        <v>0.89431712962962961</v>
      </c>
      <c r="CX23" s="741">
        <f t="shared" si="64"/>
        <v>45526.894317129627</v>
      </c>
      <c r="CY23" s="740" t="s">
        <v>365</v>
      </c>
      <c r="CZ23" s="742">
        <v>2.1000000000000001E-2</v>
      </c>
      <c r="DA23" s="742">
        <v>0.14499999999999999</v>
      </c>
      <c r="DB23" s="742">
        <v>0.24399999999999999</v>
      </c>
      <c r="DC23" s="743">
        <v>1407.8188422669439</v>
      </c>
      <c r="DD23" s="744">
        <f t="shared" si="65"/>
        <v>5769.7493535530484</v>
      </c>
      <c r="DE23" s="745">
        <f t="shared" si="66"/>
        <v>121.16473642461402</v>
      </c>
      <c r="DF23" s="744">
        <f t="shared" si="35"/>
        <v>5.7461993561916076</v>
      </c>
      <c r="DG23" s="744">
        <f t="shared" si="36"/>
        <v>5.793493178053267</v>
      </c>
      <c r="DH23" s="744">
        <f t="shared" si="37"/>
        <v>115.41853706842241</v>
      </c>
      <c r="DI23" s="744">
        <f t="shared" si="38"/>
        <v>126.95822960266729</v>
      </c>
      <c r="DK23" s="1019">
        <v>121.16473642461402</v>
      </c>
      <c r="DL23" s="229">
        <f t="shared" si="67"/>
        <v>126.95822960266729</v>
      </c>
      <c r="DM23" s="1020">
        <f t="shared" si="68"/>
        <v>115.41853706842241</v>
      </c>
      <c r="DN23" s="1021">
        <v>126.95822960266729</v>
      </c>
      <c r="DO23" s="229">
        <v>115.41853706842241</v>
      </c>
      <c r="DP23" s="472">
        <f t="shared" si="69"/>
        <v>0</v>
      </c>
      <c r="DQ23" s="472">
        <f t="shared" si="70"/>
        <v>0</v>
      </c>
      <c r="DU23" s="682">
        <v>0.89547453703703705</v>
      </c>
      <c r="DV23" s="683">
        <f t="shared" si="39"/>
        <v>45526.895474537036</v>
      </c>
      <c r="DW23" s="682" t="s">
        <v>366</v>
      </c>
      <c r="DX23" s="684">
        <v>3.3000000000000002E-2</v>
      </c>
      <c r="DY23" s="684">
        <v>9.1999999999999998E-2</v>
      </c>
      <c r="DZ23" s="684">
        <v>0.16400000000000001</v>
      </c>
      <c r="EA23" s="685">
        <v>474.54372395921371</v>
      </c>
      <c r="EB23" s="501">
        <f t="shared" si="40"/>
        <v>2893.55929243423</v>
      </c>
      <c r="EC23" s="686">
        <f t="shared" si="41"/>
        <v>95.487456650329591</v>
      </c>
      <c r="ED23" s="501">
        <f t="shared" si="42"/>
        <v>2.8760225694497801</v>
      </c>
      <c r="EE23" s="501">
        <f t="shared" si="43"/>
        <v>2.9113111899338264</v>
      </c>
      <c r="EF23" s="501">
        <f t="shared" si="44"/>
        <v>92.611434080879818</v>
      </c>
      <c r="EG23" s="501">
        <f t="shared" si="45"/>
        <v>98.398767840263417</v>
      </c>
      <c r="EI23" s="682">
        <v>0.89547453703703705</v>
      </c>
      <c r="EJ23" s="683">
        <f t="shared" si="46"/>
        <v>45526.895474537036</v>
      </c>
      <c r="EK23" s="682" t="s">
        <v>366</v>
      </c>
      <c r="EL23" s="684">
        <v>3.3000000000000002E-2</v>
      </c>
      <c r="EM23" s="684">
        <v>9.1999999999999998E-2</v>
      </c>
      <c r="EN23" s="684">
        <v>0.16400000000000001</v>
      </c>
      <c r="EO23" s="685">
        <v>411.04962086203687</v>
      </c>
      <c r="EP23" s="501">
        <f t="shared" si="47"/>
        <v>2506.400127207542</v>
      </c>
      <c r="EQ23" s="686">
        <f t="shared" si="48"/>
        <v>82.711204197848886</v>
      </c>
      <c r="ER23" s="501">
        <f t="shared" si="49"/>
        <v>2.4912098234062841</v>
      </c>
      <c r="ES23" s="501">
        <f t="shared" si="50"/>
        <v>2.5217768151045208</v>
      </c>
      <c r="ET23" s="501">
        <f t="shared" si="51"/>
        <v>80.219994374442606</v>
      </c>
      <c r="EU23" s="501">
        <f t="shared" si="52"/>
        <v>85.232981012953402</v>
      </c>
      <c r="EW23" s="1022">
        <v>95.927594256939912</v>
      </c>
      <c r="EX23" s="230">
        <f t="shared" si="71"/>
        <v>98.398767840263417</v>
      </c>
      <c r="EY23" s="1023">
        <f t="shared" si="72"/>
        <v>80.219994374442606</v>
      </c>
      <c r="EZ23" s="1024">
        <v>98.852324775277552</v>
      </c>
      <c r="FA23" s="230">
        <v>93.038315017612433</v>
      </c>
      <c r="FB23" s="472">
        <f t="shared" si="73"/>
        <v>-0.45355693501413441</v>
      </c>
      <c r="FC23" s="472">
        <f t="shared" si="74"/>
        <v>12.818320643169827</v>
      </c>
    </row>
    <row r="24" spans="11:159" x14ac:dyDescent="0.25">
      <c r="K24" s="657">
        <v>0.94241898148148151</v>
      </c>
      <c r="L24" s="658">
        <f t="shared" si="3"/>
        <v>45526.942418981482</v>
      </c>
      <c r="M24" s="657" t="s">
        <v>328</v>
      </c>
      <c r="N24" s="493">
        <v>3.0000000000000001E-3</v>
      </c>
      <c r="O24" s="493">
        <v>4.0000000000000001E-3</v>
      </c>
      <c r="P24" s="493">
        <v>8.9999999999999993E-3</v>
      </c>
      <c r="Q24" s="659">
        <v>92.703861557302019</v>
      </c>
      <c r="R24" s="493">
        <f t="shared" si="4"/>
        <v>10300.429061922447</v>
      </c>
      <c r="S24" s="660">
        <f t="shared" si="5"/>
        <v>30.901287185767341</v>
      </c>
      <c r="T24" s="493">
        <f t="shared" si="6"/>
        <v>9.2703861557302023</v>
      </c>
      <c r="U24" s="493">
        <f t="shared" si="7"/>
        <v>11.587982694662752</v>
      </c>
      <c r="V24" s="493">
        <f t="shared" si="8"/>
        <v>21.630901030037137</v>
      </c>
      <c r="W24" s="493">
        <f t="shared" si="9"/>
        <v>42.489269880430093</v>
      </c>
      <c r="Y24" s="657">
        <v>0.94241898148148151</v>
      </c>
      <c r="Z24" s="658">
        <f t="shared" si="10"/>
        <v>45526.942418981482</v>
      </c>
      <c r="AA24" s="657" t="s">
        <v>328</v>
      </c>
      <c r="AB24" s="493">
        <v>3.0000000000000001E-3</v>
      </c>
      <c r="AC24" s="493">
        <v>4.0000000000000001E-3</v>
      </c>
      <c r="AD24" s="493">
        <v>8.9999999999999993E-3</v>
      </c>
      <c r="AE24" s="659">
        <v>71.952219850446326</v>
      </c>
      <c r="AF24" s="493">
        <f t="shared" si="11"/>
        <v>7994.6910944940364</v>
      </c>
      <c r="AG24" s="660">
        <f t="shared" si="12"/>
        <v>23.984073283482111</v>
      </c>
      <c r="AH24" s="493">
        <f t="shared" si="13"/>
        <v>7.1952219850446335</v>
      </c>
      <c r="AI24" s="493">
        <f t="shared" si="14"/>
        <v>8.9940274813057908</v>
      </c>
      <c r="AJ24" s="493">
        <f t="shared" si="15"/>
        <v>16.788851298437478</v>
      </c>
      <c r="AK24" s="493">
        <f t="shared" si="16"/>
        <v>32.978100764787904</v>
      </c>
      <c r="AM24" s="472">
        <v>30.601493703051741</v>
      </c>
      <c r="AN24" s="472">
        <f t="shared" si="53"/>
        <v>42.489269880430093</v>
      </c>
      <c r="AO24" s="472">
        <f t="shared" si="54"/>
        <v>16.788851298437478</v>
      </c>
      <c r="AP24" s="472">
        <v>42.077053841696141</v>
      </c>
      <c r="AQ24" s="472">
        <v>21.421045592136217</v>
      </c>
      <c r="AR24" s="472">
        <f t="shared" si="55"/>
        <v>0.41221603873395196</v>
      </c>
      <c r="AS24" s="472">
        <f t="shared" si="56"/>
        <v>4.6321942936987384</v>
      </c>
      <c r="AW24" s="676">
        <v>0.91465277777777787</v>
      </c>
      <c r="AX24" s="677">
        <f t="shared" si="17"/>
        <v>45526.914652777778</v>
      </c>
      <c r="AY24" s="676" t="s">
        <v>329</v>
      </c>
      <c r="AZ24" s="673">
        <v>1.7999999999999999E-2</v>
      </c>
      <c r="BA24" s="673"/>
      <c r="BB24" s="673">
        <v>7.0499999999999993E-2</v>
      </c>
      <c r="BC24" s="674">
        <v>159.50200630375889</v>
      </c>
      <c r="BD24" s="673">
        <f t="shared" si="18"/>
        <v>2262.4398057270769</v>
      </c>
      <c r="BE24" s="678">
        <f t="shared" si="19"/>
        <v>40.723916503087381</v>
      </c>
      <c r="BF24" s="672">
        <f t="shared" si="20"/>
        <v>2.2307972909616627</v>
      </c>
      <c r="BG24" s="672">
        <f t="shared" si="21"/>
        <v>2.2949928964569626</v>
      </c>
      <c r="BH24" s="672">
        <f t="shared" si="22"/>
        <v>38.49311921212572</v>
      </c>
      <c r="BI24" s="672">
        <f t="shared" si="23"/>
        <v>43.018909399544341</v>
      </c>
      <c r="BK24" s="676">
        <v>0.91465277777777787</v>
      </c>
      <c r="BL24" s="677">
        <f t="shared" si="24"/>
        <v>45526.914652777778</v>
      </c>
      <c r="BM24" s="676" t="s">
        <v>329</v>
      </c>
      <c r="BN24" s="673">
        <v>1.7999999999999999E-2</v>
      </c>
      <c r="BO24" s="673"/>
      <c r="BP24" s="673">
        <v>7.0499999999999993E-2</v>
      </c>
      <c r="BQ24" s="674">
        <v>114.42559497140269</v>
      </c>
      <c r="BR24" s="673">
        <f t="shared" si="25"/>
        <v>1623.0580847007475</v>
      </c>
      <c r="BS24" s="678">
        <f t="shared" si="26"/>
        <v>29.215045524613451</v>
      </c>
      <c r="BT24" s="672">
        <f t="shared" si="27"/>
        <v>1.6003579716280099</v>
      </c>
      <c r="BU24" s="672">
        <f t="shared" si="28"/>
        <v>1.6464114384374489</v>
      </c>
      <c r="BV24" s="672">
        <f t="shared" si="29"/>
        <v>27.614687552985441</v>
      </c>
      <c r="BW24" s="672">
        <f t="shared" si="30"/>
        <v>30.861456963050902</v>
      </c>
      <c r="BY24" s="472">
        <v>40.299117423907369</v>
      </c>
      <c r="BZ24" s="472">
        <f t="shared" si="57"/>
        <v>43.018909399544341</v>
      </c>
      <c r="CA24" s="472">
        <f t="shared" si="58"/>
        <v>27.614687552985441</v>
      </c>
      <c r="CB24" s="472">
        <v>42.570170803911743</v>
      </c>
      <c r="CC24" s="472">
        <v>38.09159001257445</v>
      </c>
      <c r="CD24" s="472">
        <f t="shared" si="59"/>
        <v>0.44873859563259799</v>
      </c>
      <c r="CE24" s="472">
        <f t="shared" si="60"/>
        <v>10.476902459589009</v>
      </c>
      <c r="CI24" s="740">
        <v>0.89438657407407407</v>
      </c>
      <c r="CJ24" s="741">
        <f t="shared" si="61"/>
        <v>45526.894386574073</v>
      </c>
      <c r="CK24" s="740" t="s">
        <v>365</v>
      </c>
      <c r="CL24" s="742">
        <v>0.02</v>
      </c>
      <c r="CM24" s="742">
        <v>0.14699999999999999</v>
      </c>
      <c r="CN24" s="742">
        <v>0.24399999999999999</v>
      </c>
      <c r="CO24" s="743">
        <v>1407.8188422669439</v>
      </c>
      <c r="CP24" s="744">
        <f t="shared" si="62"/>
        <v>5769.7493535530484</v>
      </c>
      <c r="CQ24" s="745">
        <f t="shared" si="63"/>
        <v>115.39498707106097</v>
      </c>
      <c r="CR24" s="744">
        <f t="shared" si="31"/>
        <v>5.7461993561916076</v>
      </c>
      <c r="CS24" s="744">
        <f t="shared" si="32"/>
        <v>5.793493178053267</v>
      </c>
      <c r="CT24" s="744">
        <f t="shared" si="33"/>
        <v>109.64878771486936</v>
      </c>
      <c r="CU24" s="744">
        <f t="shared" si="34"/>
        <v>121.18848024911424</v>
      </c>
      <c r="CW24" s="740">
        <v>0.89438657407407407</v>
      </c>
      <c r="CX24" s="741">
        <f t="shared" si="64"/>
        <v>45526.894386574073</v>
      </c>
      <c r="CY24" s="740" t="s">
        <v>365</v>
      </c>
      <c r="CZ24" s="742">
        <v>0.02</v>
      </c>
      <c r="DA24" s="742">
        <v>0.14699999999999999</v>
      </c>
      <c r="DB24" s="742">
        <v>0.24399999999999999</v>
      </c>
      <c r="DC24" s="743">
        <v>1407.8188422669439</v>
      </c>
      <c r="DD24" s="744">
        <f t="shared" si="65"/>
        <v>5769.7493535530484</v>
      </c>
      <c r="DE24" s="745">
        <f t="shared" si="66"/>
        <v>115.39498707106097</v>
      </c>
      <c r="DF24" s="744">
        <f t="shared" si="35"/>
        <v>5.7461993561916076</v>
      </c>
      <c r="DG24" s="744">
        <f t="shared" si="36"/>
        <v>5.793493178053267</v>
      </c>
      <c r="DH24" s="744">
        <f t="shared" si="37"/>
        <v>109.64878771486936</v>
      </c>
      <c r="DI24" s="744">
        <f t="shared" si="38"/>
        <v>121.18848024911424</v>
      </c>
      <c r="DK24" s="1019">
        <v>115.39498707106097</v>
      </c>
      <c r="DL24" s="229">
        <f t="shared" si="67"/>
        <v>121.18848024911424</v>
      </c>
      <c r="DM24" s="1020">
        <f t="shared" si="68"/>
        <v>109.64878771486936</v>
      </c>
      <c r="DN24" s="1021">
        <v>121.18848024911424</v>
      </c>
      <c r="DO24" s="229">
        <v>109.64878771486936</v>
      </c>
      <c r="DP24" s="472">
        <f t="shared" si="69"/>
        <v>0</v>
      </c>
      <c r="DQ24" s="472">
        <f t="shared" si="70"/>
        <v>0</v>
      </c>
      <c r="DU24" s="682">
        <v>0.89563657407407404</v>
      </c>
      <c r="DV24" s="683">
        <f t="shared" si="39"/>
        <v>45526.895636574074</v>
      </c>
      <c r="DW24" s="682" t="s">
        <v>366</v>
      </c>
      <c r="DX24" s="684">
        <v>4.3999999999999997E-2</v>
      </c>
      <c r="DY24" s="684">
        <v>0.128</v>
      </c>
      <c r="DZ24" s="684">
        <v>0.22700000000000001</v>
      </c>
      <c r="EA24" s="685">
        <v>474.54372395921371</v>
      </c>
      <c r="EB24" s="501">
        <f t="shared" si="40"/>
        <v>2090.5009866044657</v>
      </c>
      <c r="EC24" s="686">
        <f t="shared" si="41"/>
        <v>91.982043410596489</v>
      </c>
      <c r="ED24" s="501">
        <f t="shared" si="42"/>
        <v>2.0813321226281301</v>
      </c>
      <c r="EE24" s="501">
        <f t="shared" si="43"/>
        <v>2.0997509909699721</v>
      </c>
      <c r="EF24" s="501">
        <f t="shared" si="44"/>
        <v>89.900711287968363</v>
      </c>
      <c r="EG24" s="501">
        <f t="shared" si="45"/>
        <v>94.081794401566455</v>
      </c>
      <c r="EI24" s="682">
        <v>0.89563657407407404</v>
      </c>
      <c r="EJ24" s="683">
        <f t="shared" si="46"/>
        <v>45526.895636574074</v>
      </c>
      <c r="EK24" s="682" t="s">
        <v>366</v>
      </c>
      <c r="EL24" s="684">
        <v>4.3999999999999997E-2</v>
      </c>
      <c r="EM24" s="684">
        <v>0.128</v>
      </c>
      <c r="EN24" s="684">
        <v>0.22700000000000001</v>
      </c>
      <c r="EO24" s="685">
        <v>411.04962086203687</v>
      </c>
      <c r="EP24" s="501">
        <f t="shared" si="47"/>
        <v>1810.7912813305588</v>
      </c>
      <c r="EQ24" s="686">
        <f t="shared" si="48"/>
        <v>79.674816378544577</v>
      </c>
      <c r="ER24" s="501">
        <f t="shared" si="49"/>
        <v>1.8028492143071793</v>
      </c>
      <c r="ES24" s="501">
        <f t="shared" si="50"/>
        <v>1.8188036321329064</v>
      </c>
      <c r="ET24" s="501">
        <f t="shared" si="51"/>
        <v>77.871967164237404</v>
      </c>
      <c r="EU24" s="501">
        <f t="shared" si="52"/>
        <v>81.493620010677489</v>
      </c>
      <c r="EW24" s="1022">
        <v>92.406023248975885</v>
      </c>
      <c r="EX24" s="230">
        <f t="shared" si="71"/>
        <v>94.081794401566455</v>
      </c>
      <c r="EY24" s="1023">
        <f t="shared" si="72"/>
        <v>77.871967164237404</v>
      </c>
      <c r="EZ24" s="1024">
        <v>94.515452782113201</v>
      </c>
      <c r="FA24" s="230">
        <v>90.3150974836731</v>
      </c>
      <c r="FB24" s="472">
        <f t="shared" si="73"/>
        <v>-0.43365838054674555</v>
      </c>
      <c r="FC24" s="472">
        <f t="shared" si="74"/>
        <v>12.443130319435696</v>
      </c>
    </row>
    <row r="25" spans="11:159" x14ac:dyDescent="0.25">
      <c r="K25" s="657">
        <v>0.94274305555555549</v>
      </c>
      <c r="L25" s="658">
        <f t="shared" si="3"/>
        <v>45526.942743055559</v>
      </c>
      <c r="M25" s="657" t="s">
        <v>328</v>
      </c>
      <c r="N25" s="493">
        <v>3.0000000000000001E-3</v>
      </c>
      <c r="O25" s="493">
        <v>4.0000000000000001E-3</v>
      </c>
      <c r="P25" s="493">
        <v>8.9999999999999993E-3</v>
      </c>
      <c r="Q25" s="659">
        <v>92.703861557302019</v>
      </c>
      <c r="R25" s="493">
        <f t="shared" si="4"/>
        <v>10300.429061922447</v>
      </c>
      <c r="S25" s="660">
        <f t="shared" si="5"/>
        <v>30.901287185767341</v>
      </c>
      <c r="T25" s="493">
        <f t="shared" si="6"/>
        <v>9.2703861557302023</v>
      </c>
      <c r="U25" s="493">
        <f t="shared" si="7"/>
        <v>11.587982694662752</v>
      </c>
      <c r="V25" s="493">
        <f t="shared" si="8"/>
        <v>21.630901030037137</v>
      </c>
      <c r="W25" s="493">
        <f t="shared" si="9"/>
        <v>42.489269880430093</v>
      </c>
      <c r="Y25" s="657">
        <v>0.94274305555555549</v>
      </c>
      <c r="Z25" s="658">
        <f t="shared" si="10"/>
        <v>45526.942743055559</v>
      </c>
      <c r="AA25" s="657" t="s">
        <v>328</v>
      </c>
      <c r="AB25" s="493">
        <v>3.0000000000000001E-3</v>
      </c>
      <c r="AC25" s="493">
        <v>4.0000000000000001E-3</v>
      </c>
      <c r="AD25" s="493">
        <v>8.9999999999999993E-3</v>
      </c>
      <c r="AE25" s="659">
        <v>71.952219850446326</v>
      </c>
      <c r="AF25" s="493">
        <f t="shared" si="11"/>
        <v>7994.6910944940364</v>
      </c>
      <c r="AG25" s="660">
        <f t="shared" si="12"/>
        <v>23.984073283482111</v>
      </c>
      <c r="AH25" s="493">
        <f t="shared" si="13"/>
        <v>7.1952219850446335</v>
      </c>
      <c r="AI25" s="493">
        <f t="shared" si="14"/>
        <v>8.9940274813057908</v>
      </c>
      <c r="AJ25" s="493">
        <f t="shared" si="15"/>
        <v>16.788851298437478</v>
      </c>
      <c r="AK25" s="493">
        <f t="shared" si="16"/>
        <v>32.978100764787904</v>
      </c>
      <c r="AM25" s="472">
        <v>30.601493703051741</v>
      </c>
      <c r="AN25" s="472">
        <f t="shared" si="53"/>
        <v>42.489269880430093</v>
      </c>
      <c r="AO25" s="472">
        <f t="shared" si="54"/>
        <v>16.788851298437478</v>
      </c>
      <c r="AP25" s="472">
        <v>42.077053841696141</v>
      </c>
      <c r="AQ25" s="472">
        <v>21.421045592136217</v>
      </c>
      <c r="AR25" s="472">
        <f t="shared" si="55"/>
        <v>0.41221603873395196</v>
      </c>
      <c r="AS25" s="472">
        <f t="shared" si="56"/>
        <v>4.6321942936987384</v>
      </c>
      <c r="AW25" s="676">
        <v>0.91537037037037028</v>
      </c>
      <c r="AX25" s="677">
        <f t="shared" si="17"/>
        <v>45526.915370370371</v>
      </c>
      <c r="AY25" s="676" t="s">
        <v>329</v>
      </c>
      <c r="AZ25" s="673">
        <v>0.02</v>
      </c>
      <c r="BA25" s="673"/>
      <c r="BB25" s="673">
        <v>7.0499999999999993E-2</v>
      </c>
      <c r="BC25" s="674">
        <v>159.50200630375889</v>
      </c>
      <c r="BD25" s="673">
        <f t="shared" si="18"/>
        <v>2262.4398057270769</v>
      </c>
      <c r="BE25" s="678">
        <f t="shared" si="19"/>
        <v>45.248796114541541</v>
      </c>
      <c r="BF25" s="672">
        <f t="shared" si="20"/>
        <v>2.2307972909616627</v>
      </c>
      <c r="BG25" s="672">
        <f t="shared" si="21"/>
        <v>2.2949928964569626</v>
      </c>
      <c r="BH25" s="672">
        <f t="shared" si="22"/>
        <v>43.01799882357988</v>
      </c>
      <c r="BI25" s="672">
        <f t="shared" si="23"/>
        <v>47.543789010998502</v>
      </c>
      <c r="BK25" s="676">
        <v>0.91537037037037028</v>
      </c>
      <c r="BL25" s="677">
        <f t="shared" si="24"/>
        <v>45526.915370370371</v>
      </c>
      <c r="BM25" s="676" t="s">
        <v>329</v>
      </c>
      <c r="BN25" s="673">
        <v>0.02</v>
      </c>
      <c r="BO25" s="673"/>
      <c r="BP25" s="673">
        <v>7.0499999999999993E-2</v>
      </c>
      <c r="BQ25" s="674">
        <v>114.42559497140269</v>
      </c>
      <c r="BR25" s="673">
        <f t="shared" si="25"/>
        <v>1623.0580847007475</v>
      </c>
      <c r="BS25" s="678">
        <f t="shared" si="26"/>
        <v>32.461161694014947</v>
      </c>
      <c r="BT25" s="672">
        <f t="shared" si="27"/>
        <v>1.6003579716280099</v>
      </c>
      <c r="BU25" s="672">
        <f t="shared" si="28"/>
        <v>1.6464114384374489</v>
      </c>
      <c r="BV25" s="672">
        <f t="shared" si="29"/>
        <v>30.860803722386937</v>
      </c>
      <c r="BW25" s="672">
        <f t="shared" si="30"/>
        <v>34.107573132452394</v>
      </c>
      <c r="BY25" s="472">
        <v>44.776797137674855</v>
      </c>
      <c r="BZ25" s="472">
        <f t="shared" si="57"/>
        <v>47.543789010998502</v>
      </c>
      <c r="CA25" s="472">
        <f t="shared" si="58"/>
        <v>30.860803722386937</v>
      </c>
      <c r="CB25" s="472">
        <v>47.04785051767923</v>
      </c>
      <c r="CC25" s="472">
        <v>42.569269726341936</v>
      </c>
      <c r="CD25" s="472">
        <f t="shared" si="59"/>
        <v>0.49593849331927231</v>
      </c>
      <c r="CE25" s="472">
        <f t="shared" si="60"/>
        <v>11.708466003954999</v>
      </c>
      <c r="CI25" s="740">
        <v>0.89443287037037045</v>
      </c>
      <c r="CJ25" s="741">
        <f t="shared" si="61"/>
        <v>45526.894432870373</v>
      </c>
      <c r="CK25" s="740" t="s">
        <v>365</v>
      </c>
      <c r="CL25" s="742">
        <v>2.1999999999999999E-2</v>
      </c>
      <c r="CM25" s="742">
        <f>0.147+0.004</f>
        <v>0.151</v>
      </c>
      <c r="CN25" s="742">
        <v>0.24399999999999999</v>
      </c>
      <c r="CO25" s="743">
        <v>1407.8188422669439</v>
      </c>
      <c r="CP25" s="744">
        <f t="shared" si="62"/>
        <v>5769.7493535530484</v>
      </c>
      <c r="CQ25" s="745">
        <f t="shared" si="63"/>
        <v>126.93448577816706</v>
      </c>
      <c r="CR25" s="744">
        <f t="shared" si="31"/>
        <v>5.7461993561916076</v>
      </c>
      <c r="CS25" s="744">
        <f t="shared" si="32"/>
        <v>5.793493178053267</v>
      </c>
      <c r="CT25" s="744">
        <f t="shared" si="33"/>
        <v>121.18828642197545</v>
      </c>
      <c r="CU25" s="744">
        <f t="shared" si="34"/>
        <v>132.72797895622031</v>
      </c>
      <c r="CW25" s="740">
        <v>0.89443287037037045</v>
      </c>
      <c r="CX25" s="741">
        <f t="shared" si="64"/>
        <v>45526.894432870373</v>
      </c>
      <c r="CY25" s="740" t="s">
        <v>365</v>
      </c>
      <c r="CZ25" s="742">
        <v>2.1999999999999999E-2</v>
      </c>
      <c r="DA25" s="742">
        <f>0.147+0.004</f>
        <v>0.151</v>
      </c>
      <c r="DB25" s="742">
        <v>0.24399999999999999</v>
      </c>
      <c r="DC25" s="743">
        <v>1407.8188422669439</v>
      </c>
      <c r="DD25" s="744">
        <f t="shared" si="65"/>
        <v>5769.7493535530484</v>
      </c>
      <c r="DE25" s="745">
        <f t="shared" si="66"/>
        <v>126.93448577816706</v>
      </c>
      <c r="DF25" s="744">
        <f t="shared" si="35"/>
        <v>5.7461993561916076</v>
      </c>
      <c r="DG25" s="744">
        <f t="shared" si="36"/>
        <v>5.793493178053267</v>
      </c>
      <c r="DH25" s="744">
        <f t="shared" si="37"/>
        <v>121.18828642197545</v>
      </c>
      <c r="DI25" s="744">
        <f t="shared" si="38"/>
        <v>132.72797895622031</v>
      </c>
      <c r="DK25" s="1019">
        <v>126.93448577816706</v>
      </c>
      <c r="DL25" s="229">
        <f t="shared" si="67"/>
        <v>132.72797895622031</v>
      </c>
      <c r="DM25" s="1020">
        <f t="shared" si="68"/>
        <v>121.18828642197545</v>
      </c>
      <c r="DN25" s="1021">
        <v>132.72797895622031</v>
      </c>
      <c r="DO25" s="229">
        <v>121.18828642197545</v>
      </c>
      <c r="DP25" s="472">
        <f t="shared" si="69"/>
        <v>0</v>
      </c>
      <c r="DQ25" s="472">
        <f t="shared" si="70"/>
        <v>0</v>
      </c>
      <c r="DU25" s="682">
        <v>0.89572916666666658</v>
      </c>
      <c r="DV25" s="683">
        <f t="shared" si="39"/>
        <v>45526.895729166667</v>
      </c>
      <c r="DW25" s="682" t="s">
        <v>366</v>
      </c>
      <c r="DX25" s="684">
        <v>4.5999999999999999E-2</v>
      </c>
      <c r="DY25" s="684">
        <v>0.13200000000000001</v>
      </c>
      <c r="DZ25" s="684">
        <v>0.22700000000000001</v>
      </c>
      <c r="EA25" s="685">
        <v>474.54372395921371</v>
      </c>
      <c r="EB25" s="501">
        <f t="shared" si="40"/>
        <v>2090.5009866044657</v>
      </c>
      <c r="EC25" s="686">
        <f t="shared" si="41"/>
        <v>96.163045383805425</v>
      </c>
      <c r="ED25" s="501">
        <f t="shared" si="42"/>
        <v>2.0813321226281301</v>
      </c>
      <c r="EE25" s="501">
        <f t="shared" si="43"/>
        <v>2.0997509909699721</v>
      </c>
      <c r="EF25" s="501">
        <f t="shared" si="44"/>
        <v>94.081713261177299</v>
      </c>
      <c r="EG25" s="501">
        <f t="shared" si="45"/>
        <v>98.262796374775391</v>
      </c>
      <c r="EI25" s="682">
        <v>0.89572916666666658</v>
      </c>
      <c r="EJ25" s="683">
        <f t="shared" si="46"/>
        <v>45526.895729166667</v>
      </c>
      <c r="EK25" s="682" t="s">
        <v>366</v>
      </c>
      <c r="EL25" s="684">
        <v>4.5999999999999999E-2</v>
      </c>
      <c r="EM25" s="684">
        <v>0.13200000000000001</v>
      </c>
      <c r="EN25" s="684">
        <v>0.22700000000000001</v>
      </c>
      <c r="EO25" s="685">
        <v>411.04962086203687</v>
      </c>
      <c r="EP25" s="501">
        <f t="shared" si="47"/>
        <v>1810.7912813305588</v>
      </c>
      <c r="EQ25" s="686">
        <f t="shared" si="48"/>
        <v>83.296398941205709</v>
      </c>
      <c r="ER25" s="501">
        <f t="shared" si="49"/>
        <v>1.8028492143071793</v>
      </c>
      <c r="ES25" s="501">
        <f t="shared" si="50"/>
        <v>1.8188036321329064</v>
      </c>
      <c r="ET25" s="501">
        <f t="shared" si="51"/>
        <v>81.493549726898536</v>
      </c>
      <c r="EU25" s="501">
        <f t="shared" si="52"/>
        <v>85.115202573338621</v>
      </c>
      <c r="EW25" s="1022">
        <v>96.606297033020255</v>
      </c>
      <c r="EX25" s="230">
        <f t="shared" si="71"/>
        <v>98.262796374775391</v>
      </c>
      <c r="EY25" s="1023">
        <f t="shared" si="72"/>
        <v>81.493549726898536</v>
      </c>
      <c r="EZ25" s="1024">
        <v>98.715726566157571</v>
      </c>
      <c r="FA25" s="230">
        <v>94.51537126771747</v>
      </c>
      <c r="FB25" s="472">
        <f t="shared" si="73"/>
        <v>-0.45293019138217971</v>
      </c>
      <c r="FC25" s="472">
        <f t="shared" si="74"/>
        <v>13.021821540818934</v>
      </c>
    </row>
    <row r="26" spans="11:159" x14ac:dyDescent="0.25">
      <c r="K26" s="657">
        <v>0.94313657407407403</v>
      </c>
      <c r="L26" s="658">
        <f t="shared" si="3"/>
        <v>45526.943136574075</v>
      </c>
      <c r="M26" s="657" t="s">
        <v>328</v>
      </c>
      <c r="N26" s="493">
        <v>3.0000000000000001E-3</v>
      </c>
      <c r="O26" s="493">
        <v>4.0000000000000001E-3</v>
      </c>
      <c r="P26" s="493">
        <v>8.9999999999999993E-3</v>
      </c>
      <c r="Q26" s="659">
        <v>92.703861557302019</v>
      </c>
      <c r="R26" s="493">
        <f t="shared" si="4"/>
        <v>10300.429061922447</v>
      </c>
      <c r="S26" s="660">
        <f t="shared" si="5"/>
        <v>30.901287185767341</v>
      </c>
      <c r="T26" s="493">
        <f t="shared" si="6"/>
        <v>9.2703861557302023</v>
      </c>
      <c r="U26" s="493">
        <f t="shared" si="7"/>
        <v>11.587982694662752</v>
      </c>
      <c r="V26" s="493">
        <f t="shared" si="8"/>
        <v>21.630901030037137</v>
      </c>
      <c r="W26" s="493">
        <f t="shared" si="9"/>
        <v>42.489269880430093</v>
      </c>
      <c r="Y26" s="657">
        <v>0.94313657407407403</v>
      </c>
      <c r="Z26" s="658">
        <f t="shared" si="10"/>
        <v>45526.943136574075</v>
      </c>
      <c r="AA26" s="657" t="s">
        <v>328</v>
      </c>
      <c r="AB26" s="493">
        <v>3.0000000000000001E-3</v>
      </c>
      <c r="AC26" s="493">
        <v>4.0000000000000001E-3</v>
      </c>
      <c r="AD26" s="493">
        <v>8.9999999999999993E-3</v>
      </c>
      <c r="AE26" s="659">
        <v>71.952219850446326</v>
      </c>
      <c r="AF26" s="493">
        <f t="shared" si="11"/>
        <v>7994.6910944940364</v>
      </c>
      <c r="AG26" s="660">
        <f t="shared" si="12"/>
        <v>23.984073283482111</v>
      </c>
      <c r="AH26" s="493">
        <f t="shared" si="13"/>
        <v>7.1952219850446335</v>
      </c>
      <c r="AI26" s="493">
        <f t="shared" si="14"/>
        <v>8.9940274813057908</v>
      </c>
      <c r="AJ26" s="493">
        <f t="shared" si="15"/>
        <v>16.788851298437478</v>
      </c>
      <c r="AK26" s="493">
        <f t="shared" si="16"/>
        <v>32.978100764787904</v>
      </c>
      <c r="AM26" s="472">
        <v>30.601493703051741</v>
      </c>
      <c r="AN26" s="472">
        <f t="shared" si="53"/>
        <v>42.489269880430093</v>
      </c>
      <c r="AO26" s="472">
        <f t="shared" si="54"/>
        <v>16.788851298437478</v>
      </c>
      <c r="AP26" s="472">
        <v>42.077053841696141</v>
      </c>
      <c r="AQ26" s="472">
        <v>21.421045592136217</v>
      </c>
      <c r="AR26" s="472">
        <f t="shared" si="55"/>
        <v>0.41221603873395196</v>
      </c>
      <c r="AS26" s="472">
        <f t="shared" si="56"/>
        <v>4.6321942936987384</v>
      </c>
      <c r="AW26" s="676">
        <v>0.91604166666666664</v>
      </c>
      <c r="AX26" s="677">
        <f t="shared" si="17"/>
        <v>45526.916041666664</v>
      </c>
      <c r="AY26" s="676" t="s">
        <v>329</v>
      </c>
      <c r="AZ26" s="673">
        <v>1.7999999999999999E-2</v>
      </c>
      <c r="BA26" s="673"/>
      <c r="BB26" s="673">
        <v>7.0499999999999993E-2</v>
      </c>
      <c r="BC26" s="674">
        <v>159.50200630375889</v>
      </c>
      <c r="BD26" s="673">
        <f t="shared" si="18"/>
        <v>2262.4398057270769</v>
      </c>
      <c r="BE26" s="678">
        <f t="shared" si="19"/>
        <v>40.723916503087381</v>
      </c>
      <c r="BF26" s="672">
        <f t="shared" si="20"/>
        <v>2.2307972909616627</v>
      </c>
      <c r="BG26" s="672">
        <f t="shared" si="21"/>
        <v>2.2949928964569626</v>
      </c>
      <c r="BH26" s="672">
        <f t="shared" si="22"/>
        <v>38.49311921212572</v>
      </c>
      <c r="BI26" s="672">
        <f t="shared" si="23"/>
        <v>43.018909399544341</v>
      </c>
      <c r="BK26" s="676">
        <v>0.91604166666666664</v>
      </c>
      <c r="BL26" s="677">
        <f t="shared" si="24"/>
        <v>45526.916041666664</v>
      </c>
      <c r="BM26" s="676" t="s">
        <v>329</v>
      </c>
      <c r="BN26" s="673">
        <v>1.7999999999999999E-2</v>
      </c>
      <c r="BO26" s="673"/>
      <c r="BP26" s="673">
        <v>7.0499999999999993E-2</v>
      </c>
      <c r="BQ26" s="674">
        <v>114.42559497140269</v>
      </c>
      <c r="BR26" s="673">
        <f t="shared" si="25"/>
        <v>1623.0580847007475</v>
      </c>
      <c r="BS26" s="678">
        <f t="shared" si="26"/>
        <v>29.215045524613451</v>
      </c>
      <c r="BT26" s="672">
        <f t="shared" si="27"/>
        <v>1.6003579716280099</v>
      </c>
      <c r="BU26" s="672">
        <f t="shared" si="28"/>
        <v>1.6464114384374489</v>
      </c>
      <c r="BV26" s="672">
        <f t="shared" si="29"/>
        <v>27.614687552985441</v>
      </c>
      <c r="BW26" s="672">
        <f t="shared" si="30"/>
        <v>30.861456963050902</v>
      </c>
      <c r="BY26" s="472">
        <v>40.299117423907369</v>
      </c>
      <c r="BZ26" s="472">
        <f t="shared" si="57"/>
        <v>43.018909399544341</v>
      </c>
      <c r="CA26" s="472">
        <f t="shared" si="58"/>
        <v>27.614687552985441</v>
      </c>
      <c r="CB26" s="472">
        <v>42.570170803911743</v>
      </c>
      <c r="CC26" s="472">
        <v>38.09159001257445</v>
      </c>
      <c r="CD26" s="472">
        <f t="shared" si="59"/>
        <v>0.44873859563259799</v>
      </c>
      <c r="CE26" s="472">
        <f t="shared" si="60"/>
        <v>10.476902459589009</v>
      </c>
      <c r="CI26" s="740">
        <v>0.89452546296296298</v>
      </c>
      <c r="CJ26" s="741">
        <f t="shared" si="61"/>
        <v>45526.894525462965</v>
      </c>
      <c r="CK26" s="740" t="s">
        <v>365</v>
      </c>
      <c r="CL26" s="742">
        <v>0.02</v>
      </c>
      <c r="CM26" s="742">
        <f>0.147+0.011</f>
        <v>0.158</v>
      </c>
      <c r="CN26" s="742">
        <v>0.24399999999999999</v>
      </c>
      <c r="CO26" s="743">
        <v>1407.8188422669439</v>
      </c>
      <c r="CP26" s="744">
        <f t="shared" si="62"/>
        <v>5769.7493535530484</v>
      </c>
      <c r="CQ26" s="745">
        <f t="shared" si="63"/>
        <v>115.39498707106097</v>
      </c>
      <c r="CR26" s="744">
        <f t="shared" si="31"/>
        <v>5.7461993561916076</v>
      </c>
      <c r="CS26" s="744">
        <f t="shared" si="32"/>
        <v>5.793493178053267</v>
      </c>
      <c r="CT26" s="744">
        <f t="shared" si="33"/>
        <v>109.64878771486936</v>
      </c>
      <c r="CU26" s="744">
        <f t="shared" si="34"/>
        <v>121.18848024911424</v>
      </c>
      <c r="CW26" s="740">
        <v>0.89452546296296298</v>
      </c>
      <c r="CX26" s="741">
        <f t="shared" si="64"/>
        <v>45526.894525462965</v>
      </c>
      <c r="CY26" s="740" t="s">
        <v>365</v>
      </c>
      <c r="CZ26" s="742">
        <v>0.02</v>
      </c>
      <c r="DA26" s="742">
        <f>0.147+0.011</f>
        <v>0.158</v>
      </c>
      <c r="DB26" s="742">
        <v>0.24399999999999999</v>
      </c>
      <c r="DC26" s="743">
        <v>1407.8188422669439</v>
      </c>
      <c r="DD26" s="744">
        <f t="shared" si="65"/>
        <v>5769.7493535530484</v>
      </c>
      <c r="DE26" s="745">
        <f t="shared" si="66"/>
        <v>115.39498707106097</v>
      </c>
      <c r="DF26" s="744">
        <f t="shared" si="35"/>
        <v>5.7461993561916076</v>
      </c>
      <c r="DG26" s="744">
        <f t="shared" si="36"/>
        <v>5.793493178053267</v>
      </c>
      <c r="DH26" s="744">
        <f t="shared" si="37"/>
        <v>109.64878771486936</v>
      </c>
      <c r="DI26" s="744">
        <f t="shared" si="38"/>
        <v>121.18848024911424</v>
      </c>
      <c r="DK26" s="1019">
        <v>115.39498707106097</v>
      </c>
      <c r="DL26" s="229">
        <f t="shared" si="67"/>
        <v>121.18848024911424</v>
      </c>
      <c r="DM26" s="1020">
        <f t="shared" si="68"/>
        <v>109.64878771486936</v>
      </c>
      <c r="DN26" s="1021">
        <v>121.18848024911424</v>
      </c>
      <c r="DO26" s="229">
        <v>109.64878771486936</v>
      </c>
      <c r="DP26" s="472">
        <f t="shared" si="69"/>
        <v>0</v>
      </c>
      <c r="DQ26" s="472">
        <f t="shared" si="70"/>
        <v>0</v>
      </c>
      <c r="DU26" s="682">
        <v>0.89587962962962964</v>
      </c>
      <c r="DV26" s="683">
        <f t="shared" si="39"/>
        <v>45526.895879629628</v>
      </c>
      <c r="DW26" s="682" t="s">
        <v>366</v>
      </c>
      <c r="DX26" s="684">
        <v>4.5999999999999999E-2</v>
      </c>
      <c r="DY26" s="684">
        <v>0.13700000000000001</v>
      </c>
      <c r="DZ26" s="684">
        <v>0.22700000000000001</v>
      </c>
      <c r="EA26" s="685">
        <v>474.54372395921371</v>
      </c>
      <c r="EB26" s="501">
        <f t="shared" si="40"/>
        <v>2090.5009866044657</v>
      </c>
      <c r="EC26" s="686">
        <f t="shared" si="41"/>
        <v>96.163045383805425</v>
      </c>
      <c r="ED26" s="501">
        <f t="shared" si="42"/>
        <v>2.0813321226281301</v>
      </c>
      <c r="EE26" s="501">
        <f t="shared" si="43"/>
        <v>2.0997509909699721</v>
      </c>
      <c r="EF26" s="501">
        <f t="shared" si="44"/>
        <v>94.081713261177299</v>
      </c>
      <c r="EG26" s="501">
        <f t="shared" si="45"/>
        <v>98.262796374775391</v>
      </c>
      <c r="EI26" s="682">
        <v>0.89587962962962964</v>
      </c>
      <c r="EJ26" s="683">
        <f t="shared" si="46"/>
        <v>45526.895879629628</v>
      </c>
      <c r="EK26" s="682" t="s">
        <v>366</v>
      </c>
      <c r="EL26" s="684">
        <v>4.5999999999999999E-2</v>
      </c>
      <c r="EM26" s="684">
        <v>0.13700000000000001</v>
      </c>
      <c r="EN26" s="684">
        <v>0.22700000000000001</v>
      </c>
      <c r="EO26" s="685">
        <v>411.04962086203687</v>
      </c>
      <c r="EP26" s="501">
        <f t="shared" si="47"/>
        <v>1810.7912813305588</v>
      </c>
      <c r="EQ26" s="686">
        <f t="shared" si="48"/>
        <v>83.296398941205709</v>
      </c>
      <c r="ER26" s="501">
        <f t="shared" si="49"/>
        <v>1.8028492143071793</v>
      </c>
      <c r="ES26" s="501">
        <f t="shared" si="50"/>
        <v>1.8188036321329064</v>
      </c>
      <c r="ET26" s="501">
        <f t="shared" si="51"/>
        <v>81.493549726898536</v>
      </c>
      <c r="EU26" s="501">
        <f t="shared" si="52"/>
        <v>85.115202573338621</v>
      </c>
      <c r="EW26" s="1022">
        <v>96.606297033020255</v>
      </c>
      <c r="EX26" s="230">
        <f t="shared" si="71"/>
        <v>98.262796374775391</v>
      </c>
      <c r="EY26" s="1023">
        <f t="shared" si="72"/>
        <v>81.493549726898536</v>
      </c>
      <c r="EZ26" s="1024">
        <v>98.715726566157571</v>
      </c>
      <c r="FA26" s="230">
        <v>94.51537126771747</v>
      </c>
      <c r="FB26" s="472">
        <f t="shared" si="73"/>
        <v>-0.45293019138217971</v>
      </c>
      <c r="FC26" s="472">
        <f t="shared" si="74"/>
        <v>13.021821540818934</v>
      </c>
    </row>
    <row r="27" spans="11:159" x14ac:dyDescent="0.25">
      <c r="K27" s="657">
        <v>0.94383101851851858</v>
      </c>
      <c r="L27" s="658">
        <f t="shared" si="3"/>
        <v>45526.943831018521</v>
      </c>
      <c r="M27" s="657" t="s">
        <v>328</v>
      </c>
      <c r="N27" s="493">
        <v>4.0000000000000001E-3</v>
      </c>
      <c r="O27" s="493">
        <v>4.0000000000000001E-3</v>
      </c>
      <c r="P27" s="493">
        <v>8.9999999999999993E-3</v>
      </c>
      <c r="Q27" s="659">
        <v>92.703861557302019</v>
      </c>
      <c r="R27" s="493">
        <f t="shared" si="4"/>
        <v>10300.429061922447</v>
      </c>
      <c r="S27" s="660">
        <f t="shared" si="5"/>
        <v>41.201716247689788</v>
      </c>
      <c r="T27" s="493">
        <f t="shared" si="6"/>
        <v>9.2703861557302023</v>
      </c>
      <c r="U27" s="493">
        <f t="shared" si="7"/>
        <v>11.587982694662752</v>
      </c>
      <c r="V27" s="493">
        <f t="shared" si="8"/>
        <v>31.931330091959587</v>
      </c>
      <c r="W27" s="493">
        <f t="shared" si="9"/>
        <v>52.789698942352544</v>
      </c>
      <c r="Y27" s="657">
        <v>0.94383101851851858</v>
      </c>
      <c r="Z27" s="658">
        <f t="shared" si="10"/>
        <v>45526.943831018521</v>
      </c>
      <c r="AA27" s="657" t="s">
        <v>328</v>
      </c>
      <c r="AB27" s="493">
        <v>4.0000000000000001E-3</v>
      </c>
      <c r="AC27" s="493">
        <v>4.0000000000000001E-3</v>
      </c>
      <c r="AD27" s="493">
        <v>8.9999999999999993E-3</v>
      </c>
      <c r="AE27" s="659">
        <v>71.952219850446326</v>
      </c>
      <c r="AF27" s="493">
        <f t="shared" si="11"/>
        <v>7994.6910944940364</v>
      </c>
      <c r="AG27" s="660">
        <f t="shared" si="12"/>
        <v>31.978764377976145</v>
      </c>
      <c r="AH27" s="493">
        <f t="shared" si="13"/>
        <v>7.1952219850446335</v>
      </c>
      <c r="AI27" s="493">
        <f t="shared" si="14"/>
        <v>8.9940274813057908</v>
      </c>
      <c r="AJ27" s="493">
        <f t="shared" si="15"/>
        <v>24.783542392931512</v>
      </c>
      <c r="AK27" s="493">
        <f t="shared" si="16"/>
        <v>40.972791859281934</v>
      </c>
      <c r="AM27" s="472">
        <v>40.801991604068988</v>
      </c>
      <c r="AN27" s="472">
        <f t="shared" si="53"/>
        <v>52.789698942352544</v>
      </c>
      <c r="AO27" s="472">
        <f t="shared" si="54"/>
        <v>24.783542392931512</v>
      </c>
      <c r="AP27" s="472">
        <v>52.277551742713385</v>
      </c>
      <c r="AQ27" s="472">
        <v>31.621543493153467</v>
      </c>
      <c r="AR27" s="472">
        <f t="shared" si="55"/>
        <v>0.51214719963915911</v>
      </c>
      <c r="AS27" s="472">
        <f t="shared" si="56"/>
        <v>6.8380011002219554</v>
      </c>
      <c r="AW27" s="676">
        <v>0.91670138888888886</v>
      </c>
      <c r="AX27" s="677">
        <f t="shared" si="17"/>
        <v>45526.916701388887</v>
      </c>
      <c r="AY27" s="676" t="s">
        <v>329</v>
      </c>
      <c r="AZ27" s="673">
        <v>1.9E-2</v>
      </c>
      <c r="BA27" s="673"/>
      <c r="BB27" s="673">
        <v>7.0499999999999993E-2</v>
      </c>
      <c r="BC27" s="674">
        <v>159.50200630375889</v>
      </c>
      <c r="BD27" s="673">
        <f t="shared" si="18"/>
        <v>2262.4398057270769</v>
      </c>
      <c r="BE27" s="678">
        <f t="shared" si="19"/>
        <v>42.986356308814457</v>
      </c>
      <c r="BF27" s="672">
        <f t="shared" si="20"/>
        <v>2.2307972909616627</v>
      </c>
      <c r="BG27" s="672">
        <f t="shared" si="21"/>
        <v>2.2949928964569626</v>
      </c>
      <c r="BH27" s="672">
        <f t="shared" si="22"/>
        <v>40.755559017852796</v>
      </c>
      <c r="BI27" s="672">
        <f t="shared" si="23"/>
        <v>45.281349205271418</v>
      </c>
      <c r="BK27" s="676">
        <v>0.91670138888888886</v>
      </c>
      <c r="BL27" s="677">
        <f t="shared" si="24"/>
        <v>45526.916701388887</v>
      </c>
      <c r="BM27" s="676" t="s">
        <v>329</v>
      </c>
      <c r="BN27" s="673">
        <v>1.9E-2</v>
      </c>
      <c r="BO27" s="673"/>
      <c r="BP27" s="673">
        <v>7.0499999999999993E-2</v>
      </c>
      <c r="BQ27" s="674">
        <v>114.42559497140269</v>
      </c>
      <c r="BR27" s="673">
        <f t="shared" si="25"/>
        <v>1623.0580847007475</v>
      </c>
      <c r="BS27" s="678">
        <f t="shared" si="26"/>
        <v>30.838103609314203</v>
      </c>
      <c r="BT27" s="672">
        <f t="shared" si="27"/>
        <v>1.6003579716280099</v>
      </c>
      <c r="BU27" s="672">
        <f t="shared" si="28"/>
        <v>1.6464114384374489</v>
      </c>
      <c r="BV27" s="672">
        <f t="shared" si="29"/>
        <v>29.237745637686192</v>
      </c>
      <c r="BW27" s="672">
        <f t="shared" si="30"/>
        <v>32.48451504775165</v>
      </c>
      <c r="BY27" s="472">
        <v>42.537957280791112</v>
      </c>
      <c r="BZ27" s="472">
        <f t="shared" si="57"/>
        <v>45.281349205271418</v>
      </c>
      <c r="CA27" s="472">
        <f t="shared" si="58"/>
        <v>29.237745637686192</v>
      </c>
      <c r="CB27" s="472">
        <v>44.809010660795487</v>
      </c>
      <c r="CC27" s="472">
        <v>40.330429869458193</v>
      </c>
      <c r="CD27" s="472">
        <f t="shared" si="59"/>
        <v>0.4723385444759316</v>
      </c>
      <c r="CE27" s="472">
        <f t="shared" si="60"/>
        <v>11.092684231772001</v>
      </c>
      <c r="CI27" s="740">
        <v>0.89458333333333329</v>
      </c>
      <c r="CJ27" s="741">
        <f t="shared" si="61"/>
        <v>45526.894583333335</v>
      </c>
      <c r="CK27" s="740" t="s">
        <v>365</v>
      </c>
      <c r="CL27" s="742">
        <v>2.1000000000000001E-2</v>
      </c>
      <c r="CM27" s="742">
        <f>0.147+0.015</f>
        <v>0.16199999999999998</v>
      </c>
      <c r="CN27" s="742">
        <v>0.24399999999999999</v>
      </c>
      <c r="CO27" s="743">
        <v>1407.8188422669439</v>
      </c>
      <c r="CP27" s="744">
        <f t="shared" si="62"/>
        <v>5769.7493535530484</v>
      </c>
      <c r="CQ27" s="745">
        <f t="shared" si="63"/>
        <v>121.16473642461402</v>
      </c>
      <c r="CR27" s="744">
        <f t="shared" si="31"/>
        <v>5.7461993561916076</v>
      </c>
      <c r="CS27" s="744">
        <f t="shared" si="32"/>
        <v>5.793493178053267</v>
      </c>
      <c r="CT27" s="744">
        <f t="shared" si="33"/>
        <v>115.41853706842241</v>
      </c>
      <c r="CU27" s="744">
        <f t="shared" si="34"/>
        <v>126.95822960266729</v>
      </c>
      <c r="CW27" s="740">
        <v>0.89458333333333329</v>
      </c>
      <c r="CX27" s="741">
        <f t="shared" si="64"/>
        <v>45526.894583333335</v>
      </c>
      <c r="CY27" s="740" t="s">
        <v>365</v>
      </c>
      <c r="CZ27" s="742">
        <v>2.1000000000000001E-2</v>
      </c>
      <c r="DA27" s="742">
        <f>0.147+0.015</f>
        <v>0.16199999999999998</v>
      </c>
      <c r="DB27" s="742">
        <v>0.24399999999999999</v>
      </c>
      <c r="DC27" s="743">
        <v>1407.8188422669439</v>
      </c>
      <c r="DD27" s="744">
        <f t="shared" si="65"/>
        <v>5769.7493535530484</v>
      </c>
      <c r="DE27" s="745">
        <f t="shared" si="66"/>
        <v>121.16473642461402</v>
      </c>
      <c r="DF27" s="744">
        <f t="shared" si="35"/>
        <v>5.7461993561916076</v>
      </c>
      <c r="DG27" s="744">
        <f t="shared" si="36"/>
        <v>5.793493178053267</v>
      </c>
      <c r="DH27" s="744">
        <f t="shared" si="37"/>
        <v>115.41853706842241</v>
      </c>
      <c r="DI27" s="744">
        <f t="shared" si="38"/>
        <v>126.95822960266729</v>
      </c>
      <c r="DK27" s="1019">
        <v>121.16473642461402</v>
      </c>
      <c r="DL27" s="229">
        <f t="shared" si="67"/>
        <v>126.95822960266729</v>
      </c>
      <c r="DM27" s="1020">
        <f t="shared" si="68"/>
        <v>115.41853706842241</v>
      </c>
      <c r="DN27" s="1021">
        <v>126.95822960266729</v>
      </c>
      <c r="DO27" s="229">
        <v>115.41853706842241</v>
      </c>
      <c r="DP27" s="472">
        <f t="shared" si="69"/>
        <v>0</v>
      </c>
      <c r="DQ27" s="472">
        <f t="shared" si="70"/>
        <v>0</v>
      </c>
      <c r="DU27" s="682">
        <v>0.89604166666666663</v>
      </c>
      <c r="DV27" s="683">
        <f t="shared" si="39"/>
        <v>45526.896041666667</v>
      </c>
      <c r="DW27" s="682" t="s">
        <v>366</v>
      </c>
      <c r="DX27" s="684">
        <v>4.3999999999999997E-2</v>
      </c>
      <c r="DY27" s="684">
        <v>0.14099999999999999</v>
      </c>
      <c r="DZ27" s="684">
        <v>0.22700000000000001</v>
      </c>
      <c r="EA27" s="685">
        <v>474.54372395921371</v>
      </c>
      <c r="EB27" s="501">
        <f t="shared" si="40"/>
        <v>2090.5009866044657</v>
      </c>
      <c r="EC27" s="686">
        <f t="shared" si="41"/>
        <v>91.982043410596489</v>
      </c>
      <c r="ED27" s="501">
        <f t="shared" si="42"/>
        <v>2.0813321226281301</v>
      </c>
      <c r="EE27" s="501">
        <f t="shared" si="43"/>
        <v>2.0997509909699721</v>
      </c>
      <c r="EF27" s="501">
        <f t="shared" si="44"/>
        <v>89.900711287968363</v>
      </c>
      <c r="EG27" s="501">
        <f t="shared" si="45"/>
        <v>94.081794401566455</v>
      </c>
      <c r="EI27" s="682">
        <v>0.89604166666666663</v>
      </c>
      <c r="EJ27" s="683">
        <f t="shared" si="46"/>
        <v>45526.896041666667</v>
      </c>
      <c r="EK27" s="682" t="s">
        <v>366</v>
      </c>
      <c r="EL27" s="684">
        <v>4.3999999999999997E-2</v>
      </c>
      <c r="EM27" s="684">
        <v>0.14099999999999999</v>
      </c>
      <c r="EN27" s="684">
        <v>0.22700000000000001</v>
      </c>
      <c r="EO27" s="685">
        <v>411.04962086203687</v>
      </c>
      <c r="EP27" s="501">
        <f t="shared" si="47"/>
        <v>1810.7912813305588</v>
      </c>
      <c r="EQ27" s="686">
        <f t="shared" si="48"/>
        <v>79.674816378544577</v>
      </c>
      <c r="ER27" s="501">
        <f t="shared" si="49"/>
        <v>1.8028492143071793</v>
      </c>
      <c r="ES27" s="501">
        <f t="shared" si="50"/>
        <v>1.8188036321329064</v>
      </c>
      <c r="ET27" s="501">
        <f t="shared" si="51"/>
        <v>77.871967164237404</v>
      </c>
      <c r="EU27" s="501">
        <f t="shared" si="52"/>
        <v>81.493620010677489</v>
      </c>
      <c r="EW27" s="1022">
        <v>92.406023248975885</v>
      </c>
      <c r="EX27" s="230">
        <f t="shared" si="71"/>
        <v>94.081794401566455</v>
      </c>
      <c r="EY27" s="1023">
        <f t="shared" si="72"/>
        <v>77.871967164237404</v>
      </c>
      <c r="EZ27" s="1024">
        <v>94.515452782113201</v>
      </c>
      <c r="FA27" s="230">
        <v>90.3150974836731</v>
      </c>
      <c r="FB27" s="472">
        <f t="shared" si="73"/>
        <v>-0.43365838054674555</v>
      </c>
      <c r="FC27" s="472">
        <f t="shared" si="74"/>
        <v>12.443130319435696</v>
      </c>
    </row>
    <row r="28" spans="11:159" x14ac:dyDescent="0.25">
      <c r="K28" s="657">
        <v>0.94425925925925924</v>
      </c>
      <c r="L28" s="658">
        <f t="shared" si="3"/>
        <v>45526.94425925926</v>
      </c>
      <c r="M28" s="657" t="s">
        <v>328</v>
      </c>
      <c r="N28" s="493">
        <v>3.0000000000000001E-3</v>
      </c>
      <c r="O28" s="493">
        <v>4.0000000000000001E-3</v>
      </c>
      <c r="P28" s="493">
        <v>8.9999999999999993E-3</v>
      </c>
      <c r="Q28" s="659">
        <v>92.703861557302019</v>
      </c>
      <c r="R28" s="493">
        <f t="shared" si="4"/>
        <v>10300.429061922447</v>
      </c>
      <c r="S28" s="660">
        <f t="shared" si="5"/>
        <v>30.901287185767341</v>
      </c>
      <c r="T28" s="493">
        <f t="shared" si="6"/>
        <v>9.2703861557302023</v>
      </c>
      <c r="U28" s="493">
        <f t="shared" si="7"/>
        <v>11.587982694662752</v>
      </c>
      <c r="V28" s="493">
        <f t="shared" si="8"/>
        <v>21.630901030037137</v>
      </c>
      <c r="W28" s="493">
        <f t="shared" si="9"/>
        <v>42.489269880430093</v>
      </c>
      <c r="Y28" s="657">
        <v>0.94425925925925924</v>
      </c>
      <c r="Z28" s="658">
        <f t="shared" si="10"/>
        <v>45526.94425925926</v>
      </c>
      <c r="AA28" s="657" t="s">
        <v>328</v>
      </c>
      <c r="AB28" s="493">
        <v>3.0000000000000001E-3</v>
      </c>
      <c r="AC28" s="493">
        <v>4.0000000000000001E-3</v>
      </c>
      <c r="AD28" s="493">
        <v>8.9999999999999993E-3</v>
      </c>
      <c r="AE28" s="659">
        <v>71.952219850446326</v>
      </c>
      <c r="AF28" s="493">
        <f t="shared" si="11"/>
        <v>7994.6910944940364</v>
      </c>
      <c r="AG28" s="660">
        <f t="shared" si="12"/>
        <v>23.984073283482111</v>
      </c>
      <c r="AH28" s="493">
        <f t="shared" si="13"/>
        <v>7.1952219850446335</v>
      </c>
      <c r="AI28" s="493">
        <f t="shared" si="14"/>
        <v>8.9940274813057908</v>
      </c>
      <c r="AJ28" s="493">
        <f t="shared" si="15"/>
        <v>16.788851298437478</v>
      </c>
      <c r="AK28" s="493">
        <f t="shared" si="16"/>
        <v>32.978100764787904</v>
      </c>
      <c r="AM28" s="472">
        <v>30.601493703051741</v>
      </c>
      <c r="AN28" s="472">
        <f t="shared" si="53"/>
        <v>42.489269880430093</v>
      </c>
      <c r="AO28" s="472">
        <f t="shared" si="54"/>
        <v>16.788851298437478</v>
      </c>
      <c r="AP28" s="472">
        <v>42.077053841696141</v>
      </c>
      <c r="AQ28" s="472">
        <v>21.421045592136217</v>
      </c>
      <c r="AR28" s="472">
        <f t="shared" si="55"/>
        <v>0.41221603873395196</v>
      </c>
      <c r="AS28" s="472">
        <f t="shared" si="56"/>
        <v>4.6321942936987384</v>
      </c>
      <c r="AW28" s="676">
        <v>0.91741898148148149</v>
      </c>
      <c r="AX28" s="677">
        <f t="shared" si="17"/>
        <v>45526.91741898148</v>
      </c>
      <c r="AY28" s="676" t="s">
        <v>329</v>
      </c>
      <c r="AZ28" s="673">
        <v>1.9E-2</v>
      </c>
      <c r="BA28" s="673"/>
      <c r="BB28" s="673">
        <v>7.0499999999999993E-2</v>
      </c>
      <c r="BC28" s="674">
        <v>159.50200630375889</v>
      </c>
      <c r="BD28" s="673">
        <f t="shared" si="18"/>
        <v>2262.4398057270769</v>
      </c>
      <c r="BE28" s="678">
        <f t="shared" si="19"/>
        <v>42.986356308814457</v>
      </c>
      <c r="BF28" s="672">
        <f t="shared" si="20"/>
        <v>2.2307972909616627</v>
      </c>
      <c r="BG28" s="672">
        <f t="shared" si="21"/>
        <v>2.2949928964569626</v>
      </c>
      <c r="BH28" s="672">
        <f t="shared" si="22"/>
        <v>40.755559017852796</v>
      </c>
      <c r="BI28" s="672">
        <f t="shared" si="23"/>
        <v>45.281349205271418</v>
      </c>
      <c r="BK28" s="676">
        <v>0.91741898148148149</v>
      </c>
      <c r="BL28" s="677">
        <f t="shared" si="24"/>
        <v>45526.91741898148</v>
      </c>
      <c r="BM28" s="676" t="s">
        <v>329</v>
      </c>
      <c r="BN28" s="673">
        <v>1.9E-2</v>
      </c>
      <c r="BO28" s="673"/>
      <c r="BP28" s="673">
        <v>7.0499999999999993E-2</v>
      </c>
      <c r="BQ28" s="674">
        <v>114.42559497140269</v>
      </c>
      <c r="BR28" s="673">
        <f t="shared" si="25"/>
        <v>1623.0580847007475</v>
      </c>
      <c r="BS28" s="678">
        <f t="shared" si="26"/>
        <v>30.838103609314203</v>
      </c>
      <c r="BT28" s="672">
        <f t="shared" si="27"/>
        <v>1.6003579716280099</v>
      </c>
      <c r="BU28" s="672">
        <f t="shared" si="28"/>
        <v>1.6464114384374489</v>
      </c>
      <c r="BV28" s="672">
        <f t="shared" si="29"/>
        <v>29.237745637686192</v>
      </c>
      <c r="BW28" s="672">
        <f t="shared" si="30"/>
        <v>32.48451504775165</v>
      </c>
      <c r="BY28" s="472">
        <v>42.537957280791112</v>
      </c>
      <c r="BZ28" s="472">
        <f t="shared" si="57"/>
        <v>45.281349205271418</v>
      </c>
      <c r="CA28" s="472">
        <f t="shared" si="58"/>
        <v>29.237745637686192</v>
      </c>
      <c r="CB28" s="472">
        <v>44.809010660795487</v>
      </c>
      <c r="CC28" s="472">
        <v>40.330429869458193</v>
      </c>
      <c r="CD28" s="472">
        <f t="shared" si="59"/>
        <v>0.4723385444759316</v>
      </c>
      <c r="CE28" s="472">
        <f t="shared" si="60"/>
        <v>11.092684231772001</v>
      </c>
      <c r="CI28" s="740">
        <v>0.89467592592592593</v>
      </c>
      <c r="CJ28" s="741">
        <f t="shared" si="61"/>
        <v>45526.894675925927</v>
      </c>
      <c r="CK28" s="740" t="s">
        <v>365</v>
      </c>
      <c r="CL28" s="742">
        <v>2.1000000000000001E-2</v>
      </c>
      <c r="CM28" s="742">
        <f>0.147+ 0.028</f>
        <v>0.17499999999999999</v>
      </c>
      <c r="CN28" s="742">
        <v>0.24399999999999999</v>
      </c>
      <c r="CO28" s="743">
        <v>1407.8188422669439</v>
      </c>
      <c r="CP28" s="744">
        <f t="shared" si="62"/>
        <v>5769.7493535530484</v>
      </c>
      <c r="CQ28" s="745">
        <f t="shared" si="63"/>
        <v>121.16473642461402</v>
      </c>
      <c r="CR28" s="744">
        <f t="shared" si="31"/>
        <v>5.7461993561916076</v>
      </c>
      <c r="CS28" s="744">
        <f t="shared" si="32"/>
        <v>5.793493178053267</v>
      </c>
      <c r="CT28" s="744">
        <f t="shared" si="33"/>
        <v>115.41853706842241</v>
      </c>
      <c r="CU28" s="744">
        <f t="shared" si="34"/>
        <v>126.95822960266729</v>
      </c>
      <c r="CW28" s="740">
        <v>0.89467592592592593</v>
      </c>
      <c r="CX28" s="741">
        <f t="shared" si="64"/>
        <v>45526.894675925927</v>
      </c>
      <c r="CY28" s="740" t="s">
        <v>365</v>
      </c>
      <c r="CZ28" s="742">
        <v>2.1000000000000001E-2</v>
      </c>
      <c r="DA28" s="742">
        <f>0.147+ 0.028</f>
        <v>0.17499999999999999</v>
      </c>
      <c r="DB28" s="742">
        <v>0.24399999999999999</v>
      </c>
      <c r="DC28" s="743">
        <v>1407.8188422669439</v>
      </c>
      <c r="DD28" s="744">
        <f t="shared" si="65"/>
        <v>5769.7493535530484</v>
      </c>
      <c r="DE28" s="745">
        <f t="shared" si="66"/>
        <v>121.16473642461402</v>
      </c>
      <c r="DF28" s="744">
        <f t="shared" si="35"/>
        <v>5.7461993561916076</v>
      </c>
      <c r="DG28" s="744">
        <f t="shared" si="36"/>
        <v>5.793493178053267</v>
      </c>
      <c r="DH28" s="744">
        <f t="shared" si="37"/>
        <v>115.41853706842241</v>
      </c>
      <c r="DI28" s="744">
        <f t="shared" si="38"/>
        <v>126.95822960266729</v>
      </c>
      <c r="DK28" s="1019">
        <v>121.16473642461402</v>
      </c>
      <c r="DL28" s="229">
        <f t="shared" si="67"/>
        <v>126.95822960266729</v>
      </c>
      <c r="DM28" s="1020">
        <f t="shared" si="68"/>
        <v>115.41853706842241</v>
      </c>
      <c r="DN28" s="1021">
        <v>126.95822960266729</v>
      </c>
      <c r="DO28" s="229">
        <v>115.41853706842241</v>
      </c>
      <c r="DP28" s="472">
        <f t="shared" si="69"/>
        <v>0</v>
      </c>
      <c r="DQ28" s="472">
        <f t="shared" si="70"/>
        <v>0</v>
      </c>
      <c r="DU28" s="682">
        <v>0.89620370370370372</v>
      </c>
      <c r="DV28" s="683">
        <f t="shared" si="39"/>
        <v>45526.896203703705</v>
      </c>
      <c r="DW28" s="682" t="s">
        <v>366</v>
      </c>
      <c r="DX28" s="684">
        <v>4.5999999999999999E-2</v>
      </c>
      <c r="DY28" s="684">
        <v>0.15</v>
      </c>
      <c r="DZ28" s="684">
        <v>0.22700000000000001</v>
      </c>
      <c r="EA28" s="685">
        <v>474.54372395921371</v>
      </c>
      <c r="EB28" s="501">
        <f t="shared" si="40"/>
        <v>2090.5009866044657</v>
      </c>
      <c r="EC28" s="686">
        <f t="shared" si="41"/>
        <v>96.163045383805425</v>
      </c>
      <c r="ED28" s="501">
        <f t="shared" si="42"/>
        <v>2.0813321226281301</v>
      </c>
      <c r="EE28" s="501">
        <f t="shared" si="43"/>
        <v>2.0997509909699721</v>
      </c>
      <c r="EF28" s="501">
        <f t="shared" si="44"/>
        <v>94.081713261177299</v>
      </c>
      <c r="EG28" s="501">
        <f t="shared" si="45"/>
        <v>98.262796374775391</v>
      </c>
      <c r="EI28" s="682">
        <v>0.89620370370370372</v>
      </c>
      <c r="EJ28" s="683">
        <f t="shared" si="46"/>
        <v>45526.896203703705</v>
      </c>
      <c r="EK28" s="682" t="s">
        <v>366</v>
      </c>
      <c r="EL28" s="684">
        <v>4.5999999999999999E-2</v>
      </c>
      <c r="EM28" s="684">
        <v>0.15</v>
      </c>
      <c r="EN28" s="684">
        <v>0.22700000000000001</v>
      </c>
      <c r="EO28" s="685">
        <v>411.04962086203687</v>
      </c>
      <c r="EP28" s="501">
        <f t="shared" si="47"/>
        <v>1810.7912813305588</v>
      </c>
      <c r="EQ28" s="686">
        <f t="shared" si="48"/>
        <v>83.296398941205709</v>
      </c>
      <c r="ER28" s="501">
        <f t="shared" si="49"/>
        <v>1.8028492143071793</v>
      </c>
      <c r="ES28" s="501">
        <f t="shared" si="50"/>
        <v>1.8188036321329064</v>
      </c>
      <c r="ET28" s="501">
        <f t="shared" si="51"/>
        <v>81.493549726898536</v>
      </c>
      <c r="EU28" s="501">
        <f t="shared" si="52"/>
        <v>85.115202573338621</v>
      </c>
      <c r="EW28" s="1022">
        <v>96.606297033020255</v>
      </c>
      <c r="EX28" s="230">
        <f t="shared" si="71"/>
        <v>98.262796374775391</v>
      </c>
      <c r="EY28" s="1023">
        <f t="shared" si="72"/>
        <v>81.493549726898536</v>
      </c>
      <c r="EZ28" s="1024">
        <v>98.715726566157571</v>
      </c>
      <c r="FA28" s="230">
        <v>94.51537126771747</v>
      </c>
      <c r="FB28" s="472">
        <f t="shared" si="73"/>
        <v>-0.45293019138217971</v>
      </c>
      <c r="FC28" s="472">
        <f t="shared" si="74"/>
        <v>13.021821540818934</v>
      </c>
    </row>
    <row r="29" spans="11:159" x14ac:dyDescent="0.25">
      <c r="K29" s="657">
        <v>0.9447916666666667</v>
      </c>
      <c r="L29" s="658">
        <f t="shared" si="3"/>
        <v>45526.944791666669</v>
      </c>
      <c r="M29" s="657" t="s">
        <v>328</v>
      </c>
      <c r="N29" s="493">
        <v>3.0000000000000001E-3</v>
      </c>
      <c r="O29" s="493">
        <v>4.0000000000000001E-3</v>
      </c>
      <c r="P29" s="493">
        <v>8.9999999999999993E-3</v>
      </c>
      <c r="Q29" s="659">
        <v>92.703861557302019</v>
      </c>
      <c r="R29" s="493">
        <f t="shared" si="4"/>
        <v>10300.429061922447</v>
      </c>
      <c r="S29" s="660">
        <f t="shared" si="5"/>
        <v>30.901287185767341</v>
      </c>
      <c r="T29" s="493">
        <f t="shared" si="6"/>
        <v>9.2703861557302023</v>
      </c>
      <c r="U29" s="493">
        <f t="shared" si="7"/>
        <v>11.587982694662752</v>
      </c>
      <c r="V29" s="493">
        <f t="shared" si="8"/>
        <v>21.630901030037137</v>
      </c>
      <c r="W29" s="493">
        <f t="shared" si="9"/>
        <v>42.489269880430093</v>
      </c>
      <c r="Y29" s="657">
        <v>0.9447916666666667</v>
      </c>
      <c r="Z29" s="658">
        <f t="shared" si="10"/>
        <v>45526.944791666669</v>
      </c>
      <c r="AA29" s="657" t="s">
        <v>328</v>
      </c>
      <c r="AB29" s="493">
        <v>3.0000000000000001E-3</v>
      </c>
      <c r="AC29" s="493">
        <v>4.0000000000000001E-3</v>
      </c>
      <c r="AD29" s="493">
        <v>8.9999999999999993E-3</v>
      </c>
      <c r="AE29" s="659">
        <v>71.952219850446326</v>
      </c>
      <c r="AF29" s="493">
        <f t="shared" si="11"/>
        <v>7994.6910944940364</v>
      </c>
      <c r="AG29" s="660">
        <f t="shared" si="12"/>
        <v>23.984073283482111</v>
      </c>
      <c r="AH29" s="493">
        <f t="shared" si="13"/>
        <v>7.1952219850446335</v>
      </c>
      <c r="AI29" s="493">
        <f t="shared" si="14"/>
        <v>8.9940274813057908</v>
      </c>
      <c r="AJ29" s="493">
        <f t="shared" si="15"/>
        <v>16.788851298437478</v>
      </c>
      <c r="AK29" s="493">
        <f t="shared" si="16"/>
        <v>32.978100764787904</v>
      </c>
      <c r="AM29" s="472">
        <v>30.601493703051741</v>
      </c>
      <c r="AN29" s="472">
        <f t="shared" si="53"/>
        <v>42.489269880430093</v>
      </c>
      <c r="AO29" s="472">
        <f t="shared" si="54"/>
        <v>16.788851298437478</v>
      </c>
      <c r="AP29" s="472">
        <v>42.077053841696141</v>
      </c>
      <c r="AQ29" s="472">
        <v>21.421045592136217</v>
      </c>
      <c r="AR29" s="472">
        <f t="shared" si="55"/>
        <v>0.41221603873395196</v>
      </c>
      <c r="AS29" s="472">
        <f t="shared" si="56"/>
        <v>4.6321942936987384</v>
      </c>
      <c r="AW29" s="676">
        <v>0.91811342592592593</v>
      </c>
      <c r="AX29" s="677">
        <f t="shared" si="17"/>
        <v>45526.918113425927</v>
      </c>
      <c r="AY29" s="676" t="s">
        <v>329</v>
      </c>
      <c r="AZ29" s="673">
        <v>1.7999999999999999E-2</v>
      </c>
      <c r="BA29" s="673"/>
      <c r="BB29" s="673">
        <v>7.0499999999999993E-2</v>
      </c>
      <c r="BC29" s="674">
        <v>159.50200630375889</v>
      </c>
      <c r="BD29" s="673">
        <f t="shared" si="18"/>
        <v>2262.4398057270769</v>
      </c>
      <c r="BE29" s="678">
        <f t="shared" si="19"/>
        <v>40.723916503087381</v>
      </c>
      <c r="BF29" s="672">
        <f t="shared" si="20"/>
        <v>2.2307972909616627</v>
      </c>
      <c r="BG29" s="672">
        <f t="shared" si="21"/>
        <v>2.2949928964569626</v>
      </c>
      <c r="BH29" s="672">
        <f t="shared" si="22"/>
        <v>38.49311921212572</v>
      </c>
      <c r="BI29" s="672">
        <f t="shared" si="23"/>
        <v>43.018909399544341</v>
      </c>
      <c r="BK29" s="676">
        <v>0.91811342592592593</v>
      </c>
      <c r="BL29" s="677">
        <f t="shared" si="24"/>
        <v>45526.918113425927</v>
      </c>
      <c r="BM29" s="676" t="s">
        <v>329</v>
      </c>
      <c r="BN29" s="673">
        <v>1.7999999999999999E-2</v>
      </c>
      <c r="BO29" s="673"/>
      <c r="BP29" s="673">
        <v>7.0499999999999993E-2</v>
      </c>
      <c r="BQ29" s="674">
        <v>114.42559497140269</v>
      </c>
      <c r="BR29" s="673">
        <f t="shared" si="25"/>
        <v>1623.0580847007475</v>
      </c>
      <c r="BS29" s="678">
        <f t="shared" si="26"/>
        <v>29.215045524613451</v>
      </c>
      <c r="BT29" s="672">
        <f t="shared" si="27"/>
        <v>1.6003579716280099</v>
      </c>
      <c r="BU29" s="672">
        <f t="shared" si="28"/>
        <v>1.6464114384374489</v>
      </c>
      <c r="BV29" s="672">
        <f t="shared" si="29"/>
        <v>27.614687552985441</v>
      </c>
      <c r="BW29" s="672">
        <f t="shared" si="30"/>
        <v>30.861456963050902</v>
      </c>
      <c r="BY29" s="472">
        <v>40.299117423907369</v>
      </c>
      <c r="BZ29" s="472">
        <f t="shared" si="57"/>
        <v>43.018909399544341</v>
      </c>
      <c r="CA29" s="472">
        <f t="shared" si="58"/>
        <v>27.614687552985441</v>
      </c>
      <c r="CB29" s="472">
        <v>42.570170803911743</v>
      </c>
      <c r="CC29" s="472">
        <v>38.09159001257445</v>
      </c>
      <c r="CD29" s="472">
        <f t="shared" si="59"/>
        <v>0.44873859563259799</v>
      </c>
      <c r="CE29" s="472">
        <f t="shared" si="60"/>
        <v>10.476902459589009</v>
      </c>
      <c r="CI29" s="740">
        <v>0.89473379629629635</v>
      </c>
      <c r="CJ29" s="741">
        <f t="shared" si="61"/>
        <v>45526.894733796296</v>
      </c>
      <c r="CK29" s="740" t="s">
        <v>365</v>
      </c>
      <c r="CL29" s="742">
        <v>0.02</v>
      </c>
      <c r="CM29" s="742">
        <f>0.147+0.032</f>
        <v>0.17899999999999999</v>
      </c>
      <c r="CN29" s="742">
        <v>0.24399999999999999</v>
      </c>
      <c r="CO29" s="743">
        <v>1407.8188422669439</v>
      </c>
      <c r="CP29" s="744">
        <f t="shared" si="62"/>
        <v>5769.7493535530484</v>
      </c>
      <c r="CQ29" s="745">
        <f t="shared" si="63"/>
        <v>115.39498707106097</v>
      </c>
      <c r="CR29" s="744">
        <f t="shared" si="31"/>
        <v>5.7461993561916076</v>
      </c>
      <c r="CS29" s="744">
        <f t="shared" si="32"/>
        <v>5.793493178053267</v>
      </c>
      <c r="CT29" s="744">
        <f t="shared" si="33"/>
        <v>109.64878771486936</v>
      </c>
      <c r="CU29" s="744">
        <f t="shared" si="34"/>
        <v>121.18848024911424</v>
      </c>
      <c r="CW29" s="740">
        <v>0.89473379629629635</v>
      </c>
      <c r="CX29" s="741">
        <f t="shared" si="64"/>
        <v>45526.894733796296</v>
      </c>
      <c r="CY29" s="740" t="s">
        <v>365</v>
      </c>
      <c r="CZ29" s="742">
        <v>0.02</v>
      </c>
      <c r="DA29" s="742">
        <f>0.147+0.032</f>
        <v>0.17899999999999999</v>
      </c>
      <c r="DB29" s="742">
        <v>0.24399999999999999</v>
      </c>
      <c r="DC29" s="743">
        <v>1407.8188422669439</v>
      </c>
      <c r="DD29" s="744">
        <f t="shared" si="65"/>
        <v>5769.7493535530484</v>
      </c>
      <c r="DE29" s="745">
        <f t="shared" si="66"/>
        <v>115.39498707106097</v>
      </c>
      <c r="DF29" s="744">
        <f t="shared" si="35"/>
        <v>5.7461993561916076</v>
      </c>
      <c r="DG29" s="744">
        <f t="shared" si="36"/>
        <v>5.793493178053267</v>
      </c>
      <c r="DH29" s="744">
        <f t="shared" si="37"/>
        <v>109.64878771486936</v>
      </c>
      <c r="DI29" s="744">
        <f t="shared" si="38"/>
        <v>121.18848024911424</v>
      </c>
      <c r="DK29" s="1019">
        <v>115.39498707106097</v>
      </c>
      <c r="DL29" s="229">
        <f t="shared" si="67"/>
        <v>121.18848024911424</v>
      </c>
      <c r="DM29" s="1020">
        <f t="shared" si="68"/>
        <v>109.64878771486936</v>
      </c>
      <c r="DN29" s="1021">
        <v>121.18848024911424</v>
      </c>
      <c r="DO29" s="229">
        <v>109.64878771486936</v>
      </c>
      <c r="DP29" s="472">
        <f t="shared" si="69"/>
        <v>0</v>
      </c>
      <c r="DQ29" s="472">
        <f t="shared" si="70"/>
        <v>0</v>
      </c>
      <c r="DU29" s="682">
        <v>0.8963310185185186</v>
      </c>
      <c r="DV29" s="683">
        <f t="shared" si="39"/>
        <v>45526.896331018521</v>
      </c>
      <c r="DW29" s="682" t="s">
        <v>366</v>
      </c>
      <c r="DX29" s="684">
        <v>4.3999999999999997E-2</v>
      </c>
      <c r="DY29" s="684">
        <v>0.154</v>
      </c>
      <c r="DZ29" s="684">
        <v>0.22700000000000001</v>
      </c>
      <c r="EA29" s="685">
        <v>474.54372395921371</v>
      </c>
      <c r="EB29" s="501">
        <f t="shared" si="40"/>
        <v>2090.5009866044657</v>
      </c>
      <c r="EC29" s="686">
        <f t="shared" si="41"/>
        <v>91.982043410596489</v>
      </c>
      <c r="ED29" s="501">
        <f t="shared" si="42"/>
        <v>2.0813321226281301</v>
      </c>
      <c r="EE29" s="501">
        <f t="shared" si="43"/>
        <v>2.0997509909699721</v>
      </c>
      <c r="EF29" s="501">
        <f t="shared" si="44"/>
        <v>89.900711287968363</v>
      </c>
      <c r="EG29" s="501">
        <f t="shared" si="45"/>
        <v>94.081794401566455</v>
      </c>
      <c r="EI29" s="682">
        <v>0.8963310185185186</v>
      </c>
      <c r="EJ29" s="683">
        <f t="shared" si="46"/>
        <v>45526.896331018521</v>
      </c>
      <c r="EK29" s="682" t="s">
        <v>366</v>
      </c>
      <c r="EL29" s="684">
        <v>4.3999999999999997E-2</v>
      </c>
      <c r="EM29" s="684">
        <v>0.154</v>
      </c>
      <c r="EN29" s="684">
        <v>0.22700000000000001</v>
      </c>
      <c r="EO29" s="685">
        <v>411.04962086203687</v>
      </c>
      <c r="EP29" s="501">
        <f t="shared" si="47"/>
        <v>1810.7912813305588</v>
      </c>
      <c r="EQ29" s="686">
        <f t="shared" si="48"/>
        <v>79.674816378544577</v>
      </c>
      <c r="ER29" s="501">
        <f t="shared" si="49"/>
        <v>1.8028492143071793</v>
      </c>
      <c r="ES29" s="501">
        <f t="shared" si="50"/>
        <v>1.8188036321329064</v>
      </c>
      <c r="ET29" s="501">
        <f t="shared" si="51"/>
        <v>77.871967164237404</v>
      </c>
      <c r="EU29" s="501">
        <f t="shared" si="52"/>
        <v>81.493620010677489</v>
      </c>
      <c r="EW29" s="1022">
        <v>92.406023248975885</v>
      </c>
      <c r="EX29" s="230">
        <f t="shared" si="71"/>
        <v>94.081794401566455</v>
      </c>
      <c r="EY29" s="1023">
        <f t="shared" si="72"/>
        <v>77.871967164237404</v>
      </c>
      <c r="EZ29" s="1024">
        <v>94.515452782113201</v>
      </c>
      <c r="FA29" s="230">
        <v>90.3150974836731</v>
      </c>
      <c r="FB29" s="472">
        <f t="shared" si="73"/>
        <v>-0.43365838054674555</v>
      </c>
      <c r="FC29" s="472">
        <f t="shared" si="74"/>
        <v>12.443130319435696</v>
      </c>
    </row>
    <row r="30" spans="11:159" x14ac:dyDescent="0.25">
      <c r="K30" s="657">
        <v>0.94517361111111109</v>
      </c>
      <c r="L30" s="658">
        <f t="shared" si="3"/>
        <v>45526.945173611108</v>
      </c>
      <c r="M30" s="657" t="s">
        <v>328</v>
      </c>
      <c r="N30" s="493">
        <v>3.0000000000000001E-3</v>
      </c>
      <c r="O30" s="493">
        <v>4.0000000000000001E-3</v>
      </c>
      <c r="P30" s="493">
        <v>8.9999999999999993E-3</v>
      </c>
      <c r="Q30" s="659">
        <v>92.703861557302019</v>
      </c>
      <c r="R30" s="493">
        <f t="shared" si="4"/>
        <v>10300.429061922447</v>
      </c>
      <c r="S30" s="660">
        <f t="shared" si="5"/>
        <v>30.901287185767341</v>
      </c>
      <c r="T30" s="493">
        <f t="shared" si="6"/>
        <v>9.2703861557302023</v>
      </c>
      <c r="U30" s="493">
        <f t="shared" si="7"/>
        <v>11.587982694662752</v>
      </c>
      <c r="V30" s="493">
        <f t="shared" si="8"/>
        <v>21.630901030037137</v>
      </c>
      <c r="W30" s="493">
        <f t="shared" si="9"/>
        <v>42.489269880430093</v>
      </c>
      <c r="Y30" s="657">
        <v>0.94517361111111109</v>
      </c>
      <c r="Z30" s="658">
        <f t="shared" si="10"/>
        <v>45526.945173611108</v>
      </c>
      <c r="AA30" s="657" t="s">
        <v>328</v>
      </c>
      <c r="AB30" s="493">
        <v>3.0000000000000001E-3</v>
      </c>
      <c r="AC30" s="493">
        <v>4.0000000000000001E-3</v>
      </c>
      <c r="AD30" s="493">
        <v>8.9999999999999993E-3</v>
      </c>
      <c r="AE30" s="659">
        <v>71.952219850446326</v>
      </c>
      <c r="AF30" s="493">
        <f t="shared" si="11"/>
        <v>7994.6910944940364</v>
      </c>
      <c r="AG30" s="660">
        <f t="shared" si="12"/>
        <v>23.984073283482111</v>
      </c>
      <c r="AH30" s="493">
        <f t="shared" si="13"/>
        <v>7.1952219850446335</v>
      </c>
      <c r="AI30" s="493">
        <f t="shared" si="14"/>
        <v>8.9940274813057908</v>
      </c>
      <c r="AJ30" s="493">
        <f t="shared" si="15"/>
        <v>16.788851298437478</v>
      </c>
      <c r="AK30" s="493">
        <f t="shared" si="16"/>
        <v>32.978100764787904</v>
      </c>
      <c r="AM30" s="472">
        <v>30.601493703051741</v>
      </c>
      <c r="AN30" s="472">
        <f t="shared" si="53"/>
        <v>42.489269880430093</v>
      </c>
      <c r="AO30" s="472">
        <f t="shared" si="54"/>
        <v>16.788851298437478</v>
      </c>
      <c r="AP30" s="472">
        <v>42.077053841696141</v>
      </c>
      <c r="AQ30" s="472">
        <v>21.421045592136217</v>
      </c>
      <c r="AR30" s="472">
        <f t="shared" si="55"/>
        <v>0.41221603873395196</v>
      </c>
      <c r="AS30" s="472">
        <f t="shared" si="56"/>
        <v>4.6321942936987384</v>
      </c>
      <c r="AW30" s="676">
        <v>0.91876157407407411</v>
      </c>
      <c r="AX30" s="677">
        <f t="shared" si="17"/>
        <v>45526.918761574074</v>
      </c>
      <c r="AY30" s="676" t="s">
        <v>329</v>
      </c>
      <c r="AZ30" s="673">
        <v>0.02</v>
      </c>
      <c r="BA30" s="673"/>
      <c r="BB30" s="673">
        <v>7.0499999999999993E-2</v>
      </c>
      <c r="BC30" s="674">
        <v>159.50200630375889</v>
      </c>
      <c r="BD30" s="673">
        <f t="shared" si="18"/>
        <v>2262.4398057270769</v>
      </c>
      <c r="BE30" s="678">
        <f t="shared" si="19"/>
        <v>45.248796114541541</v>
      </c>
      <c r="BF30" s="672">
        <f t="shared" si="20"/>
        <v>2.2307972909616627</v>
      </c>
      <c r="BG30" s="672">
        <f t="shared" si="21"/>
        <v>2.2949928964569626</v>
      </c>
      <c r="BH30" s="672">
        <f t="shared" si="22"/>
        <v>43.01799882357988</v>
      </c>
      <c r="BI30" s="672">
        <f t="shared" si="23"/>
        <v>47.543789010998502</v>
      </c>
      <c r="BK30" s="676">
        <v>0.91876157407407411</v>
      </c>
      <c r="BL30" s="677">
        <f t="shared" si="24"/>
        <v>45526.918761574074</v>
      </c>
      <c r="BM30" s="676" t="s">
        <v>329</v>
      </c>
      <c r="BN30" s="673">
        <v>0.02</v>
      </c>
      <c r="BO30" s="673"/>
      <c r="BP30" s="673">
        <v>7.0499999999999993E-2</v>
      </c>
      <c r="BQ30" s="674">
        <v>114.42559497140269</v>
      </c>
      <c r="BR30" s="673">
        <f t="shared" si="25"/>
        <v>1623.0580847007475</v>
      </c>
      <c r="BS30" s="678">
        <f t="shared" si="26"/>
        <v>32.461161694014947</v>
      </c>
      <c r="BT30" s="672">
        <f t="shared" si="27"/>
        <v>1.6003579716280099</v>
      </c>
      <c r="BU30" s="672">
        <f t="shared" si="28"/>
        <v>1.6464114384374489</v>
      </c>
      <c r="BV30" s="672">
        <f t="shared" si="29"/>
        <v>30.860803722386937</v>
      </c>
      <c r="BW30" s="672">
        <f t="shared" si="30"/>
        <v>34.107573132452394</v>
      </c>
      <c r="BY30" s="472">
        <v>44.776797137674855</v>
      </c>
      <c r="BZ30" s="472">
        <f t="shared" si="57"/>
        <v>47.543789010998502</v>
      </c>
      <c r="CA30" s="472">
        <f t="shared" si="58"/>
        <v>30.860803722386937</v>
      </c>
      <c r="CB30" s="472">
        <v>47.04785051767923</v>
      </c>
      <c r="CC30" s="472">
        <v>42.569269726341936</v>
      </c>
      <c r="CD30" s="472">
        <f t="shared" si="59"/>
        <v>0.49593849331927231</v>
      </c>
      <c r="CE30" s="472">
        <f t="shared" si="60"/>
        <v>11.708466003954999</v>
      </c>
      <c r="CI30" s="740">
        <v>0.89483796296296303</v>
      </c>
      <c r="CJ30" s="741">
        <f t="shared" si="61"/>
        <v>45526.894837962966</v>
      </c>
      <c r="CK30" s="740" t="s">
        <v>365</v>
      </c>
      <c r="CL30" s="742">
        <v>2.3E-2</v>
      </c>
      <c r="CM30" s="742">
        <f>0.147+0.034</f>
        <v>0.18099999999999999</v>
      </c>
      <c r="CN30" s="742">
        <v>0.24399999999999999</v>
      </c>
      <c r="CO30" s="743">
        <v>1407.8188422669439</v>
      </c>
      <c r="CP30" s="744">
        <f>CO30/CN30</f>
        <v>5769.7493535530484</v>
      </c>
      <c r="CQ30" s="745">
        <f t="shared" si="63"/>
        <v>132.70423513172011</v>
      </c>
      <c r="CR30" s="744">
        <f t="shared" si="31"/>
        <v>5.7461993561916076</v>
      </c>
      <c r="CS30" s="744">
        <f t="shared" si="32"/>
        <v>5.793493178053267</v>
      </c>
      <c r="CT30" s="744">
        <f t="shared" si="33"/>
        <v>126.9580357755285</v>
      </c>
      <c r="CU30" s="744">
        <f t="shared" si="34"/>
        <v>138.49772830977338</v>
      </c>
      <c r="CW30" s="740">
        <v>0.89483796296296303</v>
      </c>
      <c r="CX30" s="741">
        <f t="shared" si="64"/>
        <v>45526.894837962966</v>
      </c>
      <c r="CY30" s="740" t="s">
        <v>365</v>
      </c>
      <c r="CZ30" s="742">
        <v>2.3E-2</v>
      </c>
      <c r="DA30" s="742">
        <f>0.147+0.034</f>
        <v>0.18099999999999999</v>
      </c>
      <c r="DB30" s="742">
        <v>0.24399999999999999</v>
      </c>
      <c r="DC30" s="743">
        <v>1407.8188422669439</v>
      </c>
      <c r="DD30" s="744">
        <f>DC30/DB30</f>
        <v>5769.7493535530484</v>
      </c>
      <c r="DE30" s="745">
        <f t="shared" si="66"/>
        <v>132.70423513172011</v>
      </c>
      <c r="DF30" s="744">
        <f t="shared" si="35"/>
        <v>5.7461993561916076</v>
      </c>
      <c r="DG30" s="744">
        <f t="shared" si="36"/>
        <v>5.793493178053267</v>
      </c>
      <c r="DH30" s="744">
        <f t="shared" si="37"/>
        <v>126.9580357755285</v>
      </c>
      <c r="DI30" s="744">
        <f t="shared" si="38"/>
        <v>138.49772830977338</v>
      </c>
      <c r="DK30" s="1019">
        <v>132.70423513172011</v>
      </c>
      <c r="DL30" s="229">
        <f t="shared" si="67"/>
        <v>138.49772830977338</v>
      </c>
      <c r="DM30" s="1020">
        <f t="shared" si="68"/>
        <v>126.9580357755285</v>
      </c>
      <c r="DN30" s="1021">
        <v>138.49772830977338</v>
      </c>
      <c r="DO30" s="229">
        <v>126.9580357755285</v>
      </c>
      <c r="DP30" s="472">
        <f t="shared" si="69"/>
        <v>0</v>
      </c>
      <c r="DQ30" s="472">
        <f t="shared" si="70"/>
        <v>0</v>
      </c>
      <c r="DU30" s="682">
        <v>0.89642361111111113</v>
      </c>
      <c r="DV30" s="683">
        <f t="shared" si="39"/>
        <v>45526.896423611113</v>
      </c>
      <c r="DW30" s="682" t="s">
        <v>366</v>
      </c>
      <c r="DX30" s="684">
        <v>4.2999999999999997E-2</v>
      </c>
      <c r="DY30" s="684">
        <v>0.157</v>
      </c>
      <c r="DZ30" s="684">
        <v>0.22700000000000001</v>
      </c>
      <c r="EA30" s="685">
        <v>474.54372395921371</v>
      </c>
      <c r="EB30" s="501">
        <f t="shared" si="40"/>
        <v>2090.5009866044657</v>
      </c>
      <c r="EC30" s="686">
        <f t="shared" si="41"/>
        <v>89.891542423992021</v>
      </c>
      <c r="ED30" s="501">
        <f t="shared" si="42"/>
        <v>2.0813321226281301</v>
      </c>
      <c r="EE30" s="501">
        <f t="shared" si="43"/>
        <v>2.0997509909699721</v>
      </c>
      <c r="EF30" s="501">
        <f t="shared" si="44"/>
        <v>87.810210301363895</v>
      </c>
      <c r="EG30" s="501">
        <f t="shared" si="45"/>
        <v>91.991293414961987</v>
      </c>
      <c r="EI30" s="682">
        <v>0.89642361111111113</v>
      </c>
      <c r="EJ30" s="683">
        <f t="shared" si="46"/>
        <v>45526.896423611113</v>
      </c>
      <c r="EK30" s="682" t="s">
        <v>366</v>
      </c>
      <c r="EL30" s="684">
        <v>4.2999999999999997E-2</v>
      </c>
      <c r="EM30" s="684">
        <v>0.157</v>
      </c>
      <c r="EN30" s="684">
        <v>0.22700000000000001</v>
      </c>
      <c r="EO30" s="685">
        <v>411.04962086203687</v>
      </c>
      <c r="EP30" s="501">
        <f t="shared" si="47"/>
        <v>1810.7912813305588</v>
      </c>
      <c r="EQ30" s="686">
        <f t="shared" si="48"/>
        <v>77.864025097214025</v>
      </c>
      <c r="ER30" s="501">
        <f t="shared" si="49"/>
        <v>1.8028492143071793</v>
      </c>
      <c r="ES30" s="501">
        <f t="shared" si="50"/>
        <v>1.8188036321329064</v>
      </c>
      <c r="ET30" s="501">
        <f t="shared" si="51"/>
        <v>76.061175882906852</v>
      </c>
      <c r="EU30" s="501">
        <f t="shared" si="52"/>
        <v>79.682828729346937</v>
      </c>
      <c r="EW30" s="1022">
        <v>90.305886356953707</v>
      </c>
      <c r="EX30" s="230">
        <f t="shared" si="71"/>
        <v>91.991293414961987</v>
      </c>
      <c r="EY30" s="1023">
        <f t="shared" si="72"/>
        <v>76.061175882906852</v>
      </c>
      <c r="EZ30" s="1024">
        <v>92.415315890091023</v>
      </c>
      <c r="FA30" s="230">
        <v>88.214960591650922</v>
      </c>
      <c r="FB30" s="472">
        <f t="shared" si="73"/>
        <v>-0.42402247512903557</v>
      </c>
      <c r="FC30" s="472">
        <f t="shared" si="74"/>
        <v>12.15378470874407</v>
      </c>
    </row>
    <row r="31" spans="11:159" x14ac:dyDescent="0.25">
      <c r="K31" s="657">
        <v>0.94584490740740745</v>
      </c>
      <c r="L31" s="658">
        <f t="shared" si="3"/>
        <v>45526.945844907408</v>
      </c>
      <c r="M31" s="657" t="s">
        <v>328</v>
      </c>
      <c r="N31" s="493">
        <v>3.0000000000000001E-3</v>
      </c>
      <c r="O31" s="493">
        <v>4.0000000000000001E-3</v>
      </c>
      <c r="P31" s="493">
        <v>8.9999999999999993E-3</v>
      </c>
      <c r="Q31" s="659">
        <v>92.703861557302019</v>
      </c>
      <c r="R31" s="493">
        <f t="shared" si="4"/>
        <v>10300.429061922447</v>
      </c>
      <c r="S31" s="660">
        <f t="shared" si="5"/>
        <v>30.901287185767341</v>
      </c>
      <c r="T31" s="493">
        <f t="shared" si="6"/>
        <v>9.2703861557302023</v>
      </c>
      <c r="U31" s="493">
        <f t="shared" si="7"/>
        <v>11.587982694662752</v>
      </c>
      <c r="V31" s="493">
        <f t="shared" si="8"/>
        <v>21.630901030037137</v>
      </c>
      <c r="W31" s="493">
        <f t="shared" si="9"/>
        <v>42.489269880430093</v>
      </c>
      <c r="Y31" s="657">
        <v>0.94584490740740745</v>
      </c>
      <c r="Z31" s="658">
        <f t="shared" si="10"/>
        <v>45526.945844907408</v>
      </c>
      <c r="AA31" s="657" t="s">
        <v>328</v>
      </c>
      <c r="AB31" s="493">
        <v>3.0000000000000001E-3</v>
      </c>
      <c r="AC31" s="493">
        <v>4.0000000000000001E-3</v>
      </c>
      <c r="AD31" s="493">
        <v>8.9999999999999993E-3</v>
      </c>
      <c r="AE31" s="659">
        <v>71.952219850446326</v>
      </c>
      <c r="AF31" s="493">
        <f t="shared" si="11"/>
        <v>7994.6910944940364</v>
      </c>
      <c r="AG31" s="660">
        <f t="shared" si="12"/>
        <v>23.984073283482111</v>
      </c>
      <c r="AH31" s="493">
        <f t="shared" si="13"/>
        <v>7.1952219850446335</v>
      </c>
      <c r="AI31" s="493">
        <f t="shared" si="14"/>
        <v>8.9940274813057908</v>
      </c>
      <c r="AJ31" s="493">
        <f t="shared" si="15"/>
        <v>16.788851298437478</v>
      </c>
      <c r="AK31" s="493">
        <f t="shared" si="16"/>
        <v>32.978100764787904</v>
      </c>
      <c r="AM31" s="472">
        <v>30.601493703051741</v>
      </c>
      <c r="AN31" s="472">
        <f t="shared" si="53"/>
        <v>42.489269880430093</v>
      </c>
      <c r="AO31" s="472">
        <f t="shared" si="54"/>
        <v>16.788851298437478</v>
      </c>
      <c r="AP31" s="472">
        <v>42.077053841696141</v>
      </c>
      <c r="AQ31" s="472">
        <v>21.421045592136217</v>
      </c>
      <c r="AR31" s="472">
        <f t="shared" si="55"/>
        <v>0.41221603873395196</v>
      </c>
      <c r="AS31" s="472">
        <f t="shared" si="56"/>
        <v>4.6321942936987384</v>
      </c>
      <c r="AW31" s="670">
        <v>0.91932870370370379</v>
      </c>
      <c r="AX31" s="671">
        <f t="shared" si="17"/>
        <v>45526.919328703705</v>
      </c>
      <c r="AY31" s="670" t="s">
        <v>329</v>
      </c>
      <c r="AZ31" s="672">
        <v>0.01</v>
      </c>
      <c r="BA31" s="672">
        <v>3.7999999999999999E-2</v>
      </c>
      <c r="BB31" s="672">
        <v>0.03</v>
      </c>
      <c r="BC31" s="674">
        <v>159.50200630375889</v>
      </c>
      <c r="BD31" s="672">
        <f>BC31/BB31</f>
        <v>5316.7335434586303</v>
      </c>
      <c r="BE31" s="675">
        <f t="shared" si="19"/>
        <v>53.167335434586306</v>
      </c>
      <c r="BF31" s="672">
        <f t="shared" si="20"/>
        <v>5.1452260097986739</v>
      </c>
      <c r="BG31" s="672">
        <f t="shared" si="21"/>
        <v>5.5000691828882387</v>
      </c>
      <c r="BH31" s="672">
        <f t="shared" si="22"/>
        <v>48.022109424787629</v>
      </c>
      <c r="BI31" s="672">
        <f t="shared" si="23"/>
        <v>58.667404617474546</v>
      </c>
      <c r="BK31" s="670">
        <v>0.91932870370370379</v>
      </c>
      <c r="BL31" s="671">
        <f t="shared" si="24"/>
        <v>45526.919328703705</v>
      </c>
      <c r="BM31" s="670" t="s">
        <v>329</v>
      </c>
      <c r="BN31" s="672">
        <v>0.01</v>
      </c>
      <c r="BO31" s="672">
        <v>3.7999999999999999E-2</v>
      </c>
      <c r="BP31" s="672">
        <v>0.03</v>
      </c>
      <c r="BQ31" s="674">
        <v>114.42559497140269</v>
      </c>
      <c r="BR31" s="672">
        <f>BQ31/BP31</f>
        <v>3814.1864990467566</v>
      </c>
      <c r="BS31" s="675">
        <f t="shared" si="26"/>
        <v>38.141864990467568</v>
      </c>
      <c r="BT31" s="672">
        <f t="shared" si="27"/>
        <v>3.6911482248839582</v>
      </c>
      <c r="BU31" s="672">
        <f t="shared" si="28"/>
        <v>3.9457101714276792</v>
      </c>
      <c r="BV31" s="672">
        <f t="shared" si="29"/>
        <v>34.450716765583607</v>
      </c>
      <c r="BW31" s="672">
        <f t="shared" si="30"/>
        <v>42.087575161895245</v>
      </c>
      <c r="BY31" s="472">
        <v>52.612736636767949</v>
      </c>
      <c r="BZ31" s="472">
        <f t="shared" si="57"/>
        <v>58.667404617474546</v>
      </c>
      <c r="CA31" s="472">
        <f t="shared" si="58"/>
        <v>34.450716765583607</v>
      </c>
      <c r="CB31" s="472">
        <v>58.055433530226701</v>
      </c>
      <c r="CC31" s="472">
        <v>47.521181478371048</v>
      </c>
      <c r="CD31" s="472">
        <f t="shared" si="59"/>
        <v>0.61197108724784499</v>
      </c>
      <c r="CE31" s="472">
        <f t="shared" si="60"/>
        <v>13.070464712787441</v>
      </c>
      <c r="CI31" s="740">
        <v>0.89493055555555545</v>
      </c>
      <c r="CJ31" s="741">
        <f t="shared" si="61"/>
        <v>45526.894930555558</v>
      </c>
      <c r="CK31" s="740" t="s">
        <v>365</v>
      </c>
      <c r="CL31" s="742">
        <v>1.9E-2</v>
      </c>
      <c r="CM31" s="742">
        <f>0.147+0.041</f>
        <v>0.188</v>
      </c>
      <c r="CN31" s="742">
        <v>0.24399999999999999</v>
      </c>
      <c r="CO31" s="743">
        <v>1407.8188422669439</v>
      </c>
      <c r="CP31" s="744">
        <f t="shared" si="62"/>
        <v>5769.7493535530484</v>
      </c>
      <c r="CQ31" s="745">
        <f t="shared" si="63"/>
        <v>109.62523771750791</v>
      </c>
      <c r="CR31" s="744">
        <f t="shared" si="31"/>
        <v>5.7461993561916076</v>
      </c>
      <c r="CS31" s="744">
        <f t="shared" si="32"/>
        <v>5.793493178053267</v>
      </c>
      <c r="CT31" s="744">
        <f t="shared" si="33"/>
        <v>103.8790383613163</v>
      </c>
      <c r="CU31" s="744">
        <f t="shared" si="34"/>
        <v>115.41873089556118</v>
      </c>
      <c r="CW31" s="740">
        <v>0.89493055555555545</v>
      </c>
      <c r="CX31" s="741">
        <f t="shared" si="64"/>
        <v>45526.894930555558</v>
      </c>
      <c r="CY31" s="740" t="s">
        <v>365</v>
      </c>
      <c r="CZ31" s="742">
        <v>1.9E-2</v>
      </c>
      <c r="DA31" s="742">
        <f>0.147+0.041</f>
        <v>0.188</v>
      </c>
      <c r="DB31" s="742">
        <v>0.24399999999999999</v>
      </c>
      <c r="DC31" s="743">
        <v>1407.8188422669439</v>
      </c>
      <c r="DD31" s="744">
        <f t="shared" ref="DD31:DD94" si="78">DC31/DB31</f>
        <v>5769.7493535530484</v>
      </c>
      <c r="DE31" s="745">
        <f t="shared" si="66"/>
        <v>109.62523771750791</v>
      </c>
      <c r="DF31" s="744">
        <f t="shared" si="35"/>
        <v>5.7461993561916076</v>
      </c>
      <c r="DG31" s="744">
        <f t="shared" si="36"/>
        <v>5.793493178053267</v>
      </c>
      <c r="DH31" s="744">
        <f t="shared" si="37"/>
        <v>103.8790383613163</v>
      </c>
      <c r="DI31" s="744">
        <f t="shared" si="38"/>
        <v>115.41873089556118</v>
      </c>
      <c r="DK31" s="1019">
        <v>109.62523771750791</v>
      </c>
      <c r="DL31" s="229">
        <f t="shared" si="67"/>
        <v>115.41873089556118</v>
      </c>
      <c r="DM31" s="1020">
        <f t="shared" si="68"/>
        <v>103.8790383613163</v>
      </c>
      <c r="DN31" s="1021">
        <v>115.41873089556118</v>
      </c>
      <c r="DO31" s="229">
        <v>103.8790383613163</v>
      </c>
      <c r="DP31" s="472">
        <f t="shared" si="69"/>
        <v>0</v>
      </c>
      <c r="DQ31" s="472">
        <f t="shared" si="70"/>
        <v>0</v>
      </c>
      <c r="DU31" s="682">
        <v>0.896550925925926</v>
      </c>
      <c r="DV31" s="683">
        <f t="shared" si="39"/>
        <v>45526.896550925929</v>
      </c>
      <c r="DW31" s="682" t="s">
        <v>366</v>
      </c>
      <c r="DX31" s="684">
        <v>4.7E-2</v>
      </c>
      <c r="DY31" s="684">
        <v>0.17199999999999999</v>
      </c>
      <c r="DZ31" s="684">
        <v>0.22700000000000001</v>
      </c>
      <c r="EA31" s="685">
        <v>474.54372395921371</v>
      </c>
      <c r="EB31" s="501">
        <f t="shared" si="40"/>
        <v>2090.5009866044657</v>
      </c>
      <c r="EC31" s="686">
        <f t="shared" si="41"/>
        <v>98.253546370409879</v>
      </c>
      <c r="ED31" s="501">
        <f t="shared" si="42"/>
        <v>2.0813321226281301</v>
      </c>
      <c r="EE31" s="501">
        <f t="shared" si="43"/>
        <v>2.0997509909699721</v>
      </c>
      <c r="EF31" s="501">
        <f t="shared" si="44"/>
        <v>96.172214247781753</v>
      </c>
      <c r="EG31" s="501">
        <f t="shared" si="45"/>
        <v>100.35329736137984</v>
      </c>
      <c r="EI31" s="682">
        <v>0.896550925925926</v>
      </c>
      <c r="EJ31" s="683">
        <f t="shared" si="46"/>
        <v>45526.896550925929</v>
      </c>
      <c r="EK31" s="682" t="s">
        <v>366</v>
      </c>
      <c r="EL31" s="684">
        <v>4.7E-2</v>
      </c>
      <c r="EM31" s="684">
        <v>0.17199999999999999</v>
      </c>
      <c r="EN31" s="684">
        <v>0.22700000000000001</v>
      </c>
      <c r="EO31" s="685">
        <v>411.04962086203687</v>
      </c>
      <c r="EP31" s="501">
        <f t="shared" si="47"/>
        <v>1810.7912813305588</v>
      </c>
      <c r="EQ31" s="686">
        <f t="shared" si="48"/>
        <v>85.107190222536261</v>
      </c>
      <c r="ER31" s="501">
        <f t="shared" si="49"/>
        <v>1.8028492143071793</v>
      </c>
      <c r="ES31" s="501">
        <f t="shared" si="50"/>
        <v>1.8188036321329064</v>
      </c>
      <c r="ET31" s="501">
        <f t="shared" si="51"/>
        <v>83.304341008229088</v>
      </c>
      <c r="EU31" s="501">
        <f t="shared" si="52"/>
        <v>86.925993854669173</v>
      </c>
      <c r="EW31" s="1022">
        <v>98.706433925042433</v>
      </c>
      <c r="EX31" s="230">
        <f t="shared" si="71"/>
        <v>100.35329736137984</v>
      </c>
      <c r="EY31" s="1023">
        <f t="shared" si="72"/>
        <v>83.304341008229088</v>
      </c>
      <c r="EZ31" s="1024">
        <v>100.81586345817975</v>
      </c>
      <c r="FA31" s="230">
        <v>96.615508159739647</v>
      </c>
      <c r="FB31" s="472">
        <f t="shared" si="73"/>
        <v>-0.4625660967999039</v>
      </c>
      <c r="FC31" s="472">
        <f t="shared" si="74"/>
        <v>13.31116715151056</v>
      </c>
    </row>
    <row r="32" spans="11:159" x14ac:dyDescent="0.25">
      <c r="K32" s="657">
        <v>0.94658564814814816</v>
      </c>
      <c r="L32" s="658">
        <f t="shared" si="3"/>
        <v>45526.946585648147</v>
      </c>
      <c r="M32" s="657" t="s">
        <v>328</v>
      </c>
      <c r="N32" s="493">
        <v>3.0000000000000001E-3</v>
      </c>
      <c r="O32" s="493">
        <v>4.0000000000000001E-3</v>
      </c>
      <c r="P32" s="493">
        <v>8.9999999999999993E-3</v>
      </c>
      <c r="Q32" s="659">
        <v>92.703861557302019</v>
      </c>
      <c r="R32" s="493">
        <f t="shared" si="4"/>
        <v>10300.429061922447</v>
      </c>
      <c r="S32" s="660">
        <f t="shared" si="5"/>
        <v>30.901287185767341</v>
      </c>
      <c r="T32" s="493">
        <f t="shared" si="6"/>
        <v>9.2703861557302023</v>
      </c>
      <c r="U32" s="493">
        <f t="shared" si="7"/>
        <v>11.587982694662752</v>
      </c>
      <c r="V32" s="493">
        <f t="shared" si="8"/>
        <v>21.630901030037137</v>
      </c>
      <c r="W32" s="493">
        <f t="shared" si="9"/>
        <v>42.489269880430093</v>
      </c>
      <c r="Y32" s="657">
        <v>0.94658564814814816</v>
      </c>
      <c r="Z32" s="658">
        <f t="shared" si="10"/>
        <v>45526.946585648147</v>
      </c>
      <c r="AA32" s="657" t="s">
        <v>328</v>
      </c>
      <c r="AB32" s="493">
        <v>3.0000000000000001E-3</v>
      </c>
      <c r="AC32" s="493">
        <v>4.0000000000000001E-3</v>
      </c>
      <c r="AD32" s="493">
        <v>8.9999999999999993E-3</v>
      </c>
      <c r="AE32" s="659">
        <v>71.952219850446326</v>
      </c>
      <c r="AF32" s="493">
        <f t="shared" si="11"/>
        <v>7994.6910944940364</v>
      </c>
      <c r="AG32" s="660">
        <f t="shared" si="12"/>
        <v>23.984073283482111</v>
      </c>
      <c r="AH32" s="493">
        <f t="shared" si="13"/>
        <v>7.1952219850446335</v>
      </c>
      <c r="AI32" s="493">
        <f t="shared" si="14"/>
        <v>8.9940274813057908</v>
      </c>
      <c r="AJ32" s="493">
        <f t="shared" si="15"/>
        <v>16.788851298437478</v>
      </c>
      <c r="AK32" s="493">
        <f t="shared" si="16"/>
        <v>32.978100764787904</v>
      </c>
      <c r="AM32" s="472">
        <v>30.601493703051741</v>
      </c>
      <c r="AN32" s="472">
        <f t="shared" si="53"/>
        <v>42.489269880430093</v>
      </c>
      <c r="AO32" s="472">
        <f t="shared" si="54"/>
        <v>16.788851298437478</v>
      </c>
      <c r="AP32" s="472">
        <v>42.077053841696141</v>
      </c>
      <c r="AQ32" s="472">
        <v>21.421045592136217</v>
      </c>
      <c r="AR32" s="472">
        <f t="shared" si="55"/>
        <v>0.41221603873395196</v>
      </c>
      <c r="AS32" s="472">
        <f t="shared" si="56"/>
        <v>4.6321942936987384</v>
      </c>
      <c r="AW32" s="670">
        <v>0.91939814814814813</v>
      </c>
      <c r="AX32" s="671">
        <f t="shared" si="17"/>
        <v>45526.919398148151</v>
      </c>
      <c r="AY32" s="670" t="s">
        <v>329</v>
      </c>
      <c r="AZ32" s="672">
        <v>0.01</v>
      </c>
      <c r="BA32" s="672">
        <v>3.7999999999999999E-2</v>
      </c>
      <c r="BB32" s="672">
        <v>0.03</v>
      </c>
      <c r="BC32" s="674">
        <v>159.50200630375889</v>
      </c>
      <c r="BD32" s="672">
        <f t="shared" si="18"/>
        <v>5316.7335434586303</v>
      </c>
      <c r="BE32" s="675">
        <f t="shared" si="19"/>
        <v>53.167335434586306</v>
      </c>
      <c r="BF32" s="672">
        <f t="shared" si="20"/>
        <v>5.1452260097986739</v>
      </c>
      <c r="BG32" s="672">
        <f t="shared" si="21"/>
        <v>5.5000691828882387</v>
      </c>
      <c r="BH32" s="672">
        <f t="shared" si="22"/>
        <v>48.022109424787629</v>
      </c>
      <c r="BI32" s="672">
        <f t="shared" si="23"/>
        <v>58.667404617474546</v>
      </c>
      <c r="BK32" s="670">
        <v>0.91939814814814813</v>
      </c>
      <c r="BL32" s="671">
        <f t="shared" si="24"/>
        <v>45526.919398148151</v>
      </c>
      <c r="BM32" s="670" t="s">
        <v>329</v>
      </c>
      <c r="BN32" s="672">
        <v>0.01</v>
      </c>
      <c r="BO32" s="672">
        <v>3.7999999999999999E-2</v>
      </c>
      <c r="BP32" s="672">
        <v>0.03</v>
      </c>
      <c r="BQ32" s="674">
        <v>114.42559497140269</v>
      </c>
      <c r="BR32" s="672">
        <f t="shared" ref="BR32:BR95" si="79">BQ32/BP32</f>
        <v>3814.1864990467566</v>
      </c>
      <c r="BS32" s="675">
        <f t="shared" si="26"/>
        <v>38.141864990467568</v>
      </c>
      <c r="BT32" s="672">
        <f t="shared" si="27"/>
        <v>3.6911482248839582</v>
      </c>
      <c r="BU32" s="672">
        <f t="shared" si="28"/>
        <v>3.9457101714276792</v>
      </c>
      <c r="BV32" s="672">
        <f t="shared" si="29"/>
        <v>34.450716765583607</v>
      </c>
      <c r="BW32" s="672">
        <f t="shared" si="30"/>
        <v>42.087575161895245</v>
      </c>
      <c r="BY32" s="472">
        <v>52.612736636767949</v>
      </c>
      <c r="BZ32" s="472">
        <f t="shared" si="57"/>
        <v>58.667404617474546</v>
      </c>
      <c r="CA32" s="472">
        <f t="shared" si="58"/>
        <v>34.450716765583607</v>
      </c>
      <c r="CB32" s="472">
        <v>58.055433530226701</v>
      </c>
      <c r="CC32" s="472">
        <v>47.521181478371048</v>
      </c>
      <c r="CD32" s="472">
        <f t="shared" si="59"/>
        <v>0.61197108724784499</v>
      </c>
      <c r="CE32" s="472">
        <f t="shared" si="60"/>
        <v>13.070464712787441</v>
      </c>
      <c r="CI32" s="740">
        <v>0.89504629629629628</v>
      </c>
      <c r="CJ32" s="741">
        <f t="shared" si="61"/>
        <v>45526.895046296297</v>
      </c>
      <c r="CK32" s="740" t="s">
        <v>365</v>
      </c>
      <c r="CL32" s="742">
        <v>1.9E-2</v>
      </c>
      <c r="CM32" s="742">
        <f>0.147+0.043</f>
        <v>0.19</v>
      </c>
      <c r="CN32" s="742">
        <v>0.24399999999999999</v>
      </c>
      <c r="CO32" s="743">
        <v>1407.8188422669439</v>
      </c>
      <c r="CP32" s="744">
        <f t="shared" si="62"/>
        <v>5769.7493535530484</v>
      </c>
      <c r="CQ32" s="745">
        <f t="shared" si="63"/>
        <v>109.62523771750791</v>
      </c>
      <c r="CR32" s="744">
        <f t="shared" si="31"/>
        <v>5.7461993561916076</v>
      </c>
      <c r="CS32" s="744">
        <f t="shared" si="32"/>
        <v>5.793493178053267</v>
      </c>
      <c r="CT32" s="744">
        <f t="shared" si="33"/>
        <v>103.8790383613163</v>
      </c>
      <c r="CU32" s="744">
        <f t="shared" si="34"/>
        <v>115.41873089556118</v>
      </c>
      <c r="CW32" s="740">
        <v>0.89504629629629628</v>
      </c>
      <c r="CX32" s="741">
        <f t="shared" si="64"/>
        <v>45526.895046296297</v>
      </c>
      <c r="CY32" s="740" t="s">
        <v>365</v>
      </c>
      <c r="CZ32" s="742">
        <v>1.9E-2</v>
      </c>
      <c r="DA32" s="742">
        <f>0.147+0.043</f>
        <v>0.19</v>
      </c>
      <c r="DB32" s="742">
        <v>0.24399999999999999</v>
      </c>
      <c r="DC32" s="743">
        <v>1407.8188422669439</v>
      </c>
      <c r="DD32" s="744">
        <f t="shared" si="78"/>
        <v>5769.7493535530484</v>
      </c>
      <c r="DE32" s="745">
        <f t="shared" si="66"/>
        <v>109.62523771750791</v>
      </c>
      <c r="DF32" s="744">
        <f t="shared" si="35"/>
        <v>5.7461993561916076</v>
      </c>
      <c r="DG32" s="744">
        <f t="shared" si="36"/>
        <v>5.793493178053267</v>
      </c>
      <c r="DH32" s="744">
        <f t="shared" si="37"/>
        <v>103.8790383613163</v>
      </c>
      <c r="DI32" s="744">
        <f t="shared" si="38"/>
        <v>115.41873089556118</v>
      </c>
      <c r="DK32" s="1019">
        <v>109.62523771750791</v>
      </c>
      <c r="DL32" s="229">
        <f t="shared" si="67"/>
        <v>115.41873089556118</v>
      </c>
      <c r="DM32" s="1020">
        <f t="shared" si="68"/>
        <v>103.8790383613163</v>
      </c>
      <c r="DN32" s="1021">
        <v>115.41873089556118</v>
      </c>
      <c r="DO32" s="229">
        <v>103.8790383613163</v>
      </c>
      <c r="DP32" s="472">
        <f t="shared" si="69"/>
        <v>0</v>
      </c>
      <c r="DQ32" s="472">
        <f t="shared" si="70"/>
        <v>0</v>
      </c>
      <c r="DU32" s="682">
        <v>0.89666666666666661</v>
      </c>
      <c r="DV32" s="683">
        <f t="shared" si="39"/>
        <v>45526.896666666667</v>
      </c>
      <c r="DW32" s="682" t="s">
        <v>366</v>
      </c>
      <c r="DX32" s="684">
        <v>4.5999999999999999E-2</v>
      </c>
      <c r="DY32" s="684">
        <v>0.17499999999999999</v>
      </c>
      <c r="DZ32" s="684">
        <v>0.22700000000000001</v>
      </c>
      <c r="EA32" s="685">
        <v>474.54372395921371</v>
      </c>
      <c r="EB32" s="501">
        <f t="shared" si="40"/>
        <v>2090.5009866044657</v>
      </c>
      <c r="EC32" s="686">
        <f t="shared" si="41"/>
        <v>96.163045383805425</v>
      </c>
      <c r="ED32" s="501">
        <f t="shared" si="42"/>
        <v>2.0813321226281301</v>
      </c>
      <c r="EE32" s="501">
        <f t="shared" si="43"/>
        <v>2.0997509909699721</v>
      </c>
      <c r="EF32" s="501">
        <f t="shared" si="44"/>
        <v>94.081713261177299</v>
      </c>
      <c r="EG32" s="501">
        <f t="shared" si="45"/>
        <v>98.262796374775391</v>
      </c>
      <c r="EI32" s="682">
        <v>0.89666666666666661</v>
      </c>
      <c r="EJ32" s="683">
        <f t="shared" si="46"/>
        <v>45526.896666666667</v>
      </c>
      <c r="EK32" s="682" t="s">
        <v>366</v>
      </c>
      <c r="EL32" s="684">
        <v>4.5999999999999999E-2</v>
      </c>
      <c r="EM32" s="684">
        <v>0.17499999999999999</v>
      </c>
      <c r="EN32" s="684">
        <v>0.22700000000000001</v>
      </c>
      <c r="EO32" s="685">
        <v>411.04962086203687</v>
      </c>
      <c r="EP32" s="501">
        <f t="shared" si="47"/>
        <v>1810.7912813305588</v>
      </c>
      <c r="EQ32" s="686">
        <f t="shared" si="48"/>
        <v>83.296398941205709</v>
      </c>
      <c r="ER32" s="501">
        <f t="shared" si="49"/>
        <v>1.8028492143071793</v>
      </c>
      <c r="ES32" s="501">
        <f t="shared" si="50"/>
        <v>1.8188036321329064</v>
      </c>
      <c r="ET32" s="501">
        <f t="shared" si="51"/>
        <v>81.493549726898536</v>
      </c>
      <c r="EU32" s="501">
        <f t="shared" si="52"/>
        <v>85.115202573338621</v>
      </c>
      <c r="EW32" s="1022">
        <v>96.606297033020255</v>
      </c>
      <c r="EX32" s="230">
        <f t="shared" si="71"/>
        <v>98.262796374775391</v>
      </c>
      <c r="EY32" s="1023">
        <f t="shared" si="72"/>
        <v>81.493549726898536</v>
      </c>
      <c r="EZ32" s="1024">
        <v>98.715726566157571</v>
      </c>
      <c r="FA32" s="230">
        <v>94.51537126771747</v>
      </c>
      <c r="FB32" s="472">
        <f t="shared" si="73"/>
        <v>-0.45293019138217971</v>
      </c>
      <c r="FC32" s="472">
        <f t="shared" si="74"/>
        <v>13.021821540818934</v>
      </c>
    </row>
    <row r="33" spans="11:159" x14ac:dyDescent="0.25">
      <c r="K33" s="657">
        <v>0.94725694444444442</v>
      </c>
      <c r="L33" s="658">
        <f t="shared" si="3"/>
        <v>45526.947256944448</v>
      </c>
      <c r="M33" s="657" t="s">
        <v>328</v>
      </c>
      <c r="N33" s="493">
        <v>4.0000000000000001E-3</v>
      </c>
      <c r="O33" s="493">
        <v>5.0000000000000001E-3</v>
      </c>
      <c r="P33" s="493">
        <v>8.9999999999999993E-3</v>
      </c>
      <c r="Q33" s="659">
        <v>92.703861557302019</v>
      </c>
      <c r="R33" s="493">
        <f t="shared" si="4"/>
        <v>10300.429061922447</v>
      </c>
      <c r="S33" s="660">
        <f t="shared" si="5"/>
        <v>41.201716247689788</v>
      </c>
      <c r="T33" s="493">
        <f t="shared" si="6"/>
        <v>9.2703861557302023</v>
      </c>
      <c r="U33" s="493">
        <f t="shared" si="7"/>
        <v>11.587982694662752</v>
      </c>
      <c r="V33" s="493">
        <f t="shared" si="8"/>
        <v>31.931330091959587</v>
      </c>
      <c r="W33" s="493">
        <f t="shared" si="9"/>
        <v>52.789698942352544</v>
      </c>
      <c r="Y33" s="657">
        <v>0.94725694444444442</v>
      </c>
      <c r="Z33" s="658">
        <f t="shared" si="10"/>
        <v>45526.947256944448</v>
      </c>
      <c r="AA33" s="657" t="s">
        <v>328</v>
      </c>
      <c r="AB33" s="493">
        <v>4.0000000000000001E-3</v>
      </c>
      <c r="AC33" s="493">
        <v>5.0000000000000001E-3</v>
      </c>
      <c r="AD33" s="493">
        <v>8.9999999999999993E-3</v>
      </c>
      <c r="AE33" s="659">
        <v>71.952219850446326</v>
      </c>
      <c r="AF33" s="493">
        <f t="shared" si="11"/>
        <v>7994.6910944940364</v>
      </c>
      <c r="AG33" s="660">
        <f t="shared" si="12"/>
        <v>31.978764377976145</v>
      </c>
      <c r="AH33" s="493">
        <f t="shared" si="13"/>
        <v>7.1952219850446335</v>
      </c>
      <c r="AI33" s="493">
        <f t="shared" si="14"/>
        <v>8.9940274813057908</v>
      </c>
      <c r="AJ33" s="493">
        <f t="shared" si="15"/>
        <v>24.783542392931512</v>
      </c>
      <c r="AK33" s="493">
        <f t="shared" si="16"/>
        <v>40.972791859281934</v>
      </c>
      <c r="AM33" s="472">
        <v>40.801991604068988</v>
      </c>
      <c r="AN33" s="472">
        <f t="shared" si="53"/>
        <v>52.789698942352544</v>
      </c>
      <c r="AO33" s="472">
        <f t="shared" si="54"/>
        <v>24.783542392931512</v>
      </c>
      <c r="AP33" s="472">
        <v>52.277551742713385</v>
      </c>
      <c r="AQ33" s="472">
        <v>31.621543493153467</v>
      </c>
      <c r="AR33" s="472">
        <f t="shared" si="55"/>
        <v>0.51214719963915911</v>
      </c>
      <c r="AS33" s="472">
        <f t="shared" si="56"/>
        <v>6.8380011002219554</v>
      </c>
      <c r="AW33" s="670">
        <v>0.91947916666666663</v>
      </c>
      <c r="AX33" s="671">
        <f t="shared" si="17"/>
        <v>45526.919479166667</v>
      </c>
      <c r="AY33" s="670" t="s">
        <v>329</v>
      </c>
      <c r="AZ33" s="672">
        <v>0.01</v>
      </c>
      <c r="BA33" s="672">
        <v>3.9E-2</v>
      </c>
      <c r="BB33" s="672">
        <v>0.03</v>
      </c>
      <c r="BC33" s="674">
        <v>159.50200630375889</v>
      </c>
      <c r="BD33" s="672">
        <f t="shared" si="18"/>
        <v>5316.7335434586303</v>
      </c>
      <c r="BE33" s="675">
        <f t="shared" si="19"/>
        <v>53.167335434586306</v>
      </c>
      <c r="BF33" s="672">
        <f t="shared" si="20"/>
        <v>5.1452260097986739</v>
      </c>
      <c r="BG33" s="672">
        <f t="shared" si="21"/>
        <v>5.5000691828882387</v>
      </c>
      <c r="BH33" s="672">
        <f t="shared" si="22"/>
        <v>48.022109424787629</v>
      </c>
      <c r="BI33" s="672">
        <f t="shared" si="23"/>
        <v>58.667404617474546</v>
      </c>
      <c r="BK33" s="670">
        <v>0.91947916666666663</v>
      </c>
      <c r="BL33" s="671">
        <f t="shared" si="24"/>
        <v>45526.919479166667</v>
      </c>
      <c r="BM33" s="670" t="s">
        <v>329</v>
      </c>
      <c r="BN33" s="672">
        <v>0.01</v>
      </c>
      <c r="BO33" s="672">
        <v>3.9E-2</v>
      </c>
      <c r="BP33" s="672">
        <v>0.03</v>
      </c>
      <c r="BQ33" s="674">
        <v>114.42559497140269</v>
      </c>
      <c r="BR33" s="672">
        <f t="shared" si="79"/>
        <v>3814.1864990467566</v>
      </c>
      <c r="BS33" s="675">
        <f t="shared" si="26"/>
        <v>38.141864990467568</v>
      </c>
      <c r="BT33" s="672">
        <f t="shared" si="27"/>
        <v>3.6911482248839582</v>
      </c>
      <c r="BU33" s="672">
        <f t="shared" si="28"/>
        <v>3.9457101714276792</v>
      </c>
      <c r="BV33" s="672">
        <f t="shared" si="29"/>
        <v>34.450716765583607</v>
      </c>
      <c r="BW33" s="672">
        <f t="shared" si="30"/>
        <v>42.087575161895245</v>
      </c>
      <c r="BY33" s="472">
        <v>52.612736636767949</v>
      </c>
      <c r="BZ33" s="472">
        <f t="shared" si="57"/>
        <v>58.667404617474546</v>
      </c>
      <c r="CA33" s="472">
        <f t="shared" si="58"/>
        <v>34.450716765583607</v>
      </c>
      <c r="CB33" s="472">
        <v>58.055433530226701</v>
      </c>
      <c r="CC33" s="472">
        <v>47.521181478371048</v>
      </c>
      <c r="CD33" s="472">
        <f t="shared" si="59"/>
        <v>0.61197108724784499</v>
      </c>
      <c r="CE33" s="472">
        <f t="shared" si="60"/>
        <v>13.070464712787441</v>
      </c>
      <c r="CI33" s="740">
        <v>0.89516203703703701</v>
      </c>
      <c r="CJ33" s="741">
        <f t="shared" si="61"/>
        <v>45526.895162037035</v>
      </c>
      <c r="CK33" s="740" t="s">
        <v>365</v>
      </c>
      <c r="CL33" s="742">
        <v>1.7999999999999999E-2</v>
      </c>
      <c r="CM33" s="742">
        <f>0.147+0.046</f>
        <v>0.193</v>
      </c>
      <c r="CN33" s="742">
        <v>0.24399999999999999</v>
      </c>
      <c r="CO33" s="743">
        <v>1407.8188422669439</v>
      </c>
      <c r="CP33" s="744">
        <f t="shared" si="62"/>
        <v>5769.7493535530484</v>
      </c>
      <c r="CQ33" s="745">
        <f t="shared" si="63"/>
        <v>103.85548836395486</v>
      </c>
      <c r="CR33" s="744">
        <f t="shared" si="31"/>
        <v>5.7461993561916076</v>
      </c>
      <c r="CS33" s="744">
        <f t="shared" si="32"/>
        <v>5.793493178053267</v>
      </c>
      <c r="CT33" s="744">
        <f t="shared" si="33"/>
        <v>98.109289007763252</v>
      </c>
      <c r="CU33" s="744">
        <f t="shared" si="34"/>
        <v>109.64898154200813</v>
      </c>
      <c r="CW33" s="740">
        <v>0.89516203703703701</v>
      </c>
      <c r="CX33" s="741">
        <f t="shared" si="64"/>
        <v>45526.895162037035</v>
      </c>
      <c r="CY33" s="740" t="s">
        <v>365</v>
      </c>
      <c r="CZ33" s="742">
        <v>1.7999999999999999E-2</v>
      </c>
      <c r="DA33" s="742">
        <f>0.147+0.046</f>
        <v>0.193</v>
      </c>
      <c r="DB33" s="742">
        <v>0.24399999999999999</v>
      </c>
      <c r="DC33" s="743">
        <v>1407.8188422669439</v>
      </c>
      <c r="DD33" s="744">
        <f t="shared" si="78"/>
        <v>5769.7493535530484</v>
      </c>
      <c r="DE33" s="745">
        <f t="shared" si="66"/>
        <v>103.85548836395486</v>
      </c>
      <c r="DF33" s="744">
        <f t="shared" si="35"/>
        <v>5.7461993561916076</v>
      </c>
      <c r="DG33" s="744">
        <f t="shared" si="36"/>
        <v>5.793493178053267</v>
      </c>
      <c r="DH33" s="744">
        <f t="shared" si="37"/>
        <v>98.109289007763252</v>
      </c>
      <c r="DI33" s="744">
        <f t="shared" si="38"/>
        <v>109.64898154200813</v>
      </c>
      <c r="DK33" s="1019">
        <v>103.85548836395486</v>
      </c>
      <c r="DL33" s="229">
        <f t="shared" si="67"/>
        <v>109.64898154200813</v>
      </c>
      <c r="DM33" s="1020">
        <f t="shared" si="68"/>
        <v>98.109289007763252</v>
      </c>
      <c r="DN33" s="1021">
        <v>109.64898154200813</v>
      </c>
      <c r="DO33" s="229">
        <v>98.109289007763252</v>
      </c>
      <c r="DP33" s="472">
        <f t="shared" si="69"/>
        <v>0</v>
      </c>
      <c r="DQ33" s="472">
        <f t="shared" si="70"/>
        <v>0</v>
      </c>
      <c r="DU33" s="682">
        <v>0.89680555555555552</v>
      </c>
      <c r="DV33" s="683">
        <f t="shared" si="39"/>
        <v>45526.896805555552</v>
      </c>
      <c r="DW33" s="682" t="s">
        <v>366</v>
      </c>
      <c r="DX33" s="684">
        <v>4.5999999999999999E-2</v>
      </c>
      <c r="DY33" s="684">
        <v>0.185</v>
      </c>
      <c r="DZ33" s="684">
        <v>0.22700000000000001</v>
      </c>
      <c r="EA33" s="685">
        <v>474.54372395921371</v>
      </c>
      <c r="EB33" s="501">
        <f t="shared" si="40"/>
        <v>2090.5009866044657</v>
      </c>
      <c r="EC33" s="686">
        <f t="shared" si="41"/>
        <v>96.163045383805425</v>
      </c>
      <c r="ED33" s="501">
        <f t="shared" si="42"/>
        <v>2.0813321226281301</v>
      </c>
      <c r="EE33" s="501">
        <f t="shared" si="43"/>
        <v>2.0997509909699721</v>
      </c>
      <c r="EF33" s="501">
        <f t="shared" si="44"/>
        <v>94.081713261177299</v>
      </c>
      <c r="EG33" s="501">
        <f t="shared" si="45"/>
        <v>98.262796374775391</v>
      </c>
      <c r="EI33" s="682">
        <v>0.89680555555555552</v>
      </c>
      <c r="EJ33" s="683">
        <f t="shared" si="46"/>
        <v>45526.896805555552</v>
      </c>
      <c r="EK33" s="682" t="s">
        <v>366</v>
      </c>
      <c r="EL33" s="684">
        <v>4.5999999999999999E-2</v>
      </c>
      <c r="EM33" s="684">
        <v>0.185</v>
      </c>
      <c r="EN33" s="684">
        <v>0.22700000000000001</v>
      </c>
      <c r="EO33" s="685">
        <v>411.04962086203687</v>
      </c>
      <c r="EP33" s="501">
        <f t="shared" si="47"/>
        <v>1810.7912813305588</v>
      </c>
      <c r="EQ33" s="686">
        <f t="shared" si="48"/>
        <v>83.296398941205709</v>
      </c>
      <c r="ER33" s="501">
        <f t="shared" si="49"/>
        <v>1.8028492143071793</v>
      </c>
      <c r="ES33" s="501">
        <f t="shared" si="50"/>
        <v>1.8188036321329064</v>
      </c>
      <c r="ET33" s="501">
        <f t="shared" si="51"/>
        <v>81.493549726898536</v>
      </c>
      <c r="EU33" s="501">
        <f t="shared" si="52"/>
        <v>85.115202573338621</v>
      </c>
      <c r="EW33" s="1022">
        <v>96.606297033020255</v>
      </c>
      <c r="EX33" s="230">
        <f t="shared" si="71"/>
        <v>98.262796374775391</v>
      </c>
      <c r="EY33" s="1023">
        <f t="shared" si="72"/>
        <v>81.493549726898536</v>
      </c>
      <c r="EZ33" s="1024">
        <v>98.715726566157571</v>
      </c>
      <c r="FA33" s="230">
        <v>94.51537126771747</v>
      </c>
      <c r="FB33" s="472">
        <f t="shared" si="73"/>
        <v>-0.45293019138217971</v>
      </c>
      <c r="FC33" s="472">
        <f t="shared" si="74"/>
        <v>13.021821540818934</v>
      </c>
    </row>
    <row r="34" spans="11:159" x14ac:dyDescent="0.25">
      <c r="K34" s="657">
        <v>0.94797453703703705</v>
      </c>
      <c r="L34" s="658">
        <f t="shared" si="3"/>
        <v>45526.947974537034</v>
      </c>
      <c r="M34" s="657" t="s">
        <v>328</v>
      </c>
      <c r="N34" s="493">
        <v>4.0000000000000001E-3</v>
      </c>
      <c r="O34" s="493">
        <v>5.0000000000000001E-3</v>
      </c>
      <c r="P34" s="493">
        <v>8.9999999999999993E-3</v>
      </c>
      <c r="Q34" s="659">
        <v>92.703861557302019</v>
      </c>
      <c r="R34" s="493">
        <f t="shared" si="4"/>
        <v>10300.429061922447</v>
      </c>
      <c r="S34" s="660">
        <f t="shared" si="5"/>
        <v>41.201716247689788</v>
      </c>
      <c r="T34" s="493">
        <f t="shared" si="6"/>
        <v>9.2703861557302023</v>
      </c>
      <c r="U34" s="493">
        <f t="shared" si="7"/>
        <v>11.587982694662752</v>
      </c>
      <c r="V34" s="493">
        <f t="shared" si="8"/>
        <v>31.931330091959587</v>
      </c>
      <c r="W34" s="493">
        <f t="shared" si="9"/>
        <v>52.789698942352544</v>
      </c>
      <c r="Y34" s="657">
        <v>0.94797453703703705</v>
      </c>
      <c r="Z34" s="658">
        <f t="shared" si="10"/>
        <v>45526.947974537034</v>
      </c>
      <c r="AA34" s="657" t="s">
        <v>328</v>
      </c>
      <c r="AB34" s="493">
        <v>4.0000000000000001E-3</v>
      </c>
      <c r="AC34" s="493">
        <v>5.0000000000000001E-3</v>
      </c>
      <c r="AD34" s="493">
        <v>8.9999999999999993E-3</v>
      </c>
      <c r="AE34" s="659">
        <v>71.952219850446326</v>
      </c>
      <c r="AF34" s="493">
        <f t="shared" si="11"/>
        <v>7994.6910944940364</v>
      </c>
      <c r="AG34" s="660">
        <f t="shared" si="12"/>
        <v>31.978764377976145</v>
      </c>
      <c r="AH34" s="493">
        <f t="shared" si="13"/>
        <v>7.1952219850446335</v>
      </c>
      <c r="AI34" s="493">
        <f t="shared" si="14"/>
        <v>8.9940274813057908</v>
      </c>
      <c r="AJ34" s="493">
        <f t="shared" si="15"/>
        <v>24.783542392931512</v>
      </c>
      <c r="AK34" s="493">
        <f t="shared" si="16"/>
        <v>40.972791859281934</v>
      </c>
      <c r="AM34" s="472">
        <v>40.801991604068988</v>
      </c>
      <c r="AN34" s="472">
        <f t="shared" si="53"/>
        <v>52.789698942352544</v>
      </c>
      <c r="AO34" s="472">
        <f t="shared" si="54"/>
        <v>24.783542392931512</v>
      </c>
      <c r="AP34" s="472">
        <v>52.277551742713385</v>
      </c>
      <c r="AQ34" s="472">
        <v>31.621543493153467</v>
      </c>
      <c r="AR34" s="472">
        <f t="shared" si="55"/>
        <v>0.51214719963915911</v>
      </c>
      <c r="AS34" s="472">
        <f t="shared" si="56"/>
        <v>6.8380011002219554</v>
      </c>
      <c r="AW34" s="670">
        <v>0.91957175925925927</v>
      </c>
      <c r="AX34" s="671">
        <f t="shared" si="17"/>
        <v>45526.919571759259</v>
      </c>
      <c r="AY34" s="670" t="s">
        <v>329</v>
      </c>
      <c r="AZ34" s="672">
        <v>0.01</v>
      </c>
      <c r="BA34" s="672">
        <v>3.9E-2</v>
      </c>
      <c r="BB34" s="672">
        <v>0.03</v>
      </c>
      <c r="BC34" s="674">
        <v>159.50200630375889</v>
      </c>
      <c r="BD34" s="672">
        <f t="shared" si="18"/>
        <v>5316.7335434586303</v>
      </c>
      <c r="BE34" s="675">
        <f t="shared" si="19"/>
        <v>53.167335434586306</v>
      </c>
      <c r="BF34" s="672">
        <f t="shared" si="20"/>
        <v>5.1452260097986739</v>
      </c>
      <c r="BG34" s="672">
        <f t="shared" si="21"/>
        <v>5.5000691828882387</v>
      </c>
      <c r="BH34" s="672">
        <f t="shared" si="22"/>
        <v>48.022109424787629</v>
      </c>
      <c r="BI34" s="672">
        <f t="shared" si="23"/>
        <v>58.667404617474546</v>
      </c>
      <c r="BK34" s="670">
        <v>0.91957175925925927</v>
      </c>
      <c r="BL34" s="671">
        <f t="shared" si="24"/>
        <v>45526.919571759259</v>
      </c>
      <c r="BM34" s="670" t="s">
        <v>329</v>
      </c>
      <c r="BN34" s="672">
        <v>0.01</v>
      </c>
      <c r="BO34" s="672">
        <v>3.9E-2</v>
      </c>
      <c r="BP34" s="672">
        <v>0.03</v>
      </c>
      <c r="BQ34" s="674">
        <v>114.42559497140269</v>
      </c>
      <c r="BR34" s="672">
        <f t="shared" si="79"/>
        <v>3814.1864990467566</v>
      </c>
      <c r="BS34" s="675">
        <f t="shared" si="26"/>
        <v>38.141864990467568</v>
      </c>
      <c r="BT34" s="672">
        <f t="shared" si="27"/>
        <v>3.6911482248839582</v>
      </c>
      <c r="BU34" s="672">
        <f t="shared" si="28"/>
        <v>3.9457101714276792</v>
      </c>
      <c r="BV34" s="672">
        <f t="shared" si="29"/>
        <v>34.450716765583607</v>
      </c>
      <c r="BW34" s="672">
        <f t="shared" si="30"/>
        <v>42.087575161895245</v>
      </c>
      <c r="BY34" s="472">
        <v>52.612736636767949</v>
      </c>
      <c r="BZ34" s="472">
        <f t="shared" si="57"/>
        <v>58.667404617474546</v>
      </c>
      <c r="CA34" s="472">
        <f t="shared" si="58"/>
        <v>34.450716765583607</v>
      </c>
      <c r="CB34" s="472">
        <v>58.055433530226701</v>
      </c>
      <c r="CC34" s="472">
        <v>47.521181478371048</v>
      </c>
      <c r="CD34" s="472">
        <f t="shared" si="59"/>
        <v>0.61197108724784499</v>
      </c>
      <c r="CE34" s="472">
        <f t="shared" si="60"/>
        <v>13.070464712787441</v>
      </c>
      <c r="CI34" s="667">
        <v>0.89517361111111116</v>
      </c>
      <c r="CJ34" s="662">
        <f t="shared" si="61"/>
        <v>45526.895173611112</v>
      </c>
      <c r="CK34" s="661" t="s">
        <v>365</v>
      </c>
      <c r="CL34" s="663">
        <v>0.01</v>
      </c>
      <c r="CM34" s="663">
        <v>3.3000000000000002E-2</v>
      </c>
      <c r="CN34" s="663">
        <v>5.5E-2</v>
      </c>
      <c r="CO34" s="664">
        <v>507.35565699957988</v>
      </c>
      <c r="CP34" s="505">
        <f t="shared" si="62"/>
        <v>9224.6483090832699</v>
      </c>
      <c r="CQ34" s="665">
        <f t="shared" si="63"/>
        <v>92.246483090832697</v>
      </c>
      <c r="CR34" s="505">
        <f t="shared" si="31"/>
        <v>9.0599224464210693</v>
      </c>
      <c r="CS34" s="505">
        <f t="shared" si="32"/>
        <v>9.3954751296218486</v>
      </c>
      <c r="CT34" s="505">
        <f t="shared" si="33"/>
        <v>83.186560644411628</v>
      </c>
      <c r="CU34" s="505">
        <f t="shared" si="34"/>
        <v>101.64195822045454</v>
      </c>
      <c r="CW34" s="667">
        <v>0.89517361111111116</v>
      </c>
      <c r="CX34" s="662">
        <f t="shared" si="64"/>
        <v>45526.895173611112</v>
      </c>
      <c r="CY34" s="661" t="s">
        <v>365</v>
      </c>
      <c r="CZ34" s="663">
        <v>0.01</v>
      </c>
      <c r="DA34" s="663">
        <v>3.3000000000000002E-2</v>
      </c>
      <c r="DB34" s="663">
        <v>5.5E-2</v>
      </c>
      <c r="DC34" s="664">
        <v>419.19256316868018</v>
      </c>
      <c r="DD34" s="505">
        <f t="shared" si="78"/>
        <v>7621.6829667032762</v>
      </c>
      <c r="DE34" s="665">
        <f t="shared" si="66"/>
        <v>76.216829667032769</v>
      </c>
      <c r="DF34" s="505">
        <f t="shared" si="35"/>
        <v>7.4855814851550031</v>
      </c>
      <c r="DG34" s="505">
        <f t="shared" si="36"/>
        <v>7.7628252438644481</v>
      </c>
      <c r="DH34" s="505">
        <f t="shared" si="37"/>
        <v>68.73124818187776</v>
      </c>
      <c r="DI34" s="505">
        <f t="shared" si="38"/>
        <v>83.97965491089721</v>
      </c>
      <c r="DK34" s="1019">
        <v>91.818007959300374</v>
      </c>
      <c r="DL34" s="229">
        <f t="shared" si="67"/>
        <v>101.64195822045454</v>
      </c>
      <c r="DM34" s="1020">
        <f t="shared" si="68"/>
        <v>68.73124818187776</v>
      </c>
      <c r="DN34" s="1021">
        <v>101.1698421033032</v>
      </c>
      <c r="DO34" s="229">
        <v>82.80016789186908</v>
      </c>
      <c r="DP34" s="472">
        <f t="shared" si="69"/>
        <v>0.47211611715134438</v>
      </c>
      <c r="DQ34" s="472">
        <f t="shared" si="70"/>
        <v>14.06891970999132</v>
      </c>
      <c r="DU34" s="682">
        <v>0.89693287037037039</v>
      </c>
      <c r="DV34" s="683">
        <f t="shared" si="39"/>
        <v>45526.896932870368</v>
      </c>
      <c r="DW34" s="682" t="s">
        <v>366</v>
      </c>
      <c r="DX34" s="684">
        <v>4.8000000000000001E-2</v>
      </c>
      <c r="DY34" s="684">
        <v>0.185</v>
      </c>
      <c r="DZ34" s="684">
        <v>0.22700000000000001</v>
      </c>
      <c r="EA34" s="685">
        <v>474.54372395921371</v>
      </c>
      <c r="EB34" s="501">
        <f t="shared" si="40"/>
        <v>2090.5009866044657</v>
      </c>
      <c r="EC34" s="686">
        <f t="shared" si="41"/>
        <v>100.34404735701435</v>
      </c>
      <c r="ED34" s="501">
        <f t="shared" si="42"/>
        <v>2.0813321226281301</v>
      </c>
      <c r="EE34" s="501">
        <f t="shared" si="43"/>
        <v>2.0997509909699721</v>
      </c>
      <c r="EF34" s="501">
        <f t="shared" si="44"/>
        <v>98.262715234386221</v>
      </c>
      <c r="EG34" s="501">
        <f t="shared" si="45"/>
        <v>102.44379834798431</v>
      </c>
      <c r="EI34" s="682">
        <v>0.89693287037037039</v>
      </c>
      <c r="EJ34" s="683">
        <f t="shared" si="46"/>
        <v>45526.896932870368</v>
      </c>
      <c r="EK34" s="682" t="s">
        <v>366</v>
      </c>
      <c r="EL34" s="684">
        <v>4.8000000000000001E-2</v>
      </c>
      <c r="EM34" s="684">
        <v>0.185</v>
      </c>
      <c r="EN34" s="684">
        <v>0.22700000000000001</v>
      </c>
      <c r="EO34" s="685">
        <v>411.04962086203687</v>
      </c>
      <c r="EP34" s="501">
        <f t="shared" si="47"/>
        <v>1810.7912813305588</v>
      </c>
      <c r="EQ34" s="686">
        <f t="shared" si="48"/>
        <v>86.917981503866827</v>
      </c>
      <c r="ER34" s="501">
        <f t="shared" si="49"/>
        <v>1.8028492143071793</v>
      </c>
      <c r="ES34" s="501">
        <f t="shared" si="50"/>
        <v>1.8188036321329064</v>
      </c>
      <c r="ET34" s="501">
        <f t="shared" si="51"/>
        <v>85.115132289559654</v>
      </c>
      <c r="EU34" s="501">
        <f t="shared" si="52"/>
        <v>88.736785135999739</v>
      </c>
      <c r="EW34" s="1022">
        <v>100.80657081706461</v>
      </c>
      <c r="EX34" s="230">
        <f t="shared" si="71"/>
        <v>102.44379834798431</v>
      </c>
      <c r="EY34" s="1023">
        <f t="shared" si="72"/>
        <v>85.115132289559654</v>
      </c>
      <c r="EZ34" s="1024">
        <v>102.91600035020193</v>
      </c>
      <c r="FA34" s="230">
        <v>98.715645051761825</v>
      </c>
      <c r="FB34" s="472">
        <f t="shared" si="73"/>
        <v>-0.47220200221761388</v>
      </c>
      <c r="FC34" s="472">
        <f t="shared" si="74"/>
        <v>13.600512762202172</v>
      </c>
    </row>
    <row r="35" spans="11:159" x14ac:dyDescent="0.25">
      <c r="K35" s="657">
        <v>0.9486458333333333</v>
      </c>
      <c r="L35" s="658">
        <f t="shared" si="3"/>
        <v>45526.948645833334</v>
      </c>
      <c r="M35" s="657" t="s">
        <v>328</v>
      </c>
      <c r="N35" s="493">
        <v>3.0000000000000001E-3</v>
      </c>
      <c r="O35" s="493">
        <v>7.0000000000000001E-3</v>
      </c>
      <c r="P35" s="493">
        <v>8.9999999999999993E-3</v>
      </c>
      <c r="Q35" s="659">
        <v>92.703861557302019</v>
      </c>
      <c r="R35" s="493">
        <f t="shared" si="4"/>
        <v>10300.429061922447</v>
      </c>
      <c r="S35" s="660">
        <f t="shared" si="5"/>
        <v>30.901287185767341</v>
      </c>
      <c r="T35" s="493">
        <f t="shared" si="6"/>
        <v>9.2703861557302023</v>
      </c>
      <c r="U35" s="493">
        <f t="shared" si="7"/>
        <v>11.587982694662752</v>
      </c>
      <c r="V35" s="493">
        <f t="shared" si="8"/>
        <v>21.630901030037137</v>
      </c>
      <c r="W35" s="493">
        <f t="shared" si="9"/>
        <v>42.489269880430093</v>
      </c>
      <c r="Y35" s="657">
        <v>0.9486458333333333</v>
      </c>
      <c r="Z35" s="658">
        <f t="shared" si="10"/>
        <v>45526.948645833334</v>
      </c>
      <c r="AA35" s="657" t="s">
        <v>328</v>
      </c>
      <c r="AB35" s="493">
        <v>3.0000000000000001E-3</v>
      </c>
      <c r="AC35" s="493">
        <v>7.0000000000000001E-3</v>
      </c>
      <c r="AD35" s="493">
        <v>8.9999999999999993E-3</v>
      </c>
      <c r="AE35" s="659">
        <v>71.952219850446326</v>
      </c>
      <c r="AF35" s="493">
        <f t="shared" si="11"/>
        <v>7994.6910944940364</v>
      </c>
      <c r="AG35" s="660">
        <f t="shared" si="12"/>
        <v>23.984073283482111</v>
      </c>
      <c r="AH35" s="493">
        <f t="shared" si="13"/>
        <v>7.1952219850446335</v>
      </c>
      <c r="AI35" s="493">
        <f t="shared" si="14"/>
        <v>8.9940274813057908</v>
      </c>
      <c r="AJ35" s="493">
        <f t="shared" si="15"/>
        <v>16.788851298437478</v>
      </c>
      <c r="AK35" s="493">
        <f t="shared" si="16"/>
        <v>32.978100764787904</v>
      </c>
      <c r="AM35" s="472">
        <v>30.601493703051741</v>
      </c>
      <c r="AN35" s="472">
        <f t="shared" si="53"/>
        <v>42.489269880430093</v>
      </c>
      <c r="AO35" s="472">
        <f t="shared" si="54"/>
        <v>16.788851298437478</v>
      </c>
      <c r="AP35" s="472">
        <v>42.077053841696141</v>
      </c>
      <c r="AQ35" s="472">
        <v>21.421045592136217</v>
      </c>
      <c r="AR35" s="472">
        <f t="shared" si="55"/>
        <v>0.41221603873395196</v>
      </c>
      <c r="AS35" s="472">
        <f t="shared" si="56"/>
        <v>4.6321942936987384</v>
      </c>
      <c r="AW35" s="670">
        <v>0.9196643518518518</v>
      </c>
      <c r="AX35" s="671">
        <f t="shared" si="17"/>
        <v>45526.919664351852</v>
      </c>
      <c r="AY35" s="670" t="s">
        <v>329</v>
      </c>
      <c r="AZ35" s="672">
        <v>0.01</v>
      </c>
      <c r="BA35" s="672">
        <v>0.04</v>
      </c>
      <c r="BB35" s="672">
        <v>0.03</v>
      </c>
      <c r="BC35" s="674">
        <v>159.50200630375889</v>
      </c>
      <c r="BD35" s="672">
        <f t="shared" si="18"/>
        <v>5316.7335434586303</v>
      </c>
      <c r="BE35" s="675">
        <f t="shared" si="19"/>
        <v>53.167335434586306</v>
      </c>
      <c r="BF35" s="672">
        <f t="shared" si="20"/>
        <v>5.1452260097986739</v>
      </c>
      <c r="BG35" s="672">
        <f t="shared" si="21"/>
        <v>5.5000691828882387</v>
      </c>
      <c r="BH35" s="672">
        <f t="shared" si="22"/>
        <v>48.022109424787629</v>
      </c>
      <c r="BI35" s="672">
        <f t="shared" si="23"/>
        <v>58.667404617474546</v>
      </c>
      <c r="BK35" s="670">
        <v>0.9196643518518518</v>
      </c>
      <c r="BL35" s="671">
        <f t="shared" si="24"/>
        <v>45526.919664351852</v>
      </c>
      <c r="BM35" s="670" t="s">
        <v>329</v>
      </c>
      <c r="BN35" s="672">
        <v>0.01</v>
      </c>
      <c r="BO35" s="672">
        <v>0.04</v>
      </c>
      <c r="BP35" s="672">
        <v>0.03</v>
      </c>
      <c r="BQ35" s="674">
        <v>114.42559497140269</v>
      </c>
      <c r="BR35" s="672">
        <f t="shared" si="79"/>
        <v>3814.1864990467566</v>
      </c>
      <c r="BS35" s="675">
        <f t="shared" si="26"/>
        <v>38.141864990467568</v>
      </c>
      <c r="BT35" s="672">
        <f t="shared" si="27"/>
        <v>3.6911482248839582</v>
      </c>
      <c r="BU35" s="672">
        <f t="shared" si="28"/>
        <v>3.9457101714276792</v>
      </c>
      <c r="BV35" s="672">
        <f t="shared" si="29"/>
        <v>34.450716765583607</v>
      </c>
      <c r="BW35" s="672">
        <f t="shared" si="30"/>
        <v>42.087575161895245</v>
      </c>
      <c r="BY35" s="472">
        <v>52.612736636767949</v>
      </c>
      <c r="BZ35" s="472">
        <f t="shared" si="57"/>
        <v>58.667404617474546</v>
      </c>
      <c r="CA35" s="472">
        <f t="shared" si="58"/>
        <v>34.450716765583607</v>
      </c>
      <c r="CB35" s="472">
        <v>58.055433530226701</v>
      </c>
      <c r="CC35" s="472">
        <v>47.521181478371048</v>
      </c>
      <c r="CD35" s="472">
        <f t="shared" si="59"/>
        <v>0.61197108724784499</v>
      </c>
      <c r="CE35" s="472">
        <f t="shared" si="60"/>
        <v>13.070464712787441</v>
      </c>
      <c r="CI35" s="667">
        <v>0.89526620370370369</v>
      </c>
      <c r="CJ35" s="662">
        <f t="shared" si="61"/>
        <v>45526.895266203705</v>
      </c>
      <c r="CK35" s="661" t="s">
        <v>365</v>
      </c>
      <c r="CL35" s="663">
        <v>1.0999999999999999E-2</v>
      </c>
      <c r="CM35" s="663">
        <v>3.3000000000000002E-2</v>
      </c>
      <c r="CN35" s="663">
        <v>5.5E-2</v>
      </c>
      <c r="CO35" s="664">
        <v>507.35565699957988</v>
      </c>
      <c r="CP35" s="505">
        <f t="shared" si="62"/>
        <v>9224.6483090832699</v>
      </c>
      <c r="CQ35" s="665">
        <f t="shared" si="63"/>
        <v>101.47113139991596</v>
      </c>
      <c r="CR35" s="505">
        <f t="shared" si="31"/>
        <v>9.0599224464210693</v>
      </c>
      <c r="CS35" s="505">
        <f t="shared" si="32"/>
        <v>9.3954751296218486</v>
      </c>
      <c r="CT35" s="505">
        <f t="shared" si="33"/>
        <v>92.411208953494892</v>
      </c>
      <c r="CU35" s="505">
        <f t="shared" si="34"/>
        <v>110.8666065295378</v>
      </c>
      <c r="CW35" s="667">
        <v>0.89526620370370369</v>
      </c>
      <c r="CX35" s="662">
        <f t="shared" si="64"/>
        <v>45526.895266203705</v>
      </c>
      <c r="CY35" s="661" t="s">
        <v>365</v>
      </c>
      <c r="CZ35" s="663">
        <v>1.0999999999999999E-2</v>
      </c>
      <c r="DA35" s="663">
        <v>3.3000000000000002E-2</v>
      </c>
      <c r="DB35" s="663">
        <v>5.5E-2</v>
      </c>
      <c r="DC35" s="664">
        <v>419.19256316868018</v>
      </c>
      <c r="DD35" s="505">
        <f t="shared" si="78"/>
        <v>7621.6829667032762</v>
      </c>
      <c r="DE35" s="665">
        <f t="shared" si="66"/>
        <v>83.83851263373603</v>
      </c>
      <c r="DF35" s="505">
        <f t="shared" si="35"/>
        <v>7.4855814851550031</v>
      </c>
      <c r="DG35" s="505">
        <f t="shared" si="36"/>
        <v>7.7628252438644481</v>
      </c>
      <c r="DH35" s="505">
        <f t="shared" si="37"/>
        <v>76.352931148581021</v>
      </c>
      <c r="DI35" s="505">
        <f t="shared" si="38"/>
        <v>91.601337877600486</v>
      </c>
      <c r="DK35" s="1019">
        <v>100.9998087552304</v>
      </c>
      <c r="DL35" s="229">
        <f t="shared" si="67"/>
        <v>110.8666065295378</v>
      </c>
      <c r="DM35" s="1020">
        <f t="shared" si="68"/>
        <v>76.352931148581021</v>
      </c>
      <c r="DN35" s="1021">
        <v>110.35164289923323</v>
      </c>
      <c r="DO35" s="229">
        <v>91.98196868779911</v>
      </c>
      <c r="DP35" s="472">
        <f t="shared" si="69"/>
        <v>0.51496363030457815</v>
      </c>
      <c r="DQ35" s="472">
        <f t="shared" si="70"/>
        <v>15.629037539218089</v>
      </c>
      <c r="DU35" s="682">
        <v>0.89708333333333334</v>
      </c>
      <c r="DV35" s="683">
        <f t="shared" si="39"/>
        <v>45526.897083333337</v>
      </c>
      <c r="DW35" s="682" t="s">
        <v>366</v>
      </c>
      <c r="DX35" s="684">
        <v>4.5999999999999999E-2</v>
      </c>
      <c r="DY35" s="684">
        <v>0.187</v>
      </c>
      <c r="DZ35" s="684">
        <v>0.22700000000000001</v>
      </c>
      <c r="EA35" s="685">
        <v>474.54372395921371</v>
      </c>
      <c r="EB35" s="501">
        <f t="shared" si="40"/>
        <v>2090.5009866044657</v>
      </c>
      <c r="EC35" s="686">
        <f t="shared" si="41"/>
        <v>96.163045383805425</v>
      </c>
      <c r="ED35" s="501">
        <f t="shared" si="42"/>
        <v>2.0813321226281301</v>
      </c>
      <c r="EE35" s="501">
        <f t="shared" si="43"/>
        <v>2.0997509909699721</v>
      </c>
      <c r="EF35" s="501">
        <f t="shared" si="44"/>
        <v>94.081713261177299</v>
      </c>
      <c r="EG35" s="501">
        <f t="shared" si="45"/>
        <v>98.262796374775391</v>
      </c>
      <c r="EI35" s="682">
        <v>0.89708333333333334</v>
      </c>
      <c r="EJ35" s="683">
        <f t="shared" si="46"/>
        <v>45526.897083333337</v>
      </c>
      <c r="EK35" s="682" t="s">
        <v>366</v>
      </c>
      <c r="EL35" s="684">
        <v>4.5999999999999999E-2</v>
      </c>
      <c r="EM35" s="684">
        <v>0.187</v>
      </c>
      <c r="EN35" s="684">
        <v>0.22700000000000001</v>
      </c>
      <c r="EO35" s="685">
        <v>411.04962086203687</v>
      </c>
      <c r="EP35" s="501">
        <f t="shared" si="47"/>
        <v>1810.7912813305588</v>
      </c>
      <c r="EQ35" s="686">
        <f t="shared" si="48"/>
        <v>83.296398941205709</v>
      </c>
      <c r="ER35" s="501">
        <f t="shared" si="49"/>
        <v>1.8028492143071793</v>
      </c>
      <c r="ES35" s="501">
        <f t="shared" si="50"/>
        <v>1.8188036321329064</v>
      </c>
      <c r="ET35" s="501">
        <f t="shared" si="51"/>
        <v>81.493549726898536</v>
      </c>
      <c r="EU35" s="501">
        <f t="shared" si="52"/>
        <v>85.115202573338621</v>
      </c>
      <c r="EW35" s="1022">
        <v>96.606297033020255</v>
      </c>
      <c r="EX35" s="230">
        <f t="shared" si="71"/>
        <v>98.262796374775391</v>
      </c>
      <c r="EY35" s="1023">
        <f t="shared" si="72"/>
        <v>81.493549726898536</v>
      </c>
      <c r="EZ35" s="1024">
        <v>98.715726566157571</v>
      </c>
      <c r="FA35" s="230">
        <v>94.51537126771747</v>
      </c>
      <c r="FB35" s="472">
        <f t="shared" si="73"/>
        <v>-0.45293019138217971</v>
      </c>
      <c r="FC35" s="472">
        <f t="shared" si="74"/>
        <v>13.021821540818934</v>
      </c>
    </row>
    <row r="36" spans="11:159" x14ac:dyDescent="0.25">
      <c r="K36" s="657">
        <v>0.94870370370370372</v>
      </c>
      <c r="L36" s="658">
        <f t="shared" si="3"/>
        <v>45526.948703703703</v>
      </c>
      <c r="M36" s="657" t="s">
        <v>328</v>
      </c>
      <c r="N36" s="493">
        <v>4.0000000000000001E-3</v>
      </c>
      <c r="O36" s="493">
        <v>8.9999999999999993E-3</v>
      </c>
      <c r="P36" s="493">
        <v>8.9999999999999993E-3</v>
      </c>
      <c r="Q36" s="659">
        <v>92.703861557302019</v>
      </c>
      <c r="R36" s="493">
        <f t="shared" si="4"/>
        <v>10300.429061922447</v>
      </c>
      <c r="S36" s="660">
        <f t="shared" si="5"/>
        <v>41.201716247689788</v>
      </c>
      <c r="T36" s="493">
        <f t="shared" si="6"/>
        <v>9.2703861557302023</v>
      </c>
      <c r="U36" s="493">
        <f t="shared" si="7"/>
        <v>11.587982694662752</v>
      </c>
      <c r="V36" s="493">
        <f t="shared" si="8"/>
        <v>31.931330091959587</v>
      </c>
      <c r="W36" s="493">
        <f t="shared" si="9"/>
        <v>52.789698942352544</v>
      </c>
      <c r="Y36" s="657">
        <v>0.94870370370370372</v>
      </c>
      <c r="Z36" s="658">
        <f t="shared" si="10"/>
        <v>45526.948703703703</v>
      </c>
      <c r="AA36" s="657" t="s">
        <v>328</v>
      </c>
      <c r="AB36" s="493">
        <v>4.0000000000000001E-3</v>
      </c>
      <c r="AC36" s="493">
        <v>8.9999999999999993E-3</v>
      </c>
      <c r="AD36" s="493">
        <v>8.9999999999999993E-3</v>
      </c>
      <c r="AE36" s="659">
        <v>71.952219850446326</v>
      </c>
      <c r="AF36" s="493">
        <f t="shared" si="11"/>
        <v>7994.6910944940364</v>
      </c>
      <c r="AG36" s="660">
        <f t="shared" si="12"/>
        <v>31.978764377976145</v>
      </c>
      <c r="AH36" s="493">
        <f t="shared" si="13"/>
        <v>7.1952219850446335</v>
      </c>
      <c r="AI36" s="493">
        <f t="shared" si="14"/>
        <v>8.9940274813057908</v>
      </c>
      <c r="AJ36" s="493">
        <f t="shared" si="15"/>
        <v>24.783542392931512</v>
      </c>
      <c r="AK36" s="493">
        <f t="shared" si="16"/>
        <v>40.972791859281934</v>
      </c>
      <c r="AM36" s="472">
        <v>40.801991604068988</v>
      </c>
      <c r="AN36" s="472">
        <f t="shared" si="53"/>
        <v>52.789698942352544</v>
      </c>
      <c r="AO36" s="472">
        <f t="shared" si="54"/>
        <v>24.783542392931512</v>
      </c>
      <c r="AP36" s="472">
        <v>52.277551742713385</v>
      </c>
      <c r="AQ36" s="472">
        <v>31.621543493153467</v>
      </c>
      <c r="AR36" s="472">
        <f t="shared" si="55"/>
        <v>0.51214719963915911</v>
      </c>
      <c r="AS36" s="472">
        <f t="shared" si="56"/>
        <v>6.8380011002219554</v>
      </c>
      <c r="AW36" s="670">
        <v>0.91978009259259252</v>
      </c>
      <c r="AX36" s="671">
        <f t="shared" si="17"/>
        <v>45526.91978009259</v>
      </c>
      <c r="AY36" s="670" t="s">
        <v>329</v>
      </c>
      <c r="AZ36" s="672">
        <v>8.9999999999999993E-3</v>
      </c>
      <c r="BA36" s="672">
        <v>0.04</v>
      </c>
      <c r="BB36" s="672">
        <v>0.03</v>
      </c>
      <c r="BC36" s="674">
        <v>159.50200630375889</v>
      </c>
      <c r="BD36" s="672">
        <f t="shared" si="18"/>
        <v>5316.7335434586303</v>
      </c>
      <c r="BE36" s="675">
        <f t="shared" si="19"/>
        <v>47.850601891127667</v>
      </c>
      <c r="BF36" s="672">
        <f t="shared" si="20"/>
        <v>5.1452260097986739</v>
      </c>
      <c r="BG36" s="672">
        <f t="shared" si="21"/>
        <v>5.5000691828882387</v>
      </c>
      <c r="BH36" s="672">
        <f t="shared" si="22"/>
        <v>42.70537588132899</v>
      </c>
      <c r="BI36" s="672">
        <f t="shared" si="23"/>
        <v>53.350671074015906</v>
      </c>
      <c r="BK36" s="670">
        <v>0.91978009259259252</v>
      </c>
      <c r="BL36" s="671">
        <f t="shared" si="24"/>
        <v>45526.91978009259</v>
      </c>
      <c r="BM36" s="670" t="s">
        <v>329</v>
      </c>
      <c r="BN36" s="672">
        <v>8.9999999999999993E-3</v>
      </c>
      <c r="BO36" s="672">
        <v>0.04</v>
      </c>
      <c r="BP36" s="672">
        <v>0.03</v>
      </c>
      <c r="BQ36" s="674">
        <v>114.42559497140269</v>
      </c>
      <c r="BR36" s="672">
        <f t="shared" si="79"/>
        <v>3814.1864990467566</v>
      </c>
      <c r="BS36" s="675">
        <f t="shared" si="26"/>
        <v>34.327678491420805</v>
      </c>
      <c r="BT36" s="672">
        <f t="shared" si="27"/>
        <v>3.6911482248839582</v>
      </c>
      <c r="BU36" s="672">
        <f t="shared" si="28"/>
        <v>3.9457101714276792</v>
      </c>
      <c r="BV36" s="672">
        <f t="shared" si="29"/>
        <v>30.636530266536848</v>
      </c>
      <c r="BW36" s="672">
        <f t="shared" si="30"/>
        <v>38.273388662848483</v>
      </c>
      <c r="BY36" s="472">
        <v>47.351462973091152</v>
      </c>
      <c r="BZ36" s="472">
        <f t="shared" si="57"/>
        <v>53.350671074015906</v>
      </c>
      <c r="CA36" s="472">
        <f t="shared" si="58"/>
        <v>30.636530266536848</v>
      </c>
      <c r="CB36" s="472">
        <v>52.794159866549904</v>
      </c>
      <c r="CC36" s="472">
        <v>42.259907814694252</v>
      </c>
      <c r="CD36" s="472">
        <f t="shared" si="59"/>
        <v>0.55651120746600213</v>
      </c>
      <c r="CE36" s="472">
        <f t="shared" si="60"/>
        <v>11.623377548157404</v>
      </c>
      <c r="CI36" s="667">
        <v>0.89547453703703705</v>
      </c>
      <c r="CJ36" s="662">
        <f t="shared" si="61"/>
        <v>45526.895474537036</v>
      </c>
      <c r="CK36" s="661" t="s">
        <v>365</v>
      </c>
      <c r="CL36" s="663">
        <v>2.8000000000000001E-2</v>
      </c>
      <c r="CM36" s="663">
        <v>9.2999999999999999E-2</v>
      </c>
      <c r="CN36" s="663">
        <v>0.154</v>
      </c>
      <c r="CO36" s="664">
        <v>507.35565699957988</v>
      </c>
      <c r="CP36" s="505">
        <f t="shared" si="62"/>
        <v>3294.5172532440251</v>
      </c>
      <c r="CQ36" s="665">
        <f t="shared" si="63"/>
        <v>92.246483090832712</v>
      </c>
      <c r="CR36" s="505">
        <f t="shared" si="31"/>
        <v>3.2732623032230959</v>
      </c>
      <c r="CS36" s="505">
        <f t="shared" si="32"/>
        <v>3.3160500457488884</v>
      </c>
      <c r="CT36" s="505">
        <f t="shared" si="33"/>
        <v>88.97322078760962</v>
      </c>
      <c r="CU36" s="505">
        <f t="shared" si="34"/>
        <v>95.562533136581607</v>
      </c>
      <c r="CW36" s="667">
        <v>0.89547453703703705</v>
      </c>
      <c r="CX36" s="662">
        <f t="shared" si="64"/>
        <v>45526.895474537036</v>
      </c>
      <c r="CY36" s="661" t="s">
        <v>365</v>
      </c>
      <c r="CZ36" s="663">
        <v>2.8000000000000001E-2</v>
      </c>
      <c r="DA36" s="663">
        <v>9.2999999999999999E-2</v>
      </c>
      <c r="DB36" s="663">
        <v>0.154</v>
      </c>
      <c r="DC36" s="664">
        <v>419.19256316868018</v>
      </c>
      <c r="DD36" s="505">
        <f t="shared" si="78"/>
        <v>2722.0296309654559</v>
      </c>
      <c r="DE36" s="665">
        <f t="shared" si="66"/>
        <v>76.216829667032769</v>
      </c>
      <c r="DF36" s="505">
        <f t="shared" si="35"/>
        <v>2.704468149475356</v>
      </c>
      <c r="DG36" s="505">
        <f t="shared" si="36"/>
        <v>2.7398206743050992</v>
      </c>
      <c r="DH36" s="505">
        <f t="shared" si="37"/>
        <v>73.512361517557409</v>
      </c>
      <c r="DI36" s="505">
        <f t="shared" si="38"/>
        <v>78.956650341337863</v>
      </c>
      <c r="DK36" s="1019">
        <v>91.818007959300388</v>
      </c>
      <c r="DL36" s="229">
        <f t="shared" si="67"/>
        <v>95.562533136581607</v>
      </c>
      <c r="DM36" s="1020">
        <f t="shared" si="68"/>
        <v>73.512361517557409</v>
      </c>
      <c r="DN36" s="1021">
        <v>95.118655304242566</v>
      </c>
      <c r="DO36" s="229">
        <v>88.559949612357471</v>
      </c>
      <c r="DP36" s="472">
        <f t="shared" si="69"/>
        <v>0.44387783233904088</v>
      </c>
      <c r="DQ36" s="472">
        <f t="shared" si="70"/>
        <v>15.047588094800062</v>
      </c>
      <c r="DU36" s="682">
        <v>0.89725694444444448</v>
      </c>
      <c r="DV36" s="683">
        <f t="shared" si="39"/>
        <v>45526.897256944445</v>
      </c>
      <c r="DW36" s="682" t="s">
        <v>366</v>
      </c>
      <c r="DX36" s="684">
        <v>4.7E-2</v>
      </c>
      <c r="DY36" s="684">
        <v>0.187</v>
      </c>
      <c r="DZ36" s="684">
        <v>0.22700000000000001</v>
      </c>
      <c r="EA36" s="685">
        <v>474.54372395921371</v>
      </c>
      <c r="EB36" s="501">
        <f t="shared" si="40"/>
        <v>2090.5009866044657</v>
      </c>
      <c r="EC36" s="686">
        <f t="shared" si="41"/>
        <v>98.253546370409879</v>
      </c>
      <c r="ED36" s="501">
        <f t="shared" si="42"/>
        <v>2.0813321226281301</v>
      </c>
      <c r="EE36" s="501">
        <f t="shared" si="43"/>
        <v>2.0997509909699721</v>
      </c>
      <c r="EF36" s="501">
        <f t="shared" si="44"/>
        <v>96.172214247781753</v>
      </c>
      <c r="EG36" s="501">
        <f t="shared" si="45"/>
        <v>100.35329736137984</v>
      </c>
      <c r="EI36" s="682">
        <v>0.89725694444444448</v>
      </c>
      <c r="EJ36" s="683">
        <f t="shared" si="46"/>
        <v>45526.897256944445</v>
      </c>
      <c r="EK36" s="682" t="s">
        <v>366</v>
      </c>
      <c r="EL36" s="684">
        <v>4.7E-2</v>
      </c>
      <c r="EM36" s="684">
        <v>0.187</v>
      </c>
      <c r="EN36" s="684">
        <v>0.22700000000000001</v>
      </c>
      <c r="EO36" s="685">
        <v>411.04962086203687</v>
      </c>
      <c r="EP36" s="501">
        <f t="shared" si="47"/>
        <v>1810.7912813305588</v>
      </c>
      <c r="EQ36" s="686">
        <f t="shared" si="48"/>
        <v>85.107190222536261</v>
      </c>
      <c r="ER36" s="501">
        <f t="shared" si="49"/>
        <v>1.8028492143071793</v>
      </c>
      <c r="ES36" s="501">
        <f t="shared" si="50"/>
        <v>1.8188036321329064</v>
      </c>
      <c r="ET36" s="501">
        <f t="shared" si="51"/>
        <v>83.304341008229088</v>
      </c>
      <c r="EU36" s="501">
        <f t="shared" si="52"/>
        <v>86.925993854669173</v>
      </c>
      <c r="EW36" s="1022">
        <v>98.706433925042433</v>
      </c>
      <c r="EX36" s="230">
        <f t="shared" si="71"/>
        <v>100.35329736137984</v>
      </c>
      <c r="EY36" s="1023">
        <f t="shared" si="72"/>
        <v>83.304341008229088</v>
      </c>
      <c r="EZ36" s="1024">
        <v>100.81586345817975</v>
      </c>
      <c r="FA36" s="230">
        <v>96.615508159739647</v>
      </c>
      <c r="FB36" s="472">
        <f t="shared" si="73"/>
        <v>-0.4625660967999039</v>
      </c>
      <c r="FC36" s="472">
        <f t="shared" si="74"/>
        <v>13.31116715151056</v>
      </c>
    </row>
    <row r="37" spans="11:159" x14ac:dyDescent="0.25">
      <c r="K37" s="657">
        <v>0.94893518518518516</v>
      </c>
      <c r="L37" s="658">
        <f t="shared" si="3"/>
        <v>45526.948935185188</v>
      </c>
      <c r="M37" s="657" t="s">
        <v>328</v>
      </c>
      <c r="N37" s="493">
        <v>3.0000000000000001E-3</v>
      </c>
      <c r="O37" s="493">
        <v>8.9999999999999993E-3</v>
      </c>
      <c r="P37" s="493">
        <v>8.9999999999999993E-3</v>
      </c>
      <c r="Q37" s="659">
        <v>92.703861557302019</v>
      </c>
      <c r="R37" s="493">
        <f t="shared" si="4"/>
        <v>10300.429061922447</v>
      </c>
      <c r="S37" s="660">
        <f t="shared" si="5"/>
        <v>30.901287185767341</v>
      </c>
      <c r="T37" s="493">
        <f t="shared" si="6"/>
        <v>9.2703861557302023</v>
      </c>
      <c r="U37" s="493">
        <f t="shared" si="7"/>
        <v>11.587982694662752</v>
      </c>
      <c r="V37" s="493">
        <f t="shared" si="8"/>
        <v>21.630901030037137</v>
      </c>
      <c r="W37" s="493">
        <f t="shared" si="9"/>
        <v>42.489269880430093</v>
      </c>
      <c r="Y37" s="657">
        <v>0.94893518518518516</v>
      </c>
      <c r="Z37" s="658">
        <f t="shared" si="10"/>
        <v>45526.948935185188</v>
      </c>
      <c r="AA37" s="657" t="s">
        <v>328</v>
      </c>
      <c r="AB37" s="493">
        <v>3.0000000000000001E-3</v>
      </c>
      <c r="AC37" s="493">
        <v>8.9999999999999993E-3</v>
      </c>
      <c r="AD37" s="493">
        <v>8.9999999999999993E-3</v>
      </c>
      <c r="AE37" s="659">
        <v>71.952219850446326</v>
      </c>
      <c r="AF37" s="493">
        <f t="shared" si="11"/>
        <v>7994.6910944940364</v>
      </c>
      <c r="AG37" s="660">
        <f t="shared" si="12"/>
        <v>23.984073283482111</v>
      </c>
      <c r="AH37" s="493">
        <f t="shared" si="13"/>
        <v>7.1952219850446335</v>
      </c>
      <c r="AI37" s="493">
        <f t="shared" si="14"/>
        <v>8.9940274813057908</v>
      </c>
      <c r="AJ37" s="493">
        <f t="shared" si="15"/>
        <v>16.788851298437478</v>
      </c>
      <c r="AK37" s="493">
        <f t="shared" si="16"/>
        <v>32.978100764787904</v>
      </c>
      <c r="AM37" s="472">
        <v>30.601493703051741</v>
      </c>
      <c r="AN37" s="472">
        <f t="shared" si="53"/>
        <v>42.489269880430093</v>
      </c>
      <c r="AO37" s="472">
        <f t="shared" si="54"/>
        <v>16.788851298437478</v>
      </c>
      <c r="AP37" s="472">
        <v>42.077053841696141</v>
      </c>
      <c r="AQ37" s="472">
        <v>21.421045592136217</v>
      </c>
      <c r="AR37" s="472">
        <f t="shared" si="55"/>
        <v>0.41221603873395196</v>
      </c>
      <c r="AS37" s="472">
        <f t="shared" si="56"/>
        <v>4.6321942936987384</v>
      </c>
      <c r="AW37" s="670">
        <v>0.91991898148148143</v>
      </c>
      <c r="AX37" s="671">
        <f t="shared" si="17"/>
        <v>45526.919918981483</v>
      </c>
      <c r="AY37" s="670" t="s">
        <v>329</v>
      </c>
      <c r="AZ37" s="672">
        <v>8.9999999999999993E-3</v>
      </c>
      <c r="BA37" s="672">
        <v>4.1000000000000002E-2</v>
      </c>
      <c r="BB37" s="672">
        <v>0.03</v>
      </c>
      <c r="BC37" s="674">
        <v>159.50200630375889</v>
      </c>
      <c r="BD37" s="672">
        <f t="shared" si="18"/>
        <v>5316.7335434586303</v>
      </c>
      <c r="BE37" s="675">
        <f t="shared" si="19"/>
        <v>47.850601891127667</v>
      </c>
      <c r="BF37" s="672">
        <f t="shared" si="20"/>
        <v>5.1452260097986739</v>
      </c>
      <c r="BG37" s="672">
        <f t="shared" si="21"/>
        <v>5.5000691828882387</v>
      </c>
      <c r="BH37" s="672">
        <f t="shared" si="22"/>
        <v>42.70537588132899</v>
      </c>
      <c r="BI37" s="672">
        <f t="shared" si="23"/>
        <v>53.350671074015906</v>
      </c>
      <c r="BK37" s="670">
        <v>0.91991898148148143</v>
      </c>
      <c r="BL37" s="671">
        <f t="shared" si="24"/>
        <v>45526.919918981483</v>
      </c>
      <c r="BM37" s="670" t="s">
        <v>329</v>
      </c>
      <c r="BN37" s="672">
        <v>8.9999999999999993E-3</v>
      </c>
      <c r="BO37" s="672">
        <v>4.1000000000000002E-2</v>
      </c>
      <c r="BP37" s="672">
        <v>0.03</v>
      </c>
      <c r="BQ37" s="674">
        <v>114.42559497140269</v>
      </c>
      <c r="BR37" s="672">
        <f t="shared" si="79"/>
        <v>3814.1864990467566</v>
      </c>
      <c r="BS37" s="675">
        <f t="shared" si="26"/>
        <v>34.327678491420805</v>
      </c>
      <c r="BT37" s="672">
        <f t="shared" si="27"/>
        <v>3.6911482248839582</v>
      </c>
      <c r="BU37" s="672">
        <f t="shared" si="28"/>
        <v>3.9457101714276792</v>
      </c>
      <c r="BV37" s="672">
        <f t="shared" si="29"/>
        <v>30.636530266536848</v>
      </c>
      <c r="BW37" s="672">
        <f t="shared" si="30"/>
        <v>38.273388662848483</v>
      </c>
      <c r="BY37" s="472">
        <v>47.351462973091152</v>
      </c>
      <c r="BZ37" s="472">
        <f t="shared" si="57"/>
        <v>53.350671074015906</v>
      </c>
      <c r="CA37" s="472">
        <f t="shared" si="58"/>
        <v>30.636530266536848</v>
      </c>
      <c r="CB37" s="472">
        <v>52.794159866549904</v>
      </c>
      <c r="CC37" s="472">
        <v>42.259907814694252</v>
      </c>
      <c r="CD37" s="472">
        <f t="shared" si="59"/>
        <v>0.55651120746600213</v>
      </c>
      <c r="CE37" s="472">
        <f t="shared" si="60"/>
        <v>11.623377548157404</v>
      </c>
      <c r="CI37" s="661">
        <v>0.89563657407407404</v>
      </c>
      <c r="CJ37" s="662">
        <f t="shared" si="61"/>
        <v>45526.895636574074</v>
      </c>
      <c r="CK37" s="661" t="s">
        <v>365</v>
      </c>
      <c r="CL37" s="663">
        <v>3.7999999999999999E-2</v>
      </c>
      <c r="CM37" s="663">
        <v>0.15</v>
      </c>
      <c r="CN37" s="663">
        <v>0.22500000000000001</v>
      </c>
      <c r="CO37" s="664">
        <v>507.35565699957988</v>
      </c>
      <c r="CP37" s="505">
        <f t="shared" si="62"/>
        <v>2254.9140311092438</v>
      </c>
      <c r="CQ37" s="665">
        <f t="shared" si="63"/>
        <v>85.686733182151258</v>
      </c>
      <c r="CR37" s="505">
        <f t="shared" si="31"/>
        <v>2.2449365353963713</v>
      </c>
      <c r="CS37" s="505">
        <f t="shared" si="32"/>
        <v>2.2649806116052673</v>
      </c>
      <c r="CT37" s="505">
        <f t="shared" si="33"/>
        <v>83.441796646754881</v>
      </c>
      <c r="CU37" s="505">
        <f t="shared" si="34"/>
        <v>87.951713793756525</v>
      </c>
      <c r="CW37" s="661">
        <v>0.89563657407407404</v>
      </c>
      <c r="CX37" s="662">
        <f t="shared" si="64"/>
        <v>45526.895636574074</v>
      </c>
      <c r="CY37" s="661" t="s">
        <v>365</v>
      </c>
      <c r="CZ37" s="663">
        <v>3.7999999999999999E-2</v>
      </c>
      <c r="DA37" s="663">
        <v>0.15</v>
      </c>
      <c r="DB37" s="663">
        <v>0.22500000000000001</v>
      </c>
      <c r="DC37" s="664">
        <v>419.19256316868018</v>
      </c>
      <c r="DD37" s="505">
        <f t="shared" si="78"/>
        <v>1863.0780585274674</v>
      </c>
      <c r="DE37" s="665">
        <f t="shared" si="66"/>
        <v>70.796966224043757</v>
      </c>
      <c r="DF37" s="505">
        <f t="shared" si="35"/>
        <v>1.8548343503038947</v>
      </c>
      <c r="DG37" s="505">
        <f t="shared" si="36"/>
        <v>1.8713953712887508</v>
      </c>
      <c r="DH37" s="505">
        <f t="shared" si="37"/>
        <v>68.942131873739868</v>
      </c>
      <c r="DI37" s="505">
        <f t="shared" si="38"/>
        <v>72.668361595332513</v>
      </c>
      <c r="DK37" s="1019">
        <v>85.288727393305692</v>
      </c>
      <c r="DL37" s="229">
        <f t="shared" si="67"/>
        <v>87.951713793756525</v>
      </c>
      <c r="DM37" s="1020">
        <f t="shared" si="68"/>
        <v>68.942131873739868</v>
      </c>
      <c r="DN37" s="1021">
        <v>87.543187410163512</v>
      </c>
      <c r="DO37" s="229">
        <v>83.054218350048387</v>
      </c>
      <c r="DP37" s="472">
        <f t="shared" si="69"/>
        <v>0.40852638359301352</v>
      </c>
      <c r="DQ37" s="472">
        <f t="shared" si="70"/>
        <v>14.112086476308519</v>
      </c>
      <c r="DU37" s="682">
        <v>0.89744212962962966</v>
      </c>
      <c r="DV37" s="683">
        <f t="shared" si="39"/>
        <v>45526.89744212963</v>
      </c>
      <c r="DW37" s="682" t="s">
        <v>366</v>
      </c>
      <c r="DX37" s="684">
        <v>4.4999999999999998E-2</v>
      </c>
      <c r="DY37" s="684">
        <v>0.19</v>
      </c>
      <c r="DZ37" s="684">
        <v>0.22700000000000001</v>
      </c>
      <c r="EA37" s="685">
        <v>474.54372395921371</v>
      </c>
      <c r="EB37" s="501">
        <f t="shared" si="40"/>
        <v>2090.5009866044657</v>
      </c>
      <c r="EC37" s="686">
        <f t="shared" si="41"/>
        <v>94.072544397200957</v>
      </c>
      <c r="ED37" s="501">
        <f t="shared" si="42"/>
        <v>2.0813321226281301</v>
      </c>
      <c r="EE37" s="501">
        <f t="shared" si="43"/>
        <v>2.0997509909699721</v>
      </c>
      <c r="EF37" s="501">
        <f t="shared" si="44"/>
        <v>91.991212274572831</v>
      </c>
      <c r="EG37" s="501">
        <f t="shared" si="45"/>
        <v>96.172295388170923</v>
      </c>
      <c r="EI37" s="682">
        <v>0.89744212962962966</v>
      </c>
      <c r="EJ37" s="683">
        <f t="shared" si="46"/>
        <v>45526.89744212963</v>
      </c>
      <c r="EK37" s="682" t="s">
        <v>366</v>
      </c>
      <c r="EL37" s="684">
        <v>4.4999999999999998E-2</v>
      </c>
      <c r="EM37" s="684">
        <v>0.19</v>
      </c>
      <c r="EN37" s="684">
        <v>0.22700000000000001</v>
      </c>
      <c r="EO37" s="685">
        <v>411.04962086203687</v>
      </c>
      <c r="EP37" s="501">
        <f t="shared" si="47"/>
        <v>1810.7912813305588</v>
      </c>
      <c r="EQ37" s="686">
        <f t="shared" si="48"/>
        <v>81.485607659875143</v>
      </c>
      <c r="ER37" s="501">
        <f t="shared" si="49"/>
        <v>1.8028492143071793</v>
      </c>
      <c r="ES37" s="501">
        <f t="shared" si="50"/>
        <v>1.8188036321329064</v>
      </c>
      <c r="ET37" s="501">
        <f t="shared" si="51"/>
        <v>79.68275844556797</v>
      </c>
      <c r="EU37" s="501">
        <f t="shared" si="52"/>
        <v>83.304411292008055</v>
      </c>
      <c r="EW37" s="1022">
        <v>94.506160140998063</v>
      </c>
      <c r="EX37" s="230">
        <f t="shared" si="71"/>
        <v>96.172295388170923</v>
      </c>
      <c r="EY37" s="1023">
        <f t="shared" si="72"/>
        <v>79.68275844556797</v>
      </c>
      <c r="EZ37" s="1024">
        <v>96.615589674135379</v>
      </c>
      <c r="FA37" s="230">
        <v>92.415234375695277</v>
      </c>
      <c r="FB37" s="472">
        <f t="shared" si="73"/>
        <v>-0.44329428596445553</v>
      </c>
      <c r="FC37" s="472">
        <f t="shared" si="74"/>
        <v>12.732475930127308</v>
      </c>
    </row>
    <row r="38" spans="11:159" x14ac:dyDescent="0.25">
      <c r="K38" s="657">
        <v>0.9493287037037037</v>
      </c>
      <c r="L38" s="658">
        <f t="shared" si="3"/>
        <v>45526.949328703704</v>
      </c>
      <c r="M38" s="657" t="s">
        <v>328</v>
      </c>
      <c r="N38" s="493">
        <v>4.0000000000000001E-3</v>
      </c>
      <c r="O38" s="493">
        <v>8.9999999999999993E-3</v>
      </c>
      <c r="P38" s="493">
        <v>8.9999999999999993E-3</v>
      </c>
      <c r="Q38" s="659">
        <v>92.703861557302019</v>
      </c>
      <c r="R38" s="493">
        <f t="shared" si="4"/>
        <v>10300.429061922447</v>
      </c>
      <c r="S38" s="660">
        <f t="shared" si="5"/>
        <v>41.201716247689788</v>
      </c>
      <c r="T38" s="493">
        <f t="shared" si="6"/>
        <v>9.2703861557302023</v>
      </c>
      <c r="U38" s="493">
        <f t="shared" si="7"/>
        <v>11.587982694662752</v>
      </c>
      <c r="V38" s="493">
        <f t="shared" si="8"/>
        <v>31.931330091959587</v>
      </c>
      <c r="W38" s="493">
        <f t="shared" si="9"/>
        <v>52.789698942352544</v>
      </c>
      <c r="Y38" s="657">
        <v>0.9493287037037037</v>
      </c>
      <c r="Z38" s="658">
        <f t="shared" si="10"/>
        <v>45526.949328703704</v>
      </c>
      <c r="AA38" s="657" t="s">
        <v>328</v>
      </c>
      <c r="AB38" s="493">
        <v>4.0000000000000001E-3</v>
      </c>
      <c r="AC38" s="493">
        <v>8.9999999999999993E-3</v>
      </c>
      <c r="AD38" s="493">
        <v>8.9999999999999993E-3</v>
      </c>
      <c r="AE38" s="659">
        <v>71.952219850446326</v>
      </c>
      <c r="AF38" s="493">
        <f t="shared" si="11"/>
        <v>7994.6910944940364</v>
      </c>
      <c r="AG38" s="660">
        <f t="shared" si="12"/>
        <v>31.978764377976145</v>
      </c>
      <c r="AH38" s="493">
        <f t="shared" si="13"/>
        <v>7.1952219850446335</v>
      </c>
      <c r="AI38" s="493">
        <f t="shared" si="14"/>
        <v>8.9940274813057908</v>
      </c>
      <c r="AJ38" s="493">
        <f t="shared" si="15"/>
        <v>24.783542392931512</v>
      </c>
      <c r="AK38" s="493">
        <f t="shared" si="16"/>
        <v>40.972791859281934</v>
      </c>
      <c r="AM38" s="472">
        <v>40.801991604068988</v>
      </c>
      <c r="AN38" s="472">
        <f t="shared" si="53"/>
        <v>52.789698942352544</v>
      </c>
      <c r="AO38" s="472">
        <f t="shared" si="54"/>
        <v>24.783542392931512</v>
      </c>
      <c r="AP38" s="472">
        <v>52.277551742713385</v>
      </c>
      <c r="AQ38" s="472">
        <v>31.621543493153467</v>
      </c>
      <c r="AR38" s="472">
        <f t="shared" si="55"/>
        <v>0.51214719963915911</v>
      </c>
      <c r="AS38" s="472">
        <f t="shared" si="56"/>
        <v>6.8380011002219554</v>
      </c>
      <c r="AW38" s="670">
        <v>0.92008101851851853</v>
      </c>
      <c r="AX38" s="671">
        <f t="shared" si="17"/>
        <v>45526.920081018521</v>
      </c>
      <c r="AY38" s="670" t="s">
        <v>329</v>
      </c>
      <c r="AZ38" s="672">
        <v>1.0999999999999999E-2</v>
      </c>
      <c r="BA38" s="672">
        <v>4.2000000000000003E-2</v>
      </c>
      <c r="BB38" s="672">
        <v>0.03</v>
      </c>
      <c r="BC38" s="674">
        <v>159.50200630375889</v>
      </c>
      <c r="BD38" s="672">
        <f t="shared" si="18"/>
        <v>5316.7335434586303</v>
      </c>
      <c r="BE38" s="675">
        <f t="shared" si="19"/>
        <v>58.484068978044931</v>
      </c>
      <c r="BF38" s="672">
        <f t="shared" si="20"/>
        <v>5.1452260097986739</v>
      </c>
      <c r="BG38" s="672">
        <f t="shared" si="21"/>
        <v>5.5000691828882387</v>
      </c>
      <c r="BH38" s="672">
        <f t="shared" si="22"/>
        <v>53.338842968246254</v>
      </c>
      <c r="BI38" s="672">
        <f t="shared" si="23"/>
        <v>63.984138160933171</v>
      </c>
      <c r="BK38" s="670">
        <v>0.92008101851851853</v>
      </c>
      <c r="BL38" s="671">
        <f t="shared" si="24"/>
        <v>45526.920081018521</v>
      </c>
      <c r="BM38" s="670" t="s">
        <v>329</v>
      </c>
      <c r="BN38" s="672">
        <v>1.0999999999999999E-2</v>
      </c>
      <c r="BO38" s="672">
        <v>4.2000000000000003E-2</v>
      </c>
      <c r="BP38" s="672">
        <v>0.03</v>
      </c>
      <c r="BQ38" s="674">
        <v>114.42559497140269</v>
      </c>
      <c r="BR38" s="672">
        <f t="shared" si="79"/>
        <v>3814.1864990467566</v>
      </c>
      <c r="BS38" s="675">
        <f t="shared" si="26"/>
        <v>41.956051489514323</v>
      </c>
      <c r="BT38" s="672">
        <f t="shared" si="27"/>
        <v>3.6911482248839582</v>
      </c>
      <c r="BU38" s="672">
        <f t="shared" si="28"/>
        <v>3.9457101714276792</v>
      </c>
      <c r="BV38" s="672">
        <f t="shared" si="29"/>
        <v>38.264903264630362</v>
      </c>
      <c r="BW38" s="672">
        <f t="shared" si="30"/>
        <v>45.901761660942</v>
      </c>
      <c r="BY38" s="472">
        <v>57.874010300444745</v>
      </c>
      <c r="BZ38" s="472">
        <f t="shared" si="57"/>
        <v>63.984138160933171</v>
      </c>
      <c r="CA38" s="472">
        <f t="shared" si="58"/>
        <v>38.264903264630362</v>
      </c>
      <c r="CB38" s="472">
        <v>63.316707193903497</v>
      </c>
      <c r="CC38" s="472">
        <v>52.782455142047844</v>
      </c>
      <c r="CD38" s="472">
        <f t="shared" si="59"/>
        <v>0.66743096702967364</v>
      </c>
      <c r="CE38" s="472">
        <f t="shared" si="60"/>
        <v>14.517551877417482</v>
      </c>
      <c r="CI38" s="661">
        <v>0.89572916666666658</v>
      </c>
      <c r="CJ38" s="662">
        <f t="shared" si="61"/>
        <v>45526.895729166667</v>
      </c>
      <c r="CK38" s="661" t="s">
        <v>365</v>
      </c>
      <c r="CL38" s="663">
        <v>4.2000000000000003E-2</v>
      </c>
      <c r="CM38" s="663">
        <v>0.15</v>
      </c>
      <c r="CN38" s="663">
        <v>0.22500000000000001</v>
      </c>
      <c r="CO38" s="664">
        <v>507.35565699957988</v>
      </c>
      <c r="CP38" s="505">
        <f t="shared" si="62"/>
        <v>2254.9140311092438</v>
      </c>
      <c r="CQ38" s="665">
        <f t="shared" si="63"/>
        <v>94.70638930658825</v>
      </c>
      <c r="CR38" s="505">
        <f t="shared" si="31"/>
        <v>2.2449365353963713</v>
      </c>
      <c r="CS38" s="505">
        <f t="shared" si="32"/>
        <v>2.2649806116052673</v>
      </c>
      <c r="CT38" s="505">
        <f t="shared" si="33"/>
        <v>92.461452771191873</v>
      </c>
      <c r="CU38" s="505">
        <f t="shared" si="34"/>
        <v>96.971369918193517</v>
      </c>
      <c r="CW38" s="661">
        <v>0.89572916666666658</v>
      </c>
      <c r="CX38" s="662">
        <f t="shared" si="64"/>
        <v>45526.895729166667</v>
      </c>
      <c r="CY38" s="661" t="s">
        <v>365</v>
      </c>
      <c r="CZ38" s="663">
        <v>4.2000000000000003E-2</v>
      </c>
      <c r="DA38" s="663">
        <v>0.15</v>
      </c>
      <c r="DB38" s="663">
        <v>0.22500000000000001</v>
      </c>
      <c r="DC38" s="664">
        <v>419.19256316868018</v>
      </c>
      <c r="DD38" s="505">
        <f t="shared" si="78"/>
        <v>1863.0780585274674</v>
      </c>
      <c r="DE38" s="665">
        <f t="shared" si="66"/>
        <v>78.24927845815364</v>
      </c>
      <c r="DF38" s="505">
        <f t="shared" si="35"/>
        <v>1.8548343503038947</v>
      </c>
      <c r="DG38" s="505">
        <f t="shared" si="36"/>
        <v>1.8713953712887508</v>
      </c>
      <c r="DH38" s="505">
        <f t="shared" si="37"/>
        <v>76.39444410784975</v>
      </c>
      <c r="DI38" s="505">
        <f t="shared" si="38"/>
        <v>80.120673829442396</v>
      </c>
      <c r="DK38" s="1019">
        <v>94.266488171548403</v>
      </c>
      <c r="DL38" s="229">
        <f t="shared" si="67"/>
        <v>96.971369918193517</v>
      </c>
      <c r="DM38" s="1020">
        <f t="shared" si="68"/>
        <v>76.39444410784975</v>
      </c>
      <c r="DN38" s="1021">
        <v>96.520948188406223</v>
      </c>
      <c r="DO38" s="229">
        <v>92.031979128291098</v>
      </c>
      <c r="DP38" s="472">
        <f t="shared" si="69"/>
        <v>0.45042172978729411</v>
      </c>
      <c r="DQ38" s="472">
        <f t="shared" si="70"/>
        <v>15.637535020441348</v>
      </c>
      <c r="DU38" s="682">
        <v>0.8976157407407408</v>
      </c>
      <c r="DV38" s="683">
        <f t="shared" si="39"/>
        <v>45526.897615740738</v>
      </c>
      <c r="DW38" s="682" t="s">
        <v>366</v>
      </c>
      <c r="DX38" s="684">
        <v>4.4999999999999998E-2</v>
      </c>
      <c r="DY38" s="684">
        <v>0.191</v>
      </c>
      <c r="DZ38" s="684">
        <v>0.22700000000000001</v>
      </c>
      <c r="EA38" s="685">
        <v>474.54372395921371</v>
      </c>
      <c r="EB38" s="501">
        <f t="shared" si="40"/>
        <v>2090.5009866044657</v>
      </c>
      <c r="EC38" s="686">
        <f t="shared" si="41"/>
        <v>94.072544397200957</v>
      </c>
      <c r="ED38" s="501">
        <f t="shared" si="42"/>
        <v>2.0813321226281301</v>
      </c>
      <c r="EE38" s="501">
        <f t="shared" si="43"/>
        <v>2.0997509909699721</v>
      </c>
      <c r="EF38" s="501">
        <f t="shared" si="44"/>
        <v>91.991212274572831</v>
      </c>
      <c r="EG38" s="501">
        <f t="shared" si="45"/>
        <v>96.172295388170923</v>
      </c>
      <c r="EI38" s="682">
        <v>0.8976157407407408</v>
      </c>
      <c r="EJ38" s="683">
        <f t="shared" si="46"/>
        <v>45526.897615740738</v>
      </c>
      <c r="EK38" s="682" t="s">
        <v>366</v>
      </c>
      <c r="EL38" s="684">
        <v>4.4999999999999998E-2</v>
      </c>
      <c r="EM38" s="684">
        <v>0.191</v>
      </c>
      <c r="EN38" s="684">
        <v>0.22700000000000001</v>
      </c>
      <c r="EO38" s="685">
        <v>411.04962086203687</v>
      </c>
      <c r="EP38" s="501">
        <f t="shared" si="47"/>
        <v>1810.7912813305588</v>
      </c>
      <c r="EQ38" s="686">
        <f t="shared" si="48"/>
        <v>81.485607659875143</v>
      </c>
      <c r="ER38" s="501">
        <f t="shared" si="49"/>
        <v>1.8028492143071793</v>
      </c>
      <c r="ES38" s="501">
        <f t="shared" si="50"/>
        <v>1.8188036321329064</v>
      </c>
      <c r="ET38" s="501">
        <f t="shared" si="51"/>
        <v>79.68275844556797</v>
      </c>
      <c r="EU38" s="501">
        <f t="shared" si="52"/>
        <v>83.304411292008055</v>
      </c>
      <c r="EW38" s="1022">
        <v>94.506160140998063</v>
      </c>
      <c r="EX38" s="230">
        <f t="shared" si="71"/>
        <v>96.172295388170923</v>
      </c>
      <c r="EY38" s="1023">
        <f t="shared" si="72"/>
        <v>79.68275844556797</v>
      </c>
      <c r="EZ38" s="1024">
        <v>96.615589674135379</v>
      </c>
      <c r="FA38" s="230">
        <v>92.415234375695277</v>
      </c>
      <c r="FB38" s="472">
        <f t="shared" si="73"/>
        <v>-0.44329428596445553</v>
      </c>
      <c r="FC38" s="472">
        <f t="shared" si="74"/>
        <v>12.732475930127308</v>
      </c>
    </row>
    <row r="39" spans="11:159" x14ac:dyDescent="0.25">
      <c r="K39" s="657">
        <v>0.95004629629629633</v>
      </c>
      <c r="L39" s="658">
        <f t="shared" si="3"/>
        <v>45526.950046296297</v>
      </c>
      <c r="M39" s="657" t="s">
        <v>328</v>
      </c>
      <c r="N39" s="493">
        <v>4.0000000000000001E-3</v>
      </c>
      <c r="O39" s="493">
        <v>8.9999999999999993E-3</v>
      </c>
      <c r="P39" s="493">
        <v>8.9999999999999993E-3</v>
      </c>
      <c r="Q39" s="659">
        <v>92.703861557302019</v>
      </c>
      <c r="R39" s="493">
        <f t="shared" si="4"/>
        <v>10300.429061922447</v>
      </c>
      <c r="S39" s="660">
        <f t="shared" si="5"/>
        <v>41.201716247689788</v>
      </c>
      <c r="T39" s="493">
        <f t="shared" si="6"/>
        <v>9.2703861557302023</v>
      </c>
      <c r="U39" s="493">
        <f t="shared" si="7"/>
        <v>11.587982694662752</v>
      </c>
      <c r="V39" s="493">
        <f t="shared" si="8"/>
        <v>31.931330091959587</v>
      </c>
      <c r="W39" s="493">
        <f t="shared" si="9"/>
        <v>52.789698942352544</v>
      </c>
      <c r="Y39" s="657">
        <v>0.95004629629629633</v>
      </c>
      <c r="Z39" s="658">
        <f t="shared" si="10"/>
        <v>45526.950046296297</v>
      </c>
      <c r="AA39" s="657" t="s">
        <v>328</v>
      </c>
      <c r="AB39" s="493">
        <v>4.0000000000000001E-3</v>
      </c>
      <c r="AC39" s="493">
        <v>8.9999999999999993E-3</v>
      </c>
      <c r="AD39" s="493">
        <v>8.9999999999999993E-3</v>
      </c>
      <c r="AE39" s="659">
        <v>71.952219850446326</v>
      </c>
      <c r="AF39" s="493">
        <f t="shared" si="11"/>
        <v>7994.6910944940364</v>
      </c>
      <c r="AG39" s="660">
        <f t="shared" si="12"/>
        <v>31.978764377976145</v>
      </c>
      <c r="AH39" s="493">
        <f t="shared" si="13"/>
        <v>7.1952219850446335</v>
      </c>
      <c r="AI39" s="493">
        <f t="shared" si="14"/>
        <v>8.9940274813057908</v>
      </c>
      <c r="AJ39" s="493">
        <f t="shared" si="15"/>
        <v>24.783542392931512</v>
      </c>
      <c r="AK39" s="493">
        <f t="shared" si="16"/>
        <v>40.972791859281934</v>
      </c>
      <c r="AM39" s="472">
        <v>40.801991604068988</v>
      </c>
      <c r="AN39" s="472">
        <f t="shared" si="53"/>
        <v>52.789698942352544</v>
      </c>
      <c r="AO39" s="472">
        <f t="shared" si="54"/>
        <v>24.783542392931512</v>
      </c>
      <c r="AP39" s="472">
        <v>52.277551742713385</v>
      </c>
      <c r="AQ39" s="472">
        <v>31.621543493153467</v>
      </c>
      <c r="AR39" s="472">
        <f t="shared" si="55"/>
        <v>0.51214719963915911</v>
      </c>
      <c r="AS39" s="472">
        <f t="shared" si="56"/>
        <v>6.8380011002219554</v>
      </c>
      <c r="AW39" s="670">
        <v>0.9202662037037036</v>
      </c>
      <c r="AX39" s="671">
        <f t="shared" si="17"/>
        <v>45526.920266203706</v>
      </c>
      <c r="AY39" s="670" t="s">
        <v>329</v>
      </c>
      <c r="AZ39" s="672">
        <v>8.9999999999999993E-3</v>
      </c>
      <c r="BA39" s="672">
        <v>4.2000000000000003E-2</v>
      </c>
      <c r="BB39" s="672">
        <v>0.03</v>
      </c>
      <c r="BC39" s="674">
        <v>159.50200630375889</v>
      </c>
      <c r="BD39" s="672">
        <f t="shared" si="18"/>
        <v>5316.7335434586303</v>
      </c>
      <c r="BE39" s="675">
        <f t="shared" si="19"/>
        <v>47.850601891127667</v>
      </c>
      <c r="BF39" s="672">
        <f t="shared" si="20"/>
        <v>5.1452260097986739</v>
      </c>
      <c r="BG39" s="672">
        <f t="shared" si="21"/>
        <v>5.5000691828882387</v>
      </c>
      <c r="BH39" s="672">
        <f t="shared" si="22"/>
        <v>42.70537588132899</v>
      </c>
      <c r="BI39" s="672">
        <f t="shared" si="23"/>
        <v>53.350671074015906</v>
      </c>
      <c r="BK39" s="670">
        <v>0.9202662037037036</v>
      </c>
      <c r="BL39" s="671">
        <f t="shared" si="24"/>
        <v>45526.920266203706</v>
      </c>
      <c r="BM39" s="670" t="s">
        <v>329</v>
      </c>
      <c r="BN39" s="672">
        <v>8.9999999999999993E-3</v>
      </c>
      <c r="BO39" s="672">
        <v>4.2000000000000003E-2</v>
      </c>
      <c r="BP39" s="672">
        <v>0.03</v>
      </c>
      <c r="BQ39" s="674">
        <v>114.42559497140269</v>
      </c>
      <c r="BR39" s="672">
        <f t="shared" si="79"/>
        <v>3814.1864990467566</v>
      </c>
      <c r="BS39" s="675">
        <f t="shared" si="26"/>
        <v>34.327678491420805</v>
      </c>
      <c r="BT39" s="672">
        <f t="shared" si="27"/>
        <v>3.6911482248839582</v>
      </c>
      <c r="BU39" s="672">
        <f t="shared" si="28"/>
        <v>3.9457101714276792</v>
      </c>
      <c r="BV39" s="672">
        <f t="shared" si="29"/>
        <v>30.636530266536848</v>
      </c>
      <c r="BW39" s="672">
        <f t="shared" si="30"/>
        <v>38.273388662848483</v>
      </c>
      <c r="BY39" s="472">
        <v>47.351462973091152</v>
      </c>
      <c r="BZ39" s="472">
        <f t="shared" si="57"/>
        <v>53.350671074015906</v>
      </c>
      <c r="CA39" s="472">
        <f t="shared" si="58"/>
        <v>30.636530266536848</v>
      </c>
      <c r="CB39" s="472">
        <v>52.794159866549904</v>
      </c>
      <c r="CC39" s="472">
        <v>42.259907814694252</v>
      </c>
      <c r="CD39" s="472">
        <f t="shared" si="59"/>
        <v>0.55651120746600213</v>
      </c>
      <c r="CE39" s="472">
        <f t="shared" si="60"/>
        <v>11.623377548157404</v>
      </c>
      <c r="CI39" s="661">
        <v>0.89587962962962964</v>
      </c>
      <c r="CJ39" s="662">
        <f t="shared" si="61"/>
        <v>45526.895879629628</v>
      </c>
      <c r="CK39" s="661" t="s">
        <v>365</v>
      </c>
      <c r="CL39" s="663">
        <v>3.7999999999999999E-2</v>
      </c>
      <c r="CM39" s="663">
        <v>0.154</v>
      </c>
      <c r="CN39" s="663">
        <v>0.22500000000000001</v>
      </c>
      <c r="CO39" s="664">
        <v>507.35565699957988</v>
      </c>
      <c r="CP39" s="505">
        <f t="shared" si="62"/>
        <v>2254.9140311092438</v>
      </c>
      <c r="CQ39" s="665">
        <f t="shared" si="63"/>
        <v>85.686733182151258</v>
      </c>
      <c r="CR39" s="505">
        <f t="shared" si="31"/>
        <v>2.2449365353963713</v>
      </c>
      <c r="CS39" s="505">
        <f t="shared" si="32"/>
        <v>2.2649806116052673</v>
      </c>
      <c r="CT39" s="505">
        <f t="shared" si="33"/>
        <v>83.441796646754881</v>
      </c>
      <c r="CU39" s="505">
        <f t="shared" si="34"/>
        <v>87.951713793756525</v>
      </c>
      <c r="CW39" s="661">
        <v>0.89587962962962964</v>
      </c>
      <c r="CX39" s="662">
        <f t="shared" si="64"/>
        <v>45526.895879629628</v>
      </c>
      <c r="CY39" s="661" t="s">
        <v>365</v>
      </c>
      <c r="CZ39" s="663">
        <v>3.7999999999999999E-2</v>
      </c>
      <c r="DA39" s="663">
        <v>0.154</v>
      </c>
      <c r="DB39" s="663">
        <v>0.22500000000000001</v>
      </c>
      <c r="DC39" s="664">
        <v>419.19256316868018</v>
      </c>
      <c r="DD39" s="505">
        <f t="shared" si="78"/>
        <v>1863.0780585274674</v>
      </c>
      <c r="DE39" s="665">
        <f t="shared" si="66"/>
        <v>70.796966224043757</v>
      </c>
      <c r="DF39" s="505">
        <f t="shared" si="35"/>
        <v>1.8548343503038947</v>
      </c>
      <c r="DG39" s="505">
        <f t="shared" si="36"/>
        <v>1.8713953712887508</v>
      </c>
      <c r="DH39" s="505">
        <f t="shared" si="37"/>
        <v>68.942131873739868</v>
      </c>
      <c r="DI39" s="505">
        <f t="shared" si="38"/>
        <v>72.668361595332513</v>
      </c>
      <c r="DK39" s="1019">
        <v>85.288727393305692</v>
      </c>
      <c r="DL39" s="229">
        <f t="shared" si="67"/>
        <v>87.951713793756525</v>
      </c>
      <c r="DM39" s="1020">
        <f t="shared" si="68"/>
        <v>68.942131873739868</v>
      </c>
      <c r="DN39" s="1021">
        <v>87.543187410163512</v>
      </c>
      <c r="DO39" s="229">
        <v>83.054218350048387</v>
      </c>
      <c r="DP39" s="472">
        <f t="shared" si="69"/>
        <v>0.40852638359301352</v>
      </c>
      <c r="DQ39" s="472">
        <f t="shared" si="70"/>
        <v>14.112086476308519</v>
      </c>
      <c r="DU39" s="682">
        <v>0.8978356481481482</v>
      </c>
      <c r="DV39" s="683">
        <f t="shared" si="39"/>
        <v>45526.897835648146</v>
      </c>
      <c r="DW39" s="682" t="s">
        <v>366</v>
      </c>
      <c r="DX39" s="684">
        <v>4.7E-2</v>
      </c>
      <c r="DY39" s="684">
        <v>0.19700000000000001</v>
      </c>
      <c r="DZ39" s="684">
        <v>0.22700000000000001</v>
      </c>
      <c r="EA39" s="685">
        <v>474.54372395921371</v>
      </c>
      <c r="EB39" s="501">
        <f t="shared" si="40"/>
        <v>2090.5009866044657</v>
      </c>
      <c r="EC39" s="686">
        <f t="shared" si="41"/>
        <v>98.253546370409879</v>
      </c>
      <c r="ED39" s="501">
        <f t="shared" si="42"/>
        <v>2.0813321226281301</v>
      </c>
      <c r="EE39" s="501">
        <f t="shared" si="43"/>
        <v>2.0997509909699721</v>
      </c>
      <c r="EF39" s="501">
        <f t="shared" si="44"/>
        <v>96.172214247781753</v>
      </c>
      <c r="EG39" s="501">
        <f t="shared" si="45"/>
        <v>100.35329736137984</v>
      </c>
      <c r="EI39" s="682">
        <v>0.8978356481481482</v>
      </c>
      <c r="EJ39" s="683">
        <f t="shared" si="46"/>
        <v>45526.897835648146</v>
      </c>
      <c r="EK39" s="682" t="s">
        <v>366</v>
      </c>
      <c r="EL39" s="684">
        <v>4.7E-2</v>
      </c>
      <c r="EM39" s="684">
        <v>0.19700000000000001</v>
      </c>
      <c r="EN39" s="684">
        <v>0.22700000000000001</v>
      </c>
      <c r="EO39" s="685">
        <v>411.04962086203687</v>
      </c>
      <c r="EP39" s="501">
        <f t="shared" si="47"/>
        <v>1810.7912813305588</v>
      </c>
      <c r="EQ39" s="686">
        <f t="shared" si="48"/>
        <v>85.107190222536261</v>
      </c>
      <c r="ER39" s="501">
        <f t="shared" si="49"/>
        <v>1.8028492143071793</v>
      </c>
      <c r="ES39" s="501">
        <f t="shared" si="50"/>
        <v>1.8188036321329064</v>
      </c>
      <c r="ET39" s="501">
        <f t="shared" si="51"/>
        <v>83.304341008229088</v>
      </c>
      <c r="EU39" s="501">
        <f t="shared" si="52"/>
        <v>86.925993854669173</v>
      </c>
      <c r="EW39" s="1022">
        <v>98.706433925042433</v>
      </c>
      <c r="EX39" s="230">
        <f t="shared" si="71"/>
        <v>100.35329736137984</v>
      </c>
      <c r="EY39" s="1023">
        <f t="shared" si="72"/>
        <v>83.304341008229088</v>
      </c>
      <c r="EZ39" s="1024">
        <v>100.81586345817975</v>
      </c>
      <c r="FA39" s="230">
        <v>96.615508159739647</v>
      </c>
      <c r="FB39" s="472">
        <f t="shared" si="73"/>
        <v>-0.4625660967999039</v>
      </c>
      <c r="FC39" s="472">
        <f t="shared" si="74"/>
        <v>13.31116715151056</v>
      </c>
    </row>
    <row r="40" spans="11:159" x14ac:dyDescent="0.25">
      <c r="K40" s="657">
        <v>0.95075231481481481</v>
      </c>
      <c r="L40" s="658">
        <f t="shared" si="3"/>
        <v>45526.950752314813</v>
      </c>
      <c r="M40" s="657" t="s">
        <v>328</v>
      </c>
      <c r="N40" s="493">
        <v>4.0000000000000001E-3</v>
      </c>
      <c r="O40" s="493">
        <v>8.9999999999999993E-3</v>
      </c>
      <c r="P40" s="493">
        <v>8.9999999999999993E-3</v>
      </c>
      <c r="Q40" s="659">
        <v>92.703861557302019</v>
      </c>
      <c r="R40" s="493">
        <f t="shared" si="4"/>
        <v>10300.429061922447</v>
      </c>
      <c r="S40" s="660">
        <f t="shared" si="5"/>
        <v>41.201716247689788</v>
      </c>
      <c r="T40" s="493">
        <f t="shared" si="6"/>
        <v>9.2703861557302023</v>
      </c>
      <c r="U40" s="493">
        <f t="shared" si="7"/>
        <v>11.587982694662752</v>
      </c>
      <c r="V40" s="493">
        <f t="shared" si="8"/>
        <v>31.931330091959587</v>
      </c>
      <c r="W40" s="493">
        <f t="shared" si="9"/>
        <v>52.789698942352544</v>
      </c>
      <c r="Y40" s="657">
        <v>0.95075231481481481</v>
      </c>
      <c r="Z40" s="658">
        <f t="shared" si="10"/>
        <v>45526.950752314813</v>
      </c>
      <c r="AA40" s="657" t="s">
        <v>328</v>
      </c>
      <c r="AB40" s="493">
        <v>4.0000000000000001E-3</v>
      </c>
      <c r="AC40" s="493">
        <v>8.9999999999999993E-3</v>
      </c>
      <c r="AD40" s="493">
        <v>8.9999999999999993E-3</v>
      </c>
      <c r="AE40" s="659">
        <v>71.952219850446326</v>
      </c>
      <c r="AF40" s="493">
        <f t="shared" si="11"/>
        <v>7994.6910944940364</v>
      </c>
      <c r="AG40" s="660">
        <f t="shared" si="12"/>
        <v>31.978764377976145</v>
      </c>
      <c r="AH40" s="493">
        <f t="shared" si="13"/>
        <v>7.1952219850446335</v>
      </c>
      <c r="AI40" s="493">
        <f t="shared" si="14"/>
        <v>8.9940274813057908</v>
      </c>
      <c r="AJ40" s="493">
        <f t="shared" si="15"/>
        <v>24.783542392931512</v>
      </c>
      <c r="AK40" s="493">
        <f t="shared" si="16"/>
        <v>40.972791859281934</v>
      </c>
      <c r="AM40" s="472">
        <v>40.801991604068988</v>
      </c>
      <c r="AN40" s="472">
        <f t="shared" si="53"/>
        <v>52.789698942352544</v>
      </c>
      <c r="AO40" s="472">
        <f t="shared" si="54"/>
        <v>24.783542392931512</v>
      </c>
      <c r="AP40" s="472">
        <v>52.277551742713385</v>
      </c>
      <c r="AQ40" s="472">
        <v>31.621543493153467</v>
      </c>
      <c r="AR40" s="472">
        <f t="shared" si="55"/>
        <v>0.51214719963915911</v>
      </c>
      <c r="AS40" s="472">
        <f t="shared" si="56"/>
        <v>6.8380011002219554</v>
      </c>
      <c r="AW40" s="670">
        <v>0.92042824074074081</v>
      </c>
      <c r="AX40" s="671">
        <f t="shared" si="17"/>
        <v>45526.920428240737</v>
      </c>
      <c r="AY40" s="670" t="s">
        <v>329</v>
      </c>
      <c r="AZ40" s="672">
        <v>0.01</v>
      </c>
      <c r="BA40" s="672">
        <v>4.2000000000000003E-2</v>
      </c>
      <c r="BB40" s="672">
        <v>0.03</v>
      </c>
      <c r="BC40" s="674">
        <v>159.50200630375889</v>
      </c>
      <c r="BD40" s="672">
        <f t="shared" si="18"/>
        <v>5316.7335434586303</v>
      </c>
      <c r="BE40" s="675">
        <f t="shared" si="19"/>
        <v>53.167335434586306</v>
      </c>
      <c r="BF40" s="672">
        <f t="shared" si="20"/>
        <v>5.1452260097986739</v>
      </c>
      <c r="BG40" s="672">
        <f t="shared" si="21"/>
        <v>5.5000691828882387</v>
      </c>
      <c r="BH40" s="672">
        <f t="shared" si="22"/>
        <v>48.022109424787629</v>
      </c>
      <c r="BI40" s="672">
        <f t="shared" si="23"/>
        <v>58.667404617474546</v>
      </c>
      <c r="BK40" s="670">
        <v>0.92042824074074081</v>
      </c>
      <c r="BL40" s="671">
        <f t="shared" si="24"/>
        <v>45526.920428240737</v>
      </c>
      <c r="BM40" s="670" t="s">
        <v>329</v>
      </c>
      <c r="BN40" s="672">
        <v>0.01</v>
      </c>
      <c r="BO40" s="672">
        <v>4.2000000000000003E-2</v>
      </c>
      <c r="BP40" s="672">
        <v>0.03</v>
      </c>
      <c r="BQ40" s="674">
        <v>114.42559497140269</v>
      </c>
      <c r="BR40" s="672">
        <f t="shared" si="79"/>
        <v>3814.1864990467566</v>
      </c>
      <c r="BS40" s="675">
        <f t="shared" si="26"/>
        <v>38.141864990467568</v>
      </c>
      <c r="BT40" s="672">
        <f t="shared" si="27"/>
        <v>3.6911482248839582</v>
      </c>
      <c r="BU40" s="672">
        <f t="shared" si="28"/>
        <v>3.9457101714276792</v>
      </c>
      <c r="BV40" s="672">
        <f t="shared" si="29"/>
        <v>34.450716765583607</v>
      </c>
      <c r="BW40" s="672">
        <f t="shared" si="30"/>
        <v>42.087575161895245</v>
      </c>
      <c r="BY40" s="472">
        <v>52.612736636767949</v>
      </c>
      <c r="BZ40" s="472">
        <f t="shared" si="57"/>
        <v>58.667404617474546</v>
      </c>
      <c r="CA40" s="472">
        <f t="shared" si="58"/>
        <v>34.450716765583607</v>
      </c>
      <c r="CB40" s="472">
        <v>58.055433530226701</v>
      </c>
      <c r="CC40" s="472">
        <v>47.521181478371048</v>
      </c>
      <c r="CD40" s="472">
        <f t="shared" si="59"/>
        <v>0.61197108724784499</v>
      </c>
      <c r="CE40" s="472">
        <f t="shared" si="60"/>
        <v>13.070464712787441</v>
      </c>
      <c r="CI40" s="661">
        <v>0.89604166666666663</v>
      </c>
      <c r="CJ40" s="662">
        <f t="shared" si="61"/>
        <v>45526.896041666667</v>
      </c>
      <c r="CK40" s="661" t="s">
        <v>365</v>
      </c>
      <c r="CL40" s="663">
        <v>4.2000000000000003E-2</v>
      </c>
      <c r="CM40" s="663">
        <v>0.158</v>
      </c>
      <c r="CN40" s="663">
        <v>0.22500000000000001</v>
      </c>
      <c r="CO40" s="664">
        <v>507.35565699957988</v>
      </c>
      <c r="CP40" s="505">
        <f t="shared" si="62"/>
        <v>2254.9140311092438</v>
      </c>
      <c r="CQ40" s="665">
        <f t="shared" si="63"/>
        <v>94.70638930658825</v>
      </c>
      <c r="CR40" s="505">
        <f t="shared" si="31"/>
        <v>2.2449365353963713</v>
      </c>
      <c r="CS40" s="505">
        <f t="shared" si="32"/>
        <v>2.2649806116052673</v>
      </c>
      <c r="CT40" s="505">
        <f t="shared" si="33"/>
        <v>92.461452771191873</v>
      </c>
      <c r="CU40" s="505">
        <f t="shared" si="34"/>
        <v>96.971369918193517</v>
      </c>
      <c r="CW40" s="661">
        <v>0.89604166666666663</v>
      </c>
      <c r="CX40" s="662">
        <f t="shared" si="64"/>
        <v>45526.896041666667</v>
      </c>
      <c r="CY40" s="661" t="s">
        <v>365</v>
      </c>
      <c r="CZ40" s="663">
        <v>4.2000000000000003E-2</v>
      </c>
      <c r="DA40" s="663">
        <v>0.158</v>
      </c>
      <c r="DB40" s="663">
        <v>0.22500000000000001</v>
      </c>
      <c r="DC40" s="664">
        <v>419.19256316868018</v>
      </c>
      <c r="DD40" s="505">
        <f t="shared" si="78"/>
        <v>1863.0780585274674</v>
      </c>
      <c r="DE40" s="665">
        <f t="shared" si="66"/>
        <v>78.24927845815364</v>
      </c>
      <c r="DF40" s="505">
        <f t="shared" si="35"/>
        <v>1.8548343503038947</v>
      </c>
      <c r="DG40" s="505">
        <f t="shared" si="36"/>
        <v>1.8713953712887508</v>
      </c>
      <c r="DH40" s="505">
        <f t="shared" si="37"/>
        <v>76.39444410784975</v>
      </c>
      <c r="DI40" s="505">
        <f t="shared" si="38"/>
        <v>80.120673829442396</v>
      </c>
      <c r="DK40" s="1019">
        <v>94.266488171548403</v>
      </c>
      <c r="DL40" s="229">
        <f t="shared" si="67"/>
        <v>96.971369918193517</v>
      </c>
      <c r="DM40" s="1020">
        <f t="shared" si="68"/>
        <v>76.39444410784975</v>
      </c>
      <c r="DN40" s="1021">
        <v>96.520948188406223</v>
      </c>
      <c r="DO40" s="229">
        <v>92.031979128291098</v>
      </c>
      <c r="DP40" s="472">
        <f t="shared" si="69"/>
        <v>0.45042172978729411</v>
      </c>
      <c r="DQ40" s="472">
        <f t="shared" si="70"/>
        <v>15.637535020441348</v>
      </c>
      <c r="DU40" s="682">
        <v>0.89799768518518519</v>
      </c>
      <c r="DV40" s="683">
        <f t="shared" si="39"/>
        <v>45526.897997685184</v>
      </c>
      <c r="DW40" s="682" t="s">
        <v>366</v>
      </c>
      <c r="DX40" s="684">
        <v>4.7E-2</v>
      </c>
      <c r="DY40" s="684">
        <v>0.2</v>
      </c>
      <c r="DZ40" s="684">
        <v>0.22700000000000001</v>
      </c>
      <c r="EA40" s="685">
        <v>474.54372395921371</v>
      </c>
      <c r="EB40" s="501">
        <f t="shared" si="40"/>
        <v>2090.5009866044657</v>
      </c>
      <c r="EC40" s="686">
        <f t="shared" si="41"/>
        <v>98.253546370409879</v>
      </c>
      <c r="ED40" s="501">
        <f t="shared" si="42"/>
        <v>2.0813321226281301</v>
      </c>
      <c r="EE40" s="501">
        <f t="shared" si="43"/>
        <v>2.0997509909699721</v>
      </c>
      <c r="EF40" s="501">
        <f t="shared" si="44"/>
        <v>96.172214247781753</v>
      </c>
      <c r="EG40" s="501">
        <f t="shared" si="45"/>
        <v>100.35329736137984</v>
      </c>
      <c r="EI40" s="682">
        <v>0.89799768518518519</v>
      </c>
      <c r="EJ40" s="683">
        <f t="shared" si="46"/>
        <v>45526.897997685184</v>
      </c>
      <c r="EK40" s="682" t="s">
        <v>366</v>
      </c>
      <c r="EL40" s="684">
        <v>4.7E-2</v>
      </c>
      <c r="EM40" s="684">
        <v>0.2</v>
      </c>
      <c r="EN40" s="684">
        <v>0.22700000000000001</v>
      </c>
      <c r="EO40" s="685">
        <v>411.04962086203687</v>
      </c>
      <c r="EP40" s="501">
        <f t="shared" si="47"/>
        <v>1810.7912813305588</v>
      </c>
      <c r="EQ40" s="686">
        <f t="shared" si="48"/>
        <v>85.107190222536261</v>
      </c>
      <c r="ER40" s="501">
        <f t="shared" si="49"/>
        <v>1.8028492143071793</v>
      </c>
      <c r="ES40" s="501">
        <f t="shared" si="50"/>
        <v>1.8188036321329064</v>
      </c>
      <c r="ET40" s="501">
        <f t="shared" si="51"/>
        <v>83.304341008229088</v>
      </c>
      <c r="EU40" s="501">
        <f t="shared" si="52"/>
        <v>86.925993854669173</v>
      </c>
      <c r="EW40" s="1022">
        <v>98.706433925042433</v>
      </c>
      <c r="EX40" s="230">
        <f t="shared" si="71"/>
        <v>100.35329736137984</v>
      </c>
      <c r="EY40" s="1023">
        <f t="shared" si="72"/>
        <v>83.304341008229088</v>
      </c>
      <c r="EZ40" s="1024">
        <v>100.81586345817975</v>
      </c>
      <c r="FA40" s="230">
        <v>96.615508159739647</v>
      </c>
      <c r="FB40" s="472">
        <f t="shared" si="73"/>
        <v>-0.4625660967999039</v>
      </c>
      <c r="FC40" s="472">
        <f t="shared" si="74"/>
        <v>13.31116715151056</v>
      </c>
    </row>
    <row r="41" spans="11:159" x14ac:dyDescent="0.25">
      <c r="K41" s="657">
        <v>0.95143518518518511</v>
      </c>
      <c r="L41" s="658">
        <f t="shared" si="3"/>
        <v>45526.951435185183</v>
      </c>
      <c r="M41" s="657" t="s">
        <v>328</v>
      </c>
      <c r="N41" s="493">
        <v>6.0000000000000001E-3</v>
      </c>
      <c r="O41" s="493">
        <v>8.9999999999999993E-3</v>
      </c>
      <c r="P41" s="493">
        <v>8.9999999999999993E-3</v>
      </c>
      <c r="Q41" s="659">
        <v>92.703861557302019</v>
      </c>
      <c r="R41" s="493">
        <f t="shared" si="4"/>
        <v>10300.429061922447</v>
      </c>
      <c r="S41" s="660">
        <f t="shared" si="5"/>
        <v>61.802574371534682</v>
      </c>
      <c r="T41" s="493">
        <f t="shared" si="6"/>
        <v>9.2703861557302023</v>
      </c>
      <c r="U41" s="493">
        <f t="shared" si="7"/>
        <v>11.587982694662752</v>
      </c>
      <c r="V41" s="493">
        <f t="shared" si="8"/>
        <v>52.532188215804482</v>
      </c>
      <c r="W41" s="493">
        <f t="shared" si="9"/>
        <v>73.390557066197431</v>
      </c>
      <c r="Y41" s="657">
        <v>0.95143518518518511</v>
      </c>
      <c r="Z41" s="658">
        <f t="shared" si="10"/>
        <v>45526.951435185183</v>
      </c>
      <c r="AA41" s="657" t="s">
        <v>328</v>
      </c>
      <c r="AB41" s="493">
        <v>6.0000000000000001E-3</v>
      </c>
      <c r="AC41" s="493">
        <v>8.9999999999999993E-3</v>
      </c>
      <c r="AD41" s="493">
        <v>8.9999999999999993E-3</v>
      </c>
      <c r="AE41" s="659">
        <v>71.952219850446326</v>
      </c>
      <c r="AF41" s="493">
        <f t="shared" si="11"/>
        <v>7994.6910944940364</v>
      </c>
      <c r="AG41" s="660">
        <f t="shared" si="12"/>
        <v>47.968146566964222</v>
      </c>
      <c r="AH41" s="493">
        <f t="shared" si="13"/>
        <v>7.1952219850446335</v>
      </c>
      <c r="AI41" s="493">
        <f t="shared" si="14"/>
        <v>8.9940274813057908</v>
      </c>
      <c r="AJ41" s="493">
        <f t="shared" si="15"/>
        <v>40.77292458191959</v>
      </c>
      <c r="AK41" s="493">
        <f t="shared" si="16"/>
        <v>56.962174048270015</v>
      </c>
      <c r="AM41" s="472">
        <v>61.202987406103482</v>
      </c>
      <c r="AN41" s="472">
        <f t="shared" si="53"/>
        <v>73.390557066197431</v>
      </c>
      <c r="AO41" s="472">
        <f t="shared" si="54"/>
        <v>40.77292458191959</v>
      </c>
      <c r="AP41" s="472">
        <v>72.678547544747886</v>
      </c>
      <c r="AQ41" s="472">
        <v>52.022539295187961</v>
      </c>
      <c r="AR41" s="472">
        <f t="shared" si="55"/>
        <v>0.71200952144954499</v>
      </c>
      <c r="AS41" s="472">
        <f t="shared" si="56"/>
        <v>11.249614713268372</v>
      </c>
      <c r="AW41" s="670">
        <v>0.92057870370370365</v>
      </c>
      <c r="AX41" s="671">
        <f t="shared" si="17"/>
        <v>45526.920578703706</v>
      </c>
      <c r="AY41" s="670" t="s">
        <v>329</v>
      </c>
      <c r="AZ41" s="672">
        <v>0.01</v>
      </c>
      <c r="BA41" s="672">
        <v>4.2000000000000003E-2</v>
      </c>
      <c r="BB41" s="672">
        <v>0.03</v>
      </c>
      <c r="BC41" s="674">
        <v>159.50200630375889</v>
      </c>
      <c r="BD41" s="672">
        <f t="shared" si="18"/>
        <v>5316.7335434586303</v>
      </c>
      <c r="BE41" s="675">
        <f t="shared" si="19"/>
        <v>53.167335434586306</v>
      </c>
      <c r="BF41" s="672">
        <f t="shared" si="20"/>
        <v>5.1452260097986739</v>
      </c>
      <c r="BG41" s="672">
        <f t="shared" si="21"/>
        <v>5.5000691828882387</v>
      </c>
      <c r="BH41" s="672">
        <f t="shared" si="22"/>
        <v>48.022109424787629</v>
      </c>
      <c r="BI41" s="672">
        <f t="shared" si="23"/>
        <v>58.667404617474546</v>
      </c>
      <c r="BK41" s="670">
        <v>0.92057870370370365</v>
      </c>
      <c r="BL41" s="671">
        <f t="shared" si="24"/>
        <v>45526.920578703706</v>
      </c>
      <c r="BM41" s="670" t="s">
        <v>329</v>
      </c>
      <c r="BN41" s="672">
        <v>0.01</v>
      </c>
      <c r="BO41" s="672">
        <v>4.2000000000000003E-2</v>
      </c>
      <c r="BP41" s="672">
        <v>0.03</v>
      </c>
      <c r="BQ41" s="674">
        <v>114.42559497140269</v>
      </c>
      <c r="BR41" s="672">
        <f t="shared" si="79"/>
        <v>3814.1864990467566</v>
      </c>
      <c r="BS41" s="675">
        <f t="shared" si="26"/>
        <v>38.141864990467568</v>
      </c>
      <c r="BT41" s="672">
        <f t="shared" si="27"/>
        <v>3.6911482248839582</v>
      </c>
      <c r="BU41" s="672">
        <f t="shared" si="28"/>
        <v>3.9457101714276792</v>
      </c>
      <c r="BV41" s="672">
        <f t="shared" si="29"/>
        <v>34.450716765583607</v>
      </c>
      <c r="BW41" s="672">
        <f t="shared" si="30"/>
        <v>42.087575161895245</v>
      </c>
      <c r="BY41" s="472">
        <v>52.612736636767949</v>
      </c>
      <c r="BZ41" s="472">
        <f t="shared" si="57"/>
        <v>58.667404617474546</v>
      </c>
      <c r="CA41" s="472">
        <f t="shared" si="58"/>
        <v>34.450716765583607</v>
      </c>
      <c r="CB41" s="472">
        <v>58.055433530226701</v>
      </c>
      <c r="CC41" s="472">
        <v>47.521181478371048</v>
      </c>
      <c r="CD41" s="472">
        <f t="shared" si="59"/>
        <v>0.61197108724784499</v>
      </c>
      <c r="CE41" s="472">
        <f t="shared" si="60"/>
        <v>13.070464712787441</v>
      </c>
      <c r="CI41" s="661">
        <v>0.89620370370370372</v>
      </c>
      <c r="CJ41" s="662">
        <f t="shared" si="61"/>
        <v>45526.896203703705</v>
      </c>
      <c r="CK41" s="661" t="s">
        <v>365</v>
      </c>
      <c r="CL41" s="663">
        <v>4.2999999999999997E-2</v>
      </c>
      <c r="CM41" s="663">
        <v>0.159</v>
      </c>
      <c r="CN41" s="663">
        <v>0.22500000000000001</v>
      </c>
      <c r="CO41" s="664">
        <v>507.35565699957988</v>
      </c>
      <c r="CP41" s="505">
        <f t="shared" si="62"/>
        <v>2254.9140311092438</v>
      </c>
      <c r="CQ41" s="665">
        <f t="shared" si="63"/>
        <v>96.961303337697473</v>
      </c>
      <c r="CR41" s="505">
        <f t="shared" si="31"/>
        <v>2.2449365353963713</v>
      </c>
      <c r="CS41" s="505">
        <f t="shared" si="32"/>
        <v>2.2649806116052673</v>
      </c>
      <c r="CT41" s="505">
        <f t="shared" si="33"/>
        <v>94.716366802301096</v>
      </c>
      <c r="CU41" s="505">
        <f t="shared" si="34"/>
        <v>99.22628394930274</v>
      </c>
      <c r="CW41" s="661">
        <v>0.89620370370370372</v>
      </c>
      <c r="CX41" s="662">
        <f t="shared" si="64"/>
        <v>45526.896203703705</v>
      </c>
      <c r="CY41" s="661" t="s">
        <v>365</v>
      </c>
      <c r="CZ41" s="663">
        <v>4.2999999999999997E-2</v>
      </c>
      <c r="DA41" s="663">
        <v>0.159</v>
      </c>
      <c r="DB41" s="663">
        <v>0.22500000000000001</v>
      </c>
      <c r="DC41" s="664">
        <v>419.19256316868018</v>
      </c>
      <c r="DD41" s="505">
        <f t="shared" si="78"/>
        <v>1863.0780585274674</v>
      </c>
      <c r="DE41" s="665">
        <f t="shared" si="66"/>
        <v>80.112356516681089</v>
      </c>
      <c r="DF41" s="505">
        <f t="shared" si="35"/>
        <v>1.8548343503038947</v>
      </c>
      <c r="DG41" s="505">
        <f t="shared" si="36"/>
        <v>1.8713953712887508</v>
      </c>
      <c r="DH41" s="505">
        <f t="shared" si="37"/>
        <v>78.2575221663772</v>
      </c>
      <c r="DI41" s="505">
        <f t="shared" si="38"/>
        <v>81.983751887969845</v>
      </c>
      <c r="DK41" s="1019">
        <v>96.510928366109056</v>
      </c>
      <c r="DL41" s="229">
        <f t="shared" si="67"/>
        <v>99.22628394930274</v>
      </c>
      <c r="DM41" s="1020">
        <f t="shared" si="68"/>
        <v>78.2575221663772</v>
      </c>
      <c r="DN41" s="1021">
        <v>98.765388382966876</v>
      </c>
      <c r="DO41" s="229">
        <v>94.276419322851751</v>
      </c>
      <c r="DP41" s="472">
        <f t="shared" si="69"/>
        <v>0.46089556633586426</v>
      </c>
      <c r="DQ41" s="472">
        <f t="shared" si="70"/>
        <v>16.018897156474551</v>
      </c>
      <c r="DU41" s="682">
        <v>0.89819444444444441</v>
      </c>
      <c r="DV41" s="683">
        <f t="shared" si="39"/>
        <v>45526.898194444446</v>
      </c>
      <c r="DW41" s="682" t="s">
        <v>366</v>
      </c>
      <c r="DX41" s="684">
        <v>4.7E-2</v>
      </c>
      <c r="DY41" s="684">
        <v>0.216</v>
      </c>
      <c r="DZ41" s="684">
        <v>0.22700000000000001</v>
      </c>
      <c r="EA41" s="685">
        <v>474.54372395921371</v>
      </c>
      <c r="EB41" s="501">
        <f t="shared" si="40"/>
        <v>2090.5009866044657</v>
      </c>
      <c r="EC41" s="686">
        <f t="shared" si="41"/>
        <v>98.253546370409879</v>
      </c>
      <c r="ED41" s="501">
        <f t="shared" si="42"/>
        <v>2.0813321226281301</v>
      </c>
      <c r="EE41" s="501">
        <f t="shared" si="43"/>
        <v>2.0997509909699721</v>
      </c>
      <c r="EF41" s="501">
        <f t="shared" si="44"/>
        <v>96.172214247781753</v>
      </c>
      <c r="EG41" s="501">
        <f t="shared" si="45"/>
        <v>100.35329736137984</v>
      </c>
      <c r="EI41" s="682">
        <v>0.89819444444444441</v>
      </c>
      <c r="EJ41" s="683">
        <f t="shared" si="46"/>
        <v>45526.898194444446</v>
      </c>
      <c r="EK41" s="682" t="s">
        <v>366</v>
      </c>
      <c r="EL41" s="684">
        <v>4.7E-2</v>
      </c>
      <c r="EM41" s="684">
        <v>0.216</v>
      </c>
      <c r="EN41" s="684">
        <v>0.22700000000000001</v>
      </c>
      <c r="EO41" s="685">
        <v>411.04962086203687</v>
      </c>
      <c r="EP41" s="501">
        <f t="shared" si="47"/>
        <v>1810.7912813305588</v>
      </c>
      <c r="EQ41" s="686">
        <f t="shared" si="48"/>
        <v>85.107190222536261</v>
      </c>
      <c r="ER41" s="501">
        <f t="shared" si="49"/>
        <v>1.8028492143071793</v>
      </c>
      <c r="ES41" s="501">
        <f t="shared" si="50"/>
        <v>1.8188036321329064</v>
      </c>
      <c r="ET41" s="501">
        <f t="shared" si="51"/>
        <v>83.304341008229088</v>
      </c>
      <c r="EU41" s="501">
        <f t="shared" si="52"/>
        <v>86.925993854669173</v>
      </c>
      <c r="EW41" s="1022">
        <v>98.706433925042433</v>
      </c>
      <c r="EX41" s="230">
        <f t="shared" si="71"/>
        <v>100.35329736137984</v>
      </c>
      <c r="EY41" s="1023">
        <f t="shared" si="72"/>
        <v>83.304341008229088</v>
      </c>
      <c r="EZ41" s="1024">
        <v>100.81586345817975</v>
      </c>
      <c r="FA41" s="230">
        <v>96.615508159739647</v>
      </c>
      <c r="FB41" s="472">
        <f t="shared" si="73"/>
        <v>-0.4625660967999039</v>
      </c>
      <c r="FC41" s="472">
        <f t="shared" si="74"/>
        <v>13.31116715151056</v>
      </c>
    </row>
    <row r="42" spans="11:159" x14ac:dyDescent="0.25">
      <c r="K42" s="657">
        <v>0.95210648148148147</v>
      </c>
      <c r="L42" s="658">
        <f t="shared" si="3"/>
        <v>45526.952106481483</v>
      </c>
      <c r="M42" s="657" t="s">
        <v>328</v>
      </c>
      <c r="N42" s="493">
        <v>5.0000000000000001E-3</v>
      </c>
      <c r="O42" s="493">
        <v>8.9999999999999993E-3</v>
      </c>
      <c r="P42" s="493">
        <v>8.9999999999999993E-3</v>
      </c>
      <c r="Q42" s="659">
        <v>92.703861557302019</v>
      </c>
      <c r="R42" s="493">
        <f t="shared" si="4"/>
        <v>10300.429061922447</v>
      </c>
      <c r="S42" s="660">
        <f t="shared" si="5"/>
        <v>51.502145309612231</v>
      </c>
      <c r="T42" s="493">
        <f t="shared" si="6"/>
        <v>9.2703861557302023</v>
      </c>
      <c r="U42" s="493">
        <f t="shared" si="7"/>
        <v>11.587982694662752</v>
      </c>
      <c r="V42" s="493">
        <f t="shared" si="8"/>
        <v>42.231759153882031</v>
      </c>
      <c r="W42" s="493">
        <f t="shared" si="9"/>
        <v>63.090128004274987</v>
      </c>
      <c r="Y42" s="657">
        <v>0.95210648148148147</v>
      </c>
      <c r="Z42" s="658">
        <f t="shared" si="10"/>
        <v>45526.952106481483</v>
      </c>
      <c r="AA42" s="657" t="s">
        <v>328</v>
      </c>
      <c r="AB42" s="493">
        <v>5.0000000000000001E-3</v>
      </c>
      <c r="AC42" s="493">
        <v>8.9999999999999993E-3</v>
      </c>
      <c r="AD42" s="493">
        <v>8.9999999999999993E-3</v>
      </c>
      <c r="AE42" s="659">
        <v>71.952219850446326</v>
      </c>
      <c r="AF42" s="493">
        <f t="shared" si="11"/>
        <v>7994.6910944940364</v>
      </c>
      <c r="AG42" s="660">
        <f t="shared" si="12"/>
        <v>39.973455472470185</v>
      </c>
      <c r="AH42" s="493">
        <f t="shared" si="13"/>
        <v>7.1952219850446335</v>
      </c>
      <c r="AI42" s="493">
        <f t="shared" si="14"/>
        <v>8.9940274813057908</v>
      </c>
      <c r="AJ42" s="493">
        <f t="shared" si="15"/>
        <v>32.778233487425553</v>
      </c>
      <c r="AK42" s="493">
        <f t="shared" si="16"/>
        <v>48.967482953775978</v>
      </c>
      <c r="AM42" s="472">
        <v>51.002489505086231</v>
      </c>
      <c r="AN42" s="472">
        <f t="shared" si="53"/>
        <v>63.090128004274987</v>
      </c>
      <c r="AO42" s="472">
        <f t="shared" si="54"/>
        <v>32.778233487425553</v>
      </c>
      <c r="AP42" s="472">
        <v>62.478049643730628</v>
      </c>
      <c r="AQ42" s="472">
        <v>41.822041394170711</v>
      </c>
      <c r="AR42" s="472">
        <f t="shared" si="55"/>
        <v>0.61207836054435916</v>
      </c>
      <c r="AS42" s="472">
        <f t="shared" si="56"/>
        <v>9.0438079067451582</v>
      </c>
      <c r="AW42" s="670">
        <v>0.92071759259259256</v>
      </c>
      <c r="AX42" s="671">
        <f t="shared" si="17"/>
        <v>45526.920717592591</v>
      </c>
      <c r="AY42" s="670" t="s">
        <v>329</v>
      </c>
      <c r="AZ42" s="672">
        <v>8.9999999999999993E-3</v>
      </c>
      <c r="BA42" s="672">
        <v>4.2000000000000003E-2</v>
      </c>
      <c r="BB42" s="672">
        <v>0.03</v>
      </c>
      <c r="BC42" s="674">
        <v>159.50200630375889</v>
      </c>
      <c r="BD42" s="672">
        <f t="shared" si="18"/>
        <v>5316.7335434586303</v>
      </c>
      <c r="BE42" s="675">
        <f t="shared" si="19"/>
        <v>47.850601891127667</v>
      </c>
      <c r="BF42" s="672">
        <f t="shared" si="20"/>
        <v>5.1452260097986739</v>
      </c>
      <c r="BG42" s="672">
        <f t="shared" si="21"/>
        <v>5.5000691828882387</v>
      </c>
      <c r="BH42" s="672">
        <f t="shared" si="22"/>
        <v>42.70537588132899</v>
      </c>
      <c r="BI42" s="672">
        <f t="shared" si="23"/>
        <v>53.350671074015906</v>
      </c>
      <c r="BK42" s="670">
        <v>0.92071759259259256</v>
      </c>
      <c r="BL42" s="671">
        <f t="shared" si="24"/>
        <v>45526.920717592591</v>
      </c>
      <c r="BM42" s="670" t="s">
        <v>329</v>
      </c>
      <c r="BN42" s="672">
        <v>8.9999999999999993E-3</v>
      </c>
      <c r="BO42" s="672">
        <v>4.2000000000000003E-2</v>
      </c>
      <c r="BP42" s="672">
        <v>0.03</v>
      </c>
      <c r="BQ42" s="674">
        <v>114.42559497140269</v>
      </c>
      <c r="BR42" s="672">
        <f t="shared" si="79"/>
        <v>3814.1864990467566</v>
      </c>
      <c r="BS42" s="675">
        <f t="shared" si="26"/>
        <v>34.327678491420805</v>
      </c>
      <c r="BT42" s="672">
        <f t="shared" si="27"/>
        <v>3.6911482248839582</v>
      </c>
      <c r="BU42" s="672">
        <f t="shared" si="28"/>
        <v>3.9457101714276792</v>
      </c>
      <c r="BV42" s="672">
        <f t="shared" si="29"/>
        <v>30.636530266536848</v>
      </c>
      <c r="BW42" s="672">
        <f t="shared" si="30"/>
        <v>38.273388662848483</v>
      </c>
      <c r="BY42" s="472">
        <v>47.351462973091152</v>
      </c>
      <c r="BZ42" s="472">
        <f t="shared" si="57"/>
        <v>53.350671074015906</v>
      </c>
      <c r="CA42" s="472">
        <f t="shared" si="58"/>
        <v>30.636530266536848</v>
      </c>
      <c r="CB42" s="472">
        <v>52.794159866549904</v>
      </c>
      <c r="CC42" s="472">
        <v>42.259907814694252</v>
      </c>
      <c r="CD42" s="472">
        <f t="shared" si="59"/>
        <v>0.55651120746600213</v>
      </c>
      <c r="CE42" s="472">
        <f t="shared" si="60"/>
        <v>11.623377548157404</v>
      </c>
      <c r="CI42" s="661">
        <v>0.8963310185185186</v>
      </c>
      <c r="CJ42" s="662">
        <f t="shared" si="61"/>
        <v>45526.896331018521</v>
      </c>
      <c r="CK42" s="661" t="s">
        <v>365</v>
      </c>
      <c r="CL42" s="663">
        <v>4.2000000000000003E-2</v>
      </c>
      <c r="CM42" s="663">
        <v>0.159</v>
      </c>
      <c r="CN42" s="663">
        <v>0.22500000000000001</v>
      </c>
      <c r="CO42" s="664">
        <v>507.35565699957988</v>
      </c>
      <c r="CP42" s="505">
        <f t="shared" si="62"/>
        <v>2254.9140311092438</v>
      </c>
      <c r="CQ42" s="665">
        <f t="shared" si="63"/>
        <v>94.70638930658825</v>
      </c>
      <c r="CR42" s="505">
        <f t="shared" si="31"/>
        <v>2.2449365353963713</v>
      </c>
      <c r="CS42" s="505">
        <f t="shared" si="32"/>
        <v>2.2649806116052673</v>
      </c>
      <c r="CT42" s="505">
        <f t="shared" si="33"/>
        <v>92.461452771191873</v>
      </c>
      <c r="CU42" s="505">
        <f t="shared" si="34"/>
        <v>96.971369918193517</v>
      </c>
      <c r="CW42" s="661">
        <v>0.8963310185185186</v>
      </c>
      <c r="CX42" s="662">
        <f t="shared" si="64"/>
        <v>45526.896331018521</v>
      </c>
      <c r="CY42" s="661" t="s">
        <v>365</v>
      </c>
      <c r="CZ42" s="663">
        <v>4.2000000000000003E-2</v>
      </c>
      <c r="DA42" s="663">
        <v>0.159</v>
      </c>
      <c r="DB42" s="663">
        <v>0.22500000000000001</v>
      </c>
      <c r="DC42" s="664">
        <v>419.19256316868018</v>
      </c>
      <c r="DD42" s="505">
        <f t="shared" si="78"/>
        <v>1863.0780585274674</v>
      </c>
      <c r="DE42" s="665">
        <f t="shared" si="66"/>
        <v>78.24927845815364</v>
      </c>
      <c r="DF42" s="505">
        <f t="shared" si="35"/>
        <v>1.8548343503038947</v>
      </c>
      <c r="DG42" s="505">
        <f t="shared" si="36"/>
        <v>1.8713953712887508</v>
      </c>
      <c r="DH42" s="505">
        <f t="shared" si="37"/>
        <v>76.39444410784975</v>
      </c>
      <c r="DI42" s="505">
        <f t="shared" si="38"/>
        <v>80.120673829442396</v>
      </c>
      <c r="DK42" s="1019">
        <v>94.266488171548403</v>
      </c>
      <c r="DL42" s="229">
        <f t="shared" si="67"/>
        <v>96.971369918193517</v>
      </c>
      <c r="DM42" s="1020">
        <f t="shared" si="68"/>
        <v>76.39444410784975</v>
      </c>
      <c r="DN42" s="1021">
        <v>96.520948188406223</v>
      </c>
      <c r="DO42" s="229">
        <v>92.031979128291098</v>
      </c>
      <c r="DP42" s="472">
        <f t="shared" si="69"/>
        <v>0.45042172978729411</v>
      </c>
      <c r="DQ42" s="472">
        <f t="shared" si="70"/>
        <v>15.637535020441348</v>
      </c>
      <c r="DU42" s="682">
        <v>0.89839120370370373</v>
      </c>
      <c r="DV42" s="683">
        <f t="shared" si="39"/>
        <v>45526.8983912037</v>
      </c>
      <c r="DW42" s="682" t="s">
        <v>366</v>
      </c>
      <c r="DX42" s="684">
        <v>4.5999999999999999E-2</v>
      </c>
      <c r="DY42" s="684">
        <v>0.223</v>
      </c>
      <c r="DZ42" s="684">
        <v>0.22700000000000001</v>
      </c>
      <c r="EA42" s="685">
        <v>474.54372395921371</v>
      </c>
      <c r="EB42" s="501">
        <f t="shared" si="40"/>
        <v>2090.5009866044657</v>
      </c>
      <c r="EC42" s="686">
        <f t="shared" si="41"/>
        <v>96.163045383805425</v>
      </c>
      <c r="ED42" s="501">
        <f t="shared" si="42"/>
        <v>2.0813321226281301</v>
      </c>
      <c r="EE42" s="501">
        <f t="shared" si="43"/>
        <v>2.0997509909699721</v>
      </c>
      <c r="EF42" s="501">
        <f t="shared" si="44"/>
        <v>94.081713261177299</v>
      </c>
      <c r="EG42" s="501">
        <f t="shared" si="45"/>
        <v>98.262796374775391</v>
      </c>
      <c r="EI42" s="682">
        <v>0.89839120370370373</v>
      </c>
      <c r="EJ42" s="683">
        <f t="shared" si="46"/>
        <v>45526.8983912037</v>
      </c>
      <c r="EK42" s="682" t="s">
        <v>366</v>
      </c>
      <c r="EL42" s="684">
        <v>4.5999999999999999E-2</v>
      </c>
      <c r="EM42" s="684">
        <v>0.223</v>
      </c>
      <c r="EN42" s="684">
        <v>0.22700000000000001</v>
      </c>
      <c r="EO42" s="685">
        <v>411.04962086203687</v>
      </c>
      <c r="EP42" s="501">
        <f t="shared" si="47"/>
        <v>1810.7912813305588</v>
      </c>
      <c r="EQ42" s="686">
        <f t="shared" si="48"/>
        <v>83.296398941205709</v>
      </c>
      <c r="ER42" s="501">
        <f t="shared" si="49"/>
        <v>1.8028492143071793</v>
      </c>
      <c r="ES42" s="501">
        <f t="shared" si="50"/>
        <v>1.8188036321329064</v>
      </c>
      <c r="ET42" s="501">
        <f t="shared" si="51"/>
        <v>81.493549726898536</v>
      </c>
      <c r="EU42" s="501">
        <f t="shared" si="52"/>
        <v>85.115202573338621</v>
      </c>
      <c r="EW42" s="1022">
        <v>96.606297033020255</v>
      </c>
      <c r="EX42" s="230">
        <f t="shared" si="71"/>
        <v>98.262796374775391</v>
      </c>
      <c r="EY42" s="1023">
        <f t="shared" si="72"/>
        <v>81.493549726898536</v>
      </c>
      <c r="EZ42" s="1024">
        <v>98.715726566157571</v>
      </c>
      <c r="FA42" s="230">
        <v>94.51537126771747</v>
      </c>
      <c r="FB42" s="472">
        <f t="shared" si="73"/>
        <v>-0.45293019138217971</v>
      </c>
      <c r="FC42" s="472">
        <f t="shared" si="74"/>
        <v>13.021821540818934</v>
      </c>
    </row>
    <row r="43" spans="11:159" x14ac:dyDescent="0.25">
      <c r="K43" s="657">
        <v>0.95284722222222218</v>
      </c>
      <c r="L43" s="658">
        <f t="shared" si="3"/>
        <v>45526.952847222223</v>
      </c>
      <c r="M43" s="657" t="s">
        <v>328</v>
      </c>
      <c r="N43" s="493">
        <v>5.0000000000000001E-3</v>
      </c>
      <c r="O43" s="493">
        <v>8.9999999999999993E-3</v>
      </c>
      <c r="P43" s="493">
        <v>8.9999999999999993E-3</v>
      </c>
      <c r="Q43" s="659">
        <v>92.703861557302019</v>
      </c>
      <c r="R43" s="493">
        <f t="shared" si="4"/>
        <v>10300.429061922447</v>
      </c>
      <c r="S43" s="660">
        <f t="shared" si="5"/>
        <v>51.502145309612231</v>
      </c>
      <c r="T43" s="493">
        <f t="shared" si="6"/>
        <v>9.2703861557302023</v>
      </c>
      <c r="U43" s="493">
        <f t="shared" si="7"/>
        <v>11.587982694662752</v>
      </c>
      <c r="V43" s="493">
        <f t="shared" si="8"/>
        <v>42.231759153882031</v>
      </c>
      <c r="W43" s="493">
        <f t="shared" si="9"/>
        <v>63.090128004274987</v>
      </c>
      <c r="Y43" s="657">
        <v>0.95284722222222218</v>
      </c>
      <c r="Z43" s="658">
        <f t="shared" si="10"/>
        <v>45526.952847222223</v>
      </c>
      <c r="AA43" s="657" t="s">
        <v>328</v>
      </c>
      <c r="AB43" s="493">
        <v>5.0000000000000001E-3</v>
      </c>
      <c r="AC43" s="493">
        <v>8.9999999999999993E-3</v>
      </c>
      <c r="AD43" s="493">
        <v>8.9999999999999993E-3</v>
      </c>
      <c r="AE43" s="659">
        <v>71.952219850446326</v>
      </c>
      <c r="AF43" s="493">
        <f t="shared" si="11"/>
        <v>7994.6910944940364</v>
      </c>
      <c r="AG43" s="660">
        <f t="shared" si="12"/>
        <v>39.973455472470185</v>
      </c>
      <c r="AH43" s="493">
        <f t="shared" si="13"/>
        <v>7.1952219850446335</v>
      </c>
      <c r="AI43" s="493">
        <f t="shared" si="14"/>
        <v>8.9940274813057908</v>
      </c>
      <c r="AJ43" s="493">
        <f t="shared" si="15"/>
        <v>32.778233487425553</v>
      </c>
      <c r="AK43" s="493">
        <f t="shared" si="16"/>
        <v>48.967482953775978</v>
      </c>
      <c r="AM43" s="472">
        <v>51.002489505086231</v>
      </c>
      <c r="AN43" s="472">
        <f t="shared" si="53"/>
        <v>63.090128004274987</v>
      </c>
      <c r="AO43" s="472">
        <f t="shared" si="54"/>
        <v>32.778233487425553</v>
      </c>
      <c r="AP43" s="472">
        <v>62.478049643730628</v>
      </c>
      <c r="AQ43" s="472">
        <v>41.822041394170711</v>
      </c>
      <c r="AR43" s="472">
        <f t="shared" si="55"/>
        <v>0.61207836054435916</v>
      </c>
      <c r="AS43" s="472">
        <f t="shared" si="56"/>
        <v>9.0438079067451582</v>
      </c>
      <c r="AW43" s="670">
        <v>0.92087962962962966</v>
      </c>
      <c r="AX43" s="671">
        <f t="shared" si="17"/>
        <v>45526.92087962963</v>
      </c>
      <c r="AY43" s="670" t="s">
        <v>329</v>
      </c>
      <c r="AZ43" s="672">
        <v>8.9999999999999993E-3</v>
      </c>
      <c r="BA43" s="672">
        <v>4.2999999999999997E-2</v>
      </c>
      <c r="BB43" s="672">
        <v>0.03</v>
      </c>
      <c r="BC43" s="674">
        <v>159.50200630375889</v>
      </c>
      <c r="BD43" s="672">
        <f t="shared" si="18"/>
        <v>5316.7335434586303</v>
      </c>
      <c r="BE43" s="675">
        <f t="shared" si="19"/>
        <v>47.850601891127667</v>
      </c>
      <c r="BF43" s="672">
        <f t="shared" si="20"/>
        <v>5.1452260097986739</v>
      </c>
      <c r="BG43" s="672">
        <f t="shared" si="21"/>
        <v>5.5000691828882387</v>
      </c>
      <c r="BH43" s="672">
        <f t="shared" si="22"/>
        <v>42.70537588132899</v>
      </c>
      <c r="BI43" s="672">
        <f t="shared" si="23"/>
        <v>53.350671074015906</v>
      </c>
      <c r="BK43" s="670">
        <v>0.92087962962962966</v>
      </c>
      <c r="BL43" s="671">
        <f t="shared" si="24"/>
        <v>45526.92087962963</v>
      </c>
      <c r="BM43" s="670" t="s">
        <v>329</v>
      </c>
      <c r="BN43" s="672">
        <v>8.9999999999999993E-3</v>
      </c>
      <c r="BO43" s="672">
        <v>4.2999999999999997E-2</v>
      </c>
      <c r="BP43" s="672">
        <v>0.03</v>
      </c>
      <c r="BQ43" s="674">
        <v>114.42559497140269</v>
      </c>
      <c r="BR43" s="672">
        <f t="shared" si="79"/>
        <v>3814.1864990467566</v>
      </c>
      <c r="BS43" s="675">
        <f t="shared" si="26"/>
        <v>34.327678491420805</v>
      </c>
      <c r="BT43" s="672">
        <f t="shared" si="27"/>
        <v>3.6911482248839582</v>
      </c>
      <c r="BU43" s="672">
        <f t="shared" si="28"/>
        <v>3.9457101714276792</v>
      </c>
      <c r="BV43" s="672">
        <f t="shared" si="29"/>
        <v>30.636530266536848</v>
      </c>
      <c r="BW43" s="672">
        <f t="shared" si="30"/>
        <v>38.273388662848483</v>
      </c>
      <c r="BY43" s="472">
        <v>47.351462973091152</v>
      </c>
      <c r="BZ43" s="472">
        <f t="shared" si="57"/>
        <v>53.350671074015906</v>
      </c>
      <c r="CA43" s="472">
        <f t="shared" si="58"/>
        <v>30.636530266536848</v>
      </c>
      <c r="CB43" s="472">
        <v>52.794159866549904</v>
      </c>
      <c r="CC43" s="472">
        <v>42.259907814694252</v>
      </c>
      <c r="CD43" s="472">
        <f t="shared" si="59"/>
        <v>0.55651120746600213</v>
      </c>
      <c r="CE43" s="472">
        <f t="shared" si="60"/>
        <v>11.623377548157404</v>
      </c>
      <c r="CI43" s="661">
        <v>0.89642361111111113</v>
      </c>
      <c r="CJ43" s="662">
        <f t="shared" si="61"/>
        <v>45526.896423611113</v>
      </c>
      <c r="CK43" s="661" t="s">
        <v>365</v>
      </c>
      <c r="CL43" s="663">
        <v>3.9E-2</v>
      </c>
      <c r="CM43" s="663">
        <v>0.161</v>
      </c>
      <c r="CN43" s="663">
        <v>0.22500000000000001</v>
      </c>
      <c r="CO43" s="664">
        <v>507.35565699957988</v>
      </c>
      <c r="CP43" s="505">
        <f t="shared" si="62"/>
        <v>2254.9140311092438</v>
      </c>
      <c r="CQ43" s="665">
        <f t="shared" si="63"/>
        <v>87.941647213260509</v>
      </c>
      <c r="CR43" s="505">
        <f t="shared" si="31"/>
        <v>2.2449365353963713</v>
      </c>
      <c r="CS43" s="505">
        <f t="shared" si="32"/>
        <v>2.2649806116052673</v>
      </c>
      <c r="CT43" s="505">
        <f t="shared" si="33"/>
        <v>85.696710677864132</v>
      </c>
      <c r="CU43" s="505">
        <f t="shared" si="34"/>
        <v>90.206627824865777</v>
      </c>
      <c r="CW43" s="661">
        <v>0.89642361111111113</v>
      </c>
      <c r="CX43" s="662">
        <f t="shared" si="64"/>
        <v>45526.896423611113</v>
      </c>
      <c r="CY43" s="661" t="s">
        <v>365</v>
      </c>
      <c r="CZ43" s="663">
        <v>3.9E-2</v>
      </c>
      <c r="DA43" s="663">
        <v>0.161</v>
      </c>
      <c r="DB43" s="663">
        <v>0.22500000000000001</v>
      </c>
      <c r="DC43" s="664">
        <v>419.19256316868018</v>
      </c>
      <c r="DD43" s="505">
        <f t="shared" si="78"/>
        <v>1863.0780585274674</v>
      </c>
      <c r="DE43" s="665">
        <f t="shared" si="66"/>
        <v>72.660044282571235</v>
      </c>
      <c r="DF43" s="505">
        <f t="shared" si="35"/>
        <v>1.8548343503038947</v>
      </c>
      <c r="DG43" s="505">
        <f t="shared" si="36"/>
        <v>1.8713953712887508</v>
      </c>
      <c r="DH43" s="505">
        <f t="shared" si="37"/>
        <v>70.805209932267346</v>
      </c>
      <c r="DI43" s="505">
        <f t="shared" si="38"/>
        <v>74.531439653859991</v>
      </c>
      <c r="DK43" s="1019">
        <v>87.533167587866359</v>
      </c>
      <c r="DL43" s="229">
        <f t="shared" si="67"/>
        <v>90.206627824865777</v>
      </c>
      <c r="DM43" s="1020">
        <f t="shared" si="68"/>
        <v>70.805209932267346</v>
      </c>
      <c r="DN43" s="1021">
        <v>89.787627604724179</v>
      </c>
      <c r="DO43" s="229">
        <v>85.298658544609054</v>
      </c>
      <c r="DP43" s="472">
        <f t="shared" si="69"/>
        <v>0.41900022014159788</v>
      </c>
      <c r="DQ43" s="472">
        <f t="shared" si="70"/>
        <v>14.493448612341709</v>
      </c>
      <c r="DU43" s="682">
        <v>0.89856481481481476</v>
      </c>
      <c r="DV43" s="683">
        <f t="shared" si="39"/>
        <v>45526.898564814815</v>
      </c>
      <c r="DW43" s="682" t="s">
        <v>366</v>
      </c>
      <c r="DX43" s="684">
        <v>4.8000000000000001E-2</v>
      </c>
      <c r="DY43" s="684">
        <v>0.22500000000000001</v>
      </c>
      <c r="DZ43" s="684">
        <v>0.22700000000000001</v>
      </c>
      <c r="EA43" s="685">
        <v>474.54372395921371</v>
      </c>
      <c r="EB43" s="501">
        <f t="shared" si="40"/>
        <v>2090.5009866044657</v>
      </c>
      <c r="EC43" s="686">
        <f t="shared" si="41"/>
        <v>100.34404735701435</v>
      </c>
      <c r="ED43" s="501">
        <f t="shared" si="42"/>
        <v>2.0813321226281301</v>
      </c>
      <c r="EE43" s="501">
        <f t="shared" si="43"/>
        <v>2.0997509909699721</v>
      </c>
      <c r="EF43" s="501">
        <f t="shared" si="44"/>
        <v>98.262715234386221</v>
      </c>
      <c r="EG43" s="501">
        <f t="shared" si="45"/>
        <v>102.44379834798431</v>
      </c>
      <c r="EI43" s="682">
        <v>0.89856481481481476</v>
      </c>
      <c r="EJ43" s="683">
        <f t="shared" si="46"/>
        <v>45526.898564814815</v>
      </c>
      <c r="EK43" s="682" t="s">
        <v>366</v>
      </c>
      <c r="EL43" s="684">
        <v>4.8000000000000001E-2</v>
      </c>
      <c r="EM43" s="684">
        <v>0.22500000000000001</v>
      </c>
      <c r="EN43" s="684">
        <v>0.22700000000000001</v>
      </c>
      <c r="EO43" s="685">
        <v>411.04962086203687</v>
      </c>
      <c r="EP43" s="501">
        <f t="shared" si="47"/>
        <v>1810.7912813305588</v>
      </c>
      <c r="EQ43" s="686">
        <f t="shared" si="48"/>
        <v>86.917981503866827</v>
      </c>
      <c r="ER43" s="501">
        <f t="shared" si="49"/>
        <v>1.8028492143071793</v>
      </c>
      <c r="ES43" s="501">
        <f t="shared" si="50"/>
        <v>1.8188036321329064</v>
      </c>
      <c r="ET43" s="501">
        <f t="shared" si="51"/>
        <v>85.115132289559654</v>
      </c>
      <c r="EU43" s="501">
        <f t="shared" si="52"/>
        <v>88.736785135999739</v>
      </c>
      <c r="EW43" s="1022">
        <v>100.80657081706461</v>
      </c>
      <c r="EX43" s="230">
        <f t="shared" si="71"/>
        <v>102.44379834798431</v>
      </c>
      <c r="EY43" s="1023">
        <f t="shared" si="72"/>
        <v>85.115132289559654</v>
      </c>
      <c r="EZ43" s="1024">
        <v>102.91600035020193</v>
      </c>
      <c r="FA43" s="230">
        <v>98.715645051761825</v>
      </c>
      <c r="FB43" s="472">
        <f t="shared" si="73"/>
        <v>-0.47220200221761388</v>
      </c>
      <c r="FC43" s="472">
        <f t="shared" si="74"/>
        <v>13.600512762202172</v>
      </c>
    </row>
    <row r="44" spans="11:159" x14ac:dyDescent="0.25">
      <c r="K44" s="657">
        <v>0.95357638888888896</v>
      </c>
      <c r="L44" s="658">
        <f t="shared" si="3"/>
        <v>45526.953576388885</v>
      </c>
      <c r="M44" s="657" t="s">
        <v>328</v>
      </c>
      <c r="N44" s="493">
        <v>5.0000000000000001E-3</v>
      </c>
      <c r="O44" s="493">
        <v>8.9999999999999993E-3</v>
      </c>
      <c r="P44" s="493">
        <v>8.9999999999999993E-3</v>
      </c>
      <c r="Q44" s="659">
        <v>92.703861557302019</v>
      </c>
      <c r="R44" s="493">
        <f t="shared" si="4"/>
        <v>10300.429061922447</v>
      </c>
      <c r="S44" s="660">
        <f t="shared" si="5"/>
        <v>51.502145309612231</v>
      </c>
      <c r="T44" s="493">
        <f t="shared" si="6"/>
        <v>9.2703861557302023</v>
      </c>
      <c r="U44" s="493">
        <f t="shared" si="7"/>
        <v>11.587982694662752</v>
      </c>
      <c r="V44" s="493">
        <f t="shared" si="8"/>
        <v>42.231759153882031</v>
      </c>
      <c r="W44" s="493">
        <f t="shared" si="9"/>
        <v>63.090128004274987</v>
      </c>
      <c r="Y44" s="657">
        <v>0.95357638888888896</v>
      </c>
      <c r="Z44" s="658">
        <f t="shared" si="10"/>
        <v>45526.953576388885</v>
      </c>
      <c r="AA44" s="657" t="s">
        <v>328</v>
      </c>
      <c r="AB44" s="493">
        <v>5.0000000000000001E-3</v>
      </c>
      <c r="AC44" s="493">
        <v>8.9999999999999993E-3</v>
      </c>
      <c r="AD44" s="493">
        <v>8.9999999999999993E-3</v>
      </c>
      <c r="AE44" s="659">
        <v>71.952219850446326</v>
      </c>
      <c r="AF44" s="493">
        <f t="shared" si="11"/>
        <v>7994.6910944940364</v>
      </c>
      <c r="AG44" s="660">
        <f t="shared" si="12"/>
        <v>39.973455472470185</v>
      </c>
      <c r="AH44" s="493">
        <f t="shared" si="13"/>
        <v>7.1952219850446335</v>
      </c>
      <c r="AI44" s="493">
        <f t="shared" si="14"/>
        <v>8.9940274813057908</v>
      </c>
      <c r="AJ44" s="493">
        <f t="shared" si="15"/>
        <v>32.778233487425553</v>
      </c>
      <c r="AK44" s="493">
        <f t="shared" si="16"/>
        <v>48.967482953775978</v>
      </c>
      <c r="AM44" s="472">
        <v>51.002489505086231</v>
      </c>
      <c r="AN44" s="472">
        <f t="shared" si="53"/>
        <v>63.090128004274987</v>
      </c>
      <c r="AO44" s="472">
        <f t="shared" si="54"/>
        <v>32.778233487425553</v>
      </c>
      <c r="AP44" s="472">
        <v>62.478049643730628</v>
      </c>
      <c r="AQ44" s="472">
        <v>41.822041394170711</v>
      </c>
      <c r="AR44" s="472">
        <f t="shared" si="55"/>
        <v>0.61207836054435916</v>
      </c>
      <c r="AS44" s="472">
        <f t="shared" si="56"/>
        <v>9.0438079067451582</v>
      </c>
      <c r="AW44" s="670">
        <v>0.92099537037037038</v>
      </c>
      <c r="AX44" s="671">
        <f t="shared" si="17"/>
        <v>45526.920995370368</v>
      </c>
      <c r="AY44" s="670" t="s">
        <v>329</v>
      </c>
      <c r="AZ44" s="672">
        <v>0.01</v>
      </c>
      <c r="BA44" s="672">
        <v>4.2999999999999997E-2</v>
      </c>
      <c r="BB44" s="672">
        <v>0.03</v>
      </c>
      <c r="BC44" s="674">
        <v>159.50200630375889</v>
      </c>
      <c r="BD44" s="672">
        <f t="shared" si="18"/>
        <v>5316.7335434586303</v>
      </c>
      <c r="BE44" s="675">
        <f t="shared" si="19"/>
        <v>53.167335434586306</v>
      </c>
      <c r="BF44" s="672">
        <f t="shared" si="20"/>
        <v>5.1452260097986739</v>
      </c>
      <c r="BG44" s="672">
        <f t="shared" si="21"/>
        <v>5.5000691828882387</v>
      </c>
      <c r="BH44" s="672">
        <f t="shared" si="22"/>
        <v>48.022109424787629</v>
      </c>
      <c r="BI44" s="672">
        <f t="shared" si="23"/>
        <v>58.667404617474546</v>
      </c>
      <c r="BK44" s="670">
        <v>0.92099537037037038</v>
      </c>
      <c r="BL44" s="671">
        <f t="shared" si="24"/>
        <v>45526.920995370368</v>
      </c>
      <c r="BM44" s="670" t="s">
        <v>329</v>
      </c>
      <c r="BN44" s="672">
        <v>0.01</v>
      </c>
      <c r="BO44" s="672">
        <v>4.2999999999999997E-2</v>
      </c>
      <c r="BP44" s="672">
        <v>0.03</v>
      </c>
      <c r="BQ44" s="674">
        <v>114.42559497140269</v>
      </c>
      <c r="BR44" s="672">
        <f t="shared" si="79"/>
        <v>3814.1864990467566</v>
      </c>
      <c r="BS44" s="675">
        <f t="shared" si="26"/>
        <v>38.141864990467568</v>
      </c>
      <c r="BT44" s="672">
        <f t="shared" si="27"/>
        <v>3.6911482248839582</v>
      </c>
      <c r="BU44" s="672">
        <f t="shared" si="28"/>
        <v>3.9457101714276792</v>
      </c>
      <c r="BV44" s="672">
        <f t="shared" si="29"/>
        <v>34.450716765583607</v>
      </c>
      <c r="BW44" s="672">
        <f t="shared" si="30"/>
        <v>42.087575161895245</v>
      </c>
      <c r="BY44" s="472">
        <v>52.612736636767949</v>
      </c>
      <c r="BZ44" s="472">
        <f t="shared" si="57"/>
        <v>58.667404617474546</v>
      </c>
      <c r="CA44" s="472">
        <f t="shared" si="58"/>
        <v>34.450716765583607</v>
      </c>
      <c r="CB44" s="472">
        <v>58.055433530226701</v>
      </c>
      <c r="CC44" s="472">
        <v>47.521181478371048</v>
      </c>
      <c r="CD44" s="472">
        <f t="shared" si="59"/>
        <v>0.61197108724784499</v>
      </c>
      <c r="CE44" s="472">
        <f t="shared" si="60"/>
        <v>13.070464712787441</v>
      </c>
      <c r="CI44" s="661">
        <v>0.896550925925926</v>
      </c>
      <c r="CJ44" s="662">
        <f t="shared" si="61"/>
        <v>45526.896550925929</v>
      </c>
      <c r="CK44" s="661" t="s">
        <v>365</v>
      </c>
      <c r="CL44" s="663">
        <v>4.1000000000000002E-2</v>
      </c>
      <c r="CM44" s="663">
        <v>0.16300000000000001</v>
      </c>
      <c r="CN44" s="663">
        <v>0.22500000000000001</v>
      </c>
      <c r="CO44" s="664">
        <v>507.35565699957988</v>
      </c>
      <c r="CP44" s="505">
        <f t="shared" si="62"/>
        <v>2254.9140311092438</v>
      </c>
      <c r="CQ44" s="665">
        <f t="shared" si="63"/>
        <v>92.451475275478998</v>
      </c>
      <c r="CR44" s="505">
        <f t="shared" si="31"/>
        <v>2.2449365353963713</v>
      </c>
      <c r="CS44" s="505">
        <f t="shared" si="32"/>
        <v>2.2649806116052673</v>
      </c>
      <c r="CT44" s="505">
        <f t="shared" si="33"/>
        <v>90.206538740082621</v>
      </c>
      <c r="CU44" s="505">
        <f t="shared" si="34"/>
        <v>94.716455887084265</v>
      </c>
      <c r="CW44" s="661">
        <v>0.896550925925926</v>
      </c>
      <c r="CX44" s="662">
        <f t="shared" si="64"/>
        <v>45526.896550925929</v>
      </c>
      <c r="CY44" s="661" t="s">
        <v>365</v>
      </c>
      <c r="CZ44" s="663">
        <v>4.1000000000000002E-2</v>
      </c>
      <c r="DA44" s="663">
        <v>0.16300000000000001</v>
      </c>
      <c r="DB44" s="663">
        <v>0.22500000000000001</v>
      </c>
      <c r="DC44" s="664">
        <v>419.19256316868018</v>
      </c>
      <c r="DD44" s="505">
        <f t="shared" si="78"/>
        <v>1863.0780585274674</v>
      </c>
      <c r="DE44" s="665">
        <f t="shared" si="66"/>
        <v>76.386200399626162</v>
      </c>
      <c r="DF44" s="505">
        <f t="shared" si="35"/>
        <v>1.8548343503038947</v>
      </c>
      <c r="DG44" s="505">
        <f t="shared" si="36"/>
        <v>1.8713953712887508</v>
      </c>
      <c r="DH44" s="505">
        <f t="shared" si="37"/>
        <v>74.531366049322273</v>
      </c>
      <c r="DI44" s="505">
        <f t="shared" si="38"/>
        <v>78.257595770914918</v>
      </c>
      <c r="DK44" s="1019">
        <v>92.022047976987722</v>
      </c>
      <c r="DL44" s="229">
        <f t="shared" si="67"/>
        <v>94.716455887084265</v>
      </c>
      <c r="DM44" s="1020">
        <f t="shared" si="68"/>
        <v>74.531366049322273</v>
      </c>
      <c r="DN44" s="1021">
        <v>94.276507993845541</v>
      </c>
      <c r="DO44" s="229">
        <v>89.787538933730417</v>
      </c>
      <c r="DP44" s="472">
        <f t="shared" si="69"/>
        <v>0.43994789323872396</v>
      </c>
      <c r="DQ44" s="472">
        <f t="shared" si="70"/>
        <v>15.256172884408144</v>
      </c>
      <c r="DU44" s="682">
        <v>0.89872685185185175</v>
      </c>
      <c r="DV44" s="683">
        <f t="shared" si="39"/>
        <v>45526.898726851854</v>
      </c>
      <c r="DW44" s="682" t="s">
        <v>366</v>
      </c>
      <c r="DX44" s="684">
        <v>4.5999999999999999E-2</v>
      </c>
      <c r="DY44" s="684">
        <v>0.22500000000000001</v>
      </c>
      <c r="DZ44" s="684">
        <v>0.22700000000000001</v>
      </c>
      <c r="EA44" s="685">
        <v>474.54372395921371</v>
      </c>
      <c r="EB44" s="501">
        <f t="shared" si="40"/>
        <v>2090.5009866044657</v>
      </c>
      <c r="EC44" s="686">
        <f t="shared" si="41"/>
        <v>96.163045383805425</v>
      </c>
      <c r="ED44" s="501">
        <f t="shared" si="42"/>
        <v>2.0813321226281301</v>
      </c>
      <c r="EE44" s="501">
        <f t="shared" si="43"/>
        <v>2.0997509909699721</v>
      </c>
      <c r="EF44" s="501">
        <f t="shared" si="44"/>
        <v>94.081713261177299</v>
      </c>
      <c r="EG44" s="501">
        <f t="shared" si="45"/>
        <v>98.262796374775391</v>
      </c>
      <c r="EI44" s="682">
        <v>0.89872685185185175</v>
      </c>
      <c r="EJ44" s="683">
        <f t="shared" si="46"/>
        <v>45526.898726851854</v>
      </c>
      <c r="EK44" s="682" t="s">
        <v>366</v>
      </c>
      <c r="EL44" s="684">
        <v>4.5999999999999999E-2</v>
      </c>
      <c r="EM44" s="684">
        <v>0.22500000000000001</v>
      </c>
      <c r="EN44" s="684">
        <v>0.22700000000000001</v>
      </c>
      <c r="EO44" s="685">
        <v>411.04962086203687</v>
      </c>
      <c r="EP44" s="501">
        <f t="shared" si="47"/>
        <v>1810.7912813305588</v>
      </c>
      <c r="EQ44" s="686">
        <f t="shared" si="48"/>
        <v>83.296398941205709</v>
      </c>
      <c r="ER44" s="501">
        <f t="shared" si="49"/>
        <v>1.8028492143071793</v>
      </c>
      <c r="ES44" s="501">
        <f t="shared" si="50"/>
        <v>1.8188036321329064</v>
      </c>
      <c r="ET44" s="501">
        <f t="shared" si="51"/>
        <v>81.493549726898536</v>
      </c>
      <c r="EU44" s="501">
        <f t="shared" si="52"/>
        <v>85.115202573338621</v>
      </c>
      <c r="EW44" s="1022">
        <v>96.606297033020255</v>
      </c>
      <c r="EX44" s="230">
        <f t="shared" si="71"/>
        <v>98.262796374775391</v>
      </c>
      <c r="EY44" s="1023">
        <f t="shared" si="72"/>
        <v>81.493549726898536</v>
      </c>
      <c r="EZ44" s="1024">
        <v>98.715726566157571</v>
      </c>
      <c r="FA44" s="230">
        <v>94.51537126771747</v>
      </c>
      <c r="FB44" s="472">
        <f t="shared" si="73"/>
        <v>-0.45293019138217971</v>
      </c>
      <c r="FC44" s="472">
        <f t="shared" si="74"/>
        <v>13.021821540818934</v>
      </c>
    </row>
    <row r="45" spans="11:159" x14ac:dyDescent="0.25">
      <c r="K45" s="657">
        <v>0.9541898148148148</v>
      </c>
      <c r="L45" s="658">
        <f t="shared" si="3"/>
        <v>45526.954189814816</v>
      </c>
      <c r="M45" s="657" t="s">
        <v>328</v>
      </c>
      <c r="N45" s="493">
        <v>5.0000000000000001E-3</v>
      </c>
      <c r="O45" s="493">
        <v>8.9999999999999993E-3</v>
      </c>
      <c r="P45" s="493">
        <v>8.9999999999999993E-3</v>
      </c>
      <c r="Q45" s="659">
        <v>92.703861557302019</v>
      </c>
      <c r="R45" s="493">
        <f t="shared" si="4"/>
        <v>10300.429061922447</v>
      </c>
      <c r="S45" s="660">
        <f t="shared" si="5"/>
        <v>51.502145309612231</v>
      </c>
      <c r="T45" s="493">
        <f t="shared" si="6"/>
        <v>9.2703861557302023</v>
      </c>
      <c r="U45" s="493">
        <f t="shared" si="7"/>
        <v>11.587982694662752</v>
      </c>
      <c r="V45" s="493">
        <f t="shared" si="8"/>
        <v>42.231759153882031</v>
      </c>
      <c r="W45" s="493">
        <f t="shared" si="9"/>
        <v>63.090128004274987</v>
      </c>
      <c r="Y45" s="657">
        <v>0.9541898148148148</v>
      </c>
      <c r="Z45" s="658">
        <f t="shared" si="10"/>
        <v>45526.954189814816</v>
      </c>
      <c r="AA45" s="657" t="s">
        <v>328</v>
      </c>
      <c r="AB45" s="493">
        <v>5.0000000000000001E-3</v>
      </c>
      <c r="AC45" s="493">
        <v>8.9999999999999993E-3</v>
      </c>
      <c r="AD45" s="493">
        <v>8.9999999999999993E-3</v>
      </c>
      <c r="AE45" s="659">
        <v>71.952219850446326</v>
      </c>
      <c r="AF45" s="493">
        <f t="shared" si="11"/>
        <v>7994.6910944940364</v>
      </c>
      <c r="AG45" s="660">
        <f t="shared" si="12"/>
        <v>39.973455472470185</v>
      </c>
      <c r="AH45" s="493">
        <f t="shared" si="13"/>
        <v>7.1952219850446335</v>
      </c>
      <c r="AI45" s="493">
        <f t="shared" si="14"/>
        <v>8.9940274813057908</v>
      </c>
      <c r="AJ45" s="493">
        <f t="shared" si="15"/>
        <v>32.778233487425553</v>
      </c>
      <c r="AK45" s="493">
        <f t="shared" si="16"/>
        <v>48.967482953775978</v>
      </c>
      <c r="AM45" s="472">
        <v>51.002489505086231</v>
      </c>
      <c r="AN45" s="472">
        <f t="shared" si="53"/>
        <v>63.090128004274987</v>
      </c>
      <c r="AO45" s="472">
        <f t="shared" si="54"/>
        <v>32.778233487425553</v>
      </c>
      <c r="AP45" s="472">
        <v>62.478049643730628</v>
      </c>
      <c r="AQ45" s="472">
        <v>41.822041394170711</v>
      </c>
      <c r="AR45" s="472">
        <f t="shared" si="55"/>
        <v>0.61207836054435916</v>
      </c>
      <c r="AS45" s="472">
        <f t="shared" si="56"/>
        <v>9.0438079067451582</v>
      </c>
      <c r="AW45" s="670">
        <v>0.92114583333333344</v>
      </c>
      <c r="AX45" s="671">
        <f t="shared" si="17"/>
        <v>45526.92114583333</v>
      </c>
      <c r="AY45" s="670" t="s">
        <v>329</v>
      </c>
      <c r="AZ45" s="672">
        <v>0.01</v>
      </c>
      <c r="BA45" s="672">
        <v>4.2999999999999997E-2</v>
      </c>
      <c r="BB45" s="672">
        <v>0.03</v>
      </c>
      <c r="BC45" s="674">
        <v>159.50200630375889</v>
      </c>
      <c r="BD45" s="672">
        <f t="shared" si="18"/>
        <v>5316.7335434586303</v>
      </c>
      <c r="BE45" s="675">
        <f t="shared" si="19"/>
        <v>53.167335434586306</v>
      </c>
      <c r="BF45" s="672">
        <f t="shared" si="20"/>
        <v>5.1452260097986739</v>
      </c>
      <c r="BG45" s="672">
        <f t="shared" si="21"/>
        <v>5.5000691828882387</v>
      </c>
      <c r="BH45" s="672">
        <f t="shared" si="22"/>
        <v>48.022109424787629</v>
      </c>
      <c r="BI45" s="672">
        <f t="shared" si="23"/>
        <v>58.667404617474546</v>
      </c>
      <c r="BK45" s="670">
        <v>0.92114583333333344</v>
      </c>
      <c r="BL45" s="671">
        <f t="shared" si="24"/>
        <v>45526.92114583333</v>
      </c>
      <c r="BM45" s="670" t="s">
        <v>329</v>
      </c>
      <c r="BN45" s="672">
        <v>0.01</v>
      </c>
      <c r="BO45" s="672">
        <v>4.2999999999999997E-2</v>
      </c>
      <c r="BP45" s="672">
        <v>0.03</v>
      </c>
      <c r="BQ45" s="674">
        <v>114.42559497140269</v>
      </c>
      <c r="BR45" s="672">
        <f t="shared" si="79"/>
        <v>3814.1864990467566</v>
      </c>
      <c r="BS45" s="675">
        <f t="shared" si="26"/>
        <v>38.141864990467568</v>
      </c>
      <c r="BT45" s="672">
        <f t="shared" si="27"/>
        <v>3.6911482248839582</v>
      </c>
      <c r="BU45" s="672">
        <f t="shared" si="28"/>
        <v>3.9457101714276792</v>
      </c>
      <c r="BV45" s="672">
        <f t="shared" si="29"/>
        <v>34.450716765583607</v>
      </c>
      <c r="BW45" s="672">
        <f t="shared" si="30"/>
        <v>42.087575161895245</v>
      </c>
      <c r="BY45" s="472">
        <v>52.612736636767949</v>
      </c>
      <c r="BZ45" s="472">
        <f t="shared" si="57"/>
        <v>58.667404617474546</v>
      </c>
      <c r="CA45" s="472">
        <f t="shared" si="58"/>
        <v>34.450716765583607</v>
      </c>
      <c r="CB45" s="472">
        <v>58.055433530226701</v>
      </c>
      <c r="CC45" s="472">
        <v>47.521181478371048</v>
      </c>
      <c r="CD45" s="472">
        <f t="shared" si="59"/>
        <v>0.61197108724784499</v>
      </c>
      <c r="CE45" s="472">
        <f t="shared" si="60"/>
        <v>13.070464712787441</v>
      </c>
      <c r="CI45" s="661">
        <v>0.89666666666666661</v>
      </c>
      <c r="CJ45" s="662">
        <f t="shared" si="61"/>
        <v>45526.896666666667</v>
      </c>
      <c r="CK45" s="661" t="s">
        <v>365</v>
      </c>
      <c r="CL45" s="663">
        <v>3.9E-2</v>
      </c>
      <c r="CM45" s="663">
        <v>0.16700000000000001</v>
      </c>
      <c r="CN45" s="663">
        <v>0.22500000000000001</v>
      </c>
      <c r="CO45" s="664">
        <v>507.35565699957988</v>
      </c>
      <c r="CP45" s="505">
        <f t="shared" si="62"/>
        <v>2254.9140311092438</v>
      </c>
      <c r="CQ45" s="665">
        <f t="shared" si="63"/>
        <v>87.941647213260509</v>
      </c>
      <c r="CR45" s="505">
        <f t="shared" si="31"/>
        <v>2.2449365353963713</v>
      </c>
      <c r="CS45" s="505">
        <f t="shared" si="32"/>
        <v>2.2649806116052673</v>
      </c>
      <c r="CT45" s="505">
        <f t="shared" si="33"/>
        <v>85.696710677864132</v>
      </c>
      <c r="CU45" s="505">
        <f t="shared" si="34"/>
        <v>90.206627824865777</v>
      </c>
      <c r="CW45" s="661">
        <v>0.89666666666666661</v>
      </c>
      <c r="CX45" s="662">
        <f t="shared" si="64"/>
        <v>45526.896666666667</v>
      </c>
      <c r="CY45" s="661" t="s">
        <v>365</v>
      </c>
      <c r="CZ45" s="663">
        <v>3.9E-2</v>
      </c>
      <c r="DA45" s="663">
        <v>0.16700000000000001</v>
      </c>
      <c r="DB45" s="663">
        <v>0.22500000000000001</v>
      </c>
      <c r="DC45" s="664">
        <v>419.19256316868018</v>
      </c>
      <c r="DD45" s="505">
        <f t="shared" si="78"/>
        <v>1863.0780585274674</v>
      </c>
      <c r="DE45" s="665">
        <f t="shared" si="66"/>
        <v>72.660044282571235</v>
      </c>
      <c r="DF45" s="505">
        <f t="shared" si="35"/>
        <v>1.8548343503038947</v>
      </c>
      <c r="DG45" s="505">
        <f t="shared" si="36"/>
        <v>1.8713953712887508</v>
      </c>
      <c r="DH45" s="505">
        <f t="shared" si="37"/>
        <v>70.805209932267346</v>
      </c>
      <c r="DI45" s="505">
        <f t="shared" si="38"/>
        <v>74.531439653859991</v>
      </c>
      <c r="DK45" s="1019">
        <v>87.533167587866359</v>
      </c>
      <c r="DL45" s="229">
        <f t="shared" si="67"/>
        <v>90.206627824865777</v>
      </c>
      <c r="DM45" s="1020">
        <f t="shared" si="68"/>
        <v>70.805209932267346</v>
      </c>
      <c r="DN45" s="1021">
        <v>89.787627604724179</v>
      </c>
      <c r="DO45" s="229">
        <v>85.298658544609054</v>
      </c>
      <c r="DP45" s="472">
        <f t="shared" si="69"/>
        <v>0.41900022014159788</v>
      </c>
      <c r="DQ45" s="472">
        <f t="shared" si="70"/>
        <v>14.493448612341709</v>
      </c>
      <c r="DU45" s="682">
        <v>0.89888888888888896</v>
      </c>
      <c r="DV45" s="683">
        <f t="shared" si="39"/>
        <v>45526.898888888885</v>
      </c>
      <c r="DW45" s="682" t="s">
        <v>366</v>
      </c>
      <c r="DX45" s="684">
        <v>4.7E-2</v>
      </c>
      <c r="DY45" s="684">
        <v>0.22700000000000001</v>
      </c>
      <c r="DZ45" s="684">
        <v>0.22700000000000001</v>
      </c>
      <c r="EA45" s="685">
        <v>474.54372395921371</v>
      </c>
      <c r="EB45" s="501">
        <f t="shared" si="40"/>
        <v>2090.5009866044657</v>
      </c>
      <c r="EC45" s="686">
        <f t="shared" si="41"/>
        <v>98.253546370409879</v>
      </c>
      <c r="ED45" s="501">
        <f t="shared" si="42"/>
        <v>2.0813321226281301</v>
      </c>
      <c r="EE45" s="501">
        <f t="shared" si="43"/>
        <v>2.0997509909699721</v>
      </c>
      <c r="EF45" s="501">
        <f t="shared" si="44"/>
        <v>96.172214247781753</v>
      </c>
      <c r="EG45" s="501">
        <f t="shared" si="45"/>
        <v>100.35329736137984</v>
      </c>
      <c r="EI45" s="682">
        <v>0.89888888888888896</v>
      </c>
      <c r="EJ45" s="683">
        <f t="shared" si="46"/>
        <v>45526.898888888885</v>
      </c>
      <c r="EK45" s="682" t="s">
        <v>366</v>
      </c>
      <c r="EL45" s="684">
        <v>4.7E-2</v>
      </c>
      <c r="EM45" s="684">
        <v>0.22700000000000001</v>
      </c>
      <c r="EN45" s="684">
        <v>0.22700000000000001</v>
      </c>
      <c r="EO45" s="685">
        <v>411.04962086203687</v>
      </c>
      <c r="EP45" s="501">
        <f t="shared" si="47"/>
        <v>1810.7912813305588</v>
      </c>
      <c r="EQ45" s="686">
        <f t="shared" si="48"/>
        <v>85.107190222536261</v>
      </c>
      <c r="ER45" s="501">
        <f t="shared" si="49"/>
        <v>1.8028492143071793</v>
      </c>
      <c r="ES45" s="501">
        <f t="shared" si="50"/>
        <v>1.8188036321329064</v>
      </c>
      <c r="ET45" s="501">
        <f t="shared" si="51"/>
        <v>83.304341008229088</v>
      </c>
      <c r="EU45" s="501">
        <f t="shared" si="52"/>
        <v>86.925993854669173</v>
      </c>
      <c r="EW45" s="1022">
        <v>98.706433925042433</v>
      </c>
      <c r="EX45" s="230">
        <f t="shared" si="71"/>
        <v>100.35329736137984</v>
      </c>
      <c r="EY45" s="1023">
        <f t="shared" si="72"/>
        <v>83.304341008229088</v>
      </c>
      <c r="EZ45" s="1024">
        <v>100.81586345817975</v>
      </c>
      <c r="FA45" s="230">
        <v>96.615508159739647</v>
      </c>
      <c r="FB45" s="472">
        <f t="shared" si="73"/>
        <v>-0.4625660967999039</v>
      </c>
      <c r="FC45" s="472">
        <f t="shared" si="74"/>
        <v>13.31116715151056</v>
      </c>
    </row>
    <row r="46" spans="11:159" x14ac:dyDescent="0.25">
      <c r="K46" s="657">
        <v>0.95476851851851852</v>
      </c>
      <c r="L46" s="658">
        <f t="shared" si="3"/>
        <v>45526.954768518517</v>
      </c>
      <c r="M46" s="657" t="s">
        <v>328</v>
      </c>
      <c r="N46" s="493">
        <v>4.0000000000000001E-3</v>
      </c>
      <c r="O46" s="493">
        <v>8.9999999999999993E-3</v>
      </c>
      <c r="P46" s="493">
        <v>8.9999999999999993E-3</v>
      </c>
      <c r="Q46" s="659">
        <v>92.703861557302019</v>
      </c>
      <c r="R46" s="493">
        <f t="shared" si="4"/>
        <v>10300.429061922447</v>
      </c>
      <c r="S46" s="660">
        <f t="shared" si="5"/>
        <v>41.201716247689788</v>
      </c>
      <c r="T46" s="493">
        <f t="shared" si="6"/>
        <v>9.2703861557302023</v>
      </c>
      <c r="U46" s="493">
        <f t="shared" si="7"/>
        <v>11.587982694662752</v>
      </c>
      <c r="V46" s="493">
        <f t="shared" si="8"/>
        <v>31.931330091959587</v>
      </c>
      <c r="W46" s="493">
        <f t="shared" si="9"/>
        <v>52.789698942352544</v>
      </c>
      <c r="Y46" s="657">
        <v>0.95476851851851852</v>
      </c>
      <c r="Z46" s="658">
        <f t="shared" si="10"/>
        <v>45526.954768518517</v>
      </c>
      <c r="AA46" s="657" t="s">
        <v>328</v>
      </c>
      <c r="AB46" s="493">
        <v>4.0000000000000001E-3</v>
      </c>
      <c r="AC46" s="493">
        <v>8.9999999999999993E-3</v>
      </c>
      <c r="AD46" s="493">
        <v>8.9999999999999993E-3</v>
      </c>
      <c r="AE46" s="659">
        <v>71.952219850446326</v>
      </c>
      <c r="AF46" s="493">
        <f t="shared" si="11"/>
        <v>7994.6910944940364</v>
      </c>
      <c r="AG46" s="660">
        <f t="shared" si="12"/>
        <v>31.978764377976145</v>
      </c>
      <c r="AH46" s="493">
        <f t="shared" si="13"/>
        <v>7.1952219850446335</v>
      </c>
      <c r="AI46" s="493">
        <f t="shared" si="14"/>
        <v>8.9940274813057908</v>
      </c>
      <c r="AJ46" s="493">
        <f t="shared" si="15"/>
        <v>24.783542392931512</v>
      </c>
      <c r="AK46" s="493">
        <f t="shared" si="16"/>
        <v>40.972791859281934</v>
      </c>
      <c r="AM46" s="472">
        <v>40.801991604068988</v>
      </c>
      <c r="AN46" s="472">
        <f t="shared" si="53"/>
        <v>52.789698942352544</v>
      </c>
      <c r="AO46" s="472">
        <f t="shared" si="54"/>
        <v>24.783542392931512</v>
      </c>
      <c r="AP46" s="472">
        <v>52.277551742713385</v>
      </c>
      <c r="AQ46" s="472">
        <v>31.621543493153467</v>
      </c>
      <c r="AR46" s="472">
        <f t="shared" si="55"/>
        <v>0.51214719963915911</v>
      </c>
      <c r="AS46" s="472">
        <f t="shared" si="56"/>
        <v>6.8380011002219554</v>
      </c>
      <c r="AW46" s="670">
        <v>0.92140046296296296</v>
      </c>
      <c r="AX46" s="671">
        <f t="shared" si="17"/>
        <v>45526.921400462961</v>
      </c>
      <c r="AY46" s="670" t="s">
        <v>329</v>
      </c>
      <c r="AZ46" s="672">
        <v>8.9999999999999993E-3</v>
      </c>
      <c r="BA46" s="672">
        <v>4.2999999999999997E-2</v>
      </c>
      <c r="BB46" s="672">
        <v>0.03</v>
      </c>
      <c r="BC46" s="674">
        <v>159.50200630375889</v>
      </c>
      <c r="BD46" s="672">
        <f t="shared" si="18"/>
        <v>5316.7335434586303</v>
      </c>
      <c r="BE46" s="675">
        <f t="shared" si="19"/>
        <v>47.850601891127667</v>
      </c>
      <c r="BF46" s="672">
        <f t="shared" si="20"/>
        <v>5.1452260097986739</v>
      </c>
      <c r="BG46" s="672">
        <f t="shared" si="21"/>
        <v>5.5000691828882387</v>
      </c>
      <c r="BH46" s="672">
        <f t="shared" si="22"/>
        <v>42.70537588132899</v>
      </c>
      <c r="BI46" s="672">
        <f t="shared" si="23"/>
        <v>53.350671074015906</v>
      </c>
      <c r="BK46" s="670">
        <v>0.92140046296296296</v>
      </c>
      <c r="BL46" s="671">
        <f t="shared" si="24"/>
        <v>45526.921400462961</v>
      </c>
      <c r="BM46" s="670" t="s">
        <v>329</v>
      </c>
      <c r="BN46" s="672">
        <v>8.9999999999999993E-3</v>
      </c>
      <c r="BO46" s="672">
        <v>4.2999999999999997E-2</v>
      </c>
      <c r="BP46" s="672">
        <v>0.03</v>
      </c>
      <c r="BQ46" s="674">
        <v>114.42559497140269</v>
      </c>
      <c r="BR46" s="672">
        <f t="shared" si="79"/>
        <v>3814.1864990467566</v>
      </c>
      <c r="BS46" s="675">
        <f t="shared" si="26"/>
        <v>34.327678491420805</v>
      </c>
      <c r="BT46" s="672">
        <f t="shared" si="27"/>
        <v>3.6911482248839582</v>
      </c>
      <c r="BU46" s="672">
        <f t="shared" si="28"/>
        <v>3.9457101714276792</v>
      </c>
      <c r="BV46" s="672">
        <f t="shared" si="29"/>
        <v>30.636530266536848</v>
      </c>
      <c r="BW46" s="672">
        <f t="shared" si="30"/>
        <v>38.273388662848483</v>
      </c>
      <c r="BY46" s="472">
        <v>47.351462973091152</v>
      </c>
      <c r="BZ46" s="472">
        <f t="shared" si="57"/>
        <v>53.350671074015906</v>
      </c>
      <c r="CA46" s="472">
        <f t="shared" si="58"/>
        <v>30.636530266536848</v>
      </c>
      <c r="CB46" s="472">
        <v>52.794159866549904</v>
      </c>
      <c r="CC46" s="472">
        <v>42.259907814694252</v>
      </c>
      <c r="CD46" s="472">
        <f t="shared" si="59"/>
        <v>0.55651120746600213</v>
      </c>
      <c r="CE46" s="472">
        <f t="shared" si="60"/>
        <v>11.623377548157404</v>
      </c>
      <c r="CI46" s="661">
        <v>0.89680555555555552</v>
      </c>
      <c r="CJ46" s="662">
        <f t="shared" si="61"/>
        <v>45526.896805555552</v>
      </c>
      <c r="CK46" s="661" t="s">
        <v>365</v>
      </c>
      <c r="CL46" s="663">
        <v>4.3999999999999997E-2</v>
      </c>
      <c r="CM46" s="663">
        <v>0.16900000000000001</v>
      </c>
      <c r="CN46" s="663">
        <v>0.22500000000000001</v>
      </c>
      <c r="CO46" s="664">
        <v>507.35565699957988</v>
      </c>
      <c r="CP46" s="505">
        <f t="shared" si="62"/>
        <v>2254.9140311092438</v>
      </c>
      <c r="CQ46" s="665">
        <f t="shared" si="63"/>
        <v>99.216217368806724</v>
      </c>
      <c r="CR46" s="505">
        <f t="shared" si="31"/>
        <v>2.2449365353963713</v>
      </c>
      <c r="CS46" s="505">
        <f t="shared" si="32"/>
        <v>2.2649806116052673</v>
      </c>
      <c r="CT46" s="505">
        <f t="shared" si="33"/>
        <v>96.971280833410347</v>
      </c>
      <c r="CU46" s="505">
        <f t="shared" si="34"/>
        <v>101.48119798041199</v>
      </c>
      <c r="CW46" s="661">
        <v>0.89680555555555552</v>
      </c>
      <c r="CX46" s="662">
        <f t="shared" si="64"/>
        <v>45526.896805555552</v>
      </c>
      <c r="CY46" s="661" t="s">
        <v>365</v>
      </c>
      <c r="CZ46" s="663">
        <v>4.3999999999999997E-2</v>
      </c>
      <c r="DA46" s="663">
        <v>0.16900000000000001</v>
      </c>
      <c r="DB46" s="663">
        <v>0.22500000000000001</v>
      </c>
      <c r="DC46" s="664">
        <v>419.19256316868018</v>
      </c>
      <c r="DD46" s="505">
        <f t="shared" si="78"/>
        <v>1863.0780585274674</v>
      </c>
      <c r="DE46" s="665">
        <f t="shared" si="66"/>
        <v>81.975434575208567</v>
      </c>
      <c r="DF46" s="505">
        <f t="shared" si="35"/>
        <v>1.8548343503038947</v>
      </c>
      <c r="DG46" s="505">
        <f t="shared" si="36"/>
        <v>1.8713953712887508</v>
      </c>
      <c r="DH46" s="505">
        <f t="shared" si="37"/>
        <v>80.120600224904678</v>
      </c>
      <c r="DI46" s="505">
        <f t="shared" si="38"/>
        <v>83.846829946497323</v>
      </c>
      <c r="DK46" s="1019">
        <v>98.755368560669737</v>
      </c>
      <c r="DL46" s="229">
        <f t="shared" si="67"/>
        <v>101.48119798041199</v>
      </c>
      <c r="DM46" s="1020">
        <f t="shared" si="68"/>
        <v>80.120600224904678</v>
      </c>
      <c r="DN46" s="1021">
        <v>101.00982857752756</v>
      </c>
      <c r="DO46" s="229">
        <v>96.520859517412433</v>
      </c>
      <c r="DP46" s="472">
        <f t="shared" si="69"/>
        <v>0.47136940288443441</v>
      </c>
      <c r="DQ46" s="472">
        <f t="shared" si="70"/>
        <v>16.400259292507755</v>
      </c>
      <c r="DU46" s="682">
        <v>0.89917824074074071</v>
      </c>
      <c r="DV46" s="683">
        <f t="shared" si="39"/>
        <v>45526.899178240739</v>
      </c>
      <c r="DW46" s="682" t="s">
        <v>366</v>
      </c>
      <c r="DX46" s="684">
        <v>4.8000000000000001E-2</v>
      </c>
      <c r="DY46" s="684">
        <v>0.22700000000000001</v>
      </c>
      <c r="DZ46" s="684">
        <v>0.22700000000000001</v>
      </c>
      <c r="EA46" s="685">
        <v>474.54372395921371</v>
      </c>
      <c r="EB46" s="501">
        <f t="shared" si="40"/>
        <v>2090.5009866044657</v>
      </c>
      <c r="EC46" s="686">
        <f t="shared" si="41"/>
        <v>100.34404735701435</v>
      </c>
      <c r="ED46" s="501">
        <f t="shared" si="42"/>
        <v>2.0813321226281301</v>
      </c>
      <c r="EE46" s="501">
        <f t="shared" si="43"/>
        <v>2.0997509909699721</v>
      </c>
      <c r="EF46" s="501">
        <f t="shared" si="44"/>
        <v>98.262715234386221</v>
      </c>
      <c r="EG46" s="501">
        <f t="shared" si="45"/>
        <v>102.44379834798431</v>
      </c>
      <c r="EI46" s="682">
        <v>0.89917824074074071</v>
      </c>
      <c r="EJ46" s="683">
        <f t="shared" si="46"/>
        <v>45526.899178240739</v>
      </c>
      <c r="EK46" s="682" t="s">
        <v>366</v>
      </c>
      <c r="EL46" s="684">
        <v>4.8000000000000001E-2</v>
      </c>
      <c r="EM46" s="684">
        <v>0.22700000000000001</v>
      </c>
      <c r="EN46" s="684">
        <v>0.22700000000000001</v>
      </c>
      <c r="EO46" s="685">
        <v>411.04962086203687</v>
      </c>
      <c r="EP46" s="501">
        <f t="shared" si="47"/>
        <v>1810.7912813305588</v>
      </c>
      <c r="EQ46" s="686">
        <f t="shared" si="48"/>
        <v>86.917981503866827</v>
      </c>
      <c r="ER46" s="501">
        <f t="shared" si="49"/>
        <v>1.8028492143071793</v>
      </c>
      <c r="ES46" s="501">
        <f t="shared" si="50"/>
        <v>1.8188036321329064</v>
      </c>
      <c r="ET46" s="501">
        <f t="shared" si="51"/>
        <v>85.115132289559654</v>
      </c>
      <c r="EU46" s="501">
        <f t="shared" si="52"/>
        <v>88.736785135999739</v>
      </c>
      <c r="EW46" s="1022">
        <v>100.80657081706461</v>
      </c>
      <c r="EX46" s="230">
        <f t="shared" si="71"/>
        <v>102.44379834798431</v>
      </c>
      <c r="EY46" s="1023">
        <f t="shared" si="72"/>
        <v>85.115132289559654</v>
      </c>
      <c r="EZ46" s="1024">
        <v>102.91600035020193</v>
      </c>
      <c r="FA46" s="230">
        <v>98.715645051761825</v>
      </c>
      <c r="FB46" s="472">
        <f t="shared" si="73"/>
        <v>-0.47220200221761388</v>
      </c>
      <c r="FC46" s="472">
        <f t="shared" si="74"/>
        <v>13.600512762202172</v>
      </c>
    </row>
    <row r="47" spans="11:159" x14ac:dyDescent="0.25">
      <c r="K47" s="657">
        <v>0.95557870370370368</v>
      </c>
      <c r="L47" s="658">
        <f t="shared" si="3"/>
        <v>45526.955578703702</v>
      </c>
      <c r="M47" s="657" t="s">
        <v>328</v>
      </c>
      <c r="N47" s="493">
        <v>5.0000000000000001E-3</v>
      </c>
      <c r="O47" s="493">
        <v>8.9999999999999993E-3</v>
      </c>
      <c r="P47" s="493">
        <v>8.9999999999999993E-3</v>
      </c>
      <c r="Q47" s="659">
        <v>92.703861557302019</v>
      </c>
      <c r="R47" s="493">
        <f t="shared" si="4"/>
        <v>10300.429061922447</v>
      </c>
      <c r="S47" s="660">
        <f t="shared" si="5"/>
        <v>51.502145309612231</v>
      </c>
      <c r="T47" s="493">
        <f t="shared" si="6"/>
        <v>9.2703861557302023</v>
      </c>
      <c r="U47" s="493">
        <f t="shared" si="7"/>
        <v>11.587982694662752</v>
      </c>
      <c r="V47" s="493">
        <f t="shared" si="8"/>
        <v>42.231759153882031</v>
      </c>
      <c r="W47" s="493">
        <f t="shared" si="9"/>
        <v>63.090128004274987</v>
      </c>
      <c r="Y47" s="657">
        <v>0.95557870370370368</v>
      </c>
      <c r="Z47" s="658">
        <f t="shared" si="10"/>
        <v>45526.955578703702</v>
      </c>
      <c r="AA47" s="657" t="s">
        <v>328</v>
      </c>
      <c r="AB47" s="493">
        <v>5.0000000000000001E-3</v>
      </c>
      <c r="AC47" s="493">
        <v>8.9999999999999993E-3</v>
      </c>
      <c r="AD47" s="493">
        <v>8.9999999999999993E-3</v>
      </c>
      <c r="AE47" s="659">
        <v>71.952219850446326</v>
      </c>
      <c r="AF47" s="493">
        <f t="shared" si="11"/>
        <v>7994.6910944940364</v>
      </c>
      <c r="AG47" s="660">
        <f t="shared" si="12"/>
        <v>39.973455472470185</v>
      </c>
      <c r="AH47" s="493">
        <f t="shared" si="13"/>
        <v>7.1952219850446335</v>
      </c>
      <c r="AI47" s="493">
        <f t="shared" si="14"/>
        <v>8.9940274813057908</v>
      </c>
      <c r="AJ47" s="493">
        <f t="shared" si="15"/>
        <v>32.778233487425553</v>
      </c>
      <c r="AK47" s="493">
        <f t="shared" si="16"/>
        <v>48.967482953775978</v>
      </c>
      <c r="AM47" s="472">
        <v>51.002489505086231</v>
      </c>
      <c r="AN47" s="472">
        <f t="shared" si="53"/>
        <v>63.090128004274987</v>
      </c>
      <c r="AO47" s="472">
        <f t="shared" si="54"/>
        <v>32.778233487425553</v>
      </c>
      <c r="AP47" s="472">
        <v>62.478049643730628</v>
      </c>
      <c r="AQ47" s="472">
        <v>41.822041394170711</v>
      </c>
      <c r="AR47" s="472">
        <f t="shared" si="55"/>
        <v>0.61207836054435916</v>
      </c>
      <c r="AS47" s="472">
        <f t="shared" si="56"/>
        <v>9.0438079067451582</v>
      </c>
      <c r="AW47" s="670">
        <v>0.92166666666666675</v>
      </c>
      <c r="AX47" s="671">
        <f t="shared" si="17"/>
        <v>45526.921666666669</v>
      </c>
      <c r="AY47" s="670" t="s">
        <v>329</v>
      </c>
      <c r="AZ47" s="672">
        <v>0.01</v>
      </c>
      <c r="BA47" s="672">
        <v>4.3999999999999997E-2</v>
      </c>
      <c r="BB47" s="672">
        <v>0.03</v>
      </c>
      <c r="BC47" s="674">
        <v>159.50200630375889</v>
      </c>
      <c r="BD47" s="672">
        <f t="shared" si="18"/>
        <v>5316.7335434586303</v>
      </c>
      <c r="BE47" s="675">
        <f t="shared" si="19"/>
        <v>53.167335434586306</v>
      </c>
      <c r="BF47" s="672">
        <f t="shared" si="20"/>
        <v>5.1452260097986739</v>
      </c>
      <c r="BG47" s="672">
        <f t="shared" si="21"/>
        <v>5.5000691828882387</v>
      </c>
      <c r="BH47" s="672">
        <f t="shared" si="22"/>
        <v>48.022109424787629</v>
      </c>
      <c r="BI47" s="672">
        <f t="shared" si="23"/>
        <v>58.667404617474546</v>
      </c>
      <c r="BK47" s="670">
        <v>0.92166666666666675</v>
      </c>
      <c r="BL47" s="671">
        <f t="shared" si="24"/>
        <v>45526.921666666669</v>
      </c>
      <c r="BM47" s="670" t="s">
        <v>329</v>
      </c>
      <c r="BN47" s="672">
        <v>0.01</v>
      </c>
      <c r="BO47" s="672">
        <v>4.3999999999999997E-2</v>
      </c>
      <c r="BP47" s="672">
        <v>0.03</v>
      </c>
      <c r="BQ47" s="674">
        <v>114.42559497140269</v>
      </c>
      <c r="BR47" s="672">
        <f t="shared" si="79"/>
        <v>3814.1864990467566</v>
      </c>
      <c r="BS47" s="675">
        <f t="shared" si="26"/>
        <v>38.141864990467568</v>
      </c>
      <c r="BT47" s="672">
        <f t="shared" si="27"/>
        <v>3.6911482248839582</v>
      </c>
      <c r="BU47" s="672">
        <f t="shared" si="28"/>
        <v>3.9457101714276792</v>
      </c>
      <c r="BV47" s="672">
        <f t="shared" si="29"/>
        <v>34.450716765583607</v>
      </c>
      <c r="BW47" s="672">
        <f t="shared" si="30"/>
        <v>42.087575161895245</v>
      </c>
      <c r="BY47" s="472">
        <v>52.612736636767949</v>
      </c>
      <c r="BZ47" s="472">
        <f t="shared" si="57"/>
        <v>58.667404617474546</v>
      </c>
      <c r="CA47" s="472">
        <f t="shared" si="58"/>
        <v>34.450716765583607</v>
      </c>
      <c r="CB47" s="472">
        <v>58.055433530226701</v>
      </c>
      <c r="CC47" s="472">
        <v>47.521181478371048</v>
      </c>
      <c r="CD47" s="472">
        <f t="shared" si="59"/>
        <v>0.61197108724784499</v>
      </c>
      <c r="CE47" s="472">
        <f t="shared" si="60"/>
        <v>13.070464712787441</v>
      </c>
      <c r="CI47" s="661">
        <v>0.89693287037037039</v>
      </c>
      <c r="CJ47" s="662">
        <f t="shared" si="61"/>
        <v>45526.896932870368</v>
      </c>
      <c r="CK47" s="661" t="s">
        <v>365</v>
      </c>
      <c r="CL47" s="663">
        <v>4.3999999999999997E-2</v>
      </c>
      <c r="CM47" s="663">
        <v>0.17299999999999999</v>
      </c>
      <c r="CN47" s="663">
        <v>0.22500000000000001</v>
      </c>
      <c r="CO47" s="664">
        <v>507.35565699957988</v>
      </c>
      <c r="CP47" s="505">
        <f t="shared" si="62"/>
        <v>2254.9140311092438</v>
      </c>
      <c r="CQ47" s="665">
        <f t="shared" si="63"/>
        <v>99.216217368806724</v>
      </c>
      <c r="CR47" s="505">
        <f t="shared" si="31"/>
        <v>2.2449365353963713</v>
      </c>
      <c r="CS47" s="505">
        <f t="shared" si="32"/>
        <v>2.2649806116052673</v>
      </c>
      <c r="CT47" s="505">
        <f t="shared" si="33"/>
        <v>96.971280833410347</v>
      </c>
      <c r="CU47" s="505">
        <f t="shared" si="34"/>
        <v>101.48119798041199</v>
      </c>
      <c r="CW47" s="661">
        <v>0.89693287037037039</v>
      </c>
      <c r="CX47" s="662">
        <f t="shared" si="64"/>
        <v>45526.896932870368</v>
      </c>
      <c r="CY47" s="661" t="s">
        <v>365</v>
      </c>
      <c r="CZ47" s="663">
        <v>4.3999999999999997E-2</v>
      </c>
      <c r="DA47" s="663">
        <v>0.17299999999999999</v>
      </c>
      <c r="DB47" s="663">
        <v>0.22500000000000001</v>
      </c>
      <c r="DC47" s="664">
        <v>419.19256316868018</v>
      </c>
      <c r="DD47" s="505">
        <f t="shared" si="78"/>
        <v>1863.0780585274674</v>
      </c>
      <c r="DE47" s="665">
        <f t="shared" si="66"/>
        <v>81.975434575208567</v>
      </c>
      <c r="DF47" s="505">
        <f t="shared" si="35"/>
        <v>1.8548343503038947</v>
      </c>
      <c r="DG47" s="505">
        <f t="shared" si="36"/>
        <v>1.8713953712887508</v>
      </c>
      <c r="DH47" s="505">
        <f t="shared" si="37"/>
        <v>80.120600224904678</v>
      </c>
      <c r="DI47" s="505">
        <f t="shared" si="38"/>
        <v>83.846829946497323</v>
      </c>
      <c r="DK47" s="1019">
        <v>98.755368560669737</v>
      </c>
      <c r="DL47" s="229">
        <f t="shared" si="67"/>
        <v>101.48119798041199</v>
      </c>
      <c r="DM47" s="1020">
        <f t="shared" si="68"/>
        <v>80.120600224904678</v>
      </c>
      <c r="DN47" s="1021">
        <v>101.00982857752756</v>
      </c>
      <c r="DO47" s="229">
        <v>96.520859517412433</v>
      </c>
      <c r="DP47" s="472">
        <f t="shared" si="69"/>
        <v>0.47136940288443441</v>
      </c>
      <c r="DQ47" s="472">
        <f t="shared" si="70"/>
        <v>16.400259292507755</v>
      </c>
      <c r="DU47" s="682">
        <v>0.89947916666666661</v>
      </c>
      <c r="DV47" s="683">
        <f t="shared" si="39"/>
        <v>45526.89947916667</v>
      </c>
      <c r="DW47" s="682" t="s">
        <v>366</v>
      </c>
      <c r="DX47" s="684">
        <v>4.4999999999999998E-2</v>
      </c>
      <c r="DY47" s="684">
        <v>0.22700000000000001</v>
      </c>
      <c r="DZ47" s="684">
        <v>0.22700000000000001</v>
      </c>
      <c r="EA47" s="685">
        <v>474.54372395921371</v>
      </c>
      <c r="EB47" s="501">
        <f t="shared" si="40"/>
        <v>2090.5009866044657</v>
      </c>
      <c r="EC47" s="686">
        <f t="shared" si="41"/>
        <v>94.072544397200957</v>
      </c>
      <c r="ED47" s="501">
        <f t="shared" si="42"/>
        <v>2.0813321226281301</v>
      </c>
      <c r="EE47" s="501">
        <f t="shared" si="43"/>
        <v>2.0997509909699721</v>
      </c>
      <c r="EF47" s="501">
        <f t="shared" si="44"/>
        <v>91.991212274572831</v>
      </c>
      <c r="EG47" s="501">
        <f t="shared" si="45"/>
        <v>96.172295388170923</v>
      </c>
      <c r="EI47" s="682">
        <v>0.89947916666666661</v>
      </c>
      <c r="EJ47" s="683">
        <f t="shared" si="46"/>
        <v>45526.89947916667</v>
      </c>
      <c r="EK47" s="682" t="s">
        <v>366</v>
      </c>
      <c r="EL47" s="684">
        <v>4.4999999999999998E-2</v>
      </c>
      <c r="EM47" s="684">
        <v>0.22700000000000001</v>
      </c>
      <c r="EN47" s="684">
        <v>0.22700000000000001</v>
      </c>
      <c r="EO47" s="685">
        <v>411.04962086203687</v>
      </c>
      <c r="EP47" s="501">
        <f t="shared" si="47"/>
        <v>1810.7912813305588</v>
      </c>
      <c r="EQ47" s="686">
        <f t="shared" si="48"/>
        <v>81.485607659875143</v>
      </c>
      <c r="ER47" s="501">
        <f t="shared" si="49"/>
        <v>1.8028492143071793</v>
      </c>
      <c r="ES47" s="501">
        <f t="shared" si="50"/>
        <v>1.8188036321329064</v>
      </c>
      <c r="ET47" s="501">
        <f t="shared" si="51"/>
        <v>79.68275844556797</v>
      </c>
      <c r="EU47" s="501">
        <f t="shared" si="52"/>
        <v>83.304411292008055</v>
      </c>
      <c r="EW47" s="1022">
        <v>94.506160140998063</v>
      </c>
      <c r="EX47" s="230">
        <f t="shared" si="71"/>
        <v>96.172295388170923</v>
      </c>
      <c r="EY47" s="1023">
        <f t="shared" si="72"/>
        <v>79.68275844556797</v>
      </c>
      <c r="EZ47" s="1024">
        <v>96.615589674135379</v>
      </c>
      <c r="FA47" s="230">
        <v>92.415234375695277</v>
      </c>
      <c r="FB47" s="472">
        <f t="shared" si="73"/>
        <v>-0.44329428596445553</v>
      </c>
      <c r="FC47" s="472">
        <f t="shared" si="74"/>
        <v>12.732475930127308</v>
      </c>
    </row>
    <row r="48" spans="11:159" x14ac:dyDescent="0.25">
      <c r="K48" s="657">
        <v>0.95627314814814823</v>
      </c>
      <c r="L48" s="658">
        <f t="shared" si="3"/>
        <v>45526.956273148149</v>
      </c>
      <c r="M48" s="657" t="s">
        <v>328</v>
      </c>
      <c r="N48" s="493">
        <v>5.0000000000000001E-3</v>
      </c>
      <c r="O48" s="493">
        <v>8.9999999999999993E-3</v>
      </c>
      <c r="P48" s="493">
        <v>8.9999999999999993E-3</v>
      </c>
      <c r="Q48" s="659">
        <v>92.703861557302019</v>
      </c>
      <c r="R48" s="493">
        <f t="shared" si="4"/>
        <v>10300.429061922447</v>
      </c>
      <c r="S48" s="660">
        <f t="shared" si="5"/>
        <v>51.502145309612231</v>
      </c>
      <c r="T48" s="493">
        <f t="shared" si="6"/>
        <v>9.2703861557302023</v>
      </c>
      <c r="U48" s="493">
        <f t="shared" si="7"/>
        <v>11.587982694662752</v>
      </c>
      <c r="V48" s="493">
        <f t="shared" si="8"/>
        <v>42.231759153882031</v>
      </c>
      <c r="W48" s="493">
        <f t="shared" si="9"/>
        <v>63.090128004274987</v>
      </c>
      <c r="Y48" s="657">
        <v>0.95627314814814823</v>
      </c>
      <c r="Z48" s="658">
        <f t="shared" si="10"/>
        <v>45526.956273148149</v>
      </c>
      <c r="AA48" s="657" t="s">
        <v>328</v>
      </c>
      <c r="AB48" s="493">
        <v>5.0000000000000001E-3</v>
      </c>
      <c r="AC48" s="493">
        <v>8.9999999999999993E-3</v>
      </c>
      <c r="AD48" s="493">
        <v>8.9999999999999993E-3</v>
      </c>
      <c r="AE48" s="659">
        <v>71.952219850446326</v>
      </c>
      <c r="AF48" s="493">
        <f t="shared" si="11"/>
        <v>7994.6910944940364</v>
      </c>
      <c r="AG48" s="660">
        <f t="shared" si="12"/>
        <v>39.973455472470185</v>
      </c>
      <c r="AH48" s="493">
        <f t="shared" si="13"/>
        <v>7.1952219850446335</v>
      </c>
      <c r="AI48" s="493">
        <f t="shared" si="14"/>
        <v>8.9940274813057908</v>
      </c>
      <c r="AJ48" s="493">
        <f t="shared" si="15"/>
        <v>32.778233487425553</v>
      </c>
      <c r="AK48" s="493">
        <f t="shared" si="16"/>
        <v>48.967482953775978</v>
      </c>
      <c r="AM48" s="472">
        <v>51.002489505086231</v>
      </c>
      <c r="AN48" s="472">
        <f t="shared" si="53"/>
        <v>63.090128004274987</v>
      </c>
      <c r="AO48" s="472">
        <f t="shared" si="54"/>
        <v>32.778233487425553</v>
      </c>
      <c r="AP48" s="472">
        <v>62.478049643730628</v>
      </c>
      <c r="AQ48" s="472">
        <v>41.822041394170711</v>
      </c>
      <c r="AR48" s="472">
        <f t="shared" si="55"/>
        <v>0.61207836054435916</v>
      </c>
      <c r="AS48" s="472">
        <f t="shared" si="56"/>
        <v>9.0438079067451582</v>
      </c>
      <c r="AW48" s="670">
        <v>0.92194444444444434</v>
      </c>
      <c r="AX48" s="671">
        <f t="shared" si="17"/>
        <v>45526.921944444446</v>
      </c>
      <c r="AY48" s="670" t="s">
        <v>329</v>
      </c>
      <c r="AZ48" s="672">
        <v>0.01</v>
      </c>
      <c r="BA48" s="672">
        <v>4.3999999999999997E-2</v>
      </c>
      <c r="BB48" s="672">
        <v>0.03</v>
      </c>
      <c r="BC48" s="674">
        <v>159.50200630375889</v>
      </c>
      <c r="BD48" s="672">
        <f t="shared" si="18"/>
        <v>5316.7335434586303</v>
      </c>
      <c r="BE48" s="675">
        <f t="shared" si="19"/>
        <v>53.167335434586306</v>
      </c>
      <c r="BF48" s="672">
        <f t="shared" si="20"/>
        <v>5.1452260097986739</v>
      </c>
      <c r="BG48" s="672">
        <f t="shared" si="21"/>
        <v>5.5000691828882387</v>
      </c>
      <c r="BH48" s="672">
        <f t="shared" si="22"/>
        <v>48.022109424787629</v>
      </c>
      <c r="BI48" s="672">
        <f t="shared" si="23"/>
        <v>58.667404617474546</v>
      </c>
      <c r="BK48" s="670">
        <v>0.92194444444444434</v>
      </c>
      <c r="BL48" s="671">
        <f t="shared" si="24"/>
        <v>45526.921944444446</v>
      </c>
      <c r="BM48" s="670" t="s">
        <v>329</v>
      </c>
      <c r="BN48" s="672">
        <v>0.01</v>
      </c>
      <c r="BO48" s="672">
        <v>4.3999999999999997E-2</v>
      </c>
      <c r="BP48" s="672">
        <v>0.03</v>
      </c>
      <c r="BQ48" s="674">
        <v>114.42559497140269</v>
      </c>
      <c r="BR48" s="672">
        <f t="shared" si="79"/>
        <v>3814.1864990467566</v>
      </c>
      <c r="BS48" s="675">
        <f t="shared" si="26"/>
        <v>38.141864990467568</v>
      </c>
      <c r="BT48" s="672">
        <f t="shared" si="27"/>
        <v>3.6911482248839582</v>
      </c>
      <c r="BU48" s="672">
        <f t="shared" si="28"/>
        <v>3.9457101714276792</v>
      </c>
      <c r="BV48" s="672">
        <f t="shared" si="29"/>
        <v>34.450716765583607</v>
      </c>
      <c r="BW48" s="672">
        <f t="shared" si="30"/>
        <v>42.087575161895245</v>
      </c>
      <c r="BY48" s="472">
        <v>52.612736636767949</v>
      </c>
      <c r="BZ48" s="472">
        <f t="shared" si="57"/>
        <v>58.667404617474546</v>
      </c>
      <c r="CA48" s="472">
        <f t="shared" si="58"/>
        <v>34.450716765583607</v>
      </c>
      <c r="CB48" s="472">
        <v>58.055433530226701</v>
      </c>
      <c r="CC48" s="472">
        <v>47.521181478371048</v>
      </c>
      <c r="CD48" s="472">
        <f t="shared" si="59"/>
        <v>0.61197108724784499</v>
      </c>
      <c r="CE48" s="472">
        <f t="shared" si="60"/>
        <v>13.070464712787441</v>
      </c>
      <c r="CI48" s="661">
        <v>0.89708333333333334</v>
      </c>
      <c r="CJ48" s="662">
        <f t="shared" si="61"/>
        <v>45526.897083333337</v>
      </c>
      <c r="CK48" s="661" t="s">
        <v>365</v>
      </c>
      <c r="CL48" s="663">
        <v>4.3999999999999997E-2</v>
      </c>
      <c r="CM48" s="663">
        <v>0.17499999999999999</v>
      </c>
      <c r="CN48" s="663">
        <v>0.22500000000000001</v>
      </c>
      <c r="CO48" s="664">
        <v>507.35565699957988</v>
      </c>
      <c r="CP48" s="505">
        <f t="shared" si="62"/>
        <v>2254.9140311092438</v>
      </c>
      <c r="CQ48" s="665">
        <f t="shared" si="63"/>
        <v>99.216217368806724</v>
      </c>
      <c r="CR48" s="505">
        <f t="shared" si="31"/>
        <v>2.2449365353963713</v>
      </c>
      <c r="CS48" s="505">
        <f t="shared" si="32"/>
        <v>2.2649806116052673</v>
      </c>
      <c r="CT48" s="505">
        <f t="shared" si="33"/>
        <v>96.971280833410347</v>
      </c>
      <c r="CU48" s="505">
        <f t="shared" si="34"/>
        <v>101.48119798041199</v>
      </c>
      <c r="CW48" s="661">
        <v>0.89708333333333334</v>
      </c>
      <c r="CX48" s="662">
        <f t="shared" si="64"/>
        <v>45526.897083333337</v>
      </c>
      <c r="CY48" s="661" t="s">
        <v>365</v>
      </c>
      <c r="CZ48" s="663">
        <v>4.3999999999999997E-2</v>
      </c>
      <c r="DA48" s="663">
        <v>0.17499999999999999</v>
      </c>
      <c r="DB48" s="663">
        <v>0.22500000000000001</v>
      </c>
      <c r="DC48" s="664">
        <v>419.19256316868018</v>
      </c>
      <c r="DD48" s="505">
        <f t="shared" si="78"/>
        <v>1863.0780585274674</v>
      </c>
      <c r="DE48" s="665">
        <f t="shared" si="66"/>
        <v>81.975434575208567</v>
      </c>
      <c r="DF48" s="505">
        <f t="shared" si="35"/>
        <v>1.8548343503038947</v>
      </c>
      <c r="DG48" s="505">
        <f t="shared" si="36"/>
        <v>1.8713953712887508</v>
      </c>
      <c r="DH48" s="505">
        <f t="shared" si="37"/>
        <v>80.120600224904678</v>
      </c>
      <c r="DI48" s="505">
        <f t="shared" si="38"/>
        <v>83.846829946497323</v>
      </c>
      <c r="DK48" s="1019">
        <v>98.755368560669737</v>
      </c>
      <c r="DL48" s="229">
        <f t="shared" si="67"/>
        <v>101.48119798041199</v>
      </c>
      <c r="DM48" s="1020">
        <f t="shared" si="68"/>
        <v>80.120600224904678</v>
      </c>
      <c r="DN48" s="1021">
        <v>101.00982857752756</v>
      </c>
      <c r="DO48" s="229">
        <v>96.520859517412433</v>
      </c>
      <c r="DP48" s="472">
        <f t="shared" si="69"/>
        <v>0.47136940288443441</v>
      </c>
      <c r="DQ48" s="472">
        <f t="shared" si="70"/>
        <v>16.400259292507755</v>
      </c>
      <c r="DU48" s="682">
        <v>0.89978009259259262</v>
      </c>
      <c r="DV48" s="683">
        <f t="shared" si="39"/>
        <v>45526.899780092594</v>
      </c>
      <c r="DW48" s="682" t="s">
        <v>366</v>
      </c>
      <c r="DX48" s="684">
        <v>4.3999999999999997E-2</v>
      </c>
      <c r="DY48" s="684">
        <v>0.22700000000000001</v>
      </c>
      <c r="DZ48" s="684">
        <v>0.22700000000000001</v>
      </c>
      <c r="EA48" s="685">
        <v>474.54372395921371</v>
      </c>
      <c r="EB48" s="501">
        <f t="shared" si="40"/>
        <v>2090.5009866044657</v>
      </c>
      <c r="EC48" s="686">
        <f t="shared" si="41"/>
        <v>91.982043410596489</v>
      </c>
      <c r="ED48" s="501">
        <f t="shared" si="42"/>
        <v>2.0813321226281301</v>
      </c>
      <c r="EE48" s="501">
        <f t="shared" si="43"/>
        <v>2.0997509909699721</v>
      </c>
      <c r="EF48" s="501">
        <f t="shared" si="44"/>
        <v>89.900711287968363</v>
      </c>
      <c r="EG48" s="501">
        <f t="shared" si="45"/>
        <v>94.081794401566455</v>
      </c>
      <c r="EI48" s="682">
        <v>0.89978009259259262</v>
      </c>
      <c r="EJ48" s="683">
        <f t="shared" si="46"/>
        <v>45526.899780092594</v>
      </c>
      <c r="EK48" s="682" t="s">
        <v>366</v>
      </c>
      <c r="EL48" s="684">
        <v>4.3999999999999997E-2</v>
      </c>
      <c r="EM48" s="684">
        <v>0.22700000000000001</v>
      </c>
      <c r="EN48" s="684">
        <v>0.22700000000000001</v>
      </c>
      <c r="EO48" s="685">
        <v>411.04962086203687</v>
      </c>
      <c r="EP48" s="501">
        <f t="shared" si="47"/>
        <v>1810.7912813305588</v>
      </c>
      <c r="EQ48" s="686">
        <f t="shared" si="48"/>
        <v>79.674816378544577</v>
      </c>
      <c r="ER48" s="501">
        <f t="shared" si="49"/>
        <v>1.8028492143071793</v>
      </c>
      <c r="ES48" s="501">
        <f t="shared" si="50"/>
        <v>1.8188036321329064</v>
      </c>
      <c r="ET48" s="501">
        <f t="shared" si="51"/>
        <v>77.871967164237404</v>
      </c>
      <c r="EU48" s="501">
        <f t="shared" si="52"/>
        <v>81.493620010677489</v>
      </c>
      <c r="EW48" s="1022">
        <v>92.406023248975885</v>
      </c>
      <c r="EX48" s="230">
        <f t="shared" si="71"/>
        <v>94.081794401566455</v>
      </c>
      <c r="EY48" s="1023">
        <f t="shared" si="72"/>
        <v>77.871967164237404</v>
      </c>
      <c r="EZ48" s="1024">
        <v>94.515452782113201</v>
      </c>
      <c r="FA48" s="230">
        <v>90.3150974836731</v>
      </c>
      <c r="FB48" s="472">
        <f t="shared" si="73"/>
        <v>-0.43365838054674555</v>
      </c>
      <c r="FC48" s="472">
        <f t="shared" si="74"/>
        <v>12.443130319435696</v>
      </c>
    </row>
    <row r="49" spans="11:159" x14ac:dyDescent="0.25">
      <c r="K49" s="657">
        <v>0.95699074074074064</v>
      </c>
      <c r="L49" s="658">
        <f t="shared" si="3"/>
        <v>45526.956990740742</v>
      </c>
      <c r="M49" s="657" t="s">
        <v>328</v>
      </c>
      <c r="N49" s="493">
        <v>5.0000000000000001E-3</v>
      </c>
      <c r="O49" s="493">
        <v>8.9999999999999993E-3</v>
      </c>
      <c r="P49" s="493">
        <v>8.9999999999999993E-3</v>
      </c>
      <c r="Q49" s="659">
        <v>92.703861557302019</v>
      </c>
      <c r="R49" s="493">
        <f t="shared" si="4"/>
        <v>10300.429061922447</v>
      </c>
      <c r="S49" s="660">
        <f t="shared" si="5"/>
        <v>51.502145309612231</v>
      </c>
      <c r="T49" s="493">
        <f t="shared" si="6"/>
        <v>9.2703861557302023</v>
      </c>
      <c r="U49" s="493">
        <f t="shared" si="7"/>
        <v>11.587982694662752</v>
      </c>
      <c r="V49" s="493">
        <f t="shared" si="8"/>
        <v>42.231759153882031</v>
      </c>
      <c r="W49" s="493">
        <f t="shared" si="9"/>
        <v>63.090128004274987</v>
      </c>
      <c r="Y49" s="657">
        <v>0.95699074074074064</v>
      </c>
      <c r="Z49" s="658">
        <f t="shared" si="10"/>
        <v>45526.956990740742</v>
      </c>
      <c r="AA49" s="657" t="s">
        <v>328</v>
      </c>
      <c r="AB49" s="493">
        <v>5.0000000000000001E-3</v>
      </c>
      <c r="AC49" s="493">
        <v>8.9999999999999993E-3</v>
      </c>
      <c r="AD49" s="493">
        <v>8.9999999999999993E-3</v>
      </c>
      <c r="AE49" s="659">
        <v>71.952219850446326</v>
      </c>
      <c r="AF49" s="493">
        <f t="shared" si="11"/>
        <v>7994.6910944940364</v>
      </c>
      <c r="AG49" s="660">
        <f t="shared" si="12"/>
        <v>39.973455472470185</v>
      </c>
      <c r="AH49" s="493">
        <f t="shared" si="13"/>
        <v>7.1952219850446335</v>
      </c>
      <c r="AI49" s="493">
        <f t="shared" si="14"/>
        <v>8.9940274813057908</v>
      </c>
      <c r="AJ49" s="493">
        <f t="shared" si="15"/>
        <v>32.778233487425553</v>
      </c>
      <c r="AK49" s="493">
        <f t="shared" si="16"/>
        <v>48.967482953775978</v>
      </c>
      <c r="AM49" s="472">
        <v>51.002489505086231</v>
      </c>
      <c r="AN49" s="472">
        <f t="shared" si="53"/>
        <v>63.090128004274987</v>
      </c>
      <c r="AO49" s="472">
        <f t="shared" si="54"/>
        <v>32.778233487425553</v>
      </c>
      <c r="AP49" s="472">
        <v>62.478049643730628</v>
      </c>
      <c r="AQ49" s="472">
        <v>41.822041394170711</v>
      </c>
      <c r="AR49" s="472">
        <f t="shared" si="55"/>
        <v>0.61207836054435916</v>
      </c>
      <c r="AS49" s="472">
        <f t="shared" si="56"/>
        <v>9.0438079067451582</v>
      </c>
      <c r="AW49" s="670">
        <v>0.92219907407407409</v>
      </c>
      <c r="AX49" s="671">
        <f t="shared" si="17"/>
        <v>45526.922199074077</v>
      </c>
      <c r="AY49" s="670" t="s">
        <v>329</v>
      </c>
      <c r="AZ49" s="672">
        <v>0.01</v>
      </c>
      <c r="BA49" s="672">
        <v>4.3999999999999997E-2</v>
      </c>
      <c r="BB49" s="672">
        <v>0.03</v>
      </c>
      <c r="BC49" s="674">
        <v>159.50200630375889</v>
      </c>
      <c r="BD49" s="672">
        <f t="shared" si="18"/>
        <v>5316.7335434586303</v>
      </c>
      <c r="BE49" s="675">
        <f t="shared" si="19"/>
        <v>53.167335434586306</v>
      </c>
      <c r="BF49" s="672">
        <f t="shared" si="20"/>
        <v>5.1452260097986739</v>
      </c>
      <c r="BG49" s="672">
        <f t="shared" si="21"/>
        <v>5.5000691828882387</v>
      </c>
      <c r="BH49" s="672">
        <f t="shared" si="22"/>
        <v>48.022109424787629</v>
      </c>
      <c r="BI49" s="672">
        <f t="shared" si="23"/>
        <v>58.667404617474546</v>
      </c>
      <c r="BK49" s="670">
        <v>0.92219907407407409</v>
      </c>
      <c r="BL49" s="671">
        <f t="shared" si="24"/>
        <v>45526.922199074077</v>
      </c>
      <c r="BM49" s="670" t="s">
        <v>329</v>
      </c>
      <c r="BN49" s="672">
        <v>0.01</v>
      </c>
      <c r="BO49" s="672">
        <v>4.3999999999999997E-2</v>
      </c>
      <c r="BP49" s="672">
        <v>0.03</v>
      </c>
      <c r="BQ49" s="674">
        <v>114.42559497140269</v>
      </c>
      <c r="BR49" s="672">
        <f t="shared" si="79"/>
        <v>3814.1864990467566</v>
      </c>
      <c r="BS49" s="675">
        <f t="shared" si="26"/>
        <v>38.141864990467568</v>
      </c>
      <c r="BT49" s="672">
        <f t="shared" si="27"/>
        <v>3.6911482248839582</v>
      </c>
      <c r="BU49" s="672">
        <f t="shared" si="28"/>
        <v>3.9457101714276792</v>
      </c>
      <c r="BV49" s="672">
        <f t="shared" si="29"/>
        <v>34.450716765583607</v>
      </c>
      <c r="BW49" s="672">
        <f t="shared" si="30"/>
        <v>42.087575161895245</v>
      </c>
      <c r="BY49" s="472">
        <v>52.612736636767949</v>
      </c>
      <c r="BZ49" s="472">
        <f t="shared" si="57"/>
        <v>58.667404617474546</v>
      </c>
      <c r="CA49" s="472">
        <f t="shared" si="58"/>
        <v>34.450716765583607</v>
      </c>
      <c r="CB49" s="472">
        <v>58.055433530226701</v>
      </c>
      <c r="CC49" s="472">
        <v>47.521181478371048</v>
      </c>
      <c r="CD49" s="472">
        <f t="shared" si="59"/>
        <v>0.61197108724784499</v>
      </c>
      <c r="CE49" s="472">
        <f t="shared" si="60"/>
        <v>13.070464712787441</v>
      </c>
      <c r="CI49" s="661">
        <v>0.89725694444444448</v>
      </c>
      <c r="CJ49" s="662">
        <f t="shared" si="61"/>
        <v>45526.897256944445</v>
      </c>
      <c r="CK49" s="661" t="s">
        <v>365</v>
      </c>
      <c r="CL49" s="663">
        <v>3.7999999999999999E-2</v>
      </c>
      <c r="CM49" s="663">
        <v>0.17699999999999999</v>
      </c>
      <c r="CN49" s="663">
        <v>0.22500000000000001</v>
      </c>
      <c r="CO49" s="664">
        <v>507.35565699957988</v>
      </c>
      <c r="CP49" s="505">
        <f t="shared" si="62"/>
        <v>2254.9140311092438</v>
      </c>
      <c r="CQ49" s="665">
        <f t="shared" si="63"/>
        <v>85.686733182151258</v>
      </c>
      <c r="CR49" s="505">
        <f t="shared" si="31"/>
        <v>2.2449365353963713</v>
      </c>
      <c r="CS49" s="505">
        <f t="shared" si="32"/>
        <v>2.2649806116052673</v>
      </c>
      <c r="CT49" s="505">
        <f t="shared" si="33"/>
        <v>83.441796646754881</v>
      </c>
      <c r="CU49" s="505">
        <f t="shared" si="34"/>
        <v>87.951713793756525</v>
      </c>
      <c r="CW49" s="661">
        <v>0.89725694444444448</v>
      </c>
      <c r="CX49" s="662">
        <f t="shared" si="64"/>
        <v>45526.897256944445</v>
      </c>
      <c r="CY49" s="661" t="s">
        <v>365</v>
      </c>
      <c r="CZ49" s="663">
        <v>3.7999999999999999E-2</v>
      </c>
      <c r="DA49" s="663">
        <v>0.17699999999999999</v>
      </c>
      <c r="DB49" s="663">
        <v>0.22500000000000001</v>
      </c>
      <c r="DC49" s="664">
        <v>419.19256316868018</v>
      </c>
      <c r="DD49" s="505">
        <f t="shared" si="78"/>
        <v>1863.0780585274674</v>
      </c>
      <c r="DE49" s="665">
        <f t="shared" si="66"/>
        <v>70.796966224043757</v>
      </c>
      <c r="DF49" s="505">
        <f t="shared" si="35"/>
        <v>1.8548343503038947</v>
      </c>
      <c r="DG49" s="505">
        <f t="shared" si="36"/>
        <v>1.8713953712887508</v>
      </c>
      <c r="DH49" s="505">
        <f t="shared" si="37"/>
        <v>68.942131873739868</v>
      </c>
      <c r="DI49" s="505">
        <f t="shared" si="38"/>
        <v>72.668361595332513</v>
      </c>
      <c r="DK49" s="1019">
        <v>85.288727393305692</v>
      </c>
      <c r="DL49" s="229">
        <f t="shared" si="67"/>
        <v>87.951713793756525</v>
      </c>
      <c r="DM49" s="1020">
        <f t="shared" si="68"/>
        <v>68.942131873739868</v>
      </c>
      <c r="DN49" s="1021">
        <v>87.543187410163512</v>
      </c>
      <c r="DO49" s="229">
        <v>83.054218350048387</v>
      </c>
      <c r="DP49" s="472">
        <f t="shared" si="69"/>
        <v>0.40852638359301352</v>
      </c>
      <c r="DQ49" s="472">
        <f t="shared" si="70"/>
        <v>14.112086476308519</v>
      </c>
      <c r="DU49" s="682">
        <v>0.90006944444444448</v>
      </c>
      <c r="DV49" s="683">
        <f t="shared" si="39"/>
        <v>45526.900069444448</v>
      </c>
      <c r="DW49" s="682" t="s">
        <v>366</v>
      </c>
      <c r="DX49" s="684">
        <v>4.4999999999999998E-2</v>
      </c>
      <c r="DY49" s="684">
        <v>0.22700000000000001</v>
      </c>
      <c r="DZ49" s="684">
        <v>0.22700000000000001</v>
      </c>
      <c r="EA49" s="685">
        <v>474.54372395921371</v>
      </c>
      <c r="EB49" s="501">
        <f t="shared" si="40"/>
        <v>2090.5009866044657</v>
      </c>
      <c r="EC49" s="686">
        <f t="shared" si="41"/>
        <v>94.072544397200957</v>
      </c>
      <c r="ED49" s="501">
        <f t="shared" si="42"/>
        <v>2.0813321226281301</v>
      </c>
      <c r="EE49" s="501">
        <f t="shared" si="43"/>
        <v>2.0997509909699721</v>
      </c>
      <c r="EF49" s="501">
        <f t="shared" si="44"/>
        <v>91.991212274572831</v>
      </c>
      <c r="EG49" s="501">
        <f t="shared" si="45"/>
        <v>96.172295388170923</v>
      </c>
      <c r="EI49" s="682">
        <v>0.90006944444444448</v>
      </c>
      <c r="EJ49" s="683">
        <f t="shared" si="46"/>
        <v>45526.900069444448</v>
      </c>
      <c r="EK49" s="682" t="s">
        <v>366</v>
      </c>
      <c r="EL49" s="684">
        <v>4.4999999999999998E-2</v>
      </c>
      <c r="EM49" s="684">
        <v>0.22700000000000001</v>
      </c>
      <c r="EN49" s="684">
        <v>0.22700000000000001</v>
      </c>
      <c r="EO49" s="685">
        <v>411.04962086203687</v>
      </c>
      <c r="EP49" s="501">
        <f t="shared" si="47"/>
        <v>1810.7912813305588</v>
      </c>
      <c r="EQ49" s="686">
        <f t="shared" si="48"/>
        <v>81.485607659875143</v>
      </c>
      <c r="ER49" s="501">
        <f t="shared" si="49"/>
        <v>1.8028492143071793</v>
      </c>
      <c r="ES49" s="501">
        <f t="shared" si="50"/>
        <v>1.8188036321329064</v>
      </c>
      <c r="ET49" s="501">
        <f t="shared" si="51"/>
        <v>79.68275844556797</v>
      </c>
      <c r="EU49" s="501">
        <f t="shared" si="52"/>
        <v>83.304411292008055</v>
      </c>
      <c r="EW49" s="1022">
        <v>94.506160140998063</v>
      </c>
      <c r="EX49" s="230">
        <f t="shared" si="71"/>
        <v>96.172295388170923</v>
      </c>
      <c r="EY49" s="1023">
        <f t="shared" si="72"/>
        <v>79.68275844556797</v>
      </c>
      <c r="EZ49" s="1024">
        <v>96.615589674135379</v>
      </c>
      <c r="FA49" s="230">
        <v>92.415234375695277</v>
      </c>
      <c r="FB49" s="472">
        <f t="shared" si="73"/>
        <v>-0.44329428596445553</v>
      </c>
      <c r="FC49" s="472">
        <f t="shared" si="74"/>
        <v>12.732475930127308</v>
      </c>
    </row>
    <row r="50" spans="11:159" x14ac:dyDescent="0.25">
      <c r="K50" s="657">
        <v>0.95770833333333327</v>
      </c>
      <c r="L50" s="658">
        <f t="shared" si="3"/>
        <v>45526.957708333335</v>
      </c>
      <c r="M50" s="657" t="s">
        <v>328</v>
      </c>
      <c r="N50" s="493">
        <v>4.0000000000000001E-3</v>
      </c>
      <c r="O50" s="493">
        <v>8.9999999999999993E-3</v>
      </c>
      <c r="P50" s="493">
        <v>8.9999999999999993E-3</v>
      </c>
      <c r="Q50" s="659">
        <v>92.703861557302019</v>
      </c>
      <c r="R50" s="493">
        <f t="shared" si="4"/>
        <v>10300.429061922447</v>
      </c>
      <c r="S50" s="660">
        <f t="shared" si="5"/>
        <v>41.201716247689788</v>
      </c>
      <c r="T50" s="493">
        <f t="shared" si="6"/>
        <v>9.2703861557302023</v>
      </c>
      <c r="U50" s="493">
        <f t="shared" si="7"/>
        <v>11.587982694662752</v>
      </c>
      <c r="V50" s="493">
        <f t="shared" si="8"/>
        <v>31.931330091959587</v>
      </c>
      <c r="W50" s="493">
        <f t="shared" si="9"/>
        <v>52.789698942352544</v>
      </c>
      <c r="Y50" s="657">
        <v>0.95770833333333327</v>
      </c>
      <c r="Z50" s="658">
        <f t="shared" si="10"/>
        <v>45526.957708333335</v>
      </c>
      <c r="AA50" s="657" t="s">
        <v>328</v>
      </c>
      <c r="AB50" s="493">
        <v>4.0000000000000001E-3</v>
      </c>
      <c r="AC50" s="493">
        <v>8.9999999999999993E-3</v>
      </c>
      <c r="AD50" s="493">
        <v>8.9999999999999993E-3</v>
      </c>
      <c r="AE50" s="659">
        <v>71.952219850446326</v>
      </c>
      <c r="AF50" s="493">
        <f t="shared" si="11"/>
        <v>7994.6910944940364</v>
      </c>
      <c r="AG50" s="660">
        <f t="shared" si="12"/>
        <v>31.978764377976145</v>
      </c>
      <c r="AH50" s="493">
        <f t="shared" si="13"/>
        <v>7.1952219850446335</v>
      </c>
      <c r="AI50" s="493">
        <f t="shared" si="14"/>
        <v>8.9940274813057908</v>
      </c>
      <c r="AJ50" s="493">
        <f t="shared" si="15"/>
        <v>24.783542392931512</v>
      </c>
      <c r="AK50" s="493">
        <f t="shared" si="16"/>
        <v>40.972791859281934</v>
      </c>
      <c r="AM50" s="472">
        <v>40.801991604068988</v>
      </c>
      <c r="AN50" s="472">
        <f t="shared" si="53"/>
        <v>52.789698942352544</v>
      </c>
      <c r="AO50" s="472">
        <f t="shared" si="54"/>
        <v>24.783542392931512</v>
      </c>
      <c r="AP50" s="472">
        <v>52.277551742713385</v>
      </c>
      <c r="AQ50" s="472">
        <v>31.621543493153467</v>
      </c>
      <c r="AR50" s="472">
        <f t="shared" si="55"/>
        <v>0.51214719963915911</v>
      </c>
      <c r="AS50" s="472">
        <f t="shared" si="56"/>
        <v>6.8380011002219554</v>
      </c>
      <c r="AW50" s="670">
        <v>0.92249999999999999</v>
      </c>
      <c r="AX50" s="671">
        <f t="shared" si="17"/>
        <v>45526.922500000001</v>
      </c>
      <c r="AY50" s="670" t="s">
        <v>329</v>
      </c>
      <c r="AZ50" s="672">
        <v>0.01</v>
      </c>
      <c r="BA50" s="672">
        <v>4.3999999999999997E-2</v>
      </c>
      <c r="BB50" s="672">
        <v>0.03</v>
      </c>
      <c r="BC50" s="674">
        <v>159.50200630375889</v>
      </c>
      <c r="BD50" s="672">
        <f t="shared" si="18"/>
        <v>5316.7335434586303</v>
      </c>
      <c r="BE50" s="675">
        <f t="shared" si="19"/>
        <v>53.167335434586306</v>
      </c>
      <c r="BF50" s="672">
        <f t="shared" si="20"/>
        <v>5.1452260097986739</v>
      </c>
      <c r="BG50" s="672">
        <f t="shared" si="21"/>
        <v>5.5000691828882387</v>
      </c>
      <c r="BH50" s="672">
        <f t="shared" si="22"/>
        <v>48.022109424787629</v>
      </c>
      <c r="BI50" s="672">
        <f t="shared" si="23"/>
        <v>58.667404617474546</v>
      </c>
      <c r="BK50" s="670">
        <v>0.92249999999999999</v>
      </c>
      <c r="BL50" s="671">
        <f t="shared" si="24"/>
        <v>45526.922500000001</v>
      </c>
      <c r="BM50" s="670" t="s">
        <v>329</v>
      </c>
      <c r="BN50" s="672">
        <v>0.01</v>
      </c>
      <c r="BO50" s="672">
        <v>4.3999999999999997E-2</v>
      </c>
      <c r="BP50" s="672">
        <v>0.03</v>
      </c>
      <c r="BQ50" s="674">
        <v>114.42559497140269</v>
      </c>
      <c r="BR50" s="672">
        <f t="shared" si="79"/>
        <v>3814.1864990467566</v>
      </c>
      <c r="BS50" s="675">
        <f t="shared" si="26"/>
        <v>38.141864990467568</v>
      </c>
      <c r="BT50" s="672">
        <f t="shared" si="27"/>
        <v>3.6911482248839582</v>
      </c>
      <c r="BU50" s="672">
        <f t="shared" si="28"/>
        <v>3.9457101714276792</v>
      </c>
      <c r="BV50" s="672">
        <f t="shared" si="29"/>
        <v>34.450716765583607</v>
      </c>
      <c r="BW50" s="672">
        <f t="shared" si="30"/>
        <v>42.087575161895245</v>
      </c>
      <c r="BY50" s="472">
        <v>52.612736636767949</v>
      </c>
      <c r="BZ50" s="472">
        <f t="shared" si="57"/>
        <v>58.667404617474546</v>
      </c>
      <c r="CA50" s="472">
        <f t="shared" si="58"/>
        <v>34.450716765583607</v>
      </c>
      <c r="CB50" s="472">
        <v>58.055433530226701</v>
      </c>
      <c r="CC50" s="472">
        <v>47.521181478371048</v>
      </c>
      <c r="CD50" s="472">
        <f t="shared" si="59"/>
        <v>0.61197108724784499</v>
      </c>
      <c r="CE50" s="472">
        <f t="shared" si="60"/>
        <v>13.070464712787441</v>
      </c>
      <c r="CI50" s="661">
        <v>0.89744212962962966</v>
      </c>
      <c r="CJ50" s="662">
        <f t="shared" si="61"/>
        <v>45526.89744212963</v>
      </c>
      <c r="CK50" s="661" t="s">
        <v>365</v>
      </c>
      <c r="CL50" s="663">
        <v>0.04</v>
      </c>
      <c r="CM50" s="663">
        <v>0.17699999999999999</v>
      </c>
      <c r="CN50" s="663">
        <v>0.22500000000000001</v>
      </c>
      <c r="CO50" s="664">
        <v>507.35565699957988</v>
      </c>
      <c r="CP50" s="505">
        <f t="shared" si="62"/>
        <v>2254.9140311092438</v>
      </c>
      <c r="CQ50" s="665">
        <f t="shared" si="63"/>
        <v>90.196561244369747</v>
      </c>
      <c r="CR50" s="505">
        <f t="shared" si="31"/>
        <v>2.2449365353963713</v>
      </c>
      <c r="CS50" s="505">
        <f t="shared" si="32"/>
        <v>2.2649806116052673</v>
      </c>
      <c r="CT50" s="505">
        <f t="shared" si="33"/>
        <v>87.95162470897337</v>
      </c>
      <c r="CU50" s="505">
        <f t="shared" si="34"/>
        <v>92.461541855975014</v>
      </c>
      <c r="CW50" s="661">
        <v>0.89744212962962966</v>
      </c>
      <c r="CX50" s="662">
        <f t="shared" si="64"/>
        <v>45526.89744212963</v>
      </c>
      <c r="CY50" s="661" t="s">
        <v>365</v>
      </c>
      <c r="CZ50" s="663">
        <v>0.04</v>
      </c>
      <c r="DA50" s="663">
        <v>0.17699999999999999</v>
      </c>
      <c r="DB50" s="663">
        <v>0.22500000000000001</v>
      </c>
      <c r="DC50" s="664">
        <v>419.19256316868018</v>
      </c>
      <c r="DD50" s="505">
        <f t="shared" si="78"/>
        <v>1863.0780585274674</v>
      </c>
      <c r="DE50" s="665">
        <f t="shared" si="66"/>
        <v>74.523122341098698</v>
      </c>
      <c r="DF50" s="505">
        <f t="shared" si="35"/>
        <v>1.8548343503038947</v>
      </c>
      <c r="DG50" s="505">
        <f t="shared" si="36"/>
        <v>1.8713953712887508</v>
      </c>
      <c r="DH50" s="505">
        <f t="shared" si="37"/>
        <v>72.668287990794809</v>
      </c>
      <c r="DI50" s="505">
        <f t="shared" si="38"/>
        <v>76.394517712387454</v>
      </c>
      <c r="DK50" s="1019">
        <v>89.77760778242704</v>
      </c>
      <c r="DL50" s="229">
        <f t="shared" si="67"/>
        <v>92.461541855975014</v>
      </c>
      <c r="DM50" s="1020">
        <f t="shared" si="68"/>
        <v>72.668287990794809</v>
      </c>
      <c r="DN50" s="1021">
        <v>92.03206779928486</v>
      </c>
      <c r="DO50" s="229">
        <v>87.543098739169736</v>
      </c>
      <c r="DP50" s="472">
        <f t="shared" si="69"/>
        <v>0.42947405669015382</v>
      </c>
      <c r="DQ50" s="472">
        <f t="shared" si="70"/>
        <v>14.874810748374927</v>
      </c>
      <c r="DU50" s="682">
        <v>0.90033564814814815</v>
      </c>
      <c r="DV50" s="683">
        <f t="shared" si="39"/>
        <v>45526.900335648148</v>
      </c>
      <c r="DW50" s="682" t="s">
        <v>366</v>
      </c>
      <c r="DX50" s="684">
        <v>4.8000000000000001E-2</v>
      </c>
      <c r="DY50" s="684">
        <v>0.22700000000000001</v>
      </c>
      <c r="DZ50" s="684">
        <v>0.22700000000000001</v>
      </c>
      <c r="EA50" s="685">
        <v>474.54372395921371</v>
      </c>
      <c r="EB50" s="501">
        <f t="shared" si="40"/>
        <v>2090.5009866044657</v>
      </c>
      <c r="EC50" s="686">
        <f t="shared" si="41"/>
        <v>100.34404735701435</v>
      </c>
      <c r="ED50" s="501">
        <f t="shared" si="42"/>
        <v>2.0813321226281301</v>
      </c>
      <c r="EE50" s="501">
        <f t="shared" si="43"/>
        <v>2.0997509909699721</v>
      </c>
      <c r="EF50" s="501">
        <f t="shared" si="44"/>
        <v>98.262715234386221</v>
      </c>
      <c r="EG50" s="501">
        <f t="shared" si="45"/>
        <v>102.44379834798431</v>
      </c>
      <c r="EI50" s="682">
        <v>0.90033564814814815</v>
      </c>
      <c r="EJ50" s="683">
        <f t="shared" si="46"/>
        <v>45526.900335648148</v>
      </c>
      <c r="EK50" s="682" t="s">
        <v>366</v>
      </c>
      <c r="EL50" s="684">
        <v>4.8000000000000001E-2</v>
      </c>
      <c r="EM50" s="684">
        <v>0.22700000000000001</v>
      </c>
      <c r="EN50" s="684">
        <v>0.22700000000000001</v>
      </c>
      <c r="EO50" s="685">
        <v>411.04962086203687</v>
      </c>
      <c r="EP50" s="501">
        <f t="shared" si="47"/>
        <v>1810.7912813305588</v>
      </c>
      <c r="EQ50" s="686">
        <f t="shared" si="48"/>
        <v>86.917981503866827</v>
      </c>
      <c r="ER50" s="501">
        <f t="shared" si="49"/>
        <v>1.8028492143071793</v>
      </c>
      <c r="ES50" s="501">
        <f t="shared" si="50"/>
        <v>1.8188036321329064</v>
      </c>
      <c r="ET50" s="501">
        <f t="shared" si="51"/>
        <v>85.115132289559654</v>
      </c>
      <c r="EU50" s="501">
        <f t="shared" si="52"/>
        <v>88.736785135999739</v>
      </c>
      <c r="EW50" s="1022">
        <v>100.80657081706461</v>
      </c>
      <c r="EX50" s="230">
        <f t="shared" si="71"/>
        <v>102.44379834798431</v>
      </c>
      <c r="EY50" s="1023">
        <f t="shared" si="72"/>
        <v>85.115132289559654</v>
      </c>
      <c r="EZ50" s="1024">
        <v>102.91600035020193</v>
      </c>
      <c r="FA50" s="230">
        <v>98.715645051761825</v>
      </c>
      <c r="FB50" s="472">
        <f t="shared" si="73"/>
        <v>-0.47220200221761388</v>
      </c>
      <c r="FC50" s="472">
        <f t="shared" si="74"/>
        <v>13.600512762202172</v>
      </c>
    </row>
    <row r="51" spans="11:159" x14ac:dyDescent="0.25">
      <c r="K51" s="657">
        <v>0.95835648148148145</v>
      </c>
      <c r="L51" s="658">
        <f t="shared" si="3"/>
        <v>45526.958356481482</v>
      </c>
      <c r="M51" s="657" t="s">
        <v>328</v>
      </c>
      <c r="N51" s="493">
        <v>4.0000000000000001E-3</v>
      </c>
      <c r="O51" s="493">
        <v>8.9999999999999993E-3</v>
      </c>
      <c r="P51" s="493">
        <v>8.9999999999999993E-3</v>
      </c>
      <c r="Q51" s="659">
        <v>92.703861557302019</v>
      </c>
      <c r="R51" s="493">
        <f t="shared" si="4"/>
        <v>10300.429061922447</v>
      </c>
      <c r="S51" s="660">
        <f t="shared" si="5"/>
        <v>41.201716247689788</v>
      </c>
      <c r="T51" s="493">
        <f t="shared" si="6"/>
        <v>9.2703861557302023</v>
      </c>
      <c r="U51" s="493">
        <f t="shared" si="7"/>
        <v>11.587982694662752</v>
      </c>
      <c r="V51" s="493">
        <f t="shared" si="8"/>
        <v>31.931330091959587</v>
      </c>
      <c r="W51" s="493">
        <f t="shared" si="9"/>
        <v>52.789698942352544</v>
      </c>
      <c r="Y51" s="657">
        <v>0.95835648148148145</v>
      </c>
      <c r="Z51" s="658">
        <f t="shared" si="10"/>
        <v>45526.958356481482</v>
      </c>
      <c r="AA51" s="657" t="s">
        <v>328</v>
      </c>
      <c r="AB51" s="493">
        <v>4.0000000000000001E-3</v>
      </c>
      <c r="AC51" s="493">
        <v>8.9999999999999993E-3</v>
      </c>
      <c r="AD51" s="493">
        <v>8.9999999999999993E-3</v>
      </c>
      <c r="AE51" s="659">
        <v>71.952219850446326</v>
      </c>
      <c r="AF51" s="493">
        <f t="shared" si="11"/>
        <v>7994.6910944940364</v>
      </c>
      <c r="AG51" s="660">
        <f t="shared" si="12"/>
        <v>31.978764377976145</v>
      </c>
      <c r="AH51" s="493">
        <f t="shared" si="13"/>
        <v>7.1952219850446335</v>
      </c>
      <c r="AI51" s="493">
        <f t="shared" si="14"/>
        <v>8.9940274813057908</v>
      </c>
      <c r="AJ51" s="493">
        <f t="shared" si="15"/>
        <v>24.783542392931512</v>
      </c>
      <c r="AK51" s="493">
        <f t="shared" si="16"/>
        <v>40.972791859281934</v>
      </c>
      <c r="AM51" s="472">
        <v>40.801991604068988</v>
      </c>
      <c r="AN51" s="472">
        <f t="shared" si="53"/>
        <v>52.789698942352544</v>
      </c>
      <c r="AO51" s="472">
        <f t="shared" si="54"/>
        <v>24.783542392931512</v>
      </c>
      <c r="AP51" s="472">
        <v>52.277551742713385</v>
      </c>
      <c r="AQ51" s="472">
        <v>31.621543493153467</v>
      </c>
      <c r="AR51" s="472">
        <f t="shared" si="55"/>
        <v>0.51214719963915911</v>
      </c>
      <c r="AS51" s="472">
        <f t="shared" si="56"/>
        <v>6.8380011002219554</v>
      </c>
      <c r="AW51" s="670">
        <v>0.92281250000000004</v>
      </c>
      <c r="AX51" s="671">
        <f t="shared" si="17"/>
        <v>45526.922812500001</v>
      </c>
      <c r="AY51" s="670" t="s">
        <v>329</v>
      </c>
      <c r="AZ51" s="672">
        <v>8.9999999999999993E-3</v>
      </c>
      <c r="BA51" s="672">
        <v>4.3999999999999997E-2</v>
      </c>
      <c r="BB51" s="672">
        <v>0.03</v>
      </c>
      <c r="BC51" s="674">
        <v>159.50200630375889</v>
      </c>
      <c r="BD51" s="672">
        <f t="shared" si="18"/>
        <v>5316.7335434586303</v>
      </c>
      <c r="BE51" s="675">
        <f t="shared" si="19"/>
        <v>47.850601891127667</v>
      </c>
      <c r="BF51" s="672">
        <f t="shared" si="20"/>
        <v>5.1452260097986739</v>
      </c>
      <c r="BG51" s="672">
        <f t="shared" si="21"/>
        <v>5.5000691828882387</v>
      </c>
      <c r="BH51" s="672">
        <f t="shared" si="22"/>
        <v>42.70537588132899</v>
      </c>
      <c r="BI51" s="672">
        <f t="shared" si="23"/>
        <v>53.350671074015906</v>
      </c>
      <c r="BK51" s="670">
        <v>0.92281250000000004</v>
      </c>
      <c r="BL51" s="671">
        <f t="shared" si="24"/>
        <v>45526.922812500001</v>
      </c>
      <c r="BM51" s="670" t="s">
        <v>329</v>
      </c>
      <c r="BN51" s="672">
        <v>8.9999999999999993E-3</v>
      </c>
      <c r="BO51" s="672">
        <v>4.3999999999999997E-2</v>
      </c>
      <c r="BP51" s="672">
        <v>0.03</v>
      </c>
      <c r="BQ51" s="674">
        <v>114.42559497140269</v>
      </c>
      <c r="BR51" s="672">
        <f t="shared" si="79"/>
        <v>3814.1864990467566</v>
      </c>
      <c r="BS51" s="675">
        <f t="shared" si="26"/>
        <v>34.327678491420805</v>
      </c>
      <c r="BT51" s="672">
        <f t="shared" si="27"/>
        <v>3.6911482248839582</v>
      </c>
      <c r="BU51" s="672">
        <f t="shared" si="28"/>
        <v>3.9457101714276792</v>
      </c>
      <c r="BV51" s="672">
        <f t="shared" si="29"/>
        <v>30.636530266536848</v>
      </c>
      <c r="BW51" s="672">
        <f t="shared" si="30"/>
        <v>38.273388662848483</v>
      </c>
      <c r="BY51" s="472">
        <v>47.351462973091152</v>
      </c>
      <c r="BZ51" s="472">
        <f t="shared" si="57"/>
        <v>53.350671074015906</v>
      </c>
      <c r="CA51" s="472">
        <f t="shared" si="58"/>
        <v>30.636530266536848</v>
      </c>
      <c r="CB51" s="472">
        <v>52.794159866549904</v>
      </c>
      <c r="CC51" s="472">
        <v>42.259907814694252</v>
      </c>
      <c r="CD51" s="472">
        <f t="shared" si="59"/>
        <v>0.55651120746600213</v>
      </c>
      <c r="CE51" s="472">
        <f t="shared" si="60"/>
        <v>11.623377548157404</v>
      </c>
      <c r="CI51" s="661">
        <v>0.8976157407407408</v>
      </c>
      <c r="CJ51" s="662">
        <f t="shared" si="61"/>
        <v>45526.897615740738</v>
      </c>
      <c r="CK51" s="661" t="s">
        <v>365</v>
      </c>
      <c r="CL51" s="663">
        <v>0.04</v>
      </c>
      <c r="CM51" s="663">
        <v>0.17699999999999999</v>
      </c>
      <c r="CN51" s="663">
        <v>0.22500000000000001</v>
      </c>
      <c r="CO51" s="664">
        <v>507.35565699957988</v>
      </c>
      <c r="CP51" s="505">
        <f t="shared" si="62"/>
        <v>2254.9140311092438</v>
      </c>
      <c r="CQ51" s="665">
        <f t="shared" si="63"/>
        <v>90.196561244369747</v>
      </c>
      <c r="CR51" s="505">
        <f t="shared" si="31"/>
        <v>2.2449365353963713</v>
      </c>
      <c r="CS51" s="505">
        <f t="shared" si="32"/>
        <v>2.2649806116052673</v>
      </c>
      <c r="CT51" s="505">
        <f t="shared" si="33"/>
        <v>87.95162470897337</v>
      </c>
      <c r="CU51" s="505">
        <f t="shared" si="34"/>
        <v>92.461541855975014</v>
      </c>
      <c r="CW51" s="661">
        <v>0.8976157407407408</v>
      </c>
      <c r="CX51" s="662">
        <f t="shared" si="64"/>
        <v>45526.897615740738</v>
      </c>
      <c r="CY51" s="661" t="s">
        <v>365</v>
      </c>
      <c r="CZ51" s="663">
        <v>0.04</v>
      </c>
      <c r="DA51" s="663">
        <v>0.17699999999999999</v>
      </c>
      <c r="DB51" s="663">
        <v>0.22500000000000001</v>
      </c>
      <c r="DC51" s="664">
        <v>419.19256316868018</v>
      </c>
      <c r="DD51" s="505">
        <f t="shared" si="78"/>
        <v>1863.0780585274674</v>
      </c>
      <c r="DE51" s="665">
        <f t="shared" si="66"/>
        <v>74.523122341098698</v>
      </c>
      <c r="DF51" s="505">
        <f t="shared" si="35"/>
        <v>1.8548343503038947</v>
      </c>
      <c r="DG51" s="505">
        <f t="shared" si="36"/>
        <v>1.8713953712887508</v>
      </c>
      <c r="DH51" s="505">
        <f t="shared" si="37"/>
        <v>72.668287990794809</v>
      </c>
      <c r="DI51" s="505">
        <f t="shared" si="38"/>
        <v>76.394517712387454</v>
      </c>
      <c r="DK51" s="1019">
        <v>89.77760778242704</v>
      </c>
      <c r="DL51" s="229">
        <f t="shared" si="67"/>
        <v>92.461541855975014</v>
      </c>
      <c r="DM51" s="1020">
        <f t="shared" si="68"/>
        <v>72.668287990794809</v>
      </c>
      <c r="DN51" s="1021">
        <v>92.03206779928486</v>
      </c>
      <c r="DO51" s="229">
        <v>87.543098739169736</v>
      </c>
      <c r="DP51" s="472">
        <f t="shared" si="69"/>
        <v>0.42947405669015382</v>
      </c>
      <c r="DQ51" s="472">
        <f t="shared" si="70"/>
        <v>14.874810748374927</v>
      </c>
      <c r="DU51" s="682">
        <v>0.90061342592592597</v>
      </c>
      <c r="DV51" s="683">
        <f t="shared" si="39"/>
        <v>45526.900613425925</v>
      </c>
      <c r="DW51" s="682" t="s">
        <v>366</v>
      </c>
      <c r="DX51" s="684">
        <v>4.7E-2</v>
      </c>
      <c r="DY51" s="684">
        <v>0.22700000000000001</v>
      </c>
      <c r="DZ51" s="684">
        <v>0.22700000000000001</v>
      </c>
      <c r="EA51" s="685">
        <v>474.54372395921371</v>
      </c>
      <c r="EB51" s="501">
        <f t="shared" si="40"/>
        <v>2090.5009866044657</v>
      </c>
      <c r="EC51" s="686">
        <f t="shared" si="41"/>
        <v>98.253546370409879</v>
      </c>
      <c r="ED51" s="501">
        <f t="shared" si="42"/>
        <v>2.0813321226281301</v>
      </c>
      <c r="EE51" s="501">
        <f t="shared" si="43"/>
        <v>2.0997509909699721</v>
      </c>
      <c r="EF51" s="501">
        <f t="shared" si="44"/>
        <v>96.172214247781753</v>
      </c>
      <c r="EG51" s="501">
        <f t="shared" si="45"/>
        <v>100.35329736137984</v>
      </c>
      <c r="EI51" s="682">
        <v>0.90061342592592597</v>
      </c>
      <c r="EJ51" s="683">
        <f t="shared" si="46"/>
        <v>45526.900613425925</v>
      </c>
      <c r="EK51" s="682" t="s">
        <v>366</v>
      </c>
      <c r="EL51" s="684">
        <v>4.7E-2</v>
      </c>
      <c r="EM51" s="684">
        <v>0.22700000000000001</v>
      </c>
      <c r="EN51" s="684">
        <v>0.22700000000000001</v>
      </c>
      <c r="EO51" s="685">
        <v>411.04962086203687</v>
      </c>
      <c r="EP51" s="501">
        <f t="shared" si="47"/>
        <v>1810.7912813305588</v>
      </c>
      <c r="EQ51" s="686">
        <f t="shared" si="48"/>
        <v>85.107190222536261</v>
      </c>
      <c r="ER51" s="501">
        <f t="shared" si="49"/>
        <v>1.8028492143071793</v>
      </c>
      <c r="ES51" s="501">
        <f t="shared" si="50"/>
        <v>1.8188036321329064</v>
      </c>
      <c r="ET51" s="501">
        <f t="shared" si="51"/>
        <v>83.304341008229088</v>
      </c>
      <c r="EU51" s="501">
        <f t="shared" si="52"/>
        <v>86.925993854669173</v>
      </c>
      <c r="EW51" s="1022">
        <v>98.706433925042433</v>
      </c>
      <c r="EX51" s="230">
        <f t="shared" si="71"/>
        <v>100.35329736137984</v>
      </c>
      <c r="EY51" s="1023">
        <f t="shared" si="72"/>
        <v>83.304341008229088</v>
      </c>
      <c r="EZ51" s="1024">
        <v>100.81586345817975</v>
      </c>
      <c r="FA51" s="230">
        <v>96.615508159739647</v>
      </c>
      <c r="FB51" s="472">
        <f t="shared" si="73"/>
        <v>-0.4625660967999039</v>
      </c>
      <c r="FC51" s="472">
        <f t="shared" si="74"/>
        <v>13.31116715151056</v>
      </c>
    </row>
    <row r="52" spans="11:159" x14ac:dyDescent="0.25">
      <c r="K52" s="657">
        <v>0.95909722222222227</v>
      </c>
      <c r="L52" s="658">
        <f t="shared" si="3"/>
        <v>45526.959097222221</v>
      </c>
      <c r="M52" s="657" t="s">
        <v>328</v>
      </c>
      <c r="N52" s="493">
        <v>4.0000000000000001E-3</v>
      </c>
      <c r="O52" s="493">
        <v>8.9999999999999993E-3</v>
      </c>
      <c r="P52" s="493">
        <v>8.9999999999999993E-3</v>
      </c>
      <c r="Q52" s="659">
        <v>92.703861557302019</v>
      </c>
      <c r="R52" s="493">
        <f t="shared" si="4"/>
        <v>10300.429061922447</v>
      </c>
      <c r="S52" s="660">
        <f t="shared" si="5"/>
        <v>41.201716247689788</v>
      </c>
      <c r="T52" s="493">
        <f t="shared" si="6"/>
        <v>9.2703861557302023</v>
      </c>
      <c r="U52" s="493">
        <f t="shared" si="7"/>
        <v>11.587982694662752</v>
      </c>
      <c r="V52" s="493">
        <f t="shared" si="8"/>
        <v>31.931330091959587</v>
      </c>
      <c r="W52" s="493">
        <f t="shared" si="9"/>
        <v>52.789698942352544</v>
      </c>
      <c r="Y52" s="657">
        <v>0.95909722222222227</v>
      </c>
      <c r="Z52" s="658">
        <f t="shared" si="10"/>
        <v>45526.959097222221</v>
      </c>
      <c r="AA52" s="657" t="s">
        <v>328</v>
      </c>
      <c r="AB52" s="493">
        <v>4.0000000000000001E-3</v>
      </c>
      <c r="AC52" s="493">
        <v>8.9999999999999993E-3</v>
      </c>
      <c r="AD52" s="493">
        <v>8.9999999999999993E-3</v>
      </c>
      <c r="AE52" s="659">
        <v>71.952219850446326</v>
      </c>
      <c r="AF52" s="493">
        <f t="shared" si="11"/>
        <v>7994.6910944940364</v>
      </c>
      <c r="AG52" s="660">
        <f t="shared" si="12"/>
        <v>31.978764377976145</v>
      </c>
      <c r="AH52" s="493">
        <f t="shared" si="13"/>
        <v>7.1952219850446335</v>
      </c>
      <c r="AI52" s="493">
        <f t="shared" si="14"/>
        <v>8.9940274813057908</v>
      </c>
      <c r="AJ52" s="493">
        <f t="shared" si="15"/>
        <v>24.783542392931512</v>
      </c>
      <c r="AK52" s="493">
        <f t="shared" si="16"/>
        <v>40.972791859281934</v>
      </c>
      <c r="AM52" s="472">
        <v>40.801991604068988</v>
      </c>
      <c r="AN52" s="472">
        <f t="shared" si="53"/>
        <v>52.789698942352544</v>
      </c>
      <c r="AO52" s="472">
        <f t="shared" si="54"/>
        <v>24.783542392931512</v>
      </c>
      <c r="AP52" s="472">
        <v>52.277551742713385</v>
      </c>
      <c r="AQ52" s="472">
        <v>31.621543493153467</v>
      </c>
      <c r="AR52" s="472">
        <f t="shared" si="55"/>
        <v>0.51214719963915911</v>
      </c>
      <c r="AS52" s="472">
        <f t="shared" si="56"/>
        <v>6.8380011002219554</v>
      </c>
      <c r="AW52" s="670">
        <v>0.92310185185185178</v>
      </c>
      <c r="AX52" s="671">
        <f t="shared" si="17"/>
        <v>45526.923101851855</v>
      </c>
      <c r="AY52" s="670" t="s">
        <v>329</v>
      </c>
      <c r="AZ52" s="672">
        <v>0.01</v>
      </c>
      <c r="BA52" s="672">
        <v>4.3999999999999997E-2</v>
      </c>
      <c r="BB52" s="672">
        <v>0.03</v>
      </c>
      <c r="BC52" s="674">
        <v>159.50200630375889</v>
      </c>
      <c r="BD52" s="672">
        <f t="shared" si="18"/>
        <v>5316.7335434586303</v>
      </c>
      <c r="BE52" s="675">
        <f t="shared" si="19"/>
        <v>53.167335434586306</v>
      </c>
      <c r="BF52" s="672">
        <f t="shared" si="20"/>
        <v>5.1452260097986739</v>
      </c>
      <c r="BG52" s="672">
        <f t="shared" si="21"/>
        <v>5.5000691828882387</v>
      </c>
      <c r="BH52" s="672">
        <f t="shared" si="22"/>
        <v>48.022109424787629</v>
      </c>
      <c r="BI52" s="672">
        <f t="shared" si="23"/>
        <v>58.667404617474546</v>
      </c>
      <c r="BK52" s="670">
        <v>0.92310185185185178</v>
      </c>
      <c r="BL52" s="671">
        <f t="shared" si="24"/>
        <v>45526.923101851855</v>
      </c>
      <c r="BM52" s="670" t="s">
        <v>329</v>
      </c>
      <c r="BN52" s="672">
        <v>0.01</v>
      </c>
      <c r="BO52" s="672">
        <v>4.3999999999999997E-2</v>
      </c>
      <c r="BP52" s="672">
        <v>0.03</v>
      </c>
      <c r="BQ52" s="674">
        <v>114.42559497140269</v>
      </c>
      <c r="BR52" s="672">
        <f t="shared" si="79"/>
        <v>3814.1864990467566</v>
      </c>
      <c r="BS52" s="675">
        <f t="shared" si="26"/>
        <v>38.141864990467568</v>
      </c>
      <c r="BT52" s="672">
        <f t="shared" si="27"/>
        <v>3.6911482248839582</v>
      </c>
      <c r="BU52" s="672">
        <f t="shared" si="28"/>
        <v>3.9457101714276792</v>
      </c>
      <c r="BV52" s="672">
        <f t="shared" si="29"/>
        <v>34.450716765583607</v>
      </c>
      <c r="BW52" s="672">
        <f t="shared" si="30"/>
        <v>42.087575161895245</v>
      </c>
      <c r="BY52" s="472">
        <v>52.612736636767949</v>
      </c>
      <c r="BZ52" s="472">
        <f t="shared" si="57"/>
        <v>58.667404617474546</v>
      </c>
      <c r="CA52" s="472">
        <f t="shared" si="58"/>
        <v>34.450716765583607</v>
      </c>
      <c r="CB52" s="472">
        <v>58.055433530226701</v>
      </c>
      <c r="CC52" s="472">
        <v>47.521181478371048</v>
      </c>
      <c r="CD52" s="472">
        <f t="shared" si="59"/>
        <v>0.61197108724784499</v>
      </c>
      <c r="CE52" s="472">
        <f t="shared" si="60"/>
        <v>13.070464712787441</v>
      </c>
      <c r="CI52" s="661">
        <v>0.8978356481481482</v>
      </c>
      <c r="CJ52" s="662">
        <f t="shared" si="61"/>
        <v>45526.897835648146</v>
      </c>
      <c r="CK52" s="661" t="s">
        <v>365</v>
      </c>
      <c r="CL52" s="663">
        <v>3.6999999999999998E-2</v>
      </c>
      <c r="CM52" s="663">
        <v>0.17799999999999999</v>
      </c>
      <c r="CN52" s="663">
        <v>0.22500000000000001</v>
      </c>
      <c r="CO52" s="664">
        <v>507.35565699957988</v>
      </c>
      <c r="CP52" s="505">
        <f t="shared" si="62"/>
        <v>2254.9140311092438</v>
      </c>
      <c r="CQ52" s="665">
        <f t="shared" si="63"/>
        <v>83.431819151042021</v>
      </c>
      <c r="CR52" s="505">
        <f t="shared" si="31"/>
        <v>2.2449365353963713</v>
      </c>
      <c r="CS52" s="505">
        <f t="shared" si="32"/>
        <v>2.2649806116052673</v>
      </c>
      <c r="CT52" s="505">
        <f t="shared" si="33"/>
        <v>81.186882615645644</v>
      </c>
      <c r="CU52" s="505">
        <f t="shared" si="34"/>
        <v>85.696799762647288</v>
      </c>
      <c r="CW52" s="661">
        <v>0.8978356481481482</v>
      </c>
      <c r="CX52" s="662">
        <f t="shared" si="64"/>
        <v>45526.897835648146</v>
      </c>
      <c r="CY52" s="661" t="s">
        <v>365</v>
      </c>
      <c r="CZ52" s="663">
        <v>3.6999999999999998E-2</v>
      </c>
      <c r="DA52" s="663">
        <v>0.17799999999999999</v>
      </c>
      <c r="DB52" s="663">
        <v>0.22500000000000001</v>
      </c>
      <c r="DC52" s="664">
        <v>419.19256316868018</v>
      </c>
      <c r="DD52" s="505">
        <f t="shared" si="78"/>
        <v>1863.0780585274674</v>
      </c>
      <c r="DE52" s="665">
        <f t="shared" si="66"/>
        <v>68.933888165516294</v>
      </c>
      <c r="DF52" s="505">
        <f t="shared" si="35"/>
        <v>1.8548343503038947</v>
      </c>
      <c r="DG52" s="505">
        <f t="shared" si="36"/>
        <v>1.8713953712887508</v>
      </c>
      <c r="DH52" s="505">
        <f t="shared" si="37"/>
        <v>67.079053815212404</v>
      </c>
      <c r="DI52" s="505">
        <f t="shared" si="38"/>
        <v>70.805283536805049</v>
      </c>
      <c r="DK52" s="1019">
        <v>83.04428719874501</v>
      </c>
      <c r="DL52" s="229">
        <f t="shared" si="67"/>
        <v>85.696799762647288</v>
      </c>
      <c r="DM52" s="1020">
        <f t="shared" si="68"/>
        <v>67.079053815212404</v>
      </c>
      <c r="DN52" s="1021">
        <v>85.29874721560283</v>
      </c>
      <c r="DO52" s="229">
        <v>80.809778155487706</v>
      </c>
      <c r="DP52" s="472">
        <f t="shared" si="69"/>
        <v>0.39805254704445758</v>
      </c>
      <c r="DQ52" s="472">
        <f t="shared" si="70"/>
        <v>13.730724340275302</v>
      </c>
      <c r="DU52" s="682">
        <v>0.90092592592592602</v>
      </c>
      <c r="DV52" s="683">
        <f t="shared" si="39"/>
        <v>45526.900925925926</v>
      </c>
      <c r="DW52" s="682" t="s">
        <v>366</v>
      </c>
      <c r="DX52" s="684">
        <v>4.2000000000000003E-2</v>
      </c>
      <c r="DY52" s="684">
        <v>0.22700000000000001</v>
      </c>
      <c r="DZ52" s="684">
        <v>0.22700000000000001</v>
      </c>
      <c r="EA52" s="685">
        <v>474.54372395921371</v>
      </c>
      <c r="EB52" s="501">
        <f t="shared" si="40"/>
        <v>2090.5009866044657</v>
      </c>
      <c r="EC52" s="686">
        <f t="shared" si="41"/>
        <v>87.801041437387568</v>
      </c>
      <c r="ED52" s="501">
        <f t="shared" si="42"/>
        <v>2.0813321226281301</v>
      </c>
      <c r="EE52" s="501">
        <f t="shared" si="43"/>
        <v>2.0997509909699721</v>
      </c>
      <c r="EF52" s="501">
        <f t="shared" si="44"/>
        <v>85.719709314759442</v>
      </c>
      <c r="EG52" s="501">
        <f t="shared" si="45"/>
        <v>89.900792428357533</v>
      </c>
      <c r="EI52" s="682">
        <v>0.90092592592592602</v>
      </c>
      <c r="EJ52" s="683">
        <f t="shared" si="46"/>
        <v>45526.900925925926</v>
      </c>
      <c r="EK52" s="682" t="s">
        <v>366</v>
      </c>
      <c r="EL52" s="684">
        <v>4.2000000000000003E-2</v>
      </c>
      <c r="EM52" s="684">
        <v>0.22700000000000001</v>
      </c>
      <c r="EN52" s="684">
        <v>0.22700000000000001</v>
      </c>
      <c r="EO52" s="685">
        <v>411.04962086203687</v>
      </c>
      <c r="EP52" s="501">
        <f t="shared" si="47"/>
        <v>1810.7912813305588</v>
      </c>
      <c r="EQ52" s="686">
        <f t="shared" si="48"/>
        <v>76.053233815883473</v>
      </c>
      <c r="ER52" s="501">
        <f t="shared" si="49"/>
        <v>1.8028492143071793</v>
      </c>
      <c r="ES52" s="501">
        <f t="shared" si="50"/>
        <v>1.8188036321329064</v>
      </c>
      <c r="ET52" s="501">
        <f t="shared" si="51"/>
        <v>74.2503846015763</v>
      </c>
      <c r="EU52" s="501">
        <f t="shared" si="52"/>
        <v>77.872037448016385</v>
      </c>
      <c r="EW52" s="1022">
        <v>88.205749464931543</v>
      </c>
      <c r="EX52" s="230">
        <f t="shared" si="71"/>
        <v>89.900792428357533</v>
      </c>
      <c r="EY52" s="1023">
        <f t="shared" si="72"/>
        <v>74.2503846015763</v>
      </c>
      <c r="EZ52" s="1024">
        <v>90.315178998068859</v>
      </c>
      <c r="FA52" s="230">
        <v>86.114823699628758</v>
      </c>
      <c r="FB52" s="472">
        <f t="shared" si="73"/>
        <v>-0.41438656971132559</v>
      </c>
      <c r="FC52" s="472">
        <f t="shared" si="74"/>
        <v>11.864439098052458</v>
      </c>
    </row>
    <row r="53" spans="11:159" x14ac:dyDescent="0.25">
      <c r="K53" s="657">
        <v>0.95975694444444448</v>
      </c>
      <c r="L53" s="658">
        <f t="shared" si="3"/>
        <v>45526.959756944445</v>
      </c>
      <c r="M53" s="657" t="s">
        <v>328</v>
      </c>
      <c r="N53" s="493">
        <v>4.0000000000000001E-3</v>
      </c>
      <c r="O53" s="493">
        <v>8.9999999999999993E-3</v>
      </c>
      <c r="P53" s="493">
        <v>8.9999999999999993E-3</v>
      </c>
      <c r="Q53" s="659">
        <v>92.703861557302019</v>
      </c>
      <c r="R53" s="493">
        <f t="shared" si="4"/>
        <v>10300.429061922447</v>
      </c>
      <c r="S53" s="660">
        <f t="shared" si="5"/>
        <v>41.201716247689788</v>
      </c>
      <c r="T53" s="493">
        <f t="shared" si="6"/>
        <v>9.2703861557302023</v>
      </c>
      <c r="U53" s="493">
        <f t="shared" si="7"/>
        <v>11.587982694662752</v>
      </c>
      <c r="V53" s="493">
        <f t="shared" si="8"/>
        <v>31.931330091959587</v>
      </c>
      <c r="W53" s="493">
        <f t="shared" si="9"/>
        <v>52.789698942352544</v>
      </c>
      <c r="Y53" s="657">
        <v>0.95975694444444448</v>
      </c>
      <c r="Z53" s="658">
        <f t="shared" si="10"/>
        <v>45526.959756944445</v>
      </c>
      <c r="AA53" s="657" t="s">
        <v>328</v>
      </c>
      <c r="AB53" s="493">
        <v>4.0000000000000001E-3</v>
      </c>
      <c r="AC53" s="493">
        <v>8.9999999999999993E-3</v>
      </c>
      <c r="AD53" s="493">
        <v>8.9999999999999993E-3</v>
      </c>
      <c r="AE53" s="659">
        <v>71.952219850446326</v>
      </c>
      <c r="AF53" s="493">
        <f t="shared" si="11"/>
        <v>7994.6910944940364</v>
      </c>
      <c r="AG53" s="660">
        <f t="shared" si="12"/>
        <v>31.978764377976145</v>
      </c>
      <c r="AH53" s="493">
        <f t="shared" si="13"/>
        <v>7.1952219850446335</v>
      </c>
      <c r="AI53" s="493">
        <f t="shared" si="14"/>
        <v>8.9940274813057908</v>
      </c>
      <c r="AJ53" s="493">
        <f t="shared" si="15"/>
        <v>24.783542392931512</v>
      </c>
      <c r="AK53" s="493">
        <f t="shared" si="16"/>
        <v>40.972791859281934</v>
      </c>
      <c r="AM53" s="472">
        <v>40.801991604068988</v>
      </c>
      <c r="AN53" s="472">
        <f t="shared" si="53"/>
        <v>52.789698942352544</v>
      </c>
      <c r="AO53" s="472">
        <f t="shared" si="54"/>
        <v>24.783542392931512</v>
      </c>
      <c r="AP53" s="472">
        <v>52.277551742713385</v>
      </c>
      <c r="AQ53" s="472">
        <v>31.621543493153467</v>
      </c>
      <c r="AR53" s="472">
        <f t="shared" si="55"/>
        <v>0.51214719963915911</v>
      </c>
      <c r="AS53" s="472">
        <f t="shared" si="56"/>
        <v>6.8380011002219554</v>
      </c>
      <c r="AW53" s="670">
        <v>0.92337962962962961</v>
      </c>
      <c r="AX53" s="671">
        <f t="shared" si="17"/>
        <v>45526.923379629632</v>
      </c>
      <c r="AY53" s="670" t="s">
        <v>329</v>
      </c>
      <c r="AZ53" s="672">
        <v>8.9999999999999993E-3</v>
      </c>
      <c r="BA53" s="672">
        <v>4.3999999999999997E-2</v>
      </c>
      <c r="BB53" s="672">
        <v>0.03</v>
      </c>
      <c r="BC53" s="674">
        <v>159.50200630375889</v>
      </c>
      <c r="BD53" s="672">
        <f t="shared" si="18"/>
        <v>5316.7335434586303</v>
      </c>
      <c r="BE53" s="675">
        <f t="shared" si="19"/>
        <v>47.850601891127667</v>
      </c>
      <c r="BF53" s="672">
        <f t="shared" si="20"/>
        <v>5.1452260097986739</v>
      </c>
      <c r="BG53" s="672">
        <f t="shared" si="21"/>
        <v>5.5000691828882387</v>
      </c>
      <c r="BH53" s="672">
        <f t="shared" si="22"/>
        <v>42.70537588132899</v>
      </c>
      <c r="BI53" s="672">
        <f t="shared" si="23"/>
        <v>53.350671074015906</v>
      </c>
      <c r="BK53" s="670">
        <v>0.92337962962962961</v>
      </c>
      <c r="BL53" s="671">
        <f t="shared" si="24"/>
        <v>45526.923379629632</v>
      </c>
      <c r="BM53" s="670" t="s">
        <v>329</v>
      </c>
      <c r="BN53" s="672">
        <v>8.9999999999999993E-3</v>
      </c>
      <c r="BO53" s="672">
        <v>4.3999999999999997E-2</v>
      </c>
      <c r="BP53" s="672">
        <v>0.03</v>
      </c>
      <c r="BQ53" s="674">
        <v>114.42559497140269</v>
      </c>
      <c r="BR53" s="672">
        <f t="shared" si="79"/>
        <v>3814.1864990467566</v>
      </c>
      <c r="BS53" s="675">
        <f t="shared" si="26"/>
        <v>34.327678491420805</v>
      </c>
      <c r="BT53" s="672">
        <f t="shared" si="27"/>
        <v>3.6911482248839582</v>
      </c>
      <c r="BU53" s="672">
        <f t="shared" si="28"/>
        <v>3.9457101714276792</v>
      </c>
      <c r="BV53" s="672">
        <f t="shared" si="29"/>
        <v>30.636530266536848</v>
      </c>
      <c r="BW53" s="672">
        <f t="shared" si="30"/>
        <v>38.273388662848483</v>
      </c>
      <c r="BY53" s="472">
        <v>47.351462973091152</v>
      </c>
      <c r="BZ53" s="472">
        <f t="shared" si="57"/>
        <v>53.350671074015906</v>
      </c>
      <c r="CA53" s="472">
        <f t="shared" si="58"/>
        <v>30.636530266536848</v>
      </c>
      <c r="CB53" s="472">
        <v>52.794159866549904</v>
      </c>
      <c r="CC53" s="472">
        <v>42.259907814694252</v>
      </c>
      <c r="CD53" s="472">
        <f t="shared" si="59"/>
        <v>0.55651120746600213</v>
      </c>
      <c r="CE53" s="472">
        <f t="shared" si="60"/>
        <v>11.623377548157404</v>
      </c>
      <c r="CI53" s="661">
        <v>0.89799768518518519</v>
      </c>
      <c r="CJ53" s="662">
        <f t="shared" si="61"/>
        <v>45526.897997685184</v>
      </c>
      <c r="CK53" s="661" t="s">
        <v>365</v>
      </c>
      <c r="CL53" s="663">
        <v>4.2000000000000003E-2</v>
      </c>
      <c r="CM53" s="663">
        <v>0.18</v>
      </c>
      <c r="CN53" s="663">
        <v>0.22500000000000001</v>
      </c>
      <c r="CO53" s="664">
        <v>507.35565699957988</v>
      </c>
      <c r="CP53" s="505">
        <f t="shared" si="62"/>
        <v>2254.9140311092438</v>
      </c>
      <c r="CQ53" s="665">
        <f t="shared" si="63"/>
        <v>94.70638930658825</v>
      </c>
      <c r="CR53" s="505">
        <f t="shared" si="31"/>
        <v>2.2449365353963713</v>
      </c>
      <c r="CS53" s="505">
        <f t="shared" si="32"/>
        <v>2.2649806116052673</v>
      </c>
      <c r="CT53" s="505">
        <f t="shared" si="33"/>
        <v>92.461452771191873</v>
      </c>
      <c r="CU53" s="505">
        <f t="shared" si="34"/>
        <v>96.971369918193517</v>
      </c>
      <c r="CW53" s="661">
        <v>0.89799768518518519</v>
      </c>
      <c r="CX53" s="662">
        <f t="shared" si="64"/>
        <v>45526.897997685184</v>
      </c>
      <c r="CY53" s="661" t="s">
        <v>365</v>
      </c>
      <c r="CZ53" s="663">
        <v>4.2000000000000003E-2</v>
      </c>
      <c r="DA53" s="663">
        <v>0.18</v>
      </c>
      <c r="DB53" s="663">
        <v>0.22500000000000001</v>
      </c>
      <c r="DC53" s="664">
        <v>419.19256316868018</v>
      </c>
      <c r="DD53" s="505">
        <f t="shared" si="78"/>
        <v>1863.0780585274674</v>
      </c>
      <c r="DE53" s="665">
        <f t="shared" si="66"/>
        <v>78.24927845815364</v>
      </c>
      <c r="DF53" s="505">
        <f t="shared" si="35"/>
        <v>1.8548343503038947</v>
      </c>
      <c r="DG53" s="505">
        <f t="shared" si="36"/>
        <v>1.8713953712887508</v>
      </c>
      <c r="DH53" s="505">
        <f t="shared" si="37"/>
        <v>76.39444410784975</v>
      </c>
      <c r="DI53" s="505">
        <f t="shared" si="38"/>
        <v>80.120673829442396</v>
      </c>
      <c r="DK53" s="1019">
        <v>94.266488171548403</v>
      </c>
      <c r="DL53" s="229">
        <f t="shared" si="67"/>
        <v>96.971369918193517</v>
      </c>
      <c r="DM53" s="1020">
        <f t="shared" si="68"/>
        <v>76.39444410784975</v>
      </c>
      <c r="DN53" s="1021">
        <v>96.520948188406223</v>
      </c>
      <c r="DO53" s="229">
        <v>92.031979128291098</v>
      </c>
      <c r="DP53" s="472">
        <f t="shared" si="69"/>
        <v>0.45042172978729411</v>
      </c>
      <c r="DQ53" s="472">
        <f t="shared" si="70"/>
        <v>15.637535020441348</v>
      </c>
      <c r="DU53" s="682">
        <v>0.90121527777777777</v>
      </c>
      <c r="DV53" s="683">
        <f t="shared" si="39"/>
        <v>45526.90121527778</v>
      </c>
      <c r="DW53" s="682" t="s">
        <v>366</v>
      </c>
      <c r="DX53" s="684">
        <v>4.5999999999999999E-2</v>
      </c>
      <c r="DY53" s="684">
        <v>0.22700000000000001</v>
      </c>
      <c r="DZ53" s="684">
        <v>0.22700000000000001</v>
      </c>
      <c r="EA53" s="685">
        <v>474.54372395921371</v>
      </c>
      <c r="EB53" s="501">
        <f t="shared" si="40"/>
        <v>2090.5009866044657</v>
      </c>
      <c r="EC53" s="686">
        <f t="shared" si="41"/>
        <v>96.163045383805425</v>
      </c>
      <c r="ED53" s="501">
        <f t="shared" si="42"/>
        <v>2.0813321226281301</v>
      </c>
      <c r="EE53" s="501">
        <f t="shared" si="43"/>
        <v>2.0997509909699721</v>
      </c>
      <c r="EF53" s="501">
        <f t="shared" si="44"/>
        <v>94.081713261177299</v>
      </c>
      <c r="EG53" s="501">
        <f t="shared" si="45"/>
        <v>98.262796374775391</v>
      </c>
      <c r="EI53" s="682">
        <v>0.90121527777777777</v>
      </c>
      <c r="EJ53" s="683">
        <f t="shared" si="46"/>
        <v>45526.90121527778</v>
      </c>
      <c r="EK53" s="682" t="s">
        <v>366</v>
      </c>
      <c r="EL53" s="684">
        <v>4.5999999999999999E-2</v>
      </c>
      <c r="EM53" s="684">
        <v>0.22700000000000001</v>
      </c>
      <c r="EN53" s="684">
        <v>0.22700000000000001</v>
      </c>
      <c r="EO53" s="685">
        <v>411.04962086203687</v>
      </c>
      <c r="EP53" s="501">
        <f t="shared" si="47"/>
        <v>1810.7912813305588</v>
      </c>
      <c r="EQ53" s="686">
        <f t="shared" si="48"/>
        <v>83.296398941205709</v>
      </c>
      <c r="ER53" s="501">
        <f t="shared" si="49"/>
        <v>1.8028492143071793</v>
      </c>
      <c r="ES53" s="501">
        <f t="shared" si="50"/>
        <v>1.8188036321329064</v>
      </c>
      <c r="ET53" s="501">
        <f t="shared" si="51"/>
        <v>81.493549726898536</v>
      </c>
      <c r="EU53" s="501">
        <f t="shared" si="52"/>
        <v>85.115202573338621</v>
      </c>
      <c r="EW53" s="1022">
        <v>96.606297033020255</v>
      </c>
      <c r="EX53" s="230">
        <f t="shared" si="71"/>
        <v>98.262796374775391</v>
      </c>
      <c r="EY53" s="1023">
        <f t="shared" si="72"/>
        <v>81.493549726898536</v>
      </c>
      <c r="EZ53" s="1024">
        <v>98.715726566157571</v>
      </c>
      <c r="FA53" s="230">
        <v>94.51537126771747</v>
      </c>
      <c r="FB53" s="472">
        <f t="shared" si="73"/>
        <v>-0.45293019138217971</v>
      </c>
      <c r="FC53" s="472">
        <f t="shared" si="74"/>
        <v>13.021821540818934</v>
      </c>
    </row>
    <row r="54" spans="11:159" x14ac:dyDescent="0.25">
      <c r="K54" s="657">
        <v>0.96048611111111104</v>
      </c>
      <c r="L54" s="658">
        <f t="shared" si="3"/>
        <v>45526.960486111115</v>
      </c>
      <c r="M54" s="657" t="s">
        <v>328</v>
      </c>
      <c r="N54" s="493">
        <v>5.0000000000000001E-3</v>
      </c>
      <c r="O54" s="493">
        <v>8.9999999999999993E-3</v>
      </c>
      <c r="P54" s="493">
        <v>8.9999999999999993E-3</v>
      </c>
      <c r="Q54" s="659">
        <v>92.703861557302019</v>
      </c>
      <c r="R54" s="493">
        <f t="shared" si="4"/>
        <v>10300.429061922447</v>
      </c>
      <c r="S54" s="660">
        <f t="shared" si="5"/>
        <v>51.502145309612231</v>
      </c>
      <c r="T54" s="493">
        <f t="shared" si="6"/>
        <v>9.2703861557302023</v>
      </c>
      <c r="U54" s="493">
        <f t="shared" si="7"/>
        <v>11.587982694662752</v>
      </c>
      <c r="V54" s="493">
        <f t="shared" si="8"/>
        <v>42.231759153882031</v>
      </c>
      <c r="W54" s="493">
        <f t="shared" si="9"/>
        <v>63.090128004274987</v>
      </c>
      <c r="Y54" s="657">
        <v>0.96048611111111104</v>
      </c>
      <c r="Z54" s="658">
        <f t="shared" si="10"/>
        <v>45526.960486111115</v>
      </c>
      <c r="AA54" s="657" t="s">
        <v>328</v>
      </c>
      <c r="AB54" s="493">
        <v>5.0000000000000001E-3</v>
      </c>
      <c r="AC54" s="493">
        <v>8.9999999999999993E-3</v>
      </c>
      <c r="AD54" s="493">
        <v>8.9999999999999993E-3</v>
      </c>
      <c r="AE54" s="659">
        <v>71.952219850446326</v>
      </c>
      <c r="AF54" s="493">
        <f t="shared" si="11"/>
        <v>7994.6910944940364</v>
      </c>
      <c r="AG54" s="660">
        <f t="shared" si="12"/>
        <v>39.973455472470185</v>
      </c>
      <c r="AH54" s="493">
        <f t="shared" si="13"/>
        <v>7.1952219850446335</v>
      </c>
      <c r="AI54" s="493">
        <f t="shared" si="14"/>
        <v>8.9940274813057908</v>
      </c>
      <c r="AJ54" s="493">
        <f t="shared" si="15"/>
        <v>32.778233487425553</v>
      </c>
      <c r="AK54" s="493">
        <f t="shared" si="16"/>
        <v>48.967482953775978</v>
      </c>
      <c r="AM54" s="472">
        <v>51.002489505086231</v>
      </c>
      <c r="AN54" s="472">
        <f t="shared" si="53"/>
        <v>63.090128004274987</v>
      </c>
      <c r="AO54" s="472">
        <f t="shared" si="54"/>
        <v>32.778233487425553</v>
      </c>
      <c r="AP54" s="472">
        <v>62.478049643730628</v>
      </c>
      <c r="AQ54" s="472">
        <v>41.822041394170711</v>
      </c>
      <c r="AR54" s="472">
        <f t="shared" si="55"/>
        <v>0.61207836054435916</v>
      </c>
      <c r="AS54" s="472">
        <f t="shared" si="56"/>
        <v>9.0438079067451582</v>
      </c>
      <c r="AW54" s="670">
        <v>0.92365740740740743</v>
      </c>
      <c r="AX54" s="671">
        <f t="shared" si="17"/>
        <v>45526.923657407409</v>
      </c>
      <c r="AY54" s="670" t="s">
        <v>329</v>
      </c>
      <c r="AZ54" s="672">
        <v>8.9999999999999993E-3</v>
      </c>
      <c r="BA54" s="672">
        <v>4.3999999999999997E-2</v>
      </c>
      <c r="BB54" s="672">
        <v>0.03</v>
      </c>
      <c r="BC54" s="674">
        <v>159.50200630375889</v>
      </c>
      <c r="BD54" s="672">
        <f t="shared" si="18"/>
        <v>5316.7335434586303</v>
      </c>
      <c r="BE54" s="675">
        <f t="shared" si="19"/>
        <v>47.850601891127667</v>
      </c>
      <c r="BF54" s="672">
        <f t="shared" si="20"/>
        <v>5.1452260097986739</v>
      </c>
      <c r="BG54" s="672">
        <f t="shared" si="21"/>
        <v>5.5000691828882387</v>
      </c>
      <c r="BH54" s="672">
        <f t="shared" si="22"/>
        <v>42.70537588132899</v>
      </c>
      <c r="BI54" s="672">
        <f t="shared" si="23"/>
        <v>53.350671074015906</v>
      </c>
      <c r="BK54" s="670">
        <v>0.92365740740740743</v>
      </c>
      <c r="BL54" s="671">
        <f t="shared" si="24"/>
        <v>45526.923657407409</v>
      </c>
      <c r="BM54" s="670" t="s">
        <v>329</v>
      </c>
      <c r="BN54" s="672">
        <v>8.9999999999999993E-3</v>
      </c>
      <c r="BO54" s="672">
        <v>4.3999999999999997E-2</v>
      </c>
      <c r="BP54" s="672">
        <v>0.03</v>
      </c>
      <c r="BQ54" s="674">
        <v>114.42559497140269</v>
      </c>
      <c r="BR54" s="672">
        <f t="shared" si="79"/>
        <v>3814.1864990467566</v>
      </c>
      <c r="BS54" s="675">
        <f t="shared" si="26"/>
        <v>34.327678491420805</v>
      </c>
      <c r="BT54" s="672">
        <f t="shared" si="27"/>
        <v>3.6911482248839582</v>
      </c>
      <c r="BU54" s="672">
        <f t="shared" si="28"/>
        <v>3.9457101714276792</v>
      </c>
      <c r="BV54" s="672">
        <f t="shared" si="29"/>
        <v>30.636530266536848</v>
      </c>
      <c r="BW54" s="672">
        <f t="shared" si="30"/>
        <v>38.273388662848483</v>
      </c>
      <c r="BY54" s="472">
        <v>47.351462973091152</v>
      </c>
      <c r="BZ54" s="472">
        <f t="shared" si="57"/>
        <v>53.350671074015906</v>
      </c>
      <c r="CA54" s="472">
        <f t="shared" si="58"/>
        <v>30.636530266536848</v>
      </c>
      <c r="CB54" s="472">
        <v>52.794159866549904</v>
      </c>
      <c r="CC54" s="472">
        <v>42.259907814694252</v>
      </c>
      <c r="CD54" s="472">
        <f t="shared" si="59"/>
        <v>0.55651120746600213</v>
      </c>
      <c r="CE54" s="472">
        <f t="shared" si="60"/>
        <v>11.623377548157404</v>
      </c>
      <c r="CI54" s="661">
        <v>0.89819444444444441</v>
      </c>
      <c r="CJ54" s="662">
        <f t="shared" si="61"/>
        <v>45526.898194444446</v>
      </c>
      <c r="CK54" s="661" t="s">
        <v>365</v>
      </c>
      <c r="CL54" s="663">
        <v>3.7999999999999999E-2</v>
      </c>
      <c r="CM54" s="663">
        <v>0.183</v>
      </c>
      <c r="CN54" s="663">
        <v>0.22500000000000001</v>
      </c>
      <c r="CO54" s="664">
        <v>507.35565699957988</v>
      </c>
      <c r="CP54" s="505">
        <f t="shared" si="62"/>
        <v>2254.9140311092438</v>
      </c>
      <c r="CQ54" s="665">
        <f t="shared" si="63"/>
        <v>85.686733182151258</v>
      </c>
      <c r="CR54" s="505">
        <f t="shared" si="31"/>
        <v>2.2449365353963713</v>
      </c>
      <c r="CS54" s="505">
        <f t="shared" si="32"/>
        <v>2.2649806116052673</v>
      </c>
      <c r="CT54" s="505">
        <f t="shared" si="33"/>
        <v>83.441796646754881</v>
      </c>
      <c r="CU54" s="505">
        <f t="shared" si="34"/>
        <v>87.951713793756525</v>
      </c>
      <c r="CW54" s="661">
        <v>0.89819444444444441</v>
      </c>
      <c r="CX54" s="662">
        <f t="shared" si="64"/>
        <v>45526.898194444446</v>
      </c>
      <c r="CY54" s="661" t="s">
        <v>365</v>
      </c>
      <c r="CZ54" s="663">
        <v>3.7999999999999999E-2</v>
      </c>
      <c r="DA54" s="663">
        <v>0.183</v>
      </c>
      <c r="DB54" s="663">
        <v>0.22500000000000001</v>
      </c>
      <c r="DC54" s="664">
        <v>419.19256316868018</v>
      </c>
      <c r="DD54" s="505">
        <f t="shared" si="78"/>
        <v>1863.0780585274674</v>
      </c>
      <c r="DE54" s="665">
        <f t="shared" si="66"/>
        <v>70.796966224043757</v>
      </c>
      <c r="DF54" s="505">
        <f t="shared" si="35"/>
        <v>1.8548343503038947</v>
      </c>
      <c r="DG54" s="505">
        <f t="shared" si="36"/>
        <v>1.8713953712887508</v>
      </c>
      <c r="DH54" s="505">
        <f t="shared" si="37"/>
        <v>68.942131873739868</v>
      </c>
      <c r="DI54" s="505">
        <f t="shared" si="38"/>
        <v>72.668361595332513</v>
      </c>
      <c r="DK54" s="1019">
        <v>85.288727393305692</v>
      </c>
      <c r="DL54" s="229">
        <f t="shared" si="67"/>
        <v>87.951713793756525</v>
      </c>
      <c r="DM54" s="1020">
        <f t="shared" si="68"/>
        <v>68.942131873739868</v>
      </c>
      <c r="DN54" s="1021">
        <v>87.543187410163512</v>
      </c>
      <c r="DO54" s="229">
        <v>83.054218350048387</v>
      </c>
      <c r="DP54" s="472">
        <f t="shared" si="69"/>
        <v>0.40852638359301352</v>
      </c>
      <c r="DQ54" s="472">
        <f t="shared" si="70"/>
        <v>14.112086476308519</v>
      </c>
      <c r="DU54" s="682">
        <v>0.90153935185185186</v>
      </c>
      <c r="DV54" s="683">
        <f t="shared" si="39"/>
        <v>45526.901539351849</v>
      </c>
      <c r="DW54" s="682" t="s">
        <v>366</v>
      </c>
      <c r="DX54" s="684">
        <v>4.5999999999999999E-2</v>
      </c>
      <c r="DY54" s="684">
        <v>0.22700000000000001</v>
      </c>
      <c r="DZ54" s="684">
        <v>0.22700000000000001</v>
      </c>
      <c r="EA54" s="685">
        <v>474.54372395921371</v>
      </c>
      <c r="EB54" s="501">
        <f t="shared" si="40"/>
        <v>2090.5009866044657</v>
      </c>
      <c r="EC54" s="686">
        <f t="shared" si="41"/>
        <v>96.163045383805425</v>
      </c>
      <c r="ED54" s="501">
        <f t="shared" si="42"/>
        <v>2.0813321226281301</v>
      </c>
      <c r="EE54" s="501">
        <f t="shared" si="43"/>
        <v>2.0997509909699721</v>
      </c>
      <c r="EF54" s="501">
        <f t="shared" si="44"/>
        <v>94.081713261177299</v>
      </c>
      <c r="EG54" s="501">
        <f t="shared" si="45"/>
        <v>98.262796374775391</v>
      </c>
      <c r="EI54" s="682">
        <v>0.90153935185185186</v>
      </c>
      <c r="EJ54" s="683">
        <f t="shared" si="46"/>
        <v>45526.901539351849</v>
      </c>
      <c r="EK54" s="682" t="s">
        <v>366</v>
      </c>
      <c r="EL54" s="684">
        <v>4.5999999999999999E-2</v>
      </c>
      <c r="EM54" s="684">
        <v>0.22700000000000001</v>
      </c>
      <c r="EN54" s="684">
        <v>0.22700000000000001</v>
      </c>
      <c r="EO54" s="685">
        <v>411.04962086203687</v>
      </c>
      <c r="EP54" s="501">
        <f t="shared" si="47"/>
        <v>1810.7912813305588</v>
      </c>
      <c r="EQ54" s="686">
        <f t="shared" si="48"/>
        <v>83.296398941205709</v>
      </c>
      <c r="ER54" s="501">
        <f t="shared" si="49"/>
        <v>1.8028492143071793</v>
      </c>
      <c r="ES54" s="501">
        <f t="shared" si="50"/>
        <v>1.8188036321329064</v>
      </c>
      <c r="ET54" s="501">
        <f t="shared" si="51"/>
        <v>81.493549726898536</v>
      </c>
      <c r="EU54" s="501">
        <f t="shared" si="52"/>
        <v>85.115202573338621</v>
      </c>
      <c r="EW54" s="1022">
        <v>96.606297033020255</v>
      </c>
      <c r="EX54" s="230">
        <f t="shared" si="71"/>
        <v>98.262796374775391</v>
      </c>
      <c r="EY54" s="1023">
        <f t="shared" si="72"/>
        <v>81.493549726898536</v>
      </c>
      <c r="EZ54" s="1024">
        <v>98.715726566157571</v>
      </c>
      <c r="FA54" s="230">
        <v>94.51537126771747</v>
      </c>
      <c r="FB54" s="472">
        <f t="shared" si="73"/>
        <v>-0.45293019138217971</v>
      </c>
      <c r="FC54" s="472">
        <f t="shared" si="74"/>
        <v>13.021821540818934</v>
      </c>
    </row>
    <row r="55" spans="11:159" x14ac:dyDescent="0.25">
      <c r="K55" s="657">
        <v>0.9611574074074074</v>
      </c>
      <c r="L55" s="658">
        <f t="shared" si="3"/>
        <v>45526.961157407408</v>
      </c>
      <c r="M55" s="657" t="s">
        <v>328</v>
      </c>
      <c r="N55" s="493">
        <v>5.0000000000000001E-3</v>
      </c>
      <c r="O55" s="493">
        <v>8.9999999999999993E-3</v>
      </c>
      <c r="P55" s="493">
        <v>8.9999999999999993E-3</v>
      </c>
      <c r="Q55" s="659">
        <v>92.703861557302019</v>
      </c>
      <c r="R55" s="493">
        <f t="shared" si="4"/>
        <v>10300.429061922447</v>
      </c>
      <c r="S55" s="660">
        <f t="shared" si="5"/>
        <v>51.502145309612231</v>
      </c>
      <c r="T55" s="493">
        <f t="shared" si="6"/>
        <v>9.2703861557302023</v>
      </c>
      <c r="U55" s="493">
        <f t="shared" si="7"/>
        <v>11.587982694662752</v>
      </c>
      <c r="V55" s="493">
        <f t="shared" si="8"/>
        <v>42.231759153882031</v>
      </c>
      <c r="W55" s="493">
        <f t="shared" si="9"/>
        <v>63.090128004274987</v>
      </c>
      <c r="Y55" s="657">
        <v>0.9611574074074074</v>
      </c>
      <c r="Z55" s="658">
        <f t="shared" si="10"/>
        <v>45526.961157407408</v>
      </c>
      <c r="AA55" s="657" t="s">
        <v>328</v>
      </c>
      <c r="AB55" s="493">
        <v>5.0000000000000001E-3</v>
      </c>
      <c r="AC55" s="493">
        <v>8.9999999999999993E-3</v>
      </c>
      <c r="AD55" s="493">
        <v>8.9999999999999993E-3</v>
      </c>
      <c r="AE55" s="659">
        <v>71.952219850446326</v>
      </c>
      <c r="AF55" s="493">
        <f t="shared" si="11"/>
        <v>7994.6910944940364</v>
      </c>
      <c r="AG55" s="660">
        <f t="shared" si="12"/>
        <v>39.973455472470185</v>
      </c>
      <c r="AH55" s="493">
        <f t="shared" si="13"/>
        <v>7.1952219850446335</v>
      </c>
      <c r="AI55" s="493">
        <f t="shared" si="14"/>
        <v>8.9940274813057908</v>
      </c>
      <c r="AJ55" s="493">
        <f t="shared" si="15"/>
        <v>32.778233487425553</v>
      </c>
      <c r="AK55" s="493">
        <f t="shared" si="16"/>
        <v>48.967482953775978</v>
      </c>
      <c r="AM55" s="472">
        <v>51.002489505086231</v>
      </c>
      <c r="AN55" s="472">
        <f t="shared" si="53"/>
        <v>63.090128004274987</v>
      </c>
      <c r="AO55" s="472">
        <f t="shared" si="54"/>
        <v>32.778233487425553</v>
      </c>
      <c r="AP55" s="472">
        <v>62.478049643730628</v>
      </c>
      <c r="AQ55" s="472">
        <v>41.822041394170711</v>
      </c>
      <c r="AR55" s="472">
        <f t="shared" si="55"/>
        <v>0.61207836054435916</v>
      </c>
      <c r="AS55" s="472">
        <f t="shared" si="56"/>
        <v>9.0438079067451582</v>
      </c>
      <c r="AW55" s="670">
        <v>0.92392361111111121</v>
      </c>
      <c r="AX55" s="671">
        <f t="shared" si="17"/>
        <v>45526.92392361111</v>
      </c>
      <c r="AY55" s="670" t="s">
        <v>329</v>
      </c>
      <c r="AZ55" s="672">
        <v>0.01</v>
      </c>
      <c r="BA55" s="672">
        <v>4.3999999999999997E-2</v>
      </c>
      <c r="BB55" s="672">
        <v>0.03</v>
      </c>
      <c r="BC55" s="674">
        <v>159.50200630375889</v>
      </c>
      <c r="BD55" s="672">
        <f t="shared" si="18"/>
        <v>5316.7335434586303</v>
      </c>
      <c r="BE55" s="675">
        <f t="shared" si="19"/>
        <v>53.167335434586306</v>
      </c>
      <c r="BF55" s="672">
        <f t="shared" si="20"/>
        <v>5.1452260097986739</v>
      </c>
      <c r="BG55" s="672">
        <f t="shared" si="21"/>
        <v>5.5000691828882387</v>
      </c>
      <c r="BH55" s="672">
        <f t="shared" si="22"/>
        <v>48.022109424787629</v>
      </c>
      <c r="BI55" s="672">
        <f t="shared" si="23"/>
        <v>58.667404617474546</v>
      </c>
      <c r="BK55" s="670">
        <v>0.92392361111111121</v>
      </c>
      <c r="BL55" s="671">
        <f t="shared" si="24"/>
        <v>45526.92392361111</v>
      </c>
      <c r="BM55" s="670" t="s">
        <v>329</v>
      </c>
      <c r="BN55" s="672">
        <v>0.01</v>
      </c>
      <c r="BO55" s="672">
        <v>4.3999999999999997E-2</v>
      </c>
      <c r="BP55" s="672">
        <v>0.03</v>
      </c>
      <c r="BQ55" s="674">
        <v>114.42559497140269</v>
      </c>
      <c r="BR55" s="672">
        <f t="shared" si="79"/>
        <v>3814.1864990467566</v>
      </c>
      <c r="BS55" s="675">
        <f t="shared" si="26"/>
        <v>38.141864990467568</v>
      </c>
      <c r="BT55" s="672">
        <f t="shared" si="27"/>
        <v>3.6911482248839582</v>
      </c>
      <c r="BU55" s="672">
        <f t="shared" si="28"/>
        <v>3.9457101714276792</v>
      </c>
      <c r="BV55" s="672">
        <f t="shared" si="29"/>
        <v>34.450716765583607</v>
      </c>
      <c r="BW55" s="672">
        <f t="shared" si="30"/>
        <v>42.087575161895245</v>
      </c>
      <c r="BY55" s="472">
        <v>52.612736636767949</v>
      </c>
      <c r="BZ55" s="472">
        <f t="shared" si="57"/>
        <v>58.667404617474546</v>
      </c>
      <c r="CA55" s="472">
        <f t="shared" si="58"/>
        <v>34.450716765583607</v>
      </c>
      <c r="CB55" s="472">
        <v>58.055433530226701</v>
      </c>
      <c r="CC55" s="472">
        <v>47.521181478371048</v>
      </c>
      <c r="CD55" s="472">
        <f t="shared" si="59"/>
        <v>0.61197108724784499</v>
      </c>
      <c r="CE55" s="472">
        <f t="shared" si="60"/>
        <v>13.070464712787441</v>
      </c>
      <c r="CI55" s="661">
        <v>0.89839120370370373</v>
      </c>
      <c r="CJ55" s="662">
        <f t="shared" si="61"/>
        <v>45526.8983912037</v>
      </c>
      <c r="CK55" s="661" t="s">
        <v>365</v>
      </c>
      <c r="CL55" s="663">
        <v>3.7999999999999999E-2</v>
      </c>
      <c r="CM55" s="663">
        <v>0.192</v>
      </c>
      <c r="CN55" s="663">
        <v>0.22500000000000001</v>
      </c>
      <c r="CO55" s="664">
        <v>507.35565699957988</v>
      </c>
      <c r="CP55" s="505">
        <f t="shared" si="62"/>
        <v>2254.9140311092438</v>
      </c>
      <c r="CQ55" s="665">
        <f t="shared" si="63"/>
        <v>85.686733182151258</v>
      </c>
      <c r="CR55" s="505">
        <f t="shared" si="31"/>
        <v>2.2449365353963713</v>
      </c>
      <c r="CS55" s="505">
        <f t="shared" si="32"/>
        <v>2.2649806116052673</v>
      </c>
      <c r="CT55" s="505">
        <f t="shared" si="33"/>
        <v>83.441796646754881</v>
      </c>
      <c r="CU55" s="505">
        <f t="shared" si="34"/>
        <v>87.951713793756525</v>
      </c>
      <c r="CW55" s="661">
        <v>0.89839120370370373</v>
      </c>
      <c r="CX55" s="662">
        <f t="shared" si="64"/>
        <v>45526.8983912037</v>
      </c>
      <c r="CY55" s="661" t="s">
        <v>365</v>
      </c>
      <c r="CZ55" s="663">
        <v>3.7999999999999999E-2</v>
      </c>
      <c r="DA55" s="663">
        <v>0.192</v>
      </c>
      <c r="DB55" s="663">
        <v>0.22500000000000001</v>
      </c>
      <c r="DC55" s="664">
        <v>419.19256316868018</v>
      </c>
      <c r="DD55" s="505">
        <f t="shared" si="78"/>
        <v>1863.0780585274674</v>
      </c>
      <c r="DE55" s="665">
        <f t="shared" si="66"/>
        <v>70.796966224043757</v>
      </c>
      <c r="DF55" s="505">
        <f t="shared" si="35"/>
        <v>1.8548343503038947</v>
      </c>
      <c r="DG55" s="505">
        <f t="shared" si="36"/>
        <v>1.8713953712887508</v>
      </c>
      <c r="DH55" s="505">
        <f t="shared" si="37"/>
        <v>68.942131873739868</v>
      </c>
      <c r="DI55" s="505">
        <f t="shared" si="38"/>
        <v>72.668361595332513</v>
      </c>
      <c r="DK55" s="1019">
        <v>85.288727393305692</v>
      </c>
      <c r="DL55" s="229">
        <f t="shared" si="67"/>
        <v>87.951713793756525</v>
      </c>
      <c r="DM55" s="1020">
        <f t="shared" si="68"/>
        <v>68.942131873739868</v>
      </c>
      <c r="DN55" s="1021">
        <v>87.543187410163512</v>
      </c>
      <c r="DO55" s="229">
        <v>83.054218350048387</v>
      </c>
      <c r="DP55" s="472">
        <f t="shared" si="69"/>
        <v>0.40852638359301352</v>
      </c>
      <c r="DQ55" s="472">
        <f t="shared" si="70"/>
        <v>14.112086476308519</v>
      </c>
      <c r="DU55" s="682">
        <v>0.90186342592592583</v>
      </c>
      <c r="DV55" s="683">
        <f t="shared" si="39"/>
        <v>45526.901863425926</v>
      </c>
      <c r="DW55" s="682" t="s">
        <v>366</v>
      </c>
      <c r="DX55" s="684">
        <v>4.2999999999999997E-2</v>
      </c>
      <c r="DY55" s="684">
        <v>0.22700000000000001</v>
      </c>
      <c r="DZ55" s="684">
        <v>0.22700000000000001</v>
      </c>
      <c r="EA55" s="685">
        <v>474.54372395921371</v>
      </c>
      <c r="EB55" s="501">
        <f t="shared" si="40"/>
        <v>2090.5009866044657</v>
      </c>
      <c r="EC55" s="686">
        <f t="shared" si="41"/>
        <v>89.891542423992021</v>
      </c>
      <c r="ED55" s="501">
        <f t="shared" si="42"/>
        <v>2.0813321226281301</v>
      </c>
      <c r="EE55" s="501">
        <f t="shared" si="43"/>
        <v>2.0997509909699721</v>
      </c>
      <c r="EF55" s="501">
        <f t="shared" si="44"/>
        <v>87.810210301363895</v>
      </c>
      <c r="EG55" s="501">
        <f t="shared" si="45"/>
        <v>91.991293414961987</v>
      </c>
      <c r="EI55" s="682">
        <v>0.90186342592592583</v>
      </c>
      <c r="EJ55" s="683">
        <f t="shared" si="46"/>
        <v>45526.901863425926</v>
      </c>
      <c r="EK55" s="682" t="s">
        <v>366</v>
      </c>
      <c r="EL55" s="684">
        <v>4.2999999999999997E-2</v>
      </c>
      <c r="EM55" s="684">
        <v>0.22700000000000001</v>
      </c>
      <c r="EN55" s="684">
        <v>0.22700000000000001</v>
      </c>
      <c r="EO55" s="685">
        <v>411.04962086203687</v>
      </c>
      <c r="EP55" s="501">
        <f t="shared" si="47"/>
        <v>1810.7912813305588</v>
      </c>
      <c r="EQ55" s="686">
        <f t="shared" si="48"/>
        <v>77.864025097214025</v>
      </c>
      <c r="ER55" s="501">
        <f t="shared" si="49"/>
        <v>1.8028492143071793</v>
      </c>
      <c r="ES55" s="501">
        <f t="shared" si="50"/>
        <v>1.8188036321329064</v>
      </c>
      <c r="ET55" s="501">
        <f t="shared" si="51"/>
        <v>76.061175882906852</v>
      </c>
      <c r="EU55" s="501">
        <f t="shared" si="52"/>
        <v>79.682828729346937</v>
      </c>
      <c r="EW55" s="1022">
        <v>90.305886356953707</v>
      </c>
      <c r="EX55" s="230">
        <f t="shared" si="71"/>
        <v>91.991293414961987</v>
      </c>
      <c r="EY55" s="1023">
        <f t="shared" si="72"/>
        <v>76.061175882906852</v>
      </c>
      <c r="EZ55" s="1024">
        <v>92.415315890091023</v>
      </c>
      <c r="FA55" s="230">
        <v>88.214960591650922</v>
      </c>
      <c r="FB55" s="472">
        <f t="shared" si="73"/>
        <v>-0.42402247512903557</v>
      </c>
      <c r="FC55" s="472">
        <f t="shared" si="74"/>
        <v>12.15378470874407</v>
      </c>
    </row>
    <row r="56" spans="11:159" x14ac:dyDescent="0.25">
      <c r="K56" s="657">
        <v>0.96187500000000004</v>
      </c>
      <c r="L56" s="658">
        <f t="shared" si="3"/>
        <v>45526.961875000001</v>
      </c>
      <c r="M56" s="657" t="s">
        <v>328</v>
      </c>
      <c r="N56" s="493">
        <v>5.0000000000000001E-3</v>
      </c>
      <c r="O56" s="493">
        <v>8.9999999999999993E-3</v>
      </c>
      <c r="P56" s="493">
        <v>8.9999999999999993E-3</v>
      </c>
      <c r="Q56" s="659">
        <v>92.703861557302019</v>
      </c>
      <c r="R56" s="493">
        <f t="shared" si="4"/>
        <v>10300.429061922447</v>
      </c>
      <c r="S56" s="660">
        <f t="shared" si="5"/>
        <v>51.502145309612231</v>
      </c>
      <c r="T56" s="493">
        <f t="shared" si="6"/>
        <v>9.2703861557302023</v>
      </c>
      <c r="U56" s="493">
        <f t="shared" si="7"/>
        <v>11.587982694662752</v>
      </c>
      <c r="V56" s="493">
        <f t="shared" si="8"/>
        <v>42.231759153882031</v>
      </c>
      <c r="W56" s="493">
        <f t="shared" si="9"/>
        <v>63.090128004274987</v>
      </c>
      <c r="Y56" s="657">
        <v>0.96187500000000004</v>
      </c>
      <c r="Z56" s="658">
        <f t="shared" si="10"/>
        <v>45526.961875000001</v>
      </c>
      <c r="AA56" s="657" t="s">
        <v>328</v>
      </c>
      <c r="AB56" s="493">
        <v>5.0000000000000001E-3</v>
      </c>
      <c r="AC56" s="493">
        <v>8.9999999999999993E-3</v>
      </c>
      <c r="AD56" s="493">
        <v>8.9999999999999993E-3</v>
      </c>
      <c r="AE56" s="659">
        <v>71.952219850446326</v>
      </c>
      <c r="AF56" s="493">
        <f t="shared" si="11"/>
        <v>7994.6910944940364</v>
      </c>
      <c r="AG56" s="660">
        <f t="shared" si="12"/>
        <v>39.973455472470185</v>
      </c>
      <c r="AH56" s="493">
        <f t="shared" si="13"/>
        <v>7.1952219850446335</v>
      </c>
      <c r="AI56" s="493">
        <f t="shared" si="14"/>
        <v>8.9940274813057908</v>
      </c>
      <c r="AJ56" s="493">
        <f t="shared" si="15"/>
        <v>32.778233487425553</v>
      </c>
      <c r="AK56" s="493">
        <f t="shared" si="16"/>
        <v>48.967482953775978</v>
      </c>
      <c r="AM56" s="472">
        <v>51.002489505086231</v>
      </c>
      <c r="AN56" s="472">
        <f t="shared" si="53"/>
        <v>63.090128004274987</v>
      </c>
      <c r="AO56" s="472">
        <f t="shared" si="54"/>
        <v>32.778233487425553</v>
      </c>
      <c r="AP56" s="472">
        <v>62.478049643730628</v>
      </c>
      <c r="AQ56" s="472">
        <v>41.822041394170711</v>
      </c>
      <c r="AR56" s="472">
        <f t="shared" si="55"/>
        <v>0.61207836054435916</v>
      </c>
      <c r="AS56" s="472">
        <f t="shared" si="56"/>
        <v>9.0438079067451582</v>
      </c>
      <c r="AW56" s="670">
        <v>0.92418981481481488</v>
      </c>
      <c r="AX56" s="671">
        <f t="shared" si="17"/>
        <v>45526.924189814818</v>
      </c>
      <c r="AY56" s="670" t="s">
        <v>329</v>
      </c>
      <c r="AZ56" s="672">
        <v>8.9999999999999993E-3</v>
      </c>
      <c r="BA56" s="672">
        <v>4.3999999999999997E-2</v>
      </c>
      <c r="BB56" s="672">
        <v>0.03</v>
      </c>
      <c r="BC56" s="674">
        <v>159.50200630375889</v>
      </c>
      <c r="BD56" s="672">
        <f t="shared" si="18"/>
        <v>5316.7335434586303</v>
      </c>
      <c r="BE56" s="675">
        <f t="shared" si="19"/>
        <v>47.850601891127667</v>
      </c>
      <c r="BF56" s="672">
        <f t="shared" si="20"/>
        <v>5.1452260097986739</v>
      </c>
      <c r="BG56" s="672">
        <f t="shared" si="21"/>
        <v>5.5000691828882387</v>
      </c>
      <c r="BH56" s="672">
        <f t="shared" si="22"/>
        <v>42.70537588132899</v>
      </c>
      <c r="BI56" s="672">
        <f t="shared" si="23"/>
        <v>53.350671074015906</v>
      </c>
      <c r="BK56" s="670">
        <v>0.92418981481481488</v>
      </c>
      <c r="BL56" s="671">
        <f t="shared" si="24"/>
        <v>45526.924189814818</v>
      </c>
      <c r="BM56" s="670" t="s">
        <v>329</v>
      </c>
      <c r="BN56" s="672">
        <v>8.9999999999999993E-3</v>
      </c>
      <c r="BO56" s="672">
        <v>4.3999999999999997E-2</v>
      </c>
      <c r="BP56" s="672">
        <v>0.03</v>
      </c>
      <c r="BQ56" s="674">
        <v>114.42559497140269</v>
      </c>
      <c r="BR56" s="672">
        <f t="shared" si="79"/>
        <v>3814.1864990467566</v>
      </c>
      <c r="BS56" s="675">
        <f t="shared" si="26"/>
        <v>34.327678491420805</v>
      </c>
      <c r="BT56" s="672">
        <f t="shared" si="27"/>
        <v>3.6911482248839582</v>
      </c>
      <c r="BU56" s="672">
        <f t="shared" si="28"/>
        <v>3.9457101714276792</v>
      </c>
      <c r="BV56" s="672">
        <f t="shared" si="29"/>
        <v>30.636530266536848</v>
      </c>
      <c r="BW56" s="672">
        <f t="shared" si="30"/>
        <v>38.273388662848483</v>
      </c>
      <c r="BY56" s="472">
        <v>47.351462973091152</v>
      </c>
      <c r="BZ56" s="472">
        <f t="shared" si="57"/>
        <v>53.350671074015906</v>
      </c>
      <c r="CA56" s="472">
        <f t="shared" si="58"/>
        <v>30.636530266536848</v>
      </c>
      <c r="CB56" s="472">
        <v>52.794159866549904</v>
      </c>
      <c r="CC56" s="472">
        <v>42.259907814694252</v>
      </c>
      <c r="CD56" s="472">
        <f t="shared" si="59"/>
        <v>0.55651120746600213</v>
      </c>
      <c r="CE56" s="472">
        <f t="shared" si="60"/>
        <v>11.623377548157404</v>
      </c>
      <c r="CI56" s="661">
        <v>0.89856481481481476</v>
      </c>
      <c r="CJ56" s="662">
        <f t="shared" si="61"/>
        <v>45526.898564814815</v>
      </c>
      <c r="CK56" s="661" t="s">
        <v>365</v>
      </c>
      <c r="CL56" s="663">
        <v>4.2000000000000003E-2</v>
      </c>
      <c r="CM56" s="663">
        <v>0.192</v>
      </c>
      <c r="CN56" s="663">
        <v>0.22500000000000001</v>
      </c>
      <c r="CO56" s="664">
        <v>507.35565699957988</v>
      </c>
      <c r="CP56" s="505">
        <f t="shared" si="62"/>
        <v>2254.9140311092438</v>
      </c>
      <c r="CQ56" s="665">
        <f t="shared" si="63"/>
        <v>94.70638930658825</v>
      </c>
      <c r="CR56" s="505">
        <f t="shared" si="31"/>
        <v>2.2449365353963713</v>
      </c>
      <c r="CS56" s="505">
        <f t="shared" si="32"/>
        <v>2.2649806116052673</v>
      </c>
      <c r="CT56" s="505">
        <f t="shared" si="33"/>
        <v>92.461452771191873</v>
      </c>
      <c r="CU56" s="505">
        <f t="shared" si="34"/>
        <v>96.971369918193517</v>
      </c>
      <c r="CW56" s="661">
        <v>0.89856481481481476</v>
      </c>
      <c r="CX56" s="662">
        <f t="shared" si="64"/>
        <v>45526.898564814815</v>
      </c>
      <c r="CY56" s="661" t="s">
        <v>365</v>
      </c>
      <c r="CZ56" s="663">
        <v>4.2000000000000003E-2</v>
      </c>
      <c r="DA56" s="663">
        <v>0.192</v>
      </c>
      <c r="DB56" s="663">
        <v>0.22500000000000001</v>
      </c>
      <c r="DC56" s="664">
        <v>419.19256316868018</v>
      </c>
      <c r="DD56" s="505">
        <f t="shared" si="78"/>
        <v>1863.0780585274674</v>
      </c>
      <c r="DE56" s="665">
        <f t="shared" si="66"/>
        <v>78.24927845815364</v>
      </c>
      <c r="DF56" s="505">
        <f t="shared" si="35"/>
        <v>1.8548343503038947</v>
      </c>
      <c r="DG56" s="505">
        <f t="shared" si="36"/>
        <v>1.8713953712887508</v>
      </c>
      <c r="DH56" s="505">
        <f t="shared" si="37"/>
        <v>76.39444410784975</v>
      </c>
      <c r="DI56" s="505">
        <f t="shared" si="38"/>
        <v>80.120673829442396</v>
      </c>
      <c r="DK56" s="1019">
        <v>94.266488171548403</v>
      </c>
      <c r="DL56" s="229">
        <f t="shared" si="67"/>
        <v>96.971369918193517</v>
      </c>
      <c r="DM56" s="1020">
        <f t="shared" si="68"/>
        <v>76.39444410784975</v>
      </c>
      <c r="DN56" s="1021">
        <v>96.520948188406223</v>
      </c>
      <c r="DO56" s="229">
        <v>92.031979128291098</v>
      </c>
      <c r="DP56" s="472">
        <f t="shared" si="69"/>
        <v>0.45042172978729411</v>
      </c>
      <c r="DQ56" s="472">
        <f t="shared" si="70"/>
        <v>15.637535020441348</v>
      </c>
      <c r="DU56" s="682">
        <v>0.90222222222222215</v>
      </c>
      <c r="DV56" s="683">
        <f t="shared" si="39"/>
        <v>45526.902222222219</v>
      </c>
      <c r="DW56" s="682" t="s">
        <v>366</v>
      </c>
      <c r="DX56" s="684">
        <v>4.7E-2</v>
      </c>
      <c r="DY56" s="684">
        <v>0.22700000000000001</v>
      </c>
      <c r="DZ56" s="684">
        <v>0.22700000000000001</v>
      </c>
      <c r="EA56" s="685">
        <v>474.54372395921371</v>
      </c>
      <c r="EB56" s="501">
        <f t="shared" si="40"/>
        <v>2090.5009866044657</v>
      </c>
      <c r="EC56" s="686">
        <f t="shared" si="41"/>
        <v>98.253546370409879</v>
      </c>
      <c r="ED56" s="501">
        <f t="shared" si="42"/>
        <v>2.0813321226281301</v>
      </c>
      <c r="EE56" s="501">
        <f t="shared" si="43"/>
        <v>2.0997509909699721</v>
      </c>
      <c r="EF56" s="501">
        <f t="shared" si="44"/>
        <v>96.172214247781753</v>
      </c>
      <c r="EG56" s="501">
        <f t="shared" si="45"/>
        <v>100.35329736137984</v>
      </c>
      <c r="EI56" s="682">
        <v>0.90222222222222215</v>
      </c>
      <c r="EJ56" s="683">
        <f t="shared" si="46"/>
        <v>45526.902222222219</v>
      </c>
      <c r="EK56" s="682" t="s">
        <v>366</v>
      </c>
      <c r="EL56" s="684">
        <v>4.7E-2</v>
      </c>
      <c r="EM56" s="684">
        <v>0.22700000000000001</v>
      </c>
      <c r="EN56" s="684">
        <v>0.22700000000000001</v>
      </c>
      <c r="EO56" s="685">
        <v>411.04962086203687</v>
      </c>
      <c r="EP56" s="501">
        <f t="shared" si="47"/>
        <v>1810.7912813305588</v>
      </c>
      <c r="EQ56" s="686">
        <f t="shared" si="48"/>
        <v>85.107190222536261</v>
      </c>
      <c r="ER56" s="501">
        <f t="shared" si="49"/>
        <v>1.8028492143071793</v>
      </c>
      <c r="ES56" s="501">
        <f t="shared" si="50"/>
        <v>1.8188036321329064</v>
      </c>
      <c r="ET56" s="501">
        <f t="shared" si="51"/>
        <v>83.304341008229088</v>
      </c>
      <c r="EU56" s="501">
        <f t="shared" si="52"/>
        <v>86.925993854669173</v>
      </c>
      <c r="EW56" s="1022">
        <v>98.706433925042433</v>
      </c>
      <c r="EX56" s="230">
        <f t="shared" si="71"/>
        <v>100.35329736137984</v>
      </c>
      <c r="EY56" s="1023">
        <f t="shared" si="72"/>
        <v>83.304341008229088</v>
      </c>
      <c r="EZ56" s="1024">
        <v>100.81586345817975</v>
      </c>
      <c r="FA56" s="230">
        <v>96.615508159739647</v>
      </c>
      <c r="FB56" s="472">
        <f t="shared" si="73"/>
        <v>-0.4625660967999039</v>
      </c>
      <c r="FC56" s="472">
        <f t="shared" si="74"/>
        <v>13.31116715151056</v>
      </c>
    </row>
    <row r="57" spans="11:159" x14ac:dyDescent="0.25">
      <c r="K57" s="657">
        <v>0.96251157407407406</v>
      </c>
      <c r="L57" s="658">
        <f t="shared" si="3"/>
        <v>45526.962511574071</v>
      </c>
      <c r="M57" s="657" t="s">
        <v>328</v>
      </c>
      <c r="N57" s="493">
        <v>5.0000000000000001E-3</v>
      </c>
      <c r="O57" s="493">
        <v>8.9999999999999993E-3</v>
      </c>
      <c r="P57" s="493">
        <v>8.9999999999999993E-3</v>
      </c>
      <c r="Q57" s="659">
        <v>92.703861557302019</v>
      </c>
      <c r="R57" s="493">
        <f t="shared" si="4"/>
        <v>10300.429061922447</v>
      </c>
      <c r="S57" s="660">
        <f t="shared" si="5"/>
        <v>51.502145309612231</v>
      </c>
      <c r="T57" s="493">
        <f t="shared" si="6"/>
        <v>9.2703861557302023</v>
      </c>
      <c r="U57" s="493">
        <f t="shared" si="7"/>
        <v>11.587982694662752</v>
      </c>
      <c r="V57" s="493">
        <f t="shared" si="8"/>
        <v>42.231759153882031</v>
      </c>
      <c r="W57" s="493">
        <f t="shared" si="9"/>
        <v>63.090128004274987</v>
      </c>
      <c r="Y57" s="657">
        <v>0.96251157407407406</v>
      </c>
      <c r="Z57" s="658">
        <f t="shared" si="10"/>
        <v>45526.962511574071</v>
      </c>
      <c r="AA57" s="657" t="s">
        <v>328</v>
      </c>
      <c r="AB57" s="493">
        <v>5.0000000000000001E-3</v>
      </c>
      <c r="AC57" s="493">
        <v>8.9999999999999993E-3</v>
      </c>
      <c r="AD57" s="493">
        <v>8.9999999999999993E-3</v>
      </c>
      <c r="AE57" s="659">
        <v>71.952219850446326</v>
      </c>
      <c r="AF57" s="493">
        <f t="shared" si="11"/>
        <v>7994.6910944940364</v>
      </c>
      <c r="AG57" s="660">
        <f t="shared" si="12"/>
        <v>39.973455472470185</v>
      </c>
      <c r="AH57" s="493">
        <f t="shared" si="13"/>
        <v>7.1952219850446335</v>
      </c>
      <c r="AI57" s="493">
        <f t="shared" si="14"/>
        <v>8.9940274813057908</v>
      </c>
      <c r="AJ57" s="493">
        <f t="shared" si="15"/>
        <v>32.778233487425553</v>
      </c>
      <c r="AK57" s="493">
        <f t="shared" si="16"/>
        <v>48.967482953775978</v>
      </c>
      <c r="AM57" s="472">
        <v>51.002489505086231</v>
      </c>
      <c r="AN57" s="472">
        <f t="shared" si="53"/>
        <v>63.090128004274987</v>
      </c>
      <c r="AO57" s="472">
        <f t="shared" si="54"/>
        <v>32.778233487425553</v>
      </c>
      <c r="AP57" s="472">
        <v>62.478049643730628</v>
      </c>
      <c r="AQ57" s="472">
        <v>41.822041394170711</v>
      </c>
      <c r="AR57" s="472">
        <f t="shared" si="55"/>
        <v>0.61207836054435916</v>
      </c>
      <c r="AS57" s="472">
        <f t="shared" si="56"/>
        <v>9.0438079067451582</v>
      </c>
      <c r="AW57" s="670">
        <v>0.92445601851851855</v>
      </c>
      <c r="AX57" s="671">
        <f t="shared" si="17"/>
        <v>45526.924456018518</v>
      </c>
      <c r="AY57" s="670" t="s">
        <v>329</v>
      </c>
      <c r="AZ57" s="672">
        <v>8.9999999999999993E-3</v>
      </c>
      <c r="BA57" s="672">
        <v>4.3999999999999997E-2</v>
      </c>
      <c r="BB57" s="672">
        <v>0.03</v>
      </c>
      <c r="BC57" s="674">
        <v>159.50200630375889</v>
      </c>
      <c r="BD57" s="672">
        <f t="shared" si="18"/>
        <v>5316.7335434586303</v>
      </c>
      <c r="BE57" s="675">
        <f t="shared" si="19"/>
        <v>47.850601891127667</v>
      </c>
      <c r="BF57" s="672">
        <f t="shared" si="20"/>
        <v>5.1452260097986739</v>
      </c>
      <c r="BG57" s="672">
        <f t="shared" si="21"/>
        <v>5.5000691828882387</v>
      </c>
      <c r="BH57" s="672">
        <f t="shared" si="22"/>
        <v>42.70537588132899</v>
      </c>
      <c r="BI57" s="672">
        <f t="shared" si="23"/>
        <v>53.350671074015906</v>
      </c>
      <c r="BK57" s="670">
        <v>0.92445601851851855</v>
      </c>
      <c r="BL57" s="671">
        <f t="shared" si="24"/>
        <v>45526.924456018518</v>
      </c>
      <c r="BM57" s="670" t="s">
        <v>329</v>
      </c>
      <c r="BN57" s="672">
        <v>8.9999999999999993E-3</v>
      </c>
      <c r="BO57" s="672">
        <v>4.3999999999999997E-2</v>
      </c>
      <c r="BP57" s="672">
        <v>0.03</v>
      </c>
      <c r="BQ57" s="674">
        <v>114.42559497140269</v>
      </c>
      <c r="BR57" s="672">
        <f t="shared" si="79"/>
        <v>3814.1864990467566</v>
      </c>
      <c r="BS57" s="675">
        <f t="shared" si="26"/>
        <v>34.327678491420805</v>
      </c>
      <c r="BT57" s="672">
        <f t="shared" si="27"/>
        <v>3.6911482248839582</v>
      </c>
      <c r="BU57" s="672">
        <f t="shared" si="28"/>
        <v>3.9457101714276792</v>
      </c>
      <c r="BV57" s="672">
        <f t="shared" si="29"/>
        <v>30.636530266536848</v>
      </c>
      <c r="BW57" s="672">
        <f t="shared" si="30"/>
        <v>38.273388662848483</v>
      </c>
      <c r="BY57" s="472">
        <v>47.351462973091152</v>
      </c>
      <c r="BZ57" s="472">
        <f t="shared" si="57"/>
        <v>53.350671074015906</v>
      </c>
      <c r="CA57" s="472">
        <f t="shared" si="58"/>
        <v>30.636530266536848</v>
      </c>
      <c r="CB57" s="472">
        <v>52.794159866549904</v>
      </c>
      <c r="CC57" s="472">
        <v>42.259907814694252</v>
      </c>
      <c r="CD57" s="472">
        <f t="shared" si="59"/>
        <v>0.55651120746600213</v>
      </c>
      <c r="CE57" s="472">
        <f t="shared" si="60"/>
        <v>11.623377548157404</v>
      </c>
      <c r="CI57" s="661">
        <v>0.89872685185185175</v>
      </c>
      <c r="CJ57" s="662">
        <f t="shared" si="61"/>
        <v>45526.898726851854</v>
      </c>
      <c r="CK57" s="661" t="s">
        <v>365</v>
      </c>
      <c r="CL57" s="663">
        <v>4.4999999999999998E-2</v>
      </c>
      <c r="CM57" s="663">
        <v>0.19400000000000001</v>
      </c>
      <c r="CN57" s="663">
        <v>0.22500000000000001</v>
      </c>
      <c r="CO57" s="664">
        <v>507.35565699957988</v>
      </c>
      <c r="CP57" s="505">
        <f t="shared" si="62"/>
        <v>2254.9140311092438</v>
      </c>
      <c r="CQ57" s="665">
        <f t="shared" si="63"/>
        <v>101.47113139991596</v>
      </c>
      <c r="CR57" s="505">
        <f t="shared" si="31"/>
        <v>2.2449365353963713</v>
      </c>
      <c r="CS57" s="505">
        <f t="shared" si="32"/>
        <v>2.2649806116052673</v>
      </c>
      <c r="CT57" s="505">
        <f t="shared" si="33"/>
        <v>99.226194864519584</v>
      </c>
      <c r="CU57" s="505">
        <f t="shared" si="34"/>
        <v>103.73611201152123</v>
      </c>
      <c r="CW57" s="661">
        <v>0.89872685185185175</v>
      </c>
      <c r="CX57" s="662">
        <f t="shared" si="64"/>
        <v>45526.898726851854</v>
      </c>
      <c r="CY57" s="661" t="s">
        <v>365</v>
      </c>
      <c r="CZ57" s="663">
        <v>4.4999999999999998E-2</v>
      </c>
      <c r="DA57" s="663">
        <v>0.19400000000000001</v>
      </c>
      <c r="DB57" s="663">
        <v>0.22500000000000001</v>
      </c>
      <c r="DC57" s="664">
        <v>419.19256316868018</v>
      </c>
      <c r="DD57" s="505">
        <f t="shared" si="78"/>
        <v>1863.0780585274674</v>
      </c>
      <c r="DE57" s="665">
        <f t="shared" si="66"/>
        <v>83.83851263373603</v>
      </c>
      <c r="DF57" s="505">
        <f t="shared" si="35"/>
        <v>1.8548343503038947</v>
      </c>
      <c r="DG57" s="505">
        <f t="shared" si="36"/>
        <v>1.8713953712887508</v>
      </c>
      <c r="DH57" s="505">
        <f t="shared" si="37"/>
        <v>81.983678283432141</v>
      </c>
      <c r="DI57" s="505">
        <f t="shared" si="38"/>
        <v>85.709908005024786</v>
      </c>
      <c r="DK57" s="1019">
        <v>100.99980875523042</v>
      </c>
      <c r="DL57" s="229">
        <f t="shared" si="67"/>
        <v>103.73611201152123</v>
      </c>
      <c r="DM57" s="1020">
        <f t="shared" si="68"/>
        <v>81.983678283432141</v>
      </c>
      <c r="DN57" s="1021">
        <v>103.25426877208824</v>
      </c>
      <c r="DO57" s="229">
        <v>98.765299711973114</v>
      </c>
      <c r="DP57" s="472">
        <f t="shared" si="69"/>
        <v>0.48184323943299034</v>
      </c>
      <c r="DQ57" s="472">
        <f t="shared" si="70"/>
        <v>16.781621428540973</v>
      </c>
      <c r="DU57" s="682">
        <v>0.90256944444444442</v>
      </c>
      <c r="DV57" s="683">
        <f t="shared" si="39"/>
        <v>45526.902569444443</v>
      </c>
      <c r="DW57" s="682" t="s">
        <v>366</v>
      </c>
      <c r="DX57" s="684">
        <v>4.2999999999999997E-2</v>
      </c>
      <c r="DY57" s="684">
        <v>0.22700000000000001</v>
      </c>
      <c r="DZ57" s="684">
        <v>0.22700000000000001</v>
      </c>
      <c r="EA57" s="685">
        <v>474.54372395921371</v>
      </c>
      <c r="EB57" s="501">
        <f t="shared" si="40"/>
        <v>2090.5009866044657</v>
      </c>
      <c r="EC57" s="686">
        <f t="shared" si="41"/>
        <v>89.891542423992021</v>
      </c>
      <c r="ED57" s="501">
        <f t="shared" si="42"/>
        <v>2.0813321226281301</v>
      </c>
      <c r="EE57" s="501">
        <f t="shared" si="43"/>
        <v>2.0997509909699721</v>
      </c>
      <c r="EF57" s="501">
        <f t="shared" si="44"/>
        <v>87.810210301363895</v>
      </c>
      <c r="EG57" s="501">
        <f t="shared" si="45"/>
        <v>91.991293414961987</v>
      </c>
      <c r="EI57" s="682">
        <v>0.90256944444444442</v>
      </c>
      <c r="EJ57" s="683">
        <f t="shared" si="46"/>
        <v>45526.902569444443</v>
      </c>
      <c r="EK57" s="682" t="s">
        <v>366</v>
      </c>
      <c r="EL57" s="684">
        <v>4.2999999999999997E-2</v>
      </c>
      <c r="EM57" s="684">
        <v>0.22700000000000001</v>
      </c>
      <c r="EN57" s="684">
        <v>0.22700000000000001</v>
      </c>
      <c r="EO57" s="685">
        <v>411.04962086203687</v>
      </c>
      <c r="EP57" s="501">
        <f t="shared" si="47"/>
        <v>1810.7912813305588</v>
      </c>
      <c r="EQ57" s="686">
        <f t="shared" si="48"/>
        <v>77.864025097214025</v>
      </c>
      <c r="ER57" s="501">
        <f t="shared" si="49"/>
        <v>1.8028492143071793</v>
      </c>
      <c r="ES57" s="501">
        <f t="shared" si="50"/>
        <v>1.8188036321329064</v>
      </c>
      <c r="ET57" s="501">
        <f t="shared" si="51"/>
        <v>76.061175882906852</v>
      </c>
      <c r="EU57" s="501">
        <f t="shared" si="52"/>
        <v>79.682828729346937</v>
      </c>
      <c r="EW57" s="1022">
        <v>90.305886356953707</v>
      </c>
      <c r="EX57" s="230">
        <f t="shared" si="71"/>
        <v>91.991293414961987</v>
      </c>
      <c r="EY57" s="1023">
        <f t="shared" si="72"/>
        <v>76.061175882906852</v>
      </c>
      <c r="EZ57" s="1024">
        <v>92.415315890091023</v>
      </c>
      <c r="FA57" s="230">
        <v>88.214960591650922</v>
      </c>
      <c r="FB57" s="472">
        <f t="shared" si="73"/>
        <v>-0.42402247512903557</v>
      </c>
      <c r="FC57" s="472">
        <f t="shared" si="74"/>
        <v>12.15378470874407</v>
      </c>
    </row>
    <row r="58" spans="11:159" x14ac:dyDescent="0.25">
      <c r="K58" s="657">
        <v>0.96322916666666669</v>
      </c>
      <c r="L58" s="658">
        <f t="shared" si="3"/>
        <v>45526.963229166664</v>
      </c>
      <c r="M58" s="657" t="s">
        <v>328</v>
      </c>
      <c r="N58" s="493">
        <v>5.0000000000000001E-3</v>
      </c>
      <c r="O58" s="493">
        <v>8.9999999999999993E-3</v>
      </c>
      <c r="P58" s="493">
        <v>8.9999999999999993E-3</v>
      </c>
      <c r="Q58" s="659">
        <v>92.703861557302019</v>
      </c>
      <c r="R58" s="493">
        <f t="shared" si="4"/>
        <v>10300.429061922447</v>
      </c>
      <c r="S58" s="660">
        <f t="shared" si="5"/>
        <v>51.502145309612231</v>
      </c>
      <c r="T58" s="493">
        <f t="shared" si="6"/>
        <v>9.2703861557302023</v>
      </c>
      <c r="U58" s="493">
        <f t="shared" si="7"/>
        <v>11.587982694662752</v>
      </c>
      <c r="V58" s="493">
        <f t="shared" si="8"/>
        <v>42.231759153882031</v>
      </c>
      <c r="W58" s="493">
        <f t="shared" si="9"/>
        <v>63.090128004274987</v>
      </c>
      <c r="Y58" s="657">
        <v>0.96322916666666669</v>
      </c>
      <c r="Z58" s="658">
        <f t="shared" si="10"/>
        <v>45526.963229166664</v>
      </c>
      <c r="AA58" s="657" t="s">
        <v>328</v>
      </c>
      <c r="AB58" s="493">
        <v>5.0000000000000001E-3</v>
      </c>
      <c r="AC58" s="493">
        <v>8.9999999999999993E-3</v>
      </c>
      <c r="AD58" s="493">
        <v>8.9999999999999993E-3</v>
      </c>
      <c r="AE58" s="659">
        <v>71.952219850446326</v>
      </c>
      <c r="AF58" s="493">
        <f t="shared" si="11"/>
        <v>7994.6910944940364</v>
      </c>
      <c r="AG58" s="660">
        <f t="shared" si="12"/>
        <v>39.973455472470185</v>
      </c>
      <c r="AH58" s="493">
        <f t="shared" si="13"/>
        <v>7.1952219850446335</v>
      </c>
      <c r="AI58" s="493">
        <f t="shared" si="14"/>
        <v>8.9940274813057908</v>
      </c>
      <c r="AJ58" s="493">
        <f t="shared" si="15"/>
        <v>32.778233487425553</v>
      </c>
      <c r="AK58" s="493">
        <f t="shared" si="16"/>
        <v>48.967482953775978</v>
      </c>
      <c r="AM58" s="472">
        <v>51.002489505086231</v>
      </c>
      <c r="AN58" s="472">
        <f t="shared" si="53"/>
        <v>63.090128004274987</v>
      </c>
      <c r="AO58" s="472">
        <f t="shared" si="54"/>
        <v>32.778233487425553</v>
      </c>
      <c r="AP58" s="472">
        <v>62.478049643730628</v>
      </c>
      <c r="AQ58" s="472">
        <v>41.822041394170711</v>
      </c>
      <c r="AR58" s="472">
        <f t="shared" si="55"/>
        <v>0.61207836054435916</v>
      </c>
      <c r="AS58" s="472">
        <f t="shared" si="56"/>
        <v>9.0438079067451582</v>
      </c>
      <c r="AW58" s="670">
        <v>0.92465277777777777</v>
      </c>
      <c r="AX58" s="671">
        <f t="shared" si="17"/>
        <v>45526.92465277778</v>
      </c>
      <c r="AY58" s="670" t="s">
        <v>329</v>
      </c>
      <c r="AZ58" s="672">
        <v>0.01</v>
      </c>
      <c r="BA58" s="672">
        <v>4.3999999999999997E-2</v>
      </c>
      <c r="BB58" s="672">
        <v>0.03</v>
      </c>
      <c r="BC58" s="674">
        <v>159.50200630375889</v>
      </c>
      <c r="BD58" s="672">
        <f t="shared" si="18"/>
        <v>5316.7335434586303</v>
      </c>
      <c r="BE58" s="675">
        <f t="shared" si="19"/>
        <v>53.167335434586306</v>
      </c>
      <c r="BF58" s="672">
        <f t="shared" si="20"/>
        <v>5.1452260097986739</v>
      </c>
      <c r="BG58" s="672">
        <f t="shared" si="21"/>
        <v>5.5000691828882387</v>
      </c>
      <c r="BH58" s="672">
        <f t="shared" si="22"/>
        <v>48.022109424787629</v>
      </c>
      <c r="BI58" s="672">
        <f t="shared" si="23"/>
        <v>58.667404617474546</v>
      </c>
      <c r="BK58" s="670">
        <v>0.92465277777777777</v>
      </c>
      <c r="BL58" s="671">
        <f t="shared" si="24"/>
        <v>45526.92465277778</v>
      </c>
      <c r="BM58" s="670" t="s">
        <v>329</v>
      </c>
      <c r="BN58" s="672">
        <v>0.01</v>
      </c>
      <c r="BO58" s="672">
        <v>4.3999999999999997E-2</v>
      </c>
      <c r="BP58" s="672">
        <v>0.03</v>
      </c>
      <c r="BQ58" s="674">
        <v>114.42559497140269</v>
      </c>
      <c r="BR58" s="672">
        <f t="shared" si="79"/>
        <v>3814.1864990467566</v>
      </c>
      <c r="BS58" s="675">
        <f t="shared" si="26"/>
        <v>38.141864990467568</v>
      </c>
      <c r="BT58" s="672">
        <f t="shared" si="27"/>
        <v>3.6911482248839582</v>
      </c>
      <c r="BU58" s="672">
        <f t="shared" si="28"/>
        <v>3.9457101714276792</v>
      </c>
      <c r="BV58" s="672">
        <f t="shared" si="29"/>
        <v>34.450716765583607</v>
      </c>
      <c r="BW58" s="672">
        <f t="shared" si="30"/>
        <v>42.087575161895245</v>
      </c>
      <c r="BY58" s="472">
        <v>52.612736636767949</v>
      </c>
      <c r="BZ58" s="472">
        <f t="shared" si="57"/>
        <v>58.667404617474546</v>
      </c>
      <c r="CA58" s="472">
        <f t="shared" si="58"/>
        <v>34.450716765583607</v>
      </c>
      <c r="CB58" s="472">
        <v>58.055433530226701</v>
      </c>
      <c r="CC58" s="472">
        <v>47.521181478371048</v>
      </c>
      <c r="CD58" s="472">
        <f t="shared" si="59"/>
        <v>0.61197108724784499</v>
      </c>
      <c r="CE58" s="472">
        <f t="shared" si="60"/>
        <v>13.070464712787441</v>
      </c>
      <c r="CI58" s="661">
        <v>0.89888888888888896</v>
      </c>
      <c r="CJ58" s="662">
        <f t="shared" si="61"/>
        <v>45526.898888888885</v>
      </c>
      <c r="CK58" s="661" t="s">
        <v>365</v>
      </c>
      <c r="CL58" s="663">
        <v>4.5999999999999999E-2</v>
      </c>
      <c r="CM58" s="663">
        <v>0.2</v>
      </c>
      <c r="CN58" s="663">
        <v>0.22500000000000001</v>
      </c>
      <c r="CO58" s="664">
        <v>507.35565699957988</v>
      </c>
      <c r="CP58" s="505">
        <f t="shared" si="62"/>
        <v>2254.9140311092438</v>
      </c>
      <c r="CQ58" s="665">
        <f t="shared" si="63"/>
        <v>103.72604543102521</v>
      </c>
      <c r="CR58" s="505">
        <f t="shared" si="31"/>
        <v>2.2449365353963713</v>
      </c>
      <c r="CS58" s="505">
        <f t="shared" si="32"/>
        <v>2.2649806116052673</v>
      </c>
      <c r="CT58" s="505">
        <f t="shared" si="33"/>
        <v>101.48110889562884</v>
      </c>
      <c r="CU58" s="505">
        <f t="shared" si="34"/>
        <v>105.99102604263048</v>
      </c>
      <c r="CW58" s="661">
        <v>0.89888888888888896</v>
      </c>
      <c r="CX58" s="662">
        <f t="shared" si="64"/>
        <v>45526.898888888885</v>
      </c>
      <c r="CY58" s="661" t="s">
        <v>365</v>
      </c>
      <c r="CZ58" s="663">
        <v>4.5999999999999999E-2</v>
      </c>
      <c r="DA58" s="663">
        <v>0.2</v>
      </c>
      <c r="DB58" s="663">
        <v>0.22500000000000001</v>
      </c>
      <c r="DC58" s="664">
        <v>419.19256316868018</v>
      </c>
      <c r="DD58" s="505">
        <f t="shared" si="78"/>
        <v>1863.0780585274674</v>
      </c>
      <c r="DE58" s="665">
        <f t="shared" si="66"/>
        <v>85.701590692263494</v>
      </c>
      <c r="DF58" s="505">
        <f t="shared" si="35"/>
        <v>1.8548343503038947</v>
      </c>
      <c r="DG58" s="505">
        <f t="shared" si="36"/>
        <v>1.8713953712887508</v>
      </c>
      <c r="DH58" s="505">
        <f t="shared" si="37"/>
        <v>83.846756341959605</v>
      </c>
      <c r="DI58" s="505">
        <f t="shared" si="38"/>
        <v>87.57298606355225</v>
      </c>
      <c r="DK58" s="1019">
        <v>103.2442489497911</v>
      </c>
      <c r="DL58" s="229">
        <f t="shared" si="67"/>
        <v>105.99102604263048</v>
      </c>
      <c r="DM58" s="1020">
        <f t="shared" si="68"/>
        <v>83.846756341959605</v>
      </c>
      <c r="DN58" s="1021">
        <v>105.49870896664892</v>
      </c>
      <c r="DO58" s="229">
        <v>101.0097399065338</v>
      </c>
      <c r="DP58" s="472">
        <f t="shared" si="69"/>
        <v>0.49231707598156049</v>
      </c>
      <c r="DQ58" s="472">
        <f t="shared" si="70"/>
        <v>17.162983564574191</v>
      </c>
      <c r="DU58" s="682">
        <v>0.9028356481481481</v>
      </c>
      <c r="DV58" s="683">
        <f t="shared" si="39"/>
        <v>45526.90283564815</v>
      </c>
      <c r="DW58" s="682" t="s">
        <v>366</v>
      </c>
      <c r="DX58" s="684">
        <v>4.2999999999999997E-2</v>
      </c>
      <c r="DY58" s="684">
        <v>0.22700000000000001</v>
      </c>
      <c r="DZ58" s="684">
        <v>0.22700000000000001</v>
      </c>
      <c r="EA58" s="685">
        <v>474.54372395921371</v>
      </c>
      <c r="EB58" s="501">
        <f t="shared" si="40"/>
        <v>2090.5009866044657</v>
      </c>
      <c r="EC58" s="686">
        <f t="shared" si="41"/>
        <v>89.891542423992021</v>
      </c>
      <c r="ED58" s="501">
        <f t="shared" si="42"/>
        <v>2.0813321226281301</v>
      </c>
      <c r="EE58" s="501">
        <f t="shared" si="43"/>
        <v>2.0997509909699721</v>
      </c>
      <c r="EF58" s="501">
        <f t="shared" si="44"/>
        <v>87.810210301363895</v>
      </c>
      <c r="EG58" s="501">
        <f t="shared" si="45"/>
        <v>91.991293414961987</v>
      </c>
      <c r="EI58" s="682">
        <v>0.9028356481481481</v>
      </c>
      <c r="EJ58" s="683">
        <f t="shared" si="46"/>
        <v>45526.90283564815</v>
      </c>
      <c r="EK58" s="682" t="s">
        <v>366</v>
      </c>
      <c r="EL58" s="684">
        <v>4.2999999999999997E-2</v>
      </c>
      <c r="EM58" s="684">
        <v>0.22700000000000001</v>
      </c>
      <c r="EN58" s="684">
        <v>0.22700000000000001</v>
      </c>
      <c r="EO58" s="685">
        <v>411.04962086203687</v>
      </c>
      <c r="EP58" s="501">
        <f t="shared" si="47"/>
        <v>1810.7912813305588</v>
      </c>
      <c r="EQ58" s="686">
        <f t="shared" si="48"/>
        <v>77.864025097214025</v>
      </c>
      <c r="ER58" s="501">
        <f t="shared" si="49"/>
        <v>1.8028492143071793</v>
      </c>
      <c r="ES58" s="501">
        <f t="shared" si="50"/>
        <v>1.8188036321329064</v>
      </c>
      <c r="ET58" s="501">
        <f t="shared" si="51"/>
        <v>76.061175882906852</v>
      </c>
      <c r="EU58" s="501">
        <f t="shared" si="52"/>
        <v>79.682828729346937</v>
      </c>
      <c r="EW58" s="1022">
        <v>90.305886356953707</v>
      </c>
      <c r="EX58" s="230">
        <f t="shared" si="71"/>
        <v>91.991293414961987</v>
      </c>
      <c r="EY58" s="1023">
        <f t="shared" si="72"/>
        <v>76.061175882906852</v>
      </c>
      <c r="EZ58" s="1024">
        <v>92.415315890091023</v>
      </c>
      <c r="FA58" s="230">
        <v>88.214960591650922</v>
      </c>
      <c r="FB58" s="472">
        <f t="shared" si="73"/>
        <v>-0.42402247512903557</v>
      </c>
      <c r="FC58" s="472">
        <f t="shared" si="74"/>
        <v>12.15378470874407</v>
      </c>
    </row>
    <row r="59" spans="11:159" x14ac:dyDescent="0.25">
      <c r="K59" s="657">
        <v>0.96390046296296295</v>
      </c>
      <c r="L59" s="658">
        <f t="shared" si="3"/>
        <v>45526.963900462964</v>
      </c>
      <c r="M59" s="657" t="s">
        <v>328</v>
      </c>
      <c r="N59" s="493">
        <v>5.0000000000000001E-3</v>
      </c>
      <c r="O59" s="493">
        <v>8.9999999999999993E-3</v>
      </c>
      <c r="P59" s="493">
        <v>8.9999999999999993E-3</v>
      </c>
      <c r="Q59" s="659">
        <v>92.703861557302019</v>
      </c>
      <c r="R59" s="493">
        <f t="shared" si="4"/>
        <v>10300.429061922447</v>
      </c>
      <c r="S59" s="660">
        <f t="shared" si="5"/>
        <v>51.502145309612231</v>
      </c>
      <c r="T59" s="493">
        <f t="shared" si="6"/>
        <v>9.2703861557302023</v>
      </c>
      <c r="U59" s="493">
        <f t="shared" si="7"/>
        <v>11.587982694662752</v>
      </c>
      <c r="V59" s="493">
        <f t="shared" si="8"/>
        <v>42.231759153882031</v>
      </c>
      <c r="W59" s="493">
        <f t="shared" si="9"/>
        <v>63.090128004274987</v>
      </c>
      <c r="Y59" s="657">
        <v>0.96390046296296295</v>
      </c>
      <c r="Z59" s="658">
        <f t="shared" si="10"/>
        <v>45526.963900462964</v>
      </c>
      <c r="AA59" s="657" t="s">
        <v>328</v>
      </c>
      <c r="AB59" s="493">
        <v>5.0000000000000001E-3</v>
      </c>
      <c r="AC59" s="493">
        <v>8.9999999999999993E-3</v>
      </c>
      <c r="AD59" s="493">
        <v>8.9999999999999993E-3</v>
      </c>
      <c r="AE59" s="659">
        <v>71.952219850446326</v>
      </c>
      <c r="AF59" s="493">
        <f t="shared" si="11"/>
        <v>7994.6910944940364</v>
      </c>
      <c r="AG59" s="660">
        <f t="shared" si="12"/>
        <v>39.973455472470185</v>
      </c>
      <c r="AH59" s="493">
        <f t="shared" si="13"/>
        <v>7.1952219850446335</v>
      </c>
      <c r="AI59" s="493">
        <f t="shared" si="14"/>
        <v>8.9940274813057908</v>
      </c>
      <c r="AJ59" s="493">
        <f t="shared" si="15"/>
        <v>32.778233487425553</v>
      </c>
      <c r="AK59" s="493">
        <f t="shared" si="16"/>
        <v>48.967482953775978</v>
      </c>
      <c r="AM59" s="472">
        <v>51.002489505086231</v>
      </c>
      <c r="AN59" s="472">
        <f t="shared" si="53"/>
        <v>63.090128004274987</v>
      </c>
      <c r="AO59" s="472">
        <f t="shared" si="54"/>
        <v>32.778233487425553</v>
      </c>
      <c r="AP59" s="472">
        <v>62.478049643730628</v>
      </c>
      <c r="AQ59" s="472">
        <v>41.822041394170711</v>
      </c>
      <c r="AR59" s="472">
        <f t="shared" si="55"/>
        <v>0.61207836054435916</v>
      </c>
      <c r="AS59" s="472">
        <f t="shared" si="56"/>
        <v>9.0438079067451582</v>
      </c>
      <c r="AW59" s="670">
        <v>0.92493055555555559</v>
      </c>
      <c r="AX59" s="671">
        <f t="shared" si="17"/>
        <v>45526.924930555557</v>
      </c>
      <c r="AY59" s="670" t="s">
        <v>329</v>
      </c>
      <c r="AZ59" s="672">
        <v>0.01</v>
      </c>
      <c r="BA59" s="672">
        <v>4.3999999999999997E-2</v>
      </c>
      <c r="BB59" s="672">
        <v>0.03</v>
      </c>
      <c r="BC59" s="674">
        <v>159.50200630375889</v>
      </c>
      <c r="BD59" s="672">
        <f t="shared" si="18"/>
        <v>5316.7335434586303</v>
      </c>
      <c r="BE59" s="675">
        <f t="shared" si="19"/>
        <v>53.167335434586306</v>
      </c>
      <c r="BF59" s="672">
        <f t="shared" si="20"/>
        <v>5.1452260097986739</v>
      </c>
      <c r="BG59" s="672">
        <f t="shared" si="21"/>
        <v>5.5000691828882387</v>
      </c>
      <c r="BH59" s="672">
        <f t="shared" si="22"/>
        <v>48.022109424787629</v>
      </c>
      <c r="BI59" s="672">
        <f t="shared" si="23"/>
        <v>58.667404617474546</v>
      </c>
      <c r="BK59" s="670">
        <v>0.92493055555555559</v>
      </c>
      <c r="BL59" s="671">
        <f t="shared" si="24"/>
        <v>45526.924930555557</v>
      </c>
      <c r="BM59" s="670" t="s">
        <v>329</v>
      </c>
      <c r="BN59" s="672">
        <v>0.01</v>
      </c>
      <c r="BO59" s="672">
        <v>4.3999999999999997E-2</v>
      </c>
      <c r="BP59" s="672">
        <v>0.03</v>
      </c>
      <c r="BQ59" s="674">
        <v>114.42559497140269</v>
      </c>
      <c r="BR59" s="672">
        <f t="shared" si="79"/>
        <v>3814.1864990467566</v>
      </c>
      <c r="BS59" s="675">
        <f t="shared" si="26"/>
        <v>38.141864990467568</v>
      </c>
      <c r="BT59" s="672">
        <f t="shared" si="27"/>
        <v>3.6911482248839582</v>
      </c>
      <c r="BU59" s="672">
        <f t="shared" si="28"/>
        <v>3.9457101714276792</v>
      </c>
      <c r="BV59" s="672">
        <f t="shared" si="29"/>
        <v>34.450716765583607</v>
      </c>
      <c r="BW59" s="672">
        <f t="shared" si="30"/>
        <v>42.087575161895245</v>
      </c>
      <c r="BY59" s="472">
        <v>52.612736636767949</v>
      </c>
      <c r="BZ59" s="472">
        <f t="shared" si="57"/>
        <v>58.667404617474546</v>
      </c>
      <c r="CA59" s="472">
        <f t="shared" si="58"/>
        <v>34.450716765583607</v>
      </c>
      <c r="CB59" s="472">
        <v>58.055433530226701</v>
      </c>
      <c r="CC59" s="472">
        <v>47.521181478371048</v>
      </c>
      <c r="CD59" s="472">
        <f t="shared" si="59"/>
        <v>0.61197108724784499</v>
      </c>
      <c r="CE59" s="472">
        <f t="shared" si="60"/>
        <v>13.070464712787441</v>
      </c>
      <c r="CI59" s="661">
        <v>0.89917824074074071</v>
      </c>
      <c r="CJ59" s="662">
        <f t="shared" si="61"/>
        <v>45526.899178240739</v>
      </c>
      <c r="CK59" s="661" t="s">
        <v>365</v>
      </c>
      <c r="CL59" s="663">
        <v>4.2999999999999997E-2</v>
      </c>
      <c r="CM59" s="663">
        <v>0.20100000000000001</v>
      </c>
      <c r="CN59" s="663">
        <v>0.22500000000000001</v>
      </c>
      <c r="CO59" s="664">
        <v>507.35565699957988</v>
      </c>
      <c r="CP59" s="505">
        <f t="shared" si="62"/>
        <v>2254.9140311092438</v>
      </c>
      <c r="CQ59" s="665">
        <f t="shared" si="63"/>
        <v>96.961303337697473</v>
      </c>
      <c r="CR59" s="505">
        <f t="shared" si="31"/>
        <v>2.2449365353963713</v>
      </c>
      <c r="CS59" s="505">
        <f t="shared" si="32"/>
        <v>2.2649806116052673</v>
      </c>
      <c r="CT59" s="505">
        <f t="shared" si="33"/>
        <v>94.716366802301096</v>
      </c>
      <c r="CU59" s="505">
        <f t="shared" si="34"/>
        <v>99.22628394930274</v>
      </c>
      <c r="CW59" s="661">
        <v>0.89917824074074071</v>
      </c>
      <c r="CX59" s="662">
        <f t="shared" si="64"/>
        <v>45526.899178240739</v>
      </c>
      <c r="CY59" s="661" t="s">
        <v>365</v>
      </c>
      <c r="CZ59" s="663">
        <v>4.2999999999999997E-2</v>
      </c>
      <c r="DA59" s="663">
        <v>0.20100000000000001</v>
      </c>
      <c r="DB59" s="663">
        <v>0.22500000000000001</v>
      </c>
      <c r="DC59" s="664">
        <v>419.19256316868018</v>
      </c>
      <c r="DD59" s="505">
        <f t="shared" si="78"/>
        <v>1863.0780585274674</v>
      </c>
      <c r="DE59" s="665">
        <f t="shared" si="66"/>
        <v>80.112356516681089</v>
      </c>
      <c r="DF59" s="505">
        <f t="shared" si="35"/>
        <v>1.8548343503038947</v>
      </c>
      <c r="DG59" s="505">
        <f t="shared" si="36"/>
        <v>1.8713953712887508</v>
      </c>
      <c r="DH59" s="505">
        <f t="shared" si="37"/>
        <v>78.2575221663772</v>
      </c>
      <c r="DI59" s="505">
        <f t="shared" si="38"/>
        <v>81.983751887969845</v>
      </c>
      <c r="DK59" s="1019">
        <v>96.510928366109056</v>
      </c>
      <c r="DL59" s="229">
        <f t="shared" si="67"/>
        <v>99.22628394930274</v>
      </c>
      <c r="DM59" s="1020">
        <f t="shared" si="68"/>
        <v>78.2575221663772</v>
      </c>
      <c r="DN59" s="1021">
        <v>98.765388382966876</v>
      </c>
      <c r="DO59" s="229">
        <v>94.276419322851751</v>
      </c>
      <c r="DP59" s="472">
        <f t="shared" si="69"/>
        <v>0.46089556633586426</v>
      </c>
      <c r="DQ59" s="472">
        <f t="shared" si="70"/>
        <v>16.018897156474551</v>
      </c>
      <c r="DU59" s="682">
        <v>0.90356481481481488</v>
      </c>
      <c r="DV59" s="683">
        <f t="shared" si="39"/>
        <v>45526.903564814813</v>
      </c>
      <c r="DW59" s="682" t="s">
        <v>366</v>
      </c>
      <c r="DX59" s="684">
        <v>0.04</v>
      </c>
      <c r="DY59" s="684">
        <v>0.22700000000000001</v>
      </c>
      <c r="DZ59" s="684">
        <v>0.22700000000000001</v>
      </c>
      <c r="EA59" s="685">
        <v>474.54372395921371</v>
      </c>
      <c r="EB59" s="501">
        <f t="shared" si="40"/>
        <v>2090.5009866044657</v>
      </c>
      <c r="EC59" s="686">
        <f t="shared" si="41"/>
        <v>83.620039464178632</v>
      </c>
      <c r="ED59" s="501">
        <f t="shared" si="42"/>
        <v>2.0813321226281301</v>
      </c>
      <c r="EE59" s="501">
        <f t="shared" si="43"/>
        <v>2.0997509909699721</v>
      </c>
      <c r="EF59" s="501">
        <f t="shared" si="44"/>
        <v>81.538707341550506</v>
      </c>
      <c r="EG59" s="501">
        <f t="shared" si="45"/>
        <v>85.719790455148598</v>
      </c>
      <c r="EI59" s="682">
        <v>0.90356481481481488</v>
      </c>
      <c r="EJ59" s="683">
        <f t="shared" si="46"/>
        <v>45526.903564814813</v>
      </c>
      <c r="EK59" s="682" t="s">
        <v>366</v>
      </c>
      <c r="EL59" s="684">
        <v>0.04</v>
      </c>
      <c r="EM59" s="684">
        <v>0.22700000000000001</v>
      </c>
      <c r="EN59" s="684">
        <v>0.22700000000000001</v>
      </c>
      <c r="EO59" s="685">
        <v>411.04962086203687</v>
      </c>
      <c r="EP59" s="501">
        <f t="shared" si="47"/>
        <v>1810.7912813305588</v>
      </c>
      <c r="EQ59" s="686">
        <f t="shared" si="48"/>
        <v>72.431651253222356</v>
      </c>
      <c r="ER59" s="501">
        <f t="shared" si="49"/>
        <v>1.8028492143071793</v>
      </c>
      <c r="ES59" s="501">
        <f t="shared" si="50"/>
        <v>1.8188036321329064</v>
      </c>
      <c r="ET59" s="501">
        <f t="shared" si="51"/>
        <v>70.628802038915182</v>
      </c>
      <c r="EU59" s="501">
        <f t="shared" si="52"/>
        <v>74.250454885355268</v>
      </c>
      <c r="EW59" s="1022">
        <v>84.005475680887173</v>
      </c>
      <c r="EX59" s="230">
        <f t="shared" si="71"/>
        <v>85.719790455148598</v>
      </c>
      <c r="EY59" s="1023">
        <f t="shared" si="72"/>
        <v>70.628802038915182</v>
      </c>
      <c r="EZ59" s="1024">
        <v>86.114905214024489</v>
      </c>
      <c r="FA59" s="230">
        <v>81.914549915584388</v>
      </c>
      <c r="FB59" s="472">
        <f t="shared" si="73"/>
        <v>-0.39511475887589143</v>
      </c>
      <c r="FC59" s="472">
        <f t="shared" si="74"/>
        <v>11.285747876669205</v>
      </c>
    </row>
    <row r="60" spans="11:159" x14ac:dyDescent="0.25">
      <c r="K60" s="657">
        <v>0.96466435185185195</v>
      </c>
      <c r="L60" s="658">
        <f t="shared" si="3"/>
        <v>45526.96466435185</v>
      </c>
      <c r="M60" s="657" t="s">
        <v>328</v>
      </c>
      <c r="N60" s="493">
        <v>5.0000000000000001E-3</v>
      </c>
      <c r="O60" s="493">
        <v>8.9999999999999993E-3</v>
      </c>
      <c r="P60" s="493">
        <v>8.9999999999999993E-3</v>
      </c>
      <c r="Q60" s="659">
        <v>92.703861557302019</v>
      </c>
      <c r="R60" s="493">
        <f t="shared" si="4"/>
        <v>10300.429061922447</v>
      </c>
      <c r="S60" s="660">
        <f t="shared" si="5"/>
        <v>51.502145309612231</v>
      </c>
      <c r="T60" s="493">
        <f t="shared" si="6"/>
        <v>9.2703861557302023</v>
      </c>
      <c r="U60" s="493">
        <f t="shared" si="7"/>
        <v>11.587982694662752</v>
      </c>
      <c r="V60" s="493">
        <f t="shared" si="8"/>
        <v>42.231759153882031</v>
      </c>
      <c r="W60" s="493">
        <f t="shared" si="9"/>
        <v>63.090128004274987</v>
      </c>
      <c r="Y60" s="657">
        <v>0.96466435185185195</v>
      </c>
      <c r="Z60" s="658">
        <f t="shared" si="10"/>
        <v>45526.96466435185</v>
      </c>
      <c r="AA60" s="657" t="s">
        <v>328</v>
      </c>
      <c r="AB60" s="493">
        <v>5.0000000000000001E-3</v>
      </c>
      <c r="AC60" s="493">
        <v>8.9999999999999993E-3</v>
      </c>
      <c r="AD60" s="493">
        <v>8.9999999999999993E-3</v>
      </c>
      <c r="AE60" s="659">
        <v>71.952219850446326</v>
      </c>
      <c r="AF60" s="493">
        <f t="shared" si="11"/>
        <v>7994.6910944940364</v>
      </c>
      <c r="AG60" s="660">
        <f t="shared" si="12"/>
        <v>39.973455472470185</v>
      </c>
      <c r="AH60" s="493">
        <f t="shared" si="13"/>
        <v>7.1952219850446335</v>
      </c>
      <c r="AI60" s="493">
        <f t="shared" si="14"/>
        <v>8.9940274813057908</v>
      </c>
      <c r="AJ60" s="493">
        <f t="shared" si="15"/>
        <v>32.778233487425553</v>
      </c>
      <c r="AK60" s="493">
        <f t="shared" si="16"/>
        <v>48.967482953775978</v>
      </c>
      <c r="AM60" s="472">
        <v>51.002489505086231</v>
      </c>
      <c r="AN60" s="472">
        <f t="shared" si="53"/>
        <v>63.090128004274987</v>
      </c>
      <c r="AO60" s="472">
        <f t="shared" si="54"/>
        <v>32.778233487425553</v>
      </c>
      <c r="AP60" s="472">
        <v>62.478049643730628</v>
      </c>
      <c r="AQ60" s="472">
        <v>41.822041394170711</v>
      </c>
      <c r="AR60" s="472">
        <f t="shared" si="55"/>
        <v>0.61207836054435916</v>
      </c>
      <c r="AS60" s="472">
        <f t="shared" si="56"/>
        <v>9.0438079067451582</v>
      </c>
      <c r="AW60" s="670">
        <v>0.9252083333333333</v>
      </c>
      <c r="AX60" s="671">
        <f t="shared" si="17"/>
        <v>45526.925208333334</v>
      </c>
      <c r="AY60" s="670" t="s">
        <v>329</v>
      </c>
      <c r="AZ60" s="672">
        <v>8.9999999999999993E-3</v>
      </c>
      <c r="BA60" s="672">
        <v>4.3999999999999997E-2</v>
      </c>
      <c r="BB60" s="672">
        <v>0.03</v>
      </c>
      <c r="BC60" s="674">
        <v>159.50200630375889</v>
      </c>
      <c r="BD60" s="672">
        <f t="shared" si="18"/>
        <v>5316.7335434586303</v>
      </c>
      <c r="BE60" s="675">
        <f t="shared" si="19"/>
        <v>47.850601891127667</v>
      </c>
      <c r="BF60" s="672">
        <f t="shared" si="20"/>
        <v>5.1452260097986739</v>
      </c>
      <c r="BG60" s="672">
        <f t="shared" si="21"/>
        <v>5.5000691828882387</v>
      </c>
      <c r="BH60" s="672">
        <f t="shared" si="22"/>
        <v>42.70537588132899</v>
      </c>
      <c r="BI60" s="672">
        <f t="shared" si="23"/>
        <v>53.350671074015906</v>
      </c>
      <c r="BK60" s="670">
        <v>0.9252083333333333</v>
      </c>
      <c r="BL60" s="671">
        <f t="shared" si="24"/>
        <v>45526.925208333334</v>
      </c>
      <c r="BM60" s="670" t="s">
        <v>329</v>
      </c>
      <c r="BN60" s="672">
        <v>8.9999999999999993E-3</v>
      </c>
      <c r="BO60" s="672">
        <v>4.3999999999999997E-2</v>
      </c>
      <c r="BP60" s="672">
        <v>0.03</v>
      </c>
      <c r="BQ60" s="674">
        <v>114.42559497140269</v>
      </c>
      <c r="BR60" s="672">
        <f t="shared" si="79"/>
        <v>3814.1864990467566</v>
      </c>
      <c r="BS60" s="675">
        <f t="shared" si="26"/>
        <v>34.327678491420805</v>
      </c>
      <c r="BT60" s="672">
        <f t="shared" si="27"/>
        <v>3.6911482248839582</v>
      </c>
      <c r="BU60" s="672">
        <f t="shared" si="28"/>
        <v>3.9457101714276792</v>
      </c>
      <c r="BV60" s="672">
        <f t="shared" si="29"/>
        <v>30.636530266536848</v>
      </c>
      <c r="BW60" s="672">
        <f t="shared" si="30"/>
        <v>38.273388662848483</v>
      </c>
      <c r="BY60" s="472">
        <v>47.351462973091152</v>
      </c>
      <c r="BZ60" s="472">
        <f t="shared" si="57"/>
        <v>53.350671074015906</v>
      </c>
      <c r="CA60" s="472">
        <f t="shared" si="58"/>
        <v>30.636530266536848</v>
      </c>
      <c r="CB60" s="472">
        <v>52.794159866549904</v>
      </c>
      <c r="CC60" s="472">
        <v>42.259907814694252</v>
      </c>
      <c r="CD60" s="472">
        <f t="shared" si="59"/>
        <v>0.55651120746600213</v>
      </c>
      <c r="CE60" s="472">
        <f t="shared" si="60"/>
        <v>11.623377548157404</v>
      </c>
      <c r="CI60" s="661">
        <v>0.89947916666666661</v>
      </c>
      <c r="CJ60" s="662">
        <f t="shared" si="61"/>
        <v>45526.89947916667</v>
      </c>
      <c r="CK60" s="661" t="s">
        <v>365</v>
      </c>
      <c r="CL60" s="663">
        <v>4.1000000000000002E-2</v>
      </c>
      <c r="CM60" s="663">
        <v>0.20499999999999999</v>
      </c>
      <c r="CN60" s="663">
        <v>0.22500000000000001</v>
      </c>
      <c r="CO60" s="664">
        <v>507.35565699957988</v>
      </c>
      <c r="CP60" s="505">
        <f t="shared" si="62"/>
        <v>2254.9140311092438</v>
      </c>
      <c r="CQ60" s="665">
        <f t="shared" si="63"/>
        <v>92.451475275478998</v>
      </c>
      <c r="CR60" s="505">
        <f t="shared" si="31"/>
        <v>2.2449365353963713</v>
      </c>
      <c r="CS60" s="505">
        <f t="shared" si="32"/>
        <v>2.2649806116052673</v>
      </c>
      <c r="CT60" s="505">
        <f t="shared" si="33"/>
        <v>90.206538740082621</v>
      </c>
      <c r="CU60" s="505">
        <f t="shared" si="34"/>
        <v>94.716455887084265</v>
      </c>
      <c r="CW60" s="661">
        <v>0.89947916666666661</v>
      </c>
      <c r="CX60" s="662">
        <f t="shared" si="64"/>
        <v>45526.89947916667</v>
      </c>
      <c r="CY60" s="661" t="s">
        <v>365</v>
      </c>
      <c r="CZ60" s="663">
        <v>4.1000000000000002E-2</v>
      </c>
      <c r="DA60" s="663">
        <v>0.20499999999999999</v>
      </c>
      <c r="DB60" s="663">
        <v>0.22500000000000001</v>
      </c>
      <c r="DC60" s="664">
        <v>419.19256316868018</v>
      </c>
      <c r="DD60" s="505">
        <f t="shared" si="78"/>
        <v>1863.0780585274674</v>
      </c>
      <c r="DE60" s="665">
        <f t="shared" si="66"/>
        <v>76.386200399626162</v>
      </c>
      <c r="DF60" s="505">
        <f t="shared" si="35"/>
        <v>1.8548343503038947</v>
      </c>
      <c r="DG60" s="505">
        <f t="shared" si="36"/>
        <v>1.8713953712887508</v>
      </c>
      <c r="DH60" s="505">
        <f t="shared" si="37"/>
        <v>74.531366049322273</v>
      </c>
      <c r="DI60" s="505">
        <f t="shared" si="38"/>
        <v>78.257595770914918</v>
      </c>
      <c r="DK60" s="1019">
        <v>92.022047976987722</v>
      </c>
      <c r="DL60" s="229">
        <f t="shared" si="67"/>
        <v>94.716455887084265</v>
      </c>
      <c r="DM60" s="1020">
        <f t="shared" si="68"/>
        <v>74.531366049322273</v>
      </c>
      <c r="DN60" s="1021">
        <v>94.276507993845541</v>
      </c>
      <c r="DO60" s="229">
        <v>89.787538933730417</v>
      </c>
      <c r="DP60" s="472">
        <f t="shared" si="69"/>
        <v>0.43994789323872396</v>
      </c>
      <c r="DQ60" s="472">
        <f t="shared" si="70"/>
        <v>15.256172884408144</v>
      </c>
      <c r="DU60" s="682">
        <v>0.90425925925925921</v>
      </c>
      <c r="DV60" s="683">
        <f t="shared" si="39"/>
        <v>45526.90425925926</v>
      </c>
      <c r="DW60" s="682" t="s">
        <v>366</v>
      </c>
      <c r="DX60" s="684">
        <v>4.1000000000000002E-2</v>
      </c>
      <c r="DY60" s="684">
        <v>0.22700000000000001</v>
      </c>
      <c r="DZ60" s="684">
        <v>0.22700000000000001</v>
      </c>
      <c r="EA60" s="685">
        <v>474.54372395921371</v>
      </c>
      <c r="EB60" s="501">
        <f t="shared" si="40"/>
        <v>2090.5009866044657</v>
      </c>
      <c r="EC60" s="686">
        <f t="shared" si="41"/>
        <v>85.7105404507831</v>
      </c>
      <c r="ED60" s="501">
        <f t="shared" si="42"/>
        <v>2.0813321226281301</v>
      </c>
      <c r="EE60" s="501">
        <f t="shared" si="43"/>
        <v>2.0997509909699721</v>
      </c>
      <c r="EF60" s="501">
        <f t="shared" si="44"/>
        <v>83.629208328154974</v>
      </c>
      <c r="EG60" s="501">
        <f t="shared" si="45"/>
        <v>87.810291441753066</v>
      </c>
      <c r="EI60" s="682">
        <v>0.90425925925925921</v>
      </c>
      <c r="EJ60" s="683">
        <f t="shared" si="46"/>
        <v>45526.90425925926</v>
      </c>
      <c r="EK60" s="682" t="s">
        <v>366</v>
      </c>
      <c r="EL60" s="684">
        <v>4.1000000000000002E-2</v>
      </c>
      <c r="EM60" s="684">
        <v>0.22700000000000001</v>
      </c>
      <c r="EN60" s="684">
        <v>0.22700000000000001</v>
      </c>
      <c r="EO60" s="685">
        <v>411.04962086203687</v>
      </c>
      <c r="EP60" s="501">
        <f t="shared" si="47"/>
        <v>1810.7912813305588</v>
      </c>
      <c r="EQ60" s="686">
        <f t="shared" si="48"/>
        <v>74.242442534552922</v>
      </c>
      <c r="ER60" s="501">
        <f t="shared" si="49"/>
        <v>1.8028492143071793</v>
      </c>
      <c r="ES60" s="501">
        <f t="shared" si="50"/>
        <v>1.8188036321329064</v>
      </c>
      <c r="ET60" s="501">
        <f t="shared" si="51"/>
        <v>72.439593320245748</v>
      </c>
      <c r="EU60" s="501">
        <f t="shared" si="52"/>
        <v>76.061246166685834</v>
      </c>
      <c r="EW60" s="1022">
        <v>86.105612572909365</v>
      </c>
      <c r="EX60" s="230">
        <f t="shared" si="71"/>
        <v>87.810291441753066</v>
      </c>
      <c r="EY60" s="1023">
        <f t="shared" si="72"/>
        <v>72.439593320245748</v>
      </c>
      <c r="EZ60" s="1024">
        <v>88.215042106046681</v>
      </c>
      <c r="FA60" s="230">
        <v>84.01468680760658</v>
      </c>
      <c r="FB60" s="472">
        <f t="shared" si="73"/>
        <v>-0.40475066429361561</v>
      </c>
      <c r="FC60" s="472">
        <f t="shared" si="74"/>
        <v>11.575093487360832</v>
      </c>
    </row>
    <row r="61" spans="11:159" x14ac:dyDescent="0.25">
      <c r="K61" s="657">
        <v>0.96534722222222225</v>
      </c>
      <c r="L61" s="658">
        <f t="shared" si="3"/>
        <v>45526.96534722222</v>
      </c>
      <c r="M61" s="657" t="s">
        <v>328</v>
      </c>
      <c r="N61" s="493">
        <v>6.0000000000000001E-3</v>
      </c>
      <c r="O61" s="493">
        <v>8.9999999999999993E-3</v>
      </c>
      <c r="P61" s="493">
        <v>8.9999999999999993E-3</v>
      </c>
      <c r="Q61" s="659">
        <v>92.703861557302019</v>
      </c>
      <c r="R61" s="493">
        <f t="shared" si="4"/>
        <v>10300.429061922447</v>
      </c>
      <c r="S61" s="660">
        <f t="shared" si="5"/>
        <v>61.802574371534682</v>
      </c>
      <c r="T61" s="493">
        <f t="shared" si="6"/>
        <v>9.2703861557302023</v>
      </c>
      <c r="U61" s="493">
        <f t="shared" si="7"/>
        <v>11.587982694662752</v>
      </c>
      <c r="V61" s="493">
        <f t="shared" si="8"/>
        <v>52.532188215804482</v>
      </c>
      <c r="W61" s="493">
        <f t="shared" si="9"/>
        <v>73.390557066197431</v>
      </c>
      <c r="Y61" s="657">
        <v>0.96534722222222225</v>
      </c>
      <c r="Z61" s="658">
        <f t="shared" si="10"/>
        <v>45526.96534722222</v>
      </c>
      <c r="AA61" s="657" t="s">
        <v>328</v>
      </c>
      <c r="AB61" s="493">
        <v>6.0000000000000001E-3</v>
      </c>
      <c r="AC61" s="493">
        <v>8.9999999999999993E-3</v>
      </c>
      <c r="AD61" s="493">
        <v>8.9999999999999993E-3</v>
      </c>
      <c r="AE61" s="659">
        <v>71.952219850446326</v>
      </c>
      <c r="AF61" s="493">
        <f t="shared" si="11"/>
        <v>7994.6910944940364</v>
      </c>
      <c r="AG61" s="660">
        <f t="shared" si="12"/>
        <v>47.968146566964222</v>
      </c>
      <c r="AH61" s="493">
        <f t="shared" si="13"/>
        <v>7.1952219850446335</v>
      </c>
      <c r="AI61" s="493">
        <f t="shared" si="14"/>
        <v>8.9940274813057908</v>
      </c>
      <c r="AJ61" s="493">
        <f t="shared" si="15"/>
        <v>40.77292458191959</v>
      </c>
      <c r="AK61" s="493">
        <f t="shared" si="16"/>
        <v>56.962174048270015</v>
      </c>
      <c r="AM61" s="472">
        <v>61.202987406103482</v>
      </c>
      <c r="AN61" s="472">
        <f t="shared" si="53"/>
        <v>73.390557066197431</v>
      </c>
      <c r="AO61" s="472">
        <f t="shared" si="54"/>
        <v>40.77292458191959</v>
      </c>
      <c r="AP61" s="472">
        <v>72.678547544747886</v>
      </c>
      <c r="AQ61" s="472">
        <v>52.022539295187961</v>
      </c>
      <c r="AR61" s="472">
        <f t="shared" si="55"/>
        <v>0.71200952144954499</v>
      </c>
      <c r="AS61" s="472">
        <f t="shared" si="56"/>
        <v>11.249614713268372</v>
      </c>
      <c r="AW61" s="670">
        <v>0.92543981481481474</v>
      </c>
      <c r="AX61" s="671">
        <f t="shared" si="17"/>
        <v>45526.925439814811</v>
      </c>
      <c r="AY61" s="670" t="s">
        <v>329</v>
      </c>
      <c r="AZ61" s="672">
        <v>1.0999999999999999E-2</v>
      </c>
      <c r="BA61" s="672">
        <v>4.3999999999999997E-2</v>
      </c>
      <c r="BB61" s="672">
        <v>0.03</v>
      </c>
      <c r="BC61" s="674">
        <v>159.50200630375889</v>
      </c>
      <c r="BD61" s="672">
        <f t="shared" si="18"/>
        <v>5316.7335434586303</v>
      </c>
      <c r="BE61" s="675">
        <f t="shared" si="19"/>
        <v>58.484068978044931</v>
      </c>
      <c r="BF61" s="672">
        <f t="shared" si="20"/>
        <v>5.1452260097986739</v>
      </c>
      <c r="BG61" s="672">
        <f t="shared" si="21"/>
        <v>5.5000691828882387</v>
      </c>
      <c r="BH61" s="672">
        <f t="shared" si="22"/>
        <v>53.338842968246254</v>
      </c>
      <c r="BI61" s="672">
        <f t="shared" si="23"/>
        <v>63.984138160933171</v>
      </c>
      <c r="BK61" s="670">
        <v>0.92543981481481474</v>
      </c>
      <c r="BL61" s="671">
        <f t="shared" si="24"/>
        <v>45526.925439814811</v>
      </c>
      <c r="BM61" s="670" t="s">
        <v>329</v>
      </c>
      <c r="BN61" s="672">
        <v>1.0999999999999999E-2</v>
      </c>
      <c r="BO61" s="672">
        <v>4.3999999999999997E-2</v>
      </c>
      <c r="BP61" s="672">
        <v>0.03</v>
      </c>
      <c r="BQ61" s="674">
        <v>114.42559497140269</v>
      </c>
      <c r="BR61" s="672">
        <f t="shared" si="79"/>
        <v>3814.1864990467566</v>
      </c>
      <c r="BS61" s="675">
        <f t="shared" si="26"/>
        <v>41.956051489514323</v>
      </c>
      <c r="BT61" s="672">
        <f t="shared" si="27"/>
        <v>3.6911482248839582</v>
      </c>
      <c r="BU61" s="672">
        <f t="shared" si="28"/>
        <v>3.9457101714276792</v>
      </c>
      <c r="BV61" s="672">
        <f t="shared" si="29"/>
        <v>38.264903264630362</v>
      </c>
      <c r="BW61" s="672">
        <f t="shared" si="30"/>
        <v>45.901761660942</v>
      </c>
      <c r="BY61" s="472">
        <v>57.874010300444745</v>
      </c>
      <c r="BZ61" s="472">
        <f t="shared" si="57"/>
        <v>63.984138160933171</v>
      </c>
      <c r="CA61" s="472">
        <f t="shared" si="58"/>
        <v>38.264903264630362</v>
      </c>
      <c r="CB61" s="472">
        <v>63.316707193903497</v>
      </c>
      <c r="CC61" s="472">
        <v>52.782455142047844</v>
      </c>
      <c r="CD61" s="472">
        <f t="shared" si="59"/>
        <v>0.66743096702967364</v>
      </c>
      <c r="CE61" s="472">
        <f t="shared" si="60"/>
        <v>14.517551877417482</v>
      </c>
      <c r="CI61" s="661">
        <v>0.89978009259259262</v>
      </c>
      <c r="CJ61" s="662">
        <f t="shared" si="61"/>
        <v>45526.899780092594</v>
      </c>
      <c r="CK61" s="661" t="s">
        <v>365</v>
      </c>
      <c r="CL61" s="663">
        <v>4.1000000000000002E-2</v>
      </c>
      <c r="CM61" s="663">
        <v>0.20799999999999999</v>
      </c>
      <c r="CN61" s="663">
        <v>0.22500000000000001</v>
      </c>
      <c r="CO61" s="664">
        <v>507.35565699957988</v>
      </c>
      <c r="CP61" s="505">
        <f t="shared" si="62"/>
        <v>2254.9140311092438</v>
      </c>
      <c r="CQ61" s="665">
        <f t="shared" si="63"/>
        <v>92.451475275478998</v>
      </c>
      <c r="CR61" s="505">
        <f t="shared" si="31"/>
        <v>2.2449365353963713</v>
      </c>
      <c r="CS61" s="505">
        <f t="shared" si="32"/>
        <v>2.2649806116052673</v>
      </c>
      <c r="CT61" s="505">
        <f t="shared" si="33"/>
        <v>90.206538740082621</v>
      </c>
      <c r="CU61" s="505">
        <f t="shared" si="34"/>
        <v>94.716455887084265</v>
      </c>
      <c r="CW61" s="661">
        <v>0.89978009259259262</v>
      </c>
      <c r="CX61" s="662">
        <f t="shared" si="64"/>
        <v>45526.899780092594</v>
      </c>
      <c r="CY61" s="661" t="s">
        <v>365</v>
      </c>
      <c r="CZ61" s="663">
        <v>4.1000000000000002E-2</v>
      </c>
      <c r="DA61" s="663">
        <v>0.20799999999999999</v>
      </c>
      <c r="DB61" s="663">
        <v>0.22500000000000001</v>
      </c>
      <c r="DC61" s="664">
        <v>419.19256316868018</v>
      </c>
      <c r="DD61" s="505">
        <f t="shared" si="78"/>
        <v>1863.0780585274674</v>
      </c>
      <c r="DE61" s="665">
        <f t="shared" si="66"/>
        <v>76.386200399626162</v>
      </c>
      <c r="DF61" s="505">
        <f t="shared" si="35"/>
        <v>1.8548343503038947</v>
      </c>
      <c r="DG61" s="505">
        <f t="shared" si="36"/>
        <v>1.8713953712887508</v>
      </c>
      <c r="DH61" s="505">
        <f t="shared" si="37"/>
        <v>74.531366049322273</v>
      </c>
      <c r="DI61" s="505">
        <f t="shared" si="38"/>
        <v>78.257595770914918</v>
      </c>
      <c r="DK61" s="1019">
        <v>92.022047976987722</v>
      </c>
      <c r="DL61" s="229">
        <f t="shared" si="67"/>
        <v>94.716455887084265</v>
      </c>
      <c r="DM61" s="1020">
        <f t="shared" si="68"/>
        <v>74.531366049322273</v>
      </c>
      <c r="DN61" s="1021">
        <v>94.276507993845541</v>
      </c>
      <c r="DO61" s="229">
        <v>89.787538933730417</v>
      </c>
      <c r="DP61" s="472">
        <f t="shared" si="69"/>
        <v>0.43994789323872396</v>
      </c>
      <c r="DQ61" s="472">
        <f t="shared" si="70"/>
        <v>15.256172884408144</v>
      </c>
      <c r="DU61" s="682">
        <v>0.90497685185185184</v>
      </c>
      <c r="DV61" s="683">
        <f t="shared" si="39"/>
        <v>45526.904976851853</v>
      </c>
      <c r="DW61" s="682" t="s">
        <v>366</v>
      </c>
      <c r="DX61" s="684">
        <v>3.9E-2</v>
      </c>
      <c r="DY61" s="684">
        <v>0.22700000000000001</v>
      </c>
      <c r="DZ61" s="684">
        <v>0.22700000000000001</v>
      </c>
      <c r="EA61" s="685">
        <v>474.54372395921371</v>
      </c>
      <c r="EB61" s="501">
        <f t="shared" si="40"/>
        <v>2090.5009866044657</v>
      </c>
      <c r="EC61" s="686">
        <f t="shared" si="41"/>
        <v>81.529538477574164</v>
      </c>
      <c r="ED61" s="501">
        <f t="shared" si="42"/>
        <v>2.0813321226281301</v>
      </c>
      <c r="EE61" s="501">
        <f t="shared" si="43"/>
        <v>2.0997509909699721</v>
      </c>
      <c r="EF61" s="501">
        <f t="shared" si="44"/>
        <v>79.448206354946038</v>
      </c>
      <c r="EG61" s="501">
        <f t="shared" si="45"/>
        <v>83.62928946854413</v>
      </c>
      <c r="EI61" s="682">
        <v>0.90497685185185184</v>
      </c>
      <c r="EJ61" s="683">
        <f t="shared" si="46"/>
        <v>45526.904976851853</v>
      </c>
      <c r="EK61" s="682" t="s">
        <v>366</v>
      </c>
      <c r="EL61" s="684">
        <v>3.9E-2</v>
      </c>
      <c r="EM61" s="684">
        <v>0.22700000000000001</v>
      </c>
      <c r="EN61" s="684">
        <v>0.22700000000000001</v>
      </c>
      <c r="EO61" s="685">
        <v>411.04962086203687</v>
      </c>
      <c r="EP61" s="501">
        <f t="shared" si="47"/>
        <v>1810.7912813305588</v>
      </c>
      <c r="EQ61" s="686">
        <f t="shared" si="48"/>
        <v>70.62085997189179</v>
      </c>
      <c r="ER61" s="501">
        <f t="shared" si="49"/>
        <v>1.8028492143071793</v>
      </c>
      <c r="ES61" s="501">
        <f t="shared" si="50"/>
        <v>1.8188036321329064</v>
      </c>
      <c r="ET61" s="501">
        <f t="shared" si="51"/>
        <v>68.818010757584616</v>
      </c>
      <c r="EU61" s="501">
        <f t="shared" si="52"/>
        <v>72.439663604024702</v>
      </c>
      <c r="EW61" s="1022">
        <v>81.905338788864995</v>
      </c>
      <c r="EX61" s="230">
        <f t="shared" si="71"/>
        <v>83.62928946854413</v>
      </c>
      <c r="EY61" s="1023">
        <f t="shared" si="72"/>
        <v>68.818010757584616</v>
      </c>
      <c r="EZ61" s="1024">
        <v>84.014768322002311</v>
      </c>
      <c r="FA61" s="230">
        <v>79.81441302356221</v>
      </c>
      <c r="FB61" s="472">
        <f t="shared" si="73"/>
        <v>-0.38547885345818145</v>
      </c>
      <c r="FC61" s="472">
        <f t="shared" si="74"/>
        <v>10.996402265977594</v>
      </c>
    </row>
    <row r="62" spans="11:159" x14ac:dyDescent="0.25">
      <c r="K62" s="657">
        <v>0.96600694444444446</v>
      </c>
      <c r="L62" s="658">
        <f t="shared" si="3"/>
        <v>45526.966006944444</v>
      </c>
      <c r="M62" s="657" t="s">
        <v>328</v>
      </c>
      <c r="N62" s="493">
        <v>4.0000000000000001E-3</v>
      </c>
      <c r="O62" s="493">
        <v>8.9999999999999993E-3</v>
      </c>
      <c r="P62" s="493">
        <v>8.9999999999999993E-3</v>
      </c>
      <c r="Q62" s="659">
        <v>92.703861557302019</v>
      </c>
      <c r="R62" s="493">
        <f t="shared" si="4"/>
        <v>10300.429061922447</v>
      </c>
      <c r="S62" s="660">
        <f t="shared" si="5"/>
        <v>41.201716247689788</v>
      </c>
      <c r="T62" s="493">
        <f t="shared" si="6"/>
        <v>9.2703861557302023</v>
      </c>
      <c r="U62" s="493">
        <f t="shared" si="7"/>
        <v>11.587982694662752</v>
      </c>
      <c r="V62" s="493">
        <f t="shared" si="8"/>
        <v>31.931330091959587</v>
      </c>
      <c r="W62" s="493">
        <f t="shared" si="9"/>
        <v>52.789698942352544</v>
      </c>
      <c r="Y62" s="657">
        <v>0.96600694444444446</v>
      </c>
      <c r="Z62" s="658">
        <f t="shared" si="10"/>
        <v>45526.966006944444</v>
      </c>
      <c r="AA62" s="657" t="s">
        <v>328</v>
      </c>
      <c r="AB62" s="493">
        <v>4.0000000000000001E-3</v>
      </c>
      <c r="AC62" s="493">
        <v>8.9999999999999993E-3</v>
      </c>
      <c r="AD62" s="493">
        <v>8.9999999999999993E-3</v>
      </c>
      <c r="AE62" s="659">
        <v>71.952219850446326</v>
      </c>
      <c r="AF62" s="493">
        <f t="shared" si="11"/>
        <v>7994.6910944940364</v>
      </c>
      <c r="AG62" s="660">
        <f t="shared" si="12"/>
        <v>31.978764377976145</v>
      </c>
      <c r="AH62" s="493">
        <f t="shared" si="13"/>
        <v>7.1952219850446335</v>
      </c>
      <c r="AI62" s="493">
        <f t="shared" si="14"/>
        <v>8.9940274813057908</v>
      </c>
      <c r="AJ62" s="493">
        <f t="shared" si="15"/>
        <v>24.783542392931512</v>
      </c>
      <c r="AK62" s="493">
        <f t="shared" si="16"/>
        <v>40.972791859281934</v>
      </c>
      <c r="AM62" s="472">
        <v>40.801991604068988</v>
      </c>
      <c r="AN62" s="472">
        <f t="shared" si="53"/>
        <v>52.789698942352544</v>
      </c>
      <c r="AO62" s="472">
        <f t="shared" si="54"/>
        <v>24.783542392931512</v>
      </c>
      <c r="AP62" s="472">
        <v>52.277551742713385</v>
      </c>
      <c r="AQ62" s="472">
        <v>31.621543493153467</v>
      </c>
      <c r="AR62" s="472">
        <f t="shared" si="55"/>
        <v>0.51214719963915911</v>
      </c>
      <c r="AS62" s="472">
        <f t="shared" si="56"/>
        <v>6.8380011002219554</v>
      </c>
      <c r="AW62" s="670">
        <v>0.92570601851851853</v>
      </c>
      <c r="AX62" s="671">
        <f t="shared" si="17"/>
        <v>45526.925706018519</v>
      </c>
      <c r="AY62" s="670" t="s">
        <v>329</v>
      </c>
      <c r="AZ62" s="672">
        <v>1.0999999999999999E-2</v>
      </c>
      <c r="BA62" s="672">
        <v>4.4999999999999998E-2</v>
      </c>
      <c r="BB62" s="672">
        <v>0.03</v>
      </c>
      <c r="BC62" s="674">
        <v>159.50200630375889</v>
      </c>
      <c r="BD62" s="672">
        <f t="shared" si="18"/>
        <v>5316.7335434586303</v>
      </c>
      <c r="BE62" s="675">
        <f t="shared" si="19"/>
        <v>58.484068978044931</v>
      </c>
      <c r="BF62" s="672">
        <f t="shared" si="20"/>
        <v>5.1452260097986739</v>
      </c>
      <c r="BG62" s="672">
        <f t="shared" si="21"/>
        <v>5.5000691828882387</v>
      </c>
      <c r="BH62" s="672">
        <f t="shared" si="22"/>
        <v>53.338842968246254</v>
      </c>
      <c r="BI62" s="672">
        <f t="shared" si="23"/>
        <v>63.984138160933171</v>
      </c>
      <c r="BK62" s="670">
        <v>0.92570601851851853</v>
      </c>
      <c r="BL62" s="671">
        <f t="shared" si="24"/>
        <v>45526.925706018519</v>
      </c>
      <c r="BM62" s="670" t="s">
        <v>329</v>
      </c>
      <c r="BN62" s="672">
        <v>1.0999999999999999E-2</v>
      </c>
      <c r="BO62" s="672">
        <v>4.4999999999999998E-2</v>
      </c>
      <c r="BP62" s="672">
        <v>0.03</v>
      </c>
      <c r="BQ62" s="674">
        <v>114.42559497140269</v>
      </c>
      <c r="BR62" s="672">
        <f t="shared" si="79"/>
        <v>3814.1864990467566</v>
      </c>
      <c r="BS62" s="675">
        <f t="shared" si="26"/>
        <v>41.956051489514323</v>
      </c>
      <c r="BT62" s="672">
        <f t="shared" si="27"/>
        <v>3.6911482248839582</v>
      </c>
      <c r="BU62" s="672">
        <f t="shared" si="28"/>
        <v>3.9457101714276792</v>
      </c>
      <c r="BV62" s="672">
        <f t="shared" si="29"/>
        <v>38.264903264630362</v>
      </c>
      <c r="BW62" s="672">
        <f t="shared" si="30"/>
        <v>45.901761660942</v>
      </c>
      <c r="BY62" s="472">
        <v>57.874010300444745</v>
      </c>
      <c r="BZ62" s="472">
        <f t="shared" si="57"/>
        <v>63.984138160933171</v>
      </c>
      <c r="CA62" s="472">
        <f t="shared" si="58"/>
        <v>38.264903264630362</v>
      </c>
      <c r="CB62" s="472">
        <v>63.316707193903497</v>
      </c>
      <c r="CC62" s="472">
        <v>52.782455142047844</v>
      </c>
      <c r="CD62" s="472">
        <f t="shared" si="59"/>
        <v>0.66743096702967364</v>
      </c>
      <c r="CE62" s="472">
        <f t="shared" si="60"/>
        <v>14.517551877417482</v>
      </c>
      <c r="CI62" s="661">
        <v>0.90006944444444448</v>
      </c>
      <c r="CJ62" s="662">
        <f t="shared" si="61"/>
        <v>45526.900069444448</v>
      </c>
      <c r="CK62" s="661" t="s">
        <v>365</v>
      </c>
      <c r="CL62" s="663">
        <v>4.1000000000000002E-2</v>
      </c>
      <c r="CM62" s="663">
        <v>0.20799999999999999</v>
      </c>
      <c r="CN62" s="663">
        <v>0.22500000000000001</v>
      </c>
      <c r="CO62" s="664">
        <v>507.35565699957988</v>
      </c>
      <c r="CP62" s="505">
        <f t="shared" si="62"/>
        <v>2254.9140311092438</v>
      </c>
      <c r="CQ62" s="665">
        <f t="shared" si="63"/>
        <v>92.451475275478998</v>
      </c>
      <c r="CR62" s="505">
        <f t="shared" si="31"/>
        <v>2.2449365353963713</v>
      </c>
      <c r="CS62" s="505">
        <f t="shared" si="32"/>
        <v>2.2649806116052673</v>
      </c>
      <c r="CT62" s="505">
        <f t="shared" si="33"/>
        <v>90.206538740082621</v>
      </c>
      <c r="CU62" s="505">
        <f t="shared" si="34"/>
        <v>94.716455887084265</v>
      </c>
      <c r="CW62" s="661">
        <v>0.90006944444444448</v>
      </c>
      <c r="CX62" s="662">
        <f t="shared" si="64"/>
        <v>45526.900069444448</v>
      </c>
      <c r="CY62" s="661" t="s">
        <v>365</v>
      </c>
      <c r="CZ62" s="663">
        <v>4.1000000000000002E-2</v>
      </c>
      <c r="DA62" s="663">
        <v>0.20799999999999999</v>
      </c>
      <c r="DB62" s="663">
        <v>0.22500000000000001</v>
      </c>
      <c r="DC62" s="664">
        <v>419.19256316868018</v>
      </c>
      <c r="DD62" s="505">
        <f t="shared" si="78"/>
        <v>1863.0780585274674</v>
      </c>
      <c r="DE62" s="665">
        <f t="shared" si="66"/>
        <v>76.386200399626162</v>
      </c>
      <c r="DF62" s="505">
        <f t="shared" si="35"/>
        <v>1.8548343503038947</v>
      </c>
      <c r="DG62" s="505">
        <f t="shared" si="36"/>
        <v>1.8713953712887508</v>
      </c>
      <c r="DH62" s="505">
        <f t="shared" si="37"/>
        <v>74.531366049322273</v>
      </c>
      <c r="DI62" s="505">
        <f t="shared" si="38"/>
        <v>78.257595770914918</v>
      </c>
      <c r="DK62" s="1019">
        <v>92.022047976987722</v>
      </c>
      <c r="DL62" s="229">
        <f t="shared" si="67"/>
        <v>94.716455887084265</v>
      </c>
      <c r="DM62" s="1020">
        <f t="shared" si="68"/>
        <v>74.531366049322273</v>
      </c>
      <c r="DN62" s="1021">
        <v>94.276507993845541</v>
      </c>
      <c r="DO62" s="229">
        <v>89.787538933730417</v>
      </c>
      <c r="DP62" s="472">
        <f t="shared" si="69"/>
        <v>0.43994789323872396</v>
      </c>
      <c r="DQ62" s="472">
        <f t="shared" si="70"/>
        <v>15.256172884408144</v>
      </c>
      <c r="DU62" s="682">
        <v>0.9056481481481482</v>
      </c>
      <c r="DV62" s="683">
        <f t="shared" si="39"/>
        <v>45526.905648148146</v>
      </c>
      <c r="DW62" s="682" t="s">
        <v>366</v>
      </c>
      <c r="DX62" s="684">
        <v>3.9E-2</v>
      </c>
      <c r="DY62" s="684">
        <v>0.22700000000000001</v>
      </c>
      <c r="DZ62" s="684">
        <v>0.22700000000000001</v>
      </c>
      <c r="EA62" s="685">
        <v>474.54372395921371</v>
      </c>
      <c r="EB62" s="501">
        <f t="shared" si="40"/>
        <v>2090.5009866044657</v>
      </c>
      <c r="EC62" s="686">
        <f t="shared" si="41"/>
        <v>81.529538477574164</v>
      </c>
      <c r="ED62" s="501">
        <f t="shared" si="42"/>
        <v>2.0813321226281301</v>
      </c>
      <c r="EE62" s="501">
        <f t="shared" si="43"/>
        <v>2.0997509909699721</v>
      </c>
      <c r="EF62" s="501">
        <f t="shared" si="44"/>
        <v>79.448206354946038</v>
      </c>
      <c r="EG62" s="501">
        <f t="shared" si="45"/>
        <v>83.62928946854413</v>
      </c>
      <c r="EI62" s="682">
        <v>0.9056481481481482</v>
      </c>
      <c r="EJ62" s="683">
        <f t="shared" si="46"/>
        <v>45526.905648148146</v>
      </c>
      <c r="EK62" s="682" t="s">
        <v>366</v>
      </c>
      <c r="EL62" s="684">
        <v>3.9E-2</v>
      </c>
      <c r="EM62" s="684">
        <v>0.22700000000000001</v>
      </c>
      <c r="EN62" s="684">
        <v>0.22700000000000001</v>
      </c>
      <c r="EO62" s="685">
        <v>411.04962086203687</v>
      </c>
      <c r="EP62" s="501">
        <f t="shared" si="47"/>
        <v>1810.7912813305588</v>
      </c>
      <c r="EQ62" s="686">
        <f t="shared" si="48"/>
        <v>70.62085997189179</v>
      </c>
      <c r="ER62" s="501">
        <f t="shared" si="49"/>
        <v>1.8028492143071793</v>
      </c>
      <c r="ES62" s="501">
        <f t="shared" si="50"/>
        <v>1.8188036321329064</v>
      </c>
      <c r="ET62" s="501">
        <f t="shared" si="51"/>
        <v>68.818010757584616</v>
      </c>
      <c r="EU62" s="501">
        <f t="shared" si="52"/>
        <v>72.439663604024702</v>
      </c>
      <c r="EW62" s="1022">
        <v>81.905338788864995</v>
      </c>
      <c r="EX62" s="230">
        <f t="shared" si="71"/>
        <v>83.62928946854413</v>
      </c>
      <c r="EY62" s="1023">
        <f t="shared" si="72"/>
        <v>68.818010757584616</v>
      </c>
      <c r="EZ62" s="1024">
        <v>84.014768322002311</v>
      </c>
      <c r="FA62" s="230">
        <v>79.81441302356221</v>
      </c>
      <c r="FB62" s="472">
        <f t="shared" si="73"/>
        <v>-0.38547885345818145</v>
      </c>
      <c r="FC62" s="472">
        <f t="shared" si="74"/>
        <v>10.996402265977594</v>
      </c>
    </row>
    <row r="63" spans="11:159" x14ac:dyDescent="0.25">
      <c r="K63" s="657">
        <v>0.96673611111111113</v>
      </c>
      <c r="L63" s="658">
        <f t="shared" si="3"/>
        <v>45526.966736111113</v>
      </c>
      <c r="M63" s="657" t="s">
        <v>328</v>
      </c>
      <c r="N63" s="493">
        <v>5.0000000000000001E-3</v>
      </c>
      <c r="O63" s="493">
        <v>8.9999999999999993E-3</v>
      </c>
      <c r="P63" s="493">
        <v>8.9999999999999993E-3</v>
      </c>
      <c r="Q63" s="659">
        <v>92.703861557302019</v>
      </c>
      <c r="R63" s="493">
        <f t="shared" si="4"/>
        <v>10300.429061922447</v>
      </c>
      <c r="S63" s="660">
        <f t="shared" si="5"/>
        <v>51.502145309612231</v>
      </c>
      <c r="T63" s="493">
        <f t="shared" si="6"/>
        <v>9.2703861557302023</v>
      </c>
      <c r="U63" s="493">
        <f t="shared" si="7"/>
        <v>11.587982694662752</v>
      </c>
      <c r="V63" s="493">
        <f t="shared" si="8"/>
        <v>42.231759153882031</v>
      </c>
      <c r="W63" s="493">
        <f t="shared" si="9"/>
        <v>63.090128004274987</v>
      </c>
      <c r="Y63" s="657">
        <v>0.96673611111111113</v>
      </c>
      <c r="Z63" s="658">
        <f t="shared" si="10"/>
        <v>45526.966736111113</v>
      </c>
      <c r="AA63" s="657" t="s">
        <v>328</v>
      </c>
      <c r="AB63" s="493">
        <v>5.0000000000000001E-3</v>
      </c>
      <c r="AC63" s="493">
        <v>8.9999999999999993E-3</v>
      </c>
      <c r="AD63" s="493">
        <v>8.9999999999999993E-3</v>
      </c>
      <c r="AE63" s="659">
        <v>71.952219850446326</v>
      </c>
      <c r="AF63" s="493">
        <f t="shared" si="11"/>
        <v>7994.6910944940364</v>
      </c>
      <c r="AG63" s="660">
        <f t="shared" si="12"/>
        <v>39.973455472470185</v>
      </c>
      <c r="AH63" s="493">
        <f t="shared" si="13"/>
        <v>7.1952219850446335</v>
      </c>
      <c r="AI63" s="493">
        <f t="shared" si="14"/>
        <v>8.9940274813057908</v>
      </c>
      <c r="AJ63" s="493">
        <f t="shared" si="15"/>
        <v>32.778233487425553</v>
      </c>
      <c r="AK63" s="493">
        <f t="shared" si="16"/>
        <v>48.967482953775978</v>
      </c>
      <c r="AM63" s="472">
        <v>51.002489505086231</v>
      </c>
      <c r="AN63" s="472">
        <f t="shared" si="53"/>
        <v>63.090128004274987</v>
      </c>
      <c r="AO63" s="472">
        <f t="shared" si="54"/>
        <v>32.778233487425553</v>
      </c>
      <c r="AP63" s="472">
        <v>62.478049643730628</v>
      </c>
      <c r="AQ63" s="472">
        <v>41.822041394170711</v>
      </c>
      <c r="AR63" s="472">
        <f t="shared" si="55"/>
        <v>0.61207836054435916</v>
      </c>
      <c r="AS63" s="472">
        <f t="shared" si="56"/>
        <v>9.0438079067451582</v>
      </c>
      <c r="AW63" s="670">
        <v>0.92598379629629635</v>
      </c>
      <c r="AX63" s="671">
        <f t="shared" si="17"/>
        <v>45526.925983796296</v>
      </c>
      <c r="AY63" s="670" t="s">
        <v>329</v>
      </c>
      <c r="AZ63" s="672">
        <v>0.01</v>
      </c>
      <c r="BA63" s="672">
        <v>4.4999999999999998E-2</v>
      </c>
      <c r="BB63" s="672">
        <v>0.03</v>
      </c>
      <c r="BC63" s="674">
        <v>159.50200630375889</v>
      </c>
      <c r="BD63" s="672">
        <f t="shared" si="18"/>
        <v>5316.7335434586303</v>
      </c>
      <c r="BE63" s="675">
        <f t="shared" si="19"/>
        <v>53.167335434586306</v>
      </c>
      <c r="BF63" s="672">
        <f t="shared" si="20"/>
        <v>5.1452260097986739</v>
      </c>
      <c r="BG63" s="672">
        <f t="shared" si="21"/>
        <v>5.5000691828882387</v>
      </c>
      <c r="BH63" s="672">
        <f t="shared" si="22"/>
        <v>48.022109424787629</v>
      </c>
      <c r="BI63" s="672">
        <f t="shared" si="23"/>
        <v>58.667404617474546</v>
      </c>
      <c r="BK63" s="670">
        <v>0.92598379629629635</v>
      </c>
      <c r="BL63" s="671">
        <f t="shared" si="24"/>
        <v>45526.925983796296</v>
      </c>
      <c r="BM63" s="670" t="s">
        <v>329</v>
      </c>
      <c r="BN63" s="672">
        <v>0.01</v>
      </c>
      <c r="BO63" s="672">
        <v>4.4999999999999998E-2</v>
      </c>
      <c r="BP63" s="672">
        <v>0.03</v>
      </c>
      <c r="BQ63" s="674">
        <v>114.42559497140269</v>
      </c>
      <c r="BR63" s="672">
        <f t="shared" si="79"/>
        <v>3814.1864990467566</v>
      </c>
      <c r="BS63" s="675">
        <f t="shared" si="26"/>
        <v>38.141864990467568</v>
      </c>
      <c r="BT63" s="672">
        <f t="shared" si="27"/>
        <v>3.6911482248839582</v>
      </c>
      <c r="BU63" s="672">
        <f t="shared" si="28"/>
        <v>3.9457101714276792</v>
      </c>
      <c r="BV63" s="672">
        <f t="shared" si="29"/>
        <v>34.450716765583607</v>
      </c>
      <c r="BW63" s="672">
        <f t="shared" si="30"/>
        <v>42.087575161895245</v>
      </c>
      <c r="BY63" s="472">
        <v>52.612736636767949</v>
      </c>
      <c r="BZ63" s="472">
        <f t="shared" si="57"/>
        <v>58.667404617474546</v>
      </c>
      <c r="CA63" s="472">
        <f t="shared" si="58"/>
        <v>34.450716765583607</v>
      </c>
      <c r="CB63" s="472">
        <v>58.055433530226701</v>
      </c>
      <c r="CC63" s="472">
        <v>47.521181478371048</v>
      </c>
      <c r="CD63" s="472">
        <f t="shared" si="59"/>
        <v>0.61197108724784499</v>
      </c>
      <c r="CE63" s="472">
        <f t="shared" si="60"/>
        <v>13.070464712787441</v>
      </c>
      <c r="CI63" s="661">
        <v>0.90033564814814815</v>
      </c>
      <c r="CJ63" s="662">
        <f t="shared" si="61"/>
        <v>45526.900335648148</v>
      </c>
      <c r="CK63" s="661" t="s">
        <v>365</v>
      </c>
      <c r="CL63" s="663">
        <v>4.2000000000000003E-2</v>
      </c>
      <c r="CM63" s="663">
        <v>0.20899999999999999</v>
      </c>
      <c r="CN63" s="663">
        <v>0.22500000000000001</v>
      </c>
      <c r="CO63" s="664">
        <v>507.35565699957988</v>
      </c>
      <c r="CP63" s="505">
        <f t="shared" si="62"/>
        <v>2254.9140311092438</v>
      </c>
      <c r="CQ63" s="665">
        <f t="shared" si="63"/>
        <v>94.70638930658825</v>
      </c>
      <c r="CR63" s="505">
        <f t="shared" si="31"/>
        <v>2.2449365353963713</v>
      </c>
      <c r="CS63" s="505">
        <f t="shared" si="32"/>
        <v>2.2649806116052673</v>
      </c>
      <c r="CT63" s="505">
        <f t="shared" si="33"/>
        <v>92.461452771191873</v>
      </c>
      <c r="CU63" s="505">
        <f t="shared" si="34"/>
        <v>96.971369918193517</v>
      </c>
      <c r="CW63" s="661">
        <v>0.90033564814814815</v>
      </c>
      <c r="CX63" s="662">
        <f t="shared" si="64"/>
        <v>45526.900335648148</v>
      </c>
      <c r="CY63" s="661" t="s">
        <v>365</v>
      </c>
      <c r="CZ63" s="663">
        <v>4.2000000000000003E-2</v>
      </c>
      <c r="DA63" s="663">
        <v>0.20899999999999999</v>
      </c>
      <c r="DB63" s="663">
        <v>0.22500000000000001</v>
      </c>
      <c r="DC63" s="664">
        <v>419.19256316868018</v>
      </c>
      <c r="DD63" s="505">
        <f t="shared" si="78"/>
        <v>1863.0780585274674</v>
      </c>
      <c r="DE63" s="665">
        <f t="shared" si="66"/>
        <v>78.24927845815364</v>
      </c>
      <c r="DF63" s="505">
        <f t="shared" si="35"/>
        <v>1.8548343503038947</v>
      </c>
      <c r="DG63" s="505">
        <f t="shared" si="36"/>
        <v>1.8713953712887508</v>
      </c>
      <c r="DH63" s="505">
        <f t="shared" si="37"/>
        <v>76.39444410784975</v>
      </c>
      <c r="DI63" s="505">
        <f t="shared" si="38"/>
        <v>80.120673829442396</v>
      </c>
      <c r="DK63" s="1019">
        <v>94.266488171548403</v>
      </c>
      <c r="DL63" s="229">
        <f t="shared" si="67"/>
        <v>96.971369918193517</v>
      </c>
      <c r="DM63" s="1020">
        <f t="shared" si="68"/>
        <v>76.39444410784975</v>
      </c>
      <c r="DN63" s="1021">
        <v>96.520948188406223</v>
      </c>
      <c r="DO63" s="229">
        <v>92.031979128291098</v>
      </c>
      <c r="DP63" s="472">
        <f t="shared" si="69"/>
        <v>0.45042172978729411</v>
      </c>
      <c r="DQ63" s="472">
        <f t="shared" si="70"/>
        <v>15.637535020441348</v>
      </c>
      <c r="DU63" s="682">
        <v>0.90635416666666668</v>
      </c>
      <c r="DV63" s="683">
        <f t="shared" si="39"/>
        <v>45526.906354166669</v>
      </c>
      <c r="DW63" s="682" t="s">
        <v>366</v>
      </c>
      <c r="DX63" s="684">
        <v>4.2000000000000003E-2</v>
      </c>
      <c r="DY63" s="684">
        <v>0.22700000000000001</v>
      </c>
      <c r="DZ63" s="684">
        <v>0.22700000000000001</v>
      </c>
      <c r="EA63" s="685">
        <v>474.54372395921371</v>
      </c>
      <c r="EB63" s="501">
        <f t="shared" si="40"/>
        <v>2090.5009866044657</v>
      </c>
      <c r="EC63" s="686">
        <f t="shared" si="41"/>
        <v>87.801041437387568</v>
      </c>
      <c r="ED63" s="501">
        <f t="shared" si="42"/>
        <v>2.0813321226281301</v>
      </c>
      <c r="EE63" s="501">
        <f t="shared" si="43"/>
        <v>2.0997509909699721</v>
      </c>
      <c r="EF63" s="501">
        <f t="shared" si="44"/>
        <v>85.719709314759442</v>
      </c>
      <c r="EG63" s="501">
        <f t="shared" si="45"/>
        <v>89.900792428357533</v>
      </c>
      <c r="EI63" s="682">
        <v>0.90635416666666668</v>
      </c>
      <c r="EJ63" s="683">
        <f t="shared" si="46"/>
        <v>45526.906354166669</v>
      </c>
      <c r="EK63" s="682" t="s">
        <v>366</v>
      </c>
      <c r="EL63" s="684">
        <v>4.2000000000000003E-2</v>
      </c>
      <c r="EM63" s="684">
        <v>0.22700000000000001</v>
      </c>
      <c r="EN63" s="684">
        <v>0.22700000000000001</v>
      </c>
      <c r="EO63" s="685">
        <v>411.04962086203687</v>
      </c>
      <c r="EP63" s="501">
        <f t="shared" si="47"/>
        <v>1810.7912813305588</v>
      </c>
      <c r="EQ63" s="686">
        <f t="shared" si="48"/>
        <v>76.053233815883473</v>
      </c>
      <c r="ER63" s="501">
        <f t="shared" si="49"/>
        <v>1.8028492143071793</v>
      </c>
      <c r="ES63" s="501">
        <f t="shared" si="50"/>
        <v>1.8188036321329064</v>
      </c>
      <c r="ET63" s="501">
        <f t="shared" si="51"/>
        <v>74.2503846015763</v>
      </c>
      <c r="EU63" s="501">
        <f t="shared" si="52"/>
        <v>77.872037448016385</v>
      </c>
      <c r="EW63" s="1022">
        <v>88.205749464931543</v>
      </c>
      <c r="EX63" s="230">
        <f t="shared" si="71"/>
        <v>89.900792428357533</v>
      </c>
      <c r="EY63" s="1023">
        <f t="shared" si="72"/>
        <v>74.2503846015763</v>
      </c>
      <c r="EZ63" s="1024">
        <v>90.315178998068859</v>
      </c>
      <c r="FA63" s="230">
        <v>86.114823699628758</v>
      </c>
      <c r="FB63" s="472">
        <f t="shared" si="73"/>
        <v>-0.41438656971132559</v>
      </c>
      <c r="FC63" s="472">
        <f t="shared" si="74"/>
        <v>11.864439098052458</v>
      </c>
    </row>
    <row r="64" spans="11:159" x14ac:dyDescent="0.25">
      <c r="K64" s="657">
        <v>0.96743055555555557</v>
      </c>
      <c r="L64" s="658">
        <f t="shared" si="3"/>
        <v>45526.967430555553</v>
      </c>
      <c r="M64" s="657" t="s">
        <v>328</v>
      </c>
      <c r="N64" s="493">
        <v>6.0000000000000001E-3</v>
      </c>
      <c r="O64" s="493">
        <v>8.9999999999999993E-3</v>
      </c>
      <c r="P64" s="493">
        <v>8.9999999999999993E-3</v>
      </c>
      <c r="Q64" s="659">
        <v>92.703861557302019</v>
      </c>
      <c r="R64" s="493">
        <f t="shared" si="4"/>
        <v>10300.429061922447</v>
      </c>
      <c r="S64" s="660">
        <f t="shared" si="5"/>
        <v>61.802574371534682</v>
      </c>
      <c r="T64" s="493">
        <f t="shared" si="6"/>
        <v>9.2703861557302023</v>
      </c>
      <c r="U64" s="493">
        <f t="shared" si="7"/>
        <v>11.587982694662752</v>
      </c>
      <c r="V64" s="493">
        <f t="shared" si="8"/>
        <v>52.532188215804482</v>
      </c>
      <c r="W64" s="493">
        <f t="shared" si="9"/>
        <v>73.390557066197431</v>
      </c>
      <c r="Y64" s="657">
        <v>0.96743055555555557</v>
      </c>
      <c r="Z64" s="658">
        <f t="shared" si="10"/>
        <v>45526.967430555553</v>
      </c>
      <c r="AA64" s="657" t="s">
        <v>328</v>
      </c>
      <c r="AB64" s="493">
        <v>6.0000000000000001E-3</v>
      </c>
      <c r="AC64" s="493">
        <v>8.9999999999999993E-3</v>
      </c>
      <c r="AD64" s="493">
        <v>8.9999999999999993E-3</v>
      </c>
      <c r="AE64" s="659">
        <v>71.952219850446326</v>
      </c>
      <c r="AF64" s="493">
        <f t="shared" si="11"/>
        <v>7994.6910944940364</v>
      </c>
      <c r="AG64" s="660">
        <f t="shared" si="12"/>
        <v>47.968146566964222</v>
      </c>
      <c r="AH64" s="493">
        <f t="shared" si="13"/>
        <v>7.1952219850446335</v>
      </c>
      <c r="AI64" s="493">
        <f t="shared" si="14"/>
        <v>8.9940274813057908</v>
      </c>
      <c r="AJ64" s="493">
        <f t="shared" si="15"/>
        <v>40.77292458191959</v>
      </c>
      <c r="AK64" s="493">
        <f t="shared" si="16"/>
        <v>56.962174048270015</v>
      </c>
      <c r="AM64" s="472">
        <v>61.202987406103482</v>
      </c>
      <c r="AN64" s="472">
        <f t="shared" si="53"/>
        <v>73.390557066197431</v>
      </c>
      <c r="AO64" s="472">
        <f t="shared" si="54"/>
        <v>40.77292458191959</v>
      </c>
      <c r="AP64" s="472">
        <v>72.678547544747886</v>
      </c>
      <c r="AQ64" s="472">
        <v>52.022539295187961</v>
      </c>
      <c r="AR64" s="472">
        <f t="shared" si="55"/>
        <v>0.71200952144954499</v>
      </c>
      <c r="AS64" s="472">
        <f t="shared" si="56"/>
        <v>11.249614713268372</v>
      </c>
      <c r="AW64" s="670">
        <v>0.92625000000000002</v>
      </c>
      <c r="AX64" s="671">
        <f t="shared" si="17"/>
        <v>45526.926249999997</v>
      </c>
      <c r="AY64" s="670" t="s">
        <v>329</v>
      </c>
      <c r="AZ64" s="672">
        <v>1.0999999999999999E-2</v>
      </c>
      <c r="BA64" s="672">
        <v>4.4999999999999998E-2</v>
      </c>
      <c r="BB64" s="672">
        <v>0.03</v>
      </c>
      <c r="BC64" s="674">
        <v>159.50200630375889</v>
      </c>
      <c r="BD64" s="672">
        <f t="shared" si="18"/>
        <v>5316.7335434586303</v>
      </c>
      <c r="BE64" s="675">
        <f t="shared" si="19"/>
        <v>58.484068978044931</v>
      </c>
      <c r="BF64" s="672">
        <f t="shared" si="20"/>
        <v>5.1452260097986739</v>
      </c>
      <c r="BG64" s="672">
        <f t="shared" si="21"/>
        <v>5.5000691828882387</v>
      </c>
      <c r="BH64" s="672">
        <f t="shared" si="22"/>
        <v>53.338842968246254</v>
      </c>
      <c r="BI64" s="672">
        <f t="shared" si="23"/>
        <v>63.984138160933171</v>
      </c>
      <c r="BK64" s="670">
        <v>0.92625000000000002</v>
      </c>
      <c r="BL64" s="671">
        <f t="shared" si="24"/>
        <v>45526.926249999997</v>
      </c>
      <c r="BM64" s="670" t="s">
        <v>329</v>
      </c>
      <c r="BN64" s="672">
        <v>1.0999999999999999E-2</v>
      </c>
      <c r="BO64" s="672">
        <v>4.4999999999999998E-2</v>
      </c>
      <c r="BP64" s="672">
        <v>0.03</v>
      </c>
      <c r="BQ64" s="674">
        <v>114.42559497140269</v>
      </c>
      <c r="BR64" s="672">
        <f t="shared" si="79"/>
        <v>3814.1864990467566</v>
      </c>
      <c r="BS64" s="675">
        <f t="shared" si="26"/>
        <v>41.956051489514323</v>
      </c>
      <c r="BT64" s="672">
        <f t="shared" si="27"/>
        <v>3.6911482248839582</v>
      </c>
      <c r="BU64" s="672">
        <f t="shared" si="28"/>
        <v>3.9457101714276792</v>
      </c>
      <c r="BV64" s="672">
        <f t="shared" si="29"/>
        <v>38.264903264630362</v>
      </c>
      <c r="BW64" s="672">
        <f t="shared" si="30"/>
        <v>45.901761660942</v>
      </c>
      <c r="BY64" s="472">
        <v>57.874010300444745</v>
      </c>
      <c r="BZ64" s="472">
        <f t="shared" si="57"/>
        <v>63.984138160933171</v>
      </c>
      <c r="CA64" s="472">
        <f t="shared" si="58"/>
        <v>38.264903264630362</v>
      </c>
      <c r="CB64" s="472">
        <v>63.316707193903497</v>
      </c>
      <c r="CC64" s="472">
        <v>52.782455142047844</v>
      </c>
      <c r="CD64" s="472">
        <f t="shared" si="59"/>
        <v>0.66743096702967364</v>
      </c>
      <c r="CE64" s="472">
        <f t="shared" si="60"/>
        <v>14.517551877417482</v>
      </c>
      <c r="CI64" s="661">
        <v>0.90061342592592597</v>
      </c>
      <c r="CJ64" s="662">
        <f t="shared" si="61"/>
        <v>45526.900613425925</v>
      </c>
      <c r="CK64" s="661" t="s">
        <v>365</v>
      </c>
      <c r="CL64" s="663">
        <v>0.04</v>
      </c>
      <c r="CM64" s="663">
        <v>0.21</v>
      </c>
      <c r="CN64" s="663">
        <v>0.22500000000000001</v>
      </c>
      <c r="CO64" s="664">
        <v>507.35565699957988</v>
      </c>
      <c r="CP64" s="505">
        <f t="shared" si="62"/>
        <v>2254.9140311092438</v>
      </c>
      <c r="CQ64" s="665">
        <f t="shared" si="63"/>
        <v>90.196561244369747</v>
      </c>
      <c r="CR64" s="505">
        <f t="shared" si="31"/>
        <v>2.2449365353963713</v>
      </c>
      <c r="CS64" s="505">
        <f t="shared" si="32"/>
        <v>2.2649806116052673</v>
      </c>
      <c r="CT64" s="505">
        <f t="shared" si="33"/>
        <v>87.95162470897337</v>
      </c>
      <c r="CU64" s="505">
        <f t="shared" si="34"/>
        <v>92.461541855975014</v>
      </c>
      <c r="CW64" s="661">
        <v>0.90061342592592597</v>
      </c>
      <c r="CX64" s="662">
        <f t="shared" si="64"/>
        <v>45526.900613425925</v>
      </c>
      <c r="CY64" s="661" t="s">
        <v>365</v>
      </c>
      <c r="CZ64" s="663">
        <v>0.04</v>
      </c>
      <c r="DA64" s="663">
        <v>0.21</v>
      </c>
      <c r="DB64" s="663">
        <v>0.22500000000000001</v>
      </c>
      <c r="DC64" s="664">
        <v>419.19256316868018</v>
      </c>
      <c r="DD64" s="505">
        <f t="shared" si="78"/>
        <v>1863.0780585274674</v>
      </c>
      <c r="DE64" s="665">
        <f t="shared" si="66"/>
        <v>74.523122341098698</v>
      </c>
      <c r="DF64" s="505">
        <f t="shared" si="35"/>
        <v>1.8548343503038947</v>
      </c>
      <c r="DG64" s="505">
        <f t="shared" si="36"/>
        <v>1.8713953712887508</v>
      </c>
      <c r="DH64" s="505">
        <f t="shared" si="37"/>
        <v>72.668287990794809</v>
      </c>
      <c r="DI64" s="505">
        <f t="shared" si="38"/>
        <v>76.394517712387454</v>
      </c>
      <c r="DK64" s="1019">
        <v>89.77760778242704</v>
      </c>
      <c r="DL64" s="229">
        <f t="shared" si="67"/>
        <v>92.461541855975014</v>
      </c>
      <c r="DM64" s="1020">
        <f t="shared" si="68"/>
        <v>72.668287990794809</v>
      </c>
      <c r="DN64" s="1021">
        <v>92.03206779928486</v>
      </c>
      <c r="DO64" s="229">
        <v>87.543098739169736</v>
      </c>
      <c r="DP64" s="472">
        <f t="shared" si="69"/>
        <v>0.42947405669015382</v>
      </c>
      <c r="DQ64" s="472">
        <f t="shared" si="70"/>
        <v>14.874810748374927</v>
      </c>
      <c r="DU64" s="682">
        <v>0.90706018518518527</v>
      </c>
      <c r="DV64" s="683">
        <f t="shared" si="39"/>
        <v>45526.907060185185</v>
      </c>
      <c r="DW64" s="682" t="s">
        <v>366</v>
      </c>
      <c r="DX64" s="684">
        <v>3.5999999999999997E-2</v>
      </c>
      <c r="DY64" s="684">
        <v>0.22700000000000001</v>
      </c>
      <c r="DZ64" s="684">
        <v>0.22700000000000001</v>
      </c>
      <c r="EA64" s="685">
        <v>474.54372395921371</v>
      </c>
      <c r="EB64" s="501">
        <f t="shared" si="40"/>
        <v>2090.5009866044657</v>
      </c>
      <c r="EC64" s="686">
        <f t="shared" si="41"/>
        <v>75.25803551776076</v>
      </c>
      <c r="ED64" s="501">
        <f t="shared" si="42"/>
        <v>2.0813321226281301</v>
      </c>
      <c r="EE64" s="501">
        <f t="shared" si="43"/>
        <v>2.0997509909699721</v>
      </c>
      <c r="EF64" s="501">
        <f t="shared" si="44"/>
        <v>73.176703395132634</v>
      </c>
      <c r="EG64" s="501">
        <f t="shared" si="45"/>
        <v>77.357786508730726</v>
      </c>
      <c r="EI64" s="682">
        <v>0.90706018518518527</v>
      </c>
      <c r="EJ64" s="683">
        <f t="shared" si="46"/>
        <v>45526.907060185185</v>
      </c>
      <c r="EK64" s="682" t="s">
        <v>366</v>
      </c>
      <c r="EL64" s="684">
        <v>3.5999999999999997E-2</v>
      </c>
      <c r="EM64" s="684">
        <v>0.22700000000000001</v>
      </c>
      <c r="EN64" s="684">
        <v>0.22700000000000001</v>
      </c>
      <c r="EO64" s="685">
        <v>411.04962086203687</v>
      </c>
      <c r="EP64" s="501">
        <f t="shared" si="47"/>
        <v>1810.7912813305588</v>
      </c>
      <c r="EQ64" s="686">
        <f t="shared" si="48"/>
        <v>65.18848612790012</v>
      </c>
      <c r="ER64" s="501">
        <f t="shared" si="49"/>
        <v>1.8028492143071793</v>
      </c>
      <c r="ES64" s="501">
        <f t="shared" si="50"/>
        <v>1.8188036321329064</v>
      </c>
      <c r="ET64" s="501">
        <f t="shared" si="51"/>
        <v>63.38563691359294</v>
      </c>
      <c r="EU64" s="501">
        <f t="shared" si="52"/>
        <v>67.007289760033032</v>
      </c>
      <c r="EW64" s="1022">
        <v>75.604928112798447</v>
      </c>
      <c r="EX64" s="230">
        <f t="shared" si="71"/>
        <v>77.357786508730726</v>
      </c>
      <c r="EY64" s="1023">
        <f t="shared" si="72"/>
        <v>63.38563691359294</v>
      </c>
      <c r="EZ64" s="1024">
        <v>77.714357645935763</v>
      </c>
      <c r="FA64" s="230">
        <v>73.514002347495662</v>
      </c>
      <c r="FB64" s="472">
        <f t="shared" si="73"/>
        <v>-0.3565711372050373</v>
      </c>
      <c r="FC64" s="472">
        <f t="shared" si="74"/>
        <v>10.128365433902722</v>
      </c>
    </row>
    <row r="65" spans="11:159" x14ac:dyDescent="0.25">
      <c r="K65" s="657">
        <v>0.96812500000000001</v>
      </c>
      <c r="L65" s="658">
        <f t="shared" si="3"/>
        <v>45526.968124999999</v>
      </c>
      <c r="M65" s="657" t="s">
        <v>328</v>
      </c>
      <c r="N65" s="493">
        <v>5.0000000000000001E-3</v>
      </c>
      <c r="O65" s="493">
        <v>8.9999999999999993E-3</v>
      </c>
      <c r="P65" s="493">
        <v>8.9999999999999993E-3</v>
      </c>
      <c r="Q65" s="659">
        <v>92.703861557302019</v>
      </c>
      <c r="R65" s="493">
        <f t="shared" si="4"/>
        <v>10300.429061922447</v>
      </c>
      <c r="S65" s="660">
        <f t="shared" si="5"/>
        <v>51.502145309612231</v>
      </c>
      <c r="T65" s="493">
        <f t="shared" si="6"/>
        <v>9.2703861557302023</v>
      </c>
      <c r="U65" s="493">
        <f t="shared" si="7"/>
        <v>11.587982694662752</v>
      </c>
      <c r="V65" s="493">
        <f t="shared" si="8"/>
        <v>42.231759153882031</v>
      </c>
      <c r="W65" s="493">
        <f t="shared" si="9"/>
        <v>63.090128004274987</v>
      </c>
      <c r="Y65" s="657">
        <v>0.96812500000000001</v>
      </c>
      <c r="Z65" s="658">
        <f t="shared" si="10"/>
        <v>45526.968124999999</v>
      </c>
      <c r="AA65" s="657" t="s">
        <v>328</v>
      </c>
      <c r="AB65" s="493">
        <v>5.0000000000000001E-3</v>
      </c>
      <c r="AC65" s="493">
        <v>8.9999999999999993E-3</v>
      </c>
      <c r="AD65" s="493">
        <v>8.9999999999999993E-3</v>
      </c>
      <c r="AE65" s="659">
        <v>71.952219850446326</v>
      </c>
      <c r="AF65" s="493">
        <f t="shared" si="11"/>
        <v>7994.6910944940364</v>
      </c>
      <c r="AG65" s="660">
        <f t="shared" si="12"/>
        <v>39.973455472470185</v>
      </c>
      <c r="AH65" s="493">
        <f t="shared" si="13"/>
        <v>7.1952219850446335</v>
      </c>
      <c r="AI65" s="493">
        <f t="shared" si="14"/>
        <v>8.9940274813057908</v>
      </c>
      <c r="AJ65" s="493">
        <f t="shared" si="15"/>
        <v>32.778233487425553</v>
      </c>
      <c r="AK65" s="493">
        <f t="shared" si="16"/>
        <v>48.967482953775978</v>
      </c>
      <c r="AM65" s="472">
        <v>51.002489505086231</v>
      </c>
      <c r="AN65" s="472">
        <f t="shared" si="53"/>
        <v>63.090128004274987</v>
      </c>
      <c r="AO65" s="472">
        <f t="shared" si="54"/>
        <v>32.778233487425553</v>
      </c>
      <c r="AP65" s="472">
        <v>62.478049643730628</v>
      </c>
      <c r="AQ65" s="472">
        <v>41.822041394170711</v>
      </c>
      <c r="AR65" s="472">
        <f t="shared" si="55"/>
        <v>0.61207836054435916</v>
      </c>
      <c r="AS65" s="472">
        <f t="shared" si="56"/>
        <v>9.0438079067451582</v>
      </c>
      <c r="AW65" s="670">
        <v>0.92651620370370369</v>
      </c>
      <c r="AX65" s="671">
        <f t="shared" si="17"/>
        <v>45526.926516203705</v>
      </c>
      <c r="AY65" s="670" t="s">
        <v>329</v>
      </c>
      <c r="AZ65" s="672">
        <v>0.01</v>
      </c>
      <c r="BA65" s="672">
        <v>4.5999999999999999E-2</v>
      </c>
      <c r="BB65" s="672">
        <v>0.03</v>
      </c>
      <c r="BC65" s="674">
        <v>159.50200630375889</v>
      </c>
      <c r="BD65" s="672">
        <f t="shared" si="18"/>
        <v>5316.7335434586303</v>
      </c>
      <c r="BE65" s="675">
        <f t="shared" si="19"/>
        <v>53.167335434586306</v>
      </c>
      <c r="BF65" s="672">
        <f t="shared" si="20"/>
        <v>5.1452260097986739</v>
      </c>
      <c r="BG65" s="672">
        <f t="shared" si="21"/>
        <v>5.5000691828882387</v>
      </c>
      <c r="BH65" s="672">
        <f t="shared" si="22"/>
        <v>48.022109424787629</v>
      </c>
      <c r="BI65" s="672">
        <f t="shared" si="23"/>
        <v>58.667404617474546</v>
      </c>
      <c r="BK65" s="670">
        <v>0.92651620370370369</v>
      </c>
      <c r="BL65" s="671">
        <f t="shared" si="24"/>
        <v>45526.926516203705</v>
      </c>
      <c r="BM65" s="670" t="s">
        <v>329</v>
      </c>
      <c r="BN65" s="672">
        <v>0.01</v>
      </c>
      <c r="BO65" s="672">
        <v>4.5999999999999999E-2</v>
      </c>
      <c r="BP65" s="672">
        <v>0.03</v>
      </c>
      <c r="BQ65" s="674">
        <v>114.42559497140269</v>
      </c>
      <c r="BR65" s="672">
        <f t="shared" si="79"/>
        <v>3814.1864990467566</v>
      </c>
      <c r="BS65" s="675">
        <f t="shared" si="26"/>
        <v>38.141864990467568</v>
      </c>
      <c r="BT65" s="672">
        <f t="shared" si="27"/>
        <v>3.6911482248839582</v>
      </c>
      <c r="BU65" s="672">
        <f t="shared" si="28"/>
        <v>3.9457101714276792</v>
      </c>
      <c r="BV65" s="672">
        <f t="shared" si="29"/>
        <v>34.450716765583607</v>
      </c>
      <c r="BW65" s="672">
        <f t="shared" si="30"/>
        <v>42.087575161895245</v>
      </c>
      <c r="BY65" s="472">
        <v>52.612736636767949</v>
      </c>
      <c r="BZ65" s="472">
        <f t="shared" si="57"/>
        <v>58.667404617474546</v>
      </c>
      <c r="CA65" s="472">
        <f t="shared" si="58"/>
        <v>34.450716765583607</v>
      </c>
      <c r="CB65" s="472">
        <v>58.055433530226701</v>
      </c>
      <c r="CC65" s="472">
        <v>47.521181478371048</v>
      </c>
      <c r="CD65" s="472">
        <f t="shared" si="59"/>
        <v>0.61197108724784499</v>
      </c>
      <c r="CE65" s="472">
        <f t="shared" si="60"/>
        <v>13.070464712787441</v>
      </c>
      <c r="CI65" s="661">
        <v>0.90092592592592602</v>
      </c>
      <c r="CJ65" s="662">
        <f t="shared" si="61"/>
        <v>45526.900925925926</v>
      </c>
      <c r="CK65" s="661" t="s">
        <v>365</v>
      </c>
      <c r="CL65" s="663">
        <v>3.7999999999999999E-2</v>
      </c>
      <c r="CM65" s="663">
        <v>0.214</v>
      </c>
      <c r="CN65" s="663">
        <v>0.22500000000000001</v>
      </c>
      <c r="CO65" s="664">
        <v>507.35565699957988</v>
      </c>
      <c r="CP65" s="505">
        <f t="shared" si="62"/>
        <v>2254.9140311092438</v>
      </c>
      <c r="CQ65" s="665">
        <f t="shared" si="63"/>
        <v>85.686733182151258</v>
      </c>
      <c r="CR65" s="505">
        <f t="shared" si="31"/>
        <v>2.2449365353963713</v>
      </c>
      <c r="CS65" s="505">
        <f t="shared" si="32"/>
        <v>2.2649806116052673</v>
      </c>
      <c r="CT65" s="505">
        <f t="shared" si="33"/>
        <v>83.441796646754881</v>
      </c>
      <c r="CU65" s="505">
        <f t="shared" si="34"/>
        <v>87.951713793756525</v>
      </c>
      <c r="CW65" s="661">
        <v>0.90092592592592602</v>
      </c>
      <c r="CX65" s="662">
        <f t="shared" si="64"/>
        <v>45526.900925925926</v>
      </c>
      <c r="CY65" s="661" t="s">
        <v>365</v>
      </c>
      <c r="CZ65" s="663">
        <v>3.7999999999999999E-2</v>
      </c>
      <c r="DA65" s="663">
        <v>0.214</v>
      </c>
      <c r="DB65" s="663">
        <v>0.22500000000000001</v>
      </c>
      <c r="DC65" s="664">
        <v>419.19256316868018</v>
      </c>
      <c r="DD65" s="505">
        <f t="shared" si="78"/>
        <v>1863.0780585274674</v>
      </c>
      <c r="DE65" s="665">
        <f t="shared" si="66"/>
        <v>70.796966224043757</v>
      </c>
      <c r="DF65" s="505">
        <f t="shared" si="35"/>
        <v>1.8548343503038947</v>
      </c>
      <c r="DG65" s="505">
        <f t="shared" si="36"/>
        <v>1.8713953712887508</v>
      </c>
      <c r="DH65" s="505">
        <f t="shared" si="37"/>
        <v>68.942131873739868</v>
      </c>
      <c r="DI65" s="505">
        <f t="shared" si="38"/>
        <v>72.668361595332513</v>
      </c>
      <c r="DK65" s="1019">
        <v>85.288727393305692</v>
      </c>
      <c r="DL65" s="229">
        <f t="shared" si="67"/>
        <v>87.951713793756525</v>
      </c>
      <c r="DM65" s="1020">
        <f t="shared" si="68"/>
        <v>68.942131873739868</v>
      </c>
      <c r="DN65" s="1021">
        <v>87.543187410163512</v>
      </c>
      <c r="DO65" s="229">
        <v>83.054218350048387</v>
      </c>
      <c r="DP65" s="472">
        <f t="shared" si="69"/>
        <v>0.40852638359301352</v>
      </c>
      <c r="DQ65" s="472">
        <f t="shared" si="70"/>
        <v>14.112086476308519</v>
      </c>
      <c r="DU65" s="682">
        <v>0.90769675925925919</v>
      </c>
      <c r="DV65" s="683">
        <f t="shared" si="39"/>
        <v>45526.907696759263</v>
      </c>
      <c r="DW65" s="682" t="s">
        <v>366</v>
      </c>
      <c r="DX65" s="684">
        <v>3.9E-2</v>
      </c>
      <c r="DY65" s="684">
        <v>0.22700000000000001</v>
      </c>
      <c r="DZ65" s="684">
        <v>0.22700000000000001</v>
      </c>
      <c r="EA65" s="685">
        <v>474.54372395921371</v>
      </c>
      <c r="EB65" s="501">
        <f t="shared" si="40"/>
        <v>2090.5009866044657</v>
      </c>
      <c r="EC65" s="686">
        <f t="shared" si="41"/>
        <v>81.529538477574164</v>
      </c>
      <c r="ED65" s="501">
        <f t="shared" si="42"/>
        <v>2.0813321226281301</v>
      </c>
      <c r="EE65" s="501">
        <f t="shared" si="43"/>
        <v>2.0997509909699721</v>
      </c>
      <c r="EF65" s="501">
        <f t="shared" si="44"/>
        <v>79.448206354946038</v>
      </c>
      <c r="EG65" s="501">
        <f t="shared" si="45"/>
        <v>83.62928946854413</v>
      </c>
      <c r="EI65" s="682">
        <v>0.90769675925925919</v>
      </c>
      <c r="EJ65" s="683">
        <f t="shared" si="46"/>
        <v>45526.907696759263</v>
      </c>
      <c r="EK65" s="682" t="s">
        <v>366</v>
      </c>
      <c r="EL65" s="684">
        <v>3.9E-2</v>
      </c>
      <c r="EM65" s="684">
        <v>0.22700000000000001</v>
      </c>
      <c r="EN65" s="684">
        <v>0.22700000000000001</v>
      </c>
      <c r="EO65" s="685">
        <v>411.04962086203687</v>
      </c>
      <c r="EP65" s="501">
        <f t="shared" si="47"/>
        <v>1810.7912813305588</v>
      </c>
      <c r="EQ65" s="686">
        <f t="shared" si="48"/>
        <v>70.62085997189179</v>
      </c>
      <c r="ER65" s="501">
        <f t="shared" si="49"/>
        <v>1.8028492143071793</v>
      </c>
      <c r="ES65" s="501">
        <f t="shared" si="50"/>
        <v>1.8188036321329064</v>
      </c>
      <c r="ET65" s="501">
        <f t="shared" si="51"/>
        <v>68.818010757584616</v>
      </c>
      <c r="EU65" s="501">
        <f t="shared" si="52"/>
        <v>72.439663604024702</v>
      </c>
      <c r="EW65" s="1022">
        <v>81.905338788864995</v>
      </c>
      <c r="EX65" s="230">
        <f t="shared" si="71"/>
        <v>83.62928946854413</v>
      </c>
      <c r="EY65" s="1023">
        <f t="shared" si="72"/>
        <v>68.818010757584616</v>
      </c>
      <c r="EZ65" s="1024">
        <v>84.014768322002311</v>
      </c>
      <c r="FA65" s="230">
        <v>79.81441302356221</v>
      </c>
      <c r="FB65" s="472">
        <f t="shared" si="73"/>
        <v>-0.38547885345818145</v>
      </c>
      <c r="FC65" s="472">
        <f t="shared" si="74"/>
        <v>10.996402265977594</v>
      </c>
    </row>
    <row r="66" spans="11:159" x14ac:dyDescent="0.25">
      <c r="K66" s="657">
        <v>0.96879629629629627</v>
      </c>
      <c r="L66" s="658">
        <f t="shared" si="3"/>
        <v>45526.9687962963</v>
      </c>
      <c r="M66" s="657" t="s">
        <v>328</v>
      </c>
      <c r="N66" s="493">
        <v>5.0000000000000001E-3</v>
      </c>
      <c r="O66" s="493">
        <v>8.9999999999999993E-3</v>
      </c>
      <c r="P66" s="493">
        <v>8.9999999999999993E-3</v>
      </c>
      <c r="Q66" s="659">
        <v>92.703861557302019</v>
      </c>
      <c r="R66" s="493">
        <f t="shared" si="4"/>
        <v>10300.429061922447</v>
      </c>
      <c r="S66" s="660">
        <f t="shared" si="5"/>
        <v>51.502145309612231</v>
      </c>
      <c r="T66" s="493">
        <f t="shared" si="6"/>
        <v>9.2703861557302023</v>
      </c>
      <c r="U66" s="493">
        <f t="shared" si="7"/>
        <v>11.587982694662752</v>
      </c>
      <c r="V66" s="493">
        <f t="shared" si="8"/>
        <v>42.231759153882031</v>
      </c>
      <c r="W66" s="493">
        <f t="shared" si="9"/>
        <v>63.090128004274987</v>
      </c>
      <c r="Y66" s="657">
        <v>0.96879629629629627</v>
      </c>
      <c r="Z66" s="658">
        <f t="shared" si="10"/>
        <v>45526.9687962963</v>
      </c>
      <c r="AA66" s="657" t="s">
        <v>328</v>
      </c>
      <c r="AB66" s="493">
        <v>5.0000000000000001E-3</v>
      </c>
      <c r="AC66" s="493">
        <v>8.9999999999999993E-3</v>
      </c>
      <c r="AD66" s="493">
        <v>8.9999999999999993E-3</v>
      </c>
      <c r="AE66" s="659">
        <v>71.952219850446326</v>
      </c>
      <c r="AF66" s="493">
        <f t="shared" si="11"/>
        <v>7994.6910944940364</v>
      </c>
      <c r="AG66" s="660">
        <f t="shared" si="12"/>
        <v>39.973455472470185</v>
      </c>
      <c r="AH66" s="493">
        <f t="shared" si="13"/>
        <v>7.1952219850446335</v>
      </c>
      <c r="AI66" s="493">
        <f t="shared" si="14"/>
        <v>8.9940274813057908</v>
      </c>
      <c r="AJ66" s="493">
        <f t="shared" si="15"/>
        <v>32.778233487425553</v>
      </c>
      <c r="AK66" s="493">
        <f t="shared" si="16"/>
        <v>48.967482953775978</v>
      </c>
      <c r="AM66" s="472">
        <v>51.002489505086231</v>
      </c>
      <c r="AN66" s="472">
        <f t="shared" si="53"/>
        <v>63.090128004274987</v>
      </c>
      <c r="AO66" s="472">
        <f t="shared" si="54"/>
        <v>32.778233487425553</v>
      </c>
      <c r="AP66" s="472">
        <v>62.478049643730628</v>
      </c>
      <c r="AQ66" s="472">
        <v>41.822041394170711</v>
      </c>
      <c r="AR66" s="472">
        <f t="shared" si="55"/>
        <v>0.61207836054435916</v>
      </c>
      <c r="AS66" s="472">
        <f t="shared" si="56"/>
        <v>9.0438079067451582</v>
      </c>
      <c r="AW66" s="670">
        <v>0.92668981481481483</v>
      </c>
      <c r="AX66" s="671">
        <f t="shared" si="17"/>
        <v>45526.926689814813</v>
      </c>
      <c r="AY66" s="670" t="s">
        <v>329</v>
      </c>
      <c r="AZ66" s="672">
        <v>1.2E-2</v>
      </c>
      <c r="BA66" s="672">
        <v>4.5999999999999999E-2</v>
      </c>
      <c r="BB66" s="672">
        <v>0.03</v>
      </c>
      <c r="BC66" s="674">
        <v>159.50200630375889</v>
      </c>
      <c r="BD66" s="672">
        <f t="shared" si="18"/>
        <v>5316.7335434586303</v>
      </c>
      <c r="BE66" s="675">
        <f t="shared" si="19"/>
        <v>63.800802521503563</v>
      </c>
      <c r="BF66" s="672">
        <f t="shared" si="20"/>
        <v>5.1452260097986739</v>
      </c>
      <c r="BG66" s="672">
        <f t="shared" si="21"/>
        <v>5.5000691828882387</v>
      </c>
      <c r="BH66" s="672">
        <f t="shared" si="22"/>
        <v>58.655576511704886</v>
      </c>
      <c r="BI66" s="672">
        <f t="shared" si="23"/>
        <v>69.300871704391795</v>
      </c>
      <c r="BK66" s="670">
        <v>0.92668981481481483</v>
      </c>
      <c r="BL66" s="671">
        <f t="shared" si="24"/>
        <v>45526.926689814813</v>
      </c>
      <c r="BM66" s="670" t="s">
        <v>329</v>
      </c>
      <c r="BN66" s="672">
        <v>1.2E-2</v>
      </c>
      <c r="BO66" s="672">
        <v>4.5999999999999999E-2</v>
      </c>
      <c r="BP66" s="672">
        <v>0.03</v>
      </c>
      <c r="BQ66" s="674">
        <v>114.42559497140269</v>
      </c>
      <c r="BR66" s="672">
        <f t="shared" si="79"/>
        <v>3814.1864990467566</v>
      </c>
      <c r="BS66" s="675">
        <f t="shared" si="26"/>
        <v>45.770237988561078</v>
      </c>
      <c r="BT66" s="672">
        <f t="shared" si="27"/>
        <v>3.6911482248839582</v>
      </c>
      <c r="BU66" s="672">
        <f t="shared" si="28"/>
        <v>3.9457101714276792</v>
      </c>
      <c r="BV66" s="672">
        <f t="shared" si="29"/>
        <v>42.079089763677118</v>
      </c>
      <c r="BW66" s="672">
        <f t="shared" si="30"/>
        <v>49.715948159988756</v>
      </c>
      <c r="BY66" s="472">
        <v>63.135283964121541</v>
      </c>
      <c r="BZ66" s="472">
        <f t="shared" si="57"/>
        <v>69.300871704391795</v>
      </c>
      <c r="CA66" s="472">
        <f t="shared" si="58"/>
        <v>42.079089763677118</v>
      </c>
      <c r="CB66" s="472">
        <v>68.5779808575803</v>
      </c>
      <c r="CC66" s="472">
        <v>58.043728805724641</v>
      </c>
      <c r="CD66" s="472">
        <f t="shared" si="59"/>
        <v>0.72289084681149518</v>
      </c>
      <c r="CE66" s="472">
        <f t="shared" si="60"/>
        <v>15.964639042047523</v>
      </c>
      <c r="CI66" s="661">
        <v>0.90121527777777777</v>
      </c>
      <c r="CJ66" s="662">
        <f t="shared" si="61"/>
        <v>45526.90121527778</v>
      </c>
      <c r="CK66" s="661" t="s">
        <v>365</v>
      </c>
      <c r="CL66" s="663">
        <v>3.6999999999999998E-2</v>
      </c>
      <c r="CM66" s="663">
        <v>0.215</v>
      </c>
      <c r="CN66" s="663">
        <v>0.22500000000000001</v>
      </c>
      <c r="CO66" s="664">
        <v>507.35565699957988</v>
      </c>
      <c r="CP66" s="505">
        <f t="shared" si="62"/>
        <v>2254.9140311092438</v>
      </c>
      <c r="CQ66" s="665">
        <f t="shared" si="63"/>
        <v>83.431819151042021</v>
      </c>
      <c r="CR66" s="505">
        <f t="shared" si="31"/>
        <v>2.2449365353963713</v>
      </c>
      <c r="CS66" s="505">
        <f t="shared" si="32"/>
        <v>2.2649806116052673</v>
      </c>
      <c r="CT66" s="505">
        <f t="shared" si="33"/>
        <v>81.186882615645644</v>
      </c>
      <c r="CU66" s="505">
        <f t="shared" si="34"/>
        <v>85.696799762647288</v>
      </c>
      <c r="CW66" s="661">
        <v>0.90121527777777777</v>
      </c>
      <c r="CX66" s="662">
        <f t="shared" si="64"/>
        <v>45526.90121527778</v>
      </c>
      <c r="CY66" s="661" t="s">
        <v>365</v>
      </c>
      <c r="CZ66" s="663">
        <v>3.6999999999999998E-2</v>
      </c>
      <c r="DA66" s="663">
        <v>0.215</v>
      </c>
      <c r="DB66" s="663">
        <v>0.22500000000000001</v>
      </c>
      <c r="DC66" s="664">
        <v>419.19256316868018</v>
      </c>
      <c r="DD66" s="505">
        <f t="shared" si="78"/>
        <v>1863.0780585274674</v>
      </c>
      <c r="DE66" s="665">
        <f t="shared" si="66"/>
        <v>68.933888165516294</v>
      </c>
      <c r="DF66" s="505">
        <f t="shared" si="35"/>
        <v>1.8548343503038947</v>
      </c>
      <c r="DG66" s="505">
        <f t="shared" si="36"/>
        <v>1.8713953712887508</v>
      </c>
      <c r="DH66" s="505">
        <f t="shared" si="37"/>
        <v>67.079053815212404</v>
      </c>
      <c r="DI66" s="505">
        <f t="shared" si="38"/>
        <v>70.805283536805049</v>
      </c>
      <c r="DK66" s="1019">
        <v>83.04428719874501</v>
      </c>
      <c r="DL66" s="229">
        <f t="shared" si="67"/>
        <v>85.696799762647288</v>
      </c>
      <c r="DM66" s="1020">
        <f t="shared" si="68"/>
        <v>67.079053815212404</v>
      </c>
      <c r="DN66" s="1021">
        <v>85.29874721560283</v>
      </c>
      <c r="DO66" s="229">
        <v>80.809778155487706</v>
      </c>
      <c r="DP66" s="472">
        <f t="shared" si="69"/>
        <v>0.39805254704445758</v>
      </c>
      <c r="DQ66" s="472">
        <f t="shared" si="70"/>
        <v>13.730724340275302</v>
      </c>
      <c r="DU66" s="682">
        <v>0.90842592592592597</v>
      </c>
      <c r="DV66" s="683">
        <f t="shared" si="39"/>
        <v>45526.908425925925</v>
      </c>
      <c r="DW66" s="682" t="s">
        <v>366</v>
      </c>
      <c r="DX66" s="684">
        <v>3.5999999999999997E-2</v>
      </c>
      <c r="DY66" s="684">
        <v>0.22700000000000001</v>
      </c>
      <c r="DZ66" s="684">
        <v>0.22700000000000001</v>
      </c>
      <c r="EA66" s="685">
        <v>474.54372395921371</v>
      </c>
      <c r="EB66" s="501">
        <f t="shared" si="40"/>
        <v>2090.5009866044657</v>
      </c>
      <c r="EC66" s="686">
        <f t="shared" si="41"/>
        <v>75.25803551776076</v>
      </c>
      <c r="ED66" s="501">
        <f t="shared" si="42"/>
        <v>2.0813321226281301</v>
      </c>
      <c r="EE66" s="501">
        <f t="shared" si="43"/>
        <v>2.0997509909699721</v>
      </c>
      <c r="EF66" s="501">
        <f t="shared" si="44"/>
        <v>73.176703395132634</v>
      </c>
      <c r="EG66" s="501">
        <f t="shared" si="45"/>
        <v>77.357786508730726</v>
      </c>
      <c r="EI66" s="682">
        <v>0.90842592592592597</v>
      </c>
      <c r="EJ66" s="683">
        <f t="shared" si="46"/>
        <v>45526.908425925925</v>
      </c>
      <c r="EK66" s="682" t="s">
        <v>366</v>
      </c>
      <c r="EL66" s="684">
        <v>3.5999999999999997E-2</v>
      </c>
      <c r="EM66" s="684">
        <v>0.22700000000000001</v>
      </c>
      <c r="EN66" s="684">
        <v>0.22700000000000001</v>
      </c>
      <c r="EO66" s="685">
        <v>411.04962086203687</v>
      </c>
      <c r="EP66" s="501">
        <f t="shared" si="47"/>
        <v>1810.7912813305588</v>
      </c>
      <c r="EQ66" s="686">
        <f t="shared" si="48"/>
        <v>65.18848612790012</v>
      </c>
      <c r="ER66" s="501">
        <f t="shared" si="49"/>
        <v>1.8028492143071793</v>
      </c>
      <c r="ES66" s="501">
        <f t="shared" si="50"/>
        <v>1.8188036321329064</v>
      </c>
      <c r="ET66" s="501">
        <f t="shared" si="51"/>
        <v>63.38563691359294</v>
      </c>
      <c r="EU66" s="501">
        <f t="shared" si="52"/>
        <v>67.007289760033032</v>
      </c>
      <c r="EW66" s="1022">
        <v>75.604928112798447</v>
      </c>
      <c r="EX66" s="230">
        <f t="shared" si="71"/>
        <v>77.357786508730726</v>
      </c>
      <c r="EY66" s="1023">
        <f t="shared" si="72"/>
        <v>63.38563691359294</v>
      </c>
      <c r="EZ66" s="1024">
        <v>77.714357645935763</v>
      </c>
      <c r="FA66" s="230">
        <v>73.514002347495662</v>
      </c>
      <c r="FB66" s="472">
        <f t="shared" si="73"/>
        <v>-0.3565711372050373</v>
      </c>
      <c r="FC66" s="472">
        <f t="shared" si="74"/>
        <v>10.128365433902722</v>
      </c>
    </row>
    <row r="67" spans="11:159" x14ac:dyDescent="0.25">
      <c r="K67" s="657">
        <v>0.96949074074074071</v>
      </c>
      <c r="L67" s="658">
        <f t="shared" si="3"/>
        <v>45526.969490740739</v>
      </c>
      <c r="M67" s="657" t="s">
        <v>328</v>
      </c>
      <c r="N67" s="493">
        <v>6.0000000000000001E-3</v>
      </c>
      <c r="O67" s="493">
        <v>8.9999999999999993E-3</v>
      </c>
      <c r="P67" s="493">
        <v>8.9999999999999993E-3</v>
      </c>
      <c r="Q67" s="659">
        <v>92.703861557302019</v>
      </c>
      <c r="R67" s="493">
        <f t="shared" ref="R67:R71" si="80">Q67/P67</f>
        <v>10300.429061922447</v>
      </c>
      <c r="S67" s="660">
        <f t="shared" ref="S67:S71" si="81">N67*R67</f>
        <v>61.802574371534682</v>
      </c>
      <c r="T67" s="493">
        <f t="shared" ref="T67:T103" si="82">0.001*((Q67/(P67+0.001)))</f>
        <v>9.2703861557302023</v>
      </c>
      <c r="U67" s="493">
        <f t="shared" ref="U67:U103" si="83">0.001*((Q67/(P67-0.001)))</f>
        <v>11.587982694662752</v>
      </c>
      <c r="V67" s="493">
        <f t="shared" ref="V67:V103" si="84">S67-T67</f>
        <v>52.532188215804482</v>
      </c>
      <c r="W67" s="493">
        <f t="shared" ref="W67:W103" si="85">S67+U67</f>
        <v>73.390557066197431</v>
      </c>
      <c r="Y67" s="657">
        <v>0.96949074074074071</v>
      </c>
      <c r="Z67" s="658">
        <f t="shared" si="10"/>
        <v>45526.969490740739</v>
      </c>
      <c r="AA67" s="657" t="s">
        <v>328</v>
      </c>
      <c r="AB67" s="493">
        <v>6.0000000000000001E-3</v>
      </c>
      <c r="AC67" s="493">
        <v>8.9999999999999993E-3</v>
      </c>
      <c r="AD67" s="493">
        <v>8.9999999999999993E-3</v>
      </c>
      <c r="AE67" s="659">
        <v>71.952219850446326</v>
      </c>
      <c r="AF67" s="493">
        <f t="shared" ref="AF67:AF71" si="86">AE67/AD67</f>
        <v>7994.6910944940364</v>
      </c>
      <c r="AG67" s="660">
        <f t="shared" ref="AG67:AG71" si="87">AB67*AF67</f>
        <v>47.968146566964222</v>
      </c>
      <c r="AH67" s="493">
        <f t="shared" ref="AH67:AH103" si="88">0.001*((AE67/(AD67+0.001)))</f>
        <v>7.1952219850446335</v>
      </c>
      <c r="AI67" s="493">
        <f t="shared" ref="AI67:AI103" si="89">0.001*((AE67/(AD67-0.001)))</f>
        <v>8.9940274813057908</v>
      </c>
      <c r="AJ67" s="493">
        <f t="shared" ref="AJ67:AJ103" si="90">AG67-AH67</f>
        <v>40.77292458191959</v>
      </c>
      <c r="AK67" s="493">
        <f t="shared" ref="AK67:AK103" si="91">AG67+AI67</f>
        <v>56.962174048270015</v>
      </c>
      <c r="AM67" s="472">
        <v>61.202987406103482</v>
      </c>
      <c r="AN67" s="472">
        <f t="shared" si="53"/>
        <v>73.390557066197431</v>
      </c>
      <c r="AO67" s="472">
        <f t="shared" si="54"/>
        <v>40.77292458191959</v>
      </c>
      <c r="AP67" s="472">
        <v>72.678547544747886</v>
      </c>
      <c r="AQ67" s="472">
        <v>52.022539295187961</v>
      </c>
      <c r="AR67" s="472">
        <f t="shared" si="55"/>
        <v>0.71200952144954499</v>
      </c>
      <c r="AS67" s="472">
        <f t="shared" si="56"/>
        <v>11.249614713268372</v>
      </c>
      <c r="AW67" s="670">
        <v>0.92694444444444446</v>
      </c>
      <c r="AX67" s="671">
        <f t="shared" si="17"/>
        <v>45526.926944444444</v>
      </c>
      <c r="AY67" s="670" t="s">
        <v>329</v>
      </c>
      <c r="AZ67" s="672">
        <v>1.0999999999999999E-2</v>
      </c>
      <c r="BA67" s="672">
        <v>4.5999999999999999E-2</v>
      </c>
      <c r="BB67" s="672">
        <v>0.03</v>
      </c>
      <c r="BC67" s="674">
        <v>159.50200630375889</v>
      </c>
      <c r="BD67" s="672">
        <f t="shared" ref="BD67:BD130" si="92">BC67/BB67</f>
        <v>5316.7335434586303</v>
      </c>
      <c r="BE67" s="675">
        <f t="shared" ref="BE67:BE130" si="93">AZ67*BD67</f>
        <v>58.484068978044931</v>
      </c>
      <c r="BF67" s="672">
        <f t="shared" ref="BF67:BF130" si="94">0.001*((BC67/(BB67+0.001)))</f>
        <v>5.1452260097986739</v>
      </c>
      <c r="BG67" s="672">
        <f t="shared" ref="BG67:BG130" si="95">0.001*((BC67/(BB67-0.001)))</f>
        <v>5.5000691828882387</v>
      </c>
      <c r="BH67" s="672">
        <f t="shared" ref="BH67:BH130" si="96">BE67-BF67</f>
        <v>53.338842968246254</v>
      </c>
      <c r="BI67" s="672">
        <f t="shared" ref="BI67:BI130" si="97">BE67+BG67</f>
        <v>63.984138160933171</v>
      </c>
      <c r="BK67" s="670">
        <v>0.92694444444444446</v>
      </c>
      <c r="BL67" s="671">
        <f t="shared" si="24"/>
        <v>45526.926944444444</v>
      </c>
      <c r="BM67" s="670" t="s">
        <v>329</v>
      </c>
      <c r="BN67" s="672">
        <v>1.0999999999999999E-2</v>
      </c>
      <c r="BO67" s="672">
        <v>4.5999999999999999E-2</v>
      </c>
      <c r="BP67" s="672">
        <v>0.03</v>
      </c>
      <c r="BQ67" s="674">
        <v>114.42559497140269</v>
      </c>
      <c r="BR67" s="672">
        <f t="shared" si="79"/>
        <v>3814.1864990467566</v>
      </c>
      <c r="BS67" s="675">
        <f t="shared" ref="BS67:BS130" si="98">BN67*BR67</f>
        <v>41.956051489514323</v>
      </c>
      <c r="BT67" s="672">
        <f t="shared" ref="BT67:BT130" si="99">0.001*((BQ67/(BP67+0.001)))</f>
        <v>3.6911482248839582</v>
      </c>
      <c r="BU67" s="672">
        <f t="shared" ref="BU67:BU130" si="100">0.001*((BQ67/(BP67-0.001)))</f>
        <v>3.9457101714276792</v>
      </c>
      <c r="BV67" s="672">
        <f t="shared" ref="BV67:BV130" si="101">BS67-BT67</f>
        <v>38.264903264630362</v>
      </c>
      <c r="BW67" s="672">
        <f t="shared" ref="BW67:BW130" si="102">BS67+BU67</f>
        <v>45.901761660942</v>
      </c>
      <c r="BY67" s="472">
        <v>57.874010300444745</v>
      </c>
      <c r="BZ67" s="472">
        <f t="shared" si="57"/>
        <v>63.984138160933171</v>
      </c>
      <c r="CA67" s="472">
        <f t="shared" si="58"/>
        <v>38.264903264630362</v>
      </c>
      <c r="CB67" s="472">
        <v>63.316707193903497</v>
      </c>
      <c r="CC67" s="472">
        <v>52.782455142047844</v>
      </c>
      <c r="CD67" s="472">
        <f t="shared" si="59"/>
        <v>0.66743096702967364</v>
      </c>
      <c r="CE67" s="472">
        <f t="shared" si="60"/>
        <v>14.517551877417482</v>
      </c>
      <c r="CI67" s="661">
        <v>0.90153935185185186</v>
      </c>
      <c r="CJ67" s="662">
        <f t="shared" si="61"/>
        <v>45526.901539351849</v>
      </c>
      <c r="CK67" s="661" t="s">
        <v>365</v>
      </c>
      <c r="CL67" s="663">
        <v>0.04</v>
      </c>
      <c r="CM67" s="663">
        <v>0.215</v>
      </c>
      <c r="CN67" s="663">
        <v>0.22500000000000001</v>
      </c>
      <c r="CO67" s="664">
        <v>507.35565699957988</v>
      </c>
      <c r="CP67" s="505">
        <f t="shared" si="62"/>
        <v>2254.9140311092438</v>
      </c>
      <c r="CQ67" s="665">
        <f t="shared" si="63"/>
        <v>90.196561244369747</v>
      </c>
      <c r="CR67" s="505">
        <f t="shared" ref="CR67:CR119" si="103">0.001*((CO67/(CN67+0.001)))</f>
        <v>2.2449365353963713</v>
      </c>
      <c r="CS67" s="505">
        <f t="shared" ref="CS67:CS119" si="104">0.001*((CO67/(CN67-0.001)))</f>
        <v>2.2649806116052673</v>
      </c>
      <c r="CT67" s="505">
        <f t="shared" ref="CT67:CT119" si="105">CQ67-CR67</f>
        <v>87.95162470897337</v>
      </c>
      <c r="CU67" s="505">
        <f t="shared" ref="CU67:CU119" si="106">CQ67+CS67</f>
        <v>92.461541855975014</v>
      </c>
      <c r="CW67" s="661">
        <v>0.90153935185185186</v>
      </c>
      <c r="CX67" s="662">
        <f t="shared" si="64"/>
        <v>45526.901539351849</v>
      </c>
      <c r="CY67" s="661" t="s">
        <v>365</v>
      </c>
      <c r="CZ67" s="663">
        <v>0.04</v>
      </c>
      <c r="DA67" s="663">
        <v>0.215</v>
      </c>
      <c r="DB67" s="663">
        <v>0.22500000000000001</v>
      </c>
      <c r="DC67" s="664">
        <v>419.19256316868018</v>
      </c>
      <c r="DD67" s="505">
        <f t="shared" si="78"/>
        <v>1863.0780585274674</v>
      </c>
      <c r="DE67" s="665">
        <f t="shared" si="66"/>
        <v>74.523122341098698</v>
      </c>
      <c r="DF67" s="505">
        <f t="shared" ref="DF67:DF119" si="107">0.001*((DC67/(DB67+0.001)))</f>
        <v>1.8548343503038947</v>
      </c>
      <c r="DG67" s="505">
        <f t="shared" ref="DG67:DG119" si="108">0.001*((DC67/(DB67-0.001)))</f>
        <v>1.8713953712887508</v>
      </c>
      <c r="DH67" s="505">
        <f t="shared" ref="DH67:DH119" si="109">DE67-DF67</f>
        <v>72.668287990794809</v>
      </c>
      <c r="DI67" s="505">
        <f t="shared" ref="DI67:DI119" si="110">DE67+DG67</f>
        <v>76.394517712387454</v>
      </c>
      <c r="DK67" s="1019">
        <v>89.77760778242704</v>
      </c>
      <c r="DL67" s="229">
        <f t="shared" si="67"/>
        <v>92.461541855975014</v>
      </c>
      <c r="DM67" s="1020">
        <f t="shared" si="68"/>
        <v>72.668287990794809</v>
      </c>
      <c r="DN67" s="1021">
        <v>92.03206779928486</v>
      </c>
      <c r="DO67" s="229">
        <v>87.543098739169736</v>
      </c>
      <c r="DP67" s="472">
        <f t="shared" si="69"/>
        <v>0.42947405669015382</v>
      </c>
      <c r="DQ67" s="472">
        <f t="shared" si="70"/>
        <v>14.874810748374927</v>
      </c>
      <c r="DU67" s="682">
        <v>0.90912037037037041</v>
      </c>
      <c r="DV67" s="683">
        <f t="shared" si="39"/>
        <v>45526.909120370372</v>
      </c>
      <c r="DW67" s="682" t="s">
        <v>366</v>
      </c>
      <c r="DX67" s="684">
        <v>3.4000000000000002E-2</v>
      </c>
      <c r="DY67" s="684">
        <v>0.22700000000000001</v>
      </c>
      <c r="DZ67" s="684">
        <v>0.22700000000000001</v>
      </c>
      <c r="EA67" s="685">
        <v>474.54372395921371</v>
      </c>
      <c r="EB67" s="501">
        <f t="shared" ref="EB67:EB106" si="111">EA67/DZ67</f>
        <v>2090.5009866044657</v>
      </c>
      <c r="EC67" s="686">
        <f t="shared" ref="EC67:EC106" si="112">DX67*EB67</f>
        <v>71.077033544551838</v>
      </c>
      <c r="ED67" s="501">
        <f t="shared" ref="ED67:ED106" si="113">0.001*((EA67/(DZ67+0.001)))</f>
        <v>2.0813321226281301</v>
      </c>
      <c r="EE67" s="501">
        <f t="shared" ref="EE67:EE106" si="114">0.001*((EA67/(DZ67-0.001)))</f>
        <v>2.0997509909699721</v>
      </c>
      <c r="EF67" s="501">
        <f t="shared" ref="EF67:EF106" si="115">EC67-ED67</f>
        <v>68.995701421923712</v>
      </c>
      <c r="EG67" s="501">
        <f t="shared" ref="EG67:EG106" si="116">EC67+EE67</f>
        <v>73.176784535521804</v>
      </c>
      <c r="EI67" s="682">
        <v>0.90912037037037041</v>
      </c>
      <c r="EJ67" s="683">
        <f t="shared" si="46"/>
        <v>45526.909120370372</v>
      </c>
      <c r="EK67" s="682" t="s">
        <v>366</v>
      </c>
      <c r="EL67" s="684">
        <v>3.4000000000000002E-2</v>
      </c>
      <c r="EM67" s="684">
        <v>0.22700000000000001</v>
      </c>
      <c r="EN67" s="684">
        <v>0.22700000000000001</v>
      </c>
      <c r="EO67" s="685">
        <v>411.04962086203687</v>
      </c>
      <c r="EP67" s="501">
        <f t="shared" ref="EP67:EP106" si="117">EO67/EN67</f>
        <v>1810.7912813305588</v>
      </c>
      <c r="EQ67" s="686">
        <f t="shared" ref="EQ67:EQ106" si="118">EL67*EP67</f>
        <v>61.566903565239002</v>
      </c>
      <c r="ER67" s="501">
        <f t="shared" ref="ER67:ER106" si="119">0.001*((EO67/(EN67+0.001)))</f>
        <v>1.8028492143071793</v>
      </c>
      <c r="ES67" s="501">
        <f t="shared" ref="ES67:ES106" si="120">0.001*((EO67/(EN67-0.001)))</f>
        <v>1.8188036321329064</v>
      </c>
      <c r="ET67" s="501">
        <f t="shared" ref="ET67:ET106" si="121">EQ67-ER67</f>
        <v>59.764054350931822</v>
      </c>
      <c r="EU67" s="501">
        <f t="shared" ref="EU67:EU106" si="122">EQ67+ES67</f>
        <v>63.385707197371907</v>
      </c>
      <c r="EW67" s="1022">
        <v>71.404654328754106</v>
      </c>
      <c r="EX67" s="230">
        <f t="shared" si="71"/>
        <v>73.176784535521804</v>
      </c>
      <c r="EY67" s="1023">
        <f t="shared" si="72"/>
        <v>59.764054350931822</v>
      </c>
      <c r="EZ67" s="1024">
        <v>73.514083861891422</v>
      </c>
      <c r="FA67" s="230">
        <v>69.31372856345132</v>
      </c>
      <c r="FB67" s="472">
        <f t="shared" si="73"/>
        <v>-0.33729932636961735</v>
      </c>
      <c r="FC67" s="472">
        <f t="shared" si="74"/>
        <v>9.5496742125194984</v>
      </c>
    </row>
    <row r="68" spans="11:159" x14ac:dyDescent="0.25">
      <c r="K68" s="657">
        <v>0.97015046296296292</v>
      </c>
      <c r="L68" s="658">
        <f t="shared" si="3"/>
        <v>45526.970150462963</v>
      </c>
      <c r="M68" s="657" t="s">
        <v>328</v>
      </c>
      <c r="N68" s="493">
        <v>5.0000000000000001E-3</v>
      </c>
      <c r="O68" s="493">
        <v>8.9999999999999993E-3</v>
      </c>
      <c r="P68" s="493">
        <v>8.9999999999999993E-3</v>
      </c>
      <c r="Q68" s="659">
        <v>92.703861557302019</v>
      </c>
      <c r="R68" s="493">
        <f t="shared" si="80"/>
        <v>10300.429061922447</v>
      </c>
      <c r="S68" s="660">
        <f t="shared" si="81"/>
        <v>51.502145309612231</v>
      </c>
      <c r="T68" s="493">
        <f t="shared" si="82"/>
        <v>9.2703861557302023</v>
      </c>
      <c r="U68" s="493">
        <f t="shared" si="83"/>
        <v>11.587982694662752</v>
      </c>
      <c r="V68" s="493">
        <f t="shared" si="84"/>
        <v>42.231759153882031</v>
      </c>
      <c r="W68" s="493">
        <f t="shared" si="85"/>
        <v>63.090128004274987</v>
      </c>
      <c r="Y68" s="657">
        <v>0.97015046296296292</v>
      </c>
      <c r="Z68" s="658">
        <f t="shared" si="10"/>
        <v>45526.970150462963</v>
      </c>
      <c r="AA68" s="657" t="s">
        <v>328</v>
      </c>
      <c r="AB68" s="493">
        <v>5.0000000000000001E-3</v>
      </c>
      <c r="AC68" s="493">
        <v>8.9999999999999993E-3</v>
      </c>
      <c r="AD68" s="493">
        <v>8.9999999999999993E-3</v>
      </c>
      <c r="AE68" s="659">
        <v>71.952219850446326</v>
      </c>
      <c r="AF68" s="493">
        <f t="shared" si="86"/>
        <v>7994.6910944940364</v>
      </c>
      <c r="AG68" s="660">
        <f t="shared" si="87"/>
        <v>39.973455472470185</v>
      </c>
      <c r="AH68" s="493">
        <f t="shared" si="88"/>
        <v>7.1952219850446335</v>
      </c>
      <c r="AI68" s="493">
        <f t="shared" si="89"/>
        <v>8.9940274813057908</v>
      </c>
      <c r="AJ68" s="493">
        <f t="shared" si="90"/>
        <v>32.778233487425553</v>
      </c>
      <c r="AK68" s="493">
        <f t="shared" si="91"/>
        <v>48.967482953775978</v>
      </c>
      <c r="AM68" s="472">
        <v>51.002489505086231</v>
      </c>
      <c r="AN68" s="472">
        <f t="shared" ref="AN68:AN71" si="123">MAX(AK68,W68)</f>
        <v>63.090128004274987</v>
      </c>
      <c r="AO68" s="472">
        <f t="shared" ref="AO68:AO71" si="124">MIN(AJ68,V68)</f>
        <v>32.778233487425553</v>
      </c>
      <c r="AP68" s="472">
        <v>62.478049643730628</v>
      </c>
      <c r="AQ68" s="472">
        <v>41.822041394170711</v>
      </c>
      <c r="AR68" s="472">
        <f t="shared" ref="AR68:AR71" si="125">AN68-AP68</f>
        <v>0.61207836054435916</v>
      </c>
      <c r="AS68" s="472">
        <f t="shared" ref="AS68:AS71" si="126">AQ68-AO68</f>
        <v>9.0438079067451582</v>
      </c>
      <c r="AW68" s="670">
        <v>0.9271759259259259</v>
      </c>
      <c r="AX68" s="671">
        <f t="shared" si="17"/>
        <v>45526.927175925928</v>
      </c>
      <c r="AY68" s="670" t="s">
        <v>329</v>
      </c>
      <c r="AZ68" s="672">
        <v>1.2999999999999999E-2</v>
      </c>
      <c r="BA68" s="672">
        <v>4.5999999999999999E-2</v>
      </c>
      <c r="BB68" s="672">
        <v>0.03</v>
      </c>
      <c r="BC68" s="674">
        <v>159.50200630375889</v>
      </c>
      <c r="BD68" s="672">
        <f t="shared" si="92"/>
        <v>5316.7335434586303</v>
      </c>
      <c r="BE68" s="675">
        <f t="shared" si="93"/>
        <v>69.117536064962195</v>
      </c>
      <c r="BF68" s="672">
        <f t="shared" si="94"/>
        <v>5.1452260097986739</v>
      </c>
      <c r="BG68" s="672">
        <f t="shared" si="95"/>
        <v>5.5000691828882387</v>
      </c>
      <c r="BH68" s="672">
        <f t="shared" si="96"/>
        <v>63.972310055163518</v>
      </c>
      <c r="BI68" s="672">
        <f t="shared" si="97"/>
        <v>74.617605247850435</v>
      </c>
      <c r="BK68" s="670">
        <v>0.9271759259259259</v>
      </c>
      <c r="BL68" s="671">
        <f t="shared" si="24"/>
        <v>45526.927175925928</v>
      </c>
      <c r="BM68" s="670" t="s">
        <v>329</v>
      </c>
      <c r="BN68" s="672">
        <v>1.2999999999999999E-2</v>
      </c>
      <c r="BO68" s="672">
        <v>4.5999999999999999E-2</v>
      </c>
      <c r="BP68" s="672">
        <v>0.03</v>
      </c>
      <c r="BQ68" s="674">
        <v>114.42559497140269</v>
      </c>
      <c r="BR68" s="672">
        <f t="shared" si="79"/>
        <v>3814.1864990467566</v>
      </c>
      <c r="BS68" s="675">
        <f t="shared" si="98"/>
        <v>49.584424487607833</v>
      </c>
      <c r="BT68" s="672">
        <f t="shared" si="99"/>
        <v>3.6911482248839582</v>
      </c>
      <c r="BU68" s="672">
        <f t="shared" si="100"/>
        <v>3.9457101714276792</v>
      </c>
      <c r="BV68" s="672">
        <f t="shared" si="101"/>
        <v>45.893276262723873</v>
      </c>
      <c r="BW68" s="672">
        <f t="shared" si="102"/>
        <v>53.530134659035511</v>
      </c>
      <c r="BY68" s="472">
        <v>68.39655762779833</v>
      </c>
      <c r="BZ68" s="472">
        <f t="shared" ref="BZ68:BZ131" si="127">MAX(BW68,BI68)</f>
        <v>74.617605247850435</v>
      </c>
      <c r="CA68" s="472">
        <f t="shared" ref="CA68:CA131" si="128">MIN(BV68,BH68)</f>
        <v>45.893276262723873</v>
      </c>
      <c r="CB68" s="472">
        <v>73.839254521257089</v>
      </c>
      <c r="CC68" s="472">
        <v>63.30500246940143</v>
      </c>
      <c r="CD68" s="472">
        <f t="shared" ref="CD68:CD131" si="129">BZ68-CB68</f>
        <v>0.77835072659334514</v>
      </c>
      <c r="CE68" s="472">
        <f t="shared" ref="CE68:CE131" si="130">CC68-CA68</f>
        <v>17.411726206677557</v>
      </c>
      <c r="CI68" s="661">
        <v>0.90186342592592583</v>
      </c>
      <c r="CJ68" s="662">
        <f t="shared" ref="CJ68:CJ119" si="131">DATE(2024,8,22) + CI68</f>
        <v>45526.901863425926</v>
      </c>
      <c r="CK68" s="661" t="s">
        <v>365</v>
      </c>
      <c r="CL68" s="663">
        <v>3.5999999999999997E-2</v>
      </c>
      <c r="CM68" s="663">
        <v>0.217</v>
      </c>
      <c r="CN68" s="663">
        <v>0.22500000000000001</v>
      </c>
      <c r="CO68" s="664">
        <v>507.35565699957988</v>
      </c>
      <c r="CP68" s="505">
        <f t="shared" ref="CP68:CP119" si="132">CO68/CN68</f>
        <v>2254.9140311092438</v>
      </c>
      <c r="CQ68" s="665">
        <f t="shared" ref="CQ68:CQ119" si="133">CL68*CP68</f>
        <v>81.176905119932769</v>
      </c>
      <c r="CR68" s="505">
        <f t="shared" si="103"/>
        <v>2.2449365353963713</v>
      </c>
      <c r="CS68" s="505">
        <f t="shared" si="104"/>
        <v>2.2649806116052673</v>
      </c>
      <c r="CT68" s="505">
        <f t="shared" si="105"/>
        <v>78.931968584536392</v>
      </c>
      <c r="CU68" s="505">
        <f t="shared" si="106"/>
        <v>83.441885731538036</v>
      </c>
      <c r="CW68" s="661">
        <v>0.90186342592592583</v>
      </c>
      <c r="CX68" s="662">
        <f t="shared" ref="CX68:CX119" si="134">DATE(2024,8,22) + CW68</f>
        <v>45526.901863425926</v>
      </c>
      <c r="CY68" s="661" t="s">
        <v>365</v>
      </c>
      <c r="CZ68" s="663">
        <v>3.5999999999999997E-2</v>
      </c>
      <c r="DA68" s="663">
        <v>0.217</v>
      </c>
      <c r="DB68" s="663">
        <v>0.22500000000000001</v>
      </c>
      <c r="DC68" s="664">
        <v>419.19256316868018</v>
      </c>
      <c r="DD68" s="505">
        <f t="shared" si="78"/>
        <v>1863.0780585274674</v>
      </c>
      <c r="DE68" s="665">
        <f t="shared" ref="DE68:DE119" si="135">CZ68*DD68</f>
        <v>67.070810106988816</v>
      </c>
      <c r="DF68" s="505">
        <f t="shared" si="107"/>
        <v>1.8548343503038947</v>
      </c>
      <c r="DG68" s="505">
        <f t="shared" si="108"/>
        <v>1.8713953712887508</v>
      </c>
      <c r="DH68" s="505">
        <f t="shared" si="109"/>
        <v>65.215975756684927</v>
      </c>
      <c r="DI68" s="505">
        <f t="shared" si="110"/>
        <v>68.942205478277572</v>
      </c>
      <c r="DK68" s="1019">
        <v>80.799847004184329</v>
      </c>
      <c r="DL68" s="229">
        <f t="shared" ref="DL68:DL119" si="136">MAX(DI68,CU68)</f>
        <v>83.441885731538036</v>
      </c>
      <c r="DM68" s="1020">
        <f t="shared" ref="DM68:DM119" si="137">MIN(DH68,CT68)</f>
        <v>65.215975756684927</v>
      </c>
      <c r="DN68" s="1021">
        <v>83.054307021042149</v>
      </c>
      <c r="DO68" s="229">
        <v>78.565337960927025</v>
      </c>
      <c r="DP68" s="472">
        <f t="shared" ref="DP68:DP119" si="138">DL68-DN68</f>
        <v>0.38757871049588744</v>
      </c>
      <c r="DQ68" s="472">
        <f t="shared" ref="DQ68:DQ119" si="139">DO68-DM68</f>
        <v>13.349362204242098</v>
      </c>
      <c r="DU68" s="682">
        <v>0.90981481481481474</v>
      </c>
      <c r="DV68" s="683">
        <f t="shared" si="39"/>
        <v>45526.909814814811</v>
      </c>
      <c r="DW68" s="682" t="s">
        <v>366</v>
      </c>
      <c r="DX68" s="684">
        <v>3.4000000000000002E-2</v>
      </c>
      <c r="DY68" s="684">
        <v>0.22700000000000001</v>
      </c>
      <c r="DZ68" s="684">
        <v>0.22700000000000001</v>
      </c>
      <c r="EA68" s="685">
        <v>474.54372395921371</v>
      </c>
      <c r="EB68" s="501">
        <f t="shared" si="111"/>
        <v>2090.5009866044657</v>
      </c>
      <c r="EC68" s="686">
        <f t="shared" si="112"/>
        <v>71.077033544551838</v>
      </c>
      <c r="ED68" s="501">
        <f t="shared" si="113"/>
        <v>2.0813321226281301</v>
      </c>
      <c r="EE68" s="501">
        <f t="shared" si="114"/>
        <v>2.0997509909699721</v>
      </c>
      <c r="EF68" s="501">
        <f t="shared" si="115"/>
        <v>68.995701421923712</v>
      </c>
      <c r="EG68" s="501">
        <f t="shared" si="116"/>
        <v>73.176784535521804</v>
      </c>
      <c r="EI68" s="682">
        <v>0.90981481481481474</v>
      </c>
      <c r="EJ68" s="683">
        <f t="shared" si="46"/>
        <v>45526.909814814811</v>
      </c>
      <c r="EK68" s="682" t="s">
        <v>366</v>
      </c>
      <c r="EL68" s="684">
        <v>3.4000000000000002E-2</v>
      </c>
      <c r="EM68" s="684">
        <v>0.22700000000000001</v>
      </c>
      <c r="EN68" s="684">
        <v>0.22700000000000001</v>
      </c>
      <c r="EO68" s="685">
        <v>411.04962086203687</v>
      </c>
      <c r="EP68" s="501">
        <f t="shared" si="117"/>
        <v>1810.7912813305588</v>
      </c>
      <c r="EQ68" s="686">
        <f t="shared" si="118"/>
        <v>61.566903565239002</v>
      </c>
      <c r="ER68" s="501">
        <f t="shared" si="119"/>
        <v>1.8028492143071793</v>
      </c>
      <c r="ES68" s="501">
        <f t="shared" si="120"/>
        <v>1.8188036321329064</v>
      </c>
      <c r="ET68" s="501">
        <f t="shared" si="121"/>
        <v>59.764054350931822</v>
      </c>
      <c r="EU68" s="501">
        <f t="shared" si="122"/>
        <v>63.385707197371907</v>
      </c>
      <c r="EW68" s="1022">
        <v>71.404654328754106</v>
      </c>
      <c r="EX68" s="230">
        <f t="shared" ref="EX68:EX106" si="140">MAX(EU68,EG68)</f>
        <v>73.176784535521804</v>
      </c>
      <c r="EY68" s="1023">
        <f t="shared" ref="EY68:EY106" si="141">MIN(ET68,EF68)</f>
        <v>59.764054350931822</v>
      </c>
      <c r="EZ68" s="1024">
        <v>73.514083861891422</v>
      </c>
      <c r="FA68" s="230">
        <v>69.31372856345132</v>
      </c>
      <c r="FB68" s="472">
        <f t="shared" ref="FB68:FB106" si="142">EX68-EZ68</f>
        <v>-0.33729932636961735</v>
      </c>
      <c r="FC68" s="472">
        <f t="shared" ref="FC68:FC106" si="143">FA68-EY68</f>
        <v>9.5496742125194984</v>
      </c>
    </row>
    <row r="69" spans="11:159" x14ac:dyDescent="0.25">
      <c r="K69" s="657">
        <v>0.9708796296296297</v>
      </c>
      <c r="L69" s="658">
        <f t="shared" si="3"/>
        <v>45526.970879629633</v>
      </c>
      <c r="M69" s="657" t="s">
        <v>328</v>
      </c>
      <c r="N69" s="493">
        <v>5.0000000000000001E-3</v>
      </c>
      <c r="O69" s="493">
        <v>8.9999999999999993E-3</v>
      </c>
      <c r="P69" s="493">
        <v>8.9999999999999993E-3</v>
      </c>
      <c r="Q69" s="659">
        <v>92.703861557302019</v>
      </c>
      <c r="R69" s="493">
        <f t="shared" si="80"/>
        <v>10300.429061922447</v>
      </c>
      <c r="S69" s="660">
        <f t="shared" si="81"/>
        <v>51.502145309612231</v>
      </c>
      <c r="T69" s="493">
        <f t="shared" si="82"/>
        <v>9.2703861557302023</v>
      </c>
      <c r="U69" s="493">
        <f t="shared" si="83"/>
        <v>11.587982694662752</v>
      </c>
      <c r="V69" s="493">
        <f t="shared" si="84"/>
        <v>42.231759153882031</v>
      </c>
      <c r="W69" s="493">
        <f t="shared" si="85"/>
        <v>63.090128004274987</v>
      </c>
      <c r="Y69" s="657">
        <v>0.9708796296296297</v>
      </c>
      <c r="Z69" s="658">
        <f t="shared" si="10"/>
        <v>45526.970879629633</v>
      </c>
      <c r="AA69" s="657" t="s">
        <v>328</v>
      </c>
      <c r="AB69" s="493">
        <v>5.0000000000000001E-3</v>
      </c>
      <c r="AC69" s="493">
        <v>8.9999999999999993E-3</v>
      </c>
      <c r="AD69" s="493">
        <v>8.9999999999999993E-3</v>
      </c>
      <c r="AE69" s="659">
        <v>71.952219850446326</v>
      </c>
      <c r="AF69" s="493">
        <f t="shared" si="86"/>
        <v>7994.6910944940364</v>
      </c>
      <c r="AG69" s="660">
        <f t="shared" si="87"/>
        <v>39.973455472470185</v>
      </c>
      <c r="AH69" s="493">
        <f t="shared" si="88"/>
        <v>7.1952219850446335</v>
      </c>
      <c r="AI69" s="493">
        <f t="shared" si="89"/>
        <v>8.9940274813057908</v>
      </c>
      <c r="AJ69" s="493">
        <f t="shared" si="90"/>
        <v>32.778233487425553</v>
      </c>
      <c r="AK69" s="493">
        <f t="shared" si="91"/>
        <v>48.967482953775978</v>
      </c>
      <c r="AM69" s="472">
        <v>51.002489505086231</v>
      </c>
      <c r="AN69" s="472">
        <f t="shared" si="123"/>
        <v>63.090128004274987</v>
      </c>
      <c r="AO69" s="472">
        <f t="shared" si="124"/>
        <v>32.778233487425553</v>
      </c>
      <c r="AP69" s="472">
        <v>62.478049643730628</v>
      </c>
      <c r="AQ69" s="472">
        <v>41.822041394170711</v>
      </c>
      <c r="AR69" s="472">
        <f t="shared" si="125"/>
        <v>0.61207836054435916</v>
      </c>
      <c r="AS69" s="472">
        <f t="shared" si="126"/>
        <v>9.0438079067451582</v>
      </c>
      <c r="AW69" s="670">
        <v>0.92746527777777776</v>
      </c>
      <c r="AX69" s="671">
        <f t="shared" si="17"/>
        <v>45526.927465277775</v>
      </c>
      <c r="AY69" s="670" t="s">
        <v>329</v>
      </c>
      <c r="AZ69" s="672">
        <v>0.01</v>
      </c>
      <c r="BA69" s="672">
        <v>4.7E-2</v>
      </c>
      <c r="BB69" s="672">
        <v>0.03</v>
      </c>
      <c r="BC69" s="674">
        <v>159.50200630375889</v>
      </c>
      <c r="BD69" s="672">
        <f t="shared" si="92"/>
        <v>5316.7335434586303</v>
      </c>
      <c r="BE69" s="675">
        <f t="shared" si="93"/>
        <v>53.167335434586306</v>
      </c>
      <c r="BF69" s="672">
        <f t="shared" si="94"/>
        <v>5.1452260097986739</v>
      </c>
      <c r="BG69" s="672">
        <f t="shared" si="95"/>
        <v>5.5000691828882387</v>
      </c>
      <c r="BH69" s="672">
        <f t="shared" si="96"/>
        <v>48.022109424787629</v>
      </c>
      <c r="BI69" s="672">
        <f t="shared" si="97"/>
        <v>58.667404617474546</v>
      </c>
      <c r="BK69" s="670">
        <v>0.92746527777777776</v>
      </c>
      <c r="BL69" s="671">
        <f t="shared" si="24"/>
        <v>45526.927465277775</v>
      </c>
      <c r="BM69" s="670" t="s">
        <v>329</v>
      </c>
      <c r="BN69" s="672">
        <v>0.01</v>
      </c>
      <c r="BO69" s="672">
        <v>4.7E-2</v>
      </c>
      <c r="BP69" s="672">
        <v>0.03</v>
      </c>
      <c r="BQ69" s="674">
        <v>114.42559497140269</v>
      </c>
      <c r="BR69" s="672">
        <f t="shared" si="79"/>
        <v>3814.1864990467566</v>
      </c>
      <c r="BS69" s="675">
        <f t="shared" si="98"/>
        <v>38.141864990467568</v>
      </c>
      <c r="BT69" s="672">
        <f t="shared" si="99"/>
        <v>3.6911482248839582</v>
      </c>
      <c r="BU69" s="672">
        <f t="shared" si="100"/>
        <v>3.9457101714276792</v>
      </c>
      <c r="BV69" s="672">
        <f t="shared" si="101"/>
        <v>34.450716765583607</v>
      </c>
      <c r="BW69" s="672">
        <f t="shared" si="102"/>
        <v>42.087575161895245</v>
      </c>
      <c r="BY69" s="472">
        <v>52.612736636767949</v>
      </c>
      <c r="BZ69" s="472">
        <f t="shared" si="127"/>
        <v>58.667404617474546</v>
      </c>
      <c r="CA69" s="472">
        <f t="shared" si="128"/>
        <v>34.450716765583607</v>
      </c>
      <c r="CB69" s="472">
        <v>58.055433530226701</v>
      </c>
      <c r="CC69" s="472">
        <v>47.521181478371048</v>
      </c>
      <c r="CD69" s="472">
        <f t="shared" si="129"/>
        <v>0.61197108724784499</v>
      </c>
      <c r="CE69" s="472">
        <f t="shared" si="130"/>
        <v>13.070464712787441</v>
      </c>
      <c r="CI69" s="661">
        <v>0.90222222222222215</v>
      </c>
      <c r="CJ69" s="662">
        <f t="shared" si="131"/>
        <v>45526.902222222219</v>
      </c>
      <c r="CK69" s="661" t="s">
        <v>365</v>
      </c>
      <c r="CL69" s="663">
        <v>4.2999999999999997E-2</v>
      </c>
      <c r="CM69" s="663">
        <v>0.218</v>
      </c>
      <c r="CN69" s="663">
        <v>0.22500000000000001</v>
      </c>
      <c r="CO69" s="664">
        <v>507.35565699957988</v>
      </c>
      <c r="CP69" s="505">
        <f t="shared" si="132"/>
        <v>2254.9140311092438</v>
      </c>
      <c r="CQ69" s="665">
        <f t="shared" si="133"/>
        <v>96.961303337697473</v>
      </c>
      <c r="CR69" s="505">
        <f t="shared" si="103"/>
        <v>2.2449365353963713</v>
      </c>
      <c r="CS69" s="505">
        <f t="shared" si="104"/>
        <v>2.2649806116052673</v>
      </c>
      <c r="CT69" s="505">
        <f t="shared" si="105"/>
        <v>94.716366802301096</v>
      </c>
      <c r="CU69" s="505">
        <f t="shared" si="106"/>
        <v>99.22628394930274</v>
      </c>
      <c r="CW69" s="661">
        <v>0.90222222222222215</v>
      </c>
      <c r="CX69" s="662">
        <f t="shared" si="134"/>
        <v>45526.902222222219</v>
      </c>
      <c r="CY69" s="661" t="s">
        <v>365</v>
      </c>
      <c r="CZ69" s="663">
        <v>4.2999999999999997E-2</v>
      </c>
      <c r="DA69" s="663">
        <v>0.218</v>
      </c>
      <c r="DB69" s="663">
        <v>0.22500000000000001</v>
      </c>
      <c r="DC69" s="664">
        <v>419.19256316868018</v>
      </c>
      <c r="DD69" s="505">
        <f t="shared" si="78"/>
        <v>1863.0780585274674</v>
      </c>
      <c r="DE69" s="665">
        <f t="shared" si="135"/>
        <v>80.112356516681089</v>
      </c>
      <c r="DF69" s="505">
        <f t="shared" si="107"/>
        <v>1.8548343503038947</v>
      </c>
      <c r="DG69" s="505">
        <f t="shared" si="108"/>
        <v>1.8713953712887508</v>
      </c>
      <c r="DH69" s="505">
        <f t="shared" si="109"/>
        <v>78.2575221663772</v>
      </c>
      <c r="DI69" s="505">
        <f t="shared" si="110"/>
        <v>81.983751887969845</v>
      </c>
      <c r="DK69" s="1019">
        <v>96.510928366109056</v>
      </c>
      <c r="DL69" s="229">
        <f t="shared" si="136"/>
        <v>99.22628394930274</v>
      </c>
      <c r="DM69" s="1020">
        <f t="shared" si="137"/>
        <v>78.2575221663772</v>
      </c>
      <c r="DN69" s="1021">
        <v>98.765388382966876</v>
      </c>
      <c r="DO69" s="229">
        <v>94.276419322851751</v>
      </c>
      <c r="DP69" s="472">
        <f t="shared" si="138"/>
        <v>0.46089556633586426</v>
      </c>
      <c r="DQ69" s="472">
        <f t="shared" si="139"/>
        <v>16.018897156474551</v>
      </c>
      <c r="DU69" s="682">
        <v>0.91046296296296303</v>
      </c>
      <c r="DV69" s="683">
        <f t="shared" si="39"/>
        <v>45526.910462962966</v>
      </c>
      <c r="DW69" s="682" t="s">
        <v>366</v>
      </c>
      <c r="DX69" s="684">
        <v>3.5000000000000003E-2</v>
      </c>
      <c r="DY69" s="684">
        <v>0.22700000000000001</v>
      </c>
      <c r="DZ69" s="684">
        <v>0.22700000000000001</v>
      </c>
      <c r="EA69" s="685">
        <v>474.54372395921371</v>
      </c>
      <c r="EB69" s="501">
        <f t="shared" si="111"/>
        <v>2090.5009866044657</v>
      </c>
      <c r="EC69" s="686">
        <f t="shared" si="112"/>
        <v>73.167534531156306</v>
      </c>
      <c r="ED69" s="501">
        <f t="shared" si="113"/>
        <v>2.0813321226281301</v>
      </c>
      <c r="EE69" s="501">
        <f t="shared" si="114"/>
        <v>2.0997509909699721</v>
      </c>
      <c r="EF69" s="501">
        <f t="shared" si="115"/>
        <v>71.08620240852818</v>
      </c>
      <c r="EG69" s="501">
        <f t="shared" si="116"/>
        <v>75.267285522126272</v>
      </c>
      <c r="EI69" s="682">
        <v>0.91046296296296303</v>
      </c>
      <c r="EJ69" s="683">
        <f t="shared" si="46"/>
        <v>45526.910462962966</v>
      </c>
      <c r="EK69" s="682" t="s">
        <v>366</v>
      </c>
      <c r="EL69" s="684">
        <v>3.5000000000000003E-2</v>
      </c>
      <c r="EM69" s="684">
        <v>0.22700000000000001</v>
      </c>
      <c r="EN69" s="684">
        <v>0.22700000000000001</v>
      </c>
      <c r="EO69" s="685">
        <v>411.04962086203687</v>
      </c>
      <c r="EP69" s="501">
        <f t="shared" si="117"/>
        <v>1810.7912813305588</v>
      </c>
      <c r="EQ69" s="686">
        <f t="shared" si="118"/>
        <v>63.377694846569568</v>
      </c>
      <c r="ER69" s="501">
        <f t="shared" si="119"/>
        <v>1.8028492143071793</v>
      </c>
      <c r="ES69" s="501">
        <f t="shared" si="120"/>
        <v>1.8188036321329064</v>
      </c>
      <c r="ET69" s="501">
        <f t="shared" si="121"/>
        <v>61.574845632262388</v>
      </c>
      <c r="EU69" s="501">
        <f t="shared" si="122"/>
        <v>65.19649847870248</v>
      </c>
      <c r="EW69" s="1022">
        <v>73.504791220776283</v>
      </c>
      <c r="EX69" s="230">
        <f t="shared" si="140"/>
        <v>75.267285522126272</v>
      </c>
      <c r="EY69" s="1023">
        <f t="shared" si="141"/>
        <v>61.574845632262388</v>
      </c>
      <c r="EZ69" s="1024">
        <v>75.6142207539136</v>
      </c>
      <c r="FA69" s="230">
        <v>71.413865455473498</v>
      </c>
      <c r="FB69" s="472">
        <f t="shared" si="142"/>
        <v>-0.34693523178732733</v>
      </c>
      <c r="FC69" s="472">
        <f t="shared" si="143"/>
        <v>9.8390198232111103</v>
      </c>
    </row>
    <row r="70" spans="11:159" x14ac:dyDescent="0.25">
      <c r="K70" s="657">
        <v>0.97153935185185192</v>
      </c>
      <c r="L70" s="658">
        <f t="shared" si="3"/>
        <v>45526.971539351849</v>
      </c>
      <c r="M70" s="657" t="s">
        <v>328</v>
      </c>
      <c r="N70" s="493">
        <v>6.0000000000000001E-3</v>
      </c>
      <c r="O70" s="493">
        <v>8.9999999999999993E-3</v>
      </c>
      <c r="P70" s="493">
        <v>8.9999999999999993E-3</v>
      </c>
      <c r="Q70" s="659">
        <v>92.703861557302019</v>
      </c>
      <c r="R70" s="493">
        <f t="shared" si="80"/>
        <v>10300.429061922447</v>
      </c>
      <c r="S70" s="660">
        <f t="shared" si="81"/>
        <v>61.802574371534682</v>
      </c>
      <c r="T70" s="493">
        <f t="shared" si="82"/>
        <v>9.2703861557302023</v>
      </c>
      <c r="U70" s="493">
        <f t="shared" si="83"/>
        <v>11.587982694662752</v>
      </c>
      <c r="V70" s="493">
        <f t="shared" si="84"/>
        <v>52.532188215804482</v>
      </c>
      <c r="W70" s="493">
        <f t="shared" si="85"/>
        <v>73.390557066197431</v>
      </c>
      <c r="Y70" s="657">
        <v>0.97153935185185192</v>
      </c>
      <c r="Z70" s="658">
        <f t="shared" si="10"/>
        <v>45526.971539351849</v>
      </c>
      <c r="AA70" s="657" t="s">
        <v>328</v>
      </c>
      <c r="AB70" s="493">
        <v>6.0000000000000001E-3</v>
      </c>
      <c r="AC70" s="493">
        <v>8.9999999999999993E-3</v>
      </c>
      <c r="AD70" s="493">
        <v>8.9999999999999993E-3</v>
      </c>
      <c r="AE70" s="659">
        <v>71.952219850446326</v>
      </c>
      <c r="AF70" s="493">
        <f t="shared" si="86"/>
        <v>7994.6910944940364</v>
      </c>
      <c r="AG70" s="660">
        <f t="shared" si="87"/>
        <v>47.968146566964222</v>
      </c>
      <c r="AH70" s="493">
        <f t="shared" si="88"/>
        <v>7.1952219850446335</v>
      </c>
      <c r="AI70" s="493">
        <f t="shared" si="89"/>
        <v>8.9940274813057908</v>
      </c>
      <c r="AJ70" s="493">
        <f t="shared" si="90"/>
        <v>40.77292458191959</v>
      </c>
      <c r="AK70" s="493">
        <f t="shared" si="91"/>
        <v>56.962174048270015</v>
      </c>
      <c r="AM70" s="472">
        <v>61.202987406103482</v>
      </c>
      <c r="AN70" s="472">
        <f t="shared" si="123"/>
        <v>73.390557066197431</v>
      </c>
      <c r="AO70" s="472">
        <f t="shared" si="124"/>
        <v>40.77292458191959</v>
      </c>
      <c r="AP70" s="472">
        <v>72.678547544747886</v>
      </c>
      <c r="AQ70" s="472">
        <v>52.022539295187961</v>
      </c>
      <c r="AR70" s="472">
        <f t="shared" si="125"/>
        <v>0.71200952144954499</v>
      </c>
      <c r="AS70" s="472">
        <f t="shared" si="126"/>
        <v>11.249614713268372</v>
      </c>
      <c r="AW70" s="670">
        <v>0.92771990740740751</v>
      </c>
      <c r="AX70" s="671">
        <f t="shared" si="17"/>
        <v>45526.927719907406</v>
      </c>
      <c r="AY70" s="670" t="s">
        <v>329</v>
      </c>
      <c r="AZ70" s="672">
        <v>1.0999999999999999E-2</v>
      </c>
      <c r="BA70" s="672">
        <v>4.7E-2</v>
      </c>
      <c r="BB70" s="672">
        <v>0.03</v>
      </c>
      <c r="BC70" s="674">
        <v>159.50200630375889</v>
      </c>
      <c r="BD70" s="672">
        <f t="shared" si="92"/>
        <v>5316.7335434586303</v>
      </c>
      <c r="BE70" s="675">
        <f t="shared" si="93"/>
        <v>58.484068978044931</v>
      </c>
      <c r="BF70" s="672">
        <f t="shared" si="94"/>
        <v>5.1452260097986739</v>
      </c>
      <c r="BG70" s="672">
        <f t="shared" si="95"/>
        <v>5.5000691828882387</v>
      </c>
      <c r="BH70" s="672">
        <f t="shared" si="96"/>
        <v>53.338842968246254</v>
      </c>
      <c r="BI70" s="672">
        <f t="shared" si="97"/>
        <v>63.984138160933171</v>
      </c>
      <c r="BK70" s="670">
        <v>0.92771990740740751</v>
      </c>
      <c r="BL70" s="671">
        <f t="shared" si="24"/>
        <v>45526.927719907406</v>
      </c>
      <c r="BM70" s="670" t="s">
        <v>329</v>
      </c>
      <c r="BN70" s="672">
        <v>1.0999999999999999E-2</v>
      </c>
      <c r="BO70" s="672">
        <v>4.7E-2</v>
      </c>
      <c r="BP70" s="672">
        <v>0.03</v>
      </c>
      <c r="BQ70" s="674">
        <v>114.42559497140269</v>
      </c>
      <c r="BR70" s="672">
        <f t="shared" si="79"/>
        <v>3814.1864990467566</v>
      </c>
      <c r="BS70" s="675">
        <f t="shared" si="98"/>
        <v>41.956051489514323</v>
      </c>
      <c r="BT70" s="672">
        <f t="shared" si="99"/>
        <v>3.6911482248839582</v>
      </c>
      <c r="BU70" s="672">
        <f t="shared" si="100"/>
        <v>3.9457101714276792</v>
      </c>
      <c r="BV70" s="672">
        <f t="shared" si="101"/>
        <v>38.264903264630362</v>
      </c>
      <c r="BW70" s="672">
        <f t="shared" si="102"/>
        <v>45.901761660942</v>
      </c>
      <c r="BY70" s="472">
        <v>57.874010300444745</v>
      </c>
      <c r="BZ70" s="472">
        <f t="shared" si="127"/>
        <v>63.984138160933171</v>
      </c>
      <c r="CA70" s="472">
        <f t="shared" si="128"/>
        <v>38.264903264630362</v>
      </c>
      <c r="CB70" s="472">
        <v>63.316707193903497</v>
      </c>
      <c r="CC70" s="472">
        <v>52.782455142047844</v>
      </c>
      <c r="CD70" s="472">
        <f t="shared" si="129"/>
        <v>0.66743096702967364</v>
      </c>
      <c r="CE70" s="472">
        <f t="shared" si="130"/>
        <v>14.517551877417482</v>
      </c>
      <c r="CI70" s="661">
        <v>0.90256944444444442</v>
      </c>
      <c r="CJ70" s="662">
        <f t="shared" si="131"/>
        <v>45526.902569444443</v>
      </c>
      <c r="CK70" s="661" t="s">
        <v>365</v>
      </c>
      <c r="CL70" s="663">
        <v>3.5999999999999997E-2</v>
      </c>
      <c r="CM70" s="663">
        <v>0.22</v>
      </c>
      <c r="CN70" s="663">
        <v>0.22500000000000001</v>
      </c>
      <c r="CO70" s="664">
        <v>507.35565699957988</v>
      </c>
      <c r="CP70" s="505">
        <f t="shared" si="132"/>
        <v>2254.9140311092438</v>
      </c>
      <c r="CQ70" s="665">
        <f t="shared" si="133"/>
        <v>81.176905119932769</v>
      </c>
      <c r="CR70" s="505">
        <f t="shared" si="103"/>
        <v>2.2449365353963713</v>
      </c>
      <c r="CS70" s="505">
        <f t="shared" si="104"/>
        <v>2.2649806116052673</v>
      </c>
      <c r="CT70" s="505">
        <f t="shared" si="105"/>
        <v>78.931968584536392</v>
      </c>
      <c r="CU70" s="505">
        <f t="shared" si="106"/>
        <v>83.441885731538036</v>
      </c>
      <c r="CW70" s="661">
        <v>0.90256944444444442</v>
      </c>
      <c r="CX70" s="662">
        <f t="shared" si="134"/>
        <v>45526.902569444443</v>
      </c>
      <c r="CY70" s="661" t="s">
        <v>365</v>
      </c>
      <c r="CZ70" s="663">
        <v>3.5999999999999997E-2</v>
      </c>
      <c r="DA70" s="663">
        <v>0.22</v>
      </c>
      <c r="DB70" s="663">
        <v>0.22500000000000001</v>
      </c>
      <c r="DC70" s="664">
        <v>419.19256316868018</v>
      </c>
      <c r="DD70" s="505">
        <f t="shared" si="78"/>
        <v>1863.0780585274674</v>
      </c>
      <c r="DE70" s="665">
        <f t="shared" si="135"/>
        <v>67.070810106988816</v>
      </c>
      <c r="DF70" s="505">
        <f t="shared" si="107"/>
        <v>1.8548343503038947</v>
      </c>
      <c r="DG70" s="505">
        <f t="shared" si="108"/>
        <v>1.8713953712887508</v>
      </c>
      <c r="DH70" s="505">
        <f t="shared" si="109"/>
        <v>65.215975756684927</v>
      </c>
      <c r="DI70" s="505">
        <f t="shared" si="110"/>
        <v>68.942205478277572</v>
      </c>
      <c r="DK70" s="1019">
        <v>80.799847004184329</v>
      </c>
      <c r="DL70" s="229">
        <f t="shared" si="136"/>
        <v>83.441885731538036</v>
      </c>
      <c r="DM70" s="1020">
        <f t="shared" si="137"/>
        <v>65.215975756684927</v>
      </c>
      <c r="DN70" s="1021">
        <v>83.054307021042149</v>
      </c>
      <c r="DO70" s="229">
        <v>78.565337960927025</v>
      </c>
      <c r="DP70" s="472">
        <f t="shared" si="138"/>
        <v>0.38757871049588744</v>
      </c>
      <c r="DQ70" s="472">
        <f t="shared" si="139"/>
        <v>13.349362204242098</v>
      </c>
      <c r="DU70" s="682">
        <v>0.91118055555555555</v>
      </c>
      <c r="DV70" s="683">
        <f t="shared" si="39"/>
        <v>45526.911180555559</v>
      </c>
      <c r="DW70" s="682" t="s">
        <v>366</v>
      </c>
      <c r="DX70" s="684">
        <v>3.4000000000000002E-2</v>
      </c>
      <c r="DY70" s="684">
        <v>0.22700000000000001</v>
      </c>
      <c r="DZ70" s="684">
        <v>0.22700000000000001</v>
      </c>
      <c r="EA70" s="685">
        <v>474.54372395921371</v>
      </c>
      <c r="EB70" s="501">
        <f t="shared" si="111"/>
        <v>2090.5009866044657</v>
      </c>
      <c r="EC70" s="686">
        <f t="shared" si="112"/>
        <v>71.077033544551838</v>
      </c>
      <c r="ED70" s="501">
        <f t="shared" si="113"/>
        <v>2.0813321226281301</v>
      </c>
      <c r="EE70" s="501">
        <f t="shared" si="114"/>
        <v>2.0997509909699721</v>
      </c>
      <c r="EF70" s="501">
        <f t="shared" si="115"/>
        <v>68.995701421923712</v>
      </c>
      <c r="EG70" s="501">
        <f t="shared" si="116"/>
        <v>73.176784535521804</v>
      </c>
      <c r="EI70" s="682">
        <v>0.91118055555555555</v>
      </c>
      <c r="EJ70" s="683">
        <f t="shared" si="46"/>
        <v>45526.911180555559</v>
      </c>
      <c r="EK70" s="682" t="s">
        <v>366</v>
      </c>
      <c r="EL70" s="684">
        <v>3.4000000000000002E-2</v>
      </c>
      <c r="EM70" s="684">
        <v>0.22700000000000001</v>
      </c>
      <c r="EN70" s="684">
        <v>0.22700000000000001</v>
      </c>
      <c r="EO70" s="685">
        <v>411.04962086203687</v>
      </c>
      <c r="EP70" s="501">
        <f t="shared" si="117"/>
        <v>1810.7912813305588</v>
      </c>
      <c r="EQ70" s="686">
        <f t="shared" si="118"/>
        <v>61.566903565239002</v>
      </c>
      <c r="ER70" s="501">
        <f t="shared" si="119"/>
        <v>1.8028492143071793</v>
      </c>
      <c r="ES70" s="501">
        <f t="shared" si="120"/>
        <v>1.8188036321329064</v>
      </c>
      <c r="ET70" s="501">
        <f t="shared" si="121"/>
        <v>59.764054350931822</v>
      </c>
      <c r="EU70" s="501">
        <f t="shared" si="122"/>
        <v>63.385707197371907</v>
      </c>
      <c r="EW70" s="1022">
        <v>71.404654328754106</v>
      </c>
      <c r="EX70" s="230">
        <f t="shared" si="140"/>
        <v>73.176784535521804</v>
      </c>
      <c r="EY70" s="1023">
        <f t="shared" si="141"/>
        <v>59.764054350931822</v>
      </c>
      <c r="EZ70" s="1024">
        <v>73.514083861891422</v>
      </c>
      <c r="FA70" s="230">
        <v>69.31372856345132</v>
      </c>
      <c r="FB70" s="472">
        <f t="shared" si="142"/>
        <v>-0.33729932636961735</v>
      </c>
      <c r="FC70" s="472">
        <f t="shared" si="143"/>
        <v>9.5496742125194984</v>
      </c>
    </row>
    <row r="71" spans="11:159" x14ac:dyDescent="0.25">
      <c r="K71" s="657">
        <v>0.97211805555555564</v>
      </c>
      <c r="L71" s="658">
        <f t="shared" si="3"/>
        <v>45526.972118055557</v>
      </c>
      <c r="M71" s="657" t="s">
        <v>328</v>
      </c>
      <c r="N71" s="493">
        <v>5.0000000000000001E-3</v>
      </c>
      <c r="O71" s="493">
        <v>8.9999999999999993E-3</v>
      </c>
      <c r="P71" s="493">
        <v>8.9999999999999993E-3</v>
      </c>
      <c r="Q71" s="659">
        <v>92.703861557302019</v>
      </c>
      <c r="R71" s="493">
        <f t="shared" si="80"/>
        <v>10300.429061922447</v>
      </c>
      <c r="S71" s="660">
        <f t="shared" si="81"/>
        <v>51.502145309612231</v>
      </c>
      <c r="T71" s="493">
        <f t="shared" si="82"/>
        <v>9.2703861557302023</v>
      </c>
      <c r="U71" s="493">
        <f t="shared" si="83"/>
        <v>11.587982694662752</v>
      </c>
      <c r="V71" s="493">
        <f t="shared" si="84"/>
        <v>42.231759153882031</v>
      </c>
      <c r="W71" s="493">
        <f t="shared" si="85"/>
        <v>63.090128004274987</v>
      </c>
      <c r="Y71" s="657">
        <v>0.97211805555555564</v>
      </c>
      <c r="Z71" s="658">
        <f t="shared" si="10"/>
        <v>45526.972118055557</v>
      </c>
      <c r="AA71" s="657" t="s">
        <v>328</v>
      </c>
      <c r="AB71" s="493">
        <v>5.0000000000000001E-3</v>
      </c>
      <c r="AC71" s="493">
        <v>8.9999999999999993E-3</v>
      </c>
      <c r="AD71" s="493">
        <v>8.9999999999999993E-3</v>
      </c>
      <c r="AE71" s="659">
        <v>71.952219850446326</v>
      </c>
      <c r="AF71" s="493">
        <f t="shared" si="86"/>
        <v>7994.6910944940364</v>
      </c>
      <c r="AG71" s="660">
        <f t="shared" si="87"/>
        <v>39.973455472470185</v>
      </c>
      <c r="AH71" s="493">
        <f t="shared" si="88"/>
        <v>7.1952219850446335</v>
      </c>
      <c r="AI71" s="493">
        <f t="shared" si="89"/>
        <v>8.9940274813057908</v>
      </c>
      <c r="AJ71" s="493">
        <f t="shared" si="90"/>
        <v>32.778233487425553</v>
      </c>
      <c r="AK71" s="493">
        <f t="shared" si="91"/>
        <v>48.967482953775978</v>
      </c>
      <c r="AM71" s="472">
        <v>51.002489505086231</v>
      </c>
      <c r="AN71" s="472">
        <f t="shared" si="123"/>
        <v>63.090128004274987</v>
      </c>
      <c r="AO71" s="472">
        <f t="shared" si="124"/>
        <v>32.778233487425553</v>
      </c>
      <c r="AP71" s="472">
        <v>62.478049643730628</v>
      </c>
      <c r="AQ71" s="472">
        <v>41.822041394170711</v>
      </c>
      <c r="AR71" s="472">
        <f t="shared" si="125"/>
        <v>0.61207836054435916</v>
      </c>
      <c r="AS71" s="472">
        <f t="shared" si="126"/>
        <v>9.0438079067451582</v>
      </c>
      <c r="AW71" s="670">
        <v>0.92797453703703703</v>
      </c>
      <c r="AX71" s="671">
        <f t="shared" si="17"/>
        <v>45526.927974537037</v>
      </c>
      <c r="AY71" s="670" t="s">
        <v>329</v>
      </c>
      <c r="AZ71" s="672">
        <v>1.0999999999999999E-2</v>
      </c>
      <c r="BA71" s="672">
        <v>4.7E-2</v>
      </c>
      <c r="BB71" s="672">
        <v>0.03</v>
      </c>
      <c r="BC71" s="674">
        <v>159.50200630375889</v>
      </c>
      <c r="BD71" s="672">
        <f t="shared" si="92"/>
        <v>5316.7335434586303</v>
      </c>
      <c r="BE71" s="675">
        <f t="shared" si="93"/>
        <v>58.484068978044931</v>
      </c>
      <c r="BF71" s="672">
        <f t="shared" si="94"/>
        <v>5.1452260097986739</v>
      </c>
      <c r="BG71" s="672">
        <f t="shared" si="95"/>
        <v>5.5000691828882387</v>
      </c>
      <c r="BH71" s="672">
        <f t="shared" si="96"/>
        <v>53.338842968246254</v>
      </c>
      <c r="BI71" s="672">
        <f t="shared" si="97"/>
        <v>63.984138160933171</v>
      </c>
      <c r="BK71" s="670">
        <v>0.92797453703703703</v>
      </c>
      <c r="BL71" s="671">
        <f t="shared" si="24"/>
        <v>45526.927974537037</v>
      </c>
      <c r="BM71" s="670" t="s">
        <v>329</v>
      </c>
      <c r="BN71" s="672">
        <v>1.0999999999999999E-2</v>
      </c>
      <c r="BO71" s="672">
        <v>4.7E-2</v>
      </c>
      <c r="BP71" s="672">
        <v>0.03</v>
      </c>
      <c r="BQ71" s="674">
        <v>114.42559497140269</v>
      </c>
      <c r="BR71" s="672">
        <f t="shared" si="79"/>
        <v>3814.1864990467566</v>
      </c>
      <c r="BS71" s="675">
        <f t="shared" si="98"/>
        <v>41.956051489514323</v>
      </c>
      <c r="BT71" s="672">
        <f t="shared" si="99"/>
        <v>3.6911482248839582</v>
      </c>
      <c r="BU71" s="672">
        <f t="shared" si="100"/>
        <v>3.9457101714276792</v>
      </c>
      <c r="BV71" s="672">
        <f t="shared" si="101"/>
        <v>38.264903264630362</v>
      </c>
      <c r="BW71" s="672">
        <f t="shared" si="102"/>
        <v>45.901761660942</v>
      </c>
      <c r="BY71" s="472">
        <v>57.874010300444745</v>
      </c>
      <c r="BZ71" s="472">
        <f t="shared" si="127"/>
        <v>63.984138160933171</v>
      </c>
      <c r="CA71" s="472">
        <f t="shared" si="128"/>
        <v>38.264903264630362</v>
      </c>
      <c r="CB71" s="472">
        <v>63.316707193903497</v>
      </c>
      <c r="CC71" s="472">
        <v>52.782455142047844</v>
      </c>
      <c r="CD71" s="472">
        <f t="shared" si="129"/>
        <v>0.66743096702967364</v>
      </c>
      <c r="CE71" s="472">
        <f t="shared" si="130"/>
        <v>14.517551877417482</v>
      </c>
      <c r="CI71" s="661">
        <v>0.9028356481481481</v>
      </c>
      <c r="CJ71" s="662">
        <f t="shared" si="131"/>
        <v>45526.90283564815</v>
      </c>
      <c r="CK71" s="661" t="s">
        <v>365</v>
      </c>
      <c r="CL71" s="663">
        <v>3.9E-2</v>
      </c>
      <c r="CM71" s="663">
        <v>0.22</v>
      </c>
      <c r="CN71" s="663">
        <v>0.22500000000000001</v>
      </c>
      <c r="CO71" s="664">
        <v>507.35565699957988</v>
      </c>
      <c r="CP71" s="505">
        <f t="shared" si="132"/>
        <v>2254.9140311092438</v>
      </c>
      <c r="CQ71" s="665">
        <f t="shared" si="133"/>
        <v>87.941647213260509</v>
      </c>
      <c r="CR71" s="505">
        <f t="shared" si="103"/>
        <v>2.2449365353963713</v>
      </c>
      <c r="CS71" s="505">
        <f t="shared" si="104"/>
        <v>2.2649806116052673</v>
      </c>
      <c r="CT71" s="505">
        <f t="shared" si="105"/>
        <v>85.696710677864132</v>
      </c>
      <c r="CU71" s="505">
        <f t="shared" si="106"/>
        <v>90.206627824865777</v>
      </c>
      <c r="CW71" s="661">
        <v>0.9028356481481481</v>
      </c>
      <c r="CX71" s="662">
        <f t="shared" si="134"/>
        <v>45526.90283564815</v>
      </c>
      <c r="CY71" s="661" t="s">
        <v>365</v>
      </c>
      <c r="CZ71" s="663">
        <v>3.9E-2</v>
      </c>
      <c r="DA71" s="663">
        <v>0.22</v>
      </c>
      <c r="DB71" s="663">
        <v>0.22500000000000001</v>
      </c>
      <c r="DC71" s="664">
        <v>419.19256316868018</v>
      </c>
      <c r="DD71" s="505">
        <f t="shared" si="78"/>
        <v>1863.0780585274674</v>
      </c>
      <c r="DE71" s="665">
        <f t="shared" si="135"/>
        <v>72.660044282571235</v>
      </c>
      <c r="DF71" s="505">
        <f t="shared" si="107"/>
        <v>1.8548343503038947</v>
      </c>
      <c r="DG71" s="505">
        <f t="shared" si="108"/>
        <v>1.8713953712887508</v>
      </c>
      <c r="DH71" s="505">
        <f t="shared" si="109"/>
        <v>70.805209932267346</v>
      </c>
      <c r="DI71" s="505">
        <f t="shared" si="110"/>
        <v>74.531439653859991</v>
      </c>
      <c r="DK71" s="1019">
        <v>87.533167587866359</v>
      </c>
      <c r="DL71" s="229">
        <f t="shared" si="136"/>
        <v>90.206627824865777</v>
      </c>
      <c r="DM71" s="1020">
        <f t="shared" si="137"/>
        <v>70.805209932267346</v>
      </c>
      <c r="DN71" s="1021">
        <v>89.787627604724179</v>
      </c>
      <c r="DO71" s="229">
        <v>85.298658544609054</v>
      </c>
      <c r="DP71" s="472">
        <f t="shared" si="138"/>
        <v>0.41900022014159788</v>
      </c>
      <c r="DQ71" s="472">
        <f t="shared" si="139"/>
        <v>14.493448612341709</v>
      </c>
      <c r="DU71" s="682">
        <v>0.9118750000000001</v>
      </c>
      <c r="DV71" s="683">
        <f t="shared" si="39"/>
        <v>45526.911874999998</v>
      </c>
      <c r="DW71" s="682" t="s">
        <v>366</v>
      </c>
      <c r="DX71" s="684">
        <v>3.5999999999999997E-2</v>
      </c>
      <c r="DY71" s="684">
        <v>0.22700000000000001</v>
      </c>
      <c r="DZ71" s="684">
        <v>0.22700000000000001</v>
      </c>
      <c r="EA71" s="685">
        <v>474.54372395921371</v>
      </c>
      <c r="EB71" s="501">
        <f t="shared" si="111"/>
        <v>2090.5009866044657</v>
      </c>
      <c r="EC71" s="686">
        <f t="shared" si="112"/>
        <v>75.25803551776076</v>
      </c>
      <c r="ED71" s="501">
        <f t="shared" si="113"/>
        <v>2.0813321226281301</v>
      </c>
      <c r="EE71" s="501">
        <f t="shared" si="114"/>
        <v>2.0997509909699721</v>
      </c>
      <c r="EF71" s="501">
        <f t="shared" si="115"/>
        <v>73.176703395132634</v>
      </c>
      <c r="EG71" s="501">
        <f t="shared" si="116"/>
        <v>77.357786508730726</v>
      </c>
      <c r="EI71" s="682">
        <v>0.9118750000000001</v>
      </c>
      <c r="EJ71" s="683">
        <f t="shared" si="46"/>
        <v>45526.911874999998</v>
      </c>
      <c r="EK71" s="682" t="s">
        <v>366</v>
      </c>
      <c r="EL71" s="684">
        <v>3.5999999999999997E-2</v>
      </c>
      <c r="EM71" s="684">
        <v>0.22700000000000001</v>
      </c>
      <c r="EN71" s="684">
        <v>0.22700000000000001</v>
      </c>
      <c r="EO71" s="685">
        <v>411.04962086203687</v>
      </c>
      <c r="EP71" s="501">
        <f t="shared" si="117"/>
        <v>1810.7912813305588</v>
      </c>
      <c r="EQ71" s="686">
        <f t="shared" si="118"/>
        <v>65.18848612790012</v>
      </c>
      <c r="ER71" s="501">
        <f t="shared" si="119"/>
        <v>1.8028492143071793</v>
      </c>
      <c r="ES71" s="501">
        <f t="shared" si="120"/>
        <v>1.8188036321329064</v>
      </c>
      <c r="ET71" s="501">
        <f t="shared" si="121"/>
        <v>63.38563691359294</v>
      </c>
      <c r="EU71" s="501">
        <f t="shared" si="122"/>
        <v>67.007289760033032</v>
      </c>
      <c r="EW71" s="1022">
        <v>75.604928112798447</v>
      </c>
      <c r="EX71" s="230">
        <f t="shared" si="140"/>
        <v>77.357786508730726</v>
      </c>
      <c r="EY71" s="1023">
        <f t="shared" si="141"/>
        <v>63.38563691359294</v>
      </c>
      <c r="EZ71" s="1024">
        <v>77.714357645935763</v>
      </c>
      <c r="FA71" s="230">
        <v>73.514002347495662</v>
      </c>
      <c r="FB71" s="472">
        <f t="shared" si="142"/>
        <v>-0.3565711372050373</v>
      </c>
      <c r="FC71" s="472">
        <f t="shared" si="143"/>
        <v>10.128365433902722</v>
      </c>
    </row>
    <row r="72" spans="11:159" x14ac:dyDescent="0.25">
      <c r="AW72" s="670">
        <v>0.92817129629629624</v>
      </c>
      <c r="AX72" s="671">
        <f t="shared" si="17"/>
        <v>45526.928171296298</v>
      </c>
      <c r="AY72" s="670" t="s">
        <v>329</v>
      </c>
      <c r="AZ72" s="672">
        <v>1.2E-2</v>
      </c>
      <c r="BA72" s="672">
        <v>4.8000000000000001E-2</v>
      </c>
      <c r="BB72" s="672">
        <v>0.03</v>
      </c>
      <c r="BC72" s="674">
        <v>159.50200630375889</v>
      </c>
      <c r="BD72" s="672">
        <f t="shared" si="92"/>
        <v>5316.7335434586303</v>
      </c>
      <c r="BE72" s="675">
        <f t="shared" si="93"/>
        <v>63.800802521503563</v>
      </c>
      <c r="BF72" s="672">
        <f t="shared" si="94"/>
        <v>5.1452260097986739</v>
      </c>
      <c r="BG72" s="672">
        <f t="shared" si="95"/>
        <v>5.5000691828882387</v>
      </c>
      <c r="BH72" s="672">
        <f t="shared" si="96"/>
        <v>58.655576511704886</v>
      </c>
      <c r="BI72" s="672">
        <f t="shared" si="97"/>
        <v>69.300871704391795</v>
      </c>
      <c r="BK72" s="670">
        <v>0.92817129629629624</v>
      </c>
      <c r="BL72" s="671">
        <f t="shared" si="24"/>
        <v>45526.928171296298</v>
      </c>
      <c r="BM72" s="670" t="s">
        <v>329</v>
      </c>
      <c r="BN72" s="672">
        <v>1.2E-2</v>
      </c>
      <c r="BO72" s="672">
        <v>4.8000000000000001E-2</v>
      </c>
      <c r="BP72" s="672">
        <v>0.03</v>
      </c>
      <c r="BQ72" s="674">
        <v>114.42559497140269</v>
      </c>
      <c r="BR72" s="672">
        <f t="shared" si="79"/>
        <v>3814.1864990467566</v>
      </c>
      <c r="BS72" s="675">
        <f t="shared" si="98"/>
        <v>45.770237988561078</v>
      </c>
      <c r="BT72" s="672">
        <f t="shared" si="99"/>
        <v>3.6911482248839582</v>
      </c>
      <c r="BU72" s="672">
        <f t="shared" si="100"/>
        <v>3.9457101714276792</v>
      </c>
      <c r="BV72" s="672">
        <f t="shared" si="101"/>
        <v>42.079089763677118</v>
      </c>
      <c r="BW72" s="672">
        <f t="shared" si="102"/>
        <v>49.715948159988756</v>
      </c>
      <c r="BY72" s="472">
        <v>63.135283964121541</v>
      </c>
      <c r="BZ72" s="472">
        <f t="shared" si="127"/>
        <v>69.300871704391795</v>
      </c>
      <c r="CA72" s="472">
        <f t="shared" si="128"/>
        <v>42.079089763677118</v>
      </c>
      <c r="CB72" s="472">
        <v>68.5779808575803</v>
      </c>
      <c r="CC72" s="472">
        <v>58.043728805724641</v>
      </c>
      <c r="CD72" s="472">
        <f t="shared" si="129"/>
        <v>0.72289084681149518</v>
      </c>
      <c r="CE72" s="472">
        <f t="shared" si="130"/>
        <v>15.964639042047523</v>
      </c>
      <c r="CI72" s="661">
        <v>0.90356481481481488</v>
      </c>
      <c r="CJ72" s="662">
        <f t="shared" si="131"/>
        <v>45526.903564814813</v>
      </c>
      <c r="CK72" s="661" t="s">
        <v>365</v>
      </c>
      <c r="CL72" s="663">
        <v>3.5999999999999997E-2</v>
      </c>
      <c r="CM72" s="663">
        <v>0.22</v>
      </c>
      <c r="CN72" s="663">
        <v>0.22500000000000001</v>
      </c>
      <c r="CO72" s="664">
        <v>507.35565699957988</v>
      </c>
      <c r="CP72" s="505">
        <f t="shared" si="132"/>
        <v>2254.9140311092438</v>
      </c>
      <c r="CQ72" s="665">
        <f t="shared" si="133"/>
        <v>81.176905119932769</v>
      </c>
      <c r="CR72" s="505">
        <f t="shared" si="103"/>
        <v>2.2449365353963713</v>
      </c>
      <c r="CS72" s="505">
        <f t="shared" si="104"/>
        <v>2.2649806116052673</v>
      </c>
      <c r="CT72" s="505">
        <f t="shared" si="105"/>
        <v>78.931968584536392</v>
      </c>
      <c r="CU72" s="505">
        <f t="shared" si="106"/>
        <v>83.441885731538036</v>
      </c>
      <c r="CW72" s="661">
        <v>0.90356481481481488</v>
      </c>
      <c r="CX72" s="662">
        <f t="shared" si="134"/>
        <v>45526.903564814813</v>
      </c>
      <c r="CY72" s="661" t="s">
        <v>365</v>
      </c>
      <c r="CZ72" s="663">
        <v>3.5999999999999997E-2</v>
      </c>
      <c r="DA72" s="663">
        <v>0.22</v>
      </c>
      <c r="DB72" s="663">
        <v>0.22500000000000001</v>
      </c>
      <c r="DC72" s="664">
        <v>419.19256316868018</v>
      </c>
      <c r="DD72" s="505">
        <f t="shared" si="78"/>
        <v>1863.0780585274674</v>
      </c>
      <c r="DE72" s="665">
        <f t="shared" si="135"/>
        <v>67.070810106988816</v>
      </c>
      <c r="DF72" s="505">
        <f t="shared" si="107"/>
        <v>1.8548343503038947</v>
      </c>
      <c r="DG72" s="505">
        <f t="shared" si="108"/>
        <v>1.8713953712887508</v>
      </c>
      <c r="DH72" s="505">
        <f t="shared" si="109"/>
        <v>65.215975756684927</v>
      </c>
      <c r="DI72" s="505">
        <f t="shared" si="110"/>
        <v>68.942205478277572</v>
      </c>
      <c r="DK72" s="1019">
        <v>80.799847004184329</v>
      </c>
      <c r="DL72" s="229">
        <f t="shared" si="136"/>
        <v>83.441885731538036</v>
      </c>
      <c r="DM72" s="1020">
        <f t="shared" si="137"/>
        <v>65.215975756684927</v>
      </c>
      <c r="DN72" s="1021">
        <v>83.054307021042149</v>
      </c>
      <c r="DO72" s="229">
        <v>78.565337960927025</v>
      </c>
      <c r="DP72" s="472">
        <f t="shared" si="138"/>
        <v>0.38757871049588744</v>
      </c>
      <c r="DQ72" s="472">
        <f t="shared" si="139"/>
        <v>13.349362204242098</v>
      </c>
      <c r="DU72" s="682">
        <v>0.91259259259259251</v>
      </c>
      <c r="DV72" s="683">
        <f t="shared" si="39"/>
        <v>45526.912592592591</v>
      </c>
      <c r="DW72" s="682" t="s">
        <v>366</v>
      </c>
      <c r="DX72" s="684">
        <v>3.3000000000000002E-2</v>
      </c>
      <c r="DY72" s="684">
        <v>0.22700000000000001</v>
      </c>
      <c r="DZ72" s="684">
        <v>0.22700000000000001</v>
      </c>
      <c r="EA72" s="685">
        <v>474.54372395921371</v>
      </c>
      <c r="EB72" s="501">
        <f t="shared" si="111"/>
        <v>2090.5009866044657</v>
      </c>
      <c r="EC72" s="686">
        <f t="shared" si="112"/>
        <v>68.98653255794737</v>
      </c>
      <c r="ED72" s="501">
        <f t="shared" si="113"/>
        <v>2.0813321226281301</v>
      </c>
      <c r="EE72" s="501">
        <f t="shared" si="114"/>
        <v>2.0997509909699721</v>
      </c>
      <c r="EF72" s="501">
        <f t="shared" si="115"/>
        <v>66.905200435319244</v>
      </c>
      <c r="EG72" s="501">
        <f t="shared" si="116"/>
        <v>71.086283548917336</v>
      </c>
      <c r="EI72" s="682">
        <v>0.91259259259259251</v>
      </c>
      <c r="EJ72" s="683">
        <f t="shared" si="46"/>
        <v>45526.912592592591</v>
      </c>
      <c r="EK72" s="682" t="s">
        <v>366</v>
      </c>
      <c r="EL72" s="684">
        <v>3.3000000000000002E-2</v>
      </c>
      <c r="EM72" s="684">
        <v>0.22700000000000001</v>
      </c>
      <c r="EN72" s="684">
        <v>0.22700000000000001</v>
      </c>
      <c r="EO72" s="685">
        <v>411.04962086203687</v>
      </c>
      <c r="EP72" s="501">
        <f t="shared" si="117"/>
        <v>1810.7912813305588</v>
      </c>
      <c r="EQ72" s="686">
        <f t="shared" si="118"/>
        <v>59.756112283908443</v>
      </c>
      <c r="ER72" s="501">
        <f t="shared" si="119"/>
        <v>1.8028492143071793</v>
      </c>
      <c r="ES72" s="501">
        <f t="shared" si="120"/>
        <v>1.8188036321329064</v>
      </c>
      <c r="ET72" s="501">
        <f t="shared" si="121"/>
        <v>57.953263069601263</v>
      </c>
      <c r="EU72" s="501">
        <f t="shared" si="122"/>
        <v>61.574915916041348</v>
      </c>
      <c r="EW72" s="1022">
        <v>69.304517436731928</v>
      </c>
      <c r="EX72" s="230">
        <f t="shared" si="140"/>
        <v>71.086283548917336</v>
      </c>
      <c r="EY72" s="1023">
        <f t="shared" si="141"/>
        <v>57.953263069601263</v>
      </c>
      <c r="EZ72" s="1024">
        <v>71.413946969869244</v>
      </c>
      <c r="FA72" s="230">
        <v>67.213591671429143</v>
      </c>
      <c r="FB72" s="472">
        <f t="shared" si="142"/>
        <v>-0.32766342095190737</v>
      </c>
      <c r="FC72" s="472">
        <f t="shared" si="143"/>
        <v>9.2603286018278794</v>
      </c>
    </row>
    <row r="73" spans="11:159" x14ac:dyDescent="0.25">
      <c r="AW73" s="670">
        <v>0.92843749999999992</v>
      </c>
      <c r="AX73" s="671">
        <f t="shared" si="17"/>
        <v>45526.928437499999</v>
      </c>
      <c r="AY73" s="670" t="s">
        <v>329</v>
      </c>
      <c r="AZ73" s="672">
        <v>1.0999999999999999E-2</v>
      </c>
      <c r="BA73" s="672">
        <v>4.8000000000000001E-2</v>
      </c>
      <c r="BB73" s="672">
        <v>0.03</v>
      </c>
      <c r="BC73" s="674">
        <v>159.50200630375889</v>
      </c>
      <c r="BD73" s="672">
        <f t="shared" si="92"/>
        <v>5316.7335434586303</v>
      </c>
      <c r="BE73" s="675">
        <f t="shared" si="93"/>
        <v>58.484068978044931</v>
      </c>
      <c r="BF73" s="672">
        <f t="shared" si="94"/>
        <v>5.1452260097986739</v>
      </c>
      <c r="BG73" s="672">
        <f t="shared" si="95"/>
        <v>5.5000691828882387</v>
      </c>
      <c r="BH73" s="672">
        <f t="shared" si="96"/>
        <v>53.338842968246254</v>
      </c>
      <c r="BI73" s="672">
        <f t="shared" si="97"/>
        <v>63.984138160933171</v>
      </c>
      <c r="BK73" s="670">
        <v>0.92843749999999992</v>
      </c>
      <c r="BL73" s="671">
        <f t="shared" si="24"/>
        <v>45526.928437499999</v>
      </c>
      <c r="BM73" s="670" t="s">
        <v>329</v>
      </c>
      <c r="BN73" s="672">
        <v>1.0999999999999999E-2</v>
      </c>
      <c r="BO73" s="672">
        <v>4.8000000000000001E-2</v>
      </c>
      <c r="BP73" s="672">
        <v>0.03</v>
      </c>
      <c r="BQ73" s="674">
        <v>114.42559497140269</v>
      </c>
      <c r="BR73" s="672">
        <f t="shared" si="79"/>
        <v>3814.1864990467566</v>
      </c>
      <c r="BS73" s="675">
        <f t="shared" si="98"/>
        <v>41.956051489514323</v>
      </c>
      <c r="BT73" s="672">
        <f t="shared" si="99"/>
        <v>3.6911482248839582</v>
      </c>
      <c r="BU73" s="672">
        <f t="shared" si="100"/>
        <v>3.9457101714276792</v>
      </c>
      <c r="BV73" s="672">
        <f t="shared" si="101"/>
        <v>38.264903264630362</v>
      </c>
      <c r="BW73" s="672">
        <f t="shared" si="102"/>
        <v>45.901761660942</v>
      </c>
      <c r="BY73" s="472">
        <v>57.874010300444745</v>
      </c>
      <c r="BZ73" s="472">
        <f t="shared" si="127"/>
        <v>63.984138160933171</v>
      </c>
      <c r="CA73" s="472">
        <f t="shared" si="128"/>
        <v>38.264903264630362</v>
      </c>
      <c r="CB73" s="472">
        <v>63.316707193903497</v>
      </c>
      <c r="CC73" s="472">
        <v>52.782455142047844</v>
      </c>
      <c r="CD73" s="472">
        <f t="shared" si="129"/>
        <v>0.66743096702967364</v>
      </c>
      <c r="CE73" s="472">
        <f t="shared" si="130"/>
        <v>14.517551877417482</v>
      </c>
      <c r="CI73" s="661">
        <v>0.90425925925925921</v>
      </c>
      <c r="CJ73" s="662">
        <f t="shared" si="131"/>
        <v>45526.90425925926</v>
      </c>
      <c r="CK73" s="661" t="s">
        <v>365</v>
      </c>
      <c r="CL73" s="663">
        <v>3.5000000000000003E-2</v>
      </c>
      <c r="CM73" s="663">
        <v>0.22</v>
      </c>
      <c r="CN73" s="663">
        <v>0.22500000000000001</v>
      </c>
      <c r="CO73" s="664">
        <v>507.35565699957988</v>
      </c>
      <c r="CP73" s="505">
        <f t="shared" si="132"/>
        <v>2254.9140311092438</v>
      </c>
      <c r="CQ73" s="665">
        <f t="shared" si="133"/>
        <v>78.921991088823532</v>
      </c>
      <c r="CR73" s="505">
        <f t="shared" si="103"/>
        <v>2.2449365353963713</v>
      </c>
      <c r="CS73" s="505">
        <f t="shared" si="104"/>
        <v>2.2649806116052673</v>
      </c>
      <c r="CT73" s="505">
        <f t="shared" si="105"/>
        <v>76.677054553427155</v>
      </c>
      <c r="CU73" s="505">
        <f t="shared" si="106"/>
        <v>81.186971700428799</v>
      </c>
      <c r="CW73" s="661">
        <v>0.90425925925925921</v>
      </c>
      <c r="CX73" s="662">
        <f t="shared" si="134"/>
        <v>45526.90425925926</v>
      </c>
      <c r="CY73" s="661" t="s">
        <v>365</v>
      </c>
      <c r="CZ73" s="663">
        <v>3.5000000000000003E-2</v>
      </c>
      <c r="DA73" s="663">
        <v>0.22</v>
      </c>
      <c r="DB73" s="663">
        <v>0.22500000000000001</v>
      </c>
      <c r="DC73" s="664">
        <v>419.19256316868018</v>
      </c>
      <c r="DD73" s="505">
        <f t="shared" si="78"/>
        <v>1863.0780585274674</v>
      </c>
      <c r="DE73" s="665">
        <f t="shared" si="135"/>
        <v>65.207732048461367</v>
      </c>
      <c r="DF73" s="505">
        <f t="shared" si="107"/>
        <v>1.8548343503038947</v>
      </c>
      <c r="DG73" s="505">
        <f t="shared" si="108"/>
        <v>1.8713953712887508</v>
      </c>
      <c r="DH73" s="505">
        <f t="shared" si="109"/>
        <v>63.35289769815747</v>
      </c>
      <c r="DI73" s="505">
        <f t="shared" si="110"/>
        <v>67.079127419750122</v>
      </c>
      <c r="DK73" s="1019">
        <v>78.555406809623662</v>
      </c>
      <c r="DL73" s="229">
        <f t="shared" si="136"/>
        <v>81.186971700428799</v>
      </c>
      <c r="DM73" s="1020">
        <f t="shared" si="137"/>
        <v>63.35289769815747</v>
      </c>
      <c r="DN73" s="1021">
        <v>80.809866826481482</v>
      </c>
      <c r="DO73" s="229">
        <v>76.320897766366357</v>
      </c>
      <c r="DP73" s="472">
        <f t="shared" si="138"/>
        <v>0.37710487394731729</v>
      </c>
      <c r="DQ73" s="472">
        <f t="shared" si="139"/>
        <v>12.968000068208887</v>
      </c>
      <c r="DU73" s="682">
        <v>0.91332175925925929</v>
      </c>
      <c r="DV73" s="683">
        <f t="shared" si="39"/>
        <v>45526.913321759261</v>
      </c>
      <c r="DW73" s="682" t="s">
        <v>366</v>
      </c>
      <c r="DX73" s="684">
        <v>3.2000000000000001E-2</v>
      </c>
      <c r="DY73" s="684">
        <v>0.22700000000000001</v>
      </c>
      <c r="DZ73" s="684">
        <v>0.22700000000000001</v>
      </c>
      <c r="EA73" s="685">
        <v>474.54372395921371</v>
      </c>
      <c r="EB73" s="501">
        <f t="shared" si="111"/>
        <v>2090.5009866044657</v>
      </c>
      <c r="EC73" s="686">
        <f t="shared" si="112"/>
        <v>66.896031571342903</v>
      </c>
      <c r="ED73" s="501">
        <f t="shared" si="113"/>
        <v>2.0813321226281301</v>
      </c>
      <c r="EE73" s="501">
        <f t="shared" si="114"/>
        <v>2.0997509909699721</v>
      </c>
      <c r="EF73" s="501">
        <f t="shared" si="115"/>
        <v>64.814699448714777</v>
      </c>
      <c r="EG73" s="501">
        <f t="shared" si="116"/>
        <v>68.995782562312868</v>
      </c>
      <c r="EI73" s="682">
        <v>0.91332175925925929</v>
      </c>
      <c r="EJ73" s="683">
        <f t="shared" si="46"/>
        <v>45526.913321759261</v>
      </c>
      <c r="EK73" s="682" t="s">
        <v>366</v>
      </c>
      <c r="EL73" s="684">
        <v>3.2000000000000001E-2</v>
      </c>
      <c r="EM73" s="684">
        <v>0.22700000000000001</v>
      </c>
      <c r="EN73" s="684">
        <v>0.22700000000000001</v>
      </c>
      <c r="EO73" s="685">
        <v>411.04962086203687</v>
      </c>
      <c r="EP73" s="501">
        <f t="shared" si="117"/>
        <v>1810.7912813305588</v>
      </c>
      <c r="EQ73" s="686">
        <f t="shared" si="118"/>
        <v>57.945321002577884</v>
      </c>
      <c r="ER73" s="501">
        <f t="shared" si="119"/>
        <v>1.8028492143071793</v>
      </c>
      <c r="ES73" s="501">
        <f t="shared" si="120"/>
        <v>1.8188036321329064</v>
      </c>
      <c r="ET73" s="501">
        <f t="shared" si="121"/>
        <v>56.142471788270704</v>
      </c>
      <c r="EU73" s="501">
        <f t="shared" si="122"/>
        <v>59.76412463471079</v>
      </c>
      <c r="EW73" s="1022">
        <v>67.204380544709736</v>
      </c>
      <c r="EX73" s="230">
        <f t="shared" si="140"/>
        <v>68.995782562312868</v>
      </c>
      <c r="EY73" s="1023">
        <f t="shared" si="141"/>
        <v>56.142471788270704</v>
      </c>
      <c r="EZ73" s="1024">
        <v>69.313810077847052</v>
      </c>
      <c r="FA73" s="230">
        <v>65.11345477940695</v>
      </c>
      <c r="FB73" s="472">
        <f t="shared" si="142"/>
        <v>-0.31802751553418318</v>
      </c>
      <c r="FC73" s="472">
        <f t="shared" si="143"/>
        <v>8.9709829911362462</v>
      </c>
    </row>
    <row r="74" spans="11:159" x14ac:dyDescent="0.25">
      <c r="AW74" s="670">
        <v>0.9291666666666667</v>
      </c>
      <c r="AX74" s="671">
        <f t="shared" si="17"/>
        <v>45526.929166666669</v>
      </c>
      <c r="AY74" s="670" t="s">
        <v>329</v>
      </c>
      <c r="AZ74" s="672">
        <v>1.2999999999999999E-2</v>
      </c>
      <c r="BA74" s="672">
        <v>4.8000000000000001E-2</v>
      </c>
      <c r="BB74" s="672">
        <v>0.03</v>
      </c>
      <c r="BC74" s="674">
        <v>159.50200630375889</v>
      </c>
      <c r="BD74" s="672">
        <f t="shared" si="92"/>
        <v>5316.7335434586303</v>
      </c>
      <c r="BE74" s="675">
        <f t="shared" si="93"/>
        <v>69.117536064962195</v>
      </c>
      <c r="BF74" s="672">
        <f t="shared" si="94"/>
        <v>5.1452260097986739</v>
      </c>
      <c r="BG74" s="672">
        <f t="shared" si="95"/>
        <v>5.5000691828882387</v>
      </c>
      <c r="BH74" s="672">
        <f t="shared" si="96"/>
        <v>63.972310055163518</v>
      </c>
      <c r="BI74" s="672">
        <f t="shared" si="97"/>
        <v>74.617605247850435</v>
      </c>
      <c r="BK74" s="670">
        <v>0.9291666666666667</v>
      </c>
      <c r="BL74" s="671">
        <f t="shared" si="24"/>
        <v>45526.929166666669</v>
      </c>
      <c r="BM74" s="670" t="s">
        <v>329</v>
      </c>
      <c r="BN74" s="672">
        <v>1.2999999999999999E-2</v>
      </c>
      <c r="BO74" s="672">
        <v>4.8000000000000001E-2</v>
      </c>
      <c r="BP74" s="672">
        <v>0.03</v>
      </c>
      <c r="BQ74" s="674">
        <v>114.42559497140269</v>
      </c>
      <c r="BR74" s="672">
        <f t="shared" si="79"/>
        <v>3814.1864990467566</v>
      </c>
      <c r="BS74" s="675">
        <f t="shared" si="98"/>
        <v>49.584424487607833</v>
      </c>
      <c r="BT74" s="672">
        <f t="shared" si="99"/>
        <v>3.6911482248839582</v>
      </c>
      <c r="BU74" s="672">
        <f t="shared" si="100"/>
        <v>3.9457101714276792</v>
      </c>
      <c r="BV74" s="672">
        <f t="shared" si="101"/>
        <v>45.893276262723873</v>
      </c>
      <c r="BW74" s="672">
        <f t="shared" si="102"/>
        <v>53.530134659035511</v>
      </c>
      <c r="BY74" s="472">
        <v>68.39655762779833</v>
      </c>
      <c r="BZ74" s="472">
        <f t="shared" si="127"/>
        <v>74.617605247850435</v>
      </c>
      <c r="CA74" s="472">
        <f t="shared" si="128"/>
        <v>45.893276262723873</v>
      </c>
      <c r="CB74" s="472">
        <v>73.839254521257089</v>
      </c>
      <c r="CC74" s="472">
        <v>63.30500246940143</v>
      </c>
      <c r="CD74" s="472">
        <f t="shared" si="129"/>
        <v>0.77835072659334514</v>
      </c>
      <c r="CE74" s="472">
        <f t="shared" si="130"/>
        <v>17.411726206677557</v>
      </c>
      <c r="CI74" s="661">
        <v>0.90497685185185184</v>
      </c>
      <c r="CJ74" s="662">
        <f t="shared" si="131"/>
        <v>45526.904976851853</v>
      </c>
      <c r="CK74" s="661" t="s">
        <v>365</v>
      </c>
      <c r="CL74" s="663">
        <v>3.6999999999999998E-2</v>
      </c>
      <c r="CM74" s="663">
        <v>0.22500000000000001</v>
      </c>
      <c r="CN74" s="663">
        <v>0.22500000000000001</v>
      </c>
      <c r="CO74" s="664">
        <v>507.35565699957988</v>
      </c>
      <c r="CP74" s="505">
        <f t="shared" si="132"/>
        <v>2254.9140311092438</v>
      </c>
      <c r="CQ74" s="665">
        <f t="shared" si="133"/>
        <v>83.431819151042021</v>
      </c>
      <c r="CR74" s="505">
        <f t="shared" si="103"/>
        <v>2.2449365353963713</v>
      </c>
      <c r="CS74" s="505">
        <f t="shared" si="104"/>
        <v>2.2649806116052673</v>
      </c>
      <c r="CT74" s="505">
        <f t="shared" si="105"/>
        <v>81.186882615645644</v>
      </c>
      <c r="CU74" s="505">
        <f t="shared" si="106"/>
        <v>85.696799762647288</v>
      </c>
      <c r="CW74" s="661">
        <v>0.90497685185185184</v>
      </c>
      <c r="CX74" s="662">
        <f t="shared" si="134"/>
        <v>45526.904976851853</v>
      </c>
      <c r="CY74" s="661" t="s">
        <v>365</v>
      </c>
      <c r="CZ74" s="663">
        <v>3.6999999999999998E-2</v>
      </c>
      <c r="DA74" s="663">
        <v>0.22500000000000001</v>
      </c>
      <c r="DB74" s="663">
        <v>0.22500000000000001</v>
      </c>
      <c r="DC74" s="664">
        <v>419.19256316868018</v>
      </c>
      <c r="DD74" s="505">
        <f t="shared" si="78"/>
        <v>1863.0780585274674</v>
      </c>
      <c r="DE74" s="665">
        <f t="shared" si="135"/>
        <v>68.933888165516294</v>
      </c>
      <c r="DF74" s="505">
        <f t="shared" si="107"/>
        <v>1.8548343503038947</v>
      </c>
      <c r="DG74" s="505">
        <f t="shared" si="108"/>
        <v>1.8713953712887508</v>
      </c>
      <c r="DH74" s="505">
        <f t="shared" si="109"/>
        <v>67.079053815212404</v>
      </c>
      <c r="DI74" s="505">
        <f t="shared" si="110"/>
        <v>70.805283536805049</v>
      </c>
      <c r="DK74" s="1019">
        <v>83.04428719874501</v>
      </c>
      <c r="DL74" s="229">
        <f t="shared" si="136"/>
        <v>85.696799762647288</v>
      </c>
      <c r="DM74" s="1020">
        <f t="shared" si="137"/>
        <v>67.079053815212404</v>
      </c>
      <c r="DN74" s="1021">
        <v>85.29874721560283</v>
      </c>
      <c r="DO74" s="229">
        <v>80.809778155487706</v>
      </c>
      <c r="DP74" s="472">
        <f t="shared" si="138"/>
        <v>0.39805254704445758</v>
      </c>
      <c r="DQ74" s="472">
        <f t="shared" si="139"/>
        <v>13.730724340275302</v>
      </c>
      <c r="DU74" s="682">
        <v>0.91396990740740736</v>
      </c>
      <c r="DV74" s="683">
        <f t="shared" si="39"/>
        <v>45526.913969907408</v>
      </c>
      <c r="DW74" s="682" t="s">
        <v>366</v>
      </c>
      <c r="DX74" s="684">
        <v>3.3000000000000002E-2</v>
      </c>
      <c r="DY74" s="684">
        <v>0.22700000000000001</v>
      </c>
      <c r="DZ74" s="684">
        <v>0.22700000000000001</v>
      </c>
      <c r="EA74" s="685">
        <v>474.54372395921371</v>
      </c>
      <c r="EB74" s="501">
        <f t="shared" si="111"/>
        <v>2090.5009866044657</v>
      </c>
      <c r="EC74" s="686">
        <f t="shared" si="112"/>
        <v>68.98653255794737</v>
      </c>
      <c r="ED74" s="501">
        <f t="shared" si="113"/>
        <v>2.0813321226281301</v>
      </c>
      <c r="EE74" s="501">
        <f t="shared" si="114"/>
        <v>2.0997509909699721</v>
      </c>
      <c r="EF74" s="501">
        <f t="shared" si="115"/>
        <v>66.905200435319244</v>
      </c>
      <c r="EG74" s="501">
        <f t="shared" si="116"/>
        <v>71.086283548917336</v>
      </c>
      <c r="EI74" s="682">
        <v>0.91396990740740736</v>
      </c>
      <c r="EJ74" s="683">
        <f t="shared" si="46"/>
        <v>45526.913969907408</v>
      </c>
      <c r="EK74" s="682" t="s">
        <v>366</v>
      </c>
      <c r="EL74" s="684">
        <v>3.3000000000000002E-2</v>
      </c>
      <c r="EM74" s="684">
        <v>0.22700000000000001</v>
      </c>
      <c r="EN74" s="684">
        <v>0.22700000000000001</v>
      </c>
      <c r="EO74" s="685">
        <v>411.04962086203687</v>
      </c>
      <c r="EP74" s="501">
        <f t="shared" si="117"/>
        <v>1810.7912813305588</v>
      </c>
      <c r="EQ74" s="686">
        <f t="shared" si="118"/>
        <v>59.756112283908443</v>
      </c>
      <c r="ER74" s="501">
        <f t="shared" si="119"/>
        <v>1.8028492143071793</v>
      </c>
      <c r="ES74" s="501">
        <f t="shared" si="120"/>
        <v>1.8188036321329064</v>
      </c>
      <c r="ET74" s="501">
        <f t="shared" si="121"/>
        <v>57.953263069601263</v>
      </c>
      <c r="EU74" s="501">
        <f t="shared" si="122"/>
        <v>61.574915916041348</v>
      </c>
      <c r="EW74" s="1022">
        <v>69.304517436731928</v>
      </c>
      <c r="EX74" s="230">
        <f t="shared" si="140"/>
        <v>71.086283548917336</v>
      </c>
      <c r="EY74" s="1023">
        <f t="shared" si="141"/>
        <v>57.953263069601263</v>
      </c>
      <c r="EZ74" s="1024">
        <v>71.413946969869244</v>
      </c>
      <c r="FA74" s="230">
        <v>67.213591671429143</v>
      </c>
      <c r="FB74" s="472">
        <f t="shared" si="142"/>
        <v>-0.32766342095190737</v>
      </c>
      <c r="FC74" s="472">
        <f t="shared" si="143"/>
        <v>9.2603286018278794</v>
      </c>
    </row>
    <row r="75" spans="11:159" x14ac:dyDescent="0.25">
      <c r="AW75" s="670">
        <v>0.92988425925925933</v>
      </c>
      <c r="AX75" s="671">
        <f t="shared" si="17"/>
        <v>45526.929884259262</v>
      </c>
      <c r="AY75" s="670" t="s">
        <v>329</v>
      </c>
      <c r="AZ75" s="672">
        <v>1.0999999999999999E-2</v>
      </c>
      <c r="BA75" s="672">
        <v>4.9000000000000002E-2</v>
      </c>
      <c r="BB75" s="672">
        <v>0.03</v>
      </c>
      <c r="BC75" s="674">
        <v>159.50200630375889</v>
      </c>
      <c r="BD75" s="672">
        <f t="shared" si="92"/>
        <v>5316.7335434586303</v>
      </c>
      <c r="BE75" s="675">
        <f t="shared" si="93"/>
        <v>58.484068978044931</v>
      </c>
      <c r="BF75" s="672">
        <f t="shared" si="94"/>
        <v>5.1452260097986739</v>
      </c>
      <c r="BG75" s="672">
        <f t="shared" si="95"/>
        <v>5.5000691828882387</v>
      </c>
      <c r="BH75" s="672">
        <f t="shared" si="96"/>
        <v>53.338842968246254</v>
      </c>
      <c r="BI75" s="672">
        <f t="shared" si="97"/>
        <v>63.984138160933171</v>
      </c>
      <c r="BK75" s="670">
        <v>0.92988425925925933</v>
      </c>
      <c r="BL75" s="671">
        <f t="shared" si="24"/>
        <v>45526.929884259262</v>
      </c>
      <c r="BM75" s="670" t="s">
        <v>329</v>
      </c>
      <c r="BN75" s="672">
        <v>1.0999999999999999E-2</v>
      </c>
      <c r="BO75" s="672">
        <v>4.9000000000000002E-2</v>
      </c>
      <c r="BP75" s="672">
        <v>0.03</v>
      </c>
      <c r="BQ75" s="674">
        <v>114.42559497140269</v>
      </c>
      <c r="BR75" s="672">
        <f t="shared" si="79"/>
        <v>3814.1864990467566</v>
      </c>
      <c r="BS75" s="675">
        <f t="shared" si="98"/>
        <v>41.956051489514323</v>
      </c>
      <c r="BT75" s="672">
        <f t="shared" si="99"/>
        <v>3.6911482248839582</v>
      </c>
      <c r="BU75" s="672">
        <f t="shared" si="100"/>
        <v>3.9457101714276792</v>
      </c>
      <c r="BV75" s="672">
        <f t="shared" si="101"/>
        <v>38.264903264630362</v>
      </c>
      <c r="BW75" s="672">
        <f t="shared" si="102"/>
        <v>45.901761660942</v>
      </c>
      <c r="BY75" s="472">
        <v>57.874010300444745</v>
      </c>
      <c r="BZ75" s="472">
        <f t="shared" si="127"/>
        <v>63.984138160933171</v>
      </c>
      <c r="CA75" s="472">
        <f t="shared" si="128"/>
        <v>38.264903264630362</v>
      </c>
      <c r="CB75" s="472">
        <v>63.316707193903497</v>
      </c>
      <c r="CC75" s="472">
        <v>52.782455142047844</v>
      </c>
      <c r="CD75" s="472">
        <f t="shared" si="129"/>
        <v>0.66743096702967364</v>
      </c>
      <c r="CE75" s="472">
        <f t="shared" si="130"/>
        <v>14.517551877417482</v>
      </c>
      <c r="CI75" s="661">
        <v>0.9056481481481482</v>
      </c>
      <c r="CJ75" s="662">
        <f t="shared" si="131"/>
        <v>45526.905648148146</v>
      </c>
      <c r="CK75" s="661" t="s">
        <v>365</v>
      </c>
      <c r="CL75" s="663">
        <v>3.5999999999999997E-2</v>
      </c>
      <c r="CM75" s="663">
        <v>0.22500000000000001</v>
      </c>
      <c r="CN75" s="663">
        <v>0.22500000000000001</v>
      </c>
      <c r="CO75" s="664">
        <v>507.35565699957988</v>
      </c>
      <c r="CP75" s="505">
        <f t="shared" si="132"/>
        <v>2254.9140311092438</v>
      </c>
      <c r="CQ75" s="665">
        <f t="shared" si="133"/>
        <v>81.176905119932769</v>
      </c>
      <c r="CR75" s="505">
        <f t="shared" si="103"/>
        <v>2.2449365353963713</v>
      </c>
      <c r="CS75" s="505">
        <f t="shared" si="104"/>
        <v>2.2649806116052673</v>
      </c>
      <c r="CT75" s="505">
        <f t="shared" si="105"/>
        <v>78.931968584536392</v>
      </c>
      <c r="CU75" s="505">
        <f t="shared" si="106"/>
        <v>83.441885731538036</v>
      </c>
      <c r="CW75" s="661">
        <v>0.9056481481481482</v>
      </c>
      <c r="CX75" s="662">
        <f t="shared" si="134"/>
        <v>45526.905648148146</v>
      </c>
      <c r="CY75" s="661" t="s">
        <v>365</v>
      </c>
      <c r="CZ75" s="663">
        <v>3.5999999999999997E-2</v>
      </c>
      <c r="DA75" s="663">
        <v>0.22500000000000001</v>
      </c>
      <c r="DB75" s="663">
        <v>0.22500000000000001</v>
      </c>
      <c r="DC75" s="664">
        <v>419.19256316868018</v>
      </c>
      <c r="DD75" s="505">
        <f t="shared" si="78"/>
        <v>1863.0780585274674</v>
      </c>
      <c r="DE75" s="665">
        <f t="shared" si="135"/>
        <v>67.070810106988816</v>
      </c>
      <c r="DF75" s="505">
        <f t="shared" si="107"/>
        <v>1.8548343503038947</v>
      </c>
      <c r="DG75" s="505">
        <f t="shared" si="108"/>
        <v>1.8713953712887508</v>
      </c>
      <c r="DH75" s="505">
        <f t="shared" si="109"/>
        <v>65.215975756684927</v>
      </c>
      <c r="DI75" s="505">
        <f t="shared" si="110"/>
        <v>68.942205478277572</v>
      </c>
      <c r="DK75" s="1019">
        <v>80.799847004184329</v>
      </c>
      <c r="DL75" s="229">
        <f t="shared" si="136"/>
        <v>83.441885731538036</v>
      </c>
      <c r="DM75" s="1020">
        <f t="shared" si="137"/>
        <v>65.215975756684927</v>
      </c>
      <c r="DN75" s="1021">
        <v>83.054307021042149</v>
      </c>
      <c r="DO75" s="229">
        <v>78.565337960927025</v>
      </c>
      <c r="DP75" s="472">
        <f t="shared" si="138"/>
        <v>0.38757871049588744</v>
      </c>
      <c r="DQ75" s="472">
        <f t="shared" si="139"/>
        <v>13.349362204242098</v>
      </c>
      <c r="DU75" s="682">
        <v>0.91469907407407414</v>
      </c>
      <c r="DV75" s="683">
        <f t="shared" si="39"/>
        <v>45526.914699074077</v>
      </c>
      <c r="DW75" s="682" t="s">
        <v>366</v>
      </c>
      <c r="DX75" s="684">
        <v>3.2000000000000001E-2</v>
      </c>
      <c r="DY75" s="684">
        <v>0.22700000000000001</v>
      </c>
      <c r="DZ75" s="684">
        <v>0.22700000000000001</v>
      </c>
      <c r="EA75" s="685">
        <v>474.54372395921371</v>
      </c>
      <c r="EB75" s="501">
        <f t="shared" si="111"/>
        <v>2090.5009866044657</v>
      </c>
      <c r="EC75" s="686">
        <f t="shared" si="112"/>
        <v>66.896031571342903</v>
      </c>
      <c r="ED75" s="501">
        <f t="shared" si="113"/>
        <v>2.0813321226281301</v>
      </c>
      <c r="EE75" s="501">
        <f t="shared" si="114"/>
        <v>2.0997509909699721</v>
      </c>
      <c r="EF75" s="501">
        <f t="shared" si="115"/>
        <v>64.814699448714777</v>
      </c>
      <c r="EG75" s="501">
        <f t="shared" si="116"/>
        <v>68.995782562312868</v>
      </c>
      <c r="EI75" s="682">
        <v>0.91469907407407414</v>
      </c>
      <c r="EJ75" s="683">
        <f t="shared" si="46"/>
        <v>45526.914699074077</v>
      </c>
      <c r="EK75" s="682" t="s">
        <v>366</v>
      </c>
      <c r="EL75" s="684">
        <v>3.2000000000000001E-2</v>
      </c>
      <c r="EM75" s="684">
        <v>0.22700000000000001</v>
      </c>
      <c r="EN75" s="684">
        <v>0.22700000000000001</v>
      </c>
      <c r="EO75" s="685">
        <v>411.04962086203687</v>
      </c>
      <c r="EP75" s="501">
        <f t="shared" si="117"/>
        <v>1810.7912813305588</v>
      </c>
      <c r="EQ75" s="686">
        <f t="shared" si="118"/>
        <v>57.945321002577884</v>
      </c>
      <c r="ER75" s="501">
        <f t="shared" si="119"/>
        <v>1.8028492143071793</v>
      </c>
      <c r="ES75" s="501">
        <f t="shared" si="120"/>
        <v>1.8188036321329064</v>
      </c>
      <c r="ET75" s="501">
        <f t="shared" si="121"/>
        <v>56.142471788270704</v>
      </c>
      <c r="EU75" s="501">
        <f t="shared" si="122"/>
        <v>59.76412463471079</v>
      </c>
      <c r="EW75" s="1022">
        <v>67.204380544709736</v>
      </c>
      <c r="EX75" s="230">
        <f t="shared" si="140"/>
        <v>68.995782562312868</v>
      </c>
      <c r="EY75" s="1023">
        <f t="shared" si="141"/>
        <v>56.142471788270704</v>
      </c>
      <c r="EZ75" s="1024">
        <v>69.313810077847052</v>
      </c>
      <c r="FA75" s="230">
        <v>65.11345477940695</v>
      </c>
      <c r="FB75" s="472">
        <f t="shared" si="142"/>
        <v>-0.31802751553418318</v>
      </c>
      <c r="FC75" s="472">
        <f t="shared" si="143"/>
        <v>8.9709829911362462</v>
      </c>
    </row>
    <row r="76" spans="11:159" x14ac:dyDescent="0.25">
      <c r="AW76" s="670">
        <v>0.93055555555555547</v>
      </c>
      <c r="AX76" s="671">
        <f t="shared" si="17"/>
        <v>45526.930555555555</v>
      </c>
      <c r="AY76" s="670" t="s">
        <v>329</v>
      </c>
      <c r="AZ76" s="672">
        <v>1.2E-2</v>
      </c>
      <c r="BA76" s="672">
        <v>4.9000000000000002E-2</v>
      </c>
      <c r="BB76" s="672">
        <v>0.03</v>
      </c>
      <c r="BC76" s="674">
        <v>159.50200630375889</v>
      </c>
      <c r="BD76" s="672">
        <f t="shared" si="92"/>
        <v>5316.7335434586303</v>
      </c>
      <c r="BE76" s="675">
        <f t="shared" si="93"/>
        <v>63.800802521503563</v>
      </c>
      <c r="BF76" s="672">
        <f t="shared" si="94"/>
        <v>5.1452260097986739</v>
      </c>
      <c r="BG76" s="672">
        <f t="shared" si="95"/>
        <v>5.5000691828882387</v>
      </c>
      <c r="BH76" s="672">
        <f t="shared" si="96"/>
        <v>58.655576511704886</v>
      </c>
      <c r="BI76" s="672">
        <f t="shared" si="97"/>
        <v>69.300871704391795</v>
      </c>
      <c r="BK76" s="670">
        <v>0.93055555555555547</v>
      </c>
      <c r="BL76" s="671">
        <f t="shared" si="24"/>
        <v>45526.930555555555</v>
      </c>
      <c r="BM76" s="670" t="s">
        <v>329</v>
      </c>
      <c r="BN76" s="672">
        <v>1.2E-2</v>
      </c>
      <c r="BO76" s="672">
        <v>4.9000000000000002E-2</v>
      </c>
      <c r="BP76" s="672">
        <v>0.03</v>
      </c>
      <c r="BQ76" s="674">
        <v>114.42559497140269</v>
      </c>
      <c r="BR76" s="672">
        <f t="shared" si="79"/>
        <v>3814.1864990467566</v>
      </c>
      <c r="BS76" s="675">
        <f t="shared" si="98"/>
        <v>45.770237988561078</v>
      </c>
      <c r="BT76" s="672">
        <f t="shared" si="99"/>
        <v>3.6911482248839582</v>
      </c>
      <c r="BU76" s="672">
        <f t="shared" si="100"/>
        <v>3.9457101714276792</v>
      </c>
      <c r="BV76" s="672">
        <f t="shared" si="101"/>
        <v>42.079089763677118</v>
      </c>
      <c r="BW76" s="672">
        <f t="shared" si="102"/>
        <v>49.715948159988756</v>
      </c>
      <c r="BY76" s="472">
        <v>63.135283964121541</v>
      </c>
      <c r="BZ76" s="472">
        <f t="shared" si="127"/>
        <v>69.300871704391795</v>
      </c>
      <c r="CA76" s="472">
        <f t="shared" si="128"/>
        <v>42.079089763677118</v>
      </c>
      <c r="CB76" s="472">
        <v>68.5779808575803</v>
      </c>
      <c r="CC76" s="472">
        <v>58.043728805724641</v>
      </c>
      <c r="CD76" s="472">
        <f t="shared" si="129"/>
        <v>0.72289084681149518</v>
      </c>
      <c r="CE76" s="472">
        <f t="shared" si="130"/>
        <v>15.964639042047523</v>
      </c>
      <c r="CI76" s="661">
        <v>0.90635416666666668</v>
      </c>
      <c r="CJ76" s="662">
        <f t="shared" si="131"/>
        <v>45526.906354166669</v>
      </c>
      <c r="CK76" s="661" t="s">
        <v>365</v>
      </c>
      <c r="CL76" s="663">
        <v>2.9000000000000001E-2</v>
      </c>
      <c r="CM76" s="663">
        <v>0.22500000000000001</v>
      </c>
      <c r="CN76" s="663">
        <v>0.22500000000000001</v>
      </c>
      <c r="CO76" s="664">
        <v>507.35565699957988</v>
      </c>
      <c r="CP76" s="505">
        <f t="shared" si="132"/>
        <v>2254.9140311092438</v>
      </c>
      <c r="CQ76" s="665">
        <f t="shared" si="133"/>
        <v>65.392506902168066</v>
      </c>
      <c r="CR76" s="505">
        <f t="shared" si="103"/>
        <v>2.2449365353963713</v>
      </c>
      <c r="CS76" s="505">
        <f t="shared" si="104"/>
        <v>2.2649806116052673</v>
      </c>
      <c r="CT76" s="505">
        <f t="shared" si="105"/>
        <v>63.147570366771696</v>
      </c>
      <c r="CU76" s="505">
        <f t="shared" si="106"/>
        <v>67.657487513773333</v>
      </c>
      <c r="CW76" s="661">
        <v>0.90635416666666668</v>
      </c>
      <c r="CX76" s="662">
        <f t="shared" si="134"/>
        <v>45526.906354166669</v>
      </c>
      <c r="CY76" s="661" t="s">
        <v>365</v>
      </c>
      <c r="CZ76" s="663">
        <v>2.9000000000000001E-2</v>
      </c>
      <c r="DA76" s="663">
        <v>0.22500000000000001</v>
      </c>
      <c r="DB76" s="663">
        <v>0.22500000000000001</v>
      </c>
      <c r="DC76" s="664">
        <v>419.19256316868018</v>
      </c>
      <c r="DD76" s="505">
        <f t="shared" si="78"/>
        <v>1863.0780585274674</v>
      </c>
      <c r="DE76" s="665">
        <f t="shared" si="135"/>
        <v>54.029263697296557</v>
      </c>
      <c r="DF76" s="505">
        <f t="shared" si="107"/>
        <v>1.8548343503038947</v>
      </c>
      <c r="DG76" s="505">
        <f t="shared" si="108"/>
        <v>1.8713953712887508</v>
      </c>
      <c r="DH76" s="505">
        <f t="shared" si="109"/>
        <v>52.17442934699266</v>
      </c>
      <c r="DI76" s="505">
        <f t="shared" si="110"/>
        <v>55.900659068585306</v>
      </c>
      <c r="DK76" s="1019">
        <v>65.088765642259602</v>
      </c>
      <c r="DL76" s="229">
        <f t="shared" si="136"/>
        <v>67.657487513773333</v>
      </c>
      <c r="DM76" s="1020">
        <f t="shared" si="137"/>
        <v>52.17442934699266</v>
      </c>
      <c r="DN76" s="1021">
        <v>67.343225659117422</v>
      </c>
      <c r="DO76" s="229">
        <v>62.854256599002291</v>
      </c>
      <c r="DP76" s="472">
        <f t="shared" si="138"/>
        <v>0.31426185465591061</v>
      </c>
      <c r="DQ76" s="472">
        <f t="shared" si="139"/>
        <v>10.67982725200963</v>
      </c>
      <c r="DU76" s="682">
        <v>0.91539351851851858</v>
      </c>
      <c r="DV76" s="683">
        <f t="shared" si="39"/>
        <v>45526.915393518517</v>
      </c>
      <c r="DW76" s="682" t="s">
        <v>366</v>
      </c>
      <c r="DX76" s="684">
        <v>3.3000000000000002E-2</v>
      </c>
      <c r="DY76" s="684">
        <v>0.22700000000000001</v>
      </c>
      <c r="DZ76" s="684">
        <v>0.22700000000000001</v>
      </c>
      <c r="EA76" s="685">
        <v>474.54372395921371</v>
      </c>
      <c r="EB76" s="501">
        <f t="shared" si="111"/>
        <v>2090.5009866044657</v>
      </c>
      <c r="EC76" s="686">
        <f t="shared" si="112"/>
        <v>68.98653255794737</v>
      </c>
      <c r="ED76" s="501">
        <f t="shared" si="113"/>
        <v>2.0813321226281301</v>
      </c>
      <c r="EE76" s="501">
        <f t="shared" si="114"/>
        <v>2.0997509909699721</v>
      </c>
      <c r="EF76" s="501">
        <f t="shared" si="115"/>
        <v>66.905200435319244</v>
      </c>
      <c r="EG76" s="501">
        <f t="shared" si="116"/>
        <v>71.086283548917336</v>
      </c>
      <c r="EI76" s="682">
        <v>0.91539351851851858</v>
      </c>
      <c r="EJ76" s="683">
        <f t="shared" si="46"/>
        <v>45526.915393518517</v>
      </c>
      <c r="EK76" s="682" t="s">
        <v>366</v>
      </c>
      <c r="EL76" s="684">
        <v>3.3000000000000002E-2</v>
      </c>
      <c r="EM76" s="684">
        <v>0.22700000000000001</v>
      </c>
      <c r="EN76" s="684">
        <v>0.22700000000000001</v>
      </c>
      <c r="EO76" s="685">
        <v>411.04962086203687</v>
      </c>
      <c r="EP76" s="501">
        <f t="shared" si="117"/>
        <v>1810.7912813305588</v>
      </c>
      <c r="EQ76" s="686">
        <f t="shared" si="118"/>
        <v>59.756112283908443</v>
      </c>
      <c r="ER76" s="501">
        <f t="shared" si="119"/>
        <v>1.8028492143071793</v>
      </c>
      <c r="ES76" s="501">
        <f t="shared" si="120"/>
        <v>1.8188036321329064</v>
      </c>
      <c r="ET76" s="501">
        <f t="shared" si="121"/>
        <v>57.953263069601263</v>
      </c>
      <c r="EU76" s="501">
        <f t="shared" si="122"/>
        <v>61.574915916041348</v>
      </c>
      <c r="EW76" s="1022">
        <v>69.304517436731928</v>
      </c>
      <c r="EX76" s="230">
        <f t="shared" si="140"/>
        <v>71.086283548917336</v>
      </c>
      <c r="EY76" s="1023">
        <f t="shared" si="141"/>
        <v>57.953263069601263</v>
      </c>
      <c r="EZ76" s="1024">
        <v>71.413946969869244</v>
      </c>
      <c r="FA76" s="230">
        <v>67.213591671429143</v>
      </c>
      <c r="FB76" s="472">
        <f t="shared" si="142"/>
        <v>-0.32766342095190737</v>
      </c>
      <c r="FC76" s="472">
        <f t="shared" si="143"/>
        <v>9.2603286018278794</v>
      </c>
    </row>
    <row r="77" spans="11:159" x14ac:dyDescent="0.25">
      <c r="AW77" s="670">
        <v>0.93125000000000002</v>
      </c>
      <c r="AX77" s="671">
        <f t="shared" si="17"/>
        <v>45526.931250000001</v>
      </c>
      <c r="AY77" s="670" t="s">
        <v>329</v>
      </c>
      <c r="AZ77" s="672">
        <v>1.0999999999999999E-2</v>
      </c>
      <c r="BA77" s="672">
        <v>0.05</v>
      </c>
      <c r="BB77" s="672">
        <v>0.03</v>
      </c>
      <c r="BC77" s="674">
        <v>159.50200630375889</v>
      </c>
      <c r="BD77" s="672">
        <f t="shared" si="92"/>
        <v>5316.7335434586303</v>
      </c>
      <c r="BE77" s="675">
        <f t="shared" si="93"/>
        <v>58.484068978044931</v>
      </c>
      <c r="BF77" s="672">
        <f t="shared" si="94"/>
        <v>5.1452260097986739</v>
      </c>
      <c r="BG77" s="672">
        <f t="shared" si="95"/>
        <v>5.5000691828882387</v>
      </c>
      <c r="BH77" s="672">
        <f t="shared" si="96"/>
        <v>53.338842968246254</v>
      </c>
      <c r="BI77" s="672">
        <f t="shared" si="97"/>
        <v>63.984138160933171</v>
      </c>
      <c r="BK77" s="670">
        <v>0.93125000000000002</v>
      </c>
      <c r="BL77" s="671">
        <f t="shared" si="24"/>
        <v>45526.931250000001</v>
      </c>
      <c r="BM77" s="670" t="s">
        <v>329</v>
      </c>
      <c r="BN77" s="672">
        <v>1.0999999999999999E-2</v>
      </c>
      <c r="BO77" s="672">
        <v>0.05</v>
      </c>
      <c r="BP77" s="672">
        <v>0.03</v>
      </c>
      <c r="BQ77" s="674">
        <v>114.42559497140269</v>
      </c>
      <c r="BR77" s="672">
        <f t="shared" si="79"/>
        <v>3814.1864990467566</v>
      </c>
      <c r="BS77" s="675">
        <f t="shared" si="98"/>
        <v>41.956051489514323</v>
      </c>
      <c r="BT77" s="672">
        <f t="shared" si="99"/>
        <v>3.6911482248839582</v>
      </c>
      <c r="BU77" s="672">
        <f t="shared" si="100"/>
        <v>3.9457101714276792</v>
      </c>
      <c r="BV77" s="672">
        <f t="shared" si="101"/>
        <v>38.264903264630362</v>
      </c>
      <c r="BW77" s="672">
        <f t="shared" si="102"/>
        <v>45.901761660942</v>
      </c>
      <c r="BY77" s="472">
        <v>57.874010300444745</v>
      </c>
      <c r="BZ77" s="472">
        <f t="shared" si="127"/>
        <v>63.984138160933171</v>
      </c>
      <c r="CA77" s="472">
        <f t="shared" si="128"/>
        <v>38.264903264630362</v>
      </c>
      <c r="CB77" s="472">
        <v>63.316707193903497</v>
      </c>
      <c r="CC77" s="472">
        <v>52.782455142047844</v>
      </c>
      <c r="CD77" s="472">
        <f t="shared" si="129"/>
        <v>0.66743096702967364</v>
      </c>
      <c r="CE77" s="472">
        <f t="shared" si="130"/>
        <v>14.517551877417482</v>
      </c>
      <c r="CI77" s="661">
        <v>0.90706018518518527</v>
      </c>
      <c r="CJ77" s="662">
        <f t="shared" si="131"/>
        <v>45526.907060185185</v>
      </c>
      <c r="CK77" s="661" t="s">
        <v>365</v>
      </c>
      <c r="CL77" s="663">
        <v>3.3000000000000002E-2</v>
      </c>
      <c r="CM77" s="663">
        <v>0.22500000000000001</v>
      </c>
      <c r="CN77" s="663">
        <v>0.22500000000000001</v>
      </c>
      <c r="CO77" s="664">
        <v>507.35565699957988</v>
      </c>
      <c r="CP77" s="505">
        <f t="shared" si="132"/>
        <v>2254.9140311092438</v>
      </c>
      <c r="CQ77" s="665">
        <f t="shared" si="133"/>
        <v>74.412163026605043</v>
      </c>
      <c r="CR77" s="505">
        <f t="shared" si="103"/>
        <v>2.2449365353963713</v>
      </c>
      <c r="CS77" s="505">
        <f t="shared" si="104"/>
        <v>2.2649806116052673</v>
      </c>
      <c r="CT77" s="505">
        <f t="shared" si="105"/>
        <v>72.167226491208666</v>
      </c>
      <c r="CU77" s="505">
        <f t="shared" si="106"/>
        <v>76.67714363821031</v>
      </c>
      <c r="CW77" s="661">
        <v>0.90706018518518527</v>
      </c>
      <c r="CX77" s="662">
        <f t="shared" si="134"/>
        <v>45526.907060185185</v>
      </c>
      <c r="CY77" s="661" t="s">
        <v>365</v>
      </c>
      <c r="CZ77" s="663">
        <v>3.3000000000000002E-2</v>
      </c>
      <c r="DA77" s="663">
        <v>0.22500000000000001</v>
      </c>
      <c r="DB77" s="663">
        <v>0.22500000000000001</v>
      </c>
      <c r="DC77" s="664">
        <v>419.19256316868018</v>
      </c>
      <c r="DD77" s="505">
        <f t="shared" si="78"/>
        <v>1863.0780585274674</v>
      </c>
      <c r="DE77" s="665">
        <f t="shared" si="135"/>
        <v>61.481575931406425</v>
      </c>
      <c r="DF77" s="505">
        <f t="shared" si="107"/>
        <v>1.8548343503038947</v>
      </c>
      <c r="DG77" s="505">
        <f t="shared" si="108"/>
        <v>1.8713953712887508</v>
      </c>
      <c r="DH77" s="505">
        <f t="shared" si="109"/>
        <v>59.626741581102529</v>
      </c>
      <c r="DI77" s="505">
        <f t="shared" si="110"/>
        <v>63.352971302695174</v>
      </c>
      <c r="DK77" s="1019">
        <v>74.066526420502313</v>
      </c>
      <c r="DL77" s="229">
        <f t="shared" si="136"/>
        <v>76.67714363821031</v>
      </c>
      <c r="DM77" s="1020">
        <f t="shared" si="137"/>
        <v>59.626741581102529</v>
      </c>
      <c r="DN77" s="1021">
        <v>76.320986437360133</v>
      </c>
      <c r="DO77" s="229">
        <v>71.832017377245009</v>
      </c>
      <c r="DP77" s="472">
        <f t="shared" si="138"/>
        <v>0.35615720085017699</v>
      </c>
      <c r="DQ77" s="472">
        <f t="shared" si="139"/>
        <v>12.20527579614248</v>
      </c>
      <c r="DU77" s="682">
        <v>0.91606481481481483</v>
      </c>
      <c r="DV77" s="683">
        <f t="shared" si="39"/>
        <v>45526.916064814817</v>
      </c>
      <c r="DW77" s="682" t="s">
        <v>366</v>
      </c>
      <c r="DX77" s="684">
        <v>0.03</v>
      </c>
      <c r="DY77" s="684">
        <v>0.22700000000000001</v>
      </c>
      <c r="DZ77" s="684">
        <v>0.22700000000000001</v>
      </c>
      <c r="EA77" s="685">
        <v>474.54372395921371</v>
      </c>
      <c r="EB77" s="501">
        <f t="shared" si="111"/>
        <v>2090.5009866044657</v>
      </c>
      <c r="EC77" s="686">
        <f t="shared" si="112"/>
        <v>62.715029598133967</v>
      </c>
      <c r="ED77" s="501">
        <f t="shared" si="113"/>
        <v>2.0813321226281301</v>
      </c>
      <c r="EE77" s="501">
        <f t="shared" si="114"/>
        <v>2.0997509909699721</v>
      </c>
      <c r="EF77" s="501">
        <f t="shared" si="115"/>
        <v>60.633697475505834</v>
      </c>
      <c r="EG77" s="501">
        <f t="shared" si="116"/>
        <v>64.814780589103933</v>
      </c>
      <c r="EI77" s="682">
        <v>0.91606481481481483</v>
      </c>
      <c r="EJ77" s="683">
        <f t="shared" si="46"/>
        <v>45526.916064814817</v>
      </c>
      <c r="EK77" s="682" t="s">
        <v>366</v>
      </c>
      <c r="EL77" s="684">
        <v>0.03</v>
      </c>
      <c r="EM77" s="684">
        <v>0.22700000000000001</v>
      </c>
      <c r="EN77" s="684">
        <v>0.22700000000000001</v>
      </c>
      <c r="EO77" s="685">
        <v>411.04962086203687</v>
      </c>
      <c r="EP77" s="501">
        <f t="shared" si="117"/>
        <v>1810.7912813305588</v>
      </c>
      <c r="EQ77" s="686">
        <f t="shared" si="118"/>
        <v>54.32373843991676</v>
      </c>
      <c r="ER77" s="501">
        <f t="shared" si="119"/>
        <v>1.8028492143071793</v>
      </c>
      <c r="ES77" s="501">
        <f t="shared" si="120"/>
        <v>1.8188036321329064</v>
      </c>
      <c r="ET77" s="501">
        <f t="shared" si="121"/>
        <v>52.520889225609579</v>
      </c>
      <c r="EU77" s="501">
        <f t="shared" si="122"/>
        <v>56.142542072049665</v>
      </c>
      <c r="EW77" s="1022">
        <v>63.00410676066538</v>
      </c>
      <c r="EX77" s="230">
        <f t="shared" si="140"/>
        <v>64.814780589103933</v>
      </c>
      <c r="EY77" s="1023">
        <f t="shared" si="141"/>
        <v>52.520889225609579</v>
      </c>
      <c r="EZ77" s="1024">
        <v>65.113536293802696</v>
      </c>
      <c r="FA77" s="230">
        <v>60.913180995362595</v>
      </c>
      <c r="FB77" s="472">
        <f t="shared" si="142"/>
        <v>-0.29875570469876322</v>
      </c>
      <c r="FC77" s="472">
        <f t="shared" si="143"/>
        <v>8.3922917697530153</v>
      </c>
    </row>
    <row r="78" spans="11:159" x14ac:dyDescent="0.25">
      <c r="AW78" s="670">
        <v>0.93195601851851861</v>
      </c>
      <c r="AX78" s="671">
        <f t="shared" si="17"/>
        <v>45526.931956018518</v>
      </c>
      <c r="AY78" s="670" t="s">
        <v>329</v>
      </c>
      <c r="AZ78" s="672">
        <v>0.01</v>
      </c>
      <c r="BA78" s="672">
        <v>0.05</v>
      </c>
      <c r="BB78" s="672">
        <v>0.03</v>
      </c>
      <c r="BC78" s="674">
        <v>159.50200630375889</v>
      </c>
      <c r="BD78" s="672">
        <f t="shared" si="92"/>
        <v>5316.7335434586303</v>
      </c>
      <c r="BE78" s="675">
        <f t="shared" si="93"/>
        <v>53.167335434586306</v>
      </c>
      <c r="BF78" s="672">
        <f t="shared" si="94"/>
        <v>5.1452260097986739</v>
      </c>
      <c r="BG78" s="672">
        <f t="shared" si="95"/>
        <v>5.5000691828882387</v>
      </c>
      <c r="BH78" s="672">
        <f t="shared" si="96"/>
        <v>48.022109424787629</v>
      </c>
      <c r="BI78" s="672">
        <f t="shared" si="97"/>
        <v>58.667404617474546</v>
      </c>
      <c r="BK78" s="670">
        <v>0.93195601851851861</v>
      </c>
      <c r="BL78" s="671">
        <f t="shared" si="24"/>
        <v>45526.931956018518</v>
      </c>
      <c r="BM78" s="670" t="s">
        <v>329</v>
      </c>
      <c r="BN78" s="672">
        <v>0.01</v>
      </c>
      <c r="BO78" s="672">
        <v>0.05</v>
      </c>
      <c r="BP78" s="672">
        <v>0.03</v>
      </c>
      <c r="BQ78" s="674">
        <v>114.42559497140269</v>
      </c>
      <c r="BR78" s="672">
        <f t="shared" si="79"/>
        <v>3814.1864990467566</v>
      </c>
      <c r="BS78" s="675">
        <f t="shared" si="98"/>
        <v>38.141864990467568</v>
      </c>
      <c r="BT78" s="672">
        <f t="shared" si="99"/>
        <v>3.6911482248839582</v>
      </c>
      <c r="BU78" s="672">
        <f t="shared" si="100"/>
        <v>3.9457101714276792</v>
      </c>
      <c r="BV78" s="672">
        <f t="shared" si="101"/>
        <v>34.450716765583607</v>
      </c>
      <c r="BW78" s="672">
        <f t="shared" si="102"/>
        <v>42.087575161895245</v>
      </c>
      <c r="BY78" s="472">
        <v>52.612736636767949</v>
      </c>
      <c r="BZ78" s="472">
        <f t="shared" si="127"/>
        <v>58.667404617474546</v>
      </c>
      <c r="CA78" s="472">
        <f t="shared" si="128"/>
        <v>34.450716765583607</v>
      </c>
      <c r="CB78" s="472">
        <v>58.055433530226701</v>
      </c>
      <c r="CC78" s="472">
        <v>47.521181478371048</v>
      </c>
      <c r="CD78" s="472">
        <f t="shared" si="129"/>
        <v>0.61197108724784499</v>
      </c>
      <c r="CE78" s="472">
        <f t="shared" si="130"/>
        <v>13.070464712787441</v>
      </c>
      <c r="CI78" s="661">
        <v>0.90769675925925919</v>
      </c>
      <c r="CJ78" s="662">
        <f t="shared" si="131"/>
        <v>45526.907696759263</v>
      </c>
      <c r="CK78" s="661" t="s">
        <v>365</v>
      </c>
      <c r="CL78" s="663">
        <v>3.1E-2</v>
      </c>
      <c r="CM78" s="663">
        <v>0.22500000000000001</v>
      </c>
      <c r="CN78" s="663">
        <v>0.22500000000000001</v>
      </c>
      <c r="CO78" s="664">
        <v>507.35565699957988</v>
      </c>
      <c r="CP78" s="505">
        <f t="shared" si="132"/>
        <v>2254.9140311092438</v>
      </c>
      <c r="CQ78" s="665">
        <f t="shared" si="133"/>
        <v>69.902334964386554</v>
      </c>
      <c r="CR78" s="505">
        <f t="shared" si="103"/>
        <v>2.2449365353963713</v>
      </c>
      <c r="CS78" s="505">
        <f t="shared" si="104"/>
        <v>2.2649806116052673</v>
      </c>
      <c r="CT78" s="505">
        <f t="shared" si="105"/>
        <v>67.657398428990177</v>
      </c>
      <c r="CU78" s="505">
        <f t="shared" si="106"/>
        <v>72.167315575991822</v>
      </c>
      <c r="CW78" s="661">
        <v>0.90769675925925919</v>
      </c>
      <c r="CX78" s="662">
        <f t="shared" si="134"/>
        <v>45526.907696759263</v>
      </c>
      <c r="CY78" s="661" t="s">
        <v>365</v>
      </c>
      <c r="CZ78" s="663">
        <v>3.1E-2</v>
      </c>
      <c r="DA78" s="663">
        <v>0.22500000000000001</v>
      </c>
      <c r="DB78" s="663">
        <v>0.22500000000000001</v>
      </c>
      <c r="DC78" s="664">
        <v>419.19256316868018</v>
      </c>
      <c r="DD78" s="505">
        <f t="shared" si="78"/>
        <v>1863.0780585274674</v>
      </c>
      <c r="DE78" s="665">
        <f t="shared" si="135"/>
        <v>57.755419814351491</v>
      </c>
      <c r="DF78" s="505">
        <f t="shared" si="107"/>
        <v>1.8548343503038947</v>
      </c>
      <c r="DG78" s="505">
        <f t="shared" si="108"/>
        <v>1.8713953712887508</v>
      </c>
      <c r="DH78" s="505">
        <f t="shared" si="109"/>
        <v>55.900585464047595</v>
      </c>
      <c r="DI78" s="505">
        <f t="shared" si="110"/>
        <v>59.62681518564024</v>
      </c>
      <c r="DK78" s="1019">
        <v>69.577646031380951</v>
      </c>
      <c r="DL78" s="229">
        <f t="shared" si="136"/>
        <v>72.167315575991822</v>
      </c>
      <c r="DM78" s="1020">
        <f t="shared" si="137"/>
        <v>55.900585464047595</v>
      </c>
      <c r="DN78" s="1021">
        <v>71.832106048238771</v>
      </c>
      <c r="DO78" s="229">
        <v>67.343136988123646</v>
      </c>
      <c r="DP78" s="472">
        <f t="shared" si="138"/>
        <v>0.33520952775305091</v>
      </c>
      <c r="DQ78" s="472">
        <f t="shared" si="139"/>
        <v>11.442551524076052</v>
      </c>
      <c r="DU78" s="682">
        <v>0.91671296296296301</v>
      </c>
      <c r="DV78" s="683">
        <f t="shared" si="39"/>
        <v>45526.916712962964</v>
      </c>
      <c r="DW78" s="682" t="s">
        <v>366</v>
      </c>
      <c r="DX78" s="684">
        <v>3.1E-2</v>
      </c>
      <c r="DY78" s="684">
        <v>0.22700000000000001</v>
      </c>
      <c r="DZ78" s="684">
        <v>0.22700000000000001</v>
      </c>
      <c r="EA78" s="685">
        <v>474.54372395921371</v>
      </c>
      <c r="EB78" s="501">
        <f t="shared" si="111"/>
        <v>2090.5009866044657</v>
      </c>
      <c r="EC78" s="686">
        <f t="shared" si="112"/>
        <v>64.805530584738435</v>
      </c>
      <c r="ED78" s="501">
        <f t="shared" si="113"/>
        <v>2.0813321226281301</v>
      </c>
      <c r="EE78" s="501">
        <f t="shared" si="114"/>
        <v>2.0997509909699721</v>
      </c>
      <c r="EF78" s="501">
        <f t="shared" si="115"/>
        <v>62.724198462110301</v>
      </c>
      <c r="EG78" s="501">
        <f t="shared" si="116"/>
        <v>66.905281575708401</v>
      </c>
      <c r="EI78" s="682">
        <v>0.91671296296296301</v>
      </c>
      <c r="EJ78" s="683">
        <f t="shared" si="46"/>
        <v>45526.916712962964</v>
      </c>
      <c r="EK78" s="682" t="s">
        <v>366</v>
      </c>
      <c r="EL78" s="684">
        <v>3.1E-2</v>
      </c>
      <c r="EM78" s="684">
        <v>0.22700000000000001</v>
      </c>
      <c r="EN78" s="684">
        <v>0.22700000000000001</v>
      </c>
      <c r="EO78" s="685">
        <v>411.04962086203687</v>
      </c>
      <c r="EP78" s="501">
        <f t="shared" si="117"/>
        <v>1810.7912813305588</v>
      </c>
      <c r="EQ78" s="686">
        <f t="shared" si="118"/>
        <v>56.134529721247326</v>
      </c>
      <c r="ER78" s="501">
        <f t="shared" si="119"/>
        <v>1.8028492143071793</v>
      </c>
      <c r="ES78" s="501">
        <f t="shared" si="120"/>
        <v>1.8188036321329064</v>
      </c>
      <c r="ET78" s="501">
        <f t="shared" si="121"/>
        <v>54.331680506940145</v>
      </c>
      <c r="EU78" s="501">
        <f t="shared" si="122"/>
        <v>57.953333353380231</v>
      </c>
      <c r="EW78" s="1022">
        <v>65.104243652687558</v>
      </c>
      <c r="EX78" s="230">
        <f t="shared" si="140"/>
        <v>66.905281575708401</v>
      </c>
      <c r="EY78" s="1023">
        <f t="shared" si="141"/>
        <v>54.331680506940145</v>
      </c>
      <c r="EZ78" s="1024">
        <v>67.213673185824874</v>
      </c>
      <c r="FA78" s="230">
        <v>63.013317887384773</v>
      </c>
      <c r="FB78" s="472">
        <f t="shared" si="142"/>
        <v>-0.3083916101164732</v>
      </c>
      <c r="FC78" s="472">
        <f t="shared" si="143"/>
        <v>8.6816373804446272</v>
      </c>
    </row>
    <row r="79" spans="11:159" x14ac:dyDescent="0.25">
      <c r="AW79" s="670">
        <v>0.93266203703703709</v>
      </c>
      <c r="AX79" s="671">
        <f t="shared" si="17"/>
        <v>45526.932662037034</v>
      </c>
      <c r="AY79" s="670" t="s">
        <v>329</v>
      </c>
      <c r="AZ79" s="672">
        <v>1.2E-2</v>
      </c>
      <c r="BA79" s="672">
        <v>0.05</v>
      </c>
      <c r="BB79" s="672">
        <v>0.03</v>
      </c>
      <c r="BC79" s="674">
        <v>159.50200630375889</v>
      </c>
      <c r="BD79" s="672">
        <f t="shared" si="92"/>
        <v>5316.7335434586303</v>
      </c>
      <c r="BE79" s="675">
        <f t="shared" si="93"/>
        <v>63.800802521503563</v>
      </c>
      <c r="BF79" s="672">
        <f t="shared" si="94"/>
        <v>5.1452260097986739</v>
      </c>
      <c r="BG79" s="672">
        <f t="shared" si="95"/>
        <v>5.5000691828882387</v>
      </c>
      <c r="BH79" s="672">
        <f t="shared" si="96"/>
        <v>58.655576511704886</v>
      </c>
      <c r="BI79" s="672">
        <f t="shared" si="97"/>
        <v>69.300871704391795</v>
      </c>
      <c r="BK79" s="670">
        <v>0.93266203703703709</v>
      </c>
      <c r="BL79" s="671">
        <f t="shared" si="24"/>
        <v>45526.932662037034</v>
      </c>
      <c r="BM79" s="670" t="s">
        <v>329</v>
      </c>
      <c r="BN79" s="672">
        <v>1.2E-2</v>
      </c>
      <c r="BO79" s="672">
        <v>0.05</v>
      </c>
      <c r="BP79" s="672">
        <v>0.03</v>
      </c>
      <c r="BQ79" s="674">
        <v>114.42559497140269</v>
      </c>
      <c r="BR79" s="672">
        <f t="shared" si="79"/>
        <v>3814.1864990467566</v>
      </c>
      <c r="BS79" s="675">
        <f t="shared" si="98"/>
        <v>45.770237988561078</v>
      </c>
      <c r="BT79" s="672">
        <f t="shared" si="99"/>
        <v>3.6911482248839582</v>
      </c>
      <c r="BU79" s="672">
        <f t="shared" si="100"/>
        <v>3.9457101714276792</v>
      </c>
      <c r="BV79" s="672">
        <f t="shared" si="101"/>
        <v>42.079089763677118</v>
      </c>
      <c r="BW79" s="672">
        <f t="shared" si="102"/>
        <v>49.715948159988756</v>
      </c>
      <c r="BY79" s="472">
        <v>63.135283964121541</v>
      </c>
      <c r="BZ79" s="472">
        <f t="shared" si="127"/>
        <v>69.300871704391795</v>
      </c>
      <c r="CA79" s="472">
        <f t="shared" si="128"/>
        <v>42.079089763677118</v>
      </c>
      <c r="CB79" s="472">
        <v>68.5779808575803</v>
      </c>
      <c r="CC79" s="472">
        <v>58.043728805724641</v>
      </c>
      <c r="CD79" s="472">
        <f t="shared" si="129"/>
        <v>0.72289084681149518</v>
      </c>
      <c r="CE79" s="472">
        <f t="shared" si="130"/>
        <v>15.964639042047523</v>
      </c>
      <c r="CI79" s="661">
        <v>0.90842592592592597</v>
      </c>
      <c r="CJ79" s="662">
        <f t="shared" si="131"/>
        <v>45526.908425925925</v>
      </c>
      <c r="CK79" s="661" t="s">
        <v>365</v>
      </c>
      <c r="CL79" s="663">
        <v>3.1E-2</v>
      </c>
      <c r="CM79" s="663">
        <v>0.22500000000000001</v>
      </c>
      <c r="CN79" s="663">
        <v>0.22500000000000001</v>
      </c>
      <c r="CO79" s="664">
        <v>507.35565699957988</v>
      </c>
      <c r="CP79" s="505">
        <f t="shared" si="132"/>
        <v>2254.9140311092438</v>
      </c>
      <c r="CQ79" s="665">
        <f t="shared" si="133"/>
        <v>69.902334964386554</v>
      </c>
      <c r="CR79" s="505">
        <f t="shared" si="103"/>
        <v>2.2449365353963713</v>
      </c>
      <c r="CS79" s="505">
        <f t="shared" si="104"/>
        <v>2.2649806116052673</v>
      </c>
      <c r="CT79" s="505">
        <f t="shared" si="105"/>
        <v>67.657398428990177</v>
      </c>
      <c r="CU79" s="505">
        <f t="shared" si="106"/>
        <v>72.167315575991822</v>
      </c>
      <c r="CW79" s="661">
        <v>0.90842592592592597</v>
      </c>
      <c r="CX79" s="662">
        <f t="shared" si="134"/>
        <v>45526.908425925925</v>
      </c>
      <c r="CY79" s="661" t="s">
        <v>365</v>
      </c>
      <c r="CZ79" s="663">
        <v>3.1E-2</v>
      </c>
      <c r="DA79" s="663">
        <v>0.22500000000000001</v>
      </c>
      <c r="DB79" s="663">
        <v>0.22500000000000001</v>
      </c>
      <c r="DC79" s="664">
        <v>419.19256316868018</v>
      </c>
      <c r="DD79" s="505">
        <f t="shared" si="78"/>
        <v>1863.0780585274674</v>
      </c>
      <c r="DE79" s="665">
        <f t="shared" si="135"/>
        <v>57.755419814351491</v>
      </c>
      <c r="DF79" s="505">
        <f t="shared" si="107"/>
        <v>1.8548343503038947</v>
      </c>
      <c r="DG79" s="505">
        <f t="shared" si="108"/>
        <v>1.8713953712887508</v>
      </c>
      <c r="DH79" s="505">
        <f t="shared" si="109"/>
        <v>55.900585464047595</v>
      </c>
      <c r="DI79" s="505">
        <f t="shared" si="110"/>
        <v>59.62681518564024</v>
      </c>
      <c r="DK79" s="1019">
        <v>69.577646031380951</v>
      </c>
      <c r="DL79" s="229">
        <f t="shared" si="136"/>
        <v>72.167315575991822</v>
      </c>
      <c r="DM79" s="1020">
        <f t="shared" si="137"/>
        <v>55.900585464047595</v>
      </c>
      <c r="DN79" s="1021">
        <v>71.832106048238771</v>
      </c>
      <c r="DO79" s="229">
        <v>67.343136988123646</v>
      </c>
      <c r="DP79" s="472">
        <f t="shared" si="138"/>
        <v>0.33520952775305091</v>
      </c>
      <c r="DQ79" s="472">
        <f t="shared" si="139"/>
        <v>11.442551524076052</v>
      </c>
      <c r="DU79" s="682">
        <v>0.91745370370370372</v>
      </c>
      <c r="DV79" s="683">
        <f t="shared" si="39"/>
        <v>45526.917453703703</v>
      </c>
      <c r="DW79" s="682" t="s">
        <v>366</v>
      </c>
      <c r="DX79" s="684">
        <v>2.9000000000000001E-2</v>
      </c>
      <c r="DY79" s="684">
        <v>0.22700000000000001</v>
      </c>
      <c r="DZ79" s="684">
        <v>0.22700000000000001</v>
      </c>
      <c r="EA79" s="685">
        <v>474.54372395921371</v>
      </c>
      <c r="EB79" s="501">
        <f t="shared" si="111"/>
        <v>2090.5009866044657</v>
      </c>
      <c r="EC79" s="686">
        <f t="shared" si="112"/>
        <v>60.624528611529506</v>
      </c>
      <c r="ED79" s="501">
        <f t="shared" si="113"/>
        <v>2.0813321226281301</v>
      </c>
      <c r="EE79" s="501">
        <f t="shared" si="114"/>
        <v>2.0997509909699721</v>
      </c>
      <c r="EF79" s="501">
        <f t="shared" si="115"/>
        <v>58.543196488901373</v>
      </c>
      <c r="EG79" s="501">
        <f t="shared" si="116"/>
        <v>62.724279602499479</v>
      </c>
      <c r="EI79" s="682">
        <v>0.91745370370370372</v>
      </c>
      <c r="EJ79" s="683">
        <f t="shared" si="46"/>
        <v>45526.917453703703</v>
      </c>
      <c r="EK79" s="682" t="s">
        <v>366</v>
      </c>
      <c r="EL79" s="684">
        <v>2.9000000000000001E-2</v>
      </c>
      <c r="EM79" s="684">
        <v>0.22700000000000001</v>
      </c>
      <c r="EN79" s="684">
        <v>0.22700000000000001</v>
      </c>
      <c r="EO79" s="685">
        <v>411.04962086203687</v>
      </c>
      <c r="EP79" s="501">
        <f t="shared" si="117"/>
        <v>1810.7912813305588</v>
      </c>
      <c r="EQ79" s="686">
        <f t="shared" si="118"/>
        <v>52.512947158586208</v>
      </c>
      <c r="ER79" s="501">
        <f t="shared" si="119"/>
        <v>1.8028492143071793</v>
      </c>
      <c r="ES79" s="501">
        <f t="shared" si="120"/>
        <v>1.8188036321329064</v>
      </c>
      <c r="ET79" s="501">
        <f t="shared" si="121"/>
        <v>50.710097944279028</v>
      </c>
      <c r="EU79" s="501">
        <f t="shared" si="122"/>
        <v>54.331750790719113</v>
      </c>
      <c r="EW79" s="1022">
        <v>60.903969868643202</v>
      </c>
      <c r="EX79" s="230">
        <f t="shared" si="140"/>
        <v>62.724279602499479</v>
      </c>
      <c r="EY79" s="1023">
        <f t="shared" si="141"/>
        <v>50.710097944279028</v>
      </c>
      <c r="EZ79" s="1024">
        <v>63.013399401780525</v>
      </c>
      <c r="FA79" s="230">
        <v>58.813044103340417</v>
      </c>
      <c r="FB79" s="472">
        <f t="shared" si="142"/>
        <v>-0.28911979928104614</v>
      </c>
      <c r="FC79" s="472">
        <f t="shared" si="143"/>
        <v>8.1029461590613892</v>
      </c>
    </row>
    <row r="80" spans="11:159" x14ac:dyDescent="0.25">
      <c r="AW80" s="670">
        <v>0.93332175925925931</v>
      </c>
      <c r="AX80" s="671">
        <f t="shared" si="17"/>
        <v>45526.933321759258</v>
      </c>
      <c r="AY80" s="670" t="s">
        <v>329</v>
      </c>
      <c r="AZ80" s="672">
        <v>1.2999999999999999E-2</v>
      </c>
      <c r="BA80" s="672">
        <v>5.0999999999999997E-2</v>
      </c>
      <c r="BB80" s="672">
        <v>0.03</v>
      </c>
      <c r="BC80" s="674">
        <v>159.50200630375889</v>
      </c>
      <c r="BD80" s="672">
        <f t="shared" si="92"/>
        <v>5316.7335434586303</v>
      </c>
      <c r="BE80" s="675">
        <f t="shared" si="93"/>
        <v>69.117536064962195</v>
      </c>
      <c r="BF80" s="672">
        <f t="shared" si="94"/>
        <v>5.1452260097986739</v>
      </c>
      <c r="BG80" s="672">
        <f t="shared" si="95"/>
        <v>5.5000691828882387</v>
      </c>
      <c r="BH80" s="672">
        <f t="shared" si="96"/>
        <v>63.972310055163518</v>
      </c>
      <c r="BI80" s="672">
        <f t="shared" si="97"/>
        <v>74.617605247850435</v>
      </c>
      <c r="BK80" s="670">
        <v>0.93332175925925931</v>
      </c>
      <c r="BL80" s="671">
        <f t="shared" si="24"/>
        <v>45526.933321759258</v>
      </c>
      <c r="BM80" s="670" t="s">
        <v>329</v>
      </c>
      <c r="BN80" s="672">
        <v>1.2999999999999999E-2</v>
      </c>
      <c r="BO80" s="672">
        <v>5.0999999999999997E-2</v>
      </c>
      <c r="BP80" s="672">
        <v>0.03</v>
      </c>
      <c r="BQ80" s="674">
        <v>114.42559497140269</v>
      </c>
      <c r="BR80" s="672">
        <f t="shared" si="79"/>
        <v>3814.1864990467566</v>
      </c>
      <c r="BS80" s="675">
        <f t="shared" si="98"/>
        <v>49.584424487607833</v>
      </c>
      <c r="BT80" s="672">
        <f t="shared" si="99"/>
        <v>3.6911482248839582</v>
      </c>
      <c r="BU80" s="672">
        <f t="shared" si="100"/>
        <v>3.9457101714276792</v>
      </c>
      <c r="BV80" s="672">
        <f t="shared" si="101"/>
        <v>45.893276262723873</v>
      </c>
      <c r="BW80" s="672">
        <f t="shared" si="102"/>
        <v>53.530134659035511</v>
      </c>
      <c r="BY80" s="472">
        <v>68.39655762779833</v>
      </c>
      <c r="BZ80" s="472">
        <f t="shared" si="127"/>
        <v>74.617605247850435</v>
      </c>
      <c r="CA80" s="472">
        <f t="shared" si="128"/>
        <v>45.893276262723873</v>
      </c>
      <c r="CB80" s="472">
        <v>73.839254521257089</v>
      </c>
      <c r="CC80" s="472">
        <v>63.30500246940143</v>
      </c>
      <c r="CD80" s="472">
        <f t="shared" si="129"/>
        <v>0.77835072659334514</v>
      </c>
      <c r="CE80" s="472">
        <f t="shared" si="130"/>
        <v>17.411726206677557</v>
      </c>
      <c r="CI80" s="661">
        <v>0.90912037037037041</v>
      </c>
      <c r="CJ80" s="662">
        <f t="shared" si="131"/>
        <v>45526.909120370372</v>
      </c>
      <c r="CK80" s="661" t="s">
        <v>365</v>
      </c>
      <c r="CL80" s="663">
        <v>3.1E-2</v>
      </c>
      <c r="CM80" s="663">
        <v>0.22500000000000001</v>
      </c>
      <c r="CN80" s="663">
        <v>0.22500000000000001</v>
      </c>
      <c r="CO80" s="664">
        <v>507.35565699957988</v>
      </c>
      <c r="CP80" s="505">
        <f t="shared" si="132"/>
        <v>2254.9140311092438</v>
      </c>
      <c r="CQ80" s="665">
        <f t="shared" si="133"/>
        <v>69.902334964386554</v>
      </c>
      <c r="CR80" s="505">
        <f t="shared" si="103"/>
        <v>2.2449365353963713</v>
      </c>
      <c r="CS80" s="505">
        <f t="shared" si="104"/>
        <v>2.2649806116052673</v>
      </c>
      <c r="CT80" s="505">
        <f t="shared" si="105"/>
        <v>67.657398428990177</v>
      </c>
      <c r="CU80" s="505">
        <f t="shared" si="106"/>
        <v>72.167315575991822</v>
      </c>
      <c r="CW80" s="661">
        <v>0.90912037037037041</v>
      </c>
      <c r="CX80" s="662">
        <f t="shared" si="134"/>
        <v>45526.909120370372</v>
      </c>
      <c r="CY80" s="661" t="s">
        <v>365</v>
      </c>
      <c r="CZ80" s="663">
        <v>3.1E-2</v>
      </c>
      <c r="DA80" s="663">
        <v>0.22500000000000001</v>
      </c>
      <c r="DB80" s="663">
        <v>0.22500000000000001</v>
      </c>
      <c r="DC80" s="664">
        <v>419.19256316868018</v>
      </c>
      <c r="DD80" s="505">
        <f t="shared" si="78"/>
        <v>1863.0780585274674</v>
      </c>
      <c r="DE80" s="665">
        <f t="shared" si="135"/>
        <v>57.755419814351491</v>
      </c>
      <c r="DF80" s="505">
        <f t="shared" si="107"/>
        <v>1.8548343503038947</v>
      </c>
      <c r="DG80" s="505">
        <f t="shared" si="108"/>
        <v>1.8713953712887508</v>
      </c>
      <c r="DH80" s="505">
        <f t="shared" si="109"/>
        <v>55.900585464047595</v>
      </c>
      <c r="DI80" s="505">
        <f t="shared" si="110"/>
        <v>59.62681518564024</v>
      </c>
      <c r="DK80" s="1019">
        <v>69.577646031380951</v>
      </c>
      <c r="DL80" s="229">
        <f t="shared" si="136"/>
        <v>72.167315575991822</v>
      </c>
      <c r="DM80" s="1020">
        <f t="shared" si="137"/>
        <v>55.900585464047595</v>
      </c>
      <c r="DN80" s="1021">
        <v>71.832106048238771</v>
      </c>
      <c r="DO80" s="229">
        <v>67.343136988123646</v>
      </c>
      <c r="DP80" s="472">
        <f t="shared" si="138"/>
        <v>0.33520952775305091</v>
      </c>
      <c r="DQ80" s="472">
        <f t="shared" si="139"/>
        <v>11.442551524076052</v>
      </c>
      <c r="DU80" s="682">
        <v>0.91813657407407412</v>
      </c>
      <c r="DV80" s="683">
        <f t="shared" si="39"/>
        <v>45526.918136574073</v>
      </c>
      <c r="DW80" s="682" t="s">
        <v>366</v>
      </c>
      <c r="DX80" s="684">
        <v>3.2000000000000001E-2</v>
      </c>
      <c r="DY80" s="684">
        <v>0.22700000000000001</v>
      </c>
      <c r="DZ80" s="684">
        <v>0.22700000000000001</v>
      </c>
      <c r="EA80" s="685">
        <v>474.54372395921371</v>
      </c>
      <c r="EB80" s="501">
        <f t="shared" si="111"/>
        <v>2090.5009866044657</v>
      </c>
      <c r="EC80" s="686">
        <f t="shared" si="112"/>
        <v>66.896031571342903</v>
      </c>
      <c r="ED80" s="501">
        <f t="shared" si="113"/>
        <v>2.0813321226281301</v>
      </c>
      <c r="EE80" s="501">
        <f t="shared" si="114"/>
        <v>2.0997509909699721</v>
      </c>
      <c r="EF80" s="501">
        <f t="shared" si="115"/>
        <v>64.814699448714777</v>
      </c>
      <c r="EG80" s="501">
        <f t="shared" si="116"/>
        <v>68.995782562312868</v>
      </c>
      <c r="EI80" s="682">
        <v>0.91813657407407412</v>
      </c>
      <c r="EJ80" s="683">
        <f t="shared" si="46"/>
        <v>45526.918136574073</v>
      </c>
      <c r="EK80" s="682" t="s">
        <v>366</v>
      </c>
      <c r="EL80" s="684">
        <v>3.2000000000000001E-2</v>
      </c>
      <c r="EM80" s="684">
        <v>0.22700000000000001</v>
      </c>
      <c r="EN80" s="684">
        <v>0.22700000000000001</v>
      </c>
      <c r="EO80" s="685">
        <v>411.04962086203687</v>
      </c>
      <c r="EP80" s="501">
        <f t="shared" si="117"/>
        <v>1810.7912813305588</v>
      </c>
      <c r="EQ80" s="686">
        <f t="shared" si="118"/>
        <v>57.945321002577884</v>
      </c>
      <c r="ER80" s="501">
        <f t="shared" si="119"/>
        <v>1.8028492143071793</v>
      </c>
      <c r="ES80" s="501">
        <f t="shared" si="120"/>
        <v>1.8188036321329064</v>
      </c>
      <c r="ET80" s="501">
        <f t="shared" si="121"/>
        <v>56.142471788270704</v>
      </c>
      <c r="EU80" s="501">
        <f t="shared" si="122"/>
        <v>59.76412463471079</v>
      </c>
      <c r="EW80" s="1022">
        <v>67.204380544709736</v>
      </c>
      <c r="EX80" s="230">
        <f t="shared" si="140"/>
        <v>68.995782562312868</v>
      </c>
      <c r="EY80" s="1023">
        <f t="shared" si="141"/>
        <v>56.142471788270704</v>
      </c>
      <c r="EZ80" s="1024">
        <v>69.313810077847052</v>
      </c>
      <c r="FA80" s="230">
        <v>65.11345477940695</v>
      </c>
      <c r="FB80" s="472">
        <f t="shared" si="142"/>
        <v>-0.31802751553418318</v>
      </c>
      <c r="FC80" s="472">
        <f t="shared" si="143"/>
        <v>8.9709829911362462</v>
      </c>
    </row>
    <row r="81" spans="49:159" x14ac:dyDescent="0.25">
      <c r="AW81" s="670">
        <v>0.93409722222222225</v>
      </c>
      <c r="AX81" s="671">
        <f t="shared" si="17"/>
        <v>45526.93409722222</v>
      </c>
      <c r="AY81" s="670" t="s">
        <v>329</v>
      </c>
      <c r="AZ81" s="672">
        <v>0.01</v>
      </c>
      <c r="BA81" s="672">
        <v>5.0999999999999997E-2</v>
      </c>
      <c r="BB81" s="672">
        <v>0.03</v>
      </c>
      <c r="BC81" s="674">
        <v>159.50200630375889</v>
      </c>
      <c r="BD81" s="672">
        <f t="shared" si="92"/>
        <v>5316.7335434586303</v>
      </c>
      <c r="BE81" s="675">
        <f t="shared" si="93"/>
        <v>53.167335434586306</v>
      </c>
      <c r="BF81" s="672">
        <f t="shared" si="94"/>
        <v>5.1452260097986739</v>
      </c>
      <c r="BG81" s="672">
        <f t="shared" si="95"/>
        <v>5.5000691828882387</v>
      </c>
      <c r="BH81" s="672">
        <f t="shared" si="96"/>
        <v>48.022109424787629</v>
      </c>
      <c r="BI81" s="672">
        <f t="shared" si="97"/>
        <v>58.667404617474546</v>
      </c>
      <c r="BK81" s="670">
        <v>0.93409722222222225</v>
      </c>
      <c r="BL81" s="671">
        <f t="shared" si="24"/>
        <v>45526.93409722222</v>
      </c>
      <c r="BM81" s="670" t="s">
        <v>329</v>
      </c>
      <c r="BN81" s="672">
        <v>0.01</v>
      </c>
      <c r="BO81" s="672">
        <v>5.0999999999999997E-2</v>
      </c>
      <c r="BP81" s="672">
        <v>0.03</v>
      </c>
      <c r="BQ81" s="674">
        <v>114.42559497140269</v>
      </c>
      <c r="BR81" s="672">
        <f t="shared" si="79"/>
        <v>3814.1864990467566</v>
      </c>
      <c r="BS81" s="675">
        <f t="shared" si="98"/>
        <v>38.141864990467568</v>
      </c>
      <c r="BT81" s="672">
        <f t="shared" si="99"/>
        <v>3.6911482248839582</v>
      </c>
      <c r="BU81" s="672">
        <f t="shared" si="100"/>
        <v>3.9457101714276792</v>
      </c>
      <c r="BV81" s="672">
        <f t="shared" si="101"/>
        <v>34.450716765583607</v>
      </c>
      <c r="BW81" s="672">
        <f t="shared" si="102"/>
        <v>42.087575161895245</v>
      </c>
      <c r="BY81" s="472">
        <v>52.612736636767949</v>
      </c>
      <c r="BZ81" s="472">
        <f t="shared" si="127"/>
        <v>58.667404617474546</v>
      </c>
      <c r="CA81" s="472">
        <f t="shared" si="128"/>
        <v>34.450716765583607</v>
      </c>
      <c r="CB81" s="472">
        <v>58.055433530226701</v>
      </c>
      <c r="CC81" s="472">
        <v>47.521181478371048</v>
      </c>
      <c r="CD81" s="472">
        <f t="shared" si="129"/>
        <v>0.61197108724784499</v>
      </c>
      <c r="CE81" s="472">
        <f t="shared" si="130"/>
        <v>13.070464712787441</v>
      </c>
      <c r="CI81" s="661">
        <v>0.90981481481481474</v>
      </c>
      <c r="CJ81" s="662">
        <f t="shared" si="131"/>
        <v>45526.909814814811</v>
      </c>
      <c r="CK81" s="661" t="s">
        <v>365</v>
      </c>
      <c r="CL81" s="663">
        <v>2.8000000000000001E-2</v>
      </c>
      <c r="CM81" s="663">
        <v>0.22500000000000001</v>
      </c>
      <c r="CN81" s="663">
        <v>0.22500000000000001</v>
      </c>
      <c r="CO81" s="664">
        <v>507.35565699957988</v>
      </c>
      <c r="CP81" s="505">
        <f t="shared" si="132"/>
        <v>2254.9140311092438</v>
      </c>
      <c r="CQ81" s="665">
        <f t="shared" si="133"/>
        <v>63.137592871058828</v>
      </c>
      <c r="CR81" s="505">
        <f t="shared" si="103"/>
        <v>2.2449365353963713</v>
      </c>
      <c r="CS81" s="505">
        <f t="shared" si="104"/>
        <v>2.2649806116052673</v>
      </c>
      <c r="CT81" s="505">
        <f t="shared" si="105"/>
        <v>60.892656335662458</v>
      </c>
      <c r="CU81" s="505">
        <f t="shared" si="106"/>
        <v>65.402573482664096</v>
      </c>
      <c r="CW81" s="661">
        <v>0.90981481481481474</v>
      </c>
      <c r="CX81" s="662">
        <f t="shared" si="134"/>
        <v>45526.909814814811</v>
      </c>
      <c r="CY81" s="661" t="s">
        <v>365</v>
      </c>
      <c r="CZ81" s="663">
        <v>2.8000000000000001E-2</v>
      </c>
      <c r="DA81" s="663">
        <v>0.22500000000000001</v>
      </c>
      <c r="DB81" s="663">
        <v>0.22500000000000001</v>
      </c>
      <c r="DC81" s="664">
        <v>419.19256316868018</v>
      </c>
      <c r="DD81" s="505">
        <f t="shared" si="78"/>
        <v>1863.0780585274674</v>
      </c>
      <c r="DE81" s="665">
        <f t="shared" si="135"/>
        <v>52.166185638769086</v>
      </c>
      <c r="DF81" s="505">
        <f t="shared" si="107"/>
        <v>1.8548343503038947</v>
      </c>
      <c r="DG81" s="505">
        <f t="shared" si="108"/>
        <v>1.8713953712887508</v>
      </c>
      <c r="DH81" s="505">
        <f t="shared" si="109"/>
        <v>50.31135128846519</v>
      </c>
      <c r="DI81" s="505">
        <f t="shared" si="110"/>
        <v>54.037581010057835</v>
      </c>
      <c r="DK81" s="1019">
        <v>62.844325447698928</v>
      </c>
      <c r="DL81" s="229">
        <f t="shared" si="136"/>
        <v>65.402573482664096</v>
      </c>
      <c r="DM81" s="1020">
        <f t="shared" si="137"/>
        <v>50.31135128846519</v>
      </c>
      <c r="DN81" s="1021">
        <v>65.098785464556755</v>
      </c>
      <c r="DO81" s="229">
        <v>60.609816404441617</v>
      </c>
      <c r="DP81" s="472">
        <f t="shared" si="138"/>
        <v>0.30378801810734046</v>
      </c>
      <c r="DQ81" s="472">
        <f t="shared" si="139"/>
        <v>10.298465115976427</v>
      </c>
      <c r="DU81" s="682">
        <v>0.9188425925925926</v>
      </c>
      <c r="DV81" s="683">
        <f t="shared" si="39"/>
        <v>45526.918842592589</v>
      </c>
      <c r="DW81" s="682" t="s">
        <v>366</v>
      </c>
      <c r="DX81" s="684">
        <v>3.2000000000000001E-2</v>
      </c>
      <c r="DY81" s="684">
        <v>0.22700000000000001</v>
      </c>
      <c r="DZ81" s="684">
        <v>0.22700000000000001</v>
      </c>
      <c r="EA81" s="685">
        <v>474.54372395921371</v>
      </c>
      <c r="EB81" s="501">
        <f t="shared" si="111"/>
        <v>2090.5009866044657</v>
      </c>
      <c r="EC81" s="686">
        <f t="shared" si="112"/>
        <v>66.896031571342903</v>
      </c>
      <c r="ED81" s="501">
        <f t="shared" si="113"/>
        <v>2.0813321226281301</v>
      </c>
      <c r="EE81" s="501">
        <f t="shared" si="114"/>
        <v>2.0997509909699721</v>
      </c>
      <c r="EF81" s="501">
        <f t="shared" si="115"/>
        <v>64.814699448714777</v>
      </c>
      <c r="EG81" s="501">
        <f t="shared" si="116"/>
        <v>68.995782562312868</v>
      </c>
      <c r="EI81" s="682">
        <v>0.9188425925925926</v>
      </c>
      <c r="EJ81" s="683">
        <f t="shared" si="46"/>
        <v>45526.918842592589</v>
      </c>
      <c r="EK81" s="682" t="s">
        <v>366</v>
      </c>
      <c r="EL81" s="684">
        <v>3.2000000000000001E-2</v>
      </c>
      <c r="EM81" s="684">
        <v>0.22700000000000001</v>
      </c>
      <c r="EN81" s="684">
        <v>0.22700000000000001</v>
      </c>
      <c r="EO81" s="685">
        <v>411.04962086203687</v>
      </c>
      <c r="EP81" s="501">
        <f t="shared" si="117"/>
        <v>1810.7912813305588</v>
      </c>
      <c r="EQ81" s="686">
        <f t="shared" si="118"/>
        <v>57.945321002577884</v>
      </c>
      <c r="ER81" s="501">
        <f t="shared" si="119"/>
        <v>1.8028492143071793</v>
      </c>
      <c r="ES81" s="501">
        <f t="shared" si="120"/>
        <v>1.8188036321329064</v>
      </c>
      <c r="ET81" s="501">
        <f t="shared" si="121"/>
        <v>56.142471788270704</v>
      </c>
      <c r="EU81" s="501">
        <f t="shared" si="122"/>
        <v>59.76412463471079</v>
      </c>
      <c r="EW81" s="1022">
        <v>67.204380544709736</v>
      </c>
      <c r="EX81" s="230">
        <f t="shared" si="140"/>
        <v>68.995782562312868</v>
      </c>
      <c r="EY81" s="1023">
        <f t="shared" si="141"/>
        <v>56.142471788270704</v>
      </c>
      <c r="EZ81" s="1024">
        <v>69.313810077847052</v>
      </c>
      <c r="FA81" s="230">
        <v>65.11345477940695</v>
      </c>
      <c r="FB81" s="472">
        <f t="shared" si="142"/>
        <v>-0.31802751553418318</v>
      </c>
      <c r="FC81" s="472">
        <f t="shared" si="143"/>
        <v>8.9709829911362462</v>
      </c>
    </row>
    <row r="82" spans="49:159" x14ac:dyDescent="0.25">
      <c r="AW82" s="670">
        <v>0.93471064814814808</v>
      </c>
      <c r="AX82" s="671">
        <f t="shared" si="17"/>
        <v>45526.934710648151</v>
      </c>
      <c r="AY82" s="670" t="s">
        <v>329</v>
      </c>
      <c r="AZ82" s="672">
        <v>1.4E-2</v>
      </c>
      <c r="BA82" s="672">
        <v>5.0999999999999997E-2</v>
      </c>
      <c r="BB82" s="672">
        <v>0.03</v>
      </c>
      <c r="BC82" s="674">
        <v>159.50200630375889</v>
      </c>
      <c r="BD82" s="672">
        <f t="shared" si="92"/>
        <v>5316.7335434586303</v>
      </c>
      <c r="BE82" s="675">
        <f t="shared" si="93"/>
        <v>74.43426960842082</v>
      </c>
      <c r="BF82" s="672">
        <f t="shared" si="94"/>
        <v>5.1452260097986739</v>
      </c>
      <c r="BG82" s="672">
        <f t="shared" si="95"/>
        <v>5.5000691828882387</v>
      </c>
      <c r="BH82" s="672">
        <f t="shared" si="96"/>
        <v>69.289043598622143</v>
      </c>
      <c r="BI82" s="672">
        <f t="shared" si="97"/>
        <v>79.93433879130906</v>
      </c>
      <c r="BK82" s="670">
        <v>0.93471064814814808</v>
      </c>
      <c r="BL82" s="671">
        <f t="shared" si="24"/>
        <v>45526.934710648151</v>
      </c>
      <c r="BM82" s="670" t="s">
        <v>329</v>
      </c>
      <c r="BN82" s="672">
        <v>1.4E-2</v>
      </c>
      <c r="BO82" s="672">
        <v>5.0999999999999997E-2</v>
      </c>
      <c r="BP82" s="672">
        <v>0.03</v>
      </c>
      <c r="BQ82" s="674">
        <v>114.42559497140269</v>
      </c>
      <c r="BR82" s="672">
        <f t="shared" si="79"/>
        <v>3814.1864990467566</v>
      </c>
      <c r="BS82" s="675">
        <f t="shared" si="98"/>
        <v>53.398610986654596</v>
      </c>
      <c r="BT82" s="672">
        <f t="shared" si="99"/>
        <v>3.6911482248839582</v>
      </c>
      <c r="BU82" s="672">
        <f t="shared" si="100"/>
        <v>3.9457101714276792</v>
      </c>
      <c r="BV82" s="672">
        <f t="shared" si="101"/>
        <v>49.707462761770635</v>
      </c>
      <c r="BW82" s="672">
        <f t="shared" si="102"/>
        <v>57.344321158082273</v>
      </c>
      <c r="BY82" s="472">
        <v>73.657831291475134</v>
      </c>
      <c r="BZ82" s="472">
        <f t="shared" si="127"/>
        <v>79.93433879130906</v>
      </c>
      <c r="CA82" s="472">
        <f t="shared" si="128"/>
        <v>49.707462761770635</v>
      </c>
      <c r="CB82" s="472">
        <v>79.100528184933893</v>
      </c>
      <c r="CC82" s="472">
        <v>68.566276133078233</v>
      </c>
      <c r="CD82" s="472">
        <f t="shared" si="129"/>
        <v>0.83381060637516669</v>
      </c>
      <c r="CE82" s="472">
        <f t="shared" si="130"/>
        <v>18.858813371307598</v>
      </c>
      <c r="CI82" s="661">
        <v>0.91046296296296303</v>
      </c>
      <c r="CJ82" s="662">
        <f t="shared" si="131"/>
        <v>45526.910462962966</v>
      </c>
      <c r="CK82" s="661" t="s">
        <v>365</v>
      </c>
      <c r="CL82" s="663">
        <v>3.1E-2</v>
      </c>
      <c r="CM82" s="663">
        <v>0.22500000000000001</v>
      </c>
      <c r="CN82" s="663">
        <v>0.22500000000000001</v>
      </c>
      <c r="CO82" s="664">
        <v>507.35565699957988</v>
      </c>
      <c r="CP82" s="505">
        <f t="shared" si="132"/>
        <v>2254.9140311092438</v>
      </c>
      <c r="CQ82" s="665">
        <f t="shared" si="133"/>
        <v>69.902334964386554</v>
      </c>
      <c r="CR82" s="505">
        <f t="shared" si="103"/>
        <v>2.2449365353963713</v>
      </c>
      <c r="CS82" s="505">
        <f t="shared" si="104"/>
        <v>2.2649806116052673</v>
      </c>
      <c r="CT82" s="505">
        <f t="shared" si="105"/>
        <v>67.657398428990177</v>
      </c>
      <c r="CU82" s="505">
        <f t="shared" si="106"/>
        <v>72.167315575991822</v>
      </c>
      <c r="CW82" s="661">
        <v>0.91046296296296303</v>
      </c>
      <c r="CX82" s="662">
        <f t="shared" si="134"/>
        <v>45526.910462962966</v>
      </c>
      <c r="CY82" s="661" t="s">
        <v>365</v>
      </c>
      <c r="CZ82" s="663">
        <v>3.1E-2</v>
      </c>
      <c r="DA82" s="663">
        <v>0.22500000000000001</v>
      </c>
      <c r="DB82" s="663">
        <v>0.22500000000000001</v>
      </c>
      <c r="DC82" s="664">
        <v>419.19256316868018</v>
      </c>
      <c r="DD82" s="505">
        <f t="shared" si="78"/>
        <v>1863.0780585274674</v>
      </c>
      <c r="DE82" s="665">
        <f t="shared" si="135"/>
        <v>57.755419814351491</v>
      </c>
      <c r="DF82" s="505">
        <f t="shared" si="107"/>
        <v>1.8548343503038947</v>
      </c>
      <c r="DG82" s="505">
        <f t="shared" si="108"/>
        <v>1.8713953712887508</v>
      </c>
      <c r="DH82" s="505">
        <f t="shared" si="109"/>
        <v>55.900585464047595</v>
      </c>
      <c r="DI82" s="505">
        <f t="shared" si="110"/>
        <v>59.62681518564024</v>
      </c>
      <c r="DK82" s="1019">
        <v>69.577646031380951</v>
      </c>
      <c r="DL82" s="229">
        <f t="shared" si="136"/>
        <v>72.167315575991822</v>
      </c>
      <c r="DM82" s="1020">
        <f t="shared" si="137"/>
        <v>55.900585464047595</v>
      </c>
      <c r="DN82" s="1021">
        <v>71.832106048238771</v>
      </c>
      <c r="DO82" s="229">
        <v>67.343136988123646</v>
      </c>
      <c r="DP82" s="472">
        <f t="shared" si="138"/>
        <v>0.33520952775305091</v>
      </c>
      <c r="DQ82" s="472">
        <f t="shared" si="139"/>
        <v>11.442551524076052</v>
      </c>
      <c r="DU82" s="682">
        <v>0.91949074074074078</v>
      </c>
      <c r="DV82" s="683">
        <f t="shared" si="39"/>
        <v>45526.919490740744</v>
      </c>
      <c r="DW82" s="682" t="s">
        <v>366</v>
      </c>
      <c r="DX82" s="684">
        <v>1.6E-2</v>
      </c>
      <c r="DY82" s="684">
        <v>0.125</v>
      </c>
      <c r="DZ82" s="684">
        <v>0.125</v>
      </c>
      <c r="EA82" s="685">
        <v>474.54372395921371</v>
      </c>
      <c r="EB82" s="501">
        <f t="shared" si="111"/>
        <v>3796.3497916737097</v>
      </c>
      <c r="EC82" s="686">
        <f t="shared" si="112"/>
        <v>60.741596666779358</v>
      </c>
      <c r="ED82" s="501">
        <f t="shared" si="113"/>
        <v>3.7662200314223311</v>
      </c>
      <c r="EE82" s="501">
        <f t="shared" si="114"/>
        <v>3.8269655158001106</v>
      </c>
      <c r="EF82" s="501">
        <f t="shared" si="115"/>
        <v>56.97537663535703</v>
      </c>
      <c r="EG82" s="501">
        <f t="shared" si="116"/>
        <v>64.56856218257947</v>
      </c>
      <c r="EI82" s="682">
        <v>0.91949074074074078</v>
      </c>
      <c r="EJ82" s="683">
        <f t="shared" si="46"/>
        <v>45526.919490740744</v>
      </c>
      <c r="EK82" s="682" t="s">
        <v>366</v>
      </c>
      <c r="EL82" s="684">
        <v>1.6E-2</v>
      </c>
      <c r="EM82" s="684">
        <v>0.125</v>
      </c>
      <c r="EN82" s="684">
        <v>0.125</v>
      </c>
      <c r="EO82" s="685">
        <v>411.04962086203687</v>
      </c>
      <c r="EP82" s="501">
        <f t="shared" si="117"/>
        <v>3288.396966896295</v>
      </c>
      <c r="EQ82" s="686">
        <f t="shared" si="118"/>
        <v>52.614351470340722</v>
      </c>
      <c r="ER82" s="501">
        <f t="shared" si="119"/>
        <v>3.2622985782701339</v>
      </c>
      <c r="ES82" s="501">
        <f t="shared" si="120"/>
        <v>3.3149162972744914</v>
      </c>
      <c r="ET82" s="501">
        <f t="shared" si="121"/>
        <v>49.352052892070589</v>
      </c>
      <c r="EU82" s="501">
        <f t="shared" si="122"/>
        <v>55.929267767615215</v>
      </c>
      <c r="EW82" s="1022">
        <v>61.021577534596446</v>
      </c>
      <c r="EX82" s="230">
        <f t="shared" si="140"/>
        <v>64.56856218257947</v>
      </c>
      <c r="EY82" s="1023">
        <f t="shared" si="141"/>
        <v>49.352052892070589</v>
      </c>
      <c r="EZ82" s="1024">
        <v>64.866182974024142</v>
      </c>
      <c r="FA82" s="230">
        <v>57.237997578334266</v>
      </c>
      <c r="FB82" s="472">
        <f t="shared" si="142"/>
        <v>-0.2976207914446718</v>
      </c>
      <c r="FC82" s="472">
        <f t="shared" si="143"/>
        <v>7.8859446862636773</v>
      </c>
    </row>
    <row r="83" spans="49:159" x14ac:dyDescent="0.25">
      <c r="AW83" s="670">
        <v>0.9353935185185186</v>
      </c>
      <c r="AX83" s="671">
        <f t="shared" si="17"/>
        <v>45526.935393518521</v>
      </c>
      <c r="AY83" s="670" t="s">
        <v>329</v>
      </c>
      <c r="AZ83" s="672">
        <v>1.2E-2</v>
      </c>
      <c r="BA83" s="672">
        <v>5.0999999999999997E-2</v>
      </c>
      <c r="BB83" s="672">
        <v>0.03</v>
      </c>
      <c r="BC83" s="674">
        <v>159.50200630375889</v>
      </c>
      <c r="BD83" s="672">
        <f t="shared" si="92"/>
        <v>5316.7335434586303</v>
      </c>
      <c r="BE83" s="675">
        <f t="shared" si="93"/>
        <v>63.800802521503563</v>
      </c>
      <c r="BF83" s="672">
        <f t="shared" si="94"/>
        <v>5.1452260097986739</v>
      </c>
      <c r="BG83" s="672">
        <f t="shared" si="95"/>
        <v>5.5000691828882387</v>
      </c>
      <c r="BH83" s="672">
        <f t="shared" si="96"/>
        <v>58.655576511704886</v>
      </c>
      <c r="BI83" s="672">
        <f t="shared" si="97"/>
        <v>69.300871704391795</v>
      </c>
      <c r="BK83" s="670">
        <v>0.9353935185185186</v>
      </c>
      <c r="BL83" s="671">
        <f t="shared" si="24"/>
        <v>45526.935393518521</v>
      </c>
      <c r="BM83" s="670" t="s">
        <v>329</v>
      </c>
      <c r="BN83" s="672">
        <v>1.2E-2</v>
      </c>
      <c r="BO83" s="672">
        <v>5.0999999999999997E-2</v>
      </c>
      <c r="BP83" s="672">
        <v>0.03</v>
      </c>
      <c r="BQ83" s="674">
        <v>114.42559497140269</v>
      </c>
      <c r="BR83" s="672">
        <f t="shared" si="79"/>
        <v>3814.1864990467566</v>
      </c>
      <c r="BS83" s="675">
        <f t="shared" si="98"/>
        <v>45.770237988561078</v>
      </c>
      <c r="BT83" s="672">
        <f t="shared" si="99"/>
        <v>3.6911482248839582</v>
      </c>
      <c r="BU83" s="672">
        <f t="shared" si="100"/>
        <v>3.9457101714276792</v>
      </c>
      <c r="BV83" s="672">
        <f t="shared" si="101"/>
        <v>42.079089763677118</v>
      </c>
      <c r="BW83" s="672">
        <f t="shared" si="102"/>
        <v>49.715948159988756</v>
      </c>
      <c r="BY83" s="472">
        <v>63.135283964121541</v>
      </c>
      <c r="BZ83" s="472">
        <f t="shared" si="127"/>
        <v>69.300871704391795</v>
      </c>
      <c r="CA83" s="472">
        <f t="shared" si="128"/>
        <v>42.079089763677118</v>
      </c>
      <c r="CB83" s="472">
        <v>68.5779808575803</v>
      </c>
      <c r="CC83" s="472">
        <v>58.043728805724641</v>
      </c>
      <c r="CD83" s="472">
        <f t="shared" si="129"/>
        <v>0.72289084681149518</v>
      </c>
      <c r="CE83" s="472">
        <f t="shared" si="130"/>
        <v>15.964639042047523</v>
      </c>
      <c r="CI83" s="661">
        <v>0.91118055555555555</v>
      </c>
      <c r="CJ83" s="662">
        <f t="shared" si="131"/>
        <v>45526.911180555559</v>
      </c>
      <c r="CK83" s="661" t="s">
        <v>365</v>
      </c>
      <c r="CL83" s="663">
        <v>0.03</v>
      </c>
      <c r="CM83" s="663">
        <v>0.22500000000000001</v>
      </c>
      <c r="CN83" s="663">
        <v>0.22500000000000001</v>
      </c>
      <c r="CO83" s="664">
        <v>507.35565699957988</v>
      </c>
      <c r="CP83" s="505">
        <f t="shared" si="132"/>
        <v>2254.9140311092438</v>
      </c>
      <c r="CQ83" s="665">
        <f t="shared" si="133"/>
        <v>67.647420933277317</v>
      </c>
      <c r="CR83" s="505">
        <f t="shared" si="103"/>
        <v>2.2449365353963713</v>
      </c>
      <c r="CS83" s="505">
        <f t="shared" si="104"/>
        <v>2.2649806116052673</v>
      </c>
      <c r="CT83" s="505">
        <f t="shared" si="105"/>
        <v>65.40248439788094</v>
      </c>
      <c r="CU83" s="505">
        <f t="shared" si="106"/>
        <v>69.912401544882584</v>
      </c>
      <c r="CW83" s="661">
        <v>0.91118055555555555</v>
      </c>
      <c r="CX83" s="662">
        <f t="shared" si="134"/>
        <v>45526.911180555559</v>
      </c>
      <c r="CY83" s="661" t="s">
        <v>365</v>
      </c>
      <c r="CZ83" s="663">
        <v>0.03</v>
      </c>
      <c r="DA83" s="663">
        <v>0.22500000000000001</v>
      </c>
      <c r="DB83" s="663">
        <v>0.22500000000000001</v>
      </c>
      <c r="DC83" s="664">
        <v>419.19256316868018</v>
      </c>
      <c r="DD83" s="505">
        <f t="shared" si="78"/>
        <v>1863.0780585274674</v>
      </c>
      <c r="DE83" s="665">
        <f t="shared" si="135"/>
        <v>55.89234175582402</v>
      </c>
      <c r="DF83" s="505">
        <f t="shared" si="107"/>
        <v>1.8548343503038947</v>
      </c>
      <c r="DG83" s="505">
        <f t="shared" si="108"/>
        <v>1.8713953712887508</v>
      </c>
      <c r="DH83" s="505">
        <f t="shared" si="109"/>
        <v>54.037507405520124</v>
      </c>
      <c r="DI83" s="505">
        <f t="shared" si="110"/>
        <v>57.763737127112769</v>
      </c>
      <c r="DK83" s="1019">
        <v>67.333205836820284</v>
      </c>
      <c r="DL83" s="229">
        <f t="shared" si="136"/>
        <v>69.912401544882584</v>
      </c>
      <c r="DM83" s="1020">
        <f t="shared" si="137"/>
        <v>54.037507405520124</v>
      </c>
      <c r="DN83" s="1021">
        <v>69.587665853678104</v>
      </c>
      <c r="DO83" s="229">
        <v>65.098696793562979</v>
      </c>
      <c r="DP83" s="472">
        <f t="shared" si="138"/>
        <v>0.32473569120448076</v>
      </c>
      <c r="DQ83" s="472">
        <f t="shared" si="139"/>
        <v>11.061189388042855</v>
      </c>
      <c r="DU83" s="682">
        <v>0.92018518518518511</v>
      </c>
      <c r="DV83" s="683">
        <f t="shared" si="39"/>
        <v>45526.920185185183</v>
      </c>
      <c r="DW83" s="682" t="s">
        <v>366</v>
      </c>
      <c r="DX83" s="684">
        <v>1.6E-2</v>
      </c>
      <c r="DY83" s="684">
        <v>0.125</v>
      </c>
      <c r="DZ83" s="684">
        <v>0.125</v>
      </c>
      <c r="EA83" s="685">
        <v>474.54372395921371</v>
      </c>
      <c r="EB83" s="501">
        <f t="shared" si="111"/>
        <v>3796.3497916737097</v>
      </c>
      <c r="EC83" s="686">
        <f t="shared" si="112"/>
        <v>60.741596666779358</v>
      </c>
      <c r="ED83" s="501">
        <f t="shared" si="113"/>
        <v>3.7662200314223311</v>
      </c>
      <c r="EE83" s="501">
        <f t="shared" si="114"/>
        <v>3.8269655158001106</v>
      </c>
      <c r="EF83" s="501">
        <f t="shared" si="115"/>
        <v>56.97537663535703</v>
      </c>
      <c r="EG83" s="501">
        <f t="shared" si="116"/>
        <v>64.56856218257947</v>
      </c>
      <c r="EI83" s="682">
        <v>0.92018518518518511</v>
      </c>
      <c r="EJ83" s="683">
        <f t="shared" si="46"/>
        <v>45526.920185185183</v>
      </c>
      <c r="EK83" s="682" t="s">
        <v>366</v>
      </c>
      <c r="EL83" s="684">
        <v>1.6E-2</v>
      </c>
      <c r="EM83" s="684">
        <v>0.125</v>
      </c>
      <c r="EN83" s="684">
        <v>0.125</v>
      </c>
      <c r="EO83" s="685">
        <v>411.04962086203687</v>
      </c>
      <c r="EP83" s="501">
        <f t="shared" si="117"/>
        <v>3288.396966896295</v>
      </c>
      <c r="EQ83" s="686">
        <f t="shared" si="118"/>
        <v>52.614351470340722</v>
      </c>
      <c r="ER83" s="501">
        <f t="shared" si="119"/>
        <v>3.2622985782701339</v>
      </c>
      <c r="ES83" s="501">
        <f t="shared" si="120"/>
        <v>3.3149162972744914</v>
      </c>
      <c r="ET83" s="501">
        <f t="shared" si="121"/>
        <v>49.352052892070589</v>
      </c>
      <c r="EU83" s="501">
        <f t="shared" si="122"/>
        <v>55.929267767615215</v>
      </c>
      <c r="EW83" s="1022">
        <v>61.021577534596446</v>
      </c>
      <c r="EX83" s="230">
        <f t="shared" si="140"/>
        <v>64.56856218257947</v>
      </c>
      <c r="EY83" s="1023">
        <f t="shared" si="141"/>
        <v>49.352052892070589</v>
      </c>
      <c r="EZ83" s="1024">
        <v>64.866182974024142</v>
      </c>
      <c r="FA83" s="230">
        <v>57.237997578334266</v>
      </c>
      <c r="FB83" s="472">
        <f t="shared" si="142"/>
        <v>-0.2976207914446718</v>
      </c>
      <c r="FC83" s="472">
        <f t="shared" si="143"/>
        <v>7.8859446862636773</v>
      </c>
    </row>
    <row r="84" spans="49:159" x14ac:dyDescent="0.25">
      <c r="AW84" s="670">
        <v>0.93607638888888889</v>
      </c>
      <c r="AX84" s="671">
        <f t="shared" si="17"/>
        <v>45526.936076388891</v>
      </c>
      <c r="AY84" s="670" t="s">
        <v>329</v>
      </c>
      <c r="AZ84" s="672">
        <v>1.2E-2</v>
      </c>
      <c r="BA84" s="672">
        <v>5.0999999999999997E-2</v>
      </c>
      <c r="BB84" s="672">
        <v>0.03</v>
      </c>
      <c r="BC84" s="674">
        <v>159.50200630375889</v>
      </c>
      <c r="BD84" s="672">
        <f t="shared" si="92"/>
        <v>5316.7335434586303</v>
      </c>
      <c r="BE84" s="675">
        <f t="shared" si="93"/>
        <v>63.800802521503563</v>
      </c>
      <c r="BF84" s="672">
        <f t="shared" si="94"/>
        <v>5.1452260097986739</v>
      </c>
      <c r="BG84" s="672">
        <f t="shared" si="95"/>
        <v>5.5000691828882387</v>
      </c>
      <c r="BH84" s="672">
        <f t="shared" si="96"/>
        <v>58.655576511704886</v>
      </c>
      <c r="BI84" s="672">
        <f t="shared" si="97"/>
        <v>69.300871704391795</v>
      </c>
      <c r="BK84" s="670">
        <v>0.93607638888888889</v>
      </c>
      <c r="BL84" s="671">
        <f t="shared" si="24"/>
        <v>45526.936076388891</v>
      </c>
      <c r="BM84" s="670" t="s">
        <v>329</v>
      </c>
      <c r="BN84" s="672">
        <v>1.2E-2</v>
      </c>
      <c r="BO84" s="672">
        <v>5.0999999999999997E-2</v>
      </c>
      <c r="BP84" s="672">
        <v>0.03</v>
      </c>
      <c r="BQ84" s="674">
        <v>114.42559497140269</v>
      </c>
      <c r="BR84" s="672">
        <f t="shared" si="79"/>
        <v>3814.1864990467566</v>
      </c>
      <c r="BS84" s="675">
        <f t="shared" si="98"/>
        <v>45.770237988561078</v>
      </c>
      <c r="BT84" s="672">
        <f t="shared" si="99"/>
        <v>3.6911482248839582</v>
      </c>
      <c r="BU84" s="672">
        <f t="shared" si="100"/>
        <v>3.9457101714276792</v>
      </c>
      <c r="BV84" s="672">
        <f t="shared" si="101"/>
        <v>42.079089763677118</v>
      </c>
      <c r="BW84" s="672">
        <f t="shared" si="102"/>
        <v>49.715948159988756</v>
      </c>
      <c r="BY84" s="472">
        <v>63.135283964121541</v>
      </c>
      <c r="BZ84" s="472">
        <f t="shared" si="127"/>
        <v>69.300871704391795</v>
      </c>
      <c r="CA84" s="472">
        <f t="shared" si="128"/>
        <v>42.079089763677118</v>
      </c>
      <c r="CB84" s="472">
        <v>68.5779808575803</v>
      </c>
      <c r="CC84" s="472">
        <v>58.043728805724641</v>
      </c>
      <c r="CD84" s="472">
        <f t="shared" si="129"/>
        <v>0.72289084681149518</v>
      </c>
      <c r="CE84" s="472">
        <f t="shared" si="130"/>
        <v>15.964639042047523</v>
      </c>
      <c r="CI84" s="661">
        <v>0.9118750000000001</v>
      </c>
      <c r="CJ84" s="662">
        <f t="shared" si="131"/>
        <v>45526.911874999998</v>
      </c>
      <c r="CK84" s="661" t="s">
        <v>365</v>
      </c>
      <c r="CL84" s="663">
        <v>2.8000000000000001E-2</v>
      </c>
      <c r="CM84" s="663">
        <v>0.22500000000000001</v>
      </c>
      <c r="CN84" s="663">
        <v>0.22500000000000001</v>
      </c>
      <c r="CO84" s="664">
        <v>507.35565699957988</v>
      </c>
      <c r="CP84" s="505">
        <f t="shared" si="132"/>
        <v>2254.9140311092438</v>
      </c>
      <c r="CQ84" s="665">
        <f t="shared" si="133"/>
        <v>63.137592871058828</v>
      </c>
      <c r="CR84" s="505">
        <f t="shared" si="103"/>
        <v>2.2449365353963713</v>
      </c>
      <c r="CS84" s="505">
        <f t="shared" si="104"/>
        <v>2.2649806116052673</v>
      </c>
      <c r="CT84" s="505">
        <f t="shared" si="105"/>
        <v>60.892656335662458</v>
      </c>
      <c r="CU84" s="505">
        <f t="shared" si="106"/>
        <v>65.402573482664096</v>
      </c>
      <c r="CW84" s="661">
        <v>0.9118750000000001</v>
      </c>
      <c r="CX84" s="662">
        <f t="shared" si="134"/>
        <v>45526.911874999998</v>
      </c>
      <c r="CY84" s="661" t="s">
        <v>365</v>
      </c>
      <c r="CZ84" s="663">
        <v>2.8000000000000001E-2</v>
      </c>
      <c r="DA84" s="663">
        <v>0.22500000000000001</v>
      </c>
      <c r="DB84" s="663">
        <v>0.22500000000000001</v>
      </c>
      <c r="DC84" s="664">
        <v>419.19256316868018</v>
      </c>
      <c r="DD84" s="505">
        <f t="shared" si="78"/>
        <v>1863.0780585274674</v>
      </c>
      <c r="DE84" s="665">
        <f t="shared" si="135"/>
        <v>52.166185638769086</v>
      </c>
      <c r="DF84" s="505">
        <f t="shared" si="107"/>
        <v>1.8548343503038947</v>
      </c>
      <c r="DG84" s="505">
        <f t="shared" si="108"/>
        <v>1.8713953712887508</v>
      </c>
      <c r="DH84" s="505">
        <f t="shared" si="109"/>
        <v>50.31135128846519</v>
      </c>
      <c r="DI84" s="505">
        <f t="shared" si="110"/>
        <v>54.037581010057835</v>
      </c>
      <c r="DK84" s="1019">
        <v>62.844325447698928</v>
      </c>
      <c r="DL84" s="229">
        <f t="shared" si="136"/>
        <v>65.402573482664096</v>
      </c>
      <c r="DM84" s="1020">
        <f t="shared" si="137"/>
        <v>50.31135128846519</v>
      </c>
      <c r="DN84" s="1021">
        <v>65.098785464556755</v>
      </c>
      <c r="DO84" s="229">
        <v>60.609816404441617</v>
      </c>
      <c r="DP84" s="472">
        <f t="shared" si="138"/>
        <v>0.30378801810734046</v>
      </c>
      <c r="DQ84" s="472">
        <f t="shared" si="139"/>
        <v>10.298465115976427</v>
      </c>
      <c r="DU84" s="682">
        <v>0.92087962962962966</v>
      </c>
      <c r="DV84" s="683">
        <f t="shared" si="39"/>
        <v>45526.92087962963</v>
      </c>
      <c r="DW84" s="682" t="s">
        <v>366</v>
      </c>
      <c r="DX84" s="684">
        <v>1.6E-2</v>
      </c>
      <c r="DY84" s="684">
        <v>0.125</v>
      </c>
      <c r="DZ84" s="684">
        <v>0.125</v>
      </c>
      <c r="EA84" s="685">
        <v>474.54372395921371</v>
      </c>
      <c r="EB84" s="501">
        <f t="shared" si="111"/>
        <v>3796.3497916737097</v>
      </c>
      <c r="EC84" s="686">
        <f t="shared" si="112"/>
        <v>60.741596666779358</v>
      </c>
      <c r="ED84" s="501">
        <f t="shared" si="113"/>
        <v>3.7662200314223311</v>
      </c>
      <c r="EE84" s="501">
        <f t="shared" si="114"/>
        <v>3.8269655158001106</v>
      </c>
      <c r="EF84" s="501">
        <f t="shared" si="115"/>
        <v>56.97537663535703</v>
      </c>
      <c r="EG84" s="501">
        <f t="shared" si="116"/>
        <v>64.56856218257947</v>
      </c>
      <c r="EI84" s="682">
        <v>0.92087962962962966</v>
      </c>
      <c r="EJ84" s="683">
        <f t="shared" si="46"/>
        <v>45526.92087962963</v>
      </c>
      <c r="EK84" s="682" t="s">
        <v>366</v>
      </c>
      <c r="EL84" s="684">
        <v>1.6E-2</v>
      </c>
      <c r="EM84" s="684">
        <v>0.125</v>
      </c>
      <c r="EN84" s="684">
        <v>0.125</v>
      </c>
      <c r="EO84" s="685">
        <v>411.04962086203687</v>
      </c>
      <c r="EP84" s="501">
        <f t="shared" si="117"/>
        <v>3288.396966896295</v>
      </c>
      <c r="EQ84" s="686">
        <f t="shared" si="118"/>
        <v>52.614351470340722</v>
      </c>
      <c r="ER84" s="501">
        <f t="shared" si="119"/>
        <v>3.2622985782701339</v>
      </c>
      <c r="ES84" s="501">
        <f t="shared" si="120"/>
        <v>3.3149162972744914</v>
      </c>
      <c r="ET84" s="501">
        <f t="shared" si="121"/>
        <v>49.352052892070589</v>
      </c>
      <c r="EU84" s="501">
        <f t="shared" si="122"/>
        <v>55.929267767615215</v>
      </c>
      <c r="EW84" s="1022">
        <v>61.021577534596446</v>
      </c>
      <c r="EX84" s="230">
        <f t="shared" si="140"/>
        <v>64.56856218257947</v>
      </c>
      <c r="EY84" s="1023">
        <f t="shared" si="141"/>
        <v>49.352052892070589</v>
      </c>
      <c r="EZ84" s="1024">
        <v>64.866182974024142</v>
      </c>
      <c r="FA84" s="230">
        <v>57.237997578334266</v>
      </c>
      <c r="FB84" s="472">
        <f t="shared" si="142"/>
        <v>-0.2976207914446718</v>
      </c>
      <c r="FC84" s="472">
        <f t="shared" si="143"/>
        <v>7.8859446862636773</v>
      </c>
    </row>
    <row r="85" spans="49:159" x14ac:dyDescent="0.25">
      <c r="AW85" s="670">
        <v>0.93680555555555556</v>
      </c>
      <c r="AX85" s="671">
        <f t="shared" si="17"/>
        <v>45526.936805555553</v>
      </c>
      <c r="AY85" s="670" t="s">
        <v>329</v>
      </c>
      <c r="AZ85" s="672">
        <v>1.2999999999999999E-2</v>
      </c>
      <c r="BA85" s="672">
        <v>5.0999999999999997E-2</v>
      </c>
      <c r="BB85" s="672">
        <v>0.03</v>
      </c>
      <c r="BC85" s="674">
        <v>159.50200630375889</v>
      </c>
      <c r="BD85" s="672">
        <f t="shared" si="92"/>
        <v>5316.7335434586303</v>
      </c>
      <c r="BE85" s="675">
        <f t="shared" si="93"/>
        <v>69.117536064962195</v>
      </c>
      <c r="BF85" s="672">
        <f t="shared" si="94"/>
        <v>5.1452260097986739</v>
      </c>
      <c r="BG85" s="672">
        <f t="shared" si="95"/>
        <v>5.5000691828882387</v>
      </c>
      <c r="BH85" s="672">
        <f t="shared" si="96"/>
        <v>63.972310055163518</v>
      </c>
      <c r="BI85" s="672">
        <f t="shared" si="97"/>
        <v>74.617605247850435</v>
      </c>
      <c r="BK85" s="670">
        <v>0.93680555555555556</v>
      </c>
      <c r="BL85" s="671">
        <f t="shared" si="24"/>
        <v>45526.936805555553</v>
      </c>
      <c r="BM85" s="670" t="s">
        <v>329</v>
      </c>
      <c r="BN85" s="672">
        <v>1.2999999999999999E-2</v>
      </c>
      <c r="BO85" s="672">
        <v>5.0999999999999997E-2</v>
      </c>
      <c r="BP85" s="672">
        <v>0.03</v>
      </c>
      <c r="BQ85" s="674">
        <v>114.42559497140269</v>
      </c>
      <c r="BR85" s="672">
        <f t="shared" si="79"/>
        <v>3814.1864990467566</v>
      </c>
      <c r="BS85" s="675">
        <f t="shared" si="98"/>
        <v>49.584424487607833</v>
      </c>
      <c r="BT85" s="672">
        <f t="shared" si="99"/>
        <v>3.6911482248839582</v>
      </c>
      <c r="BU85" s="672">
        <f t="shared" si="100"/>
        <v>3.9457101714276792</v>
      </c>
      <c r="BV85" s="672">
        <f t="shared" si="101"/>
        <v>45.893276262723873</v>
      </c>
      <c r="BW85" s="672">
        <f t="shared" si="102"/>
        <v>53.530134659035511</v>
      </c>
      <c r="BY85" s="472">
        <v>68.39655762779833</v>
      </c>
      <c r="BZ85" s="472">
        <f t="shared" si="127"/>
        <v>74.617605247850435</v>
      </c>
      <c r="CA85" s="472">
        <f t="shared" si="128"/>
        <v>45.893276262723873</v>
      </c>
      <c r="CB85" s="472">
        <v>73.839254521257089</v>
      </c>
      <c r="CC85" s="472">
        <v>63.30500246940143</v>
      </c>
      <c r="CD85" s="472">
        <f t="shared" si="129"/>
        <v>0.77835072659334514</v>
      </c>
      <c r="CE85" s="472">
        <f t="shared" si="130"/>
        <v>17.411726206677557</v>
      </c>
      <c r="CI85" s="661">
        <v>0.91259259259259251</v>
      </c>
      <c r="CJ85" s="662">
        <f t="shared" si="131"/>
        <v>45526.912592592591</v>
      </c>
      <c r="CK85" s="661" t="s">
        <v>365</v>
      </c>
      <c r="CL85" s="663">
        <v>0.03</v>
      </c>
      <c r="CM85" s="663">
        <v>0.22500000000000001</v>
      </c>
      <c r="CN85" s="663">
        <v>0.22500000000000001</v>
      </c>
      <c r="CO85" s="664">
        <v>507.35565699957988</v>
      </c>
      <c r="CP85" s="505">
        <f t="shared" si="132"/>
        <v>2254.9140311092438</v>
      </c>
      <c r="CQ85" s="665">
        <f t="shared" si="133"/>
        <v>67.647420933277317</v>
      </c>
      <c r="CR85" s="505">
        <f t="shared" si="103"/>
        <v>2.2449365353963713</v>
      </c>
      <c r="CS85" s="505">
        <f t="shared" si="104"/>
        <v>2.2649806116052673</v>
      </c>
      <c r="CT85" s="505">
        <f t="shared" si="105"/>
        <v>65.40248439788094</v>
      </c>
      <c r="CU85" s="505">
        <f t="shared" si="106"/>
        <v>69.912401544882584</v>
      </c>
      <c r="CW85" s="661">
        <v>0.91259259259259251</v>
      </c>
      <c r="CX85" s="662">
        <f t="shared" si="134"/>
        <v>45526.912592592591</v>
      </c>
      <c r="CY85" s="661" t="s">
        <v>365</v>
      </c>
      <c r="CZ85" s="663">
        <v>0.03</v>
      </c>
      <c r="DA85" s="663">
        <v>0.22500000000000001</v>
      </c>
      <c r="DB85" s="663">
        <v>0.22500000000000001</v>
      </c>
      <c r="DC85" s="664">
        <v>419.19256316868018</v>
      </c>
      <c r="DD85" s="505">
        <f t="shared" si="78"/>
        <v>1863.0780585274674</v>
      </c>
      <c r="DE85" s="665">
        <f t="shared" si="135"/>
        <v>55.89234175582402</v>
      </c>
      <c r="DF85" s="505">
        <f t="shared" si="107"/>
        <v>1.8548343503038947</v>
      </c>
      <c r="DG85" s="505">
        <f t="shared" si="108"/>
        <v>1.8713953712887508</v>
      </c>
      <c r="DH85" s="505">
        <f t="shared" si="109"/>
        <v>54.037507405520124</v>
      </c>
      <c r="DI85" s="505">
        <f t="shared" si="110"/>
        <v>57.763737127112769</v>
      </c>
      <c r="DK85" s="1019">
        <v>67.333205836820284</v>
      </c>
      <c r="DL85" s="229">
        <f t="shared" si="136"/>
        <v>69.912401544882584</v>
      </c>
      <c r="DM85" s="1020">
        <f t="shared" si="137"/>
        <v>54.037507405520124</v>
      </c>
      <c r="DN85" s="1021">
        <v>69.587665853678104</v>
      </c>
      <c r="DO85" s="229">
        <v>65.098696793562979</v>
      </c>
      <c r="DP85" s="472">
        <f t="shared" si="138"/>
        <v>0.32473569120448076</v>
      </c>
      <c r="DQ85" s="472">
        <f t="shared" si="139"/>
        <v>11.061189388042855</v>
      </c>
      <c r="DU85" s="682">
        <v>0.92156249999999995</v>
      </c>
      <c r="DV85" s="683">
        <f t="shared" si="39"/>
        <v>45526.9215625</v>
      </c>
      <c r="DW85" s="682" t="s">
        <v>366</v>
      </c>
      <c r="DX85" s="684">
        <v>1.4999999999999999E-2</v>
      </c>
      <c r="DY85" s="684">
        <v>0.125</v>
      </c>
      <c r="DZ85" s="684">
        <v>0.125</v>
      </c>
      <c r="EA85" s="685">
        <v>474.54372395921371</v>
      </c>
      <c r="EB85" s="501">
        <f t="shared" si="111"/>
        <v>3796.3497916737097</v>
      </c>
      <c r="EC85" s="686">
        <f t="shared" si="112"/>
        <v>56.945246875105646</v>
      </c>
      <c r="ED85" s="501">
        <f t="shared" si="113"/>
        <v>3.7662200314223311</v>
      </c>
      <c r="EE85" s="501">
        <f t="shared" si="114"/>
        <v>3.8269655158001106</v>
      </c>
      <c r="EF85" s="501">
        <f t="shared" si="115"/>
        <v>53.179026843683317</v>
      </c>
      <c r="EG85" s="501">
        <f t="shared" si="116"/>
        <v>60.772212390905757</v>
      </c>
      <c r="EI85" s="682">
        <v>0.92156249999999995</v>
      </c>
      <c r="EJ85" s="683">
        <f t="shared" si="46"/>
        <v>45526.9215625</v>
      </c>
      <c r="EK85" s="682" t="s">
        <v>366</v>
      </c>
      <c r="EL85" s="684">
        <v>1.4999999999999999E-2</v>
      </c>
      <c r="EM85" s="684">
        <v>0.125</v>
      </c>
      <c r="EN85" s="684">
        <v>0.125</v>
      </c>
      <c r="EO85" s="685">
        <v>411.04962086203687</v>
      </c>
      <c r="EP85" s="501">
        <f t="shared" si="117"/>
        <v>3288.396966896295</v>
      </c>
      <c r="EQ85" s="686">
        <f t="shared" si="118"/>
        <v>49.325954503444422</v>
      </c>
      <c r="ER85" s="501">
        <f t="shared" si="119"/>
        <v>3.2622985782701339</v>
      </c>
      <c r="ES85" s="501">
        <f t="shared" si="120"/>
        <v>3.3149162972744914</v>
      </c>
      <c r="ET85" s="501">
        <f t="shared" si="121"/>
        <v>46.063655925174288</v>
      </c>
      <c r="EU85" s="501">
        <f t="shared" si="122"/>
        <v>52.640870800718915</v>
      </c>
      <c r="EW85" s="1022">
        <v>57.207728938684163</v>
      </c>
      <c r="EX85" s="230">
        <f t="shared" si="140"/>
        <v>60.772212390905757</v>
      </c>
      <c r="EY85" s="1023">
        <f t="shared" si="141"/>
        <v>46.063655925174288</v>
      </c>
      <c r="EZ85" s="1024">
        <v>61.052334378111865</v>
      </c>
      <c r="FA85" s="230">
        <v>53.424148982421983</v>
      </c>
      <c r="FB85" s="472">
        <f t="shared" si="142"/>
        <v>-0.28012198720610826</v>
      </c>
      <c r="FC85" s="472">
        <f t="shared" si="143"/>
        <v>7.3604930572476945</v>
      </c>
    </row>
    <row r="86" spans="49:159" x14ac:dyDescent="0.25">
      <c r="AW86" s="670">
        <v>0.93748842592592585</v>
      </c>
      <c r="AX86" s="671">
        <f t="shared" si="17"/>
        <v>45526.937488425923</v>
      </c>
      <c r="AY86" s="670" t="s">
        <v>329</v>
      </c>
      <c r="AZ86" s="672">
        <v>1.0999999999999999E-2</v>
      </c>
      <c r="BA86" s="672">
        <v>5.0999999999999997E-2</v>
      </c>
      <c r="BB86" s="672">
        <v>0.03</v>
      </c>
      <c r="BC86" s="674">
        <v>159.50200630375889</v>
      </c>
      <c r="BD86" s="672">
        <f t="shared" si="92"/>
        <v>5316.7335434586303</v>
      </c>
      <c r="BE86" s="675">
        <f t="shared" si="93"/>
        <v>58.484068978044931</v>
      </c>
      <c r="BF86" s="672">
        <f t="shared" si="94"/>
        <v>5.1452260097986739</v>
      </c>
      <c r="BG86" s="672">
        <f t="shared" si="95"/>
        <v>5.5000691828882387</v>
      </c>
      <c r="BH86" s="672">
        <f t="shared" si="96"/>
        <v>53.338842968246254</v>
      </c>
      <c r="BI86" s="672">
        <f t="shared" si="97"/>
        <v>63.984138160933171</v>
      </c>
      <c r="BK86" s="670">
        <v>0.93748842592592585</v>
      </c>
      <c r="BL86" s="671">
        <f t="shared" si="24"/>
        <v>45526.937488425923</v>
      </c>
      <c r="BM86" s="670" t="s">
        <v>329</v>
      </c>
      <c r="BN86" s="672">
        <v>1.0999999999999999E-2</v>
      </c>
      <c r="BO86" s="672">
        <v>5.0999999999999997E-2</v>
      </c>
      <c r="BP86" s="672">
        <v>0.03</v>
      </c>
      <c r="BQ86" s="674">
        <v>114.42559497140269</v>
      </c>
      <c r="BR86" s="672">
        <f t="shared" si="79"/>
        <v>3814.1864990467566</v>
      </c>
      <c r="BS86" s="675">
        <f t="shared" si="98"/>
        <v>41.956051489514323</v>
      </c>
      <c r="BT86" s="672">
        <f t="shared" si="99"/>
        <v>3.6911482248839582</v>
      </c>
      <c r="BU86" s="672">
        <f t="shared" si="100"/>
        <v>3.9457101714276792</v>
      </c>
      <c r="BV86" s="672">
        <f t="shared" si="101"/>
        <v>38.264903264630362</v>
      </c>
      <c r="BW86" s="672">
        <f t="shared" si="102"/>
        <v>45.901761660942</v>
      </c>
      <c r="BY86" s="472">
        <v>57.874010300444745</v>
      </c>
      <c r="BZ86" s="472">
        <f t="shared" si="127"/>
        <v>63.984138160933171</v>
      </c>
      <c r="CA86" s="472">
        <f t="shared" si="128"/>
        <v>38.264903264630362</v>
      </c>
      <c r="CB86" s="472">
        <v>63.316707193903497</v>
      </c>
      <c r="CC86" s="472">
        <v>52.782455142047844</v>
      </c>
      <c r="CD86" s="472">
        <f t="shared" si="129"/>
        <v>0.66743096702967364</v>
      </c>
      <c r="CE86" s="472">
        <f t="shared" si="130"/>
        <v>14.517551877417482</v>
      </c>
      <c r="CI86" s="661">
        <v>0.91332175925925929</v>
      </c>
      <c r="CJ86" s="662">
        <f t="shared" si="131"/>
        <v>45526.913321759261</v>
      </c>
      <c r="CK86" s="661" t="s">
        <v>365</v>
      </c>
      <c r="CL86" s="663">
        <v>2.9000000000000001E-2</v>
      </c>
      <c r="CM86" s="663">
        <v>0.22500000000000001</v>
      </c>
      <c r="CN86" s="663">
        <v>0.22500000000000001</v>
      </c>
      <c r="CO86" s="664">
        <v>507.35565699957988</v>
      </c>
      <c r="CP86" s="505">
        <f t="shared" si="132"/>
        <v>2254.9140311092438</v>
      </c>
      <c r="CQ86" s="665">
        <f t="shared" si="133"/>
        <v>65.392506902168066</v>
      </c>
      <c r="CR86" s="505">
        <f t="shared" si="103"/>
        <v>2.2449365353963713</v>
      </c>
      <c r="CS86" s="505">
        <f t="shared" si="104"/>
        <v>2.2649806116052673</v>
      </c>
      <c r="CT86" s="505">
        <f t="shared" si="105"/>
        <v>63.147570366771696</v>
      </c>
      <c r="CU86" s="505">
        <f t="shared" si="106"/>
        <v>67.657487513773333</v>
      </c>
      <c r="CW86" s="661">
        <v>0.91332175925925929</v>
      </c>
      <c r="CX86" s="662">
        <f t="shared" si="134"/>
        <v>45526.913321759261</v>
      </c>
      <c r="CY86" s="661" t="s">
        <v>365</v>
      </c>
      <c r="CZ86" s="663">
        <v>2.9000000000000001E-2</v>
      </c>
      <c r="DA86" s="663">
        <v>0.22500000000000001</v>
      </c>
      <c r="DB86" s="663">
        <v>0.22500000000000001</v>
      </c>
      <c r="DC86" s="664">
        <v>419.19256316868018</v>
      </c>
      <c r="DD86" s="505">
        <f t="shared" si="78"/>
        <v>1863.0780585274674</v>
      </c>
      <c r="DE86" s="665">
        <f t="shared" si="135"/>
        <v>54.029263697296557</v>
      </c>
      <c r="DF86" s="505">
        <f t="shared" si="107"/>
        <v>1.8548343503038947</v>
      </c>
      <c r="DG86" s="505">
        <f t="shared" si="108"/>
        <v>1.8713953712887508</v>
      </c>
      <c r="DH86" s="505">
        <f t="shared" si="109"/>
        <v>52.17442934699266</v>
      </c>
      <c r="DI86" s="505">
        <f t="shared" si="110"/>
        <v>55.900659068585306</v>
      </c>
      <c r="DK86" s="1019">
        <v>65.088765642259602</v>
      </c>
      <c r="DL86" s="229">
        <f t="shared" si="136"/>
        <v>67.657487513773333</v>
      </c>
      <c r="DM86" s="1020">
        <f t="shared" si="137"/>
        <v>52.17442934699266</v>
      </c>
      <c r="DN86" s="1021">
        <v>67.343225659117422</v>
      </c>
      <c r="DO86" s="229">
        <v>62.854256599002291</v>
      </c>
      <c r="DP86" s="472">
        <f t="shared" si="138"/>
        <v>0.31426185465591061</v>
      </c>
      <c r="DQ86" s="472">
        <f t="shared" si="139"/>
        <v>10.67982725200963</v>
      </c>
      <c r="DU86" s="682">
        <v>0.92231481481481481</v>
      </c>
      <c r="DV86" s="683">
        <f t="shared" si="39"/>
        <v>45526.922314814816</v>
      </c>
      <c r="DW86" s="682" t="s">
        <v>366</v>
      </c>
      <c r="DX86" s="684">
        <v>1.4E-2</v>
      </c>
      <c r="DY86" s="684">
        <v>0.125</v>
      </c>
      <c r="DZ86" s="684">
        <v>0.125</v>
      </c>
      <c r="EA86" s="685">
        <v>474.54372395921371</v>
      </c>
      <c r="EB86" s="501">
        <f t="shared" si="111"/>
        <v>3796.3497916737097</v>
      </c>
      <c r="EC86" s="686">
        <f t="shared" si="112"/>
        <v>53.148897083431933</v>
      </c>
      <c r="ED86" s="501">
        <f t="shared" si="113"/>
        <v>3.7662200314223311</v>
      </c>
      <c r="EE86" s="501">
        <f t="shared" si="114"/>
        <v>3.8269655158001106</v>
      </c>
      <c r="EF86" s="501">
        <f t="shared" si="115"/>
        <v>49.382677052009605</v>
      </c>
      <c r="EG86" s="501">
        <f t="shared" si="116"/>
        <v>56.975862599232045</v>
      </c>
      <c r="EI86" s="682">
        <v>0.92231481481481481</v>
      </c>
      <c r="EJ86" s="683">
        <f t="shared" si="46"/>
        <v>45526.922314814816</v>
      </c>
      <c r="EK86" s="682" t="s">
        <v>366</v>
      </c>
      <c r="EL86" s="684">
        <v>1.4E-2</v>
      </c>
      <c r="EM86" s="684">
        <v>0.125</v>
      </c>
      <c r="EN86" s="684">
        <v>0.125</v>
      </c>
      <c r="EO86" s="685">
        <v>411.04962086203687</v>
      </c>
      <c r="EP86" s="501">
        <f t="shared" si="117"/>
        <v>3288.396966896295</v>
      </c>
      <c r="EQ86" s="686">
        <f t="shared" si="118"/>
        <v>46.037557536548128</v>
      </c>
      <c r="ER86" s="501">
        <f t="shared" si="119"/>
        <v>3.2622985782701339</v>
      </c>
      <c r="ES86" s="501">
        <f t="shared" si="120"/>
        <v>3.3149162972744914</v>
      </c>
      <c r="ET86" s="501">
        <f t="shared" si="121"/>
        <v>42.775258958277995</v>
      </c>
      <c r="EU86" s="501">
        <f t="shared" si="122"/>
        <v>49.352473833822621</v>
      </c>
      <c r="EW86" s="1022">
        <v>53.393880342771887</v>
      </c>
      <c r="EX86" s="230">
        <f t="shared" si="140"/>
        <v>56.975862599232045</v>
      </c>
      <c r="EY86" s="1023">
        <f t="shared" si="141"/>
        <v>42.775258958277995</v>
      </c>
      <c r="EZ86" s="1024">
        <v>57.238485782199589</v>
      </c>
      <c r="FA86" s="230">
        <v>49.610300386509707</v>
      </c>
      <c r="FB86" s="472">
        <f t="shared" si="142"/>
        <v>-0.26262318296754472</v>
      </c>
      <c r="FC86" s="472">
        <f t="shared" si="143"/>
        <v>6.8350414282317118</v>
      </c>
    </row>
    <row r="87" spans="49:159" x14ac:dyDescent="0.25">
      <c r="AW87" s="670">
        <v>0.93821759259259263</v>
      </c>
      <c r="AX87" s="671">
        <f t="shared" si="17"/>
        <v>45526.938217592593</v>
      </c>
      <c r="AY87" s="670" t="s">
        <v>329</v>
      </c>
      <c r="AZ87" s="672">
        <v>1.2999999999999999E-2</v>
      </c>
      <c r="BA87" s="672">
        <v>5.0999999999999997E-2</v>
      </c>
      <c r="BB87" s="672">
        <v>0.03</v>
      </c>
      <c r="BC87" s="674">
        <v>159.50200630375889</v>
      </c>
      <c r="BD87" s="672">
        <f t="shared" si="92"/>
        <v>5316.7335434586303</v>
      </c>
      <c r="BE87" s="675">
        <f t="shared" si="93"/>
        <v>69.117536064962195</v>
      </c>
      <c r="BF87" s="672">
        <f t="shared" si="94"/>
        <v>5.1452260097986739</v>
      </c>
      <c r="BG87" s="672">
        <f t="shared" si="95"/>
        <v>5.5000691828882387</v>
      </c>
      <c r="BH87" s="672">
        <f t="shared" si="96"/>
        <v>63.972310055163518</v>
      </c>
      <c r="BI87" s="672">
        <f t="shared" si="97"/>
        <v>74.617605247850435</v>
      </c>
      <c r="BK87" s="670">
        <v>0.93821759259259263</v>
      </c>
      <c r="BL87" s="671">
        <f t="shared" si="24"/>
        <v>45526.938217592593</v>
      </c>
      <c r="BM87" s="670" t="s">
        <v>329</v>
      </c>
      <c r="BN87" s="672">
        <v>1.2999999999999999E-2</v>
      </c>
      <c r="BO87" s="672">
        <v>5.0999999999999997E-2</v>
      </c>
      <c r="BP87" s="672">
        <v>0.03</v>
      </c>
      <c r="BQ87" s="674">
        <v>114.42559497140269</v>
      </c>
      <c r="BR87" s="672">
        <f t="shared" si="79"/>
        <v>3814.1864990467566</v>
      </c>
      <c r="BS87" s="675">
        <f t="shared" si="98"/>
        <v>49.584424487607833</v>
      </c>
      <c r="BT87" s="672">
        <f t="shared" si="99"/>
        <v>3.6911482248839582</v>
      </c>
      <c r="BU87" s="672">
        <f t="shared" si="100"/>
        <v>3.9457101714276792</v>
      </c>
      <c r="BV87" s="672">
        <f t="shared" si="101"/>
        <v>45.893276262723873</v>
      </c>
      <c r="BW87" s="672">
        <f t="shared" si="102"/>
        <v>53.530134659035511</v>
      </c>
      <c r="BY87" s="472">
        <v>68.39655762779833</v>
      </c>
      <c r="BZ87" s="472">
        <f t="shared" si="127"/>
        <v>74.617605247850435</v>
      </c>
      <c r="CA87" s="472">
        <f t="shared" si="128"/>
        <v>45.893276262723873</v>
      </c>
      <c r="CB87" s="472">
        <v>73.839254521257089</v>
      </c>
      <c r="CC87" s="472">
        <v>63.30500246940143</v>
      </c>
      <c r="CD87" s="472">
        <f t="shared" si="129"/>
        <v>0.77835072659334514</v>
      </c>
      <c r="CE87" s="472">
        <f t="shared" si="130"/>
        <v>17.411726206677557</v>
      </c>
      <c r="CI87" s="661">
        <v>0.91396990740740736</v>
      </c>
      <c r="CJ87" s="662">
        <f t="shared" si="131"/>
        <v>45526.913969907408</v>
      </c>
      <c r="CK87" s="661" t="s">
        <v>365</v>
      </c>
      <c r="CL87" s="663">
        <v>2.5999999999999999E-2</v>
      </c>
      <c r="CM87" s="663">
        <v>0.22500000000000001</v>
      </c>
      <c r="CN87" s="663">
        <v>0.22500000000000001</v>
      </c>
      <c r="CO87" s="664">
        <v>507.35565699957988</v>
      </c>
      <c r="CP87" s="505">
        <f t="shared" si="132"/>
        <v>2254.9140311092438</v>
      </c>
      <c r="CQ87" s="665">
        <f t="shared" si="133"/>
        <v>58.627764808840332</v>
      </c>
      <c r="CR87" s="505">
        <f t="shared" si="103"/>
        <v>2.2449365353963713</v>
      </c>
      <c r="CS87" s="505">
        <f t="shared" si="104"/>
        <v>2.2649806116052673</v>
      </c>
      <c r="CT87" s="505">
        <f t="shared" si="105"/>
        <v>56.382828273443963</v>
      </c>
      <c r="CU87" s="505">
        <f t="shared" si="106"/>
        <v>60.8927454204456</v>
      </c>
      <c r="CW87" s="661">
        <v>0.91396990740740736</v>
      </c>
      <c r="CX87" s="662">
        <f t="shared" si="134"/>
        <v>45526.913969907408</v>
      </c>
      <c r="CY87" s="661" t="s">
        <v>365</v>
      </c>
      <c r="CZ87" s="663">
        <v>2.5999999999999999E-2</v>
      </c>
      <c r="DA87" s="663">
        <v>0.22500000000000001</v>
      </c>
      <c r="DB87" s="663">
        <v>0.22500000000000001</v>
      </c>
      <c r="DC87" s="664">
        <v>419.19256316868018</v>
      </c>
      <c r="DD87" s="505">
        <f t="shared" si="78"/>
        <v>1863.0780585274674</v>
      </c>
      <c r="DE87" s="665">
        <f t="shared" si="135"/>
        <v>48.440029521714152</v>
      </c>
      <c r="DF87" s="505">
        <f t="shared" si="107"/>
        <v>1.8548343503038947</v>
      </c>
      <c r="DG87" s="505">
        <f t="shared" si="108"/>
        <v>1.8713953712887508</v>
      </c>
      <c r="DH87" s="505">
        <f t="shared" si="109"/>
        <v>46.585195171410255</v>
      </c>
      <c r="DI87" s="505">
        <f t="shared" si="110"/>
        <v>50.311424893002901</v>
      </c>
      <c r="DK87" s="1019">
        <v>58.355445058577573</v>
      </c>
      <c r="DL87" s="229">
        <f t="shared" si="136"/>
        <v>60.8927454204456</v>
      </c>
      <c r="DM87" s="1020">
        <f t="shared" si="137"/>
        <v>46.585195171410255</v>
      </c>
      <c r="DN87" s="1021">
        <v>60.609905075435393</v>
      </c>
      <c r="DO87" s="229">
        <v>56.120936015320261</v>
      </c>
      <c r="DP87" s="472">
        <f t="shared" si="138"/>
        <v>0.28284034501020727</v>
      </c>
      <c r="DQ87" s="472">
        <f t="shared" si="139"/>
        <v>9.5357408439100055</v>
      </c>
      <c r="DU87" s="682">
        <v>0.92295138888888895</v>
      </c>
      <c r="DV87" s="683">
        <f t="shared" si="39"/>
        <v>45526.922951388886</v>
      </c>
      <c r="DW87" s="682" t="s">
        <v>366</v>
      </c>
      <c r="DX87" s="684">
        <v>1.4E-2</v>
      </c>
      <c r="DY87" s="684">
        <v>0.125</v>
      </c>
      <c r="DZ87" s="684">
        <v>0.125</v>
      </c>
      <c r="EA87" s="685">
        <v>474.54372395921371</v>
      </c>
      <c r="EB87" s="501">
        <f t="shared" si="111"/>
        <v>3796.3497916737097</v>
      </c>
      <c r="EC87" s="686">
        <f t="shared" si="112"/>
        <v>53.148897083431933</v>
      </c>
      <c r="ED87" s="501">
        <f t="shared" si="113"/>
        <v>3.7662200314223311</v>
      </c>
      <c r="EE87" s="501">
        <f t="shared" si="114"/>
        <v>3.8269655158001106</v>
      </c>
      <c r="EF87" s="501">
        <f t="shared" si="115"/>
        <v>49.382677052009605</v>
      </c>
      <c r="EG87" s="501">
        <f t="shared" si="116"/>
        <v>56.975862599232045</v>
      </c>
      <c r="EI87" s="682">
        <v>0.92295138888888895</v>
      </c>
      <c r="EJ87" s="683">
        <f t="shared" si="46"/>
        <v>45526.922951388886</v>
      </c>
      <c r="EK87" s="682" t="s">
        <v>366</v>
      </c>
      <c r="EL87" s="684">
        <v>1.4E-2</v>
      </c>
      <c r="EM87" s="684">
        <v>0.125</v>
      </c>
      <c r="EN87" s="684">
        <v>0.125</v>
      </c>
      <c r="EO87" s="685">
        <v>411.04962086203687</v>
      </c>
      <c r="EP87" s="501">
        <f t="shared" si="117"/>
        <v>3288.396966896295</v>
      </c>
      <c r="EQ87" s="686">
        <f t="shared" si="118"/>
        <v>46.037557536548128</v>
      </c>
      <c r="ER87" s="501">
        <f t="shared" si="119"/>
        <v>3.2622985782701339</v>
      </c>
      <c r="ES87" s="501">
        <f t="shared" si="120"/>
        <v>3.3149162972744914</v>
      </c>
      <c r="ET87" s="501">
        <f t="shared" si="121"/>
        <v>42.775258958277995</v>
      </c>
      <c r="EU87" s="501">
        <f t="shared" si="122"/>
        <v>49.352473833822621</v>
      </c>
      <c r="EW87" s="1022">
        <v>53.393880342771887</v>
      </c>
      <c r="EX87" s="230">
        <f t="shared" si="140"/>
        <v>56.975862599232045</v>
      </c>
      <c r="EY87" s="1023">
        <f t="shared" si="141"/>
        <v>42.775258958277995</v>
      </c>
      <c r="EZ87" s="1024">
        <v>57.238485782199589</v>
      </c>
      <c r="FA87" s="230">
        <v>49.610300386509707</v>
      </c>
      <c r="FB87" s="472">
        <f t="shared" si="142"/>
        <v>-0.26262318296754472</v>
      </c>
      <c r="FC87" s="472">
        <f t="shared" si="143"/>
        <v>6.8350414282317118</v>
      </c>
    </row>
    <row r="88" spans="49:159" x14ac:dyDescent="0.25">
      <c r="AW88" s="670">
        <v>0.93890046296296292</v>
      </c>
      <c r="AX88" s="671">
        <f t="shared" si="17"/>
        <v>45526.938900462963</v>
      </c>
      <c r="AY88" s="670" t="s">
        <v>329</v>
      </c>
      <c r="AZ88" s="672">
        <v>1.0999999999999999E-2</v>
      </c>
      <c r="BA88" s="672">
        <v>5.0999999999999997E-2</v>
      </c>
      <c r="BB88" s="672">
        <v>0.03</v>
      </c>
      <c r="BC88" s="674">
        <v>159.50200630375889</v>
      </c>
      <c r="BD88" s="672">
        <f t="shared" si="92"/>
        <v>5316.7335434586303</v>
      </c>
      <c r="BE88" s="675">
        <f t="shared" si="93"/>
        <v>58.484068978044931</v>
      </c>
      <c r="BF88" s="672">
        <f t="shared" si="94"/>
        <v>5.1452260097986739</v>
      </c>
      <c r="BG88" s="672">
        <f t="shared" si="95"/>
        <v>5.5000691828882387</v>
      </c>
      <c r="BH88" s="672">
        <f t="shared" si="96"/>
        <v>53.338842968246254</v>
      </c>
      <c r="BI88" s="672">
        <f t="shared" si="97"/>
        <v>63.984138160933171</v>
      </c>
      <c r="BK88" s="670">
        <v>0.93890046296296292</v>
      </c>
      <c r="BL88" s="671">
        <f t="shared" si="24"/>
        <v>45526.938900462963</v>
      </c>
      <c r="BM88" s="670" t="s">
        <v>329</v>
      </c>
      <c r="BN88" s="672">
        <v>1.0999999999999999E-2</v>
      </c>
      <c r="BO88" s="672">
        <v>5.0999999999999997E-2</v>
      </c>
      <c r="BP88" s="672">
        <v>0.03</v>
      </c>
      <c r="BQ88" s="674">
        <v>114.42559497140269</v>
      </c>
      <c r="BR88" s="672">
        <f t="shared" si="79"/>
        <v>3814.1864990467566</v>
      </c>
      <c r="BS88" s="675">
        <f t="shared" si="98"/>
        <v>41.956051489514323</v>
      </c>
      <c r="BT88" s="672">
        <f t="shared" si="99"/>
        <v>3.6911482248839582</v>
      </c>
      <c r="BU88" s="672">
        <f t="shared" si="100"/>
        <v>3.9457101714276792</v>
      </c>
      <c r="BV88" s="672">
        <f t="shared" si="101"/>
        <v>38.264903264630362</v>
      </c>
      <c r="BW88" s="672">
        <f t="shared" si="102"/>
        <v>45.901761660942</v>
      </c>
      <c r="BY88" s="472">
        <v>57.874010300444745</v>
      </c>
      <c r="BZ88" s="472">
        <f t="shared" si="127"/>
        <v>63.984138160933171</v>
      </c>
      <c r="CA88" s="472">
        <f t="shared" si="128"/>
        <v>38.264903264630362</v>
      </c>
      <c r="CB88" s="472">
        <v>63.316707193903497</v>
      </c>
      <c r="CC88" s="472">
        <v>52.782455142047844</v>
      </c>
      <c r="CD88" s="472">
        <f t="shared" si="129"/>
        <v>0.66743096702967364</v>
      </c>
      <c r="CE88" s="472">
        <f t="shared" si="130"/>
        <v>14.517551877417482</v>
      </c>
      <c r="CI88" s="661">
        <v>0.91469907407407414</v>
      </c>
      <c r="CJ88" s="662">
        <f t="shared" si="131"/>
        <v>45526.914699074077</v>
      </c>
      <c r="CK88" s="661" t="s">
        <v>365</v>
      </c>
      <c r="CL88" s="663">
        <v>2.9000000000000001E-2</v>
      </c>
      <c r="CM88" s="663">
        <v>0.22500000000000001</v>
      </c>
      <c r="CN88" s="663">
        <v>0.22500000000000001</v>
      </c>
      <c r="CO88" s="664">
        <v>507.35565699957988</v>
      </c>
      <c r="CP88" s="505">
        <f t="shared" si="132"/>
        <v>2254.9140311092438</v>
      </c>
      <c r="CQ88" s="665">
        <f t="shared" si="133"/>
        <v>65.392506902168066</v>
      </c>
      <c r="CR88" s="505">
        <f t="shared" si="103"/>
        <v>2.2449365353963713</v>
      </c>
      <c r="CS88" s="505">
        <f t="shared" si="104"/>
        <v>2.2649806116052673</v>
      </c>
      <c r="CT88" s="505">
        <f t="shared" si="105"/>
        <v>63.147570366771696</v>
      </c>
      <c r="CU88" s="505">
        <f t="shared" si="106"/>
        <v>67.657487513773333</v>
      </c>
      <c r="CW88" s="661">
        <v>0.91469907407407414</v>
      </c>
      <c r="CX88" s="662">
        <f t="shared" si="134"/>
        <v>45526.914699074077</v>
      </c>
      <c r="CY88" s="661" t="s">
        <v>365</v>
      </c>
      <c r="CZ88" s="663">
        <v>2.9000000000000001E-2</v>
      </c>
      <c r="DA88" s="663">
        <v>0.22500000000000001</v>
      </c>
      <c r="DB88" s="663">
        <v>0.22500000000000001</v>
      </c>
      <c r="DC88" s="664">
        <v>419.19256316868018</v>
      </c>
      <c r="DD88" s="505">
        <f t="shared" si="78"/>
        <v>1863.0780585274674</v>
      </c>
      <c r="DE88" s="665">
        <f t="shared" si="135"/>
        <v>54.029263697296557</v>
      </c>
      <c r="DF88" s="505">
        <f t="shared" si="107"/>
        <v>1.8548343503038947</v>
      </c>
      <c r="DG88" s="505">
        <f t="shared" si="108"/>
        <v>1.8713953712887508</v>
      </c>
      <c r="DH88" s="505">
        <f t="shared" si="109"/>
        <v>52.17442934699266</v>
      </c>
      <c r="DI88" s="505">
        <f t="shared" si="110"/>
        <v>55.900659068585306</v>
      </c>
      <c r="DK88" s="1019">
        <v>65.088765642259602</v>
      </c>
      <c r="DL88" s="229">
        <f t="shared" si="136"/>
        <v>67.657487513773333</v>
      </c>
      <c r="DM88" s="1020">
        <f t="shared" si="137"/>
        <v>52.17442934699266</v>
      </c>
      <c r="DN88" s="1021">
        <v>67.343225659117422</v>
      </c>
      <c r="DO88" s="229">
        <v>62.854256599002291</v>
      </c>
      <c r="DP88" s="472">
        <f t="shared" si="138"/>
        <v>0.31426185465591061</v>
      </c>
      <c r="DQ88" s="472">
        <f t="shared" si="139"/>
        <v>10.67982725200963</v>
      </c>
      <c r="DU88" s="682">
        <v>0.9237037037037038</v>
      </c>
      <c r="DV88" s="683">
        <f t="shared" si="39"/>
        <v>45526.923703703702</v>
      </c>
      <c r="DW88" s="682" t="s">
        <v>366</v>
      </c>
      <c r="DX88" s="684">
        <v>1.4999999999999999E-2</v>
      </c>
      <c r="DY88" s="684">
        <v>0.125</v>
      </c>
      <c r="DZ88" s="684">
        <v>0.125</v>
      </c>
      <c r="EA88" s="685">
        <v>474.54372395921371</v>
      </c>
      <c r="EB88" s="501">
        <f t="shared" si="111"/>
        <v>3796.3497916737097</v>
      </c>
      <c r="EC88" s="686">
        <f t="shared" si="112"/>
        <v>56.945246875105646</v>
      </c>
      <c r="ED88" s="501">
        <f t="shared" si="113"/>
        <v>3.7662200314223311</v>
      </c>
      <c r="EE88" s="501">
        <f t="shared" si="114"/>
        <v>3.8269655158001106</v>
      </c>
      <c r="EF88" s="501">
        <f t="shared" si="115"/>
        <v>53.179026843683317</v>
      </c>
      <c r="EG88" s="501">
        <f t="shared" si="116"/>
        <v>60.772212390905757</v>
      </c>
      <c r="EI88" s="682">
        <v>0.9237037037037038</v>
      </c>
      <c r="EJ88" s="683">
        <f t="shared" si="46"/>
        <v>45526.923703703702</v>
      </c>
      <c r="EK88" s="682" t="s">
        <v>366</v>
      </c>
      <c r="EL88" s="684">
        <v>1.4999999999999999E-2</v>
      </c>
      <c r="EM88" s="684">
        <v>0.125</v>
      </c>
      <c r="EN88" s="684">
        <v>0.125</v>
      </c>
      <c r="EO88" s="685">
        <v>411.04962086203687</v>
      </c>
      <c r="EP88" s="501">
        <f t="shared" si="117"/>
        <v>3288.396966896295</v>
      </c>
      <c r="EQ88" s="686">
        <f t="shared" si="118"/>
        <v>49.325954503444422</v>
      </c>
      <c r="ER88" s="501">
        <f t="shared" si="119"/>
        <v>3.2622985782701339</v>
      </c>
      <c r="ES88" s="501">
        <f t="shared" si="120"/>
        <v>3.3149162972744914</v>
      </c>
      <c r="ET88" s="501">
        <f t="shared" si="121"/>
        <v>46.063655925174288</v>
      </c>
      <c r="EU88" s="501">
        <f t="shared" si="122"/>
        <v>52.640870800718915</v>
      </c>
      <c r="EW88" s="1022">
        <v>57.207728938684163</v>
      </c>
      <c r="EX88" s="230">
        <f t="shared" si="140"/>
        <v>60.772212390905757</v>
      </c>
      <c r="EY88" s="1023">
        <f t="shared" si="141"/>
        <v>46.063655925174288</v>
      </c>
      <c r="EZ88" s="1024">
        <v>61.052334378111865</v>
      </c>
      <c r="FA88" s="230">
        <v>53.424148982421983</v>
      </c>
      <c r="FB88" s="472">
        <f t="shared" si="142"/>
        <v>-0.28012198720610826</v>
      </c>
      <c r="FC88" s="472">
        <f t="shared" si="143"/>
        <v>7.3604930572476945</v>
      </c>
    </row>
    <row r="89" spans="49:159" x14ac:dyDescent="0.25">
      <c r="AW89" s="670">
        <v>0.93954861111111121</v>
      </c>
      <c r="AX89" s="671">
        <f t="shared" si="17"/>
        <v>45526.93954861111</v>
      </c>
      <c r="AY89" s="670" t="s">
        <v>329</v>
      </c>
      <c r="AZ89" s="672">
        <v>1.0999999999999999E-2</v>
      </c>
      <c r="BA89" s="672">
        <v>5.0999999999999997E-2</v>
      </c>
      <c r="BB89" s="672">
        <v>0.03</v>
      </c>
      <c r="BC89" s="674">
        <v>159.50200630375889</v>
      </c>
      <c r="BD89" s="672">
        <f t="shared" si="92"/>
        <v>5316.7335434586303</v>
      </c>
      <c r="BE89" s="675">
        <f t="shared" si="93"/>
        <v>58.484068978044931</v>
      </c>
      <c r="BF89" s="672">
        <f t="shared" si="94"/>
        <v>5.1452260097986739</v>
      </c>
      <c r="BG89" s="672">
        <f t="shared" si="95"/>
        <v>5.5000691828882387</v>
      </c>
      <c r="BH89" s="672">
        <f t="shared" si="96"/>
        <v>53.338842968246254</v>
      </c>
      <c r="BI89" s="672">
        <f t="shared" si="97"/>
        <v>63.984138160933171</v>
      </c>
      <c r="BK89" s="670">
        <v>0.93954861111111121</v>
      </c>
      <c r="BL89" s="671">
        <f t="shared" si="24"/>
        <v>45526.93954861111</v>
      </c>
      <c r="BM89" s="670" t="s">
        <v>329</v>
      </c>
      <c r="BN89" s="672">
        <v>1.0999999999999999E-2</v>
      </c>
      <c r="BO89" s="672">
        <v>5.0999999999999997E-2</v>
      </c>
      <c r="BP89" s="672">
        <v>0.03</v>
      </c>
      <c r="BQ89" s="674">
        <v>114.42559497140269</v>
      </c>
      <c r="BR89" s="672">
        <f t="shared" si="79"/>
        <v>3814.1864990467566</v>
      </c>
      <c r="BS89" s="675">
        <f t="shared" si="98"/>
        <v>41.956051489514323</v>
      </c>
      <c r="BT89" s="672">
        <f t="shared" si="99"/>
        <v>3.6911482248839582</v>
      </c>
      <c r="BU89" s="672">
        <f t="shared" si="100"/>
        <v>3.9457101714276792</v>
      </c>
      <c r="BV89" s="672">
        <f t="shared" si="101"/>
        <v>38.264903264630362</v>
      </c>
      <c r="BW89" s="672">
        <f t="shared" si="102"/>
        <v>45.901761660942</v>
      </c>
      <c r="BY89" s="472">
        <v>57.874010300444745</v>
      </c>
      <c r="BZ89" s="472">
        <f t="shared" si="127"/>
        <v>63.984138160933171</v>
      </c>
      <c r="CA89" s="472">
        <f t="shared" si="128"/>
        <v>38.264903264630362</v>
      </c>
      <c r="CB89" s="472">
        <v>63.316707193903497</v>
      </c>
      <c r="CC89" s="472">
        <v>52.782455142047844</v>
      </c>
      <c r="CD89" s="472">
        <f t="shared" si="129"/>
        <v>0.66743096702967364</v>
      </c>
      <c r="CE89" s="472">
        <f t="shared" si="130"/>
        <v>14.517551877417482</v>
      </c>
      <c r="CI89" s="661">
        <v>0.91539351851851858</v>
      </c>
      <c r="CJ89" s="662">
        <f t="shared" si="131"/>
        <v>45526.915393518517</v>
      </c>
      <c r="CK89" s="661" t="s">
        <v>365</v>
      </c>
      <c r="CL89" s="663">
        <v>2.7E-2</v>
      </c>
      <c r="CM89" s="663">
        <v>0.22500000000000001</v>
      </c>
      <c r="CN89" s="663">
        <v>0.22500000000000001</v>
      </c>
      <c r="CO89" s="664">
        <v>507.35565699957988</v>
      </c>
      <c r="CP89" s="505">
        <f t="shared" si="132"/>
        <v>2254.9140311092438</v>
      </c>
      <c r="CQ89" s="665">
        <f t="shared" si="133"/>
        <v>60.882678839949584</v>
      </c>
      <c r="CR89" s="505">
        <f t="shared" si="103"/>
        <v>2.2449365353963713</v>
      </c>
      <c r="CS89" s="505">
        <f t="shared" si="104"/>
        <v>2.2649806116052673</v>
      </c>
      <c r="CT89" s="505">
        <f t="shared" si="105"/>
        <v>58.637742304553214</v>
      </c>
      <c r="CU89" s="505">
        <f t="shared" si="106"/>
        <v>63.147659451554851</v>
      </c>
      <c r="CW89" s="661">
        <v>0.91539351851851858</v>
      </c>
      <c r="CX89" s="662">
        <f t="shared" si="134"/>
        <v>45526.915393518517</v>
      </c>
      <c r="CY89" s="661" t="s">
        <v>365</v>
      </c>
      <c r="CZ89" s="663">
        <v>2.7E-2</v>
      </c>
      <c r="DA89" s="663">
        <v>0.22500000000000001</v>
      </c>
      <c r="DB89" s="663">
        <v>0.22500000000000001</v>
      </c>
      <c r="DC89" s="664">
        <v>419.19256316868018</v>
      </c>
      <c r="DD89" s="505">
        <f t="shared" si="78"/>
        <v>1863.0780585274674</v>
      </c>
      <c r="DE89" s="665">
        <f t="shared" si="135"/>
        <v>50.303107580241623</v>
      </c>
      <c r="DF89" s="505">
        <f t="shared" si="107"/>
        <v>1.8548343503038947</v>
      </c>
      <c r="DG89" s="505">
        <f t="shared" si="108"/>
        <v>1.8713953712887508</v>
      </c>
      <c r="DH89" s="505">
        <f t="shared" si="109"/>
        <v>48.448273229937726</v>
      </c>
      <c r="DI89" s="505">
        <f t="shared" si="110"/>
        <v>52.174502951530371</v>
      </c>
      <c r="DK89" s="1019">
        <v>60.599885253138254</v>
      </c>
      <c r="DL89" s="229">
        <f t="shared" si="136"/>
        <v>63.147659451554851</v>
      </c>
      <c r="DM89" s="1020">
        <f t="shared" si="137"/>
        <v>48.448273229937726</v>
      </c>
      <c r="DN89" s="1021">
        <v>62.854345269996074</v>
      </c>
      <c r="DO89" s="229">
        <v>58.365376209880942</v>
      </c>
      <c r="DP89" s="472">
        <f t="shared" si="138"/>
        <v>0.29331418155877742</v>
      </c>
      <c r="DQ89" s="472">
        <f t="shared" si="139"/>
        <v>9.9171029799432162</v>
      </c>
      <c r="DU89" s="682">
        <v>0.9250694444444445</v>
      </c>
      <c r="DV89" s="683">
        <f t="shared" si="39"/>
        <v>45526.925069444442</v>
      </c>
      <c r="DW89" s="682" t="s">
        <v>366</v>
      </c>
      <c r="DX89" s="684">
        <v>1.6E-2</v>
      </c>
      <c r="DY89" s="684">
        <v>0.125</v>
      </c>
      <c r="DZ89" s="684">
        <v>0.125</v>
      </c>
      <c r="EA89" s="685">
        <v>474.54372395921371</v>
      </c>
      <c r="EB89" s="501">
        <f t="shared" si="111"/>
        <v>3796.3497916737097</v>
      </c>
      <c r="EC89" s="686">
        <f t="shared" si="112"/>
        <v>60.741596666779358</v>
      </c>
      <c r="ED89" s="501">
        <f t="shared" si="113"/>
        <v>3.7662200314223311</v>
      </c>
      <c r="EE89" s="501">
        <f t="shared" si="114"/>
        <v>3.8269655158001106</v>
      </c>
      <c r="EF89" s="501">
        <f t="shared" si="115"/>
        <v>56.97537663535703</v>
      </c>
      <c r="EG89" s="501">
        <f t="shared" si="116"/>
        <v>64.56856218257947</v>
      </c>
      <c r="EI89" s="682">
        <v>0.9250694444444445</v>
      </c>
      <c r="EJ89" s="683">
        <f t="shared" si="46"/>
        <v>45526.925069444442</v>
      </c>
      <c r="EK89" s="682" t="s">
        <v>366</v>
      </c>
      <c r="EL89" s="684">
        <v>1.6E-2</v>
      </c>
      <c r="EM89" s="684">
        <v>0.125</v>
      </c>
      <c r="EN89" s="684">
        <v>0.125</v>
      </c>
      <c r="EO89" s="685">
        <v>411.04962086203687</v>
      </c>
      <c r="EP89" s="501">
        <f t="shared" si="117"/>
        <v>3288.396966896295</v>
      </c>
      <c r="EQ89" s="686">
        <f t="shared" si="118"/>
        <v>52.614351470340722</v>
      </c>
      <c r="ER89" s="501">
        <f t="shared" si="119"/>
        <v>3.2622985782701339</v>
      </c>
      <c r="ES89" s="501">
        <f t="shared" si="120"/>
        <v>3.3149162972744914</v>
      </c>
      <c r="ET89" s="501">
        <f t="shared" si="121"/>
        <v>49.352052892070589</v>
      </c>
      <c r="EU89" s="501">
        <f t="shared" si="122"/>
        <v>55.929267767615215</v>
      </c>
      <c r="EW89" s="1022">
        <v>61.021577534596446</v>
      </c>
      <c r="EX89" s="230">
        <f t="shared" si="140"/>
        <v>64.56856218257947</v>
      </c>
      <c r="EY89" s="1023">
        <f t="shared" si="141"/>
        <v>49.352052892070589</v>
      </c>
      <c r="EZ89" s="1024">
        <v>64.866182974024142</v>
      </c>
      <c r="FA89" s="230">
        <v>57.237997578334266</v>
      </c>
      <c r="FB89" s="472">
        <f t="shared" si="142"/>
        <v>-0.2976207914446718</v>
      </c>
      <c r="FC89" s="472">
        <f t="shared" si="143"/>
        <v>7.8859446862636773</v>
      </c>
    </row>
    <row r="90" spans="49:159" x14ac:dyDescent="0.25">
      <c r="AW90" s="670">
        <v>0.94027777777777777</v>
      </c>
      <c r="AX90" s="671">
        <f t="shared" si="17"/>
        <v>45526.94027777778</v>
      </c>
      <c r="AY90" s="670" t="s">
        <v>329</v>
      </c>
      <c r="AZ90" s="672">
        <v>1.2E-2</v>
      </c>
      <c r="BA90" s="672">
        <v>5.0999999999999997E-2</v>
      </c>
      <c r="BB90" s="672">
        <v>0.03</v>
      </c>
      <c r="BC90" s="674">
        <v>159.50200630375889</v>
      </c>
      <c r="BD90" s="672">
        <f t="shared" si="92"/>
        <v>5316.7335434586303</v>
      </c>
      <c r="BE90" s="675">
        <f t="shared" si="93"/>
        <v>63.800802521503563</v>
      </c>
      <c r="BF90" s="672">
        <f t="shared" si="94"/>
        <v>5.1452260097986739</v>
      </c>
      <c r="BG90" s="672">
        <f t="shared" si="95"/>
        <v>5.5000691828882387</v>
      </c>
      <c r="BH90" s="672">
        <f t="shared" si="96"/>
        <v>58.655576511704886</v>
      </c>
      <c r="BI90" s="672">
        <f t="shared" si="97"/>
        <v>69.300871704391795</v>
      </c>
      <c r="BK90" s="670">
        <v>0.94027777777777777</v>
      </c>
      <c r="BL90" s="671">
        <f t="shared" si="24"/>
        <v>45526.94027777778</v>
      </c>
      <c r="BM90" s="670" t="s">
        <v>329</v>
      </c>
      <c r="BN90" s="672">
        <v>1.2E-2</v>
      </c>
      <c r="BO90" s="672">
        <v>5.0999999999999997E-2</v>
      </c>
      <c r="BP90" s="672">
        <v>0.03</v>
      </c>
      <c r="BQ90" s="674">
        <v>114.42559497140269</v>
      </c>
      <c r="BR90" s="672">
        <f t="shared" si="79"/>
        <v>3814.1864990467566</v>
      </c>
      <c r="BS90" s="675">
        <f t="shared" si="98"/>
        <v>45.770237988561078</v>
      </c>
      <c r="BT90" s="672">
        <f t="shared" si="99"/>
        <v>3.6911482248839582</v>
      </c>
      <c r="BU90" s="672">
        <f t="shared" si="100"/>
        <v>3.9457101714276792</v>
      </c>
      <c r="BV90" s="672">
        <f t="shared" si="101"/>
        <v>42.079089763677118</v>
      </c>
      <c r="BW90" s="672">
        <f t="shared" si="102"/>
        <v>49.715948159988756</v>
      </c>
      <c r="BY90" s="472">
        <v>63.135283964121541</v>
      </c>
      <c r="BZ90" s="472">
        <f t="shared" si="127"/>
        <v>69.300871704391795</v>
      </c>
      <c r="CA90" s="472">
        <f t="shared" si="128"/>
        <v>42.079089763677118</v>
      </c>
      <c r="CB90" s="472">
        <v>68.5779808575803</v>
      </c>
      <c r="CC90" s="472">
        <v>58.043728805724641</v>
      </c>
      <c r="CD90" s="472">
        <f t="shared" si="129"/>
        <v>0.72289084681149518</v>
      </c>
      <c r="CE90" s="472">
        <f t="shared" si="130"/>
        <v>15.964639042047523</v>
      </c>
      <c r="CI90" s="661">
        <v>0.91606481481481483</v>
      </c>
      <c r="CJ90" s="662">
        <f t="shared" si="131"/>
        <v>45526.916064814817</v>
      </c>
      <c r="CK90" s="661" t="s">
        <v>365</v>
      </c>
      <c r="CL90" s="663">
        <v>2.7E-2</v>
      </c>
      <c r="CM90" s="663">
        <v>0.22500000000000001</v>
      </c>
      <c r="CN90" s="663">
        <v>0.22500000000000001</v>
      </c>
      <c r="CO90" s="664">
        <v>507.35565699957988</v>
      </c>
      <c r="CP90" s="505">
        <f t="shared" si="132"/>
        <v>2254.9140311092438</v>
      </c>
      <c r="CQ90" s="665">
        <f t="shared" si="133"/>
        <v>60.882678839949584</v>
      </c>
      <c r="CR90" s="505">
        <f t="shared" si="103"/>
        <v>2.2449365353963713</v>
      </c>
      <c r="CS90" s="505">
        <f t="shared" si="104"/>
        <v>2.2649806116052673</v>
      </c>
      <c r="CT90" s="505">
        <f t="shared" si="105"/>
        <v>58.637742304553214</v>
      </c>
      <c r="CU90" s="505">
        <f t="shared" si="106"/>
        <v>63.147659451554851</v>
      </c>
      <c r="CW90" s="661">
        <v>0.91606481481481483</v>
      </c>
      <c r="CX90" s="662">
        <f t="shared" si="134"/>
        <v>45526.916064814817</v>
      </c>
      <c r="CY90" s="661" t="s">
        <v>365</v>
      </c>
      <c r="CZ90" s="663">
        <v>2.7E-2</v>
      </c>
      <c r="DA90" s="663">
        <v>0.22500000000000001</v>
      </c>
      <c r="DB90" s="663">
        <v>0.22500000000000001</v>
      </c>
      <c r="DC90" s="664">
        <v>419.19256316868018</v>
      </c>
      <c r="DD90" s="505">
        <f t="shared" si="78"/>
        <v>1863.0780585274674</v>
      </c>
      <c r="DE90" s="665">
        <f t="shared" si="135"/>
        <v>50.303107580241623</v>
      </c>
      <c r="DF90" s="505">
        <f t="shared" si="107"/>
        <v>1.8548343503038947</v>
      </c>
      <c r="DG90" s="505">
        <f t="shared" si="108"/>
        <v>1.8713953712887508</v>
      </c>
      <c r="DH90" s="505">
        <f t="shared" si="109"/>
        <v>48.448273229937726</v>
      </c>
      <c r="DI90" s="505">
        <f t="shared" si="110"/>
        <v>52.174502951530371</v>
      </c>
      <c r="DK90" s="1019">
        <v>60.599885253138254</v>
      </c>
      <c r="DL90" s="229">
        <f t="shared" si="136"/>
        <v>63.147659451554851</v>
      </c>
      <c r="DM90" s="1020">
        <f t="shared" si="137"/>
        <v>48.448273229937726</v>
      </c>
      <c r="DN90" s="1021">
        <v>62.854345269996074</v>
      </c>
      <c r="DO90" s="229">
        <v>58.365376209880942</v>
      </c>
      <c r="DP90" s="472">
        <f t="shared" si="138"/>
        <v>0.29331418155877742</v>
      </c>
      <c r="DQ90" s="472">
        <f t="shared" si="139"/>
        <v>9.9171029799432162</v>
      </c>
      <c r="DU90" s="682">
        <v>0.92643518518518519</v>
      </c>
      <c r="DV90" s="683">
        <f t="shared" si="39"/>
        <v>45526.926435185182</v>
      </c>
      <c r="DW90" s="682" t="s">
        <v>366</v>
      </c>
      <c r="DX90" s="684">
        <v>1.4E-2</v>
      </c>
      <c r="DY90" s="684">
        <v>0.125</v>
      </c>
      <c r="DZ90" s="684">
        <v>0.125</v>
      </c>
      <c r="EA90" s="685">
        <v>474.54372395921371</v>
      </c>
      <c r="EB90" s="501">
        <f t="shared" si="111"/>
        <v>3796.3497916737097</v>
      </c>
      <c r="EC90" s="686">
        <f t="shared" si="112"/>
        <v>53.148897083431933</v>
      </c>
      <c r="ED90" s="501">
        <f t="shared" si="113"/>
        <v>3.7662200314223311</v>
      </c>
      <c r="EE90" s="501">
        <f t="shared" si="114"/>
        <v>3.8269655158001106</v>
      </c>
      <c r="EF90" s="501">
        <f t="shared" si="115"/>
        <v>49.382677052009605</v>
      </c>
      <c r="EG90" s="501">
        <f t="shared" si="116"/>
        <v>56.975862599232045</v>
      </c>
      <c r="EI90" s="682">
        <v>0.92643518518518519</v>
      </c>
      <c r="EJ90" s="683">
        <f t="shared" si="46"/>
        <v>45526.926435185182</v>
      </c>
      <c r="EK90" s="682" t="s">
        <v>366</v>
      </c>
      <c r="EL90" s="684">
        <v>1.4E-2</v>
      </c>
      <c r="EM90" s="684">
        <v>0.125</v>
      </c>
      <c r="EN90" s="684">
        <v>0.125</v>
      </c>
      <c r="EO90" s="685">
        <v>411.04962086203687</v>
      </c>
      <c r="EP90" s="501">
        <f t="shared" si="117"/>
        <v>3288.396966896295</v>
      </c>
      <c r="EQ90" s="686">
        <f t="shared" si="118"/>
        <v>46.037557536548128</v>
      </c>
      <c r="ER90" s="501">
        <f t="shared" si="119"/>
        <v>3.2622985782701339</v>
      </c>
      <c r="ES90" s="501">
        <f t="shared" si="120"/>
        <v>3.3149162972744914</v>
      </c>
      <c r="ET90" s="501">
        <f t="shared" si="121"/>
        <v>42.775258958277995</v>
      </c>
      <c r="EU90" s="501">
        <f t="shared" si="122"/>
        <v>49.352473833822621</v>
      </c>
      <c r="EW90" s="1022">
        <v>53.393880342771887</v>
      </c>
      <c r="EX90" s="230">
        <f t="shared" si="140"/>
        <v>56.975862599232045</v>
      </c>
      <c r="EY90" s="1023">
        <f t="shared" si="141"/>
        <v>42.775258958277995</v>
      </c>
      <c r="EZ90" s="1024">
        <v>57.238485782199589</v>
      </c>
      <c r="FA90" s="230">
        <v>49.610300386509707</v>
      </c>
      <c r="FB90" s="472">
        <f t="shared" si="142"/>
        <v>-0.26262318296754472</v>
      </c>
      <c r="FC90" s="472">
        <f t="shared" si="143"/>
        <v>6.8350414282317118</v>
      </c>
    </row>
    <row r="91" spans="49:159" x14ac:dyDescent="0.25">
      <c r="AW91" s="670">
        <v>0.94096064814814817</v>
      </c>
      <c r="AX91" s="671">
        <f t="shared" si="17"/>
        <v>45526.940960648149</v>
      </c>
      <c r="AY91" s="670" t="s">
        <v>329</v>
      </c>
      <c r="AZ91" s="672">
        <v>1.0999999999999999E-2</v>
      </c>
      <c r="BA91" s="672">
        <v>5.0999999999999997E-2</v>
      </c>
      <c r="BB91" s="672">
        <v>0.03</v>
      </c>
      <c r="BC91" s="674">
        <v>159.50200630375889</v>
      </c>
      <c r="BD91" s="672">
        <f t="shared" si="92"/>
        <v>5316.7335434586303</v>
      </c>
      <c r="BE91" s="675">
        <f t="shared" si="93"/>
        <v>58.484068978044931</v>
      </c>
      <c r="BF91" s="672">
        <f t="shared" si="94"/>
        <v>5.1452260097986739</v>
      </c>
      <c r="BG91" s="672">
        <f t="shared" si="95"/>
        <v>5.5000691828882387</v>
      </c>
      <c r="BH91" s="672">
        <f t="shared" si="96"/>
        <v>53.338842968246254</v>
      </c>
      <c r="BI91" s="672">
        <f t="shared" si="97"/>
        <v>63.984138160933171</v>
      </c>
      <c r="BK91" s="670">
        <v>0.94096064814814817</v>
      </c>
      <c r="BL91" s="671">
        <f t="shared" si="24"/>
        <v>45526.940960648149</v>
      </c>
      <c r="BM91" s="670" t="s">
        <v>329</v>
      </c>
      <c r="BN91" s="672">
        <v>1.0999999999999999E-2</v>
      </c>
      <c r="BO91" s="672">
        <v>5.0999999999999997E-2</v>
      </c>
      <c r="BP91" s="672">
        <v>0.03</v>
      </c>
      <c r="BQ91" s="674">
        <v>114.42559497140269</v>
      </c>
      <c r="BR91" s="672">
        <f t="shared" si="79"/>
        <v>3814.1864990467566</v>
      </c>
      <c r="BS91" s="675">
        <f t="shared" si="98"/>
        <v>41.956051489514323</v>
      </c>
      <c r="BT91" s="672">
        <f t="shared" si="99"/>
        <v>3.6911482248839582</v>
      </c>
      <c r="BU91" s="672">
        <f t="shared" si="100"/>
        <v>3.9457101714276792</v>
      </c>
      <c r="BV91" s="672">
        <f t="shared" si="101"/>
        <v>38.264903264630362</v>
      </c>
      <c r="BW91" s="672">
        <f t="shared" si="102"/>
        <v>45.901761660942</v>
      </c>
      <c r="BY91" s="472">
        <v>57.874010300444745</v>
      </c>
      <c r="BZ91" s="472">
        <f t="shared" si="127"/>
        <v>63.984138160933171</v>
      </c>
      <c r="CA91" s="472">
        <f t="shared" si="128"/>
        <v>38.264903264630362</v>
      </c>
      <c r="CB91" s="472">
        <v>63.316707193903497</v>
      </c>
      <c r="CC91" s="472">
        <v>52.782455142047844</v>
      </c>
      <c r="CD91" s="472">
        <f t="shared" si="129"/>
        <v>0.66743096702967364</v>
      </c>
      <c r="CE91" s="472">
        <f t="shared" si="130"/>
        <v>14.517551877417482</v>
      </c>
      <c r="CI91" s="661">
        <v>0.91671296296296301</v>
      </c>
      <c r="CJ91" s="662">
        <f t="shared" si="131"/>
        <v>45526.916712962964</v>
      </c>
      <c r="CK91" s="661" t="s">
        <v>365</v>
      </c>
      <c r="CL91" s="663">
        <v>2.5000000000000001E-2</v>
      </c>
      <c r="CM91" s="663">
        <v>0.22500000000000001</v>
      </c>
      <c r="CN91" s="663">
        <v>0.22500000000000001</v>
      </c>
      <c r="CO91" s="664">
        <v>507.35565699957988</v>
      </c>
      <c r="CP91" s="505">
        <f t="shared" si="132"/>
        <v>2254.9140311092438</v>
      </c>
      <c r="CQ91" s="665">
        <f t="shared" si="133"/>
        <v>56.372850777731095</v>
      </c>
      <c r="CR91" s="505">
        <f t="shared" si="103"/>
        <v>2.2449365353963713</v>
      </c>
      <c r="CS91" s="505">
        <f t="shared" si="104"/>
        <v>2.2649806116052673</v>
      </c>
      <c r="CT91" s="505">
        <f t="shared" si="105"/>
        <v>54.127914242334725</v>
      </c>
      <c r="CU91" s="505">
        <f t="shared" si="106"/>
        <v>58.637831389336363</v>
      </c>
      <c r="CW91" s="661">
        <v>0.91671296296296301</v>
      </c>
      <c r="CX91" s="662">
        <f t="shared" si="134"/>
        <v>45526.916712962964</v>
      </c>
      <c r="CY91" s="661" t="s">
        <v>365</v>
      </c>
      <c r="CZ91" s="663">
        <v>2.5000000000000001E-2</v>
      </c>
      <c r="DA91" s="663">
        <v>0.22500000000000001</v>
      </c>
      <c r="DB91" s="663">
        <v>0.22500000000000001</v>
      </c>
      <c r="DC91" s="664">
        <v>419.19256316868018</v>
      </c>
      <c r="DD91" s="505">
        <f t="shared" si="78"/>
        <v>1863.0780585274674</v>
      </c>
      <c r="DE91" s="665">
        <f t="shared" si="135"/>
        <v>46.576951463186688</v>
      </c>
      <c r="DF91" s="505">
        <f t="shared" si="107"/>
        <v>1.8548343503038947</v>
      </c>
      <c r="DG91" s="505">
        <f t="shared" si="108"/>
        <v>1.8713953712887508</v>
      </c>
      <c r="DH91" s="505">
        <f t="shared" si="109"/>
        <v>44.722117112882792</v>
      </c>
      <c r="DI91" s="505">
        <f t="shared" si="110"/>
        <v>48.448346834475437</v>
      </c>
      <c r="DK91" s="1019">
        <v>56.111004864016905</v>
      </c>
      <c r="DL91" s="229">
        <f t="shared" si="136"/>
        <v>58.637831389336363</v>
      </c>
      <c r="DM91" s="1020">
        <f t="shared" si="137"/>
        <v>44.722117112882792</v>
      </c>
      <c r="DN91" s="1021">
        <v>58.365464880874725</v>
      </c>
      <c r="DO91" s="229">
        <v>53.876495820759594</v>
      </c>
      <c r="DP91" s="472">
        <f t="shared" si="138"/>
        <v>0.27236650846163712</v>
      </c>
      <c r="DQ91" s="472">
        <f t="shared" si="139"/>
        <v>9.154378707876802</v>
      </c>
      <c r="DU91" s="682">
        <v>0.92782407407407408</v>
      </c>
      <c r="DV91" s="683">
        <f t="shared" si="39"/>
        <v>45526.927824074075</v>
      </c>
      <c r="DW91" s="682" t="s">
        <v>366</v>
      </c>
      <c r="DX91" s="684">
        <v>1.4E-2</v>
      </c>
      <c r="DY91" s="684">
        <v>0.125</v>
      </c>
      <c r="DZ91" s="684">
        <v>0.125</v>
      </c>
      <c r="EA91" s="685">
        <v>474.54372395921371</v>
      </c>
      <c r="EB91" s="501">
        <f t="shared" si="111"/>
        <v>3796.3497916737097</v>
      </c>
      <c r="EC91" s="686">
        <f t="shared" si="112"/>
        <v>53.148897083431933</v>
      </c>
      <c r="ED91" s="501">
        <f t="shared" si="113"/>
        <v>3.7662200314223311</v>
      </c>
      <c r="EE91" s="501">
        <f t="shared" si="114"/>
        <v>3.8269655158001106</v>
      </c>
      <c r="EF91" s="501">
        <f t="shared" si="115"/>
        <v>49.382677052009605</v>
      </c>
      <c r="EG91" s="501">
        <f t="shared" si="116"/>
        <v>56.975862599232045</v>
      </c>
      <c r="EI91" s="682">
        <v>0.92782407407407408</v>
      </c>
      <c r="EJ91" s="683">
        <f t="shared" si="46"/>
        <v>45526.927824074075</v>
      </c>
      <c r="EK91" s="682" t="s">
        <v>366</v>
      </c>
      <c r="EL91" s="684">
        <v>1.4E-2</v>
      </c>
      <c r="EM91" s="684">
        <v>0.125</v>
      </c>
      <c r="EN91" s="684">
        <v>0.125</v>
      </c>
      <c r="EO91" s="685">
        <v>411.04962086203687</v>
      </c>
      <c r="EP91" s="501">
        <f t="shared" si="117"/>
        <v>3288.396966896295</v>
      </c>
      <c r="EQ91" s="686">
        <f t="shared" si="118"/>
        <v>46.037557536548128</v>
      </c>
      <c r="ER91" s="501">
        <f t="shared" si="119"/>
        <v>3.2622985782701339</v>
      </c>
      <c r="ES91" s="501">
        <f t="shared" si="120"/>
        <v>3.3149162972744914</v>
      </c>
      <c r="ET91" s="501">
        <f t="shared" si="121"/>
        <v>42.775258958277995</v>
      </c>
      <c r="EU91" s="501">
        <f t="shared" si="122"/>
        <v>49.352473833822621</v>
      </c>
      <c r="EW91" s="1022">
        <v>53.393880342771887</v>
      </c>
      <c r="EX91" s="230">
        <f t="shared" si="140"/>
        <v>56.975862599232045</v>
      </c>
      <c r="EY91" s="1023">
        <f t="shared" si="141"/>
        <v>42.775258958277995</v>
      </c>
      <c r="EZ91" s="1024">
        <v>57.238485782199589</v>
      </c>
      <c r="FA91" s="230">
        <v>49.610300386509707</v>
      </c>
      <c r="FB91" s="472">
        <f t="shared" si="142"/>
        <v>-0.26262318296754472</v>
      </c>
      <c r="FC91" s="472">
        <f t="shared" si="143"/>
        <v>6.8350414282317118</v>
      </c>
    </row>
    <row r="92" spans="49:159" x14ac:dyDescent="0.25">
      <c r="AW92" s="670">
        <v>0.94122685185185195</v>
      </c>
      <c r="AX92" s="671">
        <f t="shared" si="17"/>
        <v>45526.94122685185</v>
      </c>
      <c r="AY92" s="670" t="s">
        <v>329</v>
      </c>
      <c r="AZ92" s="672">
        <v>1.2E-2</v>
      </c>
      <c r="BA92" s="672">
        <v>5.0999999999999997E-2</v>
      </c>
      <c r="BB92" s="672">
        <v>0.03</v>
      </c>
      <c r="BC92" s="674">
        <v>159.50200630375889</v>
      </c>
      <c r="BD92" s="672">
        <f t="shared" si="92"/>
        <v>5316.7335434586303</v>
      </c>
      <c r="BE92" s="675">
        <f t="shared" si="93"/>
        <v>63.800802521503563</v>
      </c>
      <c r="BF92" s="672">
        <f t="shared" si="94"/>
        <v>5.1452260097986739</v>
      </c>
      <c r="BG92" s="672">
        <f t="shared" si="95"/>
        <v>5.5000691828882387</v>
      </c>
      <c r="BH92" s="672">
        <f t="shared" si="96"/>
        <v>58.655576511704886</v>
      </c>
      <c r="BI92" s="672">
        <f t="shared" si="97"/>
        <v>69.300871704391795</v>
      </c>
      <c r="BK92" s="670">
        <v>0.94122685185185195</v>
      </c>
      <c r="BL92" s="671">
        <f t="shared" si="24"/>
        <v>45526.94122685185</v>
      </c>
      <c r="BM92" s="670" t="s">
        <v>329</v>
      </c>
      <c r="BN92" s="672">
        <v>1.2E-2</v>
      </c>
      <c r="BO92" s="672">
        <v>5.0999999999999997E-2</v>
      </c>
      <c r="BP92" s="672">
        <v>0.03</v>
      </c>
      <c r="BQ92" s="674">
        <v>114.42559497140269</v>
      </c>
      <c r="BR92" s="672">
        <f t="shared" si="79"/>
        <v>3814.1864990467566</v>
      </c>
      <c r="BS92" s="675">
        <f t="shared" si="98"/>
        <v>45.770237988561078</v>
      </c>
      <c r="BT92" s="672">
        <f t="shared" si="99"/>
        <v>3.6911482248839582</v>
      </c>
      <c r="BU92" s="672">
        <f t="shared" si="100"/>
        <v>3.9457101714276792</v>
      </c>
      <c r="BV92" s="672">
        <f t="shared" si="101"/>
        <v>42.079089763677118</v>
      </c>
      <c r="BW92" s="672">
        <f t="shared" si="102"/>
        <v>49.715948159988756</v>
      </c>
      <c r="BY92" s="472">
        <v>63.135283964121541</v>
      </c>
      <c r="BZ92" s="472">
        <f t="shared" si="127"/>
        <v>69.300871704391795</v>
      </c>
      <c r="CA92" s="472">
        <f t="shared" si="128"/>
        <v>42.079089763677118</v>
      </c>
      <c r="CB92" s="472">
        <v>68.5779808575803</v>
      </c>
      <c r="CC92" s="472">
        <v>58.043728805724641</v>
      </c>
      <c r="CD92" s="472">
        <f t="shared" si="129"/>
        <v>0.72289084681149518</v>
      </c>
      <c r="CE92" s="472">
        <f t="shared" si="130"/>
        <v>15.964639042047523</v>
      </c>
      <c r="CI92" s="661">
        <v>0.91738425925925926</v>
      </c>
      <c r="CJ92" s="662">
        <f t="shared" si="131"/>
        <v>45526.917384259257</v>
      </c>
      <c r="CK92" s="661" t="s">
        <v>365</v>
      </c>
      <c r="CL92" s="663">
        <v>2.8000000000000001E-2</v>
      </c>
      <c r="CM92" s="663">
        <v>0.22500000000000001</v>
      </c>
      <c r="CN92" s="663">
        <v>0.22500000000000001</v>
      </c>
      <c r="CO92" s="664">
        <v>507.35565699957988</v>
      </c>
      <c r="CP92" s="505">
        <f t="shared" si="132"/>
        <v>2254.9140311092438</v>
      </c>
      <c r="CQ92" s="665">
        <f t="shared" si="133"/>
        <v>63.137592871058828</v>
      </c>
      <c r="CR92" s="505">
        <f t="shared" si="103"/>
        <v>2.2449365353963713</v>
      </c>
      <c r="CS92" s="505">
        <f t="shared" si="104"/>
        <v>2.2649806116052673</v>
      </c>
      <c r="CT92" s="505">
        <f t="shared" si="105"/>
        <v>60.892656335662458</v>
      </c>
      <c r="CU92" s="505">
        <f t="shared" si="106"/>
        <v>65.402573482664096</v>
      </c>
      <c r="CW92" s="661">
        <v>0.91738425925925926</v>
      </c>
      <c r="CX92" s="662">
        <f t="shared" si="134"/>
        <v>45526.917384259257</v>
      </c>
      <c r="CY92" s="661" t="s">
        <v>365</v>
      </c>
      <c r="CZ92" s="663">
        <v>2.8000000000000001E-2</v>
      </c>
      <c r="DA92" s="663">
        <v>0.22500000000000001</v>
      </c>
      <c r="DB92" s="663">
        <v>0.22500000000000001</v>
      </c>
      <c r="DC92" s="664">
        <v>419.19256316868018</v>
      </c>
      <c r="DD92" s="505">
        <f t="shared" si="78"/>
        <v>1863.0780585274674</v>
      </c>
      <c r="DE92" s="665">
        <f t="shared" si="135"/>
        <v>52.166185638769086</v>
      </c>
      <c r="DF92" s="505">
        <f t="shared" si="107"/>
        <v>1.8548343503038947</v>
      </c>
      <c r="DG92" s="505">
        <f t="shared" si="108"/>
        <v>1.8713953712887508</v>
      </c>
      <c r="DH92" s="505">
        <f t="shared" si="109"/>
        <v>50.31135128846519</v>
      </c>
      <c r="DI92" s="505">
        <f t="shared" si="110"/>
        <v>54.037581010057835</v>
      </c>
      <c r="DK92" s="1019">
        <v>62.844325447698928</v>
      </c>
      <c r="DL92" s="229">
        <f t="shared" si="136"/>
        <v>65.402573482664096</v>
      </c>
      <c r="DM92" s="1020">
        <f t="shared" si="137"/>
        <v>50.31135128846519</v>
      </c>
      <c r="DN92" s="1021">
        <v>65.098785464556755</v>
      </c>
      <c r="DO92" s="229">
        <v>60.609816404441617</v>
      </c>
      <c r="DP92" s="472">
        <f t="shared" si="138"/>
        <v>0.30378801810734046</v>
      </c>
      <c r="DQ92" s="472">
        <f t="shared" si="139"/>
        <v>10.298465115976427</v>
      </c>
      <c r="DU92" s="682">
        <v>0.92925925925925934</v>
      </c>
      <c r="DV92" s="683">
        <f t="shared" si="39"/>
        <v>45526.929259259261</v>
      </c>
      <c r="DW92" s="682" t="s">
        <v>366</v>
      </c>
      <c r="DX92" s="684">
        <v>1.7000000000000001E-2</v>
      </c>
      <c r="DY92" s="684">
        <v>0.125</v>
      </c>
      <c r="DZ92" s="684">
        <v>0.125</v>
      </c>
      <c r="EA92" s="685">
        <v>474.54372395921371</v>
      </c>
      <c r="EB92" s="501">
        <f t="shared" si="111"/>
        <v>3796.3497916737097</v>
      </c>
      <c r="EC92" s="686">
        <f t="shared" si="112"/>
        <v>64.537946458453064</v>
      </c>
      <c r="ED92" s="501">
        <f t="shared" si="113"/>
        <v>3.7662200314223311</v>
      </c>
      <c r="EE92" s="501">
        <f t="shared" si="114"/>
        <v>3.8269655158001106</v>
      </c>
      <c r="EF92" s="501">
        <f t="shared" si="115"/>
        <v>60.771726427030735</v>
      </c>
      <c r="EG92" s="501">
        <f t="shared" si="116"/>
        <v>68.364911974253175</v>
      </c>
      <c r="EI92" s="682">
        <v>0.92925925925925934</v>
      </c>
      <c r="EJ92" s="683">
        <f t="shared" si="46"/>
        <v>45526.929259259261</v>
      </c>
      <c r="EK92" s="682" t="s">
        <v>366</v>
      </c>
      <c r="EL92" s="684">
        <v>1.7000000000000001E-2</v>
      </c>
      <c r="EM92" s="684">
        <v>0.125</v>
      </c>
      <c r="EN92" s="684">
        <v>0.125</v>
      </c>
      <c r="EO92" s="685">
        <v>411.04962086203687</v>
      </c>
      <c r="EP92" s="501">
        <f t="shared" si="117"/>
        <v>3288.396966896295</v>
      </c>
      <c r="EQ92" s="686">
        <f t="shared" si="118"/>
        <v>55.902748437237022</v>
      </c>
      <c r="ER92" s="501">
        <f t="shared" si="119"/>
        <v>3.2622985782701339</v>
      </c>
      <c r="ES92" s="501">
        <f t="shared" si="120"/>
        <v>3.3149162972744914</v>
      </c>
      <c r="ET92" s="501">
        <f t="shared" si="121"/>
        <v>52.640449858966889</v>
      </c>
      <c r="EU92" s="501">
        <f t="shared" si="122"/>
        <v>59.217664734511516</v>
      </c>
      <c r="EW92" s="1022">
        <v>64.835426130508722</v>
      </c>
      <c r="EX92" s="230">
        <f t="shared" si="140"/>
        <v>68.364911974253175</v>
      </c>
      <c r="EY92" s="1023">
        <f t="shared" si="141"/>
        <v>52.640449858966889</v>
      </c>
      <c r="EZ92" s="1024">
        <v>68.680031569936418</v>
      </c>
      <c r="FA92" s="230">
        <v>61.051846174246542</v>
      </c>
      <c r="FB92" s="472">
        <f t="shared" si="142"/>
        <v>-0.31511959568324244</v>
      </c>
      <c r="FC92" s="472">
        <f t="shared" si="143"/>
        <v>8.4113963152796529</v>
      </c>
    </row>
    <row r="93" spans="49:159" x14ac:dyDescent="0.25">
      <c r="AW93" s="670">
        <v>0.94135416666666671</v>
      </c>
      <c r="AX93" s="671">
        <f t="shared" si="17"/>
        <v>45526.941354166665</v>
      </c>
      <c r="AY93" s="670" t="s">
        <v>329</v>
      </c>
      <c r="AZ93" s="672">
        <v>1.2E-2</v>
      </c>
      <c r="BA93" s="672">
        <v>5.0999999999999997E-2</v>
      </c>
      <c r="BB93" s="672">
        <v>0.03</v>
      </c>
      <c r="BC93" s="674">
        <v>159.50200630375889</v>
      </c>
      <c r="BD93" s="672">
        <f t="shared" si="92"/>
        <v>5316.7335434586303</v>
      </c>
      <c r="BE93" s="675">
        <f t="shared" si="93"/>
        <v>63.800802521503563</v>
      </c>
      <c r="BF93" s="672">
        <f t="shared" si="94"/>
        <v>5.1452260097986739</v>
      </c>
      <c r="BG93" s="672">
        <f t="shared" si="95"/>
        <v>5.5000691828882387</v>
      </c>
      <c r="BH93" s="672">
        <f t="shared" si="96"/>
        <v>58.655576511704886</v>
      </c>
      <c r="BI93" s="672">
        <f t="shared" si="97"/>
        <v>69.300871704391795</v>
      </c>
      <c r="BK93" s="670">
        <v>0.94135416666666671</v>
      </c>
      <c r="BL93" s="671">
        <f t="shared" si="24"/>
        <v>45526.941354166665</v>
      </c>
      <c r="BM93" s="670" t="s">
        <v>329</v>
      </c>
      <c r="BN93" s="672">
        <v>1.2E-2</v>
      </c>
      <c r="BO93" s="672">
        <v>5.0999999999999997E-2</v>
      </c>
      <c r="BP93" s="672">
        <v>0.03</v>
      </c>
      <c r="BQ93" s="674">
        <v>114.42559497140269</v>
      </c>
      <c r="BR93" s="672">
        <f t="shared" si="79"/>
        <v>3814.1864990467566</v>
      </c>
      <c r="BS93" s="675">
        <f t="shared" si="98"/>
        <v>45.770237988561078</v>
      </c>
      <c r="BT93" s="672">
        <f t="shared" si="99"/>
        <v>3.6911482248839582</v>
      </c>
      <c r="BU93" s="672">
        <f t="shared" si="100"/>
        <v>3.9457101714276792</v>
      </c>
      <c r="BV93" s="672">
        <f t="shared" si="101"/>
        <v>42.079089763677118</v>
      </c>
      <c r="BW93" s="672">
        <f t="shared" si="102"/>
        <v>49.715948159988756</v>
      </c>
      <c r="BY93" s="472">
        <v>63.135283964121541</v>
      </c>
      <c r="BZ93" s="472">
        <f t="shared" si="127"/>
        <v>69.300871704391795</v>
      </c>
      <c r="CA93" s="472">
        <f t="shared" si="128"/>
        <v>42.079089763677118</v>
      </c>
      <c r="CB93" s="472">
        <v>68.5779808575803</v>
      </c>
      <c r="CC93" s="472">
        <v>58.043728805724641</v>
      </c>
      <c r="CD93" s="472">
        <f t="shared" si="129"/>
        <v>0.72289084681149518</v>
      </c>
      <c r="CE93" s="472">
        <f t="shared" si="130"/>
        <v>15.964639042047523</v>
      </c>
      <c r="CI93" s="661">
        <v>0.91813657407407412</v>
      </c>
      <c r="CJ93" s="662">
        <f t="shared" si="131"/>
        <v>45526.918136574073</v>
      </c>
      <c r="CK93" s="661" t="s">
        <v>365</v>
      </c>
      <c r="CL93" s="663">
        <v>2.5000000000000001E-2</v>
      </c>
      <c r="CM93" s="663">
        <v>0.22500000000000001</v>
      </c>
      <c r="CN93" s="663">
        <v>0.22500000000000001</v>
      </c>
      <c r="CO93" s="664">
        <v>507.35565699957988</v>
      </c>
      <c r="CP93" s="505">
        <f t="shared" si="132"/>
        <v>2254.9140311092438</v>
      </c>
      <c r="CQ93" s="665">
        <f t="shared" si="133"/>
        <v>56.372850777731095</v>
      </c>
      <c r="CR93" s="505">
        <f t="shared" si="103"/>
        <v>2.2449365353963713</v>
      </c>
      <c r="CS93" s="505">
        <f t="shared" si="104"/>
        <v>2.2649806116052673</v>
      </c>
      <c r="CT93" s="505">
        <f t="shared" si="105"/>
        <v>54.127914242334725</v>
      </c>
      <c r="CU93" s="505">
        <f t="shared" si="106"/>
        <v>58.637831389336363</v>
      </c>
      <c r="CW93" s="661">
        <v>0.91813657407407412</v>
      </c>
      <c r="CX93" s="662">
        <f t="shared" si="134"/>
        <v>45526.918136574073</v>
      </c>
      <c r="CY93" s="661" t="s">
        <v>365</v>
      </c>
      <c r="CZ93" s="663">
        <v>2.5000000000000001E-2</v>
      </c>
      <c r="DA93" s="663">
        <v>0.22500000000000001</v>
      </c>
      <c r="DB93" s="663">
        <v>0.22500000000000001</v>
      </c>
      <c r="DC93" s="664">
        <v>419.19256316868018</v>
      </c>
      <c r="DD93" s="505">
        <f t="shared" si="78"/>
        <v>1863.0780585274674</v>
      </c>
      <c r="DE93" s="665">
        <f t="shared" si="135"/>
        <v>46.576951463186688</v>
      </c>
      <c r="DF93" s="505">
        <f t="shared" si="107"/>
        <v>1.8548343503038947</v>
      </c>
      <c r="DG93" s="505">
        <f t="shared" si="108"/>
        <v>1.8713953712887508</v>
      </c>
      <c r="DH93" s="505">
        <f t="shared" si="109"/>
        <v>44.722117112882792</v>
      </c>
      <c r="DI93" s="505">
        <f t="shared" si="110"/>
        <v>48.448346834475437</v>
      </c>
      <c r="DK93" s="1019">
        <v>56.111004864016905</v>
      </c>
      <c r="DL93" s="229">
        <f t="shared" si="136"/>
        <v>58.637831389336363</v>
      </c>
      <c r="DM93" s="1020">
        <f t="shared" si="137"/>
        <v>44.722117112882792</v>
      </c>
      <c r="DN93" s="1021">
        <v>58.365464880874725</v>
      </c>
      <c r="DO93" s="229">
        <v>53.876495820759594</v>
      </c>
      <c r="DP93" s="472">
        <f t="shared" si="138"/>
        <v>0.27236650846163712</v>
      </c>
      <c r="DQ93" s="472">
        <f t="shared" si="139"/>
        <v>9.154378707876802</v>
      </c>
      <c r="DU93" s="682">
        <v>0.93062500000000004</v>
      </c>
      <c r="DV93" s="683">
        <f t="shared" si="39"/>
        <v>45526.930625000001</v>
      </c>
      <c r="DW93" s="682" t="s">
        <v>366</v>
      </c>
      <c r="DX93" s="684">
        <v>1.4E-2</v>
      </c>
      <c r="DY93" s="684">
        <v>0.125</v>
      </c>
      <c r="DZ93" s="684">
        <v>0.125</v>
      </c>
      <c r="EA93" s="685">
        <v>474.54372395921371</v>
      </c>
      <c r="EB93" s="501">
        <f t="shared" si="111"/>
        <v>3796.3497916737097</v>
      </c>
      <c r="EC93" s="686">
        <f t="shared" si="112"/>
        <v>53.148897083431933</v>
      </c>
      <c r="ED93" s="501">
        <f t="shared" si="113"/>
        <v>3.7662200314223311</v>
      </c>
      <c r="EE93" s="501">
        <f t="shared" si="114"/>
        <v>3.8269655158001106</v>
      </c>
      <c r="EF93" s="501">
        <f t="shared" si="115"/>
        <v>49.382677052009605</v>
      </c>
      <c r="EG93" s="501">
        <f t="shared" si="116"/>
        <v>56.975862599232045</v>
      </c>
      <c r="EI93" s="682">
        <v>0.93062500000000004</v>
      </c>
      <c r="EJ93" s="683">
        <f t="shared" si="46"/>
        <v>45526.930625000001</v>
      </c>
      <c r="EK93" s="682" t="s">
        <v>366</v>
      </c>
      <c r="EL93" s="684">
        <v>1.4E-2</v>
      </c>
      <c r="EM93" s="684">
        <v>0.125</v>
      </c>
      <c r="EN93" s="684">
        <v>0.125</v>
      </c>
      <c r="EO93" s="685">
        <v>411.04962086203687</v>
      </c>
      <c r="EP93" s="501">
        <f t="shared" si="117"/>
        <v>3288.396966896295</v>
      </c>
      <c r="EQ93" s="686">
        <f t="shared" si="118"/>
        <v>46.037557536548128</v>
      </c>
      <c r="ER93" s="501">
        <f t="shared" si="119"/>
        <v>3.2622985782701339</v>
      </c>
      <c r="ES93" s="501">
        <f t="shared" si="120"/>
        <v>3.3149162972744914</v>
      </c>
      <c r="ET93" s="501">
        <f t="shared" si="121"/>
        <v>42.775258958277995</v>
      </c>
      <c r="EU93" s="501">
        <f t="shared" si="122"/>
        <v>49.352473833822621</v>
      </c>
      <c r="EW93" s="1022">
        <v>53.393880342771887</v>
      </c>
      <c r="EX93" s="230">
        <f t="shared" si="140"/>
        <v>56.975862599232045</v>
      </c>
      <c r="EY93" s="1023">
        <f t="shared" si="141"/>
        <v>42.775258958277995</v>
      </c>
      <c r="EZ93" s="1024">
        <v>57.238485782199589</v>
      </c>
      <c r="FA93" s="230">
        <v>49.610300386509707</v>
      </c>
      <c r="FB93" s="472">
        <f t="shared" si="142"/>
        <v>-0.26262318296754472</v>
      </c>
      <c r="FC93" s="472">
        <f t="shared" si="143"/>
        <v>6.8350414282317118</v>
      </c>
    </row>
    <row r="94" spans="49:159" x14ac:dyDescent="0.25">
      <c r="AW94" s="670">
        <v>0.94166666666666676</v>
      </c>
      <c r="AX94" s="671">
        <f t="shared" si="17"/>
        <v>45526.941666666666</v>
      </c>
      <c r="AY94" s="670" t="s">
        <v>329</v>
      </c>
      <c r="AZ94" s="672">
        <v>1.0999999999999999E-2</v>
      </c>
      <c r="BA94" s="672">
        <v>5.0999999999999997E-2</v>
      </c>
      <c r="BB94" s="672">
        <v>0.03</v>
      </c>
      <c r="BC94" s="674">
        <v>159.50200630375889</v>
      </c>
      <c r="BD94" s="672">
        <f t="shared" si="92"/>
        <v>5316.7335434586303</v>
      </c>
      <c r="BE94" s="675">
        <f t="shared" si="93"/>
        <v>58.484068978044931</v>
      </c>
      <c r="BF94" s="672">
        <f t="shared" si="94"/>
        <v>5.1452260097986739</v>
      </c>
      <c r="BG94" s="672">
        <f t="shared" si="95"/>
        <v>5.5000691828882387</v>
      </c>
      <c r="BH94" s="672">
        <f t="shared" si="96"/>
        <v>53.338842968246254</v>
      </c>
      <c r="BI94" s="672">
        <f t="shared" si="97"/>
        <v>63.984138160933171</v>
      </c>
      <c r="BK94" s="670">
        <v>0.94166666666666676</v>
      </c>
      <c r="BL94" s="671">
        <f t="shared" si="24"/>
        <v>45526.941666666666</v>
      </c>
      <c r="BM94" s="670" t="s">
        <v>329</v>
      </c>
      <c r="BN94" s="672">
        <v>1.0999999999999999E-2</v>
      </c>
      <c r="BO94" s="672">
        <v>5.0999999999999997E-2</v>
      </c>
      <c r="BP94" s="672">
        <v>0.03</v>
      </c>
      <c r="BQ94" s="674">
        <v>114.42559497140269</v>
      </c>
      <c r="BR94" s="672">
        <f t="shared" si="79"/>
        <v>3814.1864990467566</v>
      </c>
      <c r="BS94" s="675">
        <f t="shared" si="98"/>
        <v>41.956051489514323</v>
      </c>
      <c r="BT94" s="672">
        <f t="shared" si="99"/>
        <v>3.6911482248839582</v>
      </c>
      <c r="BU94" s="672">
        <f t="shared" si="100"/>
        <v>3.9457101714276792</v>
      </c>
      <c r="BV94" s="672">
        <f t="shared" si="101"/>
        <v>38.264903264630362</v>
      </c>
      <c r="BW94" s="672">
        <f t="shared" si="102"/>
        <v>45.901761660942</v>
      </c>
      <c r="BY94" s="472">
        <v>57.874010300444745</v>
      </c>
      <c r="BZ94" s="472">
        <f t="shared" si="127"/>
        <v>63.984138160933171</v>
      </c>
      <c r="CA94" s="472">
        <f t="shared" si="128"/>
        <v>38.264903264630362</v>
      </c>
      <c r="CB94" s="472">
        <v>63.316707193903497</v>
      </c>
      <c r="CC94" s="472">
        <v>52.782455142047844</v>
      </c>
      <c r="CD94" s="472">
        <f t="shared" si="129"/>
        <v>0.66743096702967364</v>
      </c>
      <c r="CE94" s="472">
        <f t="shared" si="130"/>
        <v>14.517551877417482</v>
      </c>
      <c r="CI94" s="661">
        <v>0.9188425925925926</v>
      </c>
      <c r="CJ94" s="662">
        <f t="shared" si="131"/>
        <v>45526.918842592589</v>
      </c>
      <c r="CK94" s="661" t="s">
        <v>365</v>
      </c>
      <c r="CL94" s="663">
        <v>2.5000000000000001E-2</v>
      </c>
      <c r="CM94" s="663">
        <v>0.22500000000000001</v>
      </c>
      <c r="CN94" s="663">
        <v>0.22500000000000001</v>
      </c>
      <c r="CO94" s="664">
        <v>507.35565699957988</v>
      </c>
      <c r="CP94" s="505">
        <f t="shared" si="132"/>
        <v>2254.9140311092438</v>
      </c>
      <c r="CQ94" s="665">
        <f t="shared" si="133"/>
        <v>56.372850777731095</v>
      </c>
      <c r="CR94" s="505">
        <f t="shared" si="103"/>
        <v>2.2449365353963713</v>
      </c>
      <c r="CS94" s="505">
        <f t="shared" si="104"/>
        <v>2.2649806116052673</v>
      </c>
      <c r="CT94" s="505">
        <f t="shared" si="105"/>
        <v>54.127914242334725</v>
      </c>
      <c r="CU94" s="505">
        <f t="shared" si="106"/>
        <v>58.637831389336363</v>
      </c>
      <c r="CW94" s="661">
        <v>0.9188425925925926</v>
      </c>
      <c r="CX94" s="662">
        <f t="shared" si="134"/>
        <v>45526.918842592589</v>
      </c>
      <c r="CY94" s="661" t="s">
        <v>365</v>
      </c>
      <c r="CZ94" s="663">
        <v>2.5000000000000001E-2</v>
      </c>
      <c r="DA94" s="663">
        <v>0.22500000000000001</v>
      </c>
      <c r="DB94" s="663">
        <v>0.22500000000000001</v>
      </c>
      <c r="DC94" s="664">
        <v>419.19256316868018</v>
      </c>
      <c r="DD94" s="505">
        <f t="shared" si="78"/>
        <v>1863.0780585274674</v>
      </c>
      <c r="DE94" s="665">
        <f t="shared" si="135"/>
        <v>46.576951463186688</v>
      </c>
      <c r="DF94" s="505">
        <f t="shared" si="107"/>
        <v>1.8548343503038947</v>
      </c>
      <c r="DG94" s="505">
        <f t="shared" si="108"/>
        <v>1.8713953712887508</v>
      </c>
      <c r="DH94" s="505">
        <f t="shared" si="109"/>
        <v>44.722117112882792</v>
      </c>
      <c r="DI94" s="505">
        <f t="shared" si="110"/>
        <v>48.448346834475437</v>
      </c>
      <c r="DK94" s="1019">
        <v>56.111004864016905</v>
      </c>
      <c r="DL94" s="229">
        <f t="shared" si="136"/>
        <v>58.637831389336363</v>
      </c>
      <c r="DM94" s="1020">
        <f t="shared" si="137"/>
        <v>44.722117112882792</v>
      </c>
      <c r="DN94" s="1021">
        <v>58.365464880874725</v>
      </c>
      <c r="DO94" s="229">
        <v>53.876495820759594</v>
      </c>
      <c r="DP94" s="472">
        <f t="shared" si="138"/>
        <v>0.27236650846163712</v>
      </c>
      <c r="DQ94" s="472">
        <f t="shared" si="139"/>
        <v>9.154378707876802</v>
      </c>
      <c r="DU94" s="682">
        <v>0.93273148148148144</v>
      </c>
      <c r="DV94" s="683">
        <f t="shared" si="39"/>
        <v>45526.93273148148</v>
      </c>
      <c r="DW94" s="682" t="s">
        <v>366</v>
      </c>
      <c r="DX94" s="684">
        <v>1.4E-2</v>
      </c>
      <c r="DY94" s="684">
        <v>0.125</v>
      </c>
      <c r="DZ94" s="684">
        <v>0.125</v>
      </c>
      <c r="EA94" s="685">
        <v>474.54372395921371</v>
      </c>
      <c r="EB94" s="501">
        <f t="shared" si="111"/>
        <v>3796.3497916737097</v>
      </c>
      <c r="EC94" s="686">
        <f t="shared" si="112"/>
        <v>53.148897083431933</v>
      </c>
      <c r="ED94" s="501">
        <f t="shared" si="113"/>
        <v>3.7662200314223311</v>
      </c>
      <c r="EE94" s="501">
        <f t="shared" si="114"/>
        <v>3.8269655158001106</v>
      </c>
      <c r="EF94" s="501">
        <f t="shared" si="115"/>
        <v>49.382677052009605</v>
      </c>
      <c r="EG94" s="501">
        <f t="shared" si="116"/>
        <v>56.975862599232045</v>
      </c>
      <c r="EI94" s="682">
        <v>0.93273148148148144</v>
      </c>
      <c r="EJ94" s="683">
        <f t="shared" si="46"/>
        <v>45526.93273148148</v>
      </c>
      <c r="EK94" s="682" t="s">
        <v>366</v>
      </c>
      <c r="EL94" s="684">
        <v>1.4E-2</v>
      </c>
      <c r="EM94" s="684">
        <v>0.125</v>
      </c>
      <c r="EN94" s="684">
        <v>0.125</v>
      </c>
      <c r="EO94" s="685">
        <v>411.04962086203687</v>
      </c>
      <c r="EP94" s="501">
        <f t="shared" si="117"/>
        <v>3288.396966896295</v>
      </c>
      <c r="EQ94" s="686">
        <f t="shared" si="118"/>
        <v>46.037557536548128</v>
      </c>
      <c r="ER94" s="501">
        <f t="shared" si="119"/>
        <v>3.2622985782701339</v>
      </c>
      <c r="ES94" s="501">
        <f t="shared" si="120"/>
        <v>3.3149162972744914</v>
      </c>
      <c r="ET94" s="501">
        <f t="shared" si="121"/>
        <v>42.775258958277995</v>
      </c>
      <c r="EU94" s="501">
        <f t="shared" si="122"/>
        <v>49.352473833822621</v>
      </c>
      <c r="EW94" s="1022">
        <v>53.393880342771887</v>
      </c>
      <c r="EX94" s="230">
        <f t="shared" si="140"/>
        <v>56.975862599232045</v>
      </c>
      <c r="EY94" s="1023">
        <f t="shared" si="141"/>
        <v>42.775258958277995</v>
      </c>
      <c r="EZ94" s="1024">
        <v>57.238485782199589</v>
      </c>
      <c r="FA94" s="230">
        <v>49.610300386509707</v>
      </c>
      <c r="FB94" s="472">
        <f t="shared" si="142"/>
        <v>-0.26262318296754472</v>
      </c>
      <c r="FC94" s="472">
        <f t="shared" si="143"/>
        <v>6.8350414282317118</v>
      </c>
    </row>
    <row r="95" spans="49:159" x14ac:dyDescent="0.25">
      <c r="AW95" s="670">
        <v>0.94212962962962965</v>
      </c>
      <c r="AX95" s="671">
        <f t="shared" ref="AX95:AX141" si="144">DATE(2024,8,22) + AW95</f>
        <v>45526.942129629628</v>
      </c>
      <c r="AY95" s="670" t="s">
        <v>329</v>
      </c>
      <c r="AZ95" s="672">
        <v>1.0999999999999999E-2</v>
      </c>
      <c r="BA95" s="672">
        <v>5.0999999999999997E-2</v>
      </c>
      <c r="BB95" s="672">
        <v>0.03</v>
      </c>
      <c r="BC95" s="674">
        <v>159.50200630375889</v>
      </c>
      <c r="BD95" s="672">
        <f t="shared" si="92"/>
        <v>5316.7335434586303</v>
      </c>
      <c r="BE95" s="675">
        <f t="shared" si="93"/>
        <v>58.484068978044931</v>
      </c>
      <c r="BF95" s="672">
        <f t="shared" si="94"/>
        <v>5.1452260097986739</v>
      </c>
      <c r="BG95" s="672">
        <f t="shared" si="95"/>
        <v>5.5000691828882387</v>
      </c>
      <c r="BH95" s="672">
        <f t="shared" si="96"/>
        <v>53.338842968246254</v>
      </c>
      <c r="BI95" s="672">
        <f t="shared" si="97"/>
        <v>63.984138160933171</v>
      </c>
      <c r="BK95" s="670">
        <v>0.94212962962962965</v>
      </c>
      <c r="BL95" s="671">
        <f t="shared" ref="BL95:BL141" si="145">DATE(2024,8,22) + BK95</f>
        <v>45526.942129629628</v>
      </c>
      <c r="BM95" s="670" t="s">
        <v>329</v>
      </c>
      <c r="BN95" s="672">
        <v>1.0999999999999999E-2</v>
      </c>
      <c r="BO95" s="672">
        <v>5.0999999999999997E-2</v>
      </c>
      <c r="BP95" s="672">
        <v>0.03</v>
      </c>
      <c r="BQ95" s="674">
        <v>114.42559497140269</v>
      </c>
      <c r="BR95" s="672">
        <f t="shared" si="79"/>
        <v>3814.1864990467566</v>
      </c>
      <c r="BS95" s="675">
        <f t="shared" si="98"/>
        <v>41.956051489514323</v>
      </c>
      <c r="BT95" s="672">
        <f t="shared" si="99"/>
        <v>3.6911482248839582</v>
      </c>
      <c r="BU95" s="672">
        <f t="shared" si="100"/>
        <v>3.9457101714276792</v>
      </c>
      <c r="BV95" s="672">
        <f t="shared" si="101"/>
        <v>38.264903264630362</v>
      </c>
      <c r="BW95" s="672">
        <f t="shared" si="102"/>
        <v>45.901761660942</v>
      </c>
      <c r="BY95" s="472">
        <v>57.874010300444745</v>
      </c>
      <c r="BZ95" s="472">
        <f t="shared" si="127"/>
        <v>63.984138160933171</v>
      </c>
      <c r="CA95" s="472">
        <f t="shared" si="128"/>
        <v>38.264903264630362</v>
      </c>
      <c r="CB95" s="472">
        <v>63.316707193903497</v>
      </c>
      <c r="CC95" s="472">
        <v>52.782455142047844</v>
      </c>
      <c r="CD95" s="472">
        <f t="shared" si="129"/>
        <v>0.66743096702967364</v>
      </c>
      <c r="CE95" s="472">
        <f t="shared" si="130"/>
        <v>14.517551877417482</v>
      </c>
      <c r="CI95" s="661">
        <v>0.91949074074074078</v>
      </c>
      <c r="CJ95" s="662">
        <f t="shared" si="131"/>
        <v>45526.919490740744</v>
      </c>
      <c r="CK95" s="661" t="s">
        <v>365</v>
      </c>
      <c r="CL95" s="663">
        <v>1.4999999999999999E-2</v>
      </c>
      <c r="CM95" s="663">
        <v>0.123</v>
      </c>
      <c r="CN95" s="663">
        <v>0.123</v>
      </c>
      <c r="CO95" s="664">
        <v>507.35565699957988</v>
      </c>
      <c r="CP95" s="505">
        <f t="shared" si="132"/>
        <v>4124.8427398339827</v>
      </c>
      <c r="CQ95" s="665">
        <f t="shared" si="133"/>
        <v>61.872641097509735</v>
      </c>
      <c r="CR95" s="505">
        <f t="shared" si="103"/>
        <v>4.0915778790288702</v>
      </c>
      <c r="CS95" s="505">
        <f t="shared" si="104"/>
        <v>4.1586529262260647</v>
      </c>
      <c r="CT95" s="505">
        <f t="shared" si="105"/>
        <v>57.781063218480867</v>
      </c>
      <c r="CU95" s="505">
        <f t="shared" si="106"/>
        <v>66.031294023735796</v>
      </c>
      <c r="CW95" s="661">
        <v>0.91949074074074078</v>
      </c>
      <c r="CX95" s="662">
        <f t="shared" si="134"/>
        <v>45526.919490740744</v>
      </c>
      <c r="CY95" s="661" t="s">
        <v>365</v>
      </c>
      <c r="CZ95" s="663">
        <v>1.4999999999999999E-2</v>
      </c>
      <c r="DA95" s="663">
        <v>0.123</v>
      </c>
      <c r="DB95" s="663">
        <v>0.123</v>
      </c>
      <c r="DC95" s="664">
        <v>419.19256316868018</v>
      </c>
      <c r="DD95" s="505">
        <f t="shared" ref="DD95:DD119" si="146">DC95/DB95</f>
        <v>3408.0696192575624</v>
      </c>
      <c r="DE95" s="665">
        <f t="shared" si="135"/>
        <v>51.121044288863438</v>
      </c>
      <c r="DF95" s="505">
        <f t="shared" si="107"/>
        <v>3.3805851868441952</v>
      </c>
      <c r="DG95" s="505">
        <f t="shared" si="108"/>
        <v>3.4360046161367226</v>
      </c>
      <c r="DH95" s="505">
        <f t="shared" si="109"/>
        <v>47.740459102019244</v>
      </c>
      <c r="DI95" s="505">
        <f t="shared" si="110"/>
        <v>54.557048905000158</v>
      </c>
      <c r="DK95" s="1019">
        <v>61.585249240994152</v>
      </c>
      <c r="DL95" s="229">
        <f t="shared" si="136"/>
        <v>66.031294023735796</v>
      </c>
      <c r="DM95" s="1020">
        <f t="shared" si="137"/>
        <v>47.740459102019244</v>
      </c>
      <c r="DN95" s="1021">
        <v>65.724585665388844</v>
      </c>
      <c r="DO95" s="229">
        <v>57.512676307315509</v>
      </c>
      <c r="DP95" s="472">
        <f t="shared" si="138"/>
        <v>0.30670835834695254</v>
      </c>
      <c r="DQ95" s="472">
        <f t="shared" si="139"/>
        <v>9.7722172052962648</v>
      </c>
      <c r="DU95" s="682">
        <v>0.93480324074074073</v>
      </c>
      <c r="DV95" s="683">
        <f t="shared" si="39"/>
        <v>45526.934803240743</v>
      </c>
      <c r="DW95" s="682" t="s">
        <v>366</v>
      </c>
      <c r="DX95" s="684">
        <v>1.6E-2</v>
      </c>
      <c r="DY95" s="684">
        <v>0.125</v>
      </c>
      <c r="DZ95" s="684">
        <v>0.125</v>
      </c>
      <c r="EA95" s="685">
        <v>474.54372395921371</v>
      </c>
      <c r="EB95" s="501">
        <f t="shared" si="111"/>
        <v>3796.3497916737097</v>
      </c>
      <c r="EC95" s="686">
        <f t="shared" si="112"/>
        <v>60.741596666779358</v>
      </c>
      <c r="ED95" s="501">
        <f t="shared" si="113"/>
        <v>3.7662200314223311</v>
      </c>
      <c r="EE95" s="501">
        <f t="shared" si="114"/>
        <v>3.8269655158001106</v>
      </c>
      <c r="EF95" s="501">
        <f t="shared" si="115"/>
        <v>56.97537663535703</v>
      </c>
      <c r="EG95" s="501">
        <f t="shared" si="116"/>
        <v>64.56856218257947</v>
      </c>
      <c r="EI95" s="682">
        <v>0.93480324074074073</v>
      </c>
      <c r="EJ95" s="683">
        <f t="shared" si="46"/>
        <v>45526.934803240743</v>
      </c>
      <c r="EK95" s="682" t="s">
        <v>366</v>
      </c>
      <c r="EL95" s="684">
        <v>1.6E-2</v>
      </c>
      <c r="EM95" s="684">
        <v>0.125</v>
      </c>
      <c r="EN95" s="684">
        <v>0.125</v>
      </c>
      <c r="EO95" s="685">
        <v>411.04962086203687</v>
      </c>
      <c r="EP95" s="501">
        <f t="shared" si="117"/>
        <v>3288.396966896295</v>
      </c>
      <c r="EQ95" s="686">
        <f t="shared" si="118"/>
        <v>52.614351470340722</v>
      </c>
      <c r="ER95" s="501">
        <f t="shared" si="119"/>
        <v>3.2622985782701339</v>
      </c>
      <c r="ES95" s="501">
        <f t="shared" si="120"/>
        <v>3.3149162972744914</v>
      </c>
      <c r="ET95" s="501">
        <f t="shared" si="121"/>
        <v>49.352052892070589</v>
      </c>
      <c r="EU95" s="501">
        <f t="shared" si="122"/>
        <v>55.929267767615215</v>
      </c>
      <c r="EW95" s="1022">
        <v>61.021577534596446</v>
      </c>
      <c r="EX95" s="230">
        <f t="shared" si="140"/>
        <v>64.56856218257947</v>
      </c>
      <c r="EY95" s="1023">
        <f t="shared" si="141"/>
        <v>49.352052892070589</v>
      </c>
      <c r="EZ95" s="1024">
        <v>64.866182974024142</v>
      </c>
      <c r="FA95" s="230">
        <v>57.237997578334266</v>
      </c>
      <c r="FB95" s="472">
        <f t="shared" si="142"/>
        <v>-0.2976207914446718</v>
      </c>
      <c r="FC95" s="472">
        <f t="shared" si="143"/>
        <v>7.8859446862636773</v>
      </c>
    </row>
    <row r="96" spans="49:159" x14ac:dyDescent="0.25">
      <c r="AW96" s="670">
        <v>0.94241898148148151</v>
      </c>
      <c r="AX96" s="671">
        <f t="shared" si="144"/>
        <v>45526.942418981482</v>
      </c>
      <c r="AY96" s="670" t="s">
        <v>329</v>
      </c>
      <c r="AZ96" s="672">
        <v>0.01</v>
      </c>
      <c r="BA96" s="672">
        <v>5.0999999999999997E-2</v>
      </c>
      <c r="BB96" s="672">
        <v>0.03</v>
      </c>
      <c r="BC96" s="674">
        <v>159.50200630375889</v>
      </c>
      <c r="BD96" s="672">
        <f t="shared" si="92"/>
        <v>5316.7335434586303</v>
      </c>
      <c r="BE96" s="675">
        <f t="shared" si="93"/>
        <v>53.167335434586306</v>
      </c>
      <c r="BF96" s="672">
        <f t="shared" si="94"/>
        <v>5.1452260097986739</v>
      </c>
      <c r="BG96" s="672">
        <f t="shared" si="95"/>
        <v>5.5000691828882387</v>
      </c>
      <c r="BH96" s="672">
        <f t="shared" si="96"/>
        <v>48.022109424787629</v>
      </c>
      <c r="BI96" s="672">
        <f t="shared" si="97"/>
        <v>58.667404617474546</v>
      </c>
      <c r="BK96" s="670">
        <v>0.94241898148148151</v>
      </c>
      <c r="BL96" s="671">
        <f t="shared" si="145"/>
        <v>45526.942418981482</v>
      </c>
      <c r="BM96" s="670" t="s">
        <v>329</v>
      </c>
      <c r="BN96" s="672">
        <v>0.01</v>
      </c>
      <c r="BO96" s="672">
        <v>5.0999999999999997E-2</v>
      </c>
      <c r="BP96" s="672">
        <v>0.03</v>
      </c>
      <c r="BQ96" s="674">
        <v>114.42559497140269</v>
      </c>
      <c r="BR96" s="672">
        <f t="shared" ref="BR96:BR140" si="147">BQ96/BP96</f>
        <v>3814.1864990467566</v>
      </c>
      <c r="BS96" s="675">
        <f t="shared" si="98"/>
        <v>38.141864990467568</v>
      </c>
      <c r="BT96" s="672">
        <f t="shared" si="99"/>
        <v>3.6911482248839582</v>
      </c>
      <c r="BU96" s="672">
        <f t="shared" si="100"/>
        <v>3.9457101714276792</v>
      </c>
      <c r="BV96" s="672">
        <f t="shared" si="101"/>
        <v>34.450716765583607</v>
      </c>
      <c r="BW96" s="672">
        <f t="shared" si="102"/>
        <v>42.087575161895245</v>
      </c>
      <c r="BY96" s="472">
        <v>52.612736636767949</v>
      </c>
      <c r="BZ96" s="472">
        <f t="shared" si="127"/>
        <v>58.667404617474546</v>
      </c>
      <c r="CA96" s="472">
        <f t="shared" si="128"/>
        <v>34.450716765583607</v>
      </c>
      <c r="CB96" s="472">
        <v>58.055433530226701</v>
      </c>
      <c r="CC96" s="472">
        <v>47.521181478371048</v>
      </c>
      <c r="CD96" s="472">
        <f t="shared" si="129"/>
        <v>0.61197108724784499</v>
      </c>
      <c r="CE96" s="472">
        <f t="shared" si="130"/>
        <v>13.070464712787441</v>
      </c>
      <c r="CI96" s="661">
        <v>0.92018518518518511</v>
      </c>
      <c r="CJ96" s="662">
        <f t="shared" si="131"/>
        <v>45526.920185185183</v>
      </c>
      <c r="CK96" s="661" t="s">
        <v>365</v>
      </c>
      <c r="CL96" s="663">
        <v>1.6E-2</v>
      </c>
      <c r="CM96" s="663">
        <v>0.123</v>
      </c>
      <c r="CN96" s="663">
        <v>0.123</v>
      </c>
      <c r="CO96" s="664">
        <v>507.35565699957988</v>
      </c>
      <c r="CP96" s="505">
        <f t="shared" si="132"/>
        <v>4124.8427398339827</v>
      </c>
      <c r="CQ96" s="665">
        <f t="shared" si="133"/>
        <v>65.997483837343722</v>
      </c>
      <c r="CR96" s="505">
        <f t="shared" si="103"/>
        <v>4.0915778790288702</v>
      </c>
      <c r="CS96" s="505">
        <f t="shared" si="104"/>
        <v>4.1586529262260647</v>
      </c>
      <c r="CT96" s="505">
        <f t="shared" si="105"/>
        <v>61.905905958314854</v>
      </c>
      <c r="CU96" s="505">
        <f t="shared" si="106"/>
        <v>70.156136763569791</v>
      </c>
      <c r="CW96" s="661">
        <v>0.92018518518518511</v>
      </c>
      <c r="CX96" s="662">
        <f t="shared" si="134"/>
        <v>45526.920185185183</v>
      </c>
      <c r="CY96" s="661" t="s">
        <v>365</v>
      </c>
      <c r="CZ96" s="663">
        <v>1.6E-2</v>
      </c>
      <c r="DA96" s="663">
        <v>0.123</v>
      </c>
      <c r="DB96" s="663">
        <v>0.123</v>
      </c>
      <c r="DC96" s="664">
        <v>419.19256316868018</v>
      </c>
      <c r="DD96" s="505">
        <f t="shared" si="146"/>
        <v>3408.0696192575624</v>
      </c>
      <c r="DE96" s="665">
        <f t="shared" si="135"/>
        <v>54.529113908120998</v>
      </c>
      <c r="DF96" s="505">
        <f t="shared" si="107"/>
        <v>3.3805851868441952</v>
      </c>
      <c r="DG96" s="505">
        <f t="shared" si="108"/>
        <v>3.4360046161367226</v>
      </c>
      <c r="DH96" s="505">
        <f t="shared" si="109"/>
        <v>51.148528721276804</v>
      </c>
      <c r="DI96" s="505">
        <f t="shared" si="110"/>
        <v>57.965118524257718</v>
      </c>
      <c r="DK96" s="1019">
        <v>65.690932523727099</v>
      </c>
      <c r="DL96" s="229">
        <f t="shared" si="136"/>
        <v>70.156136763569791</v>
      </c>
      <c r="DM96" s="1020">
        <f t="shared" si="137"/>
        <v>51.148528721276804</v>
      </c>
      <c r="DN96" s="1021">
        <v>69.830268948121784</v>
      </c>
      <c r="DO96" s="229">
        <v>61.618359590048456</v>
      </c>
      <c r="DP96" s="472">
        <f t="shared" si="138"/>
        <v>0.32586781544800658</v>
      </c>
      <c r="DQ96" s="472">
        <f t="shared" si="139"/>
        <v>10.469830868771652</v>
      </c>
      <c r="DU96" s="682">
        <v>0.9371990740740741</v>
      </c>
      <c r="DV96" s="683">
        <f t="shared" si="39"/>
        <v>45526.937199074076</v>
      </c>
      <c r="DW96" s="682" t="s">
        <v>366</v>
      </c>
      <c r="DX96" s="684">
        <v>1.2999999999999999E-2</v>
      </c>
      <c r="DY96" s="684">
        <v>0.125</v>
      </c>
      <c r="DZ96" s="684">
        <v>0.125</v>
      </c>
      <c r="EA96" s="685">
        <v>474.54372395921371</v>
      </c>
      <c r="EB96" s="501">
        <f t="shared" si="111"/>
        <v>3796.3497916737097</v>
      </c>
      <c r="EC96" s="686">
        <f t="shared" si="112"/>
        <v>49.352547291758221</v>
      </c>
      <c r="ED96" s="501">
        <f t="shared" si="113"/>
        <v>3.7662200314223311</v>
      </c>
      <c r="EE96" s="501">
        <f t="shared" si="114"/>
        <v>3.8269655158001106</v>
      </c>
      <c r="EF96" s="501">
        <f t="shared" si="115"/>
        <v>45.586327260335892</v>
      </c>
      <c r="EG96" s="501">
        <f t="shared" si="116"/>
        <v>53.179512807558332</v>
      </c>
      <c r="EI96" s="682">
        <v>0.9371990740740741</v>
      </c>
      <c r="EJ96" s="683">
        <f t="shared" si="46"/>
        <v>45526.937199074076</v>
      </c>
      <c r="EK96" s="682" t="s">
        <v>366</v>
      </c>
      <c r="EL96" s="684">
        <v>1.2999999999999999E-2</v>
      </c>
      <c r="EM96" s="684">
        <v>0.125</v>
      </c>
      <c r="EN96" s="684">
        <v>0.125</v>
      </c>
      <c r="EO96" s="685">
        <v>411.04962086203687</v>
      </c>
      <c r="EP96" s="501">
        <f t="shared" si="117"/>
        <v>3288.396966896295</v>
      </c>
      <c r="EQ96" s="686">
        <f t="shared" si="118"/>
        <v>42.749160569651835</v>
      </c>
      <c r="ER96" s="501">
        <f t="shared" si="119"/>
        <v>3.2622985782701339</v>
      </c>
      <c r="ES96" s="501">
        <f t="shared" si="120"/>
        <v>3.3149162972744914</v>
      </c>
      <c r="ET96" s="501">
        <f t="shared" si="121"/>
        <v>39.486861991381701</v>
      </c>
      <c r="EU96" s="501">
        <f t="shared" si="122"/>
        <v>46.064076866926328</v>
      </c>
      <c r="EW96" s="1022">
        <v>49.580031746859611</v>
      </c>
      <c r="EX96" s="230">
        <f t="shared" si="140"/>
        <v>53.179512807558332</v>
      </c>
      <c r="EY96" s="1023">
        <f t="shared" si="141"/>
        <v>39.486861991381701</v>
      </c>
      <c r="EZ96" s="1024">
        <v>53.424637186287313</v>
      </c>
      <c r="FA96" s="230">
        <v>45.79645179059743</v>
      </c>
      <c r="FB96" s="472">
        <f t="shared" si="142"/>
        <v>-0.24512437872898118</v>
      </c>
      <c r="FC96" s="472">
        <f t="shared" si="143"/>
        <v>6.309589799215729</v>
      </c>
    </row>
    <row r="97" spans="49:159" x14ac:dyDescent="0.25">
      <c r="AW97" s="670">
        <v>0.94274305555555549</v>
      </c>
      <c r="AX97" s="671">
        <f t="shared" si="144"/>
        <v>45526.942743055559</v>
      </c>
      <c r="AY97" s="670" t="s">
        <v>329</v>
      </c>
      <c r="AZ97" s="672">
        <v>1.2E-2</v>
      </c>
      <c r="BA97" s="672">
        <v>5.0999999999999997E-2</v>
      </c>
      <c r="BB97" s="672">
        <v>0.03</v>
      </c>
      <c r="BC97" s="674">
        <v>159.50200630375889</v>
      </c>
      <c r="BD97" s="672">
        <f t="shared" si="92"/>
        <v>5316.7335434586303</v>
      </c>
      <c r="BE97" s="675">
        <f t="shared" si="93"/>
        <v>63.800802521503563</v>
      </c>
      <c r="BF97" s="672">
        <f t="shared" si="94"/>
        <v>5.1452260097986739</v>
      </c>
      <c r="BG97" s="672">
        <f t="shared" si="95"/>
        <v>5.5000691828882387</v>
      </c>
      <c r="BH97" s="672">
        <f t="shared" si="96"/>
        <v>58.655576511704886</v>
      </c>
      <c r="BI97" s="672">
        <f t="shared" si="97"/>
        <v>69.300871704391795</v>
      </c>
      <c r="BK97" s="670">
        <v>0.94274305555555549</v>
      </c>
      <c r="BL97" s="671">
        <f t="shared" si="145"/>
        <v>45526.942743055559</v>
      </c>
      <c r="BM97" s="670" t="s">
        <v>329</v>
      </c>
      <c r="BN97" s="672">
        <v>1.2E-2</v>
      </c>
      <c r="BO97" s="672">
        <v>5.0999999999999997E-2</v>
      </c>
      <c r="BP97" s="672">
        <v>0.03</v>
      </c>
      <c r="BQ97" s="674">
        <v>114.42559497140269</v>
      </c>
      <c r="BR97" s="672">
        <f t="shared" si="147"/>
        <v>3814.1864990467566</v>
      </c>
      <c r="BS97" s="675">
        <f t="shared" si="98"/>
        <v>45.770237988561078</v>
      </c>
      <c r="BT97" s="672">
        <f t="shared" si="99"/>
        <v>3.6911482248839582</v>
      </c>
      <c r="BU97" s="672">
        <f t="shared" si="100"/>
        <v>3.9457101714276792</v>
      </c>
      <c r="BV97" s="672">
        <f t="shared" si="101"/>
        <v>42.079089763677118</v>
      </c>
      <c r="BW97" s="672">
        <f t="shared" si="102"/>
        <v>49.715948159988756</v>
      </c>
      <c r="BY97" s="472">
        <v>63.135283964121541</v>
      </c>
      <c r="BZ97" s="472">
        <f t="shared" si="127"/>
        <v>69.300871704391795</v>
      </c>
      <c r="CA97" s="472">
        <f t="shared" si="128"/>
        <v>42.079089763677118</v>
      </c>
      <c r="CB97" s="472">
        <v>68.5779808575803</v>
      </c>
      <c r="CC97" s="472">
        <v>58.043728805724641</v>
      </c>
      <c r="CD97" s="472">
        <f t="shared" si="129"/>
        <v>0.72289084681149518</v>
      </c>
      <c r="CE97" s="472">
        <f t="shared" si="130"/>
        <v>15.964639042047523</v>
      </c>
      <c r="CI97" s="661">
        <v>0.92087962962962966</v>
      </c>
      <c r="CJ97" s="662">
        <f t="shared" si="131"/>
        <v>45526.92087962963</v>
      </c>
      <c r="CK97" s="661" t="s">
        <v>365</v>
      </c>
      <c r="CL97" s="663">
        <v>1.6E-2</v>
      </c>
      <c r="CM97" s="663">
        <v>0.123</v>
      </c>
      <c r="CN97" s="663">
        <v>0.123</v>
      </c>
      <c r="CO97" s="664">
        <v>507.35565699957988</v>
      </c>
      <c r="CP97" s="505">
        <f t="shared" si="132"/>
        <v>4124.8427398339827</v>
      </c>
      <c r="CQ97" s="665">
        <f t="shared" si="133"/>
        <v>65.997483837343722</v>
      </c>
      <c r="CR97" s="505">
        <f t="shared" si="103"/>
        <v>4.0915778790288702</v>
      </c>
      <c r="CS97" s="505">
        <f t="shared" si="104"/>
        <v>4.1586529262260647</v>
      </c>
      <c r="CT97" s="505">
        <f t="shared" si="105"/>
        <v>61.905905958314854</v>
      </c>
      <c r="CU97" s="505">
        <f t="shared" si="106"/>
        <v>70.156136763569791</v>
      </c>
      <c r="CW97" s="661">
        <v>0.92087962962962966</v>
      </c>
      <c r="CX97" s="662">
        <f t="shared" si="134"/>
        <v>45526.92087962963</v>
      </c>
      <c r="CY97" s="661" t="s">
        <v>365</v>
      </c>
      <c r="CZ97" s="663">
        <v>1.6E-2</v>
      </c>
      <c r="DA97" s="663">
        <v>0.123</v>
      </c>
      <c r="DB97" s="663">
        <v>0.123</v>
      </c>
      <c r="DC97" s="664">
        <v>419.19256316868018</v>
      </c>
      <c r="DD97" s="505">
        <f t="shared" si="146"/>
        <v>3408.0696192575624</v>
      </c>
      <c r="DE97" s="665">
        <f t="shared" si="135"/>
        <v>54.529113908120998</v>
      </c>
      <c r="DF97" s="505">
        <f t="shared" si="107"/>
        <v>3.3805851868441952</v>
      </c>
      <c r="DG97" s="505">
        <f t="shared" si="108"/>
        <v>3.4360046161367226</v>
      </c>
      <c r="DH97" s="505">
        <f t="shared" si="109"/>
        <v>51.148528721276804</v>
      </c>
      <c r="DI97" s="505">
        <f t="shared" si="110"/>
        <v>57.965118524257718</v>
      </c>
      <c r="DK97" s="1019">
        <v>65.690932523727099</v>
      </c>
      <c r="DL97" s="229">
        <f t="shared" si="136"/>
        <v>70.156136763569791</v>
      </c>
      <c r="DM97" s="1020">
        <f t="shared" si="137"/>
        <v>51.148528721276804</v>
      </c>
      <c r="DN97" s="1021">
        <v>69.830268948121784</v>
      </c>
      <c r="DO97" s="229">
        <v>61.618359590048456</v>
      </c>
      <c r="DP97" s="472">
        <f t="shared" si="138"/>
        <v>0.32586781544800658</v>
      </c>
      <c r="DQ97" s="472">
        <f t="shared" si="139"/>
        <v>10.469830868771652</v>
      </c>
      <c r="DU97" s="682">
        <v>0.94100694444444455</v>
      </c>
      <c r="DV97" s="683">
        <f t="shared" si="39"/>
        <v>45526.941006944442</v>
      </c>
      <c r="DW97" s="682" t="s">
        <v>366</v>
      </c>
      <c r="DX97" s="684">
        <v>1.2999999999999999E-2</v>
      </c>
      <c r="DY97" s="684">
        <v>0.125</v>
      </c>
      <c r="DZ97" s="684">
        <v>0.125</v>
      </c>
      <c r="EA97" s="685">
        <v>474.54372395921371</v>
      </c>
      <c r="EB97" s="501">
        <f t="shared" si="111"/>
        <v>3796.3497916737097</v>
      </c>
      <c r="EC97" s="686">
        <f t="shared" si="112"/>
        <v>49.352547291758221</v>
      </c>
      <c r="ED97" s="501">
        <f t="shared" si="113"/>
        <v>3.7662200314223311</v>
      </c>
      <c r="EE97" s="501">
        <f t="shared" si="114"/>
        <v>3.8269655158001106</v>
      </c>
      <c r="EF97" s="501">
        <f t="shared" si="115"/>
        <v>45.586327260335892</v>
      </c>
      <c r="EG97" s="501">
        <f t="shared" si="116"/>
        <v>53.179512807558332</v>
      </c>
      <c r="EI97" s="682">
        <v>0.94100694444444455</v>
      </c>
      <c r="EJ97" s="683">
        <f t="shared" si="46"/>
        <v>45526.941006944442</v>
      </c>
      <c r="EK97" s="682" t="s">
        <v>366</v>
      </c>
      <c r="EL97" s="684">
        <v>1.2999999999999999E-2</v>
      </c>
      <c r="EM97" s="684">
        <v>0.125</v>
      </c>
      <c r="EN97" s="684">
        <v>0.125</v>
      </c>
      <c r="EO97" s="685">
        <v>411.04962086203687</v>
      </c>
      <c r="EP97" s="501">
        <f t="shared" si="117"/>
        <v>3288.396966896295</v>
      </c>
      <c r="EQ97" s="686">
        <f t="shared" si="118"/>
        <v>42.749160569651835</v>
      </c>
      <c r="ER97" s="501">
        <f t="shared" si="119"/>
        <v>3.2622985782701339</v>
      </c>
      <c r="ES97" s="501">
        <f t="shared" si="120"/>
        <v>3.3149162972744914</v>
      </c>
      <c r="ET97" s="501">
        <f t="shared" si="121"/>
        <v>39.486861991381701</v>
      </c>
      <c r="EU97" s="501">
        <f t="shared" si="122"/>
        <v>46.064076866926328</v>
      </c>
      <c r="EW97" s="1022">
        <v>49.580031746859611</v>
      </c>
      <c r="EX97" s="230">
        <f t="shared" si="140"/>
        <v>53.179512807558332</v>
      </c>
      <c r="EY97" s="1023">
        <f t="shared" si="141"/>
        <v>39.486861991381701</v>
      </c>
      <c r="EZ97" s="1024">
        <v>53.424637186287313</v>
      </c>
      <c r="FA97" s="230">
        <v>45.79645179059743</v>
      </c>
      <c r="FB97" s="472">
        <f t="shared" si="142"/>
        <v>-0.24512437872898118</v>
      </c>
      <c r="FC97" s="472">
        <f t="shared" si="143"/>
        <v>6.309589799215729</v>
      </c>
    </row>
    <row r="98" spans="49:159" x14ac:dyDescent="0.25">
      <c r="AW98" s="670">
        <v>0.94313657407407403</v>
      </c>
      <c r="AX98" s="671">
        <f t="shared" si="144"/>
        <v>45526.943136574075</v>
      </c>
      <c r="AY98" s="670" t="s">
        <v>329</v>
      </c>
      <c r="AZ98" s="672">
        <v>1.0999999999999999E-2</v>
      </c>
      <c r="BA98" s="672">
        <v>5.0999999999999997E-2</v>
      </c>
      <c r="BB98" s="672">
        <v>0.03</v>
      </c>
      <c r="BC98" s="674">
        <v>159.50200630375889</v>
      </c>
      <c r="BD98" s="672">
        <f t="shared" si="92"/>
        <v>5316.7335434586303</v>
      </c>
      <c r="BE98" s="675">
        <f t="shared" si="93"/>
        <v>58.484068978044931</v>
      </c>
      <c r="BF98" s="672">
        <f t="shared" si="94"/>
        <v>5.1452260097986739</v>
      </c>
      <c r="BG98" s="672">
        <f t="shared" si="95"/>
        <v>5.5000691828882387</v>
      </c>
      <c r="BH98" s="672">
        <f t="shared" si="96"/>
        <v>53.338842968246254</v>
      </c>
      <c r="BI98" s="672">
        <f t="shared" si="97"/>
        <v>63.984138160933171</v>
      </c>
      <c r="BK98" s="670">
        <v>0.94313657407407403</v>
      </c>
      <c r="BL98" s="671">
        <f t="shared" si="145"/>
        <v>45526.943136574075</v>
      </c>
      <c r="BM98" s="670" t="s">
        <v>329</v>
      </c>
      <c r="BN98" s="672">
        <v>1.0999999999999999E-2</v>
      </c>
      <c r="BO98" s="672">
        <v>5.0999999999999997E-2</v>
      </c>
      <c r="BP98" s="672">
        <v>0.03</v>
      </c>
      <c r="BQ98" s="674">
        <v>114.42559497140269</v>
      </c>
      <c r="BR98" s="672">
        <f t="shared" si="147"/>
        <v>3814.1864990467566</v>
      </c>
      <c r="BS98" s="675">
        <f t="shared" si="98"/>
        <v>41.956051489514323</v>
      </c>
      <c r="BT98" s="672">
        <f t="shared" si="99"/>
        <v>3.6911482248839582</v>
      </c>
      <c r="BU98" s="672">
        <f t="shared" si="100"/>
        <v>3.9457101714276792</v>
      </c>
      <c r="BV98" s="672">
        <f t="shared" si="101"/>
        <v>38.264903264630362</v>
      </c>
      <c r="BW98" s="672">
        <f t="shared" si="102"/>
        <v>45.901761660942</v>
      </c>
      <c r="BY98" s="472">
        <v>57.874010300444745</v>
      </c>
      <c r="BZ98" s="472">
        <f t="shared" si="127"/>
        <v>63.984138160933171</v>
      </c>
      <c r="CA98" s="472">
        <f t="shared" si="128"/>
        <v>38.264903264630362</v>
      </c>
      <c r="CB98" s="472">
        <v>63.316707193903497</v>
      </c>
      <c r="CC98" s="472">
        <v>52.782455142047844</v>
      </c>
      <c r="CD98" s="472">
        <f t="shared" si="129"/>
        <v>0.66743096702967364</v>
      </c>
      <c r="CE98" s="472">
        <f t="shared" si="130"/>
        <v>14.517551877417482</v>
      </c>
      <c r="CI98" s="661">
        <v>0.92156249999999995</v>
      </c>
      <c r="CJ98" s="662">
        <f t="shared" si="131"/>
        <v>45526.9215625</v>
      </c>
      <c r="CK98" s="661" t="s">
        <v>365</v>
      </c>
      <c r="CL98" s="663">
        <v>1.6E-2</v>
      </c>
      <c r="CM98" s="663">
        <v>0.123</v>
      </c>
      <c r="CN98" s="663">
        <v>0.123</v>
      </c>
      <c r="CO98" s="664">
        <v>507.35565699957988</v>
      </c>
      <c r="CP98" s="505">
        <f t="shared" si="132"/>
        <v>4124.8427398339827</v>
      </c>
      <c r="CQ98" s="665">
        <f t="shared" si="133"/>
        <v>65.997483837343722</v>
      </c>
      <c r="CR98" s="505">
        <f t="shared" si="103"/>
        <v>4.0915778790288702</v>
      </c>
      <c r="CS98" s="505">
        <f t="shared" si="104"/>
        <v>4.1586529262260647</v>
      </c>
      <c r="CT98" s="505">
        <f t="shared" si="105"/>
        <v>61.905905958314854</v>
      </c>
      <c r="CU98" s="505">
        <f t="shared" si="106"/>
        <v>70.156136763569791</v>
      </c>
      <c r="CW98" s="661">
        <v>0.92156249999999995</v>
      </c>
      <c r="CX98" s="662">
        <f t="shared" si="134"/>
        <v>45526.9215625</v>
      </c>
      <c r="CY98" s="661" t="s">
        <v>365</v>
      </c>
      <c r="CZ98" s="663">
        <v>1.6E-2</v>
      </c>
      <c r="DA98" s="663">
        <v>0.123</v>
      </c>
      <c r="DB98" s="663">
        <v>0.123</v>
      </c>
      <c r="DC98" s="664">
        <v>419.19256316868018</v>
      </c>
      <c r="DD98" s="505">
        <f t="shared" si="146"/>
        <v>3408.0696192575624</v>
      </c>
      <c r="DE98" s="665">
        <f t="shared" si="135"/>
        <v>54.529113908120998</v>
      </c>
      <c r="DF98" s="505">
        <f t="shared" si="107"/>
        <v>3.3805851868441952</v>
      </c>
      <c r="DG98" s="505">
        <f t="shared" si="108"/>
        <v>3.4360046161367226</v>
      </c>
      <c r="DH98" s="505">
        <f t="shared" si="109"/>
        <v>51.148528721276804</v>
      </c>
      <c r="DI98" s="505">
        <f t="shared" si="110"/>
        <v>57.965118524257718</v>
      </c>
      <c r="DK98" s="1019">
        <v>65.690932523727099</v>
      </c>
      <c r="DL98" s="229">
        <f t="shared" si="136"/>
        <v>70.156136763569791</v>
      </c>
      <c r="DM98" s="1020">
        <f t="shared" si="137"/>
        <v>51.148528721276804</v>
      </c>
      <c r="DN98" s="1021">
        <v>69.830268948121784</v>
      </c>
      <c r="DO98" s="229">
        <v>61.618359590048456</v>
      </c>
      <c r="DP98" s="472">
        <f t="shared" si="138"/>
        <v>0.32586781544800658</v>
      </c>
      <c r="DQ98" s="472">
        <f t="shared" si="139"/>
        <v>10.469830868771652</v>
      </c>
      <c r="DU98" s="682">
        <v>0.94450231481481473</v>
      </c>
      <c r="DV98" s="683">
        <f t="shared" si="39"/>
        <v>45526.944502314815</v>
      </c>
      <c r="DW98" s="682" t="s">
        <v>366</v>
      </c>
      <c r="DX98" s="684">
        <v>1.2999999999999999E-2</v>
      </c>
      <c r="DY98" s="684">
        <v>0.125</v>
      </c>
      <c r="DZ98" s="684">
        <v>0.125</v>
      </c>
      <c r="EA98" s="685">
        <v>474.54372395921371</v>
      </c>
      <c r="EB98" s="501">
        <f t="shared" si="111"/>
        <v>3796.3497916737097</v>
      </c>
      <c r="EC98" s="686">
        <f t="shared" si="112"/>
        <v>49.352547291758221</v>
      </c>
      <c r="ED98" s="501">
        <f t="shared" si="113"/>
        <v>3.7662200314223311</v>
      </c>
      <c r="EE98" s="501">
        <f t="shared" si="114"/>
        <v>3.8269655158001106</v>
      </c>
      <c r="EF98" s="501">
        <f t="shared" si="115"/>
        <v>45.586327260335892</v>
      </c>
      <c r="EG98" s="501">
        <f t="shared" si="116"/>
        <v>53.179512807558332</v>
      </c>
      <c r="EI98" s="682">
        <v>0.94450231481481473</v>
      </c>
      <c r="EJ98" s="683">
        <f t="shared" si="46"/>
        <v>45526.944502314815</v>
      </c>
      <c r="EK98" s="682" t="s">
        <v>366</v>
      </c>
      <c r="EL98" s="684">
        <v>1.2999999999999999E-2</v>
      </c>
      <c r="EM98" s="684">
        <v>0.125</v>
      </c>
      <c r="EN98" s="684">
        <v>0.125</v>
      </c>
      <c r="EO98" s="685">
        <v>411.04962086203687</v>
      </c>
      <c r="EP98" s="501">
        <f t="shared" si="117"/>
        <v>3288.396966896295</v>
      </c>
      <c r="EQ98" s="686">
        <f t="shared" si="118"/>
        <v>42.749160569651835</v>
      </c>
      <c r="ER98" s="501">
        <f t="shared" si="119"/>
        <v>3.2622985782701339</v>
      </c>
      <c r="ES98" s="501">
        <f t="shared" si="120"/>
        <v>3.3149162972744914</v>
      </c>
      <c r="ET98" s="501">
        <f t="shared" si="121"/>
        <v>39.486861991381701</v>
      </c>
      <c r="EU98" s="501">
        <f t="shared" si="122"/>
        <v>46.064076866926328</v>
      </c>
      <c r="EW98" s="1022">
        <v>49.580031746859611</v>
      </c>
      <c r="EX98" s="230">
        <f t="shared" si="140"/>
        <v>53.179512807558332</v>
      </c>
      <c r="EY98" s="1023">
        <f t="shared" si="141"/>
        <v>39.486861991381701</v>
      </c>
      <c r="EZ98" s="1024">
        <v>53.424637186287313</v>
      </c>
      <c r="FA98" s="230">
        <v>45.79645179059743</v>
      </c>
      <c r="FB98" s="472">
        <f t="shared" si="142"/>
        <v>-0.24512437872898118</v>
      </c>
      <c r="FC98" s="472">
        <f t="shared" si="143"/>
        <v>6.309589799215729</v>
      </c>
    </row>
    <row r="99" spans="49:159" x14ac:dyDescent="0.25">
      <c r="AW99" s="670">
        <v>0.94383101851851858</v>
      </c>
      <c r="AX99" s="671">
        <f t="shared" si="144"/>
        <v>45526.943831018521</v>
      </c>
      <c r="AY99" s="670" t="s">
        <v>329</v>
      </c>
      <c r="AZ99" s="672">
        <v>0.01</v>
      </c>
      <c r="BA99" s="672">
        <v>5.0999999999999997E-2</v>
      </c>
      <c r="BB99" s="672">
        <v>0.03</v>
      </c>
      <c r="BC99" s="674">
        <v>159.50200630375889</v>
      </c>
      <c r="BD99" s="672">
        <f t="shared" si="92"/>
        <v>5316.7335434586303</v>
      </c>
      <c r="BE99" s="675">
        <f t="shared" si="93"/>
        <v>53.167335434586306</v>
      </c>
      <c r="BF99" s="672">
        <f t="shared" si="94"/>
        <v>5.1452260097986739</v>
      </c>
      <c r="BG99" s="672">
        <f t="shared" si="95"/>
        <v>5.5000691828882387</v>
      </c>
      <c r="BH99" s="672">
        <f t="shared" si="96"/>
        <v>48.022109424787629</v>
      </c>
      <c r="BI99" s="672">
        <f t="shared" si="97"/>
        <v>58.667404617474546</v>
      </c>
      <c r="BK99" s="670">
        <v>0.94383101851851858</v>
      </c>
      <c r="BL99" s="671">
        <f t="shared" si="145"/>
        <v>45526.943831018521</v>
      </c>
      <c r="BM99" s="670" t="s">
        <v>329</v>
      </c>
      <c r="BN99" s="672">
        <v>0.01</v>
      </c>
      <c r="BO99" s="672">
        <v>5.0999999999999997E-2</v>
      </c>
      <c r="BP99" s="672">
        <v>0.03</v>
      </c>
      <c r="BQ99" s="674">
        <v>114.42559497140269</v>
      </c>
      <c r="BR99" s="672">
        <f t="shared" si="147"/>
        <v>3814.1864990467566</v>
      </c>
      <c r="BS99" s="675">
        <f t="shared" si="98"/>
        <v>38.141864990467568</v>
      </c>
      <c r="BT99" s="672">
        <f t="shared" si="99"/>
        <v>3.6911482248839582</v>
      </c>
      <c r="BU99" s="672">
        <f t="shared" si="100"/>
        <v>3.9457101714276792</v>
      </c>
      <c r="BV99" s="672">
        <f t="shared" si="101"/>
        <v>34.450716765583607</v>
      </c>
      <c r="BW99" s="672">
        <f t="shared" si="102"/>
        <v>42.087575161895245</v>
      </c>
      <c r="BY99" s="472">
        <v>52.612736636767949</v>
      </c>
      <c r="BZ99" s="472">
        <f t="shared" si="127"/>
        <v>58.667404617474546</v>
      </c>
      <c r="CA99" s="472">
        <f t="shared" si="128"/>
        <v>34.450716765583607</v>
      </c>
      <c r="CB99" s="472">
        <v>58.055433530226701</v>
      </c>
      <c r="CC99" s="472">
        <v>47.521181478371048</v>
      </c>
      <c r="CD99" s="472">
        <f t="shared" si="129"/>
        <v>0.61197108724784499</v>
      </c>
      <c r="CE99" s="472">
        <f t="shared" si="130"/>
        <v>13.070464712787441</v>
      </c>
      <c r="CI99" s="661">
        <v>0.92231481481481481</v>
      </c>
      <c r="CJ99" s="662">
        <f t="shared" si="131"/>
        <v>45526.922314814816</v>
      </c>
      <c r="CK99" s="661" t="s">
        <v>365</v>
      </c>
      <c r="CL99" s="663">
        <v>1.4E-2</v>
      </c>
      <c r="CM99" s="663">
        <v>0.123</v>
      </c>
      <c r="CN99" s="663">
        <v>0.123</v>
      </c>
      <c r="CO99" s="664">
        <v>507.35565699957988</v>
      </c>
      <c r="CP99" s="505">
        <f t="shared" si="132"/>
        <v>4124.8427398339827</v>
      </c>
      <c r="CQ99" s="665">
        <f t="shared" si="133"/>
        <v>57.747798357675762</v>
      </c>
      <c r="CR99" s="505">
        <f t="shared" si="103"/>
        <v>4.0915778790288702</v>
      </c>
      <c r="CS99" s="505">
        <f t="shared" si="104"/>
        <v>4.1586529262260647</v>
      </c>
      <c r="CT99" s="505">
        <f t="shared" si="105"/>
        <v>53.656220478646894</v>
      </c>
      <c r="CU99" s="505">
        <f t="shared" si="106"/>
        <v>61.906451283901831</v>
      </c>
      <c r="CW99" s="661">
        <v>0.92231481481481481</v>
      </c>
      <c r="CX99" s="662">
        <f t="shared" si="134"/>
        <v>45526.922314814816</v>
      </c>
      <c r="CY99" s="661" t="s">
        <v>365</v>
      </c>
      <c r="CZ99" s="663">
        <v>1.4E-2</v>
      </c>
      <c r="DA99" s="663">
        <v>0.123</v>
      </c>
      <c r="DB99" s="663">
        <v>0.123</v>
      </c>
      <c r="DC99" s="664">
        <v>419.19256316868018</v>
      </c>
      <c r="DD99" s="505">
        <f t="shared" si="146"/>
        <v>3408.0696192575624</v>
      </c>
      <c r="DE99" s="665">
        <f t="shared" si="135"/>
        <v>47.712974669605877</v>
      </c>
      <c r="DF99" s="505">
        <f t="shared" si="107"/>
        <v>3.3805851868441952</v>
      </c>
      <c r="DG99" s="505">
        <f t="shared" si="108"/>
        <v>3.4360046161367226</v>
      </c>
      <c r="DH99" s="505">
        <f t="shared" si="109"/>
        <v>44.332389482761684</v>
      </c>
      <c r="DI99" s="505">
        <f t="shared" si="110"/>
        <v>51.148979285742598</v>
      </c>
      <c r="DK99" s="1019">
        <v>57.479565958261212</v>
      </c>
      <c r="DL99" s="229">
        <f t="shared" si="136"/>
        <v>61.906451283901831</v>
      </c>
      <c r="DM99" s="1020">
        <f t="shared" si="137"/>
        <v>44.332389482761684</v>
      </c>
      <c r="DN99" s="1021">
        <v>61.618902382655904</v>
      </c>
      <c r="DO99" s="229">
        <v>53.406993024582569</v>
      </c>
      <c r="DP99" s="472">
        <f t="shared" si="138"/>
        <v>0.28754890124592691</v>
      </c>
      <c r="DQ99" s="472">
        <f t="shared" si="139"/>
        <v>9.0746035418208848</v>
      </c>
      <c r="DU99" s="682">
        <v>0.94797453703703705</v>
      </c>
      <c r="DV99" s="683">
        <f t="shared" si="39"/>
        <v>45526.947974537034</v>
      </c>
      <c r="DW99" s="682" t="s">
        <v>366</v>
      </c>
      <c r="DX99" s="684">
        <v>1.0999999999999999E-2</v>
      </c>
      <c r="DY99" s="684">
        <v>0.125</v>
      </c>
      <c r="DZ99" s="684">
        <v>0.125</v>
      </c>
      <c r="EA99" s="685">
        <v>474.54372395921371</v>
      </c>
      <c r="EB99" s="501">
        <f t="shared" si="111"/>
        <v>3796.3497916737097</v>
      </c>
      <c r="EC99" s="686">
        <f t="shared" si="112"/>
        <v>41.759847708410803</v>
      </c>
      <c r="ED99" s="501">
        <f t="shared" si="113"/>
        <v>3.7662200314223311</v>
      </c>
      <c r="EE99" s="501">
        <f t="shared" si="114"/>
        <v>3.8269655158001106</v>
      </c>
      <c r="EF99" s="501">
        <f t="shared" si="115"/>
        <v>37.993627676988474</v>
      </c>
      <c r="EG99" s="501">
        <f t="shared" si="116"/>
        <v>45.586813224210914</v>
      </c>
      <c r="EI99" s="682">
        <v>0.94797453703703705</v>
      </c>
      <c r="EJ99" s="683">
        <f t="shared" si="46"/>
        <v>45526.947974537034</v>
      </c>
      <c r="EK99" s="682" t="s">
        <v>366</v>
      </c>
      <c r="EL99" s="684">
        <v>1.0999999999999999E-2</v>
      </c>
      <c r="EM99" s="684">
        <v>0.125</v>
      </c>
      <c r="EN99" s="684">
        <v>0.125</v>
      </c>
      <c r="EO99" s="685">
        <v>411.04962086203687</v>
      </c>
      <c r="EP99" s="501">
        <f t="shared" si="117"/>
        <v>3288.396966896295</v>
      </c>
      <c r="EQ99" s="686">
        <f t="shared" si="118"/>
        <v>36.172366635859241</v>
      </c>
      <c r="ER99" s="501">
        <f t="shared" si="119"/>
        <v>3.2622985782701339</v>
      </c>
      <c r="ES99" s="501">
        <f t="shared" si="120"/>
        <v>3.3149162972744914</v>
      </c>
      <c r="ET99" s="501">
        <f t="shared" si="121"/>
        <v>32.910068057589108</v>
      </c>
      <c r="EU99" s="501">
        <f t="shared" si="122"/>
        <v>39.487282933133734</v>
      </c>
      <c r="EW99" s="1022">
        <v>41.952334555035051</v>
      </c>
      <c r="EX99" s="230">
        <f t="shared" si="140"/>
        <v>45.586813224210914</v>
      </c>
      <c r="EY99" s="1023">
        <f t="shared" si="141"/>
        <v>32.910068057589108</v>
      </c>
      <c r="EZ99" s="1024">
        <v>45.796939994462754</v>
      </c>
      <c r="FA99" s="230">
        <v>38.168754598772871</v>
      </c>
      <c r="FB99" s="472">
        <f t="shared" si="142"/>
        <v>-0.2101267702518399</v>
      </c>
      <c r="FC99" s="472">
        <f t="shared" si="143"/>
        <v>5.2586865411837636</v>
      </c>
    </row>
    <row r="100" spans="49:159" x14ac:dyDescent="0.25">
      <c r="AW100" s="670">
        <v>0.94425925925925924</v>
      </c>
      <c r="AX100" s="671">
        <f t="shared" si="144"/>
        <v>45526.94425925926</v>
      </c>
      <c r="AY100" s="670" t="s">
        <v>329</v>
      </c>
      <c r="AZ100" s="672">
        <v>1.0999999999999999E-2</v>
      </c>
      <c r="BA100" s="672">
        <v>5.0999999999999997E-2</v>
      </c>
      <c r="BB100" s="672">
        <v>0.03</v>
      </c>
      <c r="BC100" s="674">
        <v>159.50200630375889</v>
      </c>
      <c r="BD100" s="672">
        <f t="shared" si="92"/>
        <v>5316.7335434586303</v>
      </c>
      <c r="BE100" s="675">
        <f t="shared" si="93"/>
        <v>58.484068978044931</v>
      </c>
      <c r="BF100" s="672">
        <f t="shared" si="94"/>
        <v>5.1452260097986739</v>
      </c>
      <c r="BG100" s="672">
        <f t="shared" si="95"/>
        <v>5.5000691828882387</v>
      </c>
      <c r="BH100" s="672">
        <f t="shared" si="96"/>
        <v>53.338842968246254</v>
      </c>
      <c r="BI100" s="672">
        <f t="shared" si="97"/>
        <v>63.984138160933171</v>
      </c>
      <c r="BK100" s="670">
        <v>0.94425925925925924</v>
      </c>
      <c r="BL100" s="671">
        <f t="shared" si="145"/>
        <v>45526.94425925926</v>
      </c>
      <c r="BM100" s="670" t="s">
        <v>329</v>
      </c>
      <c r="BN100" s="672">
        <v>1.0999999999999999E-2</v>
      </c>
      <c r="BO100" s="672">
        <v>5.0999999999999997E-2</v>
      </c>
      <c r="BP100" s="672">
        <v>0.03</v>
      </c>
      <c r="BQ100" s="674">
        <v>114.42559497140269</v>
      </c>
      <c r="BR100" s="672">
        <f t="shared" si="147"/>
        <v>3814.1864990467566</v>
      </c>
      <c r="BS100" s="675">
        <f t="shared" si="98"/>
        <v>41.956051489514323</v>
      </c>
      <c r="BT100" s="672">
        <f t="shared" si="99"/>
        <v>3.6911482248839582</v>
      </c>
      <c r="BU100" s="672">
        <f t="shared" si="100"/>
        <v>3.9457101714276792</v>
      </c>
      <c r="BV100" s="672">
        <f t="shared" si="101"/>
        <v>38.264903264630362</v>
      </c>
      <c r="BW100" s="672">
        <f t="shared" si="102"/>
        <v>45.901761660942</v>
      </c>
      <c r="BY100" s="472">
        <v>57.874010300444745</v>
      </c>
      <c r="BZ100" s="472">
        <f t="shared" si="127"/>
        <v>63.984138160933171</v>
      </c>
      <c r="CA100" s="472">
        <f t="shared" si="128"/>
        <v>38.264903264630362</v>
      </c>
      <c r="CB100" s="472">
        <v>63.316707193903497</v>
      </c>
      <c r="CC100" s="472">
        <v>52.782455142047844</v>
      </c>
      <c r="CD100" s="472">
        <f t="shared" si="129"/>
        <v>0.66743096702967364</v>
      </c>
      <c r="CE100" s="472">
        <f t="shared" si="130"/>
        <v>14.517551877417482</v>
      </c>
      <c r="CI100" s="661">
        <v>0.92295138888888895</v>
      </c>
      <c r="CJ100" s="662">
        <f t="shared" si="131"/>
        <v>45526.922951388886</v>
      </c>
      <c r="CK100" s="661" t="s">
        <v>365</v>
      </c>
      <c r="CL100" s="663">
        <v>1.4999999999999999E-2</v>
      </c>
      <c r="CM100" s="663">
        <v>0.123</v>
      </c>
      <c r="CN100" s="663">
        <v>0.123</v>
      </c>
      <c r="CO100" s="664">
        <v>507.35565699957988</v>
      </c>
      <c r="CP100" s="505">
        <f t="shared" si="132"/>
        <v>4124.8427398339827</v>
      </c>
      <c r="CQ100" s="665">
        <f t="shared" si="133"/>
        <v>61.872641097509735</v>
      </c>
      <c r="CR100" s="505">
        <f t="shared" si="103"/>
        <v>4.0915778790288702</v>
      </c>
      <c r="CS100" s="505">
        <f t="shared" si="104"/>
        <v>4.1586529262260647</v>
      </c>
      <c r="CT100" s="505">
        <f t="shared" si="105"/>
        <v>57.781063218480867</v>
      </c>
      <c r="CU100" s="505">
        <f t="shared" si="106"/>
        <v>66.031294023735796</v>
      </c>
      <c r="CW100" s="661">
        <v>0.92295138888888895</v>
      </c>
      <c r="CX100" s="662">
        <f t="shared" si="134"/>
        <v>45526.922951388886</v>
      </c>
      <c r="CY100" s="661" t="s">
        <v>365</v>
      </c>
      <c r="CZ100" s="663">
        <v>1.4999999999999999E-2</v>
      </c>
      <c r="DA100" s="663">
        <v>0.123</v>
      </c>
      <c r="DB100" s="663">
        <v>0.123</v>
      </c>
      <c r="DC100" s="664">
        <v>419.19256316868018</v>
      </c>
      <c r="DD100" s="505">
        <f t="shared" si="146"/>
        <v>3408.0696192575624</v>
      </c>
      <c r="DE100" s="665">
        <f t="shared" si="135"/>
        <v>51.121044288863438</v>
      </c>
      <c r="DF100" s="505">
        <f t="shared" si="107"/>
        <v>3.3805851868441952</v>
      </c>
      <c r="DG100" s="505">
        <f t="shared" si="108"/>
        <v>3.4360046161367226</v>
      </c>
      <c r="DH100" s="505">
        <f t="shared" si="109"/>
        <v>47.740459102019244</v>
      </c>
      <c r="DI100" s="505">
        <f t="shared" si="110"/>
        <v>54.557048905000158</v>
      </c>
      <c r="DK100" s="1019">
        <v>61.585249240994152</v>
      </c>
      <c r="DL100" s="229">
        <f t="shared" si="136"/>
        <v>66.031294023735796</v>
      </c>
      <c r="DM100" s="1020">
        <f t="shared" si="137"/>
        <v>47.740459102019244</v>
      </c>
      <c r="DN100" s="1021">
        <v>65.724585665388844</v>
      </c>
      <c r="DO100" s="229">
        <v>57.512676307315509</v>
      </c>
      <c r="DP100" s="472">
        <f t="shared" si="138"/>
        <v>0.30670835834695254</v>
      </c>
      <c r="DQ100" s="472">
        <f t="shared" si="139"/>
        <v>9.7722172052962648</v>
      </c>
      <c r="DU100" s="682">
        <v>0.95142361111111118</v>
      </c>
      <c r="DV100" s="683">
        <f t="shared" si="39"/>
        <v>45526.951423611114</v>
      </c>
      <c r="DW100" s="682" t="s">
        <v>366</v>
      </c>
      <c r="DX100" s="684">
        <v>1.0999999999999999E-2</v>
      </c>
      <c r="DY100" s="684">
        <v>0.125</v>
      </c>
      <c r="DZ100" s="684">
        <v>0.125</v>
      </c>
      <c r="EA100" s="685">
        <v>474.54372395921371</v>
      </c>
      <c r="EB100" s="501">
        <f t="shared" si="111"/>
        <v>3796.3497916737097</v>
      </c>
      <c r="EC100" s="686">
        <f t="shared" si="112"/>
        <v>41.759847708410803</v>
      </c>
      <c r="ED100" s="501">
        <f t="shared" si="113"/>
        <v>3.7662200314223311</v>
      </c>
      <c r="EE100" s="501">
        <f t="shared" si="114"/>
        <v>3.8269655158001106</v>
      </c>
      <c r="EF100" s="501">
        <f t="shared" si="115"/>
        <v>37.993627676988474</v>
      </c>
      <c r="EG100" s="501">
        <f t="shared" si="116"/>
        <v>45.586813224210914</v>
      </c>
      <c r="EI100" s="682">
        <v>0.95142361111111118</v>
      </c>
      <c r="EJ100" s="683">
        <f t="shared" si="46"/>
        <v>45526.951423611114</v>
      </c>
      <c r="EK100" s="682" t="s">
        <v>366</v>
      </c>
      <c r="EL100" s="684">
        <v>1.0999999999999999E-2</v>
      </c>
      <c r="EM100" s="684">
        <v>0.125</v>
      </c>
      <c r="EN100" s="684">
        <v>0.125</v>
      </c>
      <c r="EO100" s="685">
        <v>411.04962086203687</v>
      </c>
      <c r="EP100" s="501">
        <f t="shared" si="117"/>
        <v>3288.396966896295</v>
      </c>
      <c r="EQ100" s="686">
        <f t="shared" si="118"/>
        <v>36.172366635859241</v>
      </c>
      <c r="ER100" s="501">
        <f t="shared" si="119"/>
        <v>3.2622985782701339</v>
      </c>
      <c r="ES100" s="501">
        <f t="shared" si="120"/>
        <v>3.3149162972744914</v>
      </c>
      <c r="ET100" s="501">
        <f t="shared" si="121"/>
        <v>32.910068057589108</v>
      </c>
      <c r="EU100" s="501">
        <f t="shared" si="122"/>
        <v>39.487282933133734</v>
      </c>
      <c r="EW100" s="1022">
        <v>41.952334555035051</v>
      </c>
      <c r="EX100" s="230">
        <f t="shared" si="140"/>
        <v>45.586813224210914</v>
      </c>
      <c r="EY100" s="1023">
        <f t="shared" si="141"/>
        <v>32.910068057589108</v>
      </c>
      <c r="EZ100" s="1024">
        <v>45.796939994462754</v>
      </c>
      <c r="FA100" s="230">
        <v>38.168754598772871</v>
      </c>
      <c r="FB100" s="472">
        <f t="shared" si="142"/>
        <v>-0.2101267702518399</v>
      </c>
      <c r="FC100" s="472">
        <f t="shared" si="143"/>
        <v>5.2586865411837636</v>
      </c>
    </row>
    <row r="101" spans="49:159" x14ac:dyDescent="0.25">
      <c r="AW101" s="670">
        <v>0.9447916666666667</v>
      </c>
      <c r="AX101" s="671">
        <f t="shared" si="144"/>
        <v>45526.944791666669</v>
      </c>
      <c r="AY101" s="670" t="s">
        <v>329</v>
      </c>
      <c r="AZ101" s="672">
        <v>1.0999999999999999E-2</v>
      </c>
      <c r="BA101" s="672">
        <v>5.0999999999999997E-2</v>
      </c>
      <c r="BB101" s="672">
        <v>0.03</v>
      </c>
      <c r="BC101" s="674">
        <v>159.50200630375889</v>
      </c>
      <c r="BD101" s="672">
        <f t="shared" si="92"/>
        <v>5316.7335434586303</v>
      </c>
      <c r="BE101" s="675">
        <f t="shared" si="93"/>
        <v>58.484068978044931</v>
      </c>
      <c r="BF101" s="672">
        <f t="shared" si="94"/>
        <v>5.1452260097986739</v>
      </c>
      <c r="BG101" s="672">
        <f t="shared" si="95"/>
        <v>5.5000691828882387</v>
      </c>
      <c r="BH101" s="672">
        <f t="shared" si="96"/>
        <v>53.338842968246254</v>
      </c>
      <c r="BI101" s="672">
        <f t="shared" si="97"/>
        <v>63.984138160933171</v>
      </c>
      <c r="BK101" s="670">
        <v>0.9447916666666667</v>
      </c>
      <c r="BL101" s="671">
        <f t="shared" si="145"/>
        <v>45526.944791666669</v>
      </c>
      <c r="BM101" s="670" t="s">
        <v>329</v>
      </c>
      <c r="BN101" s="672">
        <v>1.0999999999999999E-2</v>
      </c>
      <c r="BO101" s="672">
        <v>5.0999999999999997E-2</v>
      </c>
      <c r="BP101" s="672">
        <v>0.03</v>
      </c>
      <c r="BQ101" s="674">
        <v>114.42559497140269</v>
      </c>
      <c r="BR101" s="672">
        <f t="shared" si="147"/>
        <v>3814.1864990467566</v>
      </c>
      <c r="BS101" s="675">
        <f t="shared" si="98"/>
        <v>41.956051489514323</v>
      </c>
      <c r="BT101" s="672">
        <f t="shared" si="99"/>
        <v>3.6911482248839582</v>
      </c>
      <c r="BU101" s="672">
        <f t="shared" si="100"/>
        <v>3.9457101714276792</v>
      </c>
      <c r="BV101" s="672">
        <f t="shared" si="101"/>
        <v>38.264903264630362</v>
      </c>
      <c r="BW101" s="672">
        <f t="shared" si="102"/>
        <v>45.901761660942</v>
      </c>
      <c r="BY101" s="472">
        <v>57.874010300444745</v>
      </c>
      <c r="BZ101" s="472">
        <f t="shared" si="127"/>
        <v>63.984138160933171</v>
      </c>
      <c r="CA101" s="472">
        <f t="shared" si="128"/>
        <v>38.264903264630362</v>
      </c>
      <c r="CB101" s="472">
        <v>63.316707193903497</v>
      </c>
      <c r="CC101" s="472">
        <v>52.782455142047844</v>
      </c>
      <c r="CD101" s="472">
        <f t="shared" si="129"/>
        <v>0.66743096702967364</v>
      </c>
      <c r="CE101" s="472">
        <f t="shared" si="130"/>
        <v>14.517551877417482</v>
      </c>
      <c r="CI101" s="661">
        <v>0.9237037037037038</v>
      </c>
      <c r="CJ101" s="662">
        <f t="shared" si="131"/>
        <v>45526.923703703702</v>
      </c>
      <c r="CK101" s="661" t="s">
        <v>365</v>
      </c>
      <c r="CL101" s="663">
        <v>1.6E-2</v>
      </c>
      <c r="CM101" s="663">
        <v>0.123</v>
      </c>
      <c r="CN101" s="663">
        <v>0.123</v>
      </c>
      <c r="CO101" s="664">
        <v>507.35565699957988</v>
      </c>
      <c r="CP101" s="505">
        <f t="shared" si="132"/>
        <v>4124.8427398339827</v>
      </c>
      <c r="CQ101" s="665">
        <f t="shared" si="133"/>
        <v>65.997483837343722</v>
      </c>
      <c r="CR101" s="505">
        <f t="shared" si="103"/>
        <v>4.0915778790288702</v>
      </c>
      <c r="CS101" s="505">
        <f t="shared" si="104"/>
        <v>4.1586529262260647</v>
      </c>
      <c r="CT101" s="505">
        <f t="shared" si="105"/>
        <v>61.905905958314854</v>
      </c>
      <c r="CU101" s="505">
        <f t="shared" si="106"/>
        <v>70.156136763569791</v>
      </c>
      <c r="CW101" s="661">
        <v>0.9237037037037038</v>
      </c>
      <c r="CX101" s="662">
        <f t="shared" si="134"/>
        <v>45526.923703703702</v>
      </c>
      <c r="CY101" s="661" t="s">
        <v>365</v>
      </c>
      <c r="CZ101" s="663">
        <v>1.6E-2</v>
      </c>
      <c r="DA101" s="663">
        <v>0.123</v>
      </c>
      <c r="DB101" s="663">
        <v>0.123</v>
      </c>
      <c r="DC101" s="664">
        <v>419.19256316868018</v>
      </c>
      <c r="DD101" s="505">
        <f t="shared" si="146"/>
        <v>3408.0696192575624</v>
      </c>
      <c r="DE101" s="665">
        <f t="shared" si="135"/>
        <v>54.529113908120998</v>
      </c>
      <c r="DF101" s="505">
        <f t="shared" si="107"/>
        <v>3.3805851868441952</v>
      </c>
      <c r="DG101" s="505">
        <f t="shared" si="108"/>
        <v>3.4360046161367226</v>
      </c>
      <c r="DH101" s="505">
        <f t="shared" si="109"/>
        <v>51.148528721276804</v>
      </c>
      <c r="DI101" s="505">
        <f t="shared" si="110"/>
        <v>57.965118524257718</v>
      </c>
      <c r="DK101" s="1019">
        <v>65.690932523727099</v>
      </c>
      <c r="DL101" s="229">
        <f t="shared" si="136"/>
        <v>70.156136763569791</v>
      </c>
      <c r="DM101" s="1020">
        <f t="shared" si="137"/>
        <v>51.148528721276804</v>
      </c>
      <c r="DN101" s="1021">
        <v>69.830268948121784</v>
      </c>
      <c r="DO101" s="229">
        <v>61.618359590048456</v>
      </c>
      <c r="DP101" s="472">
        <f t="shared" si="138"/>
        <v>0.32586781544800658</v>
      </c>
      <c r="DQ101" s="472">
        <f t="shared" si="139"/>
        <v>10.469830868771652</v>
      </c>
      <c r="DU101" s="682">
        <v>0.95496527777777773</v>
      </c>
      <c r="DV101" s="683">
        <f t="shared" si="39"/>
        <v>45526.954965277779</v>
      </c>
      <c r="DW101" s="682" t="s">
        <v>366</v>
      </c>
      <c r="DX101" s="684">
        <v>0.01</v>
      </c>
      <c r="DY101" s="684">
        <v>0.125</v>
      </c>
      <c r="DZ101" s="684">
        <v>0.125</v>
      </c>
      <c r="EA101" s="685">
        <v>474.54372395921371</v>
      </c>
      <c r="EB101" s="501">
        <f t="shared" si="111"/>
        <v>3796.3497916737097</v>
      </c>
      <c r="EC101" s="686">
        <f t="shared" si="112"/>
        <v>37.963497916737097</v>
      </c>
      <c r="ED101" s="501">
        <f t="shared" si="113"/>
        <v>3.7662200314223311</v>
      </c>
      <c r="EE101" s="501">
        <f t="shared" si="114"/>
        <v>3.8269655158001106</v>
      </c>
      <c r="EF101" s="501">
        <f t="shared" si="115"/>
        <v>34.197277885314769</v>
      </c>
      <c r="EG101" s="501">
        <f t="shared" si="116"/>
        <v>41.790463432537209</v>
      </c>
      <c r="EI101" s="682">
        <v>0.95496527777777773</v>
      </c>
      <c r="EJ101" s="683">
        <f t="shared" si="46"/>
        <v>45526.954965277779</v>
      </c>
      <c r="EK101" s="682" t="s">
        <v>366</v>
      </c>
      <c r="EL101" s="684">
        <v>0.01</v>
      </c>
      <c r="EM101" s="684">
        <v>0.125</v>
      </c>
      <c r="EN101" s="684">
        <v>0.125</v>
      </c>
      <c r="EO101" s="685">
        <v>411.04962086203687</v>
      </c>
      <c r="EP101" s="501">
        <f t="shared" si="117"/>
        <v>3288.396966896295</v>
      </c>
      <c r="EQ101" s="686">
        <f t="shared" si="118"/>
        <v>32.883969668962948</v>
      </c>
      <c r="ER101" s="501">
        <f t="shared" si="119"/>
        <v>3.2622985782701339</v>
      </c>
      <c r="ES101" s="501">
        <f t="shared" si="120"/>
        <v>3.3149162972744914</v>
      </c>
      <c r="ET101" s="501">
        <f t="shared" si="121"/>
        <v>29.621671090692814</v>
      </c>
      <c r="EU101" s="501">
        <f t="shared" si="122"/>
        <v>36.198885966237441</v>
      </c>
      <c r="EW101" s="1022">
        <v>38.138485959122775</v>
      </c>
      <c r="EX101" s="230">
        <f t="shared" si="140"/>
        <v>41.790463432537209</v>
      </c>
      <c r="EY101" s="1023">
        <f t="shared" si="141"/>
        <v>29.621671090692814</v>
      </c>
      <c r="EZ101" s="1024">
        <v>41.983091398550478</v>
      </c>
      <c r="FA101" s="230">
        <v>34.354906002860595</v>
      </c>
      <c r="FB101" s="472">
        <f t="shared" si="142"/>
        <v>-0.19262796601326926</v>
      </c>
      <c r="FC101" s="472">
        <f t="shared" si="143"/>
        <v>4.7332349121677808</v>
      </c>
    </row>
    <row r="102" spans="49:159" x14ac:dyDescent="0.25">
      <c r="AW102" s="670">
        <v>0.94517361111111109</v>
      </c>
      <c r="AX102" s="671">
        <f t="shared" si="144"/>
        <v>45526.945173611108</v>
      </c>
      <c r="AY102" s="670" t="s">
        <v>329</v>
      </c>
      <c r="AZ102" s="672">
        <v>1.0999999999999999E-2</v>
      </c>
      <c r="BA102" s="672">
        <v>5.0999999999999997E-2</v>
      </c>
      <c r="BB102" s="672">
        <v>0.03</v>
      </c>
      <c r="BC102" s="674">
        <v>159.50200630375889</v>
      </c>
      <c r="BD102" s="672">
        <f t="shared" si="92"/>
        <v>5316.7335434586303</v>
      </c>
      <c r="BE102" s="675">
        <f t="shared" si="93"/>
        <v>58.484068978044931</v>
      </c>
      <c r="BF102" s="672">
        <f t="shared" si="94"/>
        <v>5.1452260097986739</v>
      </c>
      <c r="BG102" s="672">
        <f t="shared" si="95"/>
        <v>5.5000691828882387</v>
      </c>
      <c r="BH102" s="672">
        <f t="shared" si="96"/>
        <v>53.338842968246254</v>
      </c>
      <c r="BI102" s="672">
        <f t="shared" si="97"/>
        <v>63.984138160933171</v>
      </c>
      <c r="BK102" s="670">
        <v>0.94517361111111109</v>
      </c>
      <c r="BL102" s="671">
        <f t="shared" si="145"/>
        <v>45526.945173611108</v>
      </c>
      <c r="BM102" s="670" t="s">
        <v>329</v>
      </c>
      <c r="BN102" s="672">
        <v>1.0999999999999999E-2</v>
      </c>
      <c r="BO102" s="672">
        <v>5.0999999999999997E-2</v>
      </c>
      <c r="BP102" s="672">
        <v>0.03</v>
      </c>
      <c r="BQ102" s="674">
        <v>114.42559497140269</v>
      </c>
      <c r="BR102" s="672">
        <f t="shared" si="147"/>
        <v>3814.1864990467566</v>
      </c>
      <c r="BS102" s="675">
        <f t="shared" si="98"/>
        <v>41.956051489514323</v>
      </c>
      <c r="BT102" s="672">
        <f t="shared" si="99"/>
        <v>3.6911482248839582</v>
      </c>
      <c r="BU102" s="672">
        <f t="shared" si="100"/>
        <v>3.9457101714276792</v>
      </c>
      <c r="BV102" s="672">
        <f t="shared" si="101"/>
        <v>38.264903264630362</v>
      </c>
      <c r="BW102" s="672">
        <f t="shared" si="102"/>
        <v>45.901761660942</v>
      </c>
      <c r="BY102" s="472">
        <v>57.874010300444745</v>
      </c>
      <c r="BZ102" s="472">
        <f t="shared" si="127"/>
        <v>63.984138160933171</v>
      </c>
      <c r="CA102" s="472">
        <f t="shared" si="128"/>
        <v>38.264903264630362</v>
      </c>
      <c r="CB102" s="472">
        <v>63.316707193903497</v>
      </c>
      <c r="CC102" s="472">
        <v>52.782455142047844</v>
      </c>
      <c r="CD102" s="472">
        <f t="shared" si="129"/>
        <v>0.66743096702967364</v>
      </c>
      <c r="CE102" s="472">
        <f t="shared" si="130"/>
        <v>14.517551877417482</v>
      </c>
      <c r="CI102" s="661">
        <v>0.9250694444444445</v>
      </c>
      <c r="CJ102" s="662">
        <f t="shared" si="131"/>
        <v>45526.925069444442</v>
      </c>
      <c r="CK102" s="661" t="s">
        <v>365</v>
      </c>
      <c r="CL102" s="663">
        <v>1.4E-2</v>
      </c>
      <c r="CM102" s="663">
        <v>0.123</v>
      </c>
      <c r="CN102" s="663">
        <v>0.123</v>
      </c>
      <c r="CO102" s="664">
        <v>507.35565699957988</v>
      </c>
      <c r="CP102" s="505">
        <f t="shared" si="132"/>
        <v>4124.8427398339827</v>
      </c>
      <c r="CQ102" s="665">
        <f t="shared" si="133"/>
        <v>57.747798357675762</v>
      </c>
      <c r="CR102" s="505">
        <f t="shared" si="103"/>
        <v>4.0915778790288702</v>
      </c>
      <c r="CS102" s="505">
        <f t="shared" si="104"/>
        <v>4.1586529262260647</v>
      </c>
      <c r="CT102" s="505">
        <f t="shared" si="105"/>
        <v>53.656220478646894</v>
      </c>
      <c r="CU102" s="505">
        <f t="shared" si="106"/>
        <v>61.906451283901831</v>
      </c>
      <c r="CW102" s="661">
        <v>0.9250694444444445</v>
      </c>
      <c r="CX102" s="662">
        <f t="shared" si="134"/>
        <v>45526.925069444442</v>
      </c>
      <c r="CY102" s="661" t="s">
        <v>365</v>
      </c>
      <c r="CZ102" s="663">
        <v>1.4E-2</v>
      </c>
      <c r="DA102" s="663">
        <v>0.123</v>
      </c>
      <c r="DB102" s="663">
        <v>0.123</v>
      </c>
      <c r="DC102" s="664">
        <v>419.19256316868018</v>
      </c>
      <c r="DD102" s="505">
        <f t="shared" si="146"/>
        <v>3408.0696192575624</v>
      </c>
      <c r="DE102" s="665">
        <f t="shared" si="135"/>
        <v>47.712974669605877</v>
      </c>
      <c r="DF102" s="505">
        <f t="shared" si="107"/>
        <v>3.3805851868441952</v>
      </c>
      <c r="DG102" s="505">
        <f t="shared" si="108"/>
        <v>3.4360046161367226</v>
      </c>
      <c r="DH102" s="505">
        <f t="shared" si="109"/>
        <v>44.332389482761684</v>
      </c>
      <c r="DI102" s="505">
        <f t="shared" si="110"/>
        <v>51.148979285742598</v>
      </c>
      <c r="DK102" s="1019">
        <v>57.479565958261212</v>
      </c>
      <c r="DL102" s="229">
        <f t="shared" si="136"/>
        <v>61.906451283901831</v>
      </c>
      <c r="DM102" s="1020">
        <f t="shared" si="137"/>
        <v>44.332389482761684</v>
      </c>
      <c r="DN102" s="1021">
        <v>61.618902382655904</v>
      </c>
      <c r="DO102" s="229">
        <v>53.406993024582569</v>
      </c>
      <c r="DP102" s="472">
        <f t="shared" si="138"/>
        <v>0.28754890124592691</v>
      </c>
      <c r="DQ102" s="472">
        <f t="shared" si="139"/>
        <v>9.0746035418208848</v>
      </c>
      <c r="DU102" s="682">
        <v>0.95834490740740741</v>
      </c>
      <c r="DV102" s="683">
        <f t="shared" si="39"/>
        <v>45526.958344907405</v>
      </c>
      <c r="DW102" s="682" t="s">
        <v>366</v>
      </c>
      <c r="DX102" s="684">
        <v>1.2E-2</v>
      </c>
      <c r="DY102" s="684">
        <v>0.125</v>
      </c>
      <c r="DZ102" s="684">
        <v>0.125</v>
      </c>
      <c r="EA102" s="685">
        <v>474.54372395921371</v>
      </c>
      <c r="EB102" s="501">
        <f t="shared" si="111"/>
        <v>3796.3497916737097</v>
      </c>
      <c r="EC102" s="686">
        <f t="shared" si="112"/>
        <v>45.556197500084515</v>
      </c>
      <c r="ED102" s="501">
        <f t="shared" si="113"/>
        <v>3.7662200314223311</v>
      </c>
      <c r="EE102" s="501">
        <f t="shared" si="114"/>
        <v>3.8269655158001106</v>
      </c>
      <c r="EF102" s="501">
        <f t="shared" si="115"/>
        <v>41.789977468662187</v>
      </c>
      <c r="EG102" s="501">
        <f t="shared" si="116"/>
        <v>49.383163015884627</v>
      </c>
      <c r="EI102" s="682">
        <v>0.95834490740740741</v>
      </c>
      <c r="EJ102" s="683">
        <f t="shared" si="46"/>
        <v>45526.958344907405</v>
      </c>
      <c r="EK102" s="682" t="s">
        <v>366</v>
      </c>
      <c r="EL102" s="684">
        <v>1.2E-2</v>
      </c>
      <c r="EM102" s="684">
        <v>0.125</v>
      </c>
      <c r="EN102" s="684">
        <v>0.125</v>
      </c>
      <c r="EO102" s="685">
        <v>411.04962086203687</v>
      </c>
      <c r="EP102" s="501">
        <f t="shared" si="117"/>
        <v>3288.396966896295</v>
      </c>
      <c r="EQ102" s="686">
        <f t="shared" si="118"/>
        <v>39.460763602755542</v>
      </c>
      <c r="ER102" s="501">
        <f t="shared" si="119"/>
        <v>3.2622985782701339</v>
      </c>
      <c r="ES102" s="501">
        <f t="shared" si="120"/>
        <v>3.3149162972744914</v>
      </c>
      <c r="ET102" s="501">
        <f t="shared" si="121"/>
        <v>36.198465024485408</v>
      </c>
      <c r="EU102" s="501">
        <f t="shared" si="122"/>
        <v>42.775679900030035</v>
      </c>
      <c r="EW102" s="1022">
        <v>45.766183150947334</v>
      </c>
      <c r="EX102" s="230">
        <f t="shared" si="140"/>
        <v>49.383163015884627</v>
      </c>
      <c r="EY102" s="1023">
        <f t="shared" si="141"/>
        <v>36.198465024485408</v>
      </c>
      <c r="EZ102" s="1024">
        <v>49.610788590375037</v>
      </c>
      <c r="FA102" s="230">
        <v>41.982603194685154</v>
      </c>
      <c r="FB102" s="472">
        <f t="shared" si="142"/>
        <v>-0.22762557449041054</v>
      </c>
      <c r="FC102" s="472">
        <f t="shared" si="143"/>
        <v>5.7841381701997463</v>
      </c>
    </row>
    <row r="103" spans="49:159" x14ac:dyDescent="0.25">
      <c r="AW103" s="670">
        <v>0.94584490740740745</v>
      </c>
      <c r="AX103" s="671">
        <f t="shared" si="144"/>
        <v>45526.945844907408</v>
      </c>
      <c r="AY103" s="670" t="s">
        <v>329</v>
      </c>
      <c r="AZ103" s="672">
        <v>1.2E-2</v>
      </c>
      <c r="BA103" s="672">
        <v>5.0999999999999997E-2</v>
      </c>
      <c r="BB103" s="672">
        <v>0.03</v>
      </c>
      <c r="BC103" s="674">
        <v>159.50200630375889</v>
      </c>
      <c r="BD103" s="672">
        <f t="shared" si="92"/>
        <v>5316.7335434586303</v>
      </c>
      <c r="BE103" s="675">
        <f t="shared" si="93"/>
        <v>63.800802521503563</v>
      </c>
      <c r="BF103" s="672">
        <f t="shared" si="94"/>
        <v>5.1452260097986739</v>
      </c>
      <c r="BG103" s="672">
        <f t="shared" si="95"/>
        <v>5.5000691828882387</v>
      </c>
      <c r="BH103" s="672">
        <f t="shared" si="96"/>
        <v>58.655576511704886</v>
      </c>
      <c r="BI103" s="672">
        <f t="shared" si="97"/>
        <v>69.300871704391795</v>
      </c>
      <c r="BK103" s="670">
        <v>0.94584490740740745</v>
      </c>
      <c r="BL103" s="671">
        <f t="shared" si="145"/>
        <v>45526.945844907408</v>
      </c>
      <c r="BM103" s="670" t="s">
        <v>329</v>
      </c>
      <c r="BN103" s="672">
        <v>1.2E-2</v>
      </c>
      <c r="BO103" s="672">
        <v>5.0999999999999997E-2</v>
      </c>
      <c r="BP103" s="672">
        <v>0.03</v>
      </c>
      <c r="BQ103" s="674">
        <v>114.42559497140269</v>
      </c>
      <c r="BR103" s="672">
        <f t="shared" si="147"/>
        <v>3814.1864990467566</v>
      </c>
      <c r="BS103" s="675">
        <f t="shared" si="98"/>
        <v>45.770237988561078</v>
      </c>
      <c r="BT103" s="672">
        <f t="shared" si="99"/>
        <v>3.6911482248839582</v>
      </c>
      <c r="BU103" s="672">
        <f t="shared" si="100"/>
        <v>3.9457101714276792</v>
      </c>
      <c r="BV103" s="672">
        <f t="shared" si="101"/>
        <v>42.079089763677118</v>
      </c>
      <c r="BW103" s="672">
        <f t="shared" si="102"/>
        <v>49.715948159988756</v>
      </c>
      <c r="BY103" s="472">
        <v>63.135283964121541</v>
      </c>
      <c r="BZ103" s="472">
        <f t="shared" si="127"/>
        <v>69.300871704391795</v>
      </c>
      <c r="CA103" s="472">
        <f t="shared" si="128"/>
        <v>42.079089763677118</v>
      </c>
      <c r="CB103" s="472">
        <v>68.5779808575803</v>
      </c>
      <c r="CC103" s="472">
        <v>58.043728805724641</v>
      </c>
      <c r="CD103" s="472">
        <f t="shared" si="129"/>
        <v>0.72289084681149518</v>
      </c>
      <c r="CE103" s="472">
        <f t="shared" si="130"/>
        <v>15.964639042047523</v>
      </c>
      <c r="CI103" s="661">
        <v>0.92643518518518519</v>
      </c>
      <c r="CJ103" s="662">
        <f t="shared" si="131"/>
        <v>45526.926435185182</v>
      </c>
      <c r="CK103" s="661" t="s">
        <v>365</v>
      </c>
      <c r="CL103" s="663">
        <v>1.6E-2</v>
      </c>
      <c r="CM103" s="663">
        <v>0.123</v>
      </c>
      <c r="CN103" s="663">
        <v>0.123</v>
      </c>
      <c r="CO103" s="664">
        <v>507.35565699957988</v>
      </c>
      <c r="CP103" s="505">
        <f t="shared" si="132"/>
        <v>4124.8427398339827</v>
      </c>
      <c r="CQ103" s="665">
        <f t="shared" si="133"/>
        <v>65.997483837343722</v>
      </c>
      <c r="CR103" s="505">
        <f t="shared" si="103"/>
        <v>4.0915778790288702</v>
      </c>
      <c r="CS103" s="505">
        <f t="shared" si="104"/>
        <v>4.1586529262260647</v>
      </c>
      <c r="CT103" s="505">
        <f t="shared" si="105"/>
        <v>61.905905958314854</v>
      </c>
      <c r="CU103" s="505">
        <f t="shared" si="106"/>
        <v>70.156136763569791</v>
      </c>
      <c r="CW103" s="661">
        <v>0.92643518518518519</v>
      </c>
      <c r="CX103" s="662">
        <f t="shared" si="134"/>
        <v>45526.926435185182</v>
      </c>
      <c r="CY103" s="661" t="s">
        <v>365</v>
      </c>
      <c r="CZ103" s="663">
        <v>1.6E-2</v>
      </c>
      <c r="DA103" s="663">
        <v>0.123</v>
      </c>
      <c r="DB103" s="663">
        <v>0.123</v>
      </c>
      <c r="DC103" s="664">
        <v>419.19256316868018</v>
      </c>
      <c r="DD103" s="505">
        <f t="shared" si="146"/>
        <v>3408.0696192575624</v>
      </c>
      <c r="DE103" s="665">
        <f t="shared" si="135"/>
        <v>54.529113908120998</v>
      </c>
      <c r="DF103" s="505">
        <f t="shared" si="107"/>
        <v>3.3805851868441952</v>
      </c>
      <c r="DG103" s="505">
        <f t="shared" si="108"/>
        <v>3.4360046161367226</v>
      </c>
      <c r="DH103" s="505">
        <f t="shared" si="109"/>
        <v>51.148528721276804</v>
      </c>
      <c r="DI103" s="505">
        <f t="shared" si="110"/>
        <v>57.965118524257718</v>
      </c>
      <c r="DK103" s="1019">
        <v>65.690932523727099</v>
      </c>
      <c r="DL103" s="229">
        <f t="shared" si="136"/>
        <v>70.156136763569791</v>
      </c>
      <c r="DM103" s="1020">
        <f t="shared" si="137"/>
        <v>51.148528721276804</v>
      </c>
      <c r="DN103" s="1021">
        <v>69.830268948121784</v>
      </c>
      <c r="DO103" s="229">
        <v>61.618359590048456</v>
      </c>
      <c r="DP103" s="472">
        <f t="shared" si="138"/>
        <v>0.32586781544800658</v>
      </c>
      <c r="DQ103" s="472">
        <f t="shared" si="139"/>
        <v>10.469830868771652</v>
      </c>
      <c r="DU103" s="682">
        <v>0.96186342592592589</v>
      </c>
      <c r="DV103" s="683">
        <f t="shared" si="39"/>
        <v>45526.961863425924</v>
      </c>
      <c r="DW103" s="682" t="s">
        <v>366</v>
      </c>
      <c r="DX103" s="684">
        <v>8.9999999999999993E-3</v>
      </c>
      <c r="DY103" s="684">
        <v>0.125</v>
      </c>
      <c r="DZ103" s="684">
        <v>0.125</v>
      </c>
      <c r="EA103" s="685">
        <v>474.54372395921371</v>
      </c>
      <c r="EB103" s="501">
        <f t="shared" si="111"/>
        <v>3796.3497916737097</v>
      </c>
      <c r="EC103" s="686">
        <f t="shared" si="112"/>
        <v>34.167148125063385</v>
      </c>
      <c r="ED103" s="501">
        <f t="shared" si="113"/>
        <v>3.7662200314223311</v>
      </c>
      <c r="EE103" s="501">
        <f t="shared" si="114"/>
        <v>3.8269655158001106</v>
      </c>
      <c r="EF103" s="501">
        <f t="shared" si="115"/>
        <v>30.400928093641053</v>
      </c>
      <c r="EG103" s="501">
        <f t="shared" si="116"/>
        <v>37.994113640863496</v>
      </c>
      <c r="EI103" s="682">
        <v>0.96186342592592589</v>
      </c>
      <c r="EJ103" s="683">
        <f t="shared" si="46"/>
        <v>45526.961863425924</v>
      </c>
      <c r="EK103" s="682" t="s">
        <v>366</v>
      </c>
      <c r="EL103" s="684">
        <v>8.9999999999999993E-3</v>
      </c>
      <c r="EM103" s="684">
        <v>0.125</v>
      </c>
      <c r="EN103" s="684">
        <v>0.125</v>
      </c>
      <c r="EO103" s="685">
        <v>411.04962086203687</v>
      </c>
      <c r="EP103" s="501">
        <f t="shared" si="117"/>
        <v>3288.396966896295</v>
      </c>
      <c r="EQ103" s="686">
        <f t="shared" si="118"/>
        <v>29.595572702066654</v>
      </c>
      <c r="ER103" s="501">
        <f t="shared" si="119"/>
        <v>3.2622985782701339</v>
      </c>
      <c r="ES103" s="501">
        <f t="shared" si="120"/>
        <v>3.3149162972744914</v>
      </c>
      <c r="ET103" s="501">
        <f t="shared" si="121"/>
        <v>26.333274123796521</v>
      </c>
      <c r="EU103" s="501">
        <f t="shared" si="122"/>
        <v>32.910488999341148</v>
      </c>
      <c r="EW103" s="1022">
        <v>34.324637363210499</v>
      </c>
      <c r="EX103" s="230">
        <f t="shared" si="140"/>
        <v>37.994113640863496</v>
      </c>
      <c r="EY103" s="1023">
        <f t="shared" si="141"/>
        <v>26.333274123796521</v>
      </c>
      <c r="EZ103" s="1024">
        <v>38.169242802638202</v>
      </c>
      <c r="FA103" s="230">
        <v>30.541057406948319</v>
      </c>
      <c r="FB103" s="472">
        <f t="shared" si="142"/>
        <v>-0.17512916177470572</v>
      </c>
      <c r="FC103" s="472">
        <f t="shared" si="143"/>
        <v>4.2077832831517981</v>
      </c>
    </row>
    <row r="104" spans="49:159" x14ac:dyDescent="0.25">
      <c r="AW104" s="670">
        <v>0.94658564814814816</v>
      </c>
      <c r="AX104" s="671">
        <f t="shared" si="144"/>
        <v>45526.946585648147</v>
      </c>
      <c r="AY104" s="670" t="s">
        <v>329</v>
      </c>
      <c r="AZ104" s="672">
        <v>1.2E-2</v>
      </c>
      <c r="BA104" s="672">
        <v>5.0999999999999997E-2</v>
      </c>
      <c r="BB104" s="672">
        <v>0.03</v>
      </c>
      <c r="BC104" s="674">
        <v>159.50200630375889</v>
      </c>
      <c r="BD104" s="672">
        <f t="shared" si="92"/>
        <v>5316.7335434586303</v>
      </c>
      <c r="BE104" s="675">
        <f t="shared" si="93"/>
        <v>63.800802521503563</v>
      </c>
      <c r="BF104" s="672">
        <f t="shared" si="94"/>
        <v>5.1452260097986739</v>
      </c>
      <c r="BG104" s="672">
        <f t="shared" si="95"/>
        <v>5.5000691828882387</v>
      </c>
      <c r="BH104" s="672">
        <f t="shared" si="96"/>
        <v>58.655576511704886</v>
      </c>
      <c r="BI104" s="672">
        <f t="shared" si="97"/>
        <v>69.300871704391795</v>
      </c>
      <c r="BK104" s="670">
        <v>0.94658564814814816</v>
      </c>
      <c r="BL104" s="671">
        <f t="shared" si="145"/>
        <v>45526.946585648147</v>
      </c>
      <c r="BM104" s="670" t="s">
        <v>329</v>
      </c>
      <c r="BN104" s="672">
        <v>1.2E-2</v>
      </c>
      <c r="BO104" s="672">
        <v>5.0999999999999997E-2</v>
      </c>
      <c r="BP104" s="672">
        <v>0.03</v>
      </c>
      <c r="BQ104" s="674">
        <v>114.42559497140269</v>
      </c>
      <c r="BR104" s="672">
        <f t="shared" si="147"/>
        <v>3814.1864990467566</v>
      </c>
      <c r="BS104" s="675">
        <f t="shared" si="98"/>
        <v>45.770237988561078</v>
      </c>
      <c r="BT104" s="672">
        <f t="shared" si="99"/>
        <v>3.6911482248839582</v>
      </c>
      <c r="BU104" s="672">
        <f t="shared" si="100"/>
        <v>3.9457101714276792</v>
      </c>
      <c r="BV104" s="672">
        <f t="shared" si="101"/>
        <v>42.079089763677118</v>
      </c>
      <c r="BW104" s="672">
        <f t="shared" si="102"/>
        <v>49.715948159988756</v>
      </c>
      <c r="BY104" s="472">
        <v>63.135283964121541</v>
      </c>
      <c r="BZ104" s="472">
        <f t="shared" si="127"/>
        <v>69.300871704391795</v>
      </c>
      <c r="CA104" s="472">
        <f t="shared" si="128"/>
        <v>42.079089763677118</v>
      </c>
      <c r="CB104" s="472">
        <v>68.5779808575803</v>
      </c>
      <c r="CC104" s="472">
        <v>58.043728805724641</v>
      </c>
      <c r="CD104" s="472">
        <f t="shared" si="129"/>
        <v>0.72289084681149518</v>
      </c>
      <c r="CE104" s="472">
        <f t="shared" si="130"/>
        <v>15.964639042047523</v>
      </c>
      <c r="CI104" s="661">
        <v>0.92782407407407408</v>
      </c>
      <c r="CJ104" s="662">
        <f t="shared" si="131"/>
        <v>45526.927824074075</v>
      </c>
      <c r="CK104" s="661" t="s">
        <v>365</v>
      </c>
      <c r="CL104" s="663">
        <v>1.4999999999999999E-2</v>
      </c>
      <c r="CM104" s="663">
        <v>0.123</v>
      </c>
      <c r="CN104" s="663">
        <v>0.123</v>
      </c>
      <c r="CO104" s="664">
        <v>507.35565699957988</v>
      </c>
      <c r="CP104" s="505">
        <f t="shared" si="132"/>
        <v>4124.8427398339827</v>
      </c>
      <c r="CQ104" s="665">
        <f t="shared" si="133"/>
        <v>61.872641097509735</v>
      </c>
      <c r="CR104" s="505">
        <f t="shared" si="103"/>
        <v>4.0915778790288702</v>
      </c>
      <c r="CS104" s="505">
        <f t="shared" si="104"/>
        <v>4.1586529262260647</v>
      </c>
      <c r="CT104" s="505">
        <f t="shared" si="105"/>
        <v>57.781063218480867</v>
      </c>
      <c r="CU104" s="505">
        <f t="shared" si="106"/>
        <v>66.031294023735796</v>
      </c>
      <c r="CW104" s="661">
        <v>0.92782407407407408</v>
      </c>
      <c r="CX104" s="662">
        <f t="shared" si="134"/>
        <v>45526.927824074075</v>
      </c>
      <c r="CY104" s="661" t="s">
        <v>365</v>
      </c>
      <c r="CZ104" s="663">
        <v>1.4999999999999999E-2</v>
      </c>
      <c r="DA104" s="663">
        <v>0.123</v>
      </c>
      <c r="DB104" s="663">
        <v>0.123</v>
      </c>
      <c r="DC104" s="664">
        <v>419.19256316868018</v>
      </c>
      <c r="DD104" s="505">
        <f t="shared" si="146"/>
        <v>3408.0696192575624</v>
      </c>
      <c r="DE104" s="665">
        <f t="shared" si="135"/>
        <v>51.121044288863438</v>
      </c>
      <c r="DF104" s="505">
        <f t="shared" si="107"/>
        <v>3.3805851868441952</v>
      </c>
      <c r="DG104" s="505">
        <f t="shared" si="108"/>
        <v>3.4360046161367226</v>
      </c>
      <c r="DH104" s="505">
        <f t="shared" si="109"/>
        <v>47.740459102019244</v>
      </c>
      <c r="DI104" s="505">
        <f t="shared" si="110"/>
        <v>54.557048905000158</v>
      </c>
      <c r="DK104" s="1019">
        <v>61.585249240994152</v>
      </c>
      <c r="DL104" s="229">
        <f t="shared" si="136"/>
        <v>66.031294023735796</v>
      </c>
      <c r="DM104" s="1020">
        <f t="shared" si="137"/>
        <v>47.740459102019244</v>
      </c>
      <c r="DN104" s="1021">
        <v>65.724585665388844</v>
      </c>
      <c r="DO104" s="229">
        <v>57.512676307315509</v>
      </c>
      <c r="DP104" s="472">
        <f t="shared" si="138"/>
        <v>0.30670835834695254</v>
      </c>
      <c r="DQ104" s="472">
        <f t="shared" si="139"/>
        <v>9.7722172052962648</v>
      </c>
      <c r="DU104" s="682">
        <v>0.96534722222222225</v>
      </c>
      <c r="DV104" s="683">
        <f t="shared" si="39"/>
        <v>45526.96534722222</v>
      </c>
      <c r="DW104" s="682" t="s">
        <v>366</v>
      </c>
      <c r="DX104" s="684">
        <v>8.9999999999999993E-3</v>
      </c>
      <c r="DY104" s="684">
        <v>0.125</v>
      </c>
      <c r="DZ104" s="684">
        <v>0.125</v>
      </c>
      <c r="EA104" s="685">
        <v>474.54372395921371</v>
      </c>
      <c r="EB104" s="501">
        <f t="shared" si="111"/>
        <v>3796.3497916737097</v>
      </c>
      <c r="EC104" s="686">
        <f t="shared" si="112"/>
        <v>34.167148125063385</v>
      </c>
      <c r="ED104" s="501">
        <f t="shared" si="113"/>
        <v>3.7662200314223311</v>
      </c>
      <c r="EE104" s="501">
        <f t="shared" si="114"/>
        <v>3.8269655158001106</v>
      </c>
      <c r="EF104" s="501">
        <f t="shared" si="115"/>
        <v>30.400928093641053</v>
      </c>
      <c r="EG104" s="501">
        <f t="shared" si="116"/>
        <v>37.994113640863496</v>
      </c>
      <c r="EI104" s="682">
        <v>0.96534722222222225</v>
      </c>
      <c r="EJ104" s="683">
        <f t="shared" si="46"/>
        <v>45526.96534722222</v>
      </c>
      <c r="EK104" s="682" t="s">
        <v>366</v>
      </c>
      <c r="EL104" s="684">
        <v>8.9999999999999993E-3</v>
      </c>
      <c r="EM104" s="684">
        <v>0.125</v>
      </c>
      <c r="EN104" s="684">
        <v>0.125</v>
      </c>
      <c r="EO104" s="685">
        <v>411.04962086203687</v>
      </c>
      <c r="EP104" s="501">
        <f t="shared" si="117"/>
        <v>3288.396966896295</v>
      </c>
      <c r="EQ104" s="686">
        <f t="shared" si="118"/>
        <v>29.595572702066654</v>
      </c>
      <c r="ER104" s="501">
        <f t="shared" si="119"/>
        <v>3.2622985782701339</v>
      </c>
      <c r="ES104" s="501">
        <f t="shared" si="120"/>
        <v>3.3149162972744914</v>
      </c>
      <c r="ET104" s="501">
        <f t="shared" si="121"/>
        <v>26.333274123796521</v>
      </c>
      <c r="EU104" s="501">
        <f t="shared" si="122"/>
        <v>32.910488999341148</v>
      </c>
      <c r="EW104" s="1022">
        <v>34.324637363210499</v>
      </c>
      <c r="EX104" s="230">
        <f t="shared" si="140"/>
        <v>37.994113640863496</v>
      </c>
      <c r="EY104" s="1023">
        <f t="shared" si="141"/>
        <v>26.333274123796521</v>
      </c>
      <c r="EZ104" s="1024">
        <v>38.169242802638202</v>
      </c>
      <c r="FA104" s="230">
        <v>30.541057406948319</v>
      </c>
      <c r="FB104" s="472">
        <f t="shared" si="142"/>
        <v>-0.17512916177470572</v>
      </c>
      <c r="FC104" s="472">
        <f t="shared" si="143"/>
        <v>4.2077832831517981</v>
      </c>
    </row>
    <row r="105" spans="49:159" x14ac:dyDescent="0.25">
      <c r="AW105" s="670">
        <v>0.94725694444444442</v>
      </c>
      <c r="AX105" s="671">
        <f t="shared" si="144"/>
        <v>45526.947256944448</v>
      </c>
      <c r="AY105" s="670" t="s">
        <v>329</v>
      </c>
      <c r="AZ105" s="672">
        <v>1.2E-2</v>
      </c>
      <c r="BA105" s="672">
        <v>5.0999999999999997E-2</v>
      </c>
      <c r="BB105" s="672">
        <v>0.03</v>
      </c>
      <c r="BC105" s="674">
        <v>159.50200630375889</v>
      </c>
      <c r="BD105" s="672">
        <f t="shared" si="92"/>
        <v>5316.7335434586303</v>
      </c>
      <c r="BE105" s="675">
        <f t="shared" si="93"/>
        <v>63.800802521503563</v>
      </c>
      <c r="BF105" s="672">
        <f t="shared" si="94"/>
        <v>5.1452260097986739</v>
      </c>
      <c r="BG105" s="672">
        <f t="shared" si="95"/>
        <v>5.5000691828882387</v>
      </c>
      <c r="BH105" s="672">
        <f t="shared" si="96"/>
        <v>58.655576511704886</v>
      </c>
      <c r="BI105" s="672">
        <f t="shared" si="97"/>
        <v>69.300871704391795</v>
      </c>
      <c r="BK105" s="670">
        <v>0.94725694444444442</v>
      </c>
      <c r="BL105" s="671">
        <f t="shared" si="145"/>
        <v>45526.947256944448</v>
      </c>
      <c r="BM105" s="670" t="s">
        <v>329</v>
      </c>
      <c r="BN105" s="672">
        <v>1.2E-2</v>
      </c>
      <c r="BO105" s="672">
        <v>5.0999999999999997E-2</v>
      </c>
      <c r="BP105" s="672">
        <v>0.03</v>
      </c>
      <c r="BQ105" s="674">
        <v>114.42559497140269</v>
      </c>
      <c r="BR105" s="672">
        <f t="shared" si="147"/>
        <v>3814.1864990467566</v>
      </c>
      <c r="BS105" s="675">
        <f t="shared" si="98"/>
        <v>45.770237988561078</v>
      </c>
      <c r="BT105" s="672">
        <f t="shared" si="99"/>
        <v>3.6911482248839582</v>
      </c>
      <c r="BU105" s="672">
        <f t="shared" si="100"/>
        <v>3.9457101714276792</v>
      </c>
      <c r="BV105" s="672">
        <f t="shared" si="101"/>
        <v>42.079089763677118</v>
      </c>
      <c r="BW105" s="672">
        <f t="shared" si="102"/>
        <v>49.715948159988756</v>
      </c>
      <c r="BY105" s="472">
        <v>63.135283964121541</v>
      </c>
      <c r="BZ105" s="472">
        <f t="shared" si="127"/>
        <v>69.300871704391795</v>
      </c>
      <c r="CA105" s="472">
        <f t="shared" si="128"/>
        <v>42.079089763677118</v>
      </c>
      <c r="CB105" s="472">
        <v>68.5779808575803</v>
      </c>
      <c r="CC105" s="472">
        <v>58.043728805724641</v>
      </c>
      <c r="CD105" s="472">
        <f t="shared" si="129"/>
        <v>0.72289084681149518</v>
      </c>
      <c r="CE105" s="472">
        <f t="shared" si="130"/>
        <v>15.964639042047523</v>
      </c>
      <c r="CI105" s="661">
        <v>0.92925925925925934</v>
      </c>
      <c r="CJ105" s="662">
        <f t="shared" si="131"/>
        <v>45526.929259259261</v>
      </c>
      <c r="CK105" s="661" t="s">
        <v>365</v>
      </c>
      <c r="CL105" s="663">
        <v>1.4999999999999999E-2</v>
      </c>
      <c r="CM105" s="663">
        <v>0.123</v>
      </c>
      <c r="CN105" s="663">
        <v>0.123</v>
      </c>
      <c r="CO105" s="664">
        <v>507.35565699957988</v>
      </c>
      <c r="CP105" s="505">
        <f t="shared" si="132"/>
        <v>4124.8427398339827</v>
      </c>
      <c r="CQ105" s="665">
        <f t="shared" si="133"/>
        <v>61.872641097509735</v>
      </c>
      <c r="CR105" s="505">
        <f t="shared" si="103"/>
        <v>4.0915778790288702</v>
      </c>
      <c r="CS105" s="505">
        <f t="shared" si="104"/>
        <v>4.1586529262260647</v>
      </c>
      <c r="CT105" s="505">
        <f t="shared" si="105"/>
        <v>57.781063218480867</v>
      </c>
      <c r="CU105" s="505">
        <f t="shared" si="106"/>
        <v>66.031294023735796</v>
      </c>
      <c r="CW105" s="661">
        <v>0.92925925925925934</v>
      </c>
      <c r="CX105" s="662">
        <f t="shared" si="134"/>
        <v>45526.929259259261</v>
      </c>
      <c r="CY105" s="661" t="s">
        <v>365</v>
      </c>
      <c r="CZ105" s="663">
        <v>1.4999999999999999E-2</v>
      </c>
      <c r="DA105" s="663">
        <v>0.123</v>
      </c>
      <c r="DB105" s="663">
        <v>0.123</v>
      </c>
      <c r="DC105" s="664">
        <v>419.19256316868018</v>
      </c>
      <c r="DD105" s="505">
        <f t="shared" si="146"/>
        <v>3408.0696192575624</v>
      </c>
      <c r="DE105" s="665">
        <f t="shared" si="135"/>
        <v>51.121044288863438</v>
      </c>
      <c r="DF105" s="505">
        <f t="shared" si="107"/>
        <v>3.3805851868441952</v>
      </c>
      <c r="DG105" s="505">
        <f t="shared" si="108"/>
        <v>3.4360046161367226</v>
      </c>
      <c r="DH105" s="505">
        <f t="shared" si="109"/>
        <v>47.740459102019244</v>
      </c>
      <c r="DI105" s="505">
        <f t="shared" si="110"/>
        <v>54.557048905000158</v>
      </c>
      <c r="DK105" s="1019">
        <v>61.585249240994152</v>
      </c>
      <c r="DL105" s="229">
        <f t="shared" si="136"/>
        <v>66.031294023735796</v>
      </c>
      <c r="DM105" s="1020">
        <f t="shared" si="137"/>
        <v>47.740459102019244</v>
      </c>
      <c r="DN105" s="1021">
        <v>65.724585665388844</v>
      </c>
      <c r="DO105" s="229">
        <v>57.512676307315509</v>
      </c>
      <c r="DP105" s="472">
        <f t="shared" si="138"/>
        <v>0.30670835834695254</v>
      </c>
      <c r="DQ105" s="472">
        <f t="shared" si="139"/>
        <v>9.7722172052962648</v>
      </c>
      <c r="DU105" s="682">
        <v>0.96880787037037042</v>
      </c>
      <c r="DV105" s="683">
        <f t="shared" si="39"/>
        <v>45526.968807870369</v>
      </c>
      <c r="DW105" s="682" t="s">
        <v>366</v>
      </c>
      <c r="DX105" s="684">
        <v>0.01</v>
      </c>
      <c r="DY105" s="684">
        <v>0.125</v>
      </c>
      <c r="DZ105" s="684">
        <v>0.125</v>
      </c>
      <c r="EA105" s="685">
        <v>474.54372395921371</v>
      </c>
      <c r="EB105" s="501">
        <f t="shared" si="111"/>
        <v>3796.3497916737097</v>
      </c>
      <c r="EC105" s="686">
        <f t="shared" si="112"/>
        <v>37.963497916737097</v>
      </c>
      <c r="ED105" s="501">
        <f t="shared" si="113"/>
        <v>3.7662200314223311</v>
      </c>
      <c r="EE105" s="501">
        <f t="shared" si="114"/>
        <v>3.8269655158001106</v>
      </c>
      <c r="EF105" s="501">
        <f t="shared" si="115"/>
        <v>34.197277885314769</v>
      </c>
      <c r="EG105" s="501">
        <f t="shared" si="116"/>
        <v>41.790463432537209</v>
      </c>
      <c r="EI105" s="682">
        <v>0.96880787037037042</v>
      </c>
      <c r="EJ105" s="683">
        <f t="shared" si="46"/>
        <v>45526.968807870369</v>
      </c>
      <c r="EK105" s="682" t="s">
        <v>366</v>
      </c>
      <c r="EL105" s="684">
        <v>0.01</v>
      </c>
      <c r="EM105" s="684">
        <v>0.125</v>
      </c>
      <c r="EN105" s="684">
        <v>0.125</v>
      </c>
      <c r="EO105" s="685">
        <v>411.04962086203687</v>
      </c>
      <c r="EP105" s="501">
        <f t="shared" si="117"/>
        <v>3288.396966896295</v>
      </c>
      <c r="EQ105" s="686">
        <f t="shared" si="118"/>
        <v>32.883969668962948</v>
      </c>
      <c r="ER105" s="501">
        <f t="shared" si="119"/>
        <v>3.2622985782701339</v>
      </c>
      <c r="ES105" s="501">
        <f t="shared" si="120"/>
        <v>3.3149162972744914</v>
      </c>
      <c r="ET105" s="501">
        <f t="shared" si="121"/>
        <v>29.621671090692814</v>
      </c>
      <c r="EU105" s="501">
        <f t="shared" si="122"/>
        <v>36.198885966237441</v>
      </c>
      <c r="EW105" s="1022">
        <v>38.138485959122775</v>
      </c>
      <c r="EX105" s="230">
        <f t="shared" si="140"/>
        <v>41.790463432537209</v>
      </c>
      <c r="EY105" s="1023">
        <f t="shared" si="141"/>
        <v>29.621671090692814</v>
      </c>
      <c r="EZ105" s="1024">
        <v>41.983091398550478</v>
      </c>
      <c r="FA105" s="230">
        <v>34.354906002860595</v>
      </c>
      <c r="FB105" s="472">
        <f t="shared" si="142"/>
        <v>-0.19262796601326926</v>
      </c>
      <c r="FC105" s="472">
        <f t="shared" si="143"/>
        <v>4.7332349121677808</v>
      </c>
    </row>
    <row r="106" spans="49:159" ht="15.75" thickBot="1" x14ac:dyDescent="0.3">
      <c r="AW106" s="670">
        <v>0.94797453703703705</v>
      </c>
      <c r="AX106" s="671">
        <f t="shared" si="144"/>
        <v>45526.947974537034</v>
      </c>
      <c r="AY106" s="670" t="s">
        <v>329</v>
      </c>
      <c r="AZ106" s="672">
        <v>1.2999999999999999E-2</v>
      </c>
      <c r="BA106" s="672">
        <v>5.0999999999999997E-2</v>
      </c>
      <c r="BB106" s="672">
        <v>0.03</v>
      </c>
      <c r="BC106" s="674">
        <v>159.50200630375889</v>
      </c>
      <c r="BD106" s="672">
        <f t="shared" si="92"/>
        <v>5316.7335434586303</v>
      </c>
      <c r="BE106" s="675">
        <f t="shared" si="93"/>
        <v>69.117536064962195</v>
      </c>
      <c r="BF106" s="672">
        <f t="shared" si="94"/>
        <v>5.1452260097986739</v>
      </c>
      <c r="BG106" s="672">
        <f t="shared" si="95"/>
        <v>5.5000691828882387</v>
      </c>
      <c r="BH106" s="672">
        <f t="shared" si="96"/>
        <v>63.972310055163518</v>
      </c>
      <c r="BI106" s="672">
        <f t="shared" si="97"/>
        <v>74.617605247850435</v>
      </c>
      <c r="BK106" s="670">
        <v>0.94797453703703705</v>
      </c>
      <c r="BL106" s="671">
        <f t="shared" si="145"/>
        <v>45526.947974537034</v>
      </c>
      <c r="BM106" s="670" t="s">
        <v>329</v>
      </c>
      <c r="BN106" s="672">
        <v>1.2999999999999999E-2</v>
      </c>
      <c r="BO106" s="672">
        <v>5.0999999999999997E-2</v>
      </c>
      <c r="BP106" s="672">
        <v>0.03</v>
      </c>
      <c r="BQ106" s="674">
        <v>114.42559497140269</v>
      </c>
      <c r="BR106" s="672">
        <f t="shared" si="147"/>
        <v>3814.1864990467566</v>
      </c>
      <c r="BS106" s="675">
        <f t="shared" si="98"/>
        <v>49.584424487607833</v>
      </c>
      <c r="BT106" s="672">
        <f t="shared" si="99"/>
        <v>3.6911482248839582</v>
      </c>
      <c r="BU106" s="672">
        <f t="shared" si="100"/>
        <v>3.9457101714276792</v>
      </c>
      <c r="BV106" s="672">
        <f t="shared" si="101"/>
        <v>45.893276262723873</v>
      </c>
      <c r="BW106" s="672">
        <f t="shared" si="102"/>
        <v>53.530134659035511</v>
      </c>
      <c r="BY106" s="472">
        <v>68.39655762779833</v>
      </c>
      <c r="BZ106" s="472">
        <f t="shared" si="127"/>
        <v>74.617605247850435</v>
      </c>
      <c r="CA106" s="472">
        <f t="shared" si="128"/>
        <v>45.893276262723873</v>
      </c>
      <c r="CB106" s="472">
        <v>73.839254521257089</v>
      </c>
      <c r="CC106" s="472">
        <v>63.30500246940143</v>
      </c>
      <c r="CD106" s="472">
        <f t="shared" si="129"/>
        <v>0.77835072659334514</v>
      </c>
      <c r="CE106" s="472">
        <f t="shared" si="130"/>
        <v>17.411726206677557</v>
      </c>
      <c r="CI106" s="661">
        <v>0.93062500000000004</v>
      </c>
      <c r="CJ106" s="662">
        <f t="shared" si="131"/>
        <v>45526.930625000001</v>
      </c>
      <c r="CK106" s="661" t="s">
        <v>365</v>
      </c>
      <c r="CL106" s="663">
        <v>1.4E-2</v>
      </c>
      <c r="CM106" s="663">
        <v>0.123</v>
      </c>
      <c r="CN106" s="663">
        <v>0.123</v>
      </c>
      <c r="CO106" s="664">
        <v>507.35565699957988</v>
      </c>
      <c r="CP106" s="505">
        <f t="shared" si="132"/>
        <v>4124.8427398339827</v>
      </c>
      <c r="CQ106" s="665">
        <f t="shared" si="133"/>
        <v>57.747798357675762</v>
      </c>
      <c r="CR106" s="505">
        <f t="shared" si="103"/>
        <v>4.0915778790288702</v>
      </c>
      <c r="CS106" s="505">
        <f t="shared" si="104"/>
        <v>4.1586529262260647</v>
      </c>
      <c r="CT106" s="505">
        <f t="shared" si="105"/>
        <v>53.656220478646894</v>
      </c>
      <c r="CU106" s="505">
        <f t="shared" si="106"/>
        <v>61.906451283901831</v>
      </c>
      <c r="CW106" s="661">
        <v>0.93062500000000004</v>
      </c>
      <c r="CX106" s="662">
        <f t="shared" si="134"/>
        <v>45526.930625000001</v>
      </c>
      <c r="CY106" s="661" t="s">
        <v>365</v>
      </c>
      <c r="CZ106" s="663">
        <v>1.4E-2</v>
      </c>
      <c r="DA106" s="663">
        <v>0.123</v>
      </c>
      <c r="DB106" s="663">
        <v>0.123</v>
      </c>
      <c r="DC106" s="664">
        <v>419.19256316868018</v>
      </c>
      <c r="DD106" s="505">
        <f t="shared" si="146"/>
        <v>3408.0696192575624</v>
      </c>
      <c r="DE106" s="665">
        <f t="shared" si="135"/>
        <v>47.712974669605877</v>
      </c>
      <c r="DF106" s="505">
        <f t="shared" si="107"/>
        <v>3.3805851868441952</v>
      </c>
      <c r="DG106" s="505">
        <f t="shared" si="108"/>
        <v>3.4360046161367226</v>
      </c>
      <c r="DH106" s="505">
        <f t="shared" si="109"/>
        <v>44.332389482761684</v>
      </c>
      <c r="DI106" s="505">
        <f t="shared" si="110"/>
        <v>51.148979285742598</v>
      </c>
      <c r="DK106" s="1019">
        <v>57.479565958261212</v>
      </c>
      <c r="DL106" s="229">
        <f t="shared" si="136"/>
        <v>61.906451283901831</v>
      </c>
      <c r="DM106" s="1020">
        <f t="shared" si="137"/>
        <v>44.332389482761684</v>
      </c>
      <c r="DN106" s="1021">
        <v>61.618902382655904</v>
      </c>
      <c r="DO106" s="229">
        <v>53.406993024582569</v>
      </c>
      <c r="DP106" s="472">
        <f t="shared" si="138"/>
        <v>0.28754890124592691</v>
      </c>
      <c r="DQ106" s="472">
        <f t="shared" si="139"/>
        <v>9.0746035418208848</v>
      </c>
      <c r="DU106" s="682">
        <v>0.97211805555555564</v>
      </c>
      <c r="DV106" s="683">
        <f t="shared" si="39"/>
        <v>45526.972118055557</v>
      </c>
      <c r="DW106" s="682" t="s">
        <v>366</v>
      </c>
      <c r="DX106" s="684">
        <v>8.9999999999999993E-3</v>
      </c>
      <c r="DY106" s="684">
        <v>0.125</v>
      </c>
      <c r="DZ106" s="684">
        <v>0.125</v>
      </c>
      <c r="EA106" s="685">
        <v>474.54372395921371</v>
      </c>
      <c r="EB106" s="501">
        <f t="shared" si="111"/>
        <v>3796.3497916737097</v>
      </c>
      <c r="EC106" s="686">
        <f t="shared" si="112"/>
        <v>34.167148125063385</v>
      </c>
      <c r="ED106" s="501">
        <f t="shared" si="113"/>
        <v>3.7662200314223311</v>
      </c>
      <c r="EE106" s="501">
        <f t="shared" si="114"/>
        <v>3.8269655158001106</v>
      </c>
      <c r="EF106" s="501">
        <f t="shared" si="115"/>
        <v>30.400928093641053</v>
      </c>
      <c r="EG106" s="501">
        <f t="shared" si="116"/>
        <v>37.994113640863496</v>
      </c>
      <c r="EI106" s="682">
        <v>0.97211805555555564</v>
      </c>
      <c r="EJ106" s="683">
        <f t="shared" si="46"/>
        <v>45526.972118055557</v>
      </c>
      <c r="EK106" s="682" t="s">
        <v>366</v>
      </c>
      <c r="EL106" s="684">
        <v>8.9999999999999993E-3</v>
      </c>
      <c r="EM106" s="684">
        <v>0.125</v>
      </c>
      <c r="EN106" s="684">
        <v>0.125</v>
      </c>
      <c r="EO106" s="685">
        <v>411.04962086203687</v>
      </c>
      <c r="EP106" s="501">
        <f t="shared" si="117"/>
        <v>3288.396966896295</v>
      </c>
      <c r="EQ106" s="686">
        <f t="shared" si="118"/>
        <v>29.595572702066654</v>
      </c>
      <c r="ER106" s="501">
        <f t="shared" si="119"/>
        <v>3.2622985782701339</v>
      </c>
      <c r="ES106" s="501">
        <f t="shared" si="120"/>
        <v>3.3149162972744914</v>
      </c>
      <c r="ET106" s="501">
        <f t="shared" si="121"/>
        <v>26.333274123796521</v>
      </c>
      <c r="EU106" s="501">
        <f t="shared" si="122"/>
        <v>32.910488999341148</v>
      </c>
      <c r="EW106" s="1025">
        <v>34.324637363210499</v>
      </c>
      <c r="EX106" s="1026">
        <f t="shared" si="140"/>
        <v>37.994113640863496</v>
      </c>
      <c r="EY106" s="1027">
        <f t="shared" si="141"/>
        <v>26.333274123796521</v>
      </c>
      <c r="EZ106" s="1024">
        <v>38.169242802638202</v>
      </c>
      <c r="FA106" s="230">
        <v>30.541057406948319</v>
      </c>
      <c r="FB106" s="472">
        <f t="shared" si="142"/>
        <v>-0.17512916177470572</v>
      </c>
      <c r="FC106" s="472">
        <f t="shared" si="143"/>
        <v>4.2077832831517981</v>
      </c>
    </row>
    <row r="107" spans="49:159" x14ac:dyDescent="0.25">
      <c r="AW107" s="670">
        <v>0.9486458333333333</v>
      </c>
      <c r="AX107" s="671">
        <f t="shared" si="144"/>
        <v>45526.948645833334</v>
      </c>
      <c r="AY107" s="670" t="s">
        <v>329</v>
      </c>
      <c r="AZ107" s="672">
        <v>1.2999999999999999E-2</v>
      </c>
      <c r="BA107" s="672">
        <v>5.0999999999999997E-2</v>
      </c>
      <c r="BB107" s="672">
        <v>0.03</v>
      </c>
      <c r="BC107" s="674">
        <v>159.50200630375889</v>
      </c>
      <c r="BD107" s="672">
        <f t="shared" si="92"/>
        <v>5316.7335434586303</v>
      </c>
      <c r="BE107" s="675">
        <f t="shared" si="93"/>
        <v>69.117536064962195</v>
      </c>
      <c r="BF107" s="672">
        <f t="shared" si="94"/>
        <v>5.1452260097986739</v>
      </c>
      <c r="BG107" s="672">
        <f t="shared" si="95"/>
        <v>5.5000691828882387</v>
      </c>
      <c r="BH107" s="672">
        <f t="shared" si="96"/>
        <v>63.972310055163518</v>
      </c>
      <c r="BI107" s="672">
        <f t="shared" si="97"/>
        <v>74.617605247850435</v>
      </c>
      <c r="BK107" s="670">
        <v>0.9486458333333333</v>
      </c>
      <c r="BL107" s="671">
        <f t="shared" si="145"/>
        <v>45526.948645833334</v>
      </c>
      <c r="BM107" s="670" t="s">
        <v>329</v>
      </c>
      <c r="BN107" s="672">
        <v>1.2999999999999999E-2</v>
      </c>
      <c r="BO107" s="672">
        <v>5.0999999999999997E-2</v>
      </c>
      <c r="BP107" s="672">
        <v>0.03</v>
      </c>
      <c r="BQ107" s="674">
        <v>114.42559497140269</v>
      </c>
      <c r="BR107" s="672">
        <f t="shared" si="147"/>
        <v>3814.1864990467566</v>
      </c>
      <c r="BS107" s="675">
        <f t="shared" si="98"/>
        <v>49.584424487607833</v>
      </c>
      <c r="BT107" s="672">
        <f t="shared" si="99"/>
        <v>3.6911482248839582</v>
      </c>
      <c r="BU107" s="672">
        <f t="shared" si="100"/>
        <v>3.9457101714276792</v>
      </c>
      <c r="BV107" s="672">
        <f t="shared" si="101"/>
        <v>45.893276262723873</v>
      </c>
      <c r="BW107" s="672">
        <f t="shared" si="102"/>
        <v>53.530134659035511</v>
      </c>
      <c r="BY107" s="472">
        <v>68.39655762779833</v>
      </c>
      <c r="BZ107" s="472">
        <f t="shared" si="127"/>
        <v>74.617605247850435</v>
      </c>
      <c r="CA107" s="472">
        <f t="shared" si="128"/>
        <v>45.893276262723873</v>
      </c>
      <c r="CB107" s="472">
        <v>73.839254521257089</v>
      </c>
      <c r="CC107" s="472">
        <v>63.30500246940143</v>
      </c>
      <c r="CD107" s="472">
        <f t="shared" si="129"/>
        <v>0.77835072659334514</v>
      </c>
      <c r="CE107" s="472">
        <f t="shared" si="130"/>
        <v>17.411726206677557</v>
      </c>
      <c r="CI107" s="661">
        <v>0.93273148148148144</v>
      </c>
      <c r="CJ107" s="662">
        <f t="shared" si="131"/>
        <v>45526.93273148148</v>
      </c>
      <c r="CK107" s="661" t="s">
        <v>365</v>
      </c>
      <c r="CL107" s="663">
        <v>1.2999999999999999E-2</v>
      </c>
      <c r="CM107" s="663">
        <v>0.123</v>
      </c>
      <c r="CN107" s="663">
        <v>0.123</v>
      </c>
      <c r="CO107" s="664">
        <v>507.35565699957988</v>
      </c>
      <c r="CP107" s="505">
        <f t="shared" si="132"/>
        <v>4124.8427398339827</v>
      </c>
      <c r="CQ107" s="665">
        <f t="shared" si="133"/>
        <v>53.622955617841775</v>
      </c>
      <c r="CR107" s="505">
        <f t="shared" si="103"/>
        <v>4.0915778790288702</v>
      </c>
      <c r="CS107" s="505">
        <f t="shared" si="104"/>
        <v>4.1586529262260647</v>
      </c>
      <c r="CT107" s="505">
        <f t="shared" si="105"/>
        <v>49.531377738812907</v>
      </c>
      <c r="CU107" s="505">
        <f t="shared" si="106"/>
        <v>57.781608544067836</v>
      </c>
      <c r="CW107" s="661">
        <v>0.93273148148148144</v>
      </c>
      <c r="CX107" s="662">
        <f t="shared" si="134"/>
        <v>45526.93273148148</v>
      </c>
      <c r="CY107" s="661" t="s">
        <v>365</v>
      </c>
      <c r="CZ107" s="663">
        <v>1.2999999999999999E-2</v>
      </c>
      <c r="DA107" s="663">
        <v>0.123</v>
      </c>
      <c r="DB107" s="663">
        <v>0.123</v>
      </c>
      <c r="DC107" s="664">
        <v>419.19256316868018</v>
      </c>
      <c r="DD107" s="505">
        <f t="shared" si="146"/>
        <v>3408.0696192575624</v>
      </c>
      <c r="DE107" s="665">
        <f t="shared" si="135"/>
        <v>44.30490505034831</v>
      </c>
      <c r="DF107" s="505">
        <f t="shared" si="107"/>
        <v>3.3805851868441952</v>
      </c>
      <c r="DG107" s="505">
        <f t="shared" si="108"/>
        <v>3.4360046161367226</v>
      </c>
      <c r="DH107" s="505">
        <f t="shared" si="109"/>
        <v>40.924319863504117</v>
      </c>
      <c r="DI107" s="505">
        <f t="shared" si="110"/>
        <v>47.740909666485031</v>
      </c>
      <c r="DK107" s="1019">
        <v>53.373882675528264</v>
      </c>
      <c r="DL107" s="229">
        <f t="shared" si="136"/>
        <v>57.781608544067836</v>
      </c>
      <c r="DM107" s="1020">
        <f t="shared" si="137"/>
        <v>40.924319863504117</v>
      </c>
      <c r="DN107" s="1021">
        <v>57.513219099922956</v>
      </c>
      <c r="DO107" s="229">
        <v>49.301309741849622</v>
      </c>
      <c r="DP107" s="472">
        <f t="shared" si="138"/>
        <v>0.26838944414487997</v>
      </c>
      <c r="DQ107" s="472">
        <f t="shared" si="139"/>
        <v>8.3769898783455048</v>
      </c>
    </row>
    <row r="108" spans="49:159" x14ac:dyDescent="0.25">
      <c r="AW108" s="670">
        <v>0.9493287037037037</v>
      </c>
      <c r="AX108" s="671">
        <f t="shared" si="144"/>
        <v>45526.949328703704</v>
      </c>
      <c r="AY108" s="670" t="s">
        <v>329</v>
      </c>
      <c r="AZ108" s="672">
        <v>1.2999999999999999E-2</v>
      </c>
      <c r="BA108" s="672">
        <v>5.0999999999999997E-2</v>
      </c>
      <c r="BB108" s="672">
        <v>0.03</v>
      </c>
      <c r="BC108" s="674">
        <v>159.50200630375889</v>
      </c>
      <c r="BD108" s="672">
        <f t="shared" si="92"/>
        <v>5316.7335434586303</v>
      </c>
      <c r="BE108" s="675">
        <f t="shared" si="93"/>
        <v>69.117536064962195</v>
      </c>
      <c r="BF108" s="672">
        <f t="shared" si="94"/>
        <v>5.1452260097986739</v>
      </c>
      <c r="BG108" s="672">
        <f t="shared" si="95"/>
        <v>5.5000691828882387</v>
      </c>
      <c r="BH108" s="672">
        <f t="shared" si="96"/>
        <v>63.972310055163518</v>
      </c>
      <c r="BI108" s="672">
        <f t="shared" si="97"/>
        <v>74.617605247850435</v>
      </c>
      <c r="BK108" s="670">
        <v>0.9493287037037037</v>
      </c>
      <c r="BL108" s="671">
        <f t="shared" si="145"/>
        <v>45526.949328703704</v>
      </c>
      <c r="BM108" s="670" t="s">
        <v>329</v>
      </c>
      <c r="BN108" s="672">
        <v>1.2999999999999999E-2</v>
      </c>
      <c r="BO108" s="672">
        <v>5.0999999999999997E-2</v>
      </c>
      <c r="BP108" s="672">
        <v>0.03</v>
      </c>
      <c r="BQ108" s="674">
        <v>114.42559497140269</v>
      </c>
      <c r="BR108" s="672">
        <f t="shared" si="147"/>
        <v>3814.1864990467566</v>
      </c>
      <c r="BS108" s="675">
        <f t="shared" si="98"/>
        <v>49.584424487607833</v>
      </c>
      <c r="BT108" s="672">
        <f t="shared" si="99"/>
        <v>3.6911482248839582</v>
      </c>
      <c r="BU108" s="672">
        <f t="shared" si="100"/>
        <v>3.9457101714276792</v>
      </c>
      <c r="BV108" s="672">
        <f t="shared" si="101"/>
        <v>45.893276262723873</v>
      </c>
      <c r="BW108" s="672">
        <f t="shared" si="102"/>
        <v>53.530134659035511</v>
      </c>
      <c r="BY108" s="472">
        <v>68.39655762779833</v>
      </c>
      <c r="BZ108" s="472">
        <f t="shared" si="127"/>
        <v>74.617605247850435</v>
      </c>
      <c r="CA108" s="472">
        <f t="shared" si="128"/>
        <v>45.893276262723873</v>
      </c>
      <c r="CB108" s="472">
        <v>73.839254521257089</v>
      </c>
      <c r="CC108" s="472">
        <v>63.30500246940143</v>
      </c>
      <c r="CD108" s="472">
        <f t="shared" si="129"/>
        <v>0.77835072659334514</v>
      </c>
      <c r="CE108" s="472">
        <f t="shared" si="130"/>
        <v>17.411726206677557</v>
      </c>
      <c r="CI108" s="661">
        <v>0.93480324074074073</v>
      </c>
      <c r="CJ108" s="662">
        <f t="shared" si="131"/>
        <v>45526.934803240743</v>
      </c>
      <c r="CK108" s="661" t="s">
        <v>365</v>
      </c>
      <c r="CL108" s="663">
        <v>1.6E-2</v>
      </c>
      <c r="CM108" s="663">
        <v>0.123</v>
      </c>
      <c r="CN108" s="663">
        <v>0.123</v>
      </c>
      <c r="CO108" s="664">
        <v>507.35565699957988</v>
      </c>
      <c r="CP108" s="505">
        <f t="shared" si="132"/>
        <v>4124.8427398339827</v>
      </c>
      <c r="CQ108" s="665">
        <f t="shared" si="133"/>
        <v>65.997483837343722</v>
      </c>
      <c r="CR108" s="505">
        <f t="shared" si="103"/>
        <v>4.0915778790288702</v>
      </c>
      <c r="CS108" s="505">
        <f t="shared" si="104"/>
        <v>4.1586529262260647</v>
      </c>
      <c r="CT108" s="505">
        <f t="shared" si="105"/>
        <v>61.905905958314854</v>
      </c>
      <c r="CU108" s="505">
        <f t="shared" si="106"/>
        <v>70.156136763569791</v>
      </c>
      <c r="CW108" s="661">
        <v>0.93480324074074073</v>
      </c>
      <c r="CX108" s="662">
        <f t="shared" si="134"/>
        <v>45526.934803240743</v>
      </c>
      <c r="CY108" s="661" t="s">
        <v>365</v>
      </c>
      <c r="CZ108" s="663">
        <v>1.6E-2</v>
      </c>
      <c r="DA108" s="663">
        <v>0.123</v>
      </c>
      <c r="DB108" s="663">
        <v>0.123</v>
      </c>
      <c r="DC108" s="664">
        <v>419.19256316868018</v>
      </c>
      <c r="DD108" s="505">
        <f t="shared" si="146"/>
        <v>3408.0696192575624</v>
      </c>
      <c r="DE108" s="665">
        <f t="shared" si="135"/>
        <v>54.529113908120998</v>
      </c>
      <c r="DF108" s="505">
        <f t="shared" si="107"/>
        <v>3.3805851868441952</v>
      </c>
      <c r="DG108" s="505">
        <f t="shared" si="108"/>
        <v>3.4360046161367226</v>
      </c>
      <c r="DH108" s="505">
        <f t="shared" si="109"/>
        <v>51.148528721276804</v>
      </c>
      <c r="DI108" s="505">
        <f t="shared" si="110"/>
        <v>57.965118524257718</v>
      </c>
      <c r="DK108" s="1019">
        <v>65.690932523727099</v>
      </c>
      <c r="DL108" s="229">
        <f t="shared" si="136"/>
        <v>70.156136763569791</v>
      </c>
      <c r="DM108" s="1020">
        <f t="shared" si="137"/>
        <v>51.148528721276804</v>
      </c>
      <c r="DN108" s="1021">
        <v>69.830268948121784</v>
      </c>
      <c r="DO108" s="229">
        <v>61.618359590048456</v>
      </c>
      <c r="DP108" s="472">
        <f t="shared" si="138"/>
        <v>0.32586781544800658</v>
      </c>
      <c r="DQ108" s="472">
        <f t="shared" si="139"/>
        <v>10.469830868771652</v>
      </c>
    </row>
    <row r="109" spans="49:159" x14ac:dyDescent="0.25">
      <c r="AW109" s="670">
        <v>0.95004629629629633</v>
      </c>
      <c r="AX109" s="671">
        <f t="shared" si="144"/>
        <v>45526.950046296297</v>
      </c>
      <c r="AY109" s="670" t="s">
        <v>329</v>
      </c>
      <c r="AZ109" s="672">
        <v>1.4E-2</v>
      </c>
      <c r="BA109" s="672">
        <v>5.0999999999999997E-2</v>
      </c>
      <c r="BB109" s="672">
        <v>0.03</v>
      </c>
      <c r="BC109" s="674">
        <v>159.50200630375889</v>
      </c>
      <c r="BD109" s="672">
        <f t="shared" si="92"/>
        <v>5316.7335434586303</v>
      </c>
      <c r="BE109" s="675">
        <f t="shared" si="93"/>
        <v>74.43426960842082</v>
      </c>
      <c r="BF109" s="672">
        <f t="shared" si="94"/>
        <v>5.1452260097986739</v>
      </c>
      <c r="BG109" s="672">
        <f t="shared" si="95"/>
        <v>5.5000691828882387</v>
      </c>
      <c r="BH109" s="672">
        <f t="shared" si="96"/>
        <v>69.289043598622143</v>
      </c>
      <c r="BI109" s="672">
        <f t="shared" si="97"/>
        <v>79.93433879130906</v>
      </c>
      <c r="BK109" s="670">
        <v>0.95004629629629633</v>
      </c>
      <c r="BL109" s="671">
        <f t="shared" si="145"/>
        <v>45526.950046296297</v>
      </c>
      <c r="BM109" s="670" t="s">
        <v>329</v>
      </c>
      <c r="BN109" s="672">
        <v>1.4E-2</v>
      </c>
      <c r="BO109" s="672">
        <v>5.0999999999999997E-2</v>
      </c>
      <c r="BP109" s="672">
        <v>0.03</v>
      </c>
      <c r="BQ109" s="674">
        <v>114.42559497140269</v>
      </c>
      <c r="BR109" s="672">
        <f t="shared" si="147"/>
        <v>3814.1864990467566</v>
      </c>
      <c r="BS109" s="675">
        <f t="shared" si="98"/>
        <v>53.398610986654596</v>
      </c>
      <c r="BT109" s="672">
        <f t="shared" si="99"/>
        <v>3.6911482248839582</v>
      </c>
      <c r="BU109" s="672">
        <f t="shared" si="100"/>
        <v>3.9457101714276792</v>
      </c>
      <c r="BV109" s="672">
        <f t="shared" si="101"/>
        <v>49.707462761770635</v>
      </c>
      <c r="BW109" s="672">
        <f t="shared" si="102"/>
        <v>57.344321158082273</v>
      </c>
      <c r="BY109" s="472">
        <v>73.657831291475134</v>
      </c>
      <c r="BZ109" s="472">
        <f t="shared" si="127"/>
        <v>79.93433879130906</v>
      </c>
      <c r="CA109" s="472">
        <f t="shared" si="128"/>
        <v>49.707462761770635</v>
      </c>
      <c r="CB109" s="472">
        <v>79.100528184933893</v>
      </c>
      <c r="CC109" s="472">
        <v>68.566276133078233</v>
      </c>
      <c r="CD109" s="472">
        <f t="shared" si="129"/>
        <v>0.83381060637516669</v>
      </c>
      <c r="CE109" s="472">
        <f t="shared" si="130"/>
        <v>18.858813371307598</v>
      </c>
      <c r="CI109" s="661">
        <v>0.9371990740740741</v>
      </c>
      <c r="CJ109" s="662">
        <f t="shared" si="131"/>
        <v>45526.937199074076</v>
      </c>
      <c r="CK109" s="661" t="s">
        <v>365</v>
      </c>
      <c r="CL109" s="663">
        <v>1.4E-2</v>
      </c>
      <c r="CM109" s="663">
        <v>0.123</v>
      </c>
      <c r="CN109" s="663">
        <v>0.123</v>
      </c>
      <c r="CO109" s="664">
        <v>507.35565699957988</v>
      </c>
      <c r="CP109" s="505">
        <f t="shared" si="132"/>
        <v>4124.8427398339827</v>
      </c>
      <c r="CQ109" s="665">
        <f t="shared" si="133"/>
        <v>57.747798357675762</v>
      </c>
      <c r="CR109" s="505">
        <f t="shared" si="103"/>
        <v>4.0915778790288702</v>
      </c>
      <c r="CS109" s="505">
        <f t="shared" si="104"/>
        <v>4.1586529262260647</v>
      </c>
      <c r="CT109" s="505">
        <f t="shared" si="105"/>
        <v>53.656220478646894</v>
      </c>
      <c r="CU109" s="505">
        <f t="shared" si="106"/>
        <v>61.906451283901831</v>
      </c>
      <c r="CW109" s="661">
        <v>0.9371990740740741</v>
      </c>
      <c r="CX109" s="662">
        <f t="shared" si="134"/>
        <v>45526.937199074076</v>
      </c>
      <c r="CY109" s="661" t="s">
        <v>365</v>
      </c>
      <c r="CZ109" s="663">
        <v>1.4E-2</v>
      </c>
      <c r="DA109" s="663">
        <v>0.123</v>
      </c>
      <c r="DB109" s="663">
        <v>0.123</v>
      </c>
      <c r="DC109" s="664">
        <v>419.19256316868018</v>
      </c>
      <c r="DD109" s="505">
        <f t="shared" si="146"/>
        <v>3408.0696192575624</v>
      </c>
      <c r="DE109" s="665">
        <f t="shared" si="135"/>
        <v>47.712974669605877</v>
      </c>
      <c r="DF109" s="505">
        <f t="shared" si="107"/>
        <v>3.3805851868441952</v>
      </c>
      <c r="DG109" s="505">
        <f t="shared" si="108"/>
        <v>3.4360046161367226</v>
      </c>
      <c r="DH109" s="505">
        <f t="shared" si="109"/>
        <v>44.332389482761684</v>
      </c>
      <c r="DI109" s="505">
        <f t="shared" si="110"/>
        <v>51.148979285742598</v>
      </c>
      <c r="DK109" s="1019">
        <v>57.479565958261212</v>
      </c>
      <c r="DL109" s="229">
        <f t="shared" si="136"/>
        <v>61.906451283901831</v>
      </c>
      <c r="DM109" s="1020">
        <f t="shared" si="137"/>
        <v>44.332389482761684</v>
      </c>
      <c r="DN109" s="1021">
        <v>61.618902382655904</v>
      </c>
      <c r="DO109" s="229">
        <v>53.406993024582569</v>
      </c>
      <c r="DP109" s="472">
        <f t="shared" si="138"/>
        <v>0.28754890124592691</v>
      </c>
      <c r="DQ109" s="472">
        <f t="shared" si="139"/>
        <v>9.0746035418208848</v>
      </c>
    </row>
    <row r="110" spans="49:159" x14ac:dyDescent="0.25">
      <c r="AW110" s="670">
        <v>0.95075231481481481</v>
      </c>
      <c r="AX110" s="671">
        <f t="shared" si="144"/>
        <v>45526.950752314813</v>
      </c>
      <c r="AY110" s="670" t="s">
        <v>329</v>
      </c>
      <c r="AZ110" s="672">
        <v>1.4E-2</v>
      </c>
      <c r="BA110" s="672">
        <v>5.0999999999999997E-2</v>
      </c>
      <c r="BB110" s="672">
        <v>0.03</v>
      </c>
      <c r="BC110" s="674">
        <v>159.50200630375889</v>
      </c>
      <c r="BD110" s="672">
        <f t="shared" si="92"/>
        <v>5316.7335434586303</v>
      </c>
      <c r="BE110" s="675">
        <f t="shared" si="93"/>
        <v>74.43426960842082</v>
      </c>
      <c r="BF110" s="672">
        <f t="shared" si="94"/>
        <v>5.1452260097986739</v>
      </c>
      <c r="BG110" s="672">
        <f t="shared" si="95"/>
        <v>5.5000691828882387</v>
      </c>
      <c r="BH110" s="672">
        <f t="shared" si="96"/>
        <v>69.289043598622143</v>
      </c>
      <c r="BI110" s="672">
        <f t="shared" si="97"/>
        <v>79.93433879130906</v>
      </c>
      <c r="BK110" s="670">
        <v>0.95075231481481481</v>
      </c>
      <c r="BL110" s="671">
        <f t="shared" si="145"/>
        <v>45526.950752314813</v>
      </c>
      <c r="BM110" s="670" t="s">
        <v>329</v>
      </c>
      <c r="BN110" s="672">
        <v>1.4E-2</v>
      </c>
      <c r="BO110" s="672">
        <v>5.0999999999999997E-2</v>
      </c>
      <c r="BP110" s="672">
        <v>0.03</v>
      </c>
      <c r="BQ110" s="674">
        <v>114.42559497140269</v>
      </c>
      <c r="BR110" s="672">
        <f t="shared" si="147"/>
        <v>3814.1864990467566</v>
      </c>
      <c r="BS110" s="675">
        <f t="shared" si="98"/>
        <v>53.398610986654596</v>
      </c>
      <c r="BT110" s="672">
        <f t="shared" si="99"/>
        <v>3.6911482248839582</v>
      </c>
      <c r="BU110" s="672">
        <f t="shared" si="100"/>
        <v>3.9457101714276792</v>
      </c>
      <c r="BV110" s="672">
        <f t="shared" si="101"/>
        <v>49.707462761770635</v>
      </c>
      <c r="BW110" s="672">
        <f t="shared" si="102"/>
        <v>57.344321158082273</v>
      </c>
      <c r="BY110" s="472">
        <v>73.657831291475134</v>
      </c>
      <c r="BZ110" s="472">
        <f t="shared" si="127"/>
        <v>79.93433879130906</v>
      </c>
      <c r="CA110" s="472">
        <f t="shared" si="128"/>
        <v>49.707462761770635</v>
      </c>
      <c r="CB110" s="472">
        <v>79.100528184933893</v>
      </c>
      <c r="CC110" s="472">
        <v>68.566276133078233</v>
      </c>
      <c r="CD110" s="472">
        <f t="shared" si="129"/>
        <v>0.83381060637516669</v>
      </c>
      <c r="CE110" s="472">
        <f t="shared" si="130"/>
        <v>18.858813371307598</v>
      </c>
      <c r="CI110" s="661">
        <v>0.94100694444444455</v>
      </c>
      <c r="CJ110" s="662">
        <f t="shared" si="131"/>
        <v>45526.941006944442</v>
      </c>
      <c r="CK110" s="661" t="s">
        <v>365</v>
      </c>
      <c r="CL110" s="663">
        <v>1.4E-2</v>
      </c>
      <c r="CM110" s="663">
        <v>0.123</v>
      </c>
      <c r="CN110" s="663">
        <v>0.123</v>
      </c>
      <c r="CO110" s="664">
        <v>507.35565699957988</v>
      </c>
      <c r="CP110" s="505">
        <f t="shared" si="132"/>
        <v>4124.8427398339827</v>
      </c>
      <c r="CQ110" s="665">
        <f t="shared" si="133"/>
        <v>57.747798357675762</v>
      </c>
      <c r="CR110" s="505">
        <f t="shared" si="103"/>
        <v>4.0915778790288702</v>
      </c>
      <c r="CS110" s="505">
        <f t="shared" si="104"/>
        <v>4.1586529262260647</v>
      </c>
      <c r="CT110" s="505">
        <f t="shared" si="105"/>
        <v>53.656220478646894</v>
      </c>
      <c r="CU110" s="505">
        <f t="shared" si="106"/>
        <v>61.906451283901831</v>
      </c>
      <c r="CW110" s="661">
        <v>0.94100694444444455</v>
      </c>
      <c r="CX110" s="662">
        <f t="shared" si="134"/>
        <v>45526.941006944442</v>
      </c>
      <c r="CY110" s="661" t="s">
        <v>365</v>
      </c>
      <c r="CZ110" s="663">
        <v>1.4E-2</v>
      </c>
      <c r="DA110" s="663">
        <v>0.123</v>
      </c>
      <c r="DB110" s="663">
        <v>0.123</v>
      </c>
      <c r="DC110" s="664">
        <v>419.19256316868018</v>
      </c>
      <c r="DD110" s="505">
        <f t="shared" si="146"/>
        <v>3408.0696192575624</v>
      </c>
      <c r="DE110" s="665">
        <f t="shared" si="135"/>
        <v>47.712974669605877</v>
      </c>
      <c r="DF110" s="505">
        <f t="shared" si="107"/>
        <v>3.3805851868441952</v>
      </c>
      <c r="DG110" s="505">
        <f t="shared" si="108"/>
        <v>3.4360046161367226</v>
      </c>
      <c r="DH110" s="505">
        <f t="shared" si="109"/>
        <v>44.332389482761684</v>
      </c>
      <c r="DI110" s="505">
        <f t="shared" si="110"/>
        <v>51.148979285742598</v>
      </c>
      <c r="DK110" s="1019">
        <v>57.479565958261212</v>
      </c>
      <c r="DL110" s="229">
        <f t="shared" si="136"/>
        <v>61.906451283901831</v>
      </c>
      <c r="DM110" s="1020">
        <f t="shared" si="137"/>
        <v>44.332389482761684</v>
      </c>
      <c r="DN110" s="1021">
        <v>61.618902382655904</v>
      </c>
      <c r="DO110" s="229">
        <v>53.406993024582569</v>
      </c>
      <c r="DP110" s="472">
        <f t="shared" si="138"/>
        <v>0.28754890124592691</v>
      </c>
      <c r="DQ110" s="472">
        <f t="shared" si="139"/>
        <v>9.0746035418208848</v>
      </c>
    </row>
    <row r="111" spans="49:159" x14ac:dyDescent="0.25">
      <c r="AW111" s="670">
        <v>0.95143518518518511</v>
      </c>
      <c r="AX111" s="671">
        <f t="shared" si="144"/>
        <v>45526.951435185183</v>
      </c>
      <c r="AY111" s="670" t="s">
        <v>329</v>
      </c>
      <c r="AZ111" s="672">
        <v>1.4E-2</v>
      </c>
      <c r="BA111" s="672">
        <v>5.0999999999999997E-2</v>
      </c>
      <c r="BB111" s="672">
        <v>0.03</v>
      </c>
      <c r="BC111" s="674">
        <v>159.50200630375889</v>
      </c>
      <c r="BD111" s="672">
        <f t="shared" si="92"/>
        <v>5316.7335434586303</v>
      </c>
      <c r="BE111" s="675">
        <f t="shared" si="93"/>
        <v>74.43426960842082</v>
      </c>
      <c r="BF111" s="672">
        <f t="shared" si="94"/>
        <v>5.1452260097986739</v>
      </c>
      <c r="BG111" s="672">
        <f t="shared" si="95"/>
        <v>5.5000691828882387</v>
      </c>
      <c r="BH111" s="672">
        <f t="shared" si="96"/>
        <v>69.289043598622143</v>
      </c>
      <c r="BI111" s="672">
        <f t="shared" si="97"/>
        <v>79.93433879130906</v>
      </c>
      <c r="BK111" s="670">
        <v>0.95143518518518511</v>
      </c>
      <c r="BL111" s="671">
        <f t="shared" si="145"/>
        <v>45526.951435185183</v>
      </c>
      <c r="BM111" s="670" t="s">
        <v>329</v>
      </c>
      <c r="BN111" s="672">
        <v>1.4E-2</v>
      </c>
      <c r="BO111" s="672">
        <v>5.0999999999999997E-2</v>
      </c>
      <c r="BP111" s="672">
        <v>0.03</v>
      </c>
      <c r="BQ111" s="674">
        <v>114.42559497140269</v>
      </c>
      <c r="BR111" s="672">
        <f t="shared" si="147"/>
        <v>3814.1864990467566</v>
      </c>
      <c r="BS111" s="675">
        <f t="shared" si="98"/>
        <v>53.398610986654596</v>
      </c>
      <c r="BT111" s="672">
        <f t="shared" si="99"/>
        <v>3.6911482248839582</v>
      </c>
      <c r="BU111" s="672">
        <f t="shared" si="100"/>
        <v>3.9457101714276792</v>
      </c>
      <c r="BV111" s="672">
        <f t="shared" si="101"/>
        <v>49.707462761770635</v>
      </c>
      <c r="BW111" s="672">
        <f t="shared" si="102"/>
        <v>57.344321158082273</v>
      </c>
      <c r="BY111" s="472">
        <v>73.657831291475134</v>
      </c>
      <c r="BZ111" s="472">
        <f t="shared" si="127"/>
        <v>79.93433879130906</v>
      </c>
      <c r="CA111" s="472">
        <f t="shared" si="128"/>
        <v>49.707462761770635</v>
      </c>
      <c r="CB111" s="472">
        <v>79.100528184933893</v>
      </c>
      <c r="CC111" s="472">
        <v>68.566276133078233</v>
      </c>
      <c r="CD111" s="472">
        <f t="shared" si="129"/>
        <v>0.83381060637516669</v>
      </c>
      <c r="CE111" s="472">
        <f t="shared" si="130"/>
        <v>18.858813371307598</v>
      </c>
      <c r="CI111" s="661">
        <v>0.94450231481481473</v>
      </c>
      <c r="CJ111" s="662">
        <f t="shared" si="131"/>
        <v>45526.944502314815</v>
      </c>
      <c r="CK111" s="661" t="s">
        <v>365</v>
      </c>
      <c r="CL111" s="663">
        <v>1.2999999999999999E-2</v>
      </c>
      <c r="CM111" s="663">
        <v>0.123</v>
      </c>
      <c r="CN111" s="663">
        <v>0.123</v>
      </c>
      <c r="CO111" s="664">
        <v>507.35565699957988</v>
      </c>
      <c r="CP111" s="505">
        <f t="shared" si="132"/>
        <v>4124.8427398339827</v>
      </c>
      <c r="CQ111" s="665">
        <f t="shared" si="133"/>
        <v>53.622955617841775</v>
      </c>
      <c r="CR111" s="505">
        <f t="shared" si="103"/>
        <v>4.0915778790288702</v>
      </c>
      <c r="CS111" s="505">
        <f t="shared" si="104"/>
        <v>4.1586529262260647</v>
      </c>
      <c r="CT111" s="505">
        <f t="shared" si="105"/>
        <v>49.531377738812907</v>
      </c>
      <c r="CU111" s="505">
        <f t="shared" si="106"/>
        <v>57.781608544067836</v>
      </c>
      <c r="CW111" s="661">
        <v>0.94450231481481473</v>
      </c>
      <c r="CX111" s="662">
        <f t="shared" si="134"/>
        <v>45526.944502314815</v>
      </c>
      <c r="CY111" s="661" t="s">
        <v>365</v>
      </c>
      <c r="CZ111" s="663">
        <v>1.2999999999999999E-2</v>
      </c>
      <c r="DA111" s="663">
        <v>0.123</v>
      </c>
      <c r="DB111" s="663">
        <v>0.123</v>
      </c>
      <c r="DC111" s="664">
        <v>419.19256316868018</v>
      </c>
      <c r="DD111" s="505">
        <f t="shared" si="146"/>
        <v>3408.0696192575624</v>
      </c>
      <c r="DE111" s="665">
        <f t="shared" si="135"/>
        <v>44.30490505034831</v>
      </c>
      <c r="DF111" s="505">
        <f t="shared" si="107"/>
        <v>3.3805851868441952</v>
      </c>
      <c r="DG111" s="505">
        <f t="shared" si="108"/>
        <v>3.4360046161367226</v>
      </c>
      <c r="DH111" s="505">
        <f t="shared" si="109"/>
        <v>40.924319863504117</v>
      </c>
      <c r="DI111" s="505">
        <f t="shared" si="110"/>
        <v>47.740909666485031</v>
      </c>
      <c r="DK111" s="1019">
        <v>53.373882675528264</v>
      </c>
      <c r="DL111" s="229">
        <f t="shared" si="136"/>
        <v>57.781608544067836</v>
      </c>
      <c r="DM111" s="1020">
        <f t="shared" si="137"/>
        <v>40.924319863504117</v>
      </c>
      <c r="DN111" s="1021">
        <v>57.513219099922956</v>
      </c>
      <c r="DO111" s="229">
        <v>49.301309741849622</v>
      </c>
      <c r="DP111" s="472">
        <f t="shared" si="138"/>
        <v>0.26838944414487997</v>
      </c>
      <c r="DQ111" s="472">
        <f t="shared" si="139"/>
        <v>8.3769898783455048</v>
      </c>
    </row>
    <row r="112" spans="49:159" x14ac:dyDescent="0.25">
      <c r="AW112" s="670">
        <v>0.95210648148148147</v>
      </c>
      <c r="AX112" s="671">
        <f t="shared" si="144"/>
        <v>45526.952106481483</v>
      </c>
      <c r="AY112" s="670" t="s">
        <v>329</v>
      </c>
      <c r="AZ112" s="672">
        <v>1.4999999999999999E-2</v>
      </c>
      <c r="BA112" s="672">
        <v>5.0999999999999997E-2</v>
      </c>
      <c r="BB112" s="672">
        <v>0.03</v>
      </c>
      <c r="BC112" s="674">
        <v>159.50200630375889</v>
      </c>
      <c r="BD112" s="672">
        <f t="shared" si="92"/>
        <v>5316.7335434586303</v>
      </c>
      <c r="BE112" s="675">
        <f t="shared" si="93"/>
        <v>79.751003151879445</v>
      </c>
      <c r="BF112" s="672">
        <f t="shared" si="94"/>
        <v>5.1452260097986739</v>
      </c>
      <c r="BG112" s="672">
        <f t="shared" si="95"/>
        <v>5.5000691828882387</v>
      </c>
      <c r="BH112" s="672">
        <f t="shared" si="96"/>
        <v>74.605777142080768</v>
      </c>
      <c r="BI112" s="672">
        <f t="shared" si="97"/>
        <v>85.251072334767684</v>
      </c>
      <c r="BK112" s="670">
        <v>0.95210648148148147</v>
      </c>
      <c r="BL112" s="671">
        <f t="shared" si="145"/>
        <v>45526.952106481483</v>
      </c>
      <c r="BM112" s="670" t="s">
        <v>329</v>
      </c>
      <c r="BN112" s="672">
        <v>1.4999999999999999E-2</v>
      </c>
      <c r="BO112" s="672">
        <v>5.0999999999999997E-2</v>
      </c>
      <c r="BP112" s="672">
        <v>0.03</v>
      </c>
      <c r="BQ112" s="674">
        <v>114.42559497140269</v>
      </c>
      <c r="BR112" s="672">
        <f t="shared" si="147"/>
        <v>3814.1864990467566</v>
      </c>
      <c r="BS112" s="675">
        <f t="shared" si="98"/>
        <v>57.212797485701344</v>
      </c>
      <c r="BT112" s="672">
        <f t="shared" si="99"/>
        <v>3.6911482248839582</v>
      </c>
      <c r="BU112" s="672">
        <f t="shared" si="100"/>
        <v>3.9457101714276792</v>
      </c>
      <c r="BV112" s="672">
        <f t="shared" si="101"/>
        <v>53.521649260817384</v>
      </c>
      <c r="BW112" s="672">
        <f t="shared" si="102"/>
        <v>61.158507657129022</v>
      </c>
      <c r="BY112" s="472">
        <v>78.919104955151923</v>
      </c>
      <c r="BZ112" s="472">
        <f t="shared" si="127"/>
        <v>85.251072334767684</v>
      </c>
      <c r="CA112" s="472">
        <f t="shared" si="128"/>
        <v>53.521649260817384</v>
      </c>
      <c r="CB112" s="472">
        <v>84.361801848610682</v>
      </c>
      <c r="CC112" s="472">
        <v>73.827549796755022</v>
      </c>
      <c r="CD112" s="472">
        <f t="shared" si="129"/>
        <v>0.88927048615700244</v>
      </c>
      <c r="CE112" s="472">
        <f t="shared" si="130"/>
        <v>20.305900535937639</v>
      </c>
      <c r="CI112" s="661">
        <v>0.94797453703703705</v>
      </c>
      <c r="CJ112" s="662">
        <f t="shared" si="131"/>
        <v>45526.947974537034</v>
      </c>
      <c r="CK112" s="661" t="s">
        <v>365</v>
      </c>
      <c r="CL112" s="663">
        <v>1.2E-2</v>
      </c>
      <c r="CM112" s="663">
        <v>0.123</v>
      </c>
      <c r="CN112" s="663">
        <v>0.123</v>
      </c>
      <c r="CO112" s="664">
        <v>507.35565699957988</v>
      </c>
      <c r="CP112" s="505">
        <f t="shared" si="132"/>
        <v>4124.8427398339827</v>
      </c>
      <c r="CQ112" s="665">
        <f t="shared" si="133"/>
        <v>49.498112878007795</v>
      </c>
      <c r="CR112" s="505">
        <f t="shared" si="103"/>
        <v>4.0915778790288702</v>
      </c>
      <c r="CS112" s="505">
        <f t="shared" si="104"/>
        <v>4.1586529262260647</v>
      </c>
      <c r="CT112" s="505">
        <f t="shared" si="105"/>
        <v>45.406534998978927</v>
      </c>
      <c r="CU112" s="505">
        <f t="shared" si="106"/>
        <v>53.656765804233856</v>
      </c>
      <c r="CW112" s="661">
        <v>0.94797453703703705</v>
      </c>
      <c r="CX112" s="662">
        <f t="shared" si="134"/>
        <v>45526.947974537034</v>
      </c>
      <c r="CY112" s="661" t="s">
        <v>365</v>
      </c>
      <c r="CZ112" s="663">
        <v>1.2E-2</v>
      </c>
      <c r="DA112" s="663">
        <v>0.123</v>
      </c>
      <c r="DB112" s="663">
        <v>0.123</v>
      </c>
      <c r="DC112" s="664">
        <v>419.19256316868018</v>
      </c>
      <c r="DD112" s="505">
        <f t="shared" si="146"/>
        <v>3408.0696192575624</v>
      </c>
      <c r="DE112" s="665">
        <f t="shared" si="135"/>
        <v>40.89683543109075</v>
      </c>
      <c r="DF112" s="505">
        <f t="shared" si="107"/>
        <v>3.3805851868441952</v>
      </c>
      <c r="DG112" s="505">
        <f t="shared" si="108"/>
        <v>3.4360046161367226</v>
      </c>
      <c r="DH112" s="505">
        <f t="shared" si="109"/>
        <v>37.516250244246557</v>
      </c>
      <c r="DI112" s="505">
        <f t="shared" si="110"/>
        <v>44.332840047227471</v>
      </c>
      <c r="DK112" s="1019">
        <v>49.268199392795324</v>
      </c>
      <c r="DL112" s="229">
        <f t="shared" si="136"/>
        <v>53.656765804233856</v>
      </c>
      <c r="DM112" s="1020">
        <f t="shared" si="137"/>
        <v>37.516250244246557</v>
      </c>
      <c r="DN112" s="1021">
        <v>53.407535817190016</v>
      </c>
      <c r="DO112" s="229">
        <v>45.195626459116681</v>
      </c>
      <c r="DP112" s="472">
        <f t="shared" si="138"/>
        <v>0.24922998704384014</v>
      </c>
      <c r="DQ112" s="472">
        <f t="shared" si="139"/>
        <v>7.6793762148701248</v>
      </c>
    </row>
    <row r="113" spans="49:121" x14ac:dyDescent="0.25">
      <c r="AW113" s="670">
        <v>0.95284722222222218</v>
      </c>
      <c r="AX113" s="671">
        <f t="shared" si="144"/>
        <v>45526.952847222223</v>
      </c>
      <c r="AY113" s="670" t="s">
        <v>329</v>
      </c>
      <c r="AZ113" s="672">
        <v>1.4E-2</v>
      </c>
      <c r="BA113" s="672">
        <v>5.0999999999999997E-2</v>
      </c>
      <c r="BB113" s="672">
        <v>0.03</v>
      </c>
      <c r="BC113" s="674">
        <v>159.50200630375889</v>
      </c>
      <c r="BD113" s="672">
        <f t="shared" si="92"/>
        <v>5316.7335434586303</v>
      </c>
      <c r="BE113" s="675">
        <f t="shared" si="93"/>
        <v>74.43426960842082</v>
      </c>
      <c r="BF113" s="672">
        <f t="shared" si="94"/>
        <v>5.1452260097986739</v>
      </c>
      <c r="BG113" s="672">
        <f t="shared" si="95"/>
        <v>5.5000691828882387</v>
      </c>
      <c r="BH113" s="672">
        <f t="shared" si="96"/>
        <v>69.289043598622143</v>
      </c>
      <c r="BI113" s="672">
        <f t="shared" si="97"/>
        <v>79.93433879130906</v>
      </c>
      <c r="BK113" s="670">
        <v>0.95284722222222218</v>
      </c>
      <c r="BL113" s="671">
        <f t="shared" si="145"/>
        <v>45526.952847222223</v>
      </c>
      <c r="BM113" s="670" t="s">
        <v>329</v>
      </c>
      <c r="BN113" s="672">
        <v>1.4E-2</v>
      </c>
      <c r="BO113" s="672">
        <v>5.0999999999999997E-2</v>
      </c>
      <c r="BP113" s="672">
        <v>0.03</v>
      </c>
      <c r="BQ113" s="674">
        <v>114.42559497140269</v>
      </c>
      <c r="BR113" s="672">
        <f t="shared" si="147"/>
        <v>3814.1864990467566</v>
      </c>
      <c r="BS113" s="675">
        <f t="shared" si="98"/>
        <v>53.398610986654596</v>
      </c>
      <c r="BT113" s="672">
        <f t="shared" si="99"/>
        <v>3.6911482248839582</v>
      </c>
      <c r="BU113" s="672">
        <f t="shared" si="100"/>
        <v>3.9457101714276792</v>
      </c>
      <c r="BV113" s="672">
        <f t="shared" si="101"/>
        <v>49.707462761770635</v>
      </c>
      <c r="BW113" s="672">
        <f t="shared" si="102"/>
        <v>57.344321158082273</v>
      </c>
      <c r="BY113" s="472">
        <v>73.657831291475134</v>
      </c>
      <c r="BZ113" s="472">
        <f t="shared" si="127"/>
        <v>79.93433879130906</v>
      </c>
      <c r="CA113" s="472">
        <f t="shared" si="128"/>
        <v>49.707462761770635</v>
      </c>
      <c r="CB113" s="472">
        <v>79.100528184933893</v>
      </c>
      <c r="CC113" s="472">
        <v>68.566276133078233</v>
      </c>
      <c r="CD113" s="472">
        <f t="shared" si="129"/>
        <v>0.83381060637516669</v>
      </c>
      <c r="CE113" s="472">
        <f t="shared" si="130"/>
        <v>18.858813371307598</v>
      </c>
      <c r="CI113" s="661">
        <v>0.95142361111111118</v>
      </c>
      <c r="CJ113" s="662">
        <f t="shared" si="131"/>
        <v>45526.951423611114</v>
      </c>
      <c r="CK113" s="661" t="s">
        <v>365</v>
      </c>
      <c r="CL113" s="663">
        <v>1.2E-2</v>
      </c>
      <c r="CM113" s="663">
        <v>0.123</v>
      </c>
      <c r="CN113" s="663">
        <v>0.123</v>
      </c>
      <c r="CO113" s="664">
        <v>507.35565699957988</v>
      </c>
      <c r="CP113" s="505">
        <f t="shared" si="132"/>
        <v>4124.8427398339827</v>
      </c>
      <c r="CQ113" s="665">
        <f t="shared" si="133"/>
        <v>49.498112878007795</v>
      </c>
      <c r="CR113" s="505">
        <f t="shared" si="103"/>
        <v>4.0915778790288702</v>
      </c>
      <c r="CS113" s="505">
        <f t="shared" si="104"/>
        <v>4.1586529262260647</v>
      </c>
      <c r="CT113" s="505">
        <f t="shared" si="105"/>
        <v>45.406534998978927</v>
      </c>
      <c r="CU113" s="505">
        <f t="shared" si="106"/>
        <v>53.656765804233856</v>
      </c>
      <c r="CW113" s="661">
        <v>0.95142361111111118</v>
      </c>
      <c r="CX113" s="662">
        <f t="shared" si="134"/>
        <v>45526.951423611114</v>
      </c>
      <c r="CY113" s="661" t="s">
        <v>365</v>
      </c>
      <c r="CZ113" s="663">
        <v>1.2E-2</v>
      </c>
      <c r="DA113" s="663">
        <v>0.123</v>
      </c>
      <c r="DB113" s="663">
        <v>0.123</v>
      </c>
      <c r="DC113" s="664">
        <v>419.19256316868018</v>
      </c>
      <c r="DD113" s="505">
        <f t="shared" si="146"/>
        <v>3408.0696192575624</v>
      </c>
      <c r="DE113" s="665">
        <f t="shared" si="135"/>
        <v>40.89683543109075</v>
      </c>
      <c r="DF113" s="505">
        <f t="shared" si="107"/>
        <v>3.3805851868441952</v>
      </c>
      <c r="DG113" s="505">
        <f t="shared" si="108"/>
        <v>3.4360046161367226</v>
      </c>
      <c r="DH113" s="505">
        <f t="shared" si="109"/>
        <v>37.516250244246557</v>
      </c>
      <c r="DI113" s="505">
        <f t="shared" si="110"/>
        <v>44.332840047227471</v>
      </c>
      <c r="DK113" s="1019">
        <v>49.268199392795324</v>
      </c>
      <c r="DL113" s="229">
        <f t="shared" si="136"/>
        <v>53.656765804233856</v>
      </c>
      <c r="DM113" s="1020">
        <f t="shared" si="137"/>
        <v>37.516250244246557</v>
      </c>
      <c r="DN113" s="1021">
        <v>53.407535817190016</v>
      </c>
      <c r="DO113" s="229">
        <v>45.195626459116681</v>
      </c>
      <c r="DP113" s="472">
        <f t="shared" si="138"/>
        <v>0.24922998704384014</v>
      </c>
      <c r="DQ113" s="472">
        <f t="shared" si="139"/>
        <v>7.6793762148701248</v>
      </c>
    </row>
    <row r="114" spans="49:121" x14ac:dyDescent="0.25">
      <c r="AW114" s="670">
        <v>0.95357638888888896</v>
      </c>
      <c r="AX114" s="671">
        <f t="shared" si="144"/>
        <v>45526.953576388885</v>
      </c>
      <c r="AY114" s="670" t="s">
        <v>329</v>
      </c>
      <c r="AZ114" s="672">
        <v>1.4E-2</v>
      </c>
      <c r="BA114" s="672">
        <v>5.0999999999999997E-2</v>
      </c>
      <c r="BB114" s="672">
        <v>0.03</v>
      </c>
      <c r="BC114" s="674">
        <v>159.50200630375889</v>
      </c>
      <c r="BD114" s="672">
        <f t="shared" si="92"/>
        <v>5316.7335434586303</v>
      </c>
      <c r="BE114" s="675">
        <f t="shared" si="93"/>
        <v>74.43426960842082</v>
      </c>
      <c r="BF114" s="672">
        <f t="shared" si="94"/>
        <v>5.1452260097986739</v>
      </c>
      <c r="BG114" s="672">
        <f t="shared" si="95"/>
        <v>5.5000691828882387</v>
      </c>
      <c r="BH114" s="672">
        <f t="shared" si="96"/>
        <v>69.289043598622143</v>
      </c>
      <c r="BI114" s="672">
        <f t="shared" si="97"/>
        <v>79.93433879130906</v>
      </c>
      <c r="BK114" s="670">
        <v>0.95357638888888896</v>
      </c>
      <c r="BL114" s="671">
        <f t="shared" si="145"/>
        <v>45526.953576388885</v>
      </c>
      <c r="BM114" s="670" t="s">
        <v>329</v>
      </c>
      <c r="BN114" s="672">
        <v>1.4E-2</v>
      </c>
      <c r="BO114" s="672">
        <v>5.0999999999999997E-2</v>
      </c>
      <c r="BP114" s="672">
        <v>0.03</v>
      </c>
      <c r="BQ114" s="674">
        <v>114.42559497140269</v>
      </c>
      <c r="BR114" s="672">
        <f t="shared" si="147"/>
        <v>3814.1864990467566</v>
      </c>
      <c r="BS114" s="675">
        <f t="shared" si="98"/>
        <v>53.398610986654596</v>
      </c>
      <c r="BT114" s="672">
        <f t="shared" si="99"/>
        <v>3.6911482248839582</v>
      </c>
      <c r="BU114" s="672">
        <f t="shared" si="100"/>
        <v>3.9457101714276792</v>
      </c>
      <c r="BV114" s="672">
        <f t="shared" si="101"/>
        <v>49.707462761770635</v>
      </c>
      <c r="BW114" s="672">
        <f t="shared" si="102"/>
        <v>57.344321158082273</v>
      </c>
      <c r="BY114" s="472">
        <v>73.657831291475134</v>
      </c>
      <c r="BZ114" s="472">
        <f t="shared" si="127"/>
        <v>79.93433879130906</v>
      </c>
      <c r="CA114" s="472">
        <f t="shared" si="128"/>
        <v>49.707462761770635</v>
      </c>
      <c r="CB114" s="472">
        <v>79.100528184933893</v>
      </c>
      <c r="CC114" s="472">
        <v>68.566276133078233</v>
      </c>
      <c r="CD114" s="472">
        <f t="shared" si="129"/>
        <v>0.83381060637516669</v>
      </c>
      <c r="CE114" s="472">
        <f t="shared" si="130"/>
        <v>18.858813371307598</v>
      </c>
      <c r="CI114" s="661">
        <v>0.95496527777777773</v>
      </c>
      <c r="CJ114" s="662">
        <f t="shared" si="131"/>
        <v>45526.954965277779</v>
      </c>
      <c r="CK114" s="661" t="s">
        <v>365</v>
      </c>
      <c r="CL114" s="663">
        <v>1.2E-2</v>
      </c>
      <c r="CM114" s="663">
        <v>0.123</v>
      </c>
      <c r="CN114" s="663">
        <v>0.123</v>
      </c>
      <c r="CO114" s="664">
        <v>507.35565699957988</v>
      </c>
      <c r="CP114" s="505">
        <f t="shared" si="132"/>
        <v>4124.8427398339827</v>
      </c>
      <c r="CQ114" s="665">
        <f t="shared" si="133"/>
        <v>49.498112878007795</v>
      </c>
      <c r="CR114" s="505">
        <f t="shared" si="103"/>
        <v>4.0915778790288702</v>
      </c>
      <c r="CS114" s="505">
        <f t="shared" si="104"/>
        <v>4.1586529262260647</v>
      </c>
      <c r="CT114" s="505">
        <f t="shared" si="105"/>
        <v>45.406534998978927</v>
      </c>
      <c r="CU114" s="505">
        <f t="shared" si="106"/>
        <v>53.656765804233856</v>
      </c>
      <c r="CW114" s="661">
        <v>0.95496527777777773</v>
      </c>
      <c r="CX114" s="662">
        <f t="shared" si="134"/>
        <v>45526.954965277779</v>
      </c>
      <c r="CY114" s="661" t="s">
        <v>365</v>
      </c>
      <c r="CZ114" s="663">
        <v>1.2E-2</v>
      </c>
      <c r="DA114" s="663">
        <v>0.123</v>
      </c>
      <c r="DB114" s="663">
        <v>0.123</v>
      </c>
      <c r="DC114" s="664">
        <v>419.19256316868018</v>
      </c>
      <c r="DD114" s="505">
        <f t="shared" si="146"/>
        <v>3408.0696192575624</v>
      </c>
      <c r="DE114" s="665">
        <f t="shared" si="135"/>
        <v>40.89683543109075</v>
      </c>
      <c r="DF114" s="505">
        <f t="shared" si="107"/>
        <v>3.3805851868441952</v>
      </c>
      <c r="DG114" s="505">
        <f t="shared" si="108"/>
        <v>3.4360046161367226</v>
      </c>
      <c r="DH114" s="505">
        <f t="shared" si="109"/>
        <v>37.516250244246557</v>
      </c>
      <c r="DI114" s="505">
        <f t="shared" si="110"/>
        <v>44.332840047227471</v>
      </c>
      <c r="DK114" s="1019">
        <v>49.268199392795324</v>
      </c>
      <c r="DL114" s="229">
        <f t="shared" si="136"/>
        <v>53.656765804233856</v>
      </c>
      <c r="DM114" s="1020">
        <f t="shared" si="137"/>
        <v>37.516250244246557</v>
      </c>
      <c r="DN114" s="1021">
        <v>53.407535817190016</v>
      </c>
      <c r="DO114" s="229">
        <v>45.195626459116681</v>
      </c>
      <c r="DP114" s="472">
        <f t="shared" si="138"/>
        <v>0.24922998704384014</v>
      </c>
      <c r="DQ114" s="472">
        <f t="shared" si="139"/>
        <v>7.6793762148701248</v>
      </c>
    </row>
    <row r="115" spans="49:121" x14ac:dyDescent="0.25">
      <c r="AW115" s="670">
        <v>0.9541898148148148</v>
      </c>
      <c r="AX115" s="671">
        <f t="shared" si="144"/>
        <v>45526.954189814816</v>
      </c>
      <c r="AY115" s="670" t="s">
        <v>329</v>
      </c>
      <c r="AZ115" s="672">
        <v>1.6E-2</v>
      </c>
      <c r="BA115" s="672">
        <v>5.0999999999999997E-2</v>
      </c>
      <c r="BB115" s="672">
        <v>0.03</v>
      </c>
      <c r="BC115" s="674">
        <v>159.50200630375889</v>
      </c>
      <c r="BD115" s="672">
        <f t="shared" si="92"/>
        <v>5316.7335434586303</v>
      </c>
      <c r="BE115" s="675">
        <f t="shared" si="93"/>
        <v>85.067736695338084</v>
      </c>
      <c r="BF115" s="672">
        <f t="shared" si="94"/>
        <v>5.1452260097986739</v>
      </c>
      <c r="BG115" s="672">
        <f t="shared" si="95"/>
        <v>5.5000691828882387</v>
      </c>
      <c r="BH115" s="672">
        <f t="shared" si="96"/>
        <v>79.922510685539407</v>
      </c>
      <c r="BI115" s="672">
        <f t="shared" si="97"/>
        <v>90.567805878226324</v>
      </c>
      <c r="BK115" s="670">
        <v>0.9541898148148148</v>
      </c>
      <c r="BL115" s="671">
        <f t="shared" si="145"/>
        <v>45526.954189814816</v>
      </c>
      <c r="BM115" s="670" t="s">
        <v>329</v>
      </c>
      <c r="BN115" s="672">
        <v>1.6E-2</v>
      </c>
      <c r="BO115" s="672">
        <v>5.0999999999999997E-2</v>
      </c>
      <c r="BP115" s="672">
        <v>0.03</v>
      </c>
      <c r="BQ115" s="674">
        <v>114.42559497140269</v>
      </c>
      <c r="BR115" s="672">
        <f t="shared" si="147"/>
        <v>3814.1864990467566</v>
      </c>
      <c r="BS115" s="675">
        <f t="shared" si="98"/>
        <v>61.026983984748107</v>
      </c>
      <c r="BT115" s="672">
        <f t="shared" si="99"/>
        <v>3.6911482248839582</v>
      </c>
      <c r="BU115" s="672">
        <f t="shared" si="100"/>
        <v>3.9457101714276792</v>
      </c>
      <c r="BV115" s="672">
        <f t="shared" si="101"/>
        <v>57.335835759864146</v>
      </c>
      <c r="BW115" s="672">
        <f t="shared" si="102"/>
        <v>64.972694156175791</v>
      </c>
      <c r="BY115" s="472">
        <v>84.180378618828726</v>
      </c>
      <c r="BZ115" s="472">
        <f t="shared" si="127"/>
        <v>90.567805878226324</v>
      </c>
      <c r="CA115" s="472">
        <f t="shared" si="128"/>
        <v>57.335835759864146</v>
      </c>
      <c r="CB115" s="472">
        <v>89.623075512287485</v>
      </c>
      <c r="CC115" s="472">
        <v>79.088823460431826</v>
      </c>
      <c r="CD115" s="472">
        <f t="shared" si="129"/>
        <v>0.94473036593883819</v>
      </c>
      <c r="CE115" s="472">
        <f t="shared" si="130"/>
        <v>21.752987700567679</v>
      </c>
      <c r="CI115" s="661">
        <v>0.95834490740740741</v>
      </c>
      <c r="CJ115" s="662">
        <f t="shared" si="131"/>
        <v>45526.958344907405</v>
      </c>
      <c r="CK115" s="661" t="s">
        <v>365</v>
      </c>
      <c r="CL115" s="663">
        <v>1.0999999999999999E-2</v>
      </c>
      <c r="CM115" s="663">
        <v>0.123</v>
      </c>
      <c r="CN115" s="663">
        <v>0.123</v>
      </c>
      <c r="CO115" s="664">
        <v>507.35565699957988</v>
      </c>
      <c r="CP115" s="505">
        <f t="shared" si="132"/>
        <v>4124.8427398339827</v>
      </c>
      <c r="CQ115" s="665">
        <f t="shared" si="133"/>
        <v>45.373270138173808</v>
      </c>
      <c r="CR115" s="505">
        <f t="shared" si="103"/>
        <v>4.0915778790288702</v>
      </c>
      <c r="CS115" s="505">
        <f t="shared" si="104"/>
        <v>4.1586529262260647</v>
      </c>
      <c r="CT115" s="505">
        <f t="shared" si="105"/>
        <v>41.28169225914494</v>
      </c>
      <c r="CU115" s="505">
        <f t="shared" si="106"/>
        <v>49.531923064399876</v>
      </c>
      <c r="CW115" s="661">
        <v>0.95834490740740741</v>
      </c>
      <c r="CX115" s="662">
        <f t="shared" si="134"/>
        <v>45526.958344907405</v>
      </c>
      <c r="CY115" s="661" t="s">
        <v>365</v>
      </c>
      <c r="CZ115" s="663">
        <v>1.0999999999999999E-2</v>
      </c>
      <c r="DA115" s="663">
        <v>0.123</v>
      </c>
      <c r="DB115" s="663">
        <v>0.123</v>
      </c>
      <c r="DC115" s="664">
        <v>419.19256316868018</v>
      </c>
      <c r="DD115" s="505">
        <f t="shared" si="146"/>
        <v>3408.0696192575624</v>
      </c>
      <c r="DE115" s="665">
        <f t="shared" si="135"/>
        <v>37.488765811833183</v>
      </c>
      <c r="DF115" s="505">
        <f t="shared" si="107"/>
        <v>3.3805851868441952</v>
      </c>
      <c r="DG115" s="505">
        <f t="shared" si="108"/>
        <v>3.4360046161367226</v>
      </c>
      <c r="DH115" s="505">
        <f t="shared" si="109"/>
        <v>34.108180624988989</v>
      </c>
      <c r="DI115" s="505">
        <f t="shared" si="110"/>
        <v>40.924770427969904</v>
      </c>
      <c r="DK115" s="1019">
        <v>45.162516110062377</v>
      </c>
      <c r="DL115" s="229">
        <f t="shared" si="136"/>
        <v>49.531923064399876</v>
      </c>
      <c r="DM115" s="1020">
        <f t="shared" si="137"/>
        <v>34.108180624988989</v>
      </c>
      <c r="DN115" s="1021">
        <v>49.301852534457069</v>
      </c>
      <c r="DO115" s="229">
        <v>41.089943176383734</v>
      </c>
      <c r="DP115" s="472">
        <f t="shared" si="138"/>
        <v>0.23007052994280741</v>
      </c>
      <c r="DQ115" s="472">
        <f t="shared" si="139"/>
        <v>6.9817625513947448</v>
      </c>
    </row>
    <row r="116" spans="49:121" x14ac:dyDescent="0.25">
      <c r="AW116" s="670">
        <v>0.95476851851851852</v>
      </c>
      <c r="AX116" s="671">
        <f t="shared" si="144"/>
        <v>45526.954768518517</v>
      </c>
      <c r="AY116" s="670" t="s">
        <v>329</v>
      </c>
      <c r="AZ116" s="672">
        <v>1.7000000000000001E-2</v>
      </c>
      <c r="BA116" s="672">
        <v>5.0999999999999997E-2</v>
      </c>
      <c r="BB116" s="672">
        <v>0.03</v>
      </c>
      <c r="BC116" s="674">
        <v>159.50200630375889</v>
      </c>
      <c r="BD116" s="672">
        <f t="shared" si="92"/>
        <v>5316.7335434586303</v>
      </c>
      <c r="BE116" s="675">
        <f t="shared" si="93"/>
        <v>90.384470238796723</v>
      </c>
      <c r="BF116" s="672">
        <f t="shared" si="94"/>
        <v>5.1452260097986739</v>
      </c>
      <c r="BG116" s="672">
        <f t="shared" si="95"/>
        <v>5.5000691828882387</v>
      </c>
      <c r="BH116" s="672">
        <f t="shared" si="96"/>
        <v>85.239244228998047</v>
      </c>
      <c r="BI116" s="672">
        <f t="shared" si="97"/>
        <v>95.884539421684963</v>
      </c>
      <c r="BK116" s="670">
        <v>0.95476851851851852</v>
      </c>
      <c r="BL116" s="671">
        <f t="shared" si="145"/>
        <v>45526.954768518517</v>
      </c>
      <c r="BM116" s="670" t="s">
        <v>329</v>
      </c>
      <c r="BN116" s="672">
        <v>1.7000000000000001E-2</v>
      </c>
      <c r="BO116" s="672">
        <v>5.0999999999999997E-2</v>
      </c>
      <c r="BP116" s="672">
        <v>0.03</v>
      </c>
      <c r="BQ116" s="674">
        <v>114.42559497140269</v>
      </c>
      <c r="BR116" s="672">
        <f t="shared" si="147"/>
        <v>3814.1864990467566</v>
      </c>
      <c r="BS116" s="675">
        <f t="shared" si="98"/>
        <v>64.841170483794869</v>
      </c>
      <c r="BT116" s="672">
        <f t="shared" si="99"/>
        <v>3.6911482248839582</v>
      </c>
      <c r="BU116" s="672">
        <f t="shared" si="100"/>
        <v>3.9457101714276792</v>
      </c>
      <c r="BV116" s="672">
        <f t="shared" si="101"/>
        <v>61.150022258910909</v>
      </c>
      <c r="BW116" s="672">
        <f t="shared" si="102"/>
        <v>68.786880655222546</v>
      </c>
      <c r="BY116" s="472">
        <v>89.441652282505515</v>
      </c>
      <c r="BZ116" s="472">
        <f t="shared" si="127"/>
        <v>95.884539421684963</v>
      </c>
      <c r="CA116" s="472">
        <f t="shared" si="128"/>
        <v>61.150022258910909</v>
      </c>
      <c r="CB116" s="472">
        <v>94.884349175964275</v>
      </c>
      <c r="CC116" s="472">
        <v>84.350097124108615</v>
      </c>
      <c r="CD116" s="472">
        <f t="shared" si="129"/>
        <v>1.0001902457206882</v>
      </c>
      <c r="CE116" s="472">
        <f t="shared" si="130"/>
        <v>23.200074865197706</v>
      </c>
      <c r="CI116" s="661">
        <v>0.96186342592592589</v>
      </c>
      <c r="CJ116" s="662">
        <f t="shared" si="131"/>
        <v>45526.961863425924</v>
      </c>
      <c r="CK116" s="661" t="s">
        <v>365</v>
      </c>
      <c r="CL116" s="663">
        <v>1.0999999999999999E-2</v>
      </c>
      <c r="CM116" s="663">
        <v>0.123</v>
      </c>
      <c r="CN116" s="663">
        <v>0.123</v>
      </c>
      <c r="CO116" s="664">
        <v>507.35565699957988</v>
      </c>
      <c r="CP116" s="505">
        <f t="shared" si="132"/>
        <v>4124.8427398339827</v>
      </c>
      <c r="CQ116" s="665">
        <f t="shared" si="133"/>
        <v>45.373270138173808</v>
      </c>
      <c r="CR116" s="505">
        <f t="shared" si="103"/>
        <v>4.0915778790288702</v>
      </c>
      <c r="CS116" s="505">
        <f t="shared" si="104"/>
        <v>4.1586529262260647</v>
      </c>
      <c r="CT116" s="505">
        <f t="shared" si="105"/>
        <v>41.28169225914494</v>
      </c>
      <c r="CU116" s="505">
        <f t="shared" si="106"/>
        <v>49.531923064399876</v>
      </c>
      <c r="CW116" s="661">
        <v>0.96186342592592589</v>
      </c>
      <c r="CX116" s="662">
        <f t="shared" si="134"/>
        <v>45526.961863425924</v>
      </c>
      <c r="CY116" s="661" t="s">
        <v>365</v>
      </c>
      <c r="CZ116" s="663">
        <v>1.0999999999999999E-2</v>
      </c>
      <c r="DA116" s="663">
        <v>0.123</v>
      </c>
      <c r="DB116" s="663">
        <v>0.123</v>
      </c>
      <c r="DC116" s="664">
        <v>419.19256316868018</v>
      </c>
      <c r="DD116" s="505">
        <f t="shared" si="146"/>
        <v>3408.0696192575624</v>
      </c>
      <c r="DE116" s="665">
        <f t="shared" si="135"/>
        <v>37.488765811833183</v>
      </c>
      <c r="DF116" s="505">
        <f t="shared" si="107"/>
        <v>3.3805851868441952</v>
      </c>
      <c r="DG116" s="505">
        <f t="shared" si="108"/>
        <v>3.4360046161367226</v>
      </c>
      <c r="DH116" s="505">
        <f t="shared" si="109"/>
        <v>34.108180624988989</v>
      </c>
      <c r="DI116" s="505">
        <f t="shared" si="110"/>
        <v>40.924770427969904</v>
      </c>
      <c r="DK116" s="1019">
        <v>45.162516110062377</v>
      </c>
      <c r="DL116" s="229">
        <f t="shared" si="136"/>
        <v>49.531923064399876</v>
      </c>
      <c r="DM116" s="1020">
        <f t="shared" si="137"/>
        <v>34.108180624988989</v>
      </c>
      <c r="DN116" s="1021">
        <v>49.301852534457069</v>
      </c>
      <c r="DO116" s="229">
        <v>41.089943176383734</v>
      </c>
      <c r="DP116" s="472">
        <f t="shared" si="138"/>
        <v>0.23007052994280741</v>
      </c>
      <c r="DQ116" s="472">
        <f t="shared" si="139"/>
        <v>6.9817625513947448</v>
      </c>
    </row>
    <row r="117" spans="49:121" x14ac:dyDescent="0.25">
      <c r="AW117" s="670">
        <v>0.95557870370370368</v>
      </c>
      <c r="AX117" s="671">
        <f t="shared" si="144"/>
        <v>45526.955578703702</v>
      </c>
      <c r="AY117" s="670" t="s">
        <v>329</v>
      </c>
      <c r="AZ117" s="672">
        <v>1.7999999999999999E-2</v>
      </c>
      <c r="BA117" s="672">
        <v>5.0999999999999997E-2</v>
      </c>
      <c r="BB117" s="672">
        <v>0.03</v>
      </c>
      <c r="BC117" s="674">
        <v>159.50200630375889</v>
      </c>
      <c r="BD117" s="672">
        <f t="shared" si="92"/>
        <v>5316.7335434586303</v>
      </c>
      <c r="BE117" s="675">
        <f t="shared" si="93"/>
        <v>95.701203782255334</v>
      </c>
      <c r="BF117" s="672">
        <f t="shared" si="94"/>
        <v>5.1452260097986739</v>
      </c>
      <c r="BG117" s="672">
        <f t="shared" si="95"/>
        <v>5.5000691828882387</v>
      </c>
      <c r="BH117" s="672">
        <f t="shared" si="96"/>
        <v>90.555977772456657</v>
      </c>
      <c r="BI117" s="672">
        <f t="shared" si="97"/>
        <v>101.20127296514357</v>
      </c>
      <c r="BK117" s="670">
        <v>0.95557870370370368</v>
      </c>
      <c r="BL117" s="671">
        <f t="shared" si="145"/>
        <v>45526.955578703702</v>
      </c>
      <c r="BM117" s="670" t="s">
        <v>329</v>
      </c>
      <c r="BN117" s="672">
        <v>1.7999999999999999E-2</v>
      </c>
      <c r="BO117" s="672">
        <v>5.0999999999999997E-2</v>
      </c>
      <c r="BP117" s="672">
        <v>0.03</v>
      </c>
      <c r="BQ117" s="674">
        <v>114.42559497140269</v>
      </c>
      <c r="BR117" s="672">
        <f t="shared" si="147"/>
        <v>3814.1864990467566</v>
      </c>
      <c r="BS117" s="675">
        <f t="shared" si="98"/>
        <v>68.65535698284161</v>
      </c>
      <c r="BT117" s="672">
        <f t="shared" si="99"/>
        <v>3.6911482248839582</v>
      </c>
      <c r="BU117" s="672">
        <f t="shared" si="100"/>
        <v>3.9457101714276792</v>
      </c>
      <c r="BV117" s="672">
        <f t="shared" si="101"/>
        <v>64.96420875795765</v>
      </c>
      <c r="BW117" s="672">
        <f t="shared" si="102"/>
        <v>72.601067154269288</v>
      </c>
      <c r="BY117" s="472">
        <v>94.702925946182305</v>
      </c>
      <c r="BZ117" s="472">
        <f t="shared" si="127"/>
        <v>101.20127296514357</v>
      </c>
      <c r="CA117" s="472">
        <f t="shared" si="128"/>
        <v>64.96420875795765</v>
      </c>
      <c r="CB117" s="472">
        <v>100.14562283964106</v>
      </c>
      <c r="CC117" s="472">
        <v>89.611370787785404</v>
      </c>
      <c r="CD117" s="472">
        <f t="shared" si="129"/>
        <v>1.0556501255025097</v>
      </c>
      <c r="CE117" s="472">
        <f t="shared" si="130"/>
        <v>24.647162029827754</v>
      </c>
      <c r="CI117" s="661">
        <v>0.96534722222222225</v>
      </c>
      <c r="CJ117" s="662">
        <f t="shared" si="131"/>
        <v>45526.96534722222</v>
      </c>
      <c r="CK117" s="661" t="s">
        <v>365</v>
      </c>
      <c r="CL117" s="663">
        <v>1.0999999999999999E-2</v>
      </c>
      <c r="CM117" s="663">
        <v>0.123</v>
      </c>
      <c r="CN117" s="663">
        <v>0.123</v>
      </c>
      <c r="CO117" s="664">
        <v>507.35565699957988</v>
      </c>
      <c r="CP117" s="505">
        <f t="shared" si="132"/>
        <v>4124.8427398339827</v>
      </c>
      <c r="CQ117" s="665">
        <f t="shared" si="133"/>
        <v>45.373270138173808</v>
      </c>
      <c r="CR117" s="505">
        <f t="shared" si="103"/>
        <v>4.0915778790288702</v>
      </c>
      <c r="CS117" s="505">
        <f t="shared" si="104"/>
        <v>4.1586529262260647</v>
      </c>
      <c r="CT117" s="505">
        <f t="shared" si="105"/>
        <v>41.28169225914494</v>
      </c>
      <c r="CU117" s="505">
        <f t="shared" si="106"/>
        <v>49.531923064399876</v>
      </c>
      <c r="CW117" s="661">
        <v>0.96534722222222225</v>
      </c>
      <c r="CX117" s="662">
        <f t="shared" si="134"/>
        <v>45526.96534722222</v>
      </c>
      <c r="CY117" s="661" t="s">
        <v>365</v>
      </c>
      <c r="CZ117" s="663">
        <v>1.0999999999999999E-2</v>
      </c>
      <c r="DA117" s="663">
        <v>0.123</v>
      </c>
      <c r="DB117" s="663">
        <v>0.123</v>
      </c>
      <c r="DC117" s="664">
        <v>419.19256316868018</v>
      </c>
      <c r="DD117" s="505">
        <f t="shared" si="146"/>
        <v>3408.0696192575624</v>
      </c>
      <c r="DE117" s="665">
        <f t="shared" si="135"/>
        <v>37.488765811833183</v>
      </c>
      <c r="DF117" s="505">
        <f t="shared" si="107"/>
        <v>3.3805851868441952</v>
      </c>
      <c r="DG117" s="505">
        <f t="shared" si="108"/>
        <v>3.4360046161367226</v>
      </c>
      <c r="DH117" s="505">
        <f t="shared" si="109"/>
        <v>34.108180624988989</v>
      </c>
      <c r="DI117" s="505">
        <f t="shared" si="110"/>
        <v>40.924770427969904</v>
      </c>
      <c r="DK117" s="1019">
        <v>45.162516110062377</v>
      </c>
      <c r="DL117" s="229">
        <f t="shared" si="136"/>
        <v>49.531923064399876</v>
      </c>
      <c r="DM117" s="1020">
        <f t="shared" si="137"/>
        <v>34.108180624988989</v>
      </c>
      <c r="DN117" s="1021">
        <v>49.301852534457069</v>
      </c>
      <c r="DO117" s="229">
        <v>41.089943176383734</v>
      </c>
      <c r="DP117" s="472">
        <f t="shared" si="138"/>
        <v>0.23007052994280741</v>
      </c>
      <c r="DQ117" s="472">
        <f t="shared" si="139"/>
        <v>6.9817625513947448</v>
      </c>
    </row>
    <row r="118" spans="49:121" x14ac:dyDescent="0.25">
      <c r="AW118" s="670">
        <v>0.95627314814814823</v>
      </c>
      <c r="AX118" s="671">
        <f t="shared" si="144"/>
        <v>45526.956273148149</v>
      </c>
      <c r="AY118" s="670" t="s">
        <v>329</v>
      </c>
      <c r="AZ118" s="672">
        <v>1.7000000000000001E-2</v>
      </c>
      <c r="BA118" s="672">
        <v>5.0999999999999997E-2</v>
      </c>
      <c r="BB118" s="672">
        <v>0.03</v>
      </c>
      <c r="BC118" s="674">
        <v>159.50200630375889</v>
      </c>
      <c r="BD118" s="672">
        <f t="shared" si="92"/>
        <v>5316.7335434586303</v>
      </c>
      <c r="BE118" s="675">
        <f t="shared" si="93"/>
        <v>90.384470238796723</v>
      </c>
      <c r="BF118" s="672">
        <f t="shared" si="94"/>
        <v>5.1452260097986739</v>
      </c>
      <c r="BG118" s="672">
        <f t="shared" si="95"/>
        <v>5.5000691828882387</v>
      </c>
      <c r="BH118" s="672">
        <f t="shared" si="96"/>
        <v>85.239244228998047</v>
      </c>
      <c r="BI118" s="672">
        <f t="shared" si="97"/>
        <v>95.884539421684963</v>
      </c>
      <c r="BK118" s="670">
        <v>0.95627314814814823</v>
      </c>
      <c r="BL118" s="671">
        <f t="shared" si="145"/>
        <v>45526.956273148149</v>
      </c>
      <c r="BM118" s="670" t="s">
        <v>329</v>
      </c>
      <c r="BN118" s="672">
        <v>1.7000000000000001E-2</v>
      </c>
      <c r="BO118" s="672">
        <v>5.0999999999999997E-2</v>
      </c>
      <c r="BP118" s="672">
        <v>0.03</v>
      </c>
      <c r="BQ118" s="674">
        <v>114.42559497140269</v>
      </c>
      <c r="BR118" s="672">
        <f t="shared" si="147"/>
        <v>3814.1864990467566</v>
      </c>
      <c r="BS118" s="675">
        <f t="shared" si="98"/>
        <v>64.841170483794869</v>
      </c>
      <c r="BT118" s="672">
        <f t="shared" si="99"/>
        <v>3.6911482248839582</v>
      </c>
      <c r="BU118" s="672">
        <f t="shared" si="100"/>
        <v>3.9457101714276792</v>
      </c>
      <c r="BV118" s="672">
        <f t="shared" si="101"/>
        <v>61.150022258910909</v>
      </c>
      <c r="BW118" s="672">
        <f t="shared" si="102"/>
        <v>68.786880655222546</v>
      </c>
      <c r="BY118" s="472">
        <v>89.441652282505515</v>
      </c>
      <c r="BZ118" s="472">
        <f t="shared" si="127"/>
        <v>95.884539421684963</v>
      </c>
      <c r="CA118" s="472">
        <f t="shared" si="128"/>
        <v>61.150022258910909</v>
      </c>
      <c r="CB118" s="472">
        <v>94.884349175964275</v>
      </c>
      <c r="CC118" s="472">
        <v>84.350097124108615</v>
      </c>
      <c r="CD118" s="472">
        <f t="shared" si="129"/>
        <v>1.0001902457206882</v>
      </c>
      <c r="CE118" s="472">
        <f t="shared" si="130"/>
        <v>23.200074865197706</v>
      </c>
      <c r="CI118" s="661">
        <v>0.96880787037037042</v>
      </c>
      <c r="CJ118" s="662">
        <f t="shared" si="131"/>
        <v>45526.968807870369</v>
      </c>
      <c r="CK118" s="661" t="s">
        <v>365</v>
      </c>
      <c r="CL118" s="663">
        <v>1.2E-2</v>
      </c>
      <c r="CM118" s="663">
        <v>0.123</v>
      </c>
      <c r="CN118" s="663">
        <v>0.123</v>
      </c>
      <c r="CO118" s="664">
        <v>507.35565699957988</v>
      </c>
      <c r="CP118" s="505">
        <f t="shared" si="132"/>
        <v>4124.8427398339827</v>
      </c>
      <c r="CQ118" s="665">
        <f t="shared" si="133"/>
        <v>49.498112878007795</v>
      </c>
      <c r="CR118" s="505">
        <f t="shared" si="103"/>
        <v>4.0915778790288702</v>
      </c>
      <c r="CS118" s="505">
        <f t="shared" si="104"/>
        <v>4.1586529262260647</v>
      </c>
      <c r="CT118" s="505">
        <f t="shared" si="105"/>
        <v>45.406534998978927</v>
      </c>
      <c r="CU118" s="505">
        <f t="shared" si="106"/>
        <v>53.656765804233856</v>
      </c>
      <c r="CW118" s="661">
        <v>0.96880787037037042</v>
      </c>
      <c r="CX118" s="662">
        <f t="shared" si="134"/>
        <v>45526.968807870369</v>
      </c>
      <c r="CY118" s="661" t="s">
        <v>365</v>
      </c>
      <c r="CZ118" s="663">
        <v>1.2E-2</v>
      </c>
      <c r="DA118" s="663">
        <v>0.123</v>
      </c>
      <c r="DB118" s="663">
        <v>0.123</v>
      </c>
      <c r="DC118" s="664">
        <v>419.19256316868018</v>
      </c>
      <c r="DD118" s="505">
        <f t="shared" si="146"/>
        <v>3408.0696192575624</v>
      </c>
      <c r="DE118" s="665">
        <f t="shared" si="135"/>
        <v>40.89683543109075</v>
      </c>
      <c r="DF118" s="505">
        <f t="shared" si="107"/>
        <v>3.3805851868441952</v>
      </c>
      <c r="DG118" s="505">
        <f t="shared" si="108"/>
        <v>3.4360046161367226</v>
      </c>
      <c r="DH118" s="505">
        <f t="shared" si="109"/>
        <v>37.516250244246557</v>
      </c>
      <c r="DI118" s="505">
        <f t="shared" si="110"/>
        <v>44.332840047227471</v>
      </c>
      <c r="DK118" s="1019">
        <v>49.268199392795324</v>
      </c>
      <c r="DL118" s="229">
        <f t="shared" si="136"/>
        <v>53.656765804233856</v>
      </c>
      <c r="DM118" s="1020">
        <f t="shared" si="137"/>
        <v>37.516250244246557</v>
      </c>
      <c r="DN118" s="1021">
        <v>53.407535817190016</v>
      </c>
      <c r="DO118" s="229">
        <v>45.195626459116681</v>
      </c>
      <c r="DP118" s="472">
        <f t="shared" si="138"/>
        <v>0.24922998704384014</v>
      </c>
      <c r="DQ118" s="472">
        <f t="shared" si="139"/>
        <v>7.6793762148701248</v>
      </c>
    </row>
    <row r="119" spans="49:121" ht="15.75" thickBot="1" x14ac:dyDescent="0.3">
      <c r="AW119" s="670">
        <v>0.95699074074074064</v>
      </c>
      <c r="AX119" s="671">
        <f t="shared" si="144"/>
        <v>45526.956990740742</v>
      </c>
      <c r="AY119" s="670" t="s">
        <v>329</v>
      </c>
      <c r="AZ119" s="672">
        <v>1.7999999999999999E-2</v>
      </c>
      <c r="BA119" s="672">
        <v>5.0999999999999997E-2</v>
      </c>
      <c r="BB119" s="672">
        <v>0.03</v>
      </c>
      <c r="BC119" s="674">
        <v>159.50200630375889</v>
      </c>
      <c r="BD119" s="672">
        <f t="shared" si="92"/>
        <v>5316.7335434586303</v>
      </c>
      <c r="BE119" s="675">
        <f t="shared" si="93"/>
        <v>95.701203782255334</v>
      </c>
      <c r="BF119" s="672">
        <f t="shared" si="94"/>
        <v>5.1452260097986739</v>
      </c>
      <c r="BG119" s="672">
        <f t="shared" si="95"/>
        <v>5.5000691828882387</v>
      </c>
      <c r="BH119" s="672">
        <f t="shared" si="96"/>
        <v>90.555977772456657</v>
      </c>
      <c r="BI119" s="672">
        <f t="shared" si="97"/>
        <v>101.20127296514357</v>
      </c>
      <c r="BK119" s="670">
        <v>0.95699074074074064</v>
      </c>
      <c r="BL119" s="671">
        <f t="shared" si="145"/>
        <v>45526.956990740742</v>
      </c>
      <c r="BM119" s="670" t="s">
        <v>329</v>
      </c>
      <c r="BN119" s="672">
        <v>1.7999999999999999E-2</v>
      </c>
      <c r="BO119" s="672">
        <v>5.0999999999999997E-2</v>
      </c>
      <c r="BP119" s="672">
        <v>0.03</v>
      </c>
      <c r="BQ119" s="674">
        <v>114.42559497140269</v>
      </c>
      <c r="BR119" s="672">
        <f t="shared" si="147"/>
        <v>3814.1864990467566</v>
      </c>
      <c r="BS119" s="675">
        <f t="shared" si="98"/>
        <v>68.65535698284161</v>
      </c>
      <c r="BT119" s="672">
        <f t="shared" si="99"/>
        <v>3.6911482248839582</v>
      </c>
      <c r="BU119" s="672">
        <f t="shared" si="100"/>
        <v>3.9457101714276792</v>
      </c>
      <c r="BV119" s="672">
        <f t="shared" si="101"/>
        <v>64.96420875795765</v>
      </c>
      <c r="BW119" s="672">
        <f t="shared" si="102"/>
        <v>72.601067154269288</v>
      </c>
      <c r="BY119" s="472">
        <v>94.702925946182305</v>
      </c>
      <c r="BZ119" s="472">
        <f t="shared" si="127"/>
        <v>101.20127296514357</v>
      </c>
      <c r="CA119" s="472">
        <f t="shared" si="128"/>
        <v>64.96420875795765</v>
      </c>
      <c r="CB119" s="472">
        <v>100.14562283964106</v>
      </c>
      <c r="CC119" s="472">
        <v>89.611370787785404</v>
      </c>
      <c r="CD119" s="472">
        <f t="shared" si="129"/>
        <v>1.0556501255025097</v>
      </c>
      <c r="CE119" s="472">
        <f t="shared" si="130"/>
        <v>24.647162029827754</v>
      </c>
      <c r="CI119" s="661">
        <v>0.97211805555555564</v>
      </c>
      <c r="CJ119" s="662">
        <f t="shared" si="131"/>
        <v>45526.972118055557</v>
      </c>
      <c r="CK119" s="661" t="s">
        <v>365</v>
      </c>
      <c r="CL119" s="663">
        <v>1.2E-2</v>
      </c>
      <c r="CM119" s="663">
        <v>0.123</v>
      </c>
      <c r="CN119" s="663">
        <v>0.123</v>
      </c>
      <c r="CO119" s="664">
        <v>507.35565699957988</v>
      </c>
      <c r="CP119" s="505">
        <f t="shared" si="132"/>
        <v>4124.8427398339827</v>
      </c>
      <c r="CQ119" s="665">
        <f t="shared" si="133"/>
        <v>49.498112878007795</v>
      </c>
      <c r="CR119" s="505">
        <f t="shared" si="103"/>
        <v>4.0915778790288702</v>
      </c>
      <c r="CS119" s="505">
        <f t="shared" si="104"/>
        <v>4.1586529262260647</v>
      </c>
      <c r="CT119" s="505">
        <f t="shared" si="105"/>
        <v>45.406534998978927</v>
      </c>
      <c r="CU119" s="505">
        <f t="shared" si="106"/>
        <v>53.656765804233856</v>
      </c>
      <c r="CW119" s="661">
        <v>0.97211805555555564</v>
      </c>
      <c r="CX119" s="662">
        <f t="shared" si="134"/>
        <v>45526.972118055557</v>
      </c>
      <c r="CY119" s="661" t="s">
        <v>365</v>
      </c>
      <c r="CZ119" s="663">
        <v>1.2E-2</v>
      </c>
      <c r="DA119" s="663">
        <v>0.123</v>
      </c>
      <c r="DB119" s="663">
        <v>0.123</v>
      </c>
      <c r="DC119" s="664">
        <v>419.19256316868018</v>
      </c>
      <c r="DD119" s="505">
        <f t="shared" si="146"/>
        <v>3408.0696192575624</v>
      </c>
      <c r="DE119" s="665">
        <f t="shared" si="135"/>
        <v>40.89683543109075</v>
      </c>
      <c r="DF119" s="505">
        <f t="shared" si="107"/>
        <v>3.3805851868441952</v>
      </c>
      <c r="DG119" s="505">
        <f t="shared" si="108"/>
        <v>3.4360046161367226</v>
      </c>
      <c r="DH119" s="505">
        <f t="shared" si="109"/>
        <v>37.516250244246557</v>
      </c>
      <c r="DI119" s="505">
        <f t="shared" si="110"/>
        <v>44.332840047227471</v>
      </c>
      <c r="DK119" s="1028">
        <v>49.268199392795324</v>
      </c>
      <c r="DL119" s="1029">
        <f t="shared" si="136"/>
        <v>53.656765804233856</v>
      </c>
      <c r="DM119" s="1030">
        <f t="shared" si="137"/>
        <v>37.516250244246557</v>
      </c>
      <c r="DN119" s="1021">
        <v>53.407535817190016</v>
      </c>
      <c r="DO119" s="229">
        <v>45.195626459116681</v>
      </c>
      <c r="DP119" s="472">
        <f t="shared" si="138"/>
        <v>0.24922998704384014</v>
      </c>
      <c r="DQ119" s="472">
        <f t="shared" si="139"/>
        <v>7.6793762148701248</v>
      </c>
    </row>
    <row r="120" spans="49:121" x14ac:dyDescent="0.25">
      <c r="AW120" s="670">
        <v>0.95770833333333327</v>
      </c>
      <c r="AX120" s="671">
        <f t="shared" si="144"/>
        <v>45526.957708333335</v>
      </c>
      <c r="AY120" s="670" t="s">
        <v>329</v>
      </c>
      <c r="AZ120" s="672">
        <v>1.9E-2</v>
      </c>
      <c r="BA120" s="672">
        <v>5.0999999999999997E-2</v>
      </c>
      <c r="BB120" s="672">
        <v>0.03</v>
      </c>
      <c r="BC120" s="674">
        <v>159.50200630375889</v>
      </c>
      <c r="BD120" s="672">
        <f t="shared" si="92"/>
        <v>5316.7335434586303</v>
      </c>
      <c r="BE120" s="675">
        <f t="shared" si="93"/>
        <v>101.01793732571397</v>
      </c>
      <c r="BF120" s="672">
        <f t="shared" si="94"/>
        <v>5.1452260097986739</v>
      </c>
      <c r="BG120" s="672">
        <f t="shared" si="95"/>
        <v>5.5000691828882387</v>
      </c>
      <c r="BH120" s="672">
        <f t="shared" si="96"/>
        <v>95.872711315915296</v>
      </c>
      <c r="BI120" s="672">
        <f t="shared" si="97"/>
        <v>106.51800650860221</v>
      </c>
      <c r="BK120" s="670">
        <v>0.95770833333333327</v>
      </c>
      <c r="BL120" s="671">
        <f t="shared" si="145"/>
        <v>45526.957708333335</v>
      </c>
      <c r="BM120" s="670" t="s">
        <v>329</v>
      </c>
      <c r="BN120" s="672">
        <v>1.9E-2</v>
      </c>
      <c r="BO120" s="672">
        <v>5.0999999999999997E-2</v>
      </c>
      <c r="BP120" s="672">
        <v>0.03</v>
      </c>
      <c r="BQ120" s="674">
        <v>114.42559497140269</v>
      </c>
      <c r="BR120" s="672">
        <f t="shared" si="147"/>
        <v>3814.1864990467566</v>
      </c>
      <c r="BS120" s="675">
        <f t="shared" si="98"/>
        <v>72.46954348188838</v>
      </c>
      <c r="BT120" s="672">
        <f t="shared" si="99"/>
        <v>3.6911482248839582</v>
      </c>
      <c r="BU120" s="672">
        <f t="shared" si="100"/>
        <v>3.9457101714276792</v>
      </c>
      <c r="BV120" s="672">
        <f t="shared" si="101"/>
        <v>68.778395257004419</v>
      </c>
      <c r="BW120" s="672">
        <f t="shared" si="102"/>
        <v>76.415253653316057</v>
      </c>
      <c r="BY120" s="472">
        <v>99.964199609859108</v>
      </c>
      <c r="BZ120" s="472">
        <f t="shared" si="127"/>
        <v>106.51800650860221</v>
      </c>
      <c r="CA120" s="472">
        <f t="shared" si="128"/>
        <v>68.778395257004419</v>
      </c>
      <c r="CB120" s="472">
        <v>105.40689650331787</v>
      </c>
      <c r="CC120" s="472">
        <v>94.872644451462207</v>
      </c>
      <c r="CD120" s="472">
        <f t="shared" si="129"/>
        <v>1.1111100052843454</v>
      </c>
      <c r="CE120" s="472">
        <f t="shared" si="130"/>
        <v>26.094249194457788</v>
      </c>
    </row>
    <row r="121" spans="49:121" x14ac:dyDescent="0.25">
      <c r="AW121" s="670">
        <v>0.95835648148148145</v>
      </c>
      <c r="AX121" s="671">
        <f t="shared" si="144"/>
        <v>45526.958356481482</v>
      </c>
      <c r="AY121" s="670" t="s">
        <v>329</v>
      </c>
      <c r="AZ121" s="672">
        <v>0.02</v>
      </c>
      <c r="BA121" s="672">
        <v>5.0999999999999997E-2</v>
      </c>
      <c r="BB121" s="672">
        <v>0.03</v>
      </c>
      <c r="BC121" s="674">
        <v>159.50200630375889</v>
      </c>
      <c r="BD121" s="672">
        <f t="shared" si="92"/>
        <v>5316.7335434586303</v>
      </c>
      <c r="BE121" s="675">
        <f t="shared" si="93"/>
        <v>106.33467086917261</v>
      </c>
      <c r="BF121" s="672">
        <f t="shared" si="94"/>
        <v>5.1452260097986739</v>
      </c>
      <c r="BG121" s="672">
        <f t="shared" si="95"/>
        <v>5.5000691828882387</v>
      </c>
      <c r="BH121" s="672">
        <f t="shared" si="96"/>
        <v>101.18944485937394</v>
      </c>
      <c r="BI121" s="672">
        <f t="shared" si="97"/>
        <v>111.83474005206085</v>
      </c>
      <c r="BK121" s="670">
        <v>0.95835648148148145</v>
      </c>
      <c r="BL121" s="671">
        <f t="shared" si="145"/>
        <v>45526.958356481482</v>
      </c>
      <c r="BM121" s="670" t="s">
        <v>329</v>
      </c>
      <c r="BN121" s="672">
        <v>0.02</v>
      </c>
      <c r="BO121" s="672">
        <v>5.0999999999999997E-2</v>
      </c>
      <c r="BP121" s="672">
        <v>0.03</v>
      </c>
      <c r="BQ121" s="674">
        <v>114.42559497140269</v>
      </c>
      <c r="BR121" s="672">
        <f t="shared" si="147"/>
        <v>3814.1864990467566</v>
      </c>
      <c r="BS121" s="675">
        <f t="shared" si="98"/>
        <v>76.283729980935135</v>
      </c>
      <c r="BT121" s="672">
        <f t="shared" si="99"/>
        <v>3.6911482248839582</v>
      </c>
      <c r="BU121" s="672">
        <f t="shared" si="100"/>
        <v>3.9457101714276792</v>
      </c>
      <c r="BV121" s="672">
        <f t="shared" si="101"/>
        <v>72.592581756051175</v>
      </c>
      <c r="BW121" s="672">
        <f t="shared" si="102"/>
        <v>80.229440152362812</v>
      </c>
      <c r="BY121" s="472">
        <v>105.2254732735359</v>
      </c>
      <c r="BZ121" s="472">
        <f t="shared" si="127"/>
        <v>111.83474005206085</v>
      </c>
      <c r="CA121" s="472">
        <f t="shared" si="128"/>
        <v>72.592581756051175</v>
      </c>
      <c r="CB121" s="472">
        <v>110.66817016699466</v>
      </c>
      <c r="CC121" s="472">
        <v>100.133918115139</v>
      </c>
      <c r="CD121" s="472">
        <f t="shared" si="129"/>
        <v>1.1665698850661954</v>
      </c>
      <c r="CE121" s="472">
        <f t="shared" si="130"/>
        <v>27.541336359087822</v>
      </c>
    </row>
    <row r="122" spans="49:121" x14ac:dyDescent="0.25">
      <c r="AW122" s="670">
        <v>0.95909722222222227</v>
      </c>
      <c r="AX122" s="671">
        <f t="shared" si="144"/>
        <v>45526.959097222221</v>
      </c>
      <c r="AY122" s="670" t="s">
        <v>329</v>
      </c>
      <c r="AZ122" s="672">
        <v>2.1000000000000001E-2</v>
      </c>
      <c r="BA122" s="672">
        <v>5.0999999999999997E-2</v>
      </c>
      <c r="BB122" s="672">
        <v>0.03</v>
      </c>
      <c r="BC122" s="674">
        <v>159.50200630375889</v>
      </c>
      <c r="BD122" s="672">
        <f t="shared" si="92"/>
        <v>5316.7335434586303</v>
      </c>
      <c r="BE122" s="675">
        <f t="shared" si="93"/>
        <v>111.65140441263124</v>
      </c>
      <c r="BF122" s="672">
        <f t="shared" si="94"/>
        <v>5.1452260097986739</v>
      </c>
      <c r="BG122" s="672">
        <f t="shared" si="95"/>
        <v>5.5000691828882387</v>
      </c>
      <c r="BH122" s="672">
        <f t="shared" si="96"/>
        <v>106.50617840283256</v>
      </c>
      <c r="BI122" s="672">
        <f t="shared" si="97"/>
        <v>117.15147359551948</v>
      </c>
      <c r="BK122" s="670">
        <v>0.95909722222222227</v>
      </c>
      <c r="BL122" s="671">
        <f t="shared" si="145"/>
        <v>45526.959097222221</v>
      </c>
      <c r="BM122" s="670" t="s">
        <v>329</v>
      </c>
      <c r="BN122" s="672">
        <v>2.1000000000000001E-2</v>
      </c>
      <c r="BO122" s="672">
        <v>5.0999999999999997E-2</v>
      </c>
      <c r="BP122" s="672">
        <v>0.03</v>
      </c>
      <c r="BQ122" s="674">
        <v>114.42559497140269</v>
      </c>
      <c r="BR122" s="672">
        <f t="shared" si="147"/>
        <v>3814.1864990467566</v>
      </c>
      <c r="BS122" s="675">
        <f t="shared" si="98"/>
        <v>80.09791647998189</v>
      </c>
      <c r="BT122" s="672">
        <f t="shared" si="99"/>
        <v>3.6911482248839582</v>
      </c>
      <c r="BU122" s="672">
        <f t="shared" si="100"/>
        <v>3.9457101714276792</v>
      </c>
      <c r="BV122" s="672">
        <f t="shared" si="101"/>
        <v>76.40676825509793</v>
      </c>
      <c r="BW122" s="672">
        <f t="shared" si="102"/>
        <v>84.043626651409568</v>
      </c>
      <c r="BY122" s="472">
        <v>110.4867469372127</v>
      </c>
      <c r="BZ122" s="472">
        <f t="shared" si="127"/>
        <v>117.15147359551948</v>
      </c>
      <c r="CA122" s="472">
        <f t="shared" si="128"/>
        <v>76.40676825509793</v>
      </c>
      <c r="CB122" s="472">
        <v>115.92944383067146</v>
      </c>
      <c r="CC122" s="472">
        <v>105.3951917788158</v>
      </c>
      <c r="CD122" s="472">
        <f t="shared" si="129"/>
        <v>1.222029764848017</v>
      </c>
      <c r="CE122" s="472">
        <f t="shared" si="130"/>
        <v>28.98842352371787</v>
      </c>
    </row>
    <row r="123" spans="49:121" x14ac:dyDescent="0.25">
      <c r="AW123" s="670">
        <v>0.95975694444444448</v>
      </c>
      <c r="AX123" s="671">
        <f t="shared" si="144"/>
        <v>45526.959756944445</v>
      </c>
      <c r="AY123" s="670" t="s">
        <v>329</v>
      </c>
      <c r="AZ123" s="672">
        <v>2.1000000000000001E-2</v>
      </c>
      <c r="BA123" s="672">
        <v>5.0999999999999997E-2</v>
      </c>
      <c r="BB123" s="672">
        <v>0.03</v>
      </c>
      <c r="BC123" s="674">
        <v>159.50200630375889</v>
      </c>
      <c r="BD123" s="672">
        <f t="shared" si="92"/>
        <v>5316.7335434586303</v>
      </c>
      <c r="BE123" s="675">
        <f t="shared" si="93"/>
        <v>111.65140441263124</v>
      </c>
      <c r="BF123" s="672">
        <f t="shared" si="94"/>
        <v>5.1452260097986739</v>
      </c>
      <c r="BG123" s="672">
        <f t="shared" si="95"/>
        <v>5.5000691828882387</v>
      </c>
      <c r="BH123" s="672">
        <f t="shared" si="96"/>
        <v>106.50617840283256</v>
      </c>
      <c r="BI123" s="672">
        <f t="shared" si="97"/>
        <v>117.15147359551948</v>
      </c>
      <c r="BK123" s="670">
        <v>0.95975694444444448</v>
      </c>
      <c r="BL123" s="671">
        <f t="shared" si="145"/>
        <v>45526.959756944445</v>
      </c>
      <c r="BM123" s="670" t="s">
        <v>329</v>
      </c>
      <c r="BN123" s="672">
        <v>2.1000000000000001E-2</v>
      </c>
      <c r="BO123" s="672">
        <v>5.0999999999999997E-2</v>
      </c>
      <c r="BP123" s="672">
        <v>0.03</v>
      </c>
      <c r="BQ123" s="674">
        <v>114.42559497140269</v>
      </c>
      <c r="BR123" s="672">
        <f t="shared" si="147"/>
        <v>3814.1864990467566</v>
      </c>
      <c r="BS123" s="675">
        <f t="shared" si="98"/>
        <v>80.09791647998189</v>
      </c>
      <c r="BT123" s="672">
        <f t="shared" si="99"/>
        <v>3.6911482248839582</v>
      </c>
      <c r="BU123" s="672">
        <f t="shared" si="100"/>
        <v>3.9457101714276792</v>
      </c>
      <c r="BV123" s="672">
        <f t="shared" si="101"/>
        <v>76.40676825509793</v>
      </c>
      <c r="BW123" s="672">
        <f t="shared" si="102"/>
        <v>84.043626651409568</v>
      </c>
      <c r="BY123" s="472">
        <v>110.4867469372127</v>
      </c>
      <c r="BZ123" s="472">
        <f t="shared" si="127"/>
        <v>117.15147359551948</v>
      </c>
      <c r="CA123" s="472">
        <f t="shared" si="128"/>
        <v>76.40676825509793</v>
      </c>
      <c r="CB123" s="472">
        <v>115.92944383067146</v>
      </c>
      <c r="CC123" s="472">
        <v>105.3951917788158</v>
      </c>
      <c r="CD123" s="472">
        <f t="shared" si="129"/>
        <v>1.222029764848017</v>
      </c>
      <c r="CE123" s="472">
        <f t="shared" si="130"/>
        <v>28.98842352371787</v>
      </c>
    </row>
    <row r="124" spans="49:121" x14ac:dyDescent="0.25">
      <c r="AW124" s="670">
        <v>0.96048611111111104</v>
      </c>
      <c r="AX124" s="671">
        <f t="shared" si="144"/>
        <v>45526.960486111115</v>
      </c>
      <c r="AY124" s="670" t="s">
        <v>329</v>
      </c>
      <c r="AZ124" s="672">
        <v>2.1000000000000001E-2</v>
      </c>
      <c r="BA124" s="672">
        <v>5.0999999999999997E-2</v>
      </c>
      <c r="BB124" s="672">
        <v>0.03</v>
      </c>
      <c r="BC124" s="674">
        <v>159.50200630375889</v>
      </c>
      <c r="BD124" s="672">
        <f t="shared" si="92"/>
        <v>5316.7335434586303</v>
      </c>
      <c r="BE124" s="675">
        <f t="shared" si="93"/>
        <v>111.65140441263124</v>
      </c>
      <c r="BF124" s="672">
        <f t="shared" si="94"/>
        <v>5.1452260097986739</v>
      </c>
      <c r="BG124" s="672">
        <f t="shared" si="95"/>
        <v>5.5000691828882387</v>
      </c>
      <c r="BH124" s="672">
        <f t="shared" si="96"/>
        <v>106.50617840283256</v>
      </c>
      <c r="BI124" s="672">
        <f t="shared" si="97"/>
        <v>117.15147359551948</v>
      </c>
      <c r="BK124" s="670">
        <v>0.96048611111111104</v>
      </c>
      <c r="BL124" s="671">
        <f t="shared" si="145"/>
        <v>45526.960486111115</v>
      </c>
      <c r="BM124" s="670" t="s">
        <v>329</v>
      </c>
      <c r="BN124" s="672">
        <v>2.1000000000000001E-2</v>
      </c>
      <c r="BO124" s="672">
        <v>5.0999999999999997E-2</v>
      </c>
      <c r="BP124" s="672">
        <v>0.03</v>
      </c>
      <c r="BQ124" s="674">
        <v>114.42559497140269</v>
      </c>
      <c r="BR124" s="672">
        <f t="shared" si="147"/>
        <v>3814.1864990467566</v>
      </c>
      <c r="BS124" s="675">
        <f t="shared" si="98"/>
        <v>80.09791647998189</v>
      </c>
      <c r="BT124" s="672">
        <f t="shared" si="99"/>
        <v>3.6911482248839582</v>
      </c>
      <c r="BU124" s="672">
        <f t="shared" si="100"/>
        <v>3.9457101714276792</v>
      </c>
      <c r="BV124" s="672">
        <f t="shared" si="101"/>
        <v>76.40676825509793</v>
      </c>
      <c r="BW124" s="672">
        <f t="shared" si="102"/>
        <v>84.043626651409568</v>
      </c>
      <c r="BY124" s="472">
        <v>110.4867469372127</v>
      </c>
      <c r="BZ124" s="472">
        <f t="shared" si="127"/>
        <v>117.15147359551948</v>
      </c>
      <c r="CA124" s="472">
        <f t="shared" si="128"/>
        <v>76.40676825509793</v>
      </c>
      <c r="CB124" s="472">
        <v>115.92944383067146</v>
      </c>
      <c r="CC124" s="472">
        <v>105.3951917788158</v>
      </c>
      <c r="CD124" s="472">
        <f t="shared" si="129"/>
        <v>1.222029764848017</v>
      </c>
      <c r="CE124" s="472">
        <f t="shared" si="130"/>
        <v>28.98842352371787</v>
      </c>
    </row>
    <row r="125" spans="49:121" x14ac:dyDescent="0.25">
      <c r="AW125" s="670">
        <v>0.9611574074074074</v>
      </c>
      <c r="AX125" s="671">
        <f t="shared" si="144"/>
        <v>45526.961157407408</v>
      </c>
      <c r="AY125" s="670" t="s">
        <v>329</v>
      </c>
      <c r="AZ125" s="672">
        <v>2.1000000000000001E-2</v>
      </c>
      <c r="BA125" s="672">
        <v>5.0999999999999997E-2</v>
      </c>
      <c r="BB125" s="672">
        <v>0.03</v>
      </c>
      <c r="BC125" s="674">
        <v>159.50200630375889</v>
      </c>
      <c r="BD125" s="672">
        <f t="shared" si="92"/>
        <v>5316.7335434586303</v>
      </c>
      <c r="BE125" s="675">
        <f t="shared" si="93"/>
        <v>111.65140441263124</v>
      </c>
      <c r="BF125" s="672">
        <f t="shared" si="94"/>
        <v>5.1452260097986739</v>
      </c>
      <c r="BG125" s="672">
        <f t="shared" si="95"/>
        <v>5.5000691828882387</v>
      </c>
      <c r="BH125" s="672">
        <f t="shared" si="96"/>
        <v>106.50617840283256</v>
      </c>
      <c r="BI125" s="672">
        <f t="shared" si="97"/>
        <v>117.15147359551948</v>
      </c>
      <c r="BK125" s="670">
        <v>0.9611574074074074</v>
      </c>
      <c r="BL125" s="671">
        <f t="shared" si="145"/>
        <v>45526.961157407408</v>
      </c>
      <c r="BM125" s="670" t="s">
        <v>329</v>
      </c>
      <c r="BN125" s="672">
        <v>2.1000000000000001E-2</v>
      </c>
      <c r="BO125" s="672">
        <v>5.0999999999999997E-2</v>
      </c>
      <c r="BP125" s="672">
        <v>0.03</v>
      </c>
      <c r="BQ125" s="674">
        <v>114.42559497140269</v>
      </c>
      <c r="BR125" s="672">
        <f t="shared" si="147"/>
        <v>3814.1864990467566</v>
      </c>
      <c r="BS125" s="675">
        <f t="shared" si="98"/>
        <v>80.09791647998189</v>
      </c>
      <c r="BT125" s="672">
        <f t="shared" si="99"/>
        <v>3.6911482248839582</v>
      </c>
      <c r="BU125" s="672">
        <f t="shared" si="100"/>
        <v>3.9457101714276792</v>
      </c>
      <c r="BV125" s="672">
        <f t="shared" si="101"/>
        <v>76.40676825509793</v>
      </c>
      <c r="BW125" s="672">
        <f t="shared" si="102"/>
        <v>84.043626651409568</v>
      </c>
      <c r="BY125" s="472">
        <v>110.4867469372127</v>
      </c>
      <c r="BZ125" s="472">
        <f t="shared" si="127"/>
        <v>117.15147359551948</v>
      </c>
      <c r="CA125" s="472">
        <f t="shared" si="128"/>
        <v>76.40676825509793</v>
      </c>
      <c r="CB125" s="472">
        <v>115.92944383067146</v>
      </c>
      <c r="CC125" s="472">
        <v>105.3951917788158</v>
      </c>
      <c r="CD125" s="472">
        <f t="shared" si="129"/>
        <v>1.222029764848017</v>
      </c>
      <c r="CE125" s="472">
        <f t="shared" si="130"/>
        <v>28.98842352371787</v>
      </c>
    </row>
    <row r="126" spans="49:121" x14ac:dyDescent="0.25">
      <c r="AW126" s="670">
        <v>0.96187500000000004</v>
      </c>
      <c r="AX126" s="671">
        <f t="shared" si="144"/>
        <v>45526.961875000001</v>
      </c>
      <c r="AY126" s="670" t="s">
        <v>329</v>
      </c>
      <c r="AZ126" s="672">
        <v>2.1000000000000001E-2</v>
      </c>
      <c r="BA126" s="672">
        <v>5.0999999999999997E-2</v>
      </c>
      <c r="BB126" s="672">
        <v>0.03</v>
      </c>
      <c r="BC126" s="674">
        <v>159.50200630375889</v>
      </c>
      <c r="BD126" s="672">
        <f t="shared" si="92"/>
        <v>5316.7335434586303</v>
      </c>
      <c r="BE126" s="675">
        <f t="shared" si="93"/>
        <v>111.65140441263124</v>
      </c>
      <c r="BF126" s="672">
        <f t="shared" si="94"/>
        <v>5.1452260097986739</v>
      </c>
      <c r="BG126" s="672">
        <f t="shared" si="95"/>
        <v>5.5000691828882387</v>
      </c>
      <c r="BH126" s="672">
        <f t="shared" si="96"/>
        <v>106.50617840283256</v>
      </c>
      <c r="BI126" s="672">
        <f t="shared" si="97"/>
        <v>117.15147359551948</v>
      </c>
      <c r="BK126" s="670">
        <v>0.96187500000000004</v>
      </c>
      <c r="BL126" s="671">
        <f t="shared" si="145"/>
        <v>45526.961875000001</v>
      </c>
      <c r="BM126" s="670" t="s">
        <v>329</v>
      </c>
      <c r="BN126" s="672">
        <v>2.1000000000000001E-2</v>
      </c>
      <c r="BO126" s="672">
        <v>5.0999999999999997E-2</v>
      </c>
      <c r="BP126" s="672">
        <v>0.03</v>
      </c>
      <c r="BQ126" s="674">
        <v>114.42559497140269</v>
      </c>
      <c r="BR126" s="672">
        <f t="shared" si="147"/>
        <v>3814.1864990467566</v>
      </c>
      <c r="BS126" s="675">
        <f t="shared" si="98"/>
        <v>80.09791647998189</v>
      </c>
      <c r="BT126" s="672">
        <f t="shared" si="99"/>
        <v>3.6911482248839582</v>
      </c>
      <c r="BU126" s="672">
        <f t="shared" si="100"/>
        <v>3.9457101714276792</v>
      </c>
      <c r="BV126" s="672">
        <f t="shared" si="101"/>
        <v>76.40676825509793</v>
      </c>
      <c r="BW126" s="672">
        <f t="shared" si="102"/>
        <v>84.043626651409568</v>
      </c>
      <c r="BY126" s="472">
        <v>110.4867469372127</v>
      </c>
      <c r="BZ126" s="472">
        <f t="shared" si="127"/>
        <v>117.15147359551948</v>
      </c>
      <c r="CA126" s="472">
        <f t="shared" si="128"/>
        <v>76.40676825509793</v>
      </c>
      <c r="CB126" s="472">
        <v>115.92944383067146</v>
      </c>
      <c r="CC126" s="472">
        <v>105.3951917788158</v>
      </c>
      <c r="CD126" s="472">
        <f t="shared" si="129"/>
        <v>1.222029764848017</v>
      </c>
      <c r="CE126" s="472">
        <f t="shared" si="130"/>
        <v>28.98842352371787</v>
      </c>
    </row>
    <row r="127" spans="49:121" x14ac:dyDescent="0.25">
      <c r="AW127" s="670">
        <v>0.96251157407407406</v>
      </c>
      <c r="AX127" s="671">
        <f t="shared" si="144"/>
        <v>45526.962511574071</v>
      </c>
      <c r="AY127" s="670" t="s">
        <v>329</v>
      </c>
      <c r="AZ127" s="672">
        <v>2.1999999999999999E-2</v>
      </c>
      <c r="BA127" s="672">
        <v>5.0999999999999997E-2</v>
      </c>
      <c r="BB127" s="672">
        <v>0.03</v>
      </c>
      <c r="BC127" s="674">
        <v>159.50200630375889</v>
      </c>
      <c r="BD127" s="672">
        <f t="shared" si="92"/>
        <v>5316.7335434586303</v>
      </c>
      <c r="BE127" s="675">
        <f t="shared" si="93"/>
        <v>116.96813795608986</v>
      </c>
      <c r="BF127" s="672">
        <f t="shared" si="94"/>
        <v>5.1452260097986739</v>
      </c>
      <c r="BG127" s="672">
        <f t="shared" si="95"/>
        <v>5.5000691828882387</v>
      </c>
      <c r="BH127" s="672">
        <f t="shared" si="96"/>
        <v>111.82291194629119</v>
      </c>
      <c r="BI127" s="672">
        <f t="shared" si="97"/>
        <v>122.4682071389781</v>
      </c>
      <c r="BK127" s="670">
        <v>0.96251157407407406</v>
      </c>
      <c r="BL127" s="671">
        <f t="shared" si="145"/>
        <v>45526.962511574071</v>
      </c>
      <c r="BM127" s="670" t="s">
        <v>329</v>
      </c>
      <c r="BN127" s="672">
        <v>2.1999999999999999E-2</v>
      </c>
      <c r="BO127" s="672">
        <v>5.0999999999999997E-2</v>
      </c>
      <c r="BP127" s="672">
        <v>0.03</v>
      </c>
      <c r="BQ127" s="674">
        <v>114.42559497140269</v>
      </c>
      <c r="BR127" s="672">
        <f t="shared" si="147"/>
        <v>3814.1864990467566</v>
      </c>
      <c r="BS127" s="675">
        <f t="shared" si="98"/>
        <v>83.912102979028646</v>
      </c>
      <c r="BT127" s="672">
        <f t="shared" si="99"/>
        <v>3.6911482248839582</v>
      </c>
      <c r="BU127" s="672">
        <f t="shared" si="100"/>
        <v>3.9457101714276792</v>
      </c>
      <c r="BV127" s="672">
        <f t="shared" si="101"/>
        <v>80.220954754144685</v>
      </c>
      <c r="BW127" s="672">
        <f t="shared" si="102"/>
        <v>87.857813150456323</v>
      </c>
      <c r="BY127" s="472">
        <v>115.74802060088949</v>
      </c>
      <c r="BZ127" s="472">
        <f t="shared" si="127"/>
        <v>122.4682071389781</v>
      </c>
      <c r="CA127" s="472">
        <f t="shared" si="128"/>
        <v>80.220954754144685</v>
      </c>
      <c r="CB127" s="472">
        <v>121.19071749434825</v>
      </c>
      <c r="CC127" s="472">
        <v>110.65646544249259</v>
      </c>
      <c r="CD127" s="472">
        <f t="shared" si="129"/>
        <v>1.2774896446298527</v>
      </c>
      <c r="CE127" s="472">
        <f t="shared" si="130"/>
        <v>30.435510688347904</v>
      </c>
    </row>
    <row r="128" spans="49:121" x14ac:dyDescent="0.25">
      <c r="AW128" s="670">
        <v>0.96322916666666669</v>
      </c>
      <c r="AX128" s="671">
        <f t="shared" si="144"/>
        <v>45526.963229166664</v>
      </c>
      <c r="AY128" s="670" t="s">
        <v>329</v>
      </c>
      <c r="AZ128" s="672">
        <v>2.1999999999999999E-2</v>
      </c>
      <c r="BA128" s="672">
        <v>5.0999999999999997E-2</v>
      </c>
      <c r="BB128" s="672">
        <v>0.03</v>
      </c>
      <c r="BC128" s="674">
        <v>159.50200630375889</v>
      </c>
      <c r="BD128" s="672">
        <f t="shared" si="92"/>
        <v>5316.7335434586303</v>
      </c>
      <c r="BE128" s="675">
        <f t="shared" si="93"/>
        <v>116.96813795608986</v>
      </c>
      <c r="BF128" s="672">
        <f t="shared" si="94"/>
        <v>5.1452260097986739</v>
      </c>
      <c r="BG128" s="672">
        <f t="shared" si="95"/>
        <v>5.5000691828882387</v>
      </c>
      <c r="BH128" s="672">
        <f t="shared" si="96"/>
        <v>111.82291194629119</v>
      </c>
      <c r="BI128" s="672">
        <f t="shared" si="97"/>
        <v>122.4682071389781</v>
      </c>
      <c r="BK128" s="670">
        <v>0.96322916666666669</v>
      </c>
      <c r="BL128" s="671">
        <f t="shared" si="145"/>
        <v>45526.963229166664</v>
      </c>
      <c r="BM128" s="670" t="s">
        <v>329</v>
      </c>
      <c r="BN128" s="672">
        <v>2.1999999999999999E-2</v>
      </c>
      <c r="BO128" s="672">
        <v>5.0999999999999997E-2</v>
      </c>
      <c r="BP128" s="672">
        <v>0.03</v>
      </c>
      <c r="BQ128" s="674">
        <v>114.42559497140269</v>
      </c>
      <c r="BR128" s="672">
        <f t="shared" si="147"/>
        <v>3814.1864990467566</v>
      </c>
      <c r="BS128" s="675">
        <f t="shared" si="98"/>
        <v>83.912102979028646</v>
      </c>
      <c r="BT128" s="672">
        <f t="shared" si="99"/>
        <v>3.6911482248839582</v>
      </c>
      <c r="BU128" s="672">
        <f t="shared" si="100"/>
        <v>3.9457101714276792</v>
      </c>
      <c r="BV128" s="672">
        <f t="shared" si="101"/>
        <v>80.220954754144685</v>
      </c>
      <c r="BW128" s="672">
        <f t="shared" si="102"/>
        <v>87.857813150456323</v>
      </c>
      <c r="BY128" s="472">
        <v>115.74802060088949</v>
      </c>
      <c r="BZ128" s="472">
        <f t="shared" si="127"/>
        <v>122.4682071389781</v>
      </c>
      <c r="CA128" s="472">
        <f t="shared" si="128"/>
        <v>80.220954754144685</v>
      </c>
      <c r="CB128" s="472">
        <v>121.19071749434825</v>
      </c>
      <c r="CC128" s="472">
        <v>110.65646544249259</v>
      </c>
      <c r="CD128" s="472">
        <f t="shared" si="129"/>
        <v>1.2774896446298527</v>
      </c>
      <c r="CE128" s="472">
        <f t="shared" si="130"/>
        <v>30.435510688347904</v>
      </c>
    </row>
    <row r="129" spans="49:83" x14ac:dyDescent="0.25">
      <c r="AW129" s="670">
        <v>0.96390046296296295</v>
      </c>
      <c r="AX129" s="671">
        <f t="shared" si="144"/>
        <v>45526.963900462964</v>
      </c>
      <c r="AY129" s="670" t="s">
        <v>329</v>
      </c>
      <c r="AZ129" s="672">
        <v>2.3E-2</v>
      </c>
      <c r="BA129" s="672">
        <v>5.0999999999999997E-2</v>
      </c>
      <c r="BB129" s="672">
        <v>0.03</v>
      </c>
      <c r="BC129" s="674">
        <v>159.50200630375889</v>
      </c>
      <c r="BD129" s="672">
        <f t="shared" si="92"/>
        <v>5316.7335434586303</v>
      </c>
      <c r="BE129" s="675">
        <f t="shared" si="93"/>
        <v>122.2848714995485</v>
      </c>
      <c r="BF129" s="672">
        <f t="shared" si="94"/>
        <v>5.1452260097986739</v>
      </c>
      <c r="BG129" s="672">
        <f t="shared" si="95"/>
        <v>5.5000691828882387</v>
      </c>
      <c r="BH129" s="672">
        <f t="shared" si="96"/>
        <v>117.13964548974982</v>
      </c>
      <c r="BI129" s="672">
        <f t="shared" si="97"/>
        <v>127.78494068243674</v>
      </c>
      <c r="BK129" s="670">
        <v>0.96390046296296295</v>
      </c>
      <c r="BL129" s="671">
        <f t="shared" si="145"/>
        <v>45526.963900462964</v>
      </c>
      <c r="BM129" s="670" t="s">
        <v>329</v>
      </c>
      <c r="BN129" s="672">
        <v>2.3E-2</v>
      </c>
      <c r="BO129" s="672">
        <v>5.0999999999999997E-2</v>
      </c>
      <c r="BP129" s="672">
        <v>0.03</v>
      </c>
      <c r="BQ129" s="674">
        <v>114.42559497140269</v>
      </c>
      <c r="BR129" s="672">
        <f t="shared" si="147"/>
        <v>3814.1864990467566</v>
      </c>
      <c r="BS129" s="675">
        <f t="shared" si="98"/>
        <v>87.726289478075401</v>
      </c>
      <c r="BT129" s="672">
        <f t="shared" si="99"/>
        <v>3.6911482248839582</v>
      </c>
      <c r="BU129" s="672">
        <f t="shared" si="100"/>
        <v>3.9457101714276792</v>
      </c>
      <c r="BV129" s="672">
        <f t="shared" si="101"/>
        <v>84.035141253191441</v>
      </c>
      <c r="BW129" s="672">
        <f t="shared" si="102"/>
        <v>91.671999649503078</v>
      </c>
      <c r="BY129" s="472">
        <v>121.00929426456628</v>
      </c>
      <c r="BZ129" s="472">
        <f t="shared" si="127"/>
        <v>127.78494068243674</v>
      </c>
      <c r="CA129" s="472">
        <f t="shared" si="128"/>
        <v>84.035141253191441</v>
      </c>
      <c r="CB129" s="472">
        <v>126.45199115802504</v>
      </c>
      <c r="CC129" s="472">
        <v>115.91773910616938</v>
      </c>
      <c r="CD129" s="472">
        <f t="shared" si="129"/>
        <v>1.3329495244117027</v>
      </c>
      <c r="CE129" s="472">
        <f t="shared" si="130"/>
        <v>31.882597852977938</v>
      </c>
    </row>
    <row r="130" spans="49:83" x14ac:dyDescent="0.25">
      <c r="AW130" s="670">
        <v>0.96466435185185195</v>
      </c>
      <c r="AX130" s="671">
        <f t="shared" si="144"/>
        <v>45526.96466435185</v>
      </c>
      <c r="AY130" s="670" t="s">
        <v>329</v>
      </c>
      <c r="AZ130" s="672">
        <v>2.1999999999999999E-2</v>
      </c>
      <c r="BA130" s="672">
        <v>5.0999999999999997E-2</v>
      </c>
      <c r="BB130" s="672">
        <v>0.03</v>
      </c>
      <c r="BC130" s="674">
        <v>159.50200630375889</v>
      </c>
      <c r="BD130" s="672">
        <f t="shared" si="92"/>
        <v>5316.7335434586303</v>
      </c>
      <c r="BE130" s="675">
        <f t="shared" si="93"/>
        <v>116.96813795608986</v>
      </c>
      <c r="BF130" s="672">
        <f t="shared" si="94"/>
        <v>5.1452260097986739</v>
      </c>
      <c r="BG130" s="672">
        <f t="shared" si="95"/>
        <v>5.5000691828882387</v>
      </c>
      <c r="BH130" s="672">
        <f t="shared" si="96"/>
        <v>111.82291194629119</v>
      </c>
      <c r="BI130" s="672">
        <f t="shared" si="97"/>
        <v>122.4682071389781</v>
      </c>
      <c r="BK130" s="670">
        <v>0.96466435185185195</v>
      </c>
      <c r="BL130" s="671">
        <f t="shared" si="145"/>
        <v>45526.96466435185</v>
      </c>
      <c r="BM130" s="670" t="s">
        <v>329</v>
      </c>
      <c r="BN130" s="672">
        <v>2.1999999999999999E-2</v>
      </c>
      <c r="BO130" s="672">
        <v>5.0999999999999997E-2</v>
      </c>
      <c r="BP130" s="672">
        <v>0.03</v>
      </c>
      <c r="BQ130" s="674">
        <v>114.42559497140269</v>
      </c>
      <c r="BR130" s="672">
        <f t="shared" si="147"/>
        <v>3814.1864990467566</v>
      </c>
      <c r="BS130" s="675">
        <f t="shared" si="98"/>
        <v>83.912102979028646</v>
      </c>
      <c r="BT130" s="672">
        <f t="shared" si="99"/>
        <v>3.6911482248839582</v>
      </c>
      <c r="BU130" s="672">
        <f t="shared" si="100"/>
        <v>3.9457101714276792</v>
      </c>
      <c r="BV130" s="672">
        <f t="shared" si="101"/>
        <v>80.220954754144685</v>
      </c>
      <c r="BW130" s="672">
        <f t="shared" si="102"/>
        <v>87.857813150456323</v>
      </c>
      <c r="BY130" s="472">
        <v>115.74802060088949</v>
      </c>
      <c r="BZ130" s="472">
        <f t="shared" si="127"/>
        <v>122.4682071389781</v>
      </c>
      <c r="CA130" s="472">
        <f t="shared" si="128"/>
        <v>80.220954754144685</v>
      </c>
      <c r="CB130" s="472">
        <v>121.19071749434825</v>
      </c>
      <c r="CC130" s="472">
        <v>110.65646544249259</v>
      </c>
      <c r="CD130" s="472">
        <f t="shared" si="129"/>
        <v>1.2774896446298527</v>
      </c>
      <c r="CE130" s="472">
        <f t="shared" si="130"/>
        <v>30.435510688347904</v>
      </c>
    </row>
    <row r="131" spans="49:83" x14ac:dyDescent="0.25">
      <c r="AW131" s="670">
        <v>0.96534722222222225</v>
      </c>
      <c r="AX131" s="671">
        <f t="shared" si="144"/>
        <v>45526.96534722222</v>
      </c>
      <c r="AY131" s="670" t="s">
        <v>329</v>
      </c>
      <c r="AZ131" s="672">
        <v>2.3E-2</v>
      </c>
      <c r="BA131" s="672">
        <v>5.0999999999999997E-2</v>
      </c>
      <c r="BB131" s="672">
        <v>0.03</v>
      </c>
      <c r="BC131" s="674">
        <v>159.50200630375889</v>
      </c>
      <c r="BD131" s="672">
        <f t="shared" ref="BD131:BD141" si="148">BC131/BB131</f>
        <v>5316.7335434586303</v>
      </c>
      <c r="BE131" s="675">
        <f t="shared" ref="BE131:BE141" si="149">AZ131*BD131</f>
        <v>122.2848714995485</v>
      </c>
      <c r="BF131" s="672">
        <f t="shared" ref="BF131:BF141" si="150">0.001*((BC131/(BB131+0.001)))</f>
        <v>5.1452260097986739</v>
      </c>
      <c r="BG131" s="672">
        <f t="shared" ref="BG131:BG141" si="151">0.001*((BC131/(BB131-0.001)))</f>
        <v>5.5000691828882387</v>
      </c>
      <c r="BH131" s="672">
        <f t="shared" ref="BH131:BH141" si="152">BE131-BF131</f>
        <v>117.13964548974982</v>
      </c>
      <c r="BI131" s="672">
        <f t="shared" ref="BI131:BI141" si="153">BE131+BG131</f>
        <v>127.78494068243674</v>
      </c>
      <c r="BK131" s="670">
        <v>0.96534722222222225</v>
      </c>
      <c r="BL131" s="671">
        <f t="shared" si="145"/>
        <v>45526.96534722222</v>
      </c>
      <c r="BM131" s="670" t="s">
        <v>329</v>
      </c>
      <c r="BN131" s="672">
        <v>2.3E-2</v>
      </c>
      <c r="BO131" s="672">
        <v>5.0999999999999997E-2</v>
      </c>
      <c r="BP131" s="672">
        <v>0.03</v>
      </c>
      <c r="BQ131" s="674">
        <v>114.42559497140269</v>
      </c>
      <c r="BR131" s="672">
        <f t="shared" si="147"/>
        <v>3814.1864990467566</v>
      </c>
      <c r="BS131" s="675">
        <f t="shared" ref="BS131:BS141" si="154">BN131*BR131</f>
        <v>87.726289478075401</v>
      </c>
      <c r="BT131" s="672">
        <f t="shared" ref="BT131:BT141" si="155">0.001*((BQ131/(BP131+0.001)))</f>
        <v>3.6911482248839582</v>
      </c>
      <c r="BU131" s="672">
        <f t="shared" ref="BU131:BU141" si="156">0.001*((BQ131/(BP131-0.001)))</f>
        <v>3.9457101714276792</v>
      </c>
      <c r="BV131" s="672">
        <f t="shared" ref="BV131:BV141" si="157">BS131-BT131</f>
        <v>84.035141253191441</v>
      </c>
      <c r="BW131" s="672">
        <f t="shared" ref="BW131:BW141" si="158">BS131+BU131</f>
        <v>91.671999649503078</v>
      </c>
      <c r="BY131" s="472">
        <v>121.00929426456628</v>
      </c>
      <c r="BZ131" s="472">
        <f t="shared" si="127"/>
        <v>127.78494068243674</v>
      </c>
      <c r="CA131" s="472">
        <f t="shared" si="128"/>
        <v>84.035141253191441</v>
      </c>
      <c r="CB131" s="472">
        <v>126.45199115802504</v>
      </c>
      <c r="CC131" s="472">
        <v>115.91773910616938</v>
      </c>
      <c r="CD131" s="472">
        <f t="shared" si="129"/>
        <v>1.3329495244117027</v>
      </c>
      <c r="CE131" s="472">
        <f t="shared" si="130"/>
        <v>31.882597852977938</v>
      </c>
    </row>
    <row r="132" spans="49:83" x14ac:dyDescent="0.25">
      <c r="AW132" s="670">
        <v>0.96600694444444446</v>
      </c>
      <c r="AX132" s="671">
        <f t="shared" si="144"/>
        <v>45526.966006944444</v>
      </c>
      <c r="AY132" s="670" t="s">
        <v>329</v>
      </c>
      <c r="AZ132" s="672">
        <v>2.4E-2</v>
      </c>
      <c r="BA132" s="672">
        <v>5.0999999999999997E-2</v>
      </c>
      <c r="BB132" s="672">
        <v>0.03</v>
      </c>
      <c r="BC132" s="674">
        <v>159.50200630375889</v>
      </c>
      <c r="BD132" s="672">
        <f t="shared" si="148"/>
        <v>5316.7335434586303</v>
      </c>
      <c r="BE132" s="675">
        <f t="shared" si="149"/>
        <v>127.60160504300713</v>
      </c>
      <c r="BF132" s="672">
        <f t="shared" si="150"/>
        <v>5.1452260097986739</v>
      </c>
      <c r="BG132" s="672">
        <f t="shared" si="151"/>
        <v>5.5000691828882387</v>
      </c>
      <c r="BH132" s="672">
        <f t="shared" si="152"/>
        <v>122.45637903320845</v>
      </c>
      <c r="BI132" s="672">
        <f t="shared" si="153"/>
        <v>133.10167422589535</v>
      </c>
      <c r="BK132" s="670">
        <v>0.96600694444444446</v>
      </c>
      <c r="BL132" s="671">
        <f t="shared" si="145"/>
        <v>45526.966006944444</v>
      </c>
      <c r="BM132" s="670" t="s">
        <v>329</v>
      </c>
      <c r="BN132" s="672">
        <v>2.4E-2</v>
      </c>
      <c r="BO132" s="672">
        <v>5.0999999999999997E-2</v>
      </c>
      <c r="BP132" s="672">
        <v>0.03</v>
      </c>
      <c r="BQ132" s="674">
        <v>114.42559497140269</v>
      </c>
      <c r="BR132" s="672">
        <f t="shared" si="147"/>
        <v>3814.1864990467566</v>
      </c>
      <c r="BS132" s="675">
        <f t="shared" si="154"/>
        <v>91.540475977122156</v>
      </c>
      <c r="BT132" s="672">
        <f t="shared" si="155"/>
        <v>3.6911482248839582</v>
      </c>
      <c r="BU132" s="672">
        <f t="shared" si="156"/>
        <v>3.9457101714276792</v>
      </c>
      <c r="BV132" s="672">
        <f t="shared" si="157"/>
        <v>87.849327752238196</v>
      </c>
      <c r="BW132" s="672">
        <f t="shared" si="158"/>
        <v>95.486186148549834</v>
      </c>
      <c r="BY132" s="472">
        <v>126.27056792824308</v>
      </c>
      <c r="BZ132" s="472">
        <f t="shared" ref="BZ132:BZ141" si="159">MAX(BW132,BI132)</f>
        <v>133.10167422589535</v>
      </c>
      <c r="CA132" s="472">
        <f t="shared" ref="CA132:CA140" si="160">MIN(BV132,BH132)</f>
        <v>87.849327752238196</v>
      </c>
      <c r="CB132" s="472">
        <v>131.71326482170184</v>
      </c>
      <c r="CC132" s="472">
        <v>121.17901276984618</v>
      </c>
      <c r="CD132" s="472">
        <f t="shared" ref="CD132:CD141" si="161">BZ132-CB132</f>
        <v>1.38840940419351</v>
      </c>
      <c r="CE132" s="472">
        <f t="shared" ref="CE132:CE140" si="162">CC132-CA132</f>
        <v>33.329685017607986</v>
      </c>
    </row>
    <row r="133" spans="49:83" x14ac:dyDescent="0.25">
      <c r="AW133" s="670">
        <v>0.96673611111111113</v>
      </c>
      <c r="AX133" s="671">
        <f t="shared" si="144"/>
        <v>45526.966736111113</v>
      </c>
      <c r="AY133" s="670" t="s">
        <v>329</v>
      </c>
      <c r="AZ133" s="672">
        <v>2.1999999999999999E-2</v>
      </c>
      <c r="BA133" s="672">
        <v>5.0999999999999997E-2</v>
      </c>
      <c r="BB133" s="672">
        <v>0.03</v>
      </c>
      <c r="BC133" s="674">
        <v>159.50200630375889</v>
      </c>
      <c r="BD133" s="672">
        <f t="shared" si="148"/>
        <v>5316.7335434586303</v>
      </c>
      <c r="BE133" s="675">
        <f t="shared" si="149"/>
        <v>116.96813795608986</v>
      </c>
      <c r="BF133" s="672">
        <f t="shared" si="150"/>
        <v>5.1452260097986739</v>
      </c>
      <c r="BG133" s="672">
        <f t="shared" si="151"/>
        <v>5.5000691828882387</v>
      </c>
      <c r="BH133" s="672">
        <f t="shared" si="152"/>
        <v>111.82291194629119</v>
      </c>
      <c r="BI133" s="672">
        <f t="shared" si="153"/>
        <v>122.4682071389781</v>
      </c>
      <c r="BK133" s="670">
        <v>0.96673611111111113</v>
      </c>
      <c r="BL133" s="671">
        <f t="shared" si="145"/>
        <v>45526.966736111113</v>
      </c>
      <c r="BM133" s="670" t="s">
        <v>329</v>
      </c>
      <c r="BN133" s="672">
        <v>2.1999999999999999E-2</v>
      </c>
      <c r="BO133" s="672">
        <v>5.0999999999999997E-2</v>
      </c>
      <c r="BP133" s="672">
        <v>0.03</v>
      </c>
      <c r="BQ133" s="674">
        <v>114.42559497140269</v>
      </c>
      <c r="BR133" s="672">
        <f t="shared" si="147"/>
        <v>3814.1864990467566</v>
      </c>
      <c r="BS133" s="675">
        <f t="shared" si="154"/>
        <v>83.912102979028646</v>
      </c>
      <c r="BT133" s="672">
        <f t="shared" si="155"/>
        <v>3.6911482248839582</v>
      </c>
      <c r="BU133" s="672">
        <f t="shared" si="156"/>
        <v>3.9457101714276792</v>
      </c>
      <c r="BV133" s="672">
        <f t="shared" si="157"/>
        <v>80.220954754144685</v>
      </c>
      <c r="BW133" s="672">
        <f t="shared" si="158"/>
        <v>87.857813150456323</v>
      </c>
      <c r="BY133" s="472">
        <v>115.74802060088949</v>
      </c>
      <c r="BZ133" s="472">
        <f t="shared" si="159"/>
        <v>122.4682071389781</v>
      </c>
      <c r="CA133" s="472">
        <f t="shared" si="160"/>
        <v>80.220954754144685</v>
      </c>
      <c r="CB133" s="472">
        <v>121.19071749434825</v>
      </c>
      <c r="CC133" s="472">
        <v>110.65646544249259</v>
      </c>
      <c r="CD133" s="472">
        <f t="shared" si="161"/>
        <v>1.2774896446298527</v>
      </c>
      <c r="CE133" s="472">
        <f t="shared" si="162"/>
        <v>30.435510688347904</v>
      </c>
    </row>
    <row r="134" spans="49:83" x14ac:dyDescent="0.25">
      <c r="AW134" s="670">
        <v>0.96743055555555557</v>
      </c>
      <c r="AX134" s="671">
        <f t="shared" si="144"/>
        <v>45526.967430555553</v>
      </c>
      <c r="AY134" s="670" t="s">
        <v>329</v>
      </c>
      <c r="AZ134" s="672">
        <v>2.3E-2</v>
      </c>
      <c r="BA134" s="672">
        <v>5.0999999999999997E-2</v>
      </c>
      <c r="BB134" s="672">
        <v>0.03</v>
      </c>
      <c r="BC134" s="674">
        <v>159.50200630375889</v>
      </c>
      <c r="BD134" s="672">
        <f t="shared" si="148"/>
        <v>5316.7335434586303</v>
      </c>
      <c r="BE134" s="675">
        <f t="shared" si="149"/>
        <v>122.2848714995485</v>
      </c>
      <c r="BF134" s="672">
        <f t="shared" si="150"/>
        <v>5.1452260097986739</v>
      </c>
      <c r="BG134" s="672">
        <f t="shared" si="151"/>
        <v>5.5000691828882387</v>
      </c>
      <c r="BH134" s="672">
        <f t="shared" si="152"/>
        <v>117.13964548974982</v>
      </c>
      <c r="BI134" s="672">
        <f t="shared" si="153"/>
        <v>127.78494068243674</v>
      </c>
      <c r="BK134" s="670">
        <v>0.96743055555555557</v>
      </c>
      <c r="BL134" s="671">
        <f t="shared" si="145"/>
        <v>45526.967430555553</v>
      </c>
      <c r="BM134" s="670" t="s">
        <v>329</v>
      </c>
      <c r="BN134" s="672">
        <v>2.3E-2</v>
      </c>
      <c r="BO134" s="672">
        <v>5.0999999999999997E-2</v>
      </c>
      <c r="BP134" s="672">
        <v>0.03</v>
      </c>
      <c r="BQ134" s="674">
        <v>114.42559497140269</v>
      </c>
      <c r="BR134" s="672">
        <f t="shared" si="147"/>
        <v>3814.1864990467566</v>
      </c>
      <c r="BS134" s="675">
        <f t="shared" si="154"/>
        <v>87.726289478075401</v>
      </c>
      <c r="BT134" s="672">
        <f t="shared" si="155"/>
        <v>3.6911482248839582</v>
      </c>
      <c r="BU134" s="672">
        <f t="shared" si="156"/>
        <v>3.9457101714276792</v>
      </c>
      <c r="BV134" s="672">
        <f t="shared" si="157"/>
        <v>84.035141253191441</v>
      </c>
      <c r="BW134" s="672">
        <f t="shared" si="158"/>
        <v>91.671999649503078</v>
      </c>
      <c r="BY134" s="472">
        <v>121.00929426456628</v>
      </c>
      <c r="BZ134" s="472">
        <f t="shared" si="159"/>
        <v>127.78494068243674</v>
      </c>
      <c r="CA134" s="472">
        <f t="shared" si="160"/>
        <v>84.035141253191441</v>
      </c>
      <c r="CB134" s="472">
        <v>126.45199115802504</v>
      </c>
      <c r="CC134" s="472">
        <v>115.91773910616938</v>
      </c>
      <c r="CD134" s="472">
        <f t="shared" si="161"/>
        <v>1.3329495244117027</v>
      </c>
      <c r="CE134" s="472">
        <f t="shared" si="162"/>
        <v>31.882597852977938</v>
      </c>
    </row>
    <row r="135" spans="49:83" x14ac:dyDescent="0.25">
      <c r="AW135" s="670">
        <v>0.96812500000000001</v>
      </c>
      <c r="AX135" s="671">
        <f t="shared" si="144"/>
        <v>45526.968124999999</v>
      </c>
      <c r="AY135" s="670" t="s">
        <v>329</v>
      </c>
      <c r="AZ135" s="672">
        <v>2.1999999999999999E-2</v>
      </c>
      <c r="BA135" s="672">
        <v>5.0999999999999997E-2</v>
      </c>
      <c r="BB135" s="672">
        <v>0.03</v>
      </c>
      <c r="BC135" s="674">
        <v>159.50200630375889</v>
      </c>
      <c r="BD135" s="672">
        <f t="shared" si="148"/>
        <v>5316.7335434586303</v>
      </c>
      <c r="BE135" s="675">
        <f t="shared" si="149"/>
        <v>116.96813795608986</v>
      </c>
      <c r="BF135" s="672">
        <f t="shared" si="150"/>
        <v>5.1452260097986739</v>
      </c>
      <c r="BG135" s="672">
        <f t="shared" si="151"/>
        <v>5.5000691828882387</v>
      </c>
      <c r="BH135" s="672">
        <f t="shared" si="152"/>
        <v>111.82291194629119</v>
      </c>
      <c r="BI135" s="672">
        <f t="shared" si="153"/>
        <v>122.4682071389781</v>
      </c>
      <c r="BK135" s="670">
        <v>0.96812500000000001</v>
      </c>
      <c r="BL135" s="671">
        <f t="shared" si="145"/>
        <v>45526.968124999999</v>
      </c>
      <c r="BM135" s="670" t="s">
        <v>329</v>
      </c>
      <c r="BN135" s="672">
        <v>2.1999999999999999E-2</v>
      </c>
      <c r="BO135" s="672">
        <v>5.0999999999999997E-2</v>
      </c>
      <c r="BP135" s="672">
        <v>0.03</v>
      </c>
      <c r="BQ135" s="674">
        <v>114.42559497140269</v>
      </c>
      <c r="BR135" s="672">
        <f t="shared" si="147"/>
        <v>3814.1864990467566</v>
      </c>
      <c r="BS135" s="675">
        <f t="shared" si="154"/>
        <v>83.912102979028646</v>
      </c>
      <c r="BT135" s="672">
        <f t="shared" si="155"/>
        <v>3.6911482248839582</v>
      </c>
      <c r="BU135" s="672">
        <f t="shared" si="156"/>
        <v>3.9457101714276792</v>
      </c>
      <c r="BV135" s="672">
        <f t="shared" si="157"/>
        <v>80.220954754144685</v>
      </c>
      <c r="BW135" s="672">
        <f t="shared" si="158"/>
        <v>87.857813150456323</v>
      </c>
      <c r="BY135" s="472">
        <v>115.74802060088949</v>
      </c>
      <c r="BZ135" s="472">
        <f t="shared" si="159"/>
        <v>122.4682071389781</v>
      </c>
      <c r="CA135" s="472">
        <f t="shared" si="160"/>
        <v>80.220954754144685</v>
      </c>
      <c r="CB135" s="472">
        <v>121.19071749434825</v>
      </c>
      <c r="CC135" s="472">
        <v>110.65646544249259</v>
      </c>
      <c r="CD135" s="472">
        <f t="shared" si="161"/>
        <v>1.2774896446298527</v>
      </c>
      <c r="CE135" s="472">
        <f t="shared" si="162"/>
        <v>30.435510688347904</v>
      </c>
    </row>
    <row r="136" spans="49:83" x14ac:dyDescent="0.25">
      <c r="AW136" s="670">
        <v>0.96879629629629627</v>
      </c>
      <c r="AX136" s="671">
        <f t="shared" si="144"/>
        <v>45526.9687962963</v>
      </c>
      <c r="AY136" s="670" t="s">
        <v>329</v>
      </c>
      <c r="AZ136" s="672">
        <v>2.1000000000000001E-2</v>
      </c>
      <c r="BA136" s="672">
        <v>5.0999999999999997E-2</v>
      </c>
      <c r="BB136" s="672">
        <v>0.03</v>
      </c>
      <c r="BC136" s="674">
        <v>159.50200630375889</v>
      </c>
      <c r="BD136" s="672">
        <f t="shared" si="148"/>
        <v>5316.7335434586303</v>
      </c>
      <c r="BE136" s="675">
        <f t="shared" si="149"/>
        <v>111.65140441263124</v>
      </c>
      <c r="BF136" s="672">
        <f t="shared" si="150"/>
        <v>5.1452260097986739</v>
      </c>
      <c r="BG136" s="672">
        <f t="shared" si="151"/>
        <v>5.5000691828882387</v>
      </c>
      <c r="BH136" s="672">
        <f t="shared" si="152"/>
        <v>106.50617840283256</v>
      </c>
      <c r="BI136" s="672">
        <f t="shared" si="153"/>
        <v>117.15147359551948</v>
      </c>
      <c r="BK136" s="670">
        <v>0.96879629629629627</v>
      </c>
      <c r="BL136" s="671">
        <f t="shared" si="145"/>
        <v>45526.9687962963</v>
      </c>
      <c r="BM136" s="670" t="s">
        <v>329</v>
      </c>
      <c r="BN136" s="672">
        <v>2.1000000000000001E-2</v>
      </c>
      <c r="BO136" s="672">
        <v>5.0999999999999997E-2</v>
      </c>
      <c r="BP136" s="672">
        <v>0.03</v>
      </c>
      <c r="BQ136" s="674">
        <v>114.42559497140269</v>
      </c>
      <c r="BR136" s="672">
        <f t="shared" si="147"/>
        <v>3814.1864990467566</v>
      </c>
      <c r="BS136" s="675">
        <f>BN136*BR136</f>
        <v>80.09791647998189</v>
      </c>
      <c r="BT136" s="672">
        <f t="shared" si="155"/>
        <v>3.6911482248839582</v>
      </c>
      <c r="BU136" s="672">
        <f t="shared" si="156"/>
        <v>3.9457101714276792</v>
      </c>
      <c r="BV136" s="672">
        <f t="shared" si="157"/>
        <v>76.40676825509793</v>
      </c>
      <c r="BW136" s="672">
        <f t="shared" si="158"/>
        <v>84.043626651409568</v>
      </c>
      <c r="BY136" s="472">
        <v>110.4867469372127</v>
      </c>
      <c r="BZ136" s="472">
        <f t="shared" si="159"/>
        <v>117.15147359551948</v>
      </c>
      <c r="CA136" s="472">
        <f t="shared" si="160"/>
        <v>76.40676825509793</v>
      </c>
      <c r="CB136" s="472">
        <v>115.92944383067146</v>
      </c>
      <c r="CC136" s="472">
        <v>105.3951917788158</v>
      </c>
      <c r="CD136" s="472">
        <f t="shared" si="161"/>
        <v>1.222029764848017</v>
      </c>
      <c r="CE136" s="472">
        <f t="shared" si="162"/>
        <v>28.98842352371787</v>
      </c>
    </row>
    <row r="137" spans="49:83" x14ac:dyDescent="0.25">
      <c r="AW137" s="670">
        <v>0.96949074074074071</v>
      </c>
      <c r="AX137" s="671">
        <f t="shared" si="144"/>
        <v>45526.969490740739</v>
      </c>
      <c r="AY137" s="670" t="s">
        <v>329</v>
      </c>
      <c r="AZ137" s="672">
        <v>2.1000000000000001E-2</v>
      </c>
      <c r="BA137" s="672">
        <v>5.0999999999999997E-2</v>
      </c>
      <c r="BB137" s="672">
        <v>0.03</v>
      </c>
      <c r="BC137" s="674">
        <v>159.50200630375889</v>
      </c>
      <c r="BD137" s="672">
        <f t="shared" si="148"/>
        <v>5316.7335434586303</v>
      </c>
      <c r="BE137" s="675">
        <f t="shared" si="149"/>
        <v>111.65140441263124</v>
      </c>
      <c r="BF137" s="672">
        <f t="shared" si="150"/>
        <v>5.1452260097986739</v>
      </c>
      <c r="BG137" s="672">
        <f t="shared" si="151"/>
        <v>5.5000691828882387</v>
      </c>
      <c r="BH137" s="672">
        <f t="shared" si="152"/>
        <v>106.50617840283256</v>
      </c>
      <c r="BI137" s="672">
        <f t="shared" si="153"/>
        <v>117.15147359551948</v>
      </c>
      <c r="BK137" s="670">
        <v>0.96949074074074071</v>
      </c>
      <c r="BL137" s="671">
        <f t="shared" si="145"/>
        <v>45526.969490740739</v>
      </c>
      <c r="BM137" s="670" t="s">
        <v>329</v>
      </c>
      <c r="BN137" s="672">
        <v>2.1000000000000001E-2</v>
      </c>
      <c r="BO137" s="672">
        <v>5.0999999999999997E-2</v>
      </c>
      <c r="BP137" s="672">
        <v>0.03</v>
      </c>
      <c r="BQ137" s="674">
        <v>114.42559497140269</v>
      </c>
      <c r="BR137" s="672">
        <f t="shared" si="147"/>
        <v>3814.1864990467566</v>
      </c>
      <c r="BS137" s="675">
        <f t="shared" si="154"/>
        <v>80.09791647998189</v>
      </c>
      <c r="BT137" s="672">
        <f t="shared" si="155"/>
        <v>3.6911482248839582</v>
      </c>
      <c r="BU137" s="672">
        <f t="shared" si="156"/>
        <v>3.9457101714276792</v>
      </c>
      <c r="BV137" s="672">
        <f t="shared" si="157"/>
        <v>76.40676825509793</v>
      </c>
      <c r="BW137" s="672">
        <f t="shared" si="158"/>
        <v>84.043626651409568</v>
      </c>
      <c r="BY137" s="472">
        <v>110.4867469372127</v>
      </c>
      <c r="BZ137" s="472">
        <f t="shared" si="159"/>
        <v>117.15147359551948</v>
      </c>
      <c r="CA137" s="472">
        <f t="shared" si="160"/>
        <v>76.40676825509793</v>
      </c>
      <c r="CB137" s="472">
        <v>115.92944383067146</v>
      </c>
      <c r="CC137" s="472">
        <v>105.3951917788158</v>
      </c>
      <c r="CD137" s="472">
        <f t="shared" si="161"/>
        <v>1.222029764848017</v>
      </c>
      <c r="CE137" s="472">
        <f t="shared" si="162"/>
        <v>28.98842352371787</v>
      </c>
    </row>
    <row r="138" spans="49:83" x14ac:dyDescent="0.25">
      <c r="AW138" s="670">
        <v>0.97015046296296292</v>
      </c>
      <c r="AX138" s="671">
        <f t="shared" si="144"/>
        <v>45526.970150462963</v>
      </c>
      <c r="AY138" s="670" t="s">
        <v>329</v>
      </c>
      <c r="AZ138" s="672">
        <v>2.1999999999999999E-2</v>
      </c>
      <c r="BA138" s="672">
        <v>5.0999999999999997E-2</v>
      </c>
      <c r="BB138" s="672">
        <v>0.03</v>
      </c>
      <c r="BC138" s="674">
        <v>159.50200630375889</v>
      </c>
      <c r="BD138" s="672">
        <f t="shared" si="148"/>
        <v>5316.7335434586303</v>
      </c>
      <c r="BE138" s="675">
        <f t="shared" si="149"/>
        <v>116.96813795608986</v>
      </c>
      <c r="BF138" s="672">
        <f t="shared" si="150"/>
        <v>5.1452260097986739</v>
      </c>
      <c r="BG138" s="672">
        <f t="shared" si="151"/>
        <v>5.5000691828882387</v>
      </c>
      <c r="BH138" s="672">
        <f t="shared" si="152"/>
        <v>111.82291194629119</v>
      </c>
      <c r="BI138" s="672">
        <f t="shared" si="153"/>
        <v>122.4682071389781</v>
      </c>
      <c r="BK138" s="670">
        <v>0.97015046296296292</v>
      </c>
      <c r="BL138" s="671">
        <f t="shared" si="145"/>
        <v>45526.970150462963</v>
      </c>
      <c r="BM138" s="670" t="s">
        <v>329</v>
      </c>
      <c r="BN138" s="672">
        <v>2.1999999999999999E-2</v>
      </c>
      <c r="BO138" s="672">
        <v>5.0999999999999997E-2</v>
      </c>
      <c r="BP138" s="672">
        <v>0.03</v>
      </c>
      <c r="BQ138" s="674">
        <v>114.42559497140269</v>
      </c>
      <c r="BR138" s="672">
        <f t="shared" si="147"/>
        <v>3814.1864990467566</v>
      </c>
      <c r="BS138" s="675">
        <f t="shared" si="154"/>
        <v>83.912102979028646</v>
      </c>
      <c r="BT138" s="672">
        <f t="shared" si="155"/>
        <v>3.6911482248839582</v>
      </c>
      <c r="BU138" s="672">
        <f t="shared" si="156"/>
        <v>3.9457101714276792</v>
      </c>
      <c r="BV138" s="672">
        <f t="shared" si="157"/>
        <v>80.220954754144685</v>
      </c>
      <c r="BW138" s="672">
        <f t="shared" si="158"/>
        <v>87.857813150456323</v>
      </c>
      <c r="BY138" s="472">
        <v>115.74802060088949</v>
      </c>
      <c r="BZ138" s="472">
        <f t="shared" si="159"/>
        <v>122.4682071389781</v>
      </c>
      <c r="CA138" s="472">
        <f t="shared" si="160"/>
        <v>80.220954754144685</v>
      </c>
      <c r="CB138" s="472">
        <v>121.19071749434825</v>
      </c>
      <c r="CC138" s="472">
        <v>110.65646544249259</v>
      </c>
      <c r="CD138" s="472">
        <f t="shared" si="161"/>
        <v>1.2774896446298527</v>
      </c>
      <c r="CE138" s="472">
        <f t="shared" si="162"/>
        <v>30.435510688347904</v>
      </c>
    </row>
    <row r="139" spans="49:83" x14ac:dyDescent="0.25">
      <c r="AW139" s="670">
        <v>0.9708796296296297</v>
      </c>
      <c r="AX139" s="671">
        <f t="shared" si="144"/>
        <v>45526.970879629633</v>
      </c>
      <c r="AY139" s="670" t="s">
        <v>329</v>
      </c>
      <c r="AZ139" s="672">
        <v>2.1999999999999999E-2</v>
      </c>
      <c r="BA139" s="672">
        <v>5.0999999999999997E-2</v>
      </c>
      <c r="BB139" s="672">
        <v>0.03</v>
      </c>
      <c r="BC139" s="674">
        <v>159.50200630375889</v>
      </c>
      <c r="BD139" s="672">
        <f t="shared" si="148"/>
        <v>5316.7335434586303</v>
      </c>
      <c r="BE139" s="675">
        <f t="shared" si="149"/>
        <v>116.96813795608986</v>
      </c>
      <c r="BF139" s="672">
        <f t="shared" si="150"/>
        <v>5.1452260097986739</v>
      </c>
      <c r="BG139" s="672">
        <f t="shared" si="151"/>
        <v>5.5000691828882387</v>
      </c>
      <c r="BH139" s="672">
        <f t="shared" si="152"/>
        <v>111.82291194629119</v>
      </c>
      <c r="BI139" s="672">
        <f t="shared" si="153"/>
        <v>122.4682071389781</v>
      </c>
      <c r="BK139" s="670">
        <v>0.9708796296296297</v>
      </c>
      <c r="BL139" s="671">
        <f t="shared" si="145"/>
        <v>45526.970879629633</v>
      </c>
      <c r="BM139" s="670" t="s">
        <v>329</v>
      </c>
      <c r="BN139" s="672">
        <v>2.1999999999999999E-2</v>
      </c>
      <c r="BO139" s="672">
        <v>5.0999999999999997E-2</v>
      </c>
      <c r="BP139" s="672">
        <v>0.03</v>
      </c>
      <c r="BQ139" s="674">
        <v>114.42559497140269</v>
      </c>
      <c r="BR139" s="672">
        <f t="shared" si="147"/>
        <v>3814.1864990467566</v>
      </c>
      <c r="BS139" s="675">
        <f t="shared" si="154"/>
        <v>83.912102979028646</v>
      </c>
      <c r="BT139" s="672">
        <f t="shared" si="155"/>
        <v>3.6911482248839582</v>
      </c>
      <c r="BU139" s="672">
        <f t="shared" si="156"/>
        <v>3.9457101714276792</v>
      </c>
      <c r="BV139" s="672">
        <f t="shared" si="157"/>
        <v>80.220954754144685</v>
      </c>
      <c r="BW139" s="672">
        <f t="shared" si="158"/>
        <v>87.857813150456323</v>
      </c>
      <c r="BY139" s="472">
        <v>115.74802060088949</v>
      </c>
      <c r="BZ139" s="472">
        <f t="shared" si="159"/>
        <v>122.4682071389781</v>
      </c>
      <c r="CA139" s="472">
        <f t="shared" si="160"/>
        <v>80.220954754144685</v>
      </c>
      <c r="CB139" s="472">
        <v>121.19071749434825</v>
      </c>
      <c r="CC139" s="472">
        <v>110.65646544249259</v>
      </c>
      <c r="CD139" s="472">
        <f t="shared" si="161"/>
        <v>1.2774896446298527</v>
      </c>
      <c r="CE139" s="472">
        <f t="shared" si="162"/>
        <v>30.435510688347904</v>
      </c>
    </row>
    <row r="140" spans="49:83" x14ac:dyDescent="0.25">
      <c r="AW140" s="670">
        <v>0.97153935185185192</v>
      </c>
      <c r="AX140" s="671">
        <f t="shared" si="144"/>
        <v>45526.971539351849</v>
      </c>
      <c r="AY140" s="670" t="s">
        <v>329</v>
      </c>
      <c r="AZ140" s="672">
        <v>2.1000000000000001E-2</v>
      </c>
      <c r="BA140" s="672">
        <v>5.0999999999999997E-2</v>
      </c>
      <c r="BB140" s="672">
        <v>0.03</v>
      </c>
      <c r="BC140" s="674">
        <v>159.50200630375889</v>
      </c>
      <c r="BD140" s="672">
        <f t="shared" si="148"/>
        <v>5316.7335434586303</v>
      </c>
      <c r="BE140" s="675">
        <f t="shared" si="149"/>
        <v>111.65140441263124</v>
      </c>
      <c r="BF140" s="672">
        <f t="shared" si="150"/>
        <v>5.1452260097986739</v>
      </c>
      <c r="BG140" s="672">
        <f t="shared" si="151"/>
        <v>5.5000691828882387</v>
      </c>
      <c r="BH140" s="672">
        <f t="shared" si="152"/>
        <v>106.50617840283256</v>
      </c>
      <c r="BI140" s="672">
        <f t="shared" si="153"/>
        <v>117.15147359551948</v>
      </c>
      <c r="BK140" s="670">
        <v>0.97153935185185192</v>
      </c>
      <c r="BL140" s="671">
        <f t="shared" si="145"/>
        <v>45526.971539351849</v>
      </c>
      <c r="BM140" s="670" t="s">
        <v>329</v>
      </c>
      <c r="BN140" s="672">
        <v>2.1000000000000001E-2</v>
      </c>
      <c r="BO140" s="672">
        <v>5.0999999999999997E-2</v>
      </c>
      <c r="BP140" s="672">
        <v>0.03</v>
      </c>
      <c r="BQ140" s="674">
        <v>114.42559497140269</v>
      </c>
      <c r="BR140" s="672">
        <f t="shared" si="147"/>
        <v>3814.1864990467566</v>
      </c>
      <c r="BS140" s="675">
        <f t="shared" si="154"/>
        <v>80.09791647998189</v>
      </c>
      <c r="BT140" s="672">
        <f t="shared" si="155"/>
        <v>3.6911482248839582</v>
      </c>
      <c r="BU140" s="672">
        <f t="shared" si="156"/>
        <v>3.9457101714276792</v>
      </c>
      <c r="BV140" s="672">
        <f t="shared" si="157"/>
        <v>76.40676825509793</v>
      </c>
      <c r="BW140" s="672">
        <f t="shared" si="158"/>
        <v>84.043626651409568</v>
      </c>
      <c r="BY140" s="472">
        <v>110.4867469372127</v>
      </c>
      <c r="BZ140" s="472">
        <f t="shared" si="159"/>
        <v>117.15147359551948</v>
      </c>
      <c r="CA140" s="472">
        <f t="shared" si="160"/>
        <v>76.40676825509793</v>
      </c>
      <c r="CB140" s="472">
        <v>115.92944383067146</v>
      </c>
      <c r="CC140" s="472">
        <v>105.3951917788158</v>
      </c>
      <c r="CD140" s="472">
        <f t="shared" si="161"/>
        <v>1.222029764848017</v>
      </c>
      <c r="CE140" s="472">
        <f t="shared" si="162"/>
        <v>28.98842352371787</v>
      </c>
    </row>
    <row r="141" spans="49:83" x14ac:dyDescent="0.25">
      <c r="AW141" s="670">
        <v>0.97211805555555564</v>
      </c>
      <c r="AX141" s="671">
        <f t="shared" si="144"/>
        <v>45526.972118055557</v>
      </c>
      <c r="AY141" s="670" t="s">
        <v>329</v>
      </c>
      <c r="AZ141" s="672">
        <v>2.1000000000000001E-2</v>
      </c>
      <c r="BA141" s="672">
        <v>5.0999999999999997E-2</v>
      </c>
      <c r="BB141" s="672">
        <v>0.03</v>
      </c>
      <c r="BC141" s="674">
        <v>159.50200630375889</v>
      </c>
      <c r="BD141" s="672">
        <f t="shared" si="148"/>
        <v>5316.7335434586303</v>
      </c>
      <c r="BE141" s="675">
        <f t="shared" si="149"/>
        <v>111.65140441263124</v>
      </c>
      <c r="BF141" s="672">
        <f t="shared" si="150"/>
        <v>5.1452260097986739</v>
      </c>
      <c r="BG141" s="672">
        <f t="shared" si="151"/>
        <v>5.5000691828882387</v>
      </c>
      <c r="BH141" s="672">
        <f t="shared" si="152"/>
        <v>106.50617840283256</v>
      </c>
      <c r="BI141" s="672">
        <f t="shared" si="153"/>
        <v>117.15147359551948</v>
      </c>
      <c r="BK141" s="670">
        <v>0.97211805555555564</v>
      </c>
      <c r="BL141" s="671">
        <f t="shared" si="145"/>
        <v>45526.972118055557</v>
      </c>
      <c r="BM141" s="670" t="s">
        <v>329</v>
      </c>
      <c r="BN141" s="672">
        <v>2.1000000000000001E-2</v>
      </c>
      <c r="BO141" s="672">
        <v>5.0999999999999997E-2</v>
      </c>
      <c r="BP141" s="672">
        <v>0.03</v>
      </c>
      <c r="BQ141" s="674">
        <v>114.42559497140269</v>
      </c>
      <c r="BR141" s="672">
        <f>BQ141/BP141</f>
        <v>3814.1864990467566</v>
      </c>
      <c r="BS141" s="675">
        <f t="shared" si="154"/>
        <v>80.09791647998189</v>
      </c>
      <c r="BT141" s="672">
        <f t="shared" si="155"/>
        <v>3.6911482248839582</v>
      </c>
      <c r="BU141" s="672">
        <f t="shared" si="156"/>
        <v>3.9457101714276792</v>
      </c>
      <c r="BV141" s="1031">
        <f t="shared" si="157"/>
        <v>76.40676825509793</v>
      </c>
      <c r="BW141" s="672">
        <f t="shared" si="158"/>
        <v>84.043626651409568</v>
      </c>
      <c r="BY141" s="472">
        <v>110.4867469372127</v>
      </c>
      <c r="BZ141" s="472">
        <f t="shared" si="159"/>
        <v>117.15147359551948</v>
      </c>
      <c r="CA141" s="472">
        <f>MIN(BV141,BH141)</f>
        <v>76.40676825509793</v>
      </c>
      <c r="CB141" s="472">
        <v>115.92944383067146</v>
      </c>
      <c r="CC141" s="472">
        <v>105.3951917788158</v>
      </c>
      <c r="CD141" s="472">
        <f t="shared" si="161"/>
        <v>1.222029764848017</v>
      </c>
      <c r="CE141" s="472">
        <f>CC141-CA141</f>
        <v>28.98842352371787</v>
      </c>
    </row>
  </sheetData>
  <mergeCells count="8">
    <mergeCell ref="DU1:EG1"/>
    <mergeCell ref="EI1:EU1"/>
    <mergeCell ref="K1:W1"/>
    <mergeCell ref="Y1:AK1"/>
    <mergeCell ref="AW1:BI1"/>
    <mergeCell ref="BK1:BW1"/>
    <mergeCell ref="CI1:CU1"/>
    <mergeCell ref="CW1:DI1"/>
  </mergeCells>
  <conditionalFormatting sqref="S1:S2">
    <cfRule type="colorScale" priority="83">
      <colorScale>
        <cfvo type="min"/>
        <cfvo type="max"/>
        <color rgb="FFFCFCFF"/>
        <color rgb="FFF8696B"/>
      </colorScale>
    </cfRule>
    <cfRule type="colorScale" priority="84">
      <colorScale>
        <cfvo type="min"/>
        <cfvo type="max"/>
        <color theme="5" tint="0.79998168889431442"/>
        <color theme="5" tint="-0.249977111117893"/>
      </colorScale>
    </cfRule>
    <cfRule type="colorScale" priority="85">
      <colorScale>
        <cfvo type="min"/>
        <cfvo type="max"/>
        <color rgb="FFFCFCFF"/>
        <color rgb="FFF8696B"/>
      </colorScale>
    </cfRule>
  </conditionalFormatting>
  <conditionalFormatting sqref="S3:S71">
    <cfRule type="colorScale" priority="86">
      <colorScale>
        <cfvo type="min"/>
        <cfvo type="max"/>
        <color rgb="FFFCFCFF"/>
        <color rgb="FFF8696B"/>
      </colorScale>
    </cfRule>
    <cfRule type="colorScale" priority="87">
      <colorScale>
        <cfvo type="min"/>
        <cfvo type="max"/>
        <color theme="5" tint="0.79998168889431442"/>
        <color theme="5" tint="-0.249977111117893"/>
      </colorScale>
    </cfRule>
    <cfRule type="colorScale" priority="88">
      <colorScale>
        <cfvo type="min"/>
        <cfvo type="max"/>
        <color rgb="FFFCFCFF"/>
        <color rgb="FFF8696B"/>
      </colorScale>
    </cfRule>
  </conditionalFormatting>
  <conditionalFormatting sqref="T1:T2">
    <cfRule type="colorScale" priority="80">
      <colorScale>
        <cfvo type="min"/>
        <cfvo type="percentile" val="50"/>
        <cfvo type="max"/>
        <color rgb="FF63BE7B"/>
        <color rgb="FFFFEB84"/>
        <color rgb="FFF8696B"/>
      </colorScale>
    </cfRule>
  </conditionalFormatting>
  <conditionalFormatting sqref="T3:T71">
    <cfRule type="colorScale" priority="77">
      <colorScale>
        <cfvo type="min"/>
        <cfvo type="percentile" val="50"/>
        <cfvo type="max"/>
        <color rgb="FF63BE7B"/>
        <color rgb="FFFFEB84"/>
        <color rgb="FFF8696B"/>
      </colorScale>
    </cfRule>
  </conditionalFormatting>
  <conditionalFormatting sqref="T1:U2">
    <cfRule type="colorScale" priority="81">
      <colorScale>
        <cfvo type="min"/>
        <cfvo type="percentile" val="50"/>
        <cfvo type="max"/>
        <color rgb="FF63BE7B"/>
        <color rgb="FFFFEB84"/>
        <color rgb="FFF8696B"/>
      </colorScale>
    </cfRule>
  </conditionalFormatting>
  <conditionalFormatting sqref="T3:U71">
    <cfRule type="colorScale" priority="78">
      <colorScale>
        <cfvo type="min"/>
        <cfvo type="percentile" val="50"/>
        <cfvo type="max"/>
        <color rgb="FF63BE7B"/>
        <color rgb="FFFFEB84"/>
        <color rgb="FFF8696B"/>
      </colorScale>
    </cfRule>
  </conditionalFormatting>
  <conditionalFormatting sqref="U1:U2">
    <cfRule type="colorScale" priority="82">
      <colorScale>
        <cfvo type="min"/>
        <cfvo type="percentile" val="50"/>
        <cfvo type="max"/>
        <color rgb="FF63BE7B"/>
        <color rgb="FFFFEB84"/>
        <color rgb="FFF8696B"/>
      </colorScale>
    </cfRule>
  </conditionalFormatting>
  <conditionalFormatting sqref="U3:U71">
    <cfRule type="colorScale" priority="79">
      <colorScale>
        <cfvo type="min"/>
        <cfvo type="percentile" val="50"/>
        <cfvo type="max"/>
        <color rgb="FF63BE7B"/>
        <color rgb="FFFFEB84"/>
        <color rgb="FFF8696B"/>
      </colorScale>
    </cfRule>
  </conditionalFormatting>
  <conditionalFormatting sqref="AG1:AG2">
    <cfRule type="colorScale" priority="89">
      <colorScale>
        <cfvo type="min"/>
        <cfvo type="max"/>
        <color rgb="FFFCFCFF"/>
        <color rgb="FFF8696B"/>
      </colorScale>
    </cfRule>
    <cfRule type="colorScale" priority="90">
      <colorScale>
        <cfvo type="min"/>
        <cfvo type="max"/>
        <color theme="5" tint="0.79998168889431442"/>
        <color theme="5" tint="-0.249977111117893"/>
      </colorScale>
    </cfRule>
    <cfRule type="colorScale" priority="91">
      <colorScale>
        <cfvo type="min"/>
        <cfvo type="max"/>
        <color rgb="FFFCFCFF"/>
        <color rgb="FFF8696B"/>
      </colorScale>
    </cfRule>
  </conditionalFormatting>
  <conditionalFormatting sqref="AG3:AG71">
    <cfRule type="colorScale" priority="92">
      <colorScale>
        <cfvo type="min"/>
        <cfvo type="max"/>
        <color rgb="FFFCFCFF"/>
        <color rgb="FFF8696B"/>
      </colorScale>
    </cfRule>
    <cfRule type="colorScale" priority="93">
      <colorScale>
        <cfvo type="min"/>
        <cfvo type="max"/>
        <color theme="5" tint="0.79998168889431442"/>
        <color theme="5" tint="-0.249977111117893"/>
      </colorScale>
    </cfRule>
    <cfRule type="colorScale" priority="94">
      <colorScale>
        <cfvo type="min"/>
        <cfvo type="max"/>
        <color rgb="FFFCFCFF"/>
        <color rgb="FFF8696B"/>
      </colorScale>
    </cfRule>
  </conditionalFormatting>
  <conditionalFormatting sqref="AH1:AH2">
    <cfRule type="colorScale" priority="74">
      <colorScale>
        <cfvo type="min"/>
        <cfvo type="percentile" val="50"/>
        <cfvo type="max"/>
        <color rgb="FF63BE7B"/>
        <color rgb="FFFFEB84"/>
        <color rgb="FFF8696B"/>
      </colorScale>
    </cfRule>
  </conditionalFormatting>
  <conditionalFormatting sqref="AH3:AH71">
    <cfRule type="colorScale" priority="71">
      <colorScale>
        <cfvo type="min"/>
        <cfvo type="percentile" val="50"/>
        <cfvo type="max"/>
        <color rgb="FF63BE7B"/>
        <color rgb="FFFFEB84"/>
        <color rgb="FFF8696B"/>
      </colorScale>
    </cfRule>
  </conditionalFormatting>
  <conditionalFormatting sqref="AH1:AI2">
    <cfRule type="colorScale" priority="75">
      <colorScale>
        <cfvo type="min"/>
        <cfvo type="percentile" val="50"/>
        <cfvo type="max"/>
        <color rgb="FF63BE7B"/>
        <color rgb="FFFFEB84"/>
        <color rgb="FFF8696B"/>
      </colorScale>
    </cfRule>
  </conditionalFormatting>
  <conditionalFormatting sqref="AH3:AI71">
    <cfRule type="colorScale" priority="72">
      <colorScale>
        <cfvo type="min"/>
        <cfvo type="percentile" val="50"/>
        <cfvo type="max"/>
        <color rgb="FF63BE7B"/>
        <color rgb="FFFFEB84"/>
        <color rgb="FFF8696B"/>
      </colorScale>
    </cfRule>
  </conditionalFormatting>
  <conditionalFormatting sqref="AI1:AI2">
    <cfRule type="colorScale" priority="76">
      <colorScale>
        <cfvo type="min"/>
        <cfvo type="percentile" val="50"/>
        <cfvo type="max"/>
        <color rgb="FF63BE7B"/>
        <color rgb="FFFFEB84"/>
        <color rgb="FFF8696B"/>
      </colorScale>
    </cfRule>
  </conditionalFormatting>
  <conditionalFormatting sqref="AI3:AI71">
    <cfRule type="colorScale" priority="73">
      <colorScale>
        <cfvo type="min"/>
        <cfvo type="percentile" val="50"/>
        <cfvo type="max"/>
        <color rgb="FF63BE7B"/>
        <color rgb="FFFFEB84"/>
        <color rgb="FFF8696B"/>
      </colorScale>
    </cfRule>
  </conditionalFormatting>
  <conditionalFormatting sqref="AR3:AS71">
    <cfRule type="colorScale" priority="70">
      <colorScale>
        <cfvo type="min"/>
        <cfvo type="percentile" val="50"/>
        <cfvo type="max"/>
        <color rgb="FF63BE7B"/>
        <color rgb="FFFCFCFF"/>
        <color rgb="FFF8696B"/>
      </colorScale>
    </cfRule>
  </conditionalFormatting>
  <conditionalFormatting sqref="BE1:BE2">
    <cfRule type="colorScale" priority="95">
      <colorScale>
        <cfvo type="min"/>
        <cfvo type="max"/>
        <color rgb="FFFCFCFF"/>
        <color rgb="FFF8696B"/>
      </colorScale>
    </cfRule>
    <cfRule type="colorScale" priority="96">
      <colorScale>
        <cfvo type="min"/>
        <cfvo type="max"/>
        <color theme="5" tint="0.79998168889431442"/>
        <color theme="5" tint="-0.249977111117893"/>
      </colorScale>
    </cfRule>
    <cfRule type="colorScale" priority="97">
      <colorScale>
        <cfvo type="min"/>
        <cfvo type="max"/>
        <color rgb="FFFCFCFF"/>
        <color rgb="FFF8696B"/>
      </colorScale>
    </cfRule>
  </conditionalFormatting>
  <conditionalFormatting sqref="BE3:BE141">
    <cfRule type="colorScale" priority="98">
      <colorScale>
        <cfvo type="min"/>
        <cfvo type="max"/>
        <color rgb="FFFCFCFF"/>
        <color rgb="FFF8696B"/>
      </colorScale>
    </cfRule>
    <cfRule type="colorScale" priority="99">
      <colorScale>
        <cfvo type="min"/>
        <cfvo type="max"/>
        <color theme="5" tint="0.79998168889431442"/>
        <color theme="5" tint="-0.249977111117893"/>
      </colorScale>
    </cfRule>
    <cfRule type="colorScale" priority="100">
      <colorScale>
        <cfvo type="min"/>
        <cfvo type="max"/>
        <color rgb="FFFCFCFF"/>
        <color rgb="FFF8696B"/>
      </colorScale>
    </cfRule>
  </conditionalFormatting>
  <conditionalFormatting sqref="BF1:BF2">
    <cfRule type="colorScale" priority="67">
      <colorScale>
        <cfvo type="min"/>
        <cfvo type="percentile" val="50"/>
        <cfvo type="max"/>
        <color rgb="FF63BE7B"/>
        <color rgb="FFFFEB84"/>
        <color rgb="FFF8696B"/>
      </colorScale>
    </cfRule>
  </conditionalFormatting>
  <conditionalFormatting sqref="BF3:BF141">
    <cfRule type="colorScale" priority="64">
      <colorScale>
        <cfvo type="min"/>
        <cfvo type="percentile" val="50"/>
        <cfvo type="max"/>
        <color rgb="FF63BE7B"/>
        <color rgb="FFFFEB84"/>
        <color rgb="FFF8696B"/>
      </colorScale>
    </cfRule>
  </conditionalFormatting>
  <conditionalFormatting sqref="BF1:BG2">
    <cfRule type="colorScale" priority="68">
      <colorScale>
        <cfvo type="min"/>
        <cfvo type="percentile" val="50"/>
        <cfvo type="max"/>
        <color rgb="FF63BE7B"/>
        <color rgb="FFFFEB84"/>
        <color rgb="FFF8696B"/>
      </colorScale>
    </cfRule>
  </conditionalFormatting>
  <conditionalFormatting sqref="BF3:BG141">
    <cfRule type="colorScale" priority="65">
      <colorScale>
        <cfvo type="min"/>
        <cfvo type="percentile" val="50"/>
        <cfvo type="max"/>
        <color rgb="FF63BE7B"/>
        <color rgb="FFFFEB84"/>
        <color rgb="FFF8696B"/>
      </colorScale>
    </cfRule>
  </conditionalFormatting>
  <conditionalFormatting sqref="BG1:BG2">
    <cfRule type="colorScale" priority="69">
      <colorScale>
        <cfvo type="min"/>
        <cfvo type="percentile" val="50"/>
        <cfvo type="max"/>
        <color rgb="FF63BE7B"/>
        <color rgb="FFFFEB84"/>
        <color rgb="FFF8696B"/>
      </colorScale>
    </cfRule>
  </conditionalFormatting>
  <conditionalFormatting sqref="BG3:BG141">
    <cfRule type="colorScale" priority="66">
      <colorScale>
        <cfvo type="min"/>
        <cfvo type="percentile" val="50"/>
        <cfvo type="max"/>
        <color rgb="FF63BE7B"/>
        <color rgb="FFFFEB84"/>
        <color rgb="FFF8696B"/>
      </colorScale>
    </cfRule>
  </conditionalFormatting>
  <conditionalFormatting sqref="BS1:BS2">
    <cfRule type="colorScale" priority="58">
      <colorScale>
        <cfvo type="min"/>
        <cfvo type="max"/>
        <color rgb="FFFCFCFF"/>
        <color rgb="FFF8696B"/>
      </colorScale>
    </cfRule>
    <cfRule type="colorScale" priority="59">
      <colorScale>
        <cfvo type="min"/>
        <cfvo type="max"/>
        <color theme="5" tint="0.79998168889431442"/>
        <color theme="5" tint="-0.249977111117893"/>
      </colorScale>
    </cfRule>
    <cfRule type="colorScale" priority="60">
      <colorScale>
        <cfvo type="min"/>
        <cfvo type="max"/>
        <color rgb="FFFCFCFF"/>
        <color rgb="FFF8696B"/>
      </colorScale>
    </cfRule>
  </conditionalFormatting>
  <conditionalFormatting sqref="BS3:BS141">
    <cfRule type="colorScale" priority="61">
      <colorScale>
        <cfvo type="min"/>
        <cfvo type="max"/>
        <color rgb="FFFCFCFF"/>
        <color rgb="FFF8696B"/>
      </colorScale>
    </cfRule>
    <cfRule type="colorScale" priority="62">
      <colorScale>
        <cfvo type="min"/>
        <cfvo type="max"/>
        <color theme="5" tint="0.79998168889431442"/>
        <color theme="5" tint="-0.249977111117893"/>
      </colorScale>
    </cfRule>
    <cfRule type="colorScale" priority="63">
      <colorScale>
        <cfvo type="min"/>
        <cfvo type="max"/>
        <color rgb="FFFCFCFF"/>
        <color rgb="FFF8696B"/>
      </colorScale>
    </cfRule>
  </conditionalFormatting>
  <conditionalFormatting sqref="BT1:BT2">
    <cfRule type="colorScale" priority="55">
      <colorScale>
        <cfvo type="min"/>
        <cfvo type="percentile" val="50"/>
        <cfvo type="max"/>
        <color rgb="FF63BE7B"/>
        <color rgb="FFFFEB84"/>
        <color rgb="FFF8696B"/>
      </colorScale>
    </cfRule>
  </conditionalFormatting>
  <conditionalFormatting sqref="BT3:BT141">
    <cfRule type="colorScale" priority="52">
      <colorScale>
        <cfvo type="min"/>
        <cfvo type="percentile" val="50"/>
        <cfvo type="max"/>
        <color rgb="FF63BE7B"/>
        <color rgb="FFFFEB84"/>
        <color rgb="FFF8696B"/>
      </colorScale>
    </cfRule>
  </conditionalFormatting>
  <conditionalFormatting sqref="BT1:BU2">
    <cfRule type="colorScale" priority="56">
      <colorScale>
        <cfvo type="min"/>
        <cfvo type="percentile" val="50"/>
        <cfvo type="max"/>
        <color rgb="FF63BE7B"/>
        <color rgb="FFFFEB84"/>
        <color rgb="FFF8696B"/>
      </colorScale>
    </cfRule>
  </conditionalFormatting>
  <conditionalFormatting sqref="BT3:BU141">
    <cfRule type="colorScale" priority="53">
      <colorScale>
        <cfvo type="min"/>
        <cfvo type="percentile" val="50"/>
        <cfvo type="max"/>
        <color rgb="FF63BE7B"/>
        <color rgb="FFFFEB84"/>
        <color rgb="FFF8696B"/>
      </colorScale>
    </cfRule>
  </conditionalFormatting>
  <conditionalFormatting sqref="BU1:BU2">
    <cfRule type="colorScale" priority="57">
      <colorScale>
        <cfvo type="min"/>
        <cfvo type="percentile" val="50"/>
        <cfvo type="max"/>
        <color rgb="FF63BE7B"/>
        <color rgb="FFFFEB84"/>
        <color rgb="FFF8696B"/>
      </colorScale>
    </cfRule>
  </conditionalFormatting>
  <conditionalFormatting sqref="BU3:BU141">
    <cfRule type="colorScale" priority="54">
      <colorScale>
        <cfvo type="min"/>
        <cfvo type="percentile" val="50"/>
        <cfvo type="max"/>
        <color rgb="FF63BE7B"/>
        <color rgb="FFFFEB84"/>
        <color rgb="FFF8696B"/>
      </colorScale>
    </cfRule>
  </conditionalFormatting>
  <conditionalFormatting sqref="CD3:CE141">
    <cfRule type="colorScale" priority="51">
      <colorScale>
        <cfvo type="min"/>
        <cfvo type="percentile" val="50"/>
        <cfvo type="max"/>
        <color rgb="FF63BE7B"/>
        <color rgb="FFFCFCFF"/>
        <color rgb="FFF8696B"/>
      </colorScale>
    </cfRule>
  </conditionalFormatting>
  <conditionalFormatting sqref="CQ1:CQ2">
    <cfRule type="colorScale" priority="101">
      <colorScale>
        <cfvo type="min"/>
        <cfvo type="max"/>
        <color theme="0"/>
        <color rgb="FFFF0000"/>
      </colorScale>
    </cfRule>
    <cfRule type="colorScale" priority="102">
      <colorScale>
        <cfvo type="min"/>
        <cfvo type="max"/>
        <color theme="0"/>
        <color rgb="FFE60000"/>
      </colorScale>
    </cfRule>
    <cfRule type="colorScale" priority="103">
      <colorScale>
        <cfvo type="min"/>
        <cfvo type="max"/>
        <color rgb="FFFCFCFF"/>
        <color rgb="FFF8696B"/>
      </colorScale>
    </cfRule>
    <cfRule type="colorScale" priority="104">
      <colorScale>
        <cfvo type="min"/>
        <cfvo type="max"/>
        <color rgb="FFFCFCFF"/>
        <color rgb="FFF8696B"/>
      </colorScale>
    </cfRule>
    <cfRule type="colorScale" priority="105">
      <colorScale>
        <cfvo type="min"/>
        <cfvo type="max"/>
        <color theme="5" tint="0.79998168889431442"/>
        <color theme="5" tint="-0.249977111117893"/>
      </colorScale>
    </cfRule>
    <cfRule type="colorScale" priority="106">
      <colorScale>
        <cfvo type="min"/>
        <cfvo type="max"/>
        <color rgb="FFFCFCFF"/>
        <color rgb="FFF8696B"/>
      </colorScale>
    </cfRule>
  </conditionalFormatting>
  <conditionalFormatting sqref="CQ3:CQ119">
    <cfRule type="colorScale" priority="107">
      <colorScale>
        <cfvo type="min"/>
        <cfvo type="max"/>
        <color theme="0"/>
        <color rgb="FFFF0000"/>
      </colorScale>
    </cfRule>
    <cfRule type="colorScale" priority="108">
      <colorScale>
        <cfvo type="min"/>
        <cfvo type="max"/>
        <color theme="0"/>
        <color rgb="FFE60000"/>
      </colorScale>
    </cfRule>
    <cfRule type="colorScale" priority="109">
      <colorScale>
        <cfvo type="min"/>
        <cfvo type="max"/>
        <color rgb="FFFCFCFF"/>
        <color rgb="FFF8696B"/>
      </colorScale>
    </cfRule>
    <cfRule type="colorScale" priority="110">
      <colorScale>
        <cfvo type="min"/>
        <cfvo type="max"/>
        <color rgb="FFFCFCFF"/>
        <color rgb="FFF8696B"/>
      </colorScale>
    </cfRule>
    <cfRule type="colorScale" priority="111">
      <colorScale>
        <cfvo type="min"/>
        <cfvo type="max"/>
        <color theme="5" tint="0.79998168889431442"/>
        <color theme="5" tint="-0.249977111117893"/>
      </colorScale>
    </cfRule>
    <cfRule type="colorScale" priority="112">
      <colorScale>
        <cfvo type="min"/>
        <cfvo type="max"/>
        <color rgb="FFFCFCFF"/>
        <color rgb="FFF8696B"/>
      </colorScale>
    </cfRule>
  </conditionalFormatting>
  <conditionalFormatting sqref="CR1:CR2">
    <cfRule type="colorScale" priority="48">
      <colorScale>
        <cfvo type="min"/>
        <cfvo type="percentile" val="50"/>
        <cfvo type="max"/>
        <color rgb="FF63BE7B"/>
        <color rgb="FFFFEB84"/>
        <color rgb="FFF8696B"/>
      </colorScale>
    </cfRule>
  </conditionalFormatting>
  <conditionalFormatting sqref="CR3:CR119">
    <cfRule type="colorScale" priority="45">
      <colorScale>
        <cfvo type="min"/>
        <cfvo type="percentile" val="50"/>
        <cfvo type="max"/>
        <color rgb="FF63BE7B"/>
        <color rgb="FFFFEB84"/>
        <color rgb="FFF8696B"/>
      </colorScale>
    </cfRule>
  </conditionalFormatting>
  <conditionalFormatting sqref="CR1:CS2">
    <cfRule type="colorScale" priority="49">
      <colorScale>
        <cfvo type="min"/>
        <cfvo type="percentile" val="50"/>
        <cfvo type="max"/>
        <color rgb="FF63BE7B"/>
        <color rgb="FFFFEB84"/>
        <color rgb="FFF8696B"/>
      </colorScale>
    </cfRule>
  </conditionalFormatting>
  <conditionalFormatting sqref="CR3:CS119">
    <cfRule type="colorScale" priority="46">
      <colorScale>
        <cfvo type="min"/>
        <cfvo type="percentile" val="50"/>
        <cfvo type="max"/>
        <color rgb="FF63BE7B"/>
        <color rgb="FFFFEB84"/>
        <color rgb="FFF8696B"/>
      </colorScale>
    </cfRule>
  </conditionalFormatting>
  <conditionalFormatting sqref="CS1:CS2">
    <cfRule type="colorScale" priority="50">
      <colorScale>
        <cfvo type="min"/>
        <cfvo type="percentile" val="50"/>
        <cfvo type="max"/>
        <color rgb="FF63BE7B"/>
        <color rgb="FFFFEB84"/>
        <color rgb="FFF8696B"/>
      </colorScale>
    </cfRule>
  </conditionalFormatting>
  <conditionalFormatting sqref="CS3:CS119">
    <cfRule type="colorScale" priority="47">
      <colorScale>
        <cfvo type="min"/>
        <cfvo type="percentile" val="50"/>
        <cfvo type="max"/>
        <color rgb="FF63BE7B"/>
        <color rgb="FFFFEB84"/>
        <color rgb="FFF8696B"/>
      </colorScale>
    </cfRule>
  </conditionalFormatting>
  <conditionalFormatting sqref="DE1:DE2">
    <cfRule type="colorScale" priority="33">
      <colorScale>
        <cfvo type="min"/>
        <cfvo type="max"/>
        <color theme="0"/>
        <color rgb="FFFF0000"/>
      </colorScale>
    </cfRule>
    <cfRule type="colorScale" priority="34">
      <colorScale>
        <cfvo type="min"/>
        <cfvo type="max"/>
        <color theme="0"/>
        <color rgb="FFE60000"/>
      </colorScale>
    </cfRule>
    <cfRule type="colorScale" priority="35">
      <colorScale>
        <cfvo type="min"/>
        <cfvo type="max"/>
        <color rgb="FFFCFCFF"/>
        <color rgb="FFF8696B"/>
      </colorScale>
    </cfRule>
    <cfRule type="colorScale" priority="36">
      <colorScale>
        <cfvo type="min"/>
        <cfvo type="max"/>
        <color rgb="FFFCFCFF"/>
        <color rgb="FFF8696B"/>
      </colorScale>
    </cfRule>
    <cfRule type="colorScale" priority="37">
      <colorScale>
        <cfvo type="min"/>
        <cfvo type="max"/>
        <color theme="5" tint="0.79998168889431442"/>
        <color theme="5" tint="-0.249977111117893"/>
      </colorScale>
    </cfRule>
    <cfRule type="colorScale" priority="38">
      <colorScale>
        <cfvo type="min"/>
        <cfvo type="max"/>
        <color rgb="FFFCFCFF"/>
        <color rgb="FFF8696B"/>
      </colorScale>
    </cfRule>
  </conditionalFormatting>
  <conditionalFormatting sqref="DE3:DE119">
    <cfRule type="colorScale" priority="39">
      <colorScale>
        <cfvo type="min"/>
        <cfvo type="max"/>
        <color theme="0"/>
        <color rgb="FFFF0000"/>
      </colorScale>
    </cfRule>
    <cfRule type="colorScale" priority="40">
      <colorScale>
        <cfvo type="min"/>
        <cfvo type="max"/>
        <color theme="0"/>
        <color rgb="FFE60000"/>
      </colorScale>
    </cfRule>
    <cfRule type="colorScale" priority="41">
      <colorScale>
        <cfvo type="min"/>
        <cfvo type="max"/>
        <color rgb="FFFCFCFF"/>
        <color rgb="FFF8696B"/>
      </colorScale>
    </cfRule>
    <cfRule type="colorScale" priority="42">
      <colorScale>
        <cfvo type="min"/>
        <cfvo type="max"/>
        <color rgb="FFFCFCFF"/>
        <color rgb="FFF8696B"/>
      </colorScale>
    </cfRule>
    <cfRule type="colorScale" priority="43">
      <colorScale>
        <cfvo type="min"/>
        <cfvo type="max"/>
        <color theme="5" tint="0.79998168889431442"/>
        <color theme="5" tint="-0.249977111117893"/>
      </colorScale>
    </cfRule>
    <cfRule type="colorScale" priority="44">
      <colorScale>
        <cfvo type="min"/>
        <cfvo type="max"/>
        <color rgb="FFFCFCFF"/>
        <color rgb="FFF8696B"/>
      </colorScale>
    </cfRule>
  </conditionalFormatting>
  <conditionalFormatting sqref="DF1:DF2">
    <cfRule type="colorScale" priority="30">
      <colorScale>
        <cfvo type="min"/>
        <cfvo type="percentile" val="50"/>
        <cfvo type="max"/>
        <color rgb="FF63BE7B"/>
        <color rgb="FFFFEB84"/>
        <color rgb="FFF8696B"/>
      </colorScale>
    </cfRule>
  </conditionalFormatting>
  <conditionalFormatting sqref="DF3:DF119">
    <cfRule type="colorScale" priority="27">
      <colorScale>
        <cfvo type="min"/>
        <cfvo type="percentile" val="50"/>
        <cfvo type="max"/>
        <color rgb="FF63BE7B"/>
        <color rgb="FFFFEB84"/>
        <color rgb="FFF8696B"/>
      </colorScale>
    </cfRule>
  </conditionalFormatting>
  <conditionalFormatting sqref="DF1:DG2">
    <cfRule type="colorScale" priority="31">
      <colorScale>
        <cfvo type="min"/>
        <cfvo type="percentile" val="50"/>
        <cfvo type="max"/>
        <color rgb="FF63BE7B"/>
        <color rgb="FFFFEB84"/>
        <color rgb="FFF8696B"/>
      </colorScale>
    </cfRule>
  </conditionalFormatting>
  <conditionalFormatting sqref="DF3:DG119">
    <cfRule type="colorScale" priority="28">
      <colorScale>
        <cfvo type="min"/>
        <cfvo type="percentile" val="50"/>
        <cfvo type="max"/>
        <color rgb="FF63BE7B"/>
        <color rgb="FFFFEB84"/>
        <color rgb="FFF8696B"/>
      </colorScale>
    </cfRule>
  </conditionalFormatting>
  <conditionalFormatting sqref="DG1:DG2">
    <cfRule type="colorScale" priority="32">
      <colorScale>
        <cfvo type="min"/>
        <cfvo type="percentile" val="50"/>
        <cfvo type="max"/>
        <color rgb="FF63BE7B"/>
        <color rgb="FFFFEB84"/>
        <color rgb="FFF8696B"/>
      </colorScale>
    </cfRule>
  </conditionalFormatting>
  <conditionalFormatting sqref="DG3:DG119">
    <cfRule type="colorScale" priority="29">
      <colorScale>
        <cfvo type="min"/>
        <cfvo type="percentile" val="50"/>
        <cfvo type="max"/>
        <color rgb="FF63BE7B"/>
        <color rgb="FFFFEB84"/>
        <color rgb="FFF8696B"/>
      </colorScale>
    </cfRule>
  </conditionalFormatting>
  <conditionalFormatting sqref="DP3:DQ119">
    <cfRule type="colorScale" priority="26">
      <colorScale>
        <cfvo type="min"/>
        <cfvo type="percentile" val="50"/>
        <cfvo type="max"/>
        <color rgb="FF63BE7B"/>
        <color rgb="FFFCFCFF"/>
        <color rgb="FFF8696B"/>
      </colorScale>
    </cfRule>
  </conditionalFormatting>
  <conditionalFormatting sqref="EC1:EC2">
    <cfRule type="colorScale" priority="113">
      <colorScale>
        <cfvo type="min"/>
        <cfvo type="max"/>
        <color theme="0"/>
        <color rgb="FFFF0000"/>
      </colorScale>
    </cfRule>
    <cfRule type="colorScale" priority="114">
      <colorScale>
        <cfvo type="min"/>
        <cfvo type="max"/>
        <color theme="0"/>
        <color rgb="FFE60000"/>
      </colorScale>
    </cfRule>
    <cfRule type="colorScale" priority="115">
      <colorScale>
        <cfvo type="min"/>
        <cfvo type="max"/>
        <color rgb="FFFCFCFF"/>
        <color rgb="FFF8696B"/>
      </colorScale>
    </cfRule>
    <cfRule type="colorScale" priority="116">
      <colorScale>
        <cfvo type="min"/>
        <cfvo type="max"/>
        <color rgb="FFFCFCFF"/>
        <color rgb="FFF8696B"/>
      </colorScale>
    </cfRule>
    <cfRule type="colorScale" priority="117">
      <colorScale>
        <cfvo type="min"/>
        <cfvo type="max"/>
        <color theme="5" tint="0.79998168889431442"/>
        <color theme="5" tint="-0.249977111117893"/>
      </colorScale>
    </cfRule>
    <cfRule type="colorScale" priority="118">
      <colorScale>
        <cfvo type="min"/>
        <cfvo type="max"/>
        <color rgb="FFFCFCFF"/>
        <color rgb="FFF8696B"/>
      </colorScale>
    </cfRule>
  </conditionalFormatting>
  <conditionalFormatting sqref="EC3:EC106">
    <cfRule type="colorScale" priority="119">
      <colorScale>
        <cfvo type="min"/>
        <cfvo type="max"/>
        <color theme="0"/>
        <color rgb="FFFF0000"/>
      </colorScale>
    </cfRule>
    <cfRule type="colorScale" priority="120">
      <colorScale>
        <cfvo type="min"/>
        <cfvo type="max"/>
        <color theme="0"/>
        <color rgb="FFE60000"/>
      </colorScale>
    </cfRule>
    <cfRule type="colorScale" priority="121">
      <colorScale>
        <cfvo type="min"/>
        <cfvo type="max"/>
        <color rgb="FFFCFCFF"/>
        <color rgb="FFF8696B"/>
      </colorScale>
    </cfRule>
    <cfRule type="colorScale" priority="122">
      <colorScale>
        <cfvo type="min"/>
        <cfvo type="max"/>
        <color rgb="FFFCFCFF"/>
        <color rgb="FFF8696B"/>
      </colorScale>
    </cfRule>
    <cfRule type="colorScale" priority="123">
      <colorScale>
        <cfvo type="min"/>
        <cfvo type="max"/>
        <color theme="5" tint="0.79998168889431442"/>
        <color theme="5" tint="-0.249977111117893"/>
      </colorScale>
    </cfRule>
    <cfRule type="colorScale" priority="124">
      <colorScale>
        <cfvo type="min"/>
        <cfvo type="max"/>
        <color rgb="FFFCFCFF"/>
        <color rgb="FFF8696B"/>
      </colorScale>
    </cfRule>
  </conditionalFormatting>
  <conditionalFormatting sqref="ED1:ED2">
    <cfRule type="colorScale" priority="23">
      <colorScale>
        <cfvo type="min"/>
        <cfvo type="percentile" val="50"/>
        <cfvo type="max"/>
        <color rgb="FF63BE7B"/>
        <color rgb="FFFFEB84"/>
        <color rgb="FFF8696B"/>
      </colorScale>
    </cfRule>
  </conditionalFormatting>
  <conditionalFormatting sqref="ED3:ED106">
    <cfRule type="colorScale" priority="20">
      <colorScale>
        <cfvo type="min"/>
        <cfvo type="percentile" val="50"/>
        <cfvo type="max"/>
        <color rgb="FF63BE7B"/>
        <color rgb="FFFFEB84"/>
        <color rgb="FFF8696B"/>
      </colorScale>
    </cfRule>
  </conditionalFormatting>
  <conditionalFormatting sqref="ED1:EE2">
    <cfRule type="colorScale" priority="24">
      <colorScale>
        <cfvo type="min"/>
        <cfvo type="percentile" val="50"/>
        <cfvo type="max"/>
        <color rgb="FF63BE7B"/>
        <color rgb="FFFFEB84"/>
        <color rgb="FFF8696B"/>
      </colorScale>
    </cfRule>
  </conditionalFormatting>
  <conditionalFormatting sqref="ED3:EE106">
    <cfRule type="colorScale" priority="21">
      <colorScale>
        <cfvo type="min"/>
        <cfvo type="percentile" val="50"/>
        <cfvo type="max"/>
        <color rgb="FF63BE7B"/>
        <color rgb="FFFFEB84"/>
        <color rgb="FFF8696B"/>
      </colorScale>
    </cfRule>
  </conditionalFormatting>
  <conditionalFormatting sqref="EE1:EE2">
    <cfRule type="colorScale" priority="25">
      <colorScale>
        <cfvo type="min"/>
        <cfvo type="percentile" val="50"/>
        <cfvo type="max"/>
        <color rgb="FF63BE7B"/>
        <color rgb="FFFFEB84"/>
        <color rgb="FFF8696B"/>
      </colorScale>
    </cfRule>
  </conditionalFormatting>
  <conditionalFormatting sqref="EE3:EE106">
    <cfRule type="colorScale" priority="22">
      <colorScale>
        <cfvo type="min"/>
        <cfvo type="percentile" val="50"/>
        <cfvo type="max"/>
        <color rgb="FF63BE7B"/>
        <color rgb="FFFFEB84"/>
        <color rgb="FFF8696B"/>
      </colorScale>
    </cfRule>
  </conditionalFormatting>
  <conditionalFormatting sqref="EQ1:EQ2">
    <cfRule type="colorScale" priority="8">
      <colorScale>
        <cfvo type="min"/>
        <cfvo type="max"/>
        <color theme="0"/>
        <color rgb="FFFF0000"/>
      </colorScale>
    </cfRule>
    <cfRule type="colorScale" priority="9">
      <colorScale>
        <cfvo type="min"/>
        <cfvo type="max"/>
        <color theme="0"/>
        <color rgb="FFE60000"/>
      </colorScale>
    </cfRule>
    <cfRule type="colorScale" priority="10">
      <colorScale>
        <cfvo type="min"/>
        <cfvo type="max"/>
        <color rgb="FFFCFCFF"/>
        <color rgb="FFF8696B"/>
      </colorScale>
    </cfRule>
    <cfRule type="colorScale" priority="11">
      <colorScale>
        <cfvo type="min"/>
        <cfvo type="max"/>
        <color rgb="FFFCFCFF"/>
        <color rgb="FFF8696B"/>
      </colorScale>
    </cfRule>
    <cfRule type="colorScale" priority="12">
      <colorScale>
        <cfvo type="min"/>
        <cfvo type="max"/>
        <color theme="5" tint="0.79998168889431442"/>
        <color theme="5" tint="-0.249977111117893"/>
      </colorScale>
    </cfRule>
    <cfRule type="colorScale" priority="13">
      <colorScale>
        <cfvo type="min"/>
        <cfvo type="max"/>
        <color rgb="FFFCFCFF"/>
        <color rgb="FFF8696B"/>
      </colorScale>
    </cfRule>
  </conditionalFormatting>
  <conditionalFormatting sqref="EQ3:EQ106">
    <cfRule type="colorScale" priority="14">
      <colorScale>
        <cfvo type="min"/>
        <cfvo type="max"/>
        <color theme="0"/>
        <color rgb="FFFF0000"/>
      </colorScale>
    </cfRule>
    <cfRule type="colorScale" priority="15">
      <colorScale>
        <cfvo type="min"/>
        <cfvo type="max"/>
        <color theme="0"/>
        <color rgb="FFE60000"/>
      </colorScale>
    </cfRule>
    <cfRule type="colorScale" priority="16">
      <colorScale>
        <cfvo type="min"/>
        <cfvo type="max"/>
        <color rgb="FFFCFCFF"/>
        <color rgb="FFF8696B"/>
      </colorScale>
    </cfRule>
    <cfRule type="colorScale" priority="17">
      <colorScale>
        <cfvo type="min"/>
        <cfvo type="max"/>
        <color rgb="FFFCFCFF"/>
        <color rgb="FFF8696B"/>
      </colorScale>
    </cfRule>
    <cfRule type="colorScale" priority="18">
      <colorScale>
        <cfvo type="min"/>
        <cfvo type="max"/>
        <color theme="5" tint="0.79998168889431442"/>
        <color theme="5" tint="-0.249977111117893"/>
      </colorScale>
    </cfRule>
    <cfRule type="colorScale" priority="19">
      <colorScale>
        <cfvo type="min"/>
        <cfvo type="max"/>
        <color rgb="FFFCFCFF"/>
        <color rgb="FFF8696B"/>
      </colorScale>
    </cfRule>
  </conditionalFormatting>
  <conditionalFormatting sqref="ER1:ER2">
    <cfRule type="colorScale" priority="5">
      <colorScale>
        <cfvo type="min"/>
        <cfvo type="percentile" val="50"/>
        <cfvo type="max"/>
        <color rgb="FF63BE7B"/>
        <color rgb="FFFFEB84"/>
        <color rgb="FFF8696B"/>
      </colorScale>
    </cfRule>
  </conditionalFormatting>
  <conditionalFormatting sqref="ER3:ER106">
    <cfRule type="colorScale" priority="2">
      <colorScale>
        <cfvo type="min"/>
        <cfvo type="percentile" val="50"/>
        <cfvo type="max"/>
        <color rgb="FF63BE7B"/>
        <color rgb="FFFFEB84"/>
        <color rgb="FFF8696B"/>
      </colorScale>
    </cfRule>
  </conditionalFormatting>
  <conditionalFormatting sqref="ER1:ES2">
    <cfRule type="colorScale" priority="6">
      <colorScale>
        <cfvo type="min"/>
        <cfvo type="percentile" val="50"/>
        <cfvo type="max"/>
        <color rgb="FF63BE7B"/>
        <color rgb="FFFFEB84"/>
        <color rgb="FFF8696B"/>
      </colorScale>
    </cfRule>
  </conditionalFormatting>
  <conditionalFormatting sqref="ER3:ES106">
    <cfRule type="colorScale" priority="3">
      <colorScale>
        <cfvo type="min"/>
        <cfvo type="percentile" val="50"/>
        <cfvo type="max"/>
        <color rgb="FF63BE7B"/>
        <color rgb="FFFFEB84"/>
        <color rgb="FFF8696B"/>
      </colorScale>
    </cfRule>
  </conditionalFormatting>
  <conditionalFormatting sqref="ES1:ES2">
    <cfRule type="colorScale" priority="7">
      <colorScale>
        <cfvo type="min"/>
        <cfvo type="percentile" val="50"/>
        <cfvo type="max"/>
        <color rgb="FF63BE7B"/>
        <color rgb="FFFFEB84"/>
        <color rgb="FFF8696B"/>
      </colorScale>
    </cfRule>
  </conditionalFormatting>
  <conditionalFormatting sqref="ES3:ES106">
    <cfRule type="colorScale" priority="4">
      <colorScale>
        <cfvo type="min"/>
        <cfvo type="percentile" val="50"/>
        <cfvo type="max"/>
        <color rgb="FF63BE7B"/>
        <color rgb="FFFFEB84"/>
        <color rgb="FFF8696B"/>
      </colorScale>
    </cfRule>
  </conditionalFormatting>
  <conditionalFormatting sqref="FB3:FC106">
    <cfRule type="colorScale" priority="1">
      <colorScale>
        <cfvo type="min"/>
        <cfvo type="percentile" val="50"/>
        <cfvo type="max"/>
        <color rgb="FF63BE7B"/>
        <color rgb="FFFCFCFF"/>
        <color rgb="FFF8696B"/>
      </colorScale>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13D85A-379F-4FF0-AF7C-E470E07E3B0B}">
  <dimension ref="A1:CL25"/>
  <sheetViews>
    <sheetView workbookViewId="0">
      <selection sqref="A1:Q1"/>
    </sheetView>
  </sheetViews>
  <sheetFormatPr defaultRowHeight="15" x14ac:dyDescent="0.25"/>
  <cols>
    <col min="2" max="2" width="10.7109375" customWidth="1"/>
    <col min="4" max="4" width="12.28515625" customWidth="1"/>
    <col min="5" max="5" width="12.28515625" style="287" customWidth="1"/>
    <col min="6" max="6" width="14.5703125" style="306" customWidth="1"/>
    <col min="7" max="7" width="15.28515625" customWidth="1"/>
    <col min="8" max="8" width="14.5703125" customWidth="1"/>
    <col min="9" max="9" width="13.7109375" customWidth="1"/>
    <col min="10" max="10" width="13.28515625" customWidth="1"/>
    <col min="12" max="12" width="15.42578125" customWidth="1"/>
    <col min="13" max="16" width="13.28515625" customWidth="1"/>
    <col min="18" max="18" width="10.7109375" customWidth="1"/>
    <col min="20" max="20" width="12.28515625" style="306" customWidth="1"/>
    <col min="21" max="21" width="12.28515625" style="287" customWidth="1"/>
    <col min="22" max="22" width="14.5703125" style="306" customWidth="1"/>
    <col min="23" max="23" width="15.28515625" customWidth="1"/>
    <col min="24" max="24" width="14.5703125" customWidth="1"/>
    <col min="25" max="25" width="13.7109375" style="306" customWidth="1"/>
    <col min="26" max="26" width="13.28515625" customWidth="1"/>
    <col min="28" max="28" width="15.42578125" customWidth="1"/>
    <col min="29" max="32" width="13.28515625" customWidth="1"/>
    <col min="34" max="34" width="10.7109375" customWidth="1"/>
    <col min="36" max="36" width="12.28515625" style="306" customWidth="1"/>
    <col min="37" max="37" width="12.28515625" customWidth="1"/>
    <col min="38" max="38" width="14.5703125" customWidth="1"/>
    <col min="39" max="39" width="15.28515625" customWidth="1"/>
    <col min="40" max="40" width="13.28515625" customWidth="1"/>
    <col min="42" max="42" width="15.42578125" customWidth="1"/>
    <col min="43" max="45" width="13.28515625" customWidth="1"/>
    <col min="47" max="47" width="10.7109375" customWidth="1"/>
    <col min="49" max="49" width="12.28515625" style="306" customWidth="1"/>
    <col min="50" max="50" width="12.28515625" style="287" customWidth="1"/>
    <col min="51" max="51" width="14.5703125" style="306" customWidth="1"/>
    <col min="52" max="52" width="15.28515625" customWidth="1"/>
    <col min="53" max="53" width="14.5703125" customWidth="1"/>
    <col min="54" max="54" width="13.7109375" customWidth="1"/>
    <col min="55" max="55" width="13.28515625" customWidth="1"/>
    <col min="57" max="57" width="15.42578125" customWidth="1"/>
    <col min="58" max="61" width="13.28515625" customWidth="1"/>
    <col min="63" max="63" width="10.7109375" customWidth="1"/>
    <col min="65" max="66" width="12.28515625" customWidth="1"/>
    <col min="67" max="67" width="14.5703125" customWidth="1"/>
    <col min="68" max="68" width="15.28515625" customWidth="1"/>
    <col min="69" max="69" width="13.28515625" customWidth="1"/>
    <col min="70" max="70" width="9.140625" customWidth="1"/>
    <col min="71" max="71" width="15.42578125" customWidth="1"/>
    <col min="72" max="74" width="13.28515625" customWidth="1"/>
    <col min="76" max="76" width="10.7109375" customWidth="1"/>
    <col min="78" max="78" width="12.28515625" style="306" customWidth="1"/>
    <col min="79" max="79" width="12.28515625" customWidth="1"/>
    <col min="80" max="80" width="14.5703125" style="306" customWidth="1"/>
    <col min="81" max="81" width="15.28515625" customWidth="1"/>
    <col min="82" max="82" width="13.28515625" customWidth="1"/>
    <col min="84" max="84" width="15.42578125" customWidth="1"/>
    <col min="85" max="85" width="13.28515625" customWidth="1"/>
    <col min="86" max="86" width="18" customWidth="1"/>
    <col min="87" max="87" width="13.5703125" customWidth="1"/>
    <col min="89" max="89" width="16.140625" customWidth="1"/>
  </cols>
  <sheetData>
    <row r="1" spans="1:90" ht="43.9" customHeight="1" x14ac:dyDescent="0.25">
      <c r="A1" s="758" t="s">
        <v>550</v>
      </c>
      <c r="B1" s="758"/>
      <c r="C1" s="758"/>
      <c r="D1" s="758"/>
      <c r="E1" s="758"/>
      <c r="F1" s="758"/>
      <c r="G1" s="758"/>
      <c r="H1" s="758"/>
      <c r="I1" s="758"/>
      <c r="J1" s="758"/>
      <c r="K1" s="758"/>
      <c r="L1" s="758"/>
      <c r="M1" s="758"/>
      <c r="N1" s="758"/>
      <c r="O1" s="758"/>
      <c r="P1" s="758"/>
      <c r="Q1" s="758"/>
    </row>
    <row r="3" spans="1:90" ht="21" x14ac:dyDescent="0.35">
      <c r="B3" s="759" t="s">
        <v>551</v>
      </c>
      <c r="C3" s="759"/>
      <c r="D3" s="759"/>
      <c r="E3" s="759"/>
      <c r="F3" s="759"/>
      <c r="G3" s="759"/>
      <c r="H3" s="759"/>
      <c r="I3" s="759"/>
      <c r="J3" s="759"/>
      <c r="K3" s="759"/>
      <c r="L3" s="759"/>
      <c r="M3" s="759"/>
      <c r="N3" s="620"/>
      <c r="O3" s="620"/>
      <c r="P3" s="620"/>
      <c r="R3" s="759" t="s">
        <v>552</v>
      </c>
      <c r="S3" s="759"/>
      <c r="T3" s="759"/>
      <c r="U3" s="759"/>
      <c r="V3" s="759"/>
      <c r="W3" s="759"/>
      <c r="X3" s="759"/>
      <c r="Y3" s="759"/>
      <c r="Z3" s="759"/>
      <c r="AA3" s="759"/>
      <c r="AB3" s="759"/>
      <c r="AC3" s="759"/>
      <c r="AD3" s="620"/>
      <c r="AE3" s="620"/>
      <c r="AF3" s="620"/>
      <c r="AH3" s="759" t="s">
        <v>553</v>
      </c>
      <c r="AI3" s="759"/>
      <c r="AJ3" s="759"/>
      <c r="AK3" s="759"/>
      <c r="AL3" s="759"/>
      <c r="AM3" s="759"/>
      <c r="AN3" s="759"/>
      <c r="AO3" s="759"/>
      <c r="AP3" s="759"/>
      <c r="AQ3" s="759"/>
      <c r="AR3" s="759"/>
      <c r="AS3" s="620"/>
      <c r="AU3" s="759" t="s">
        <v>554</v>
      </c>
      <c r="AV3" s="759"/>
      <c r="AW3" s="759"/>
      <c r="AX3" s="759"/>
      <c r="AY3" s="759"/>
      <c r="AZ3" s="759"/>
      <c r="BA3" s="759"/>
      <c r="BB3" s="759"/>
      <c r="BC3" s="759"/>
      <c r="BD3" s="759"/>
      <c r="BE3" s="759"/>
      <c r="BF3" s="759"/>
      <c r="BG3" s="620"/>
      <c r="BH3" s="620"/>
      <c r="BI3" s="620"/>
      <c r="BK3" s="759" t="s">
        <v>555</v>
      </c>
      <c r="BL3" s="759"/>
      <c r="BM3" s="759"/>
      <c r="BN3" s="759"/>
      <c r="BO3" s="759"/>
      <c r="BP3" s="759"/>
      <c r="BQ3" s="759"/>
      <c r="BR3" s="759"/>
      <c r="BS3" s="759"/>
      <c r="BT3" s="759"/>
      <c r="BU3" s="620"/>
      <c r="BV3" s="620"/>
      <c r="BX3" s="759" t="s">
        <v>556</v>
      </c>
      <c r="BY3" s="759"/>
      <c r="BZ3" s="759"/>
      <c r="CA3" s="759"/>
      <c r="CB3" s="759"/>
      <c r="CC3" s="759"/>
      <c r="CD3" s="759"/>
      <c r="CE3" s="759"/>
      <c r="CF3" s="759"/>
      <c r="CG3" s="759"/>
    </row>
    <row r="4" spans="1:90" s="411" customFormat="1" ht="60" x14ac:dyDescent="0.25">
      <c r="B4" s="619" t="s">
        <v>64</v>
      </c>
      <c r="C4" s="619" t="s">
        <v>557</v>
      </c>
      <c r="D4" s="619" t="s">
        <v>558</v>
      </c>
      <c r="E4" s="621" t="s">
        <v>65</v>
      </c>
      <c r="F4" s="622" t="s">
        <v>559</v>
      </c>
      <c r="G4" s="619" t="s">
        <v>560</v>
      </c>
      <c r="H4" s="619" t="s">
        <v>561</v>
      </c>
      <c r="I4" s="619" t="s">
        <v>562</v>
      </c>
      <c r="J4" s="619" t="s">
        <v>563</v>
      </c>
      <c r="K4" s="619" t="s">
        <v>566</v>
      </c>
      <c r="L4" s="619" t="s">
        <v>564</v>
      </c>
      <c r="M4" s="619" t="s">
        <v>565</v>
      </c>
      <c r="N4" s="619" t="s">
        <v>568</v>
      </c>
      <c r="O4" s="619" t="s">
        <v>571</v>
      </c>
      <c r="P4" s="619" t="s">
        <v>572</v>
      </c>
      <c r="R4" s="619" t="s">
        <v>64</v>
      </c>
      <c r="S4" s="619" t="s">
        <v>557</v>
      </c>
      <c r="T4" s="622" t="s">
        <v>558</v>
      </c>
      <c r="U4" s="621" t="s">
        <v>65</v>
      </c>
      <c r="V4" s="622" t="s">
        <v>559</v>
      </c>
      <c r="W4" s="619" t="s">
        <v>560</v>
      </c>
      <c r="X4" s="619" t="s">
        <v>561</v>
      </c>
      <c r="Y4" s="622" t="s">
        <v>562</v>
      </c>
      <c r="Z4" s="619" t="s">
        <v>563</v>
      </c>
      <c r="AA4" s="619" t="s">
        <v>566</v>
      </c>
      <c r="AB4" s="619" t="s">
        <v>564</v>
      </c>
      <c r="AC4" s="619" t="s">
        <v>565</v>
      </c>
      <c r="AD4" s="619" t="s">
        <v>568</v>
      </c>
      <c r="AE4" s="619" t="s">
        <v>571</v>
      </c>
      <c r="AF4" s="619" t="s">
        <v>572</v>
      </c>
      <c r="AH4" s="619" t="s">
        <v>64</v>
      </c>
      <c r="AI4" s="619" t="s">
        <v>557</v>
      </c>
      <c r="AJ4" s="622" t="s">
        <v>558</v>
      </c>
      <c r="AK4" s="619" t="s">
        <v>472</v>
      </c>
      <c r="AL4" s="619" t="s">
        <v>559</v>
      </c>
      <c r="AM4" s="619" t="s">
        <v>560</v>
      </c>
      <c r="AN4" s="619" t="s">
        <v>563</v>
      </c>
      <c r="AO4" s="619" t="s">
        <v>566</v>
      </c>
      <c r="AP4" s="619" t="s">
        <v>564</v>
      </c>
      <c r="AQ4" s="619" t="s">
        <v>565</v>
      </c>
      <c r="AR4" s="619" t="s">
        <v>569</v>
      </c>
      <c r="AS4" s="619" t="s">
        <v>571</v>
      </c>
      <c r="AU4" s="619" t="s">
        <v>64</v>
      </c>
      <c r="AV4" s="619" t="s">
        <v>557</v>
      </c>
      <c r="AW4" s="622" t="s">
        <v>558</v>
      </c>
      <c r="AX4" s="621" t="s">
        <v>65</v>
      </c>
      <c r="AY4" s="622" t="s">
        <v>559</v>
      </c>
      <c r="AZ4" s="619" t="s">
        <v>560</v>
      </c>
      <c r="BA4" s="619" t="s">
        <v>561</v>
      </c>
      <c r="BB4" s="619" t="s">
        <v>562</v>
      </c>
      <c r="BC4" s="619" t="s">
        <v>563</v>
      </c>
      <c r="BD4" s="619" t="s">
        <v>566</v>
      </c>
      <c r="BE4" s="619" t="s">
        <v>564</v>
      </c>
      <c r="BF4" s="619" t="s">
        <v>565</v>
      </c>
      <c r="BG4" s="619" t="s">
        <v>568</v>
      </c>
      <c r="BH4" s="619" t="s">
        <v>571</v>
      </c>
      <c r="BI4" s="619" t="s">
        <v>572</v>
      </c>
      <c r="BK4" s="619" t="s">
        <v>64</v>
      </c>
      <c r="BL4" s="619" t="s">
        <v>557</v>
      </c>
      <c r="BM4" s="619" t="s">
        <v>558</v>
      </c>
      <c r="BN4" s="619" t="s">
        <v>472</v>
      </c>
      <c r="BO4" s="619" t="s">
        <v>559</v>
      </c>
      <c r="BP4" s="619" t="s">
        <v>560</v>
      </c>
      <c r="BQ4" s="619" t="s">
        <v>563</v>
      </c>
      <c r="BR4" s="619" t="s">
        <v>566</v>
      </c>
      <c r="BS4" s="619" t="s">
        <v>564</v>
      </c>
      <c r="BT4" s="619" t="s">
        <v>565</v>
      </c>
      <c r="BU4" s="619" t="s">
        <v>568</v>
      </c>
      <c r="BV4" s="619" t="s">
        <v>571</v>
      </c>
      <c r="BX4" s="619" t="s">
        <v>64</v>
      </c>
      <c r="BY4" s="619" t="s">
        <v>557</v>
      </c>
      <c r="BZ4" s="622" t="s">
        <v>558</v>
      </c>
      <c r="CA4" s="621" t="s">
        <v>65</v>
      </c>
      <c r="CB4" s="622" t="s">
        <v>559</v>
      </c>
      <c r="CC4" s="619" t="s">
        <v>560</v>
      </c>
      <c r="CD4" s="619" t="s">
        <v>561</v>
      </c>
      <c r="CE4" s="619" t="s">
        <v>562</v>
      </c>
      <c r="CF4" s="619" t="s">
        <v>563</v>
      </c>
      <c r="CG4" s="619" t="s">
        <v>566</v>
      </c>
      <c r="CH4" s="619" t="s">
        <v>564</v>
      </c>
      <c r="CI4" s="619" t="s">
        <v>565</v>
      </c>
      <c r="CJ4" s="651" t="s">
        <v>568</v>
      </c>
      <c r="CK4" s="651" t="s">
        <v>571</v>
      </c>
      <c r="CL4" s="651" t="s">
        <v>572</v>
      </c>
    </row>
    <row r="5" spans="1:90" s="4" customFormat="1" x14ac:dyDescent="0.25">
      <c r="B5" s="4">
        <v>1</v>
      </c>
      <c r="C5" s="4">
        <v>691.7</v>
      </c>
      <c r="D5" s="4">
        <v>11.56</v>
      </c>
      <c r="E5" s="257">
        <v>0.93511574074074078</v>
      </c>
      <c r="F5" s="285">
        <f>(E5-$D$21)*86400</f>
        <v>556.00000000000693</v>
      </c>
      <c r="G5" s="4">
        <v>750.8</v>
      </c>
      <c r="H5" s="4">
        <v>67.36</v>
      </c>
      <c r="I5" s="4">
        <v>23.67</v>
      </c>
      <c r="J5" s="4">
        <v>12</v>
      </c>
      <c r="K5" s="4">
        <v>2.5</v>
      </c>
      <c r="L5" s="4">
        <v>0</v>
      </c>
      <c r="M5" s="4">
        <v>0</v>
      </c>
      <c r="N5" s="4">
        <v>28</v>
      </c>
      <c r="O5" s="285">
        <f>AVERAGE(D5:D18)</f>
        <v>25.515714285714285</v>
      </c>
      <c r="P5" s="285">
        <f>AVERAGE(H5:H18)</f>
        <v>55.508999999999993</v>
      </c>
      <c r="R5" s="4" t="s">
        <v>311</v>
      </c>
      <c r="S5" s="4">
        <v>131.4</v>
      </c>
      <c r="T5" s="285">
        <v>20.372093023255815</v>
      </c>
      <c r="U5" s="257">
        <v>0.33131944444444444</v>
      </c>
      <c r="V5" s="285">
        <f>(U5-$U$5)*86400</f>
        <v>0</v>
      </c>
      <c r="W5" s="4">
        <v>0</v>
      </c>
      <c r="X5" s="285">
        <v>56.208720925831372</v>
      </c>
      <c r="Y5" s="285">
        <v>30.029088453448715</v>
      </c>
      <c r="Z5" s="4">
        <v>2</v>
      </c>
      <c r="AA5" s="4">
        <v>2</v>
      </c>
      <c r="AB5" s="4">
        <v>27</v>
      </c>
      <c r="AC5" s="4">
        <v>23</v>
      </c>
      <c r="AD5" s="4">
        <v>25</v>
      </c>
      <c r="AE5" s="285">
        <f>AVERAGE(T5:T14)</f>
        <v>18.182501644311515</v>
      </c>
      <c r="AF5" s="285">
        <f>AVERAGE(X5:X16)</f>
        <v>19.587805786630657</v>
      </c>
      <c r="AH5" s="4" t="s">
        <v>319</v>
      </c>
      <c r="AI5" s="379">
        <v>167.5</v>
      </c>
      <c r="AJ5" s="285">
        <v>26.728723404255462</v>
      </c>
      <c r="AK5" s="378">
        <v>0.27725694444444443</v>
      </c>
      <c r="AL5" s="4">
        <f>(AK5-$AJ$12)*86400</f>
        <v>2231.9999999999986</v>
      </c>
      <c r="AM5" s="4">
        <v>756.8</v>
      </c>
      <c r="AN5" s="4">
        <v>13</v>
      </c>
      <c r="AO5" s="4">
        <v>1</v>
      </c>
      <c r="AP5" s="4">
        <v>25</v>
      </c>
      <c r="AQ5" s="4">
        <v>23</v>
      </c>
      <c r="AR5" s="4">
        <v>23</v>
      </c>
      <c r="AS5" s="285">
        <f>AVERAGE(AJ5:AJ10)</f>
        <v>110.12904945749106</v>
      </c>
      <c r="AU5" s="4" t="s">
        <v>324</v>
      </c>
      <c r="AV5" s="4">
        <v>59.6</v>
      </c>
      <c r="AW5" s="285">
        <v>9.0303030303031502</v>
      </c>
      <c r="AX5" s="257">
        <v>0.85230324074074071</v>
      </c>
      <c r="AY5" s="285">
        <f>(AX5-$AX$15)*86400</f>
        <v>260.99999999999284</v>
      </c>
      <c r="AZ5" s="4">
        <v>519.20000000000005</v>
      </c>
      <c r="BA5" s="285">
        <v>18.244589023787782</v>
      </c>
      <c r="BB5" s="285">
        <v>11.724014292398353</v>
      </c>
      <c r="BC5" s="4">
        <v>35</v>
      </c>
      <c r="BD5" s="4">
        <v>53</v>
      </c>
      <c r="BE5" s="4">
        <v>38</v>
      </c>
      <c r="BF5" s="4">
        <v>37</v>
      </c>
      <c r="BG5" s="4">
        <f>22+13</f>
        <v>35</v>
      </c>
      <c r="BH5" s="285">
        <f>AVERAGE(AW5:AW14)</f>
        <v>224.65965554083058</v>
      </c>
      <c r="BI5" s="285">
        <f>AVERAGE(BA5:BA14)</f>
        <v>154.35793419565084</v>
      </c>
      <c r="BK5" s="4" t="s">
        <v>319</v>
      </c>
      <c r="BL5" s="4">
        <v>75.3</v>
      </c>
      <c r="BM5" s="285">
        <v>11.735064935064951</v>
      </c>
      <c r="BN5" s="257">
        <v>0.54270833333333335</v>
      </c>
      <c r="BO5" s="4">
        <f t="shared" ref="BO5:BO19" si="0">(BN5-$BN$21)*86400</f>
        <v>917.99999999999966</v>
      </c>
      <c r="BP5" s="4">
        <v>1222</v>
      </c>
      <c r="BQ5" s="4">
        <v>45</v>
      </c>
      <c r="BR5" s="4">
        <v>24</v>
      </c>
      <c r="BS5" s="4">
        <v>75</v>
      </c>
      <c r="BT5" s="4">
        <v>21</v>
      </c>
      <c r="BU5" s="4">
        <v>73</v>
      </c>
      <c r="BV5" s="285">
        <f>AVERAGE(BM5:BM19)</f>
        <v>80.721708885853403</v>
      </c>
      <c r="BX5" s="4">
        <v>1</v>
      </c>
      <c r="BY5" s="4">
        <v>514.29999999999995</v>
      </c>
      <c r="BZ5" s="285">
        <v>5.1430000000000016</v>
      </c>
      <c r="CA5" s="257">
        <v>45527.159722222219</v>
      </c>
      <c r="CB5" s="285">
        <v>23049.999999487773</v>
      </c>
      <c r="CC5" s="4">
        <v>3552.7</v>
      </c>
      <c r="CF5" s="4">
        <v>61</v>
      </c>
      <c r="CG5" s="4">
        <v>14</v>
      </c>
      <c r="CH5" s="4">
        <v>86</v>
      </c>
      <c r="CI5" s="285">
        <v>62</v>
      </c>
      <c r="CJ5" s="4">
        <v>84</v>
      </c>
      <c r="CK5" s="4">
        <v>40.858263937610722</v>
      </c>
      <c r="CL5" s="4">
        <v>186.5</v>
      </c>
    </row>
    <row r="6" spans="1:90" s="4" customFormat="1" x14ac:dyDescent="0.25">
      <c r="B6" s="4" t="s">
        <v>324</v>
      </c>
      <c r="C6" s="4">
        <v>114.1</v>
      </c>
      <c r="D6" s="4">
        <v>25.83</v>
      </c>
      <c r="E6" s="257">
        <v>0.93221064814814814</v>
      </c>
      <c r="F6" s="285">
        <f t="shared" ref="F6:F18" si="1">(E6-$D$21)*86400</f>
        <v>305.0000000000029</v>
      </c>
      <c r="G6" s="4">
        <v>578.6</v>
      </c>
      <c r="H6" s="4">
        <v>32.909999999999997</v>
      </c>
      <c r="I6" s="4">
        <v>20.43</v>
      </c>
      <c r="R6" s="4" t="s">
        <v>321</v>
      </c>
      <c r="S6" s="4">
        <v>197.2</v>
      </c>
      <c r="T6" s="285">
        <v>24.65</v>
      </c>
      <c r="U6" s="257">
        <v>0.33784722222222219</v>
      </c>
      <c r="V6" s="285">
        <f t="shared" ref="V6:V16" si="2">(U6-$U$5)*86400</f>
        <v>563.99999999999704</v>
      </c>
      <c r="W6" s="4">
        <v>97.3</v>
      </c>
      <c r="X6" s="285">
        <v>26.667280212188597</v>
      </c>
      <c r="Y6" s="285">
        <v>17.422791650472607</v>
      </c>
      <c r="AH6" s="4" t="s">
        <v>365</v>
      </c>
      <c r="AI6" s="4">
        <v>66.7</v>
      </c>
      <c r="AJ6" s="285">
        <v>400.19999999987351</v>
      </c>
      <c r="AK6" s="626">
        <v>0.25440972222222219</v>
      </c>
      <c r="AL6" s="4">
        <f t="shared" ref="AL6:AL10" si="3">(AK6-$AJ$12)*86400</f>
        <v>257.99999999999716</v>
      </c>
      <c r="AM6" s="4">
        <v>687.8</v>
      </c>
      <c r="AU6" s="4" t="s">
        <v>325</v>
      </c>
      <c r="AV6" s="4">
        <v>70.3</v>
      </c>
      <c r="AW6" s="285">
        <v>23.175824175822587</v>
      </c>
      <c r="AX6" s="257">
        <v>0.84990740740740733</v>
      </c>
      <c r="AY6" s="285">
        <f t="shared" ref="AY6:AY14" si="4">(AX6-$AX$15)*86400</f>
        <v>53.999999999989257</v>
      </c>
      <c r="AZ6" s="4">
        <v>190.1</v>
      </c>
      <c r="BA6" s="285">
        <v>23.708350919034277</v>
      </c>
      <c r="BB6" s="285">
        <v>13.606845921690921</v>
      </c>
      <c r="BK6" s="4" t="s">
        <v>311</v>
      </c>
      <c r="BL6" s="4">
        <v>104.6</v>
      </c>
      <c r="BM6" s="285">
        <v>30.916256157635988</v>
      </c>
      <c r="BN6" s="257">
        <v>0.53895833333333332</v>
      </c>
      <c r="BO6" s="4">
        <f t="shared" si="0"/>
        <v>593.99999999999693</v>
      </c>
      <c r="BP6" s="4">
        <v>1101.9000000000001</v>
      </c>
      <c r="BX6" s="4" t="s">
        <v>324</v>
      </c>
      <c r="BY6" s="4">
        <v>591.1</v>
      </c>
      <c r="BZ6" s="285">
        <v>45.469230769230727</v>
      </c>
      <c r="CA6" s="257">
        <v>45527.100694444445</v>
      </c>
      <c r="CB6" s="285">
        <v>17949.999999837019</v>
      </c>
      <c r="CC6" s="4">
        <v>3194.4</v>
      </c>
    </row>
    <row r="7" spans="1:90" s="4" customFormat="1" x14ac:dyDescent="0.25">
      <c r="B7" s="4" t="s">
        <v>325</v>
      </c>
      <c r="C7" s="4">
        <v>198.9</v>
      </c>
      <c r="D7" s="4">
        <v>22.56</v>
      </c>
      <c r="E7" s="257">
        <v>0.92868055555555551</v>
      </c>
      <c r="F7" s="285">
        <f t="shared" si="1"/>
        <v>0</v>
      </c>
      <c r="G7" s="4">
        <v>0</v>
      </c>
      <c r="H7" s="4">
        <v>93.26</v>
      </c>
      <c r="I7" s="4">
        <v>66.03</v>
      </c>
      <c r="R7" s="4" t="s">
        <v>322</v>
      </c>
      <c r="S7" s="4">
        <v>57</v>
      </c>
      <c r="T7" s="285">
        <v>34.199999999999996</v>
      </c>
      <c r="U7" s="257">
        <v>0.34262731481481484</v>
      </c>
      <c r="V7" s="285">
        <f t="shared" si="2"/>
        <v>977.0000000000025</v>
      </c>
      <c r="W7" s="4">
        <v>309.89999999999998</v>
      </c>
      <c r="X7" s="285">
        <v>18.546091288876021</v>
      </c>
      <c r="Y7" s="285">
        <v>12.181860851706658</v>
      </c>
      <c r="AH7" s="4" t="s">
        <v>367</v>
      </c>
      <c r="AI7" s="4">
        <v>89.1</v>
      </c>
      <c r="AJ7" s="285">
        <v>35.403973509933486</v>
      </c>
      <c r="AK7" s="626">
        <v>0.26207175925925924</v>
      </c>
      <c r="AL7" s="4">
        <f t="shared" si="3"/>
        <v>919.99999999999829</v>
      </c>
      <c r="AM7" s="4">
        <v>870.9</v>
      </c>
      <c r="AU7" s="4" t="s">
        <v>326</v>
      </c>
      <c r="AV7" s="4">
        <v>104.3</v>
      </c>
      <c r="AW7" s="285">
        <v>89.4000000000146</v>
      </c>
      <c r="AX7" s="257">
        <v>0.84928240740740746</v>
      </c>
      <c r="AY7" s="285">
        <f t="shared" si="4"/>
        <v>0</v>
      </c>
      <c r="AZ7" s="4">
        <v>0</v>
      </c>
      <c r="BA7" s="285">
        <v>46.192819401970908</v>
      </c>
      <c r="BB7" s="285">
        <v>28.49633858382176</v>
      </c>
      <c r="BK7" s="4" t="s">
        <v>321</v>
      </c>
      <c r="BL7" s="4">
        <v>438.2</v>
      </c>
      <c r="BM7" s="285">
        <v>151.10344827586346</v>
      </c>
      <c r="BN7" s="257">
        <v>0.53555555555555556</v>
      </c>
      <c r="BO7" s="4">
        <f t="shared" si="0"/>
        <v>299.99999999999892</v>
      </c>
      <c r="BP7" s="4">
        <v>663.5</v>
      </c>
      <c r="BX7" s="4" t="s">
        <v>328</v>
      </c>
      <c r="BY7" s="4">
        <v>419.2</v>
      </c>
      <c r="BZ7" s="285">
        <v>33.920086393088404</v>
      </c>
      <c r="CA7" s="257">
        <v>45526.937986111108</v>
      </c>
      <c r="CB7" s="285">
        <v>3891.9999995268881</v>
      </c>
      <c r="CC7" s="4">
        <v>2003.3</v>
      </c>
      <c r="CD7" s="4">
        <v>61</v>
      </c>
      <c r="CE7" s="4">
        <v>40</v>
      </c>
    </row>
    <row r="8" spans="1:90" s="4" customFormat="1" x14ac:dyDescent="0.25">
      <c r="B8" s="4" t="s">
        <v>327</v>
      </c>
      <c r="C8" s="4">
        <v>46.9</v>
      </c>
      <c r="D8" s="4">
        <v>10.95</v>
      </c>
      <c r="E8" s="257">
        <v>0.93578703703703703</v>
      </c>
      <c r="F8" s="285">
        <f t="shared" si="1"/>
        <v>614.0000000000033</v>
      </c>
      <c r="G8" s="4">
        <v>373.2</v>
      </c>
      <c r="H8" s="4">
        <v>74.08</v>
      </c>
      <c r="I8" s="4">
        <v>53.86</v>
      </c>
      <c r="R8" s="4" t="s">
        <v>323</v>
      </c>
      <c r="S8" s="4">
        <v>61</v>
      </c>
      <c r="T8" s="285">
        <v>26.911764705882355</v>
      </c>
      <c r="U8" s="257">
        <v>0.3444444444444445</v>
      </c>
      <c r="V8" s="285">
        <f t="shared" si="2"/>
        <v>1134.0000000000045</v>
      </c>
      <c r="W8" s="4">
        <v>366</v>
      </c>
      <c r="X8" s="285">
        <v>22.178439783469045</v>
      </c>
      <c r="Y8" s="285">
        <v>12.828064553917715</v>
      </c>
      <c r="AH8" s="4" t="s">
        <v>403</v>
      </c>
      <c r="AI8" s="4">
        <v>312.89999999999998</v>
      </c>
      <c r="AJ8" s="285">
        <v>45.129807692308091</v>
      </c>
      <c r="AK8" s="626">
        <v>0.26592592592592595</v>
      </c>
      <c r="AL8" s="4">
        <f t="shared" si="3"/>
        <v>1253.0000000000025</v>
      </c>
      <c r="AM8" s="4">
        <v>975.2</v>
      </c>
      <c r="AU8" s="4" t="s">
        <v>436</v>
      </c>
      <c r="AV8" s="4">
        <v>419.2</v>
      </c>
      <c r="AW8" s="285">
        <v>739.76470588230677</v>
      </c>
      <c r="AX8" s="257">
        <v>0.85050925925925924</v>
      </c>
      <c r="AY8" s="285">
        <f t="shared" si="4"/>
        <v>105.99999999999419</v>
      </c>
      <c r="AZ8" s="4">
        <v>154.19999999999999</v>
      </c>
      <c r="BA8" s="285">
        <v>277.13903418066104</v>
      </c>
      <c r="BB8" s="285">
        <v>179.26954211324338</v>
      </c>
      <c r="BK8" s="4" t="s">
        <v>322</v>
      </c>
      <c r="BL8" s="4">
        <v>100</v>
      </c>
      <c r="BM8" s="285">
        <v>64.51612903226129</v>
      </c>
      <c r="BN8" s="257">
        <v>0.5336805555555556</v>
      </c>
      <c r="BO8" s="4">
        <f t="shared" si="0"/>
        <v>138.00000000000239</v>
      </c>
      <c r="BP8" s="4">
        <v>502.5</v>
      </c>
      <c r="BX8" s="4" t="s">
        <v>329</v>
      </c>
      <c r="BY8" s="4">
        <v>966.4</v>
      </c>
      <c r="BZ8" s="285">
        <v>23.618737270875702</v>
      </c>
      <c r="CA8" s="257">
        <v>45526.904907407406</v>
      </c>
      <c r="CB8" s="285">
        <v>1033.999999682419</v>
      </c>
      <c r="CC8" s="4">
        <v>1005.2</v>
      </c>
      <c r="CD8" s="4">
        <v>451</v>
      </c>
      <c r="CE8" s="4">
        <v>222</v>
      </c>
    </row>
    <row r="9" spans="1:90" s="4" customFormat="1" x14ac:dyDescent="0.25">
      <c r="B9" s="4" t="s">
        <v>328</v>
      </c>
      <c r="C9" s="4">
        <v>117.6</v>
      </c>
      <c r="D9" s="4">
        <v>38.770000000000003</v>
      </c>
      <c r="E9" s="257">
        <v>0.93480324074074073</v>
      </c>
      <c r="F9" s="285">
        <f t="shared" si="1"/>
        <v>529.00000000000273</v>
      </c>
      <c r="G9" s="4">
        <v>423.5</v>
      </c>
      <c r="H9" s="4">
        <v>74.08</v>
      </c>
      <c r="I9" s="4">
        <v>53.86</v>
      </c>
      <c r="R9" s="4" t="s">
        <v>324</v>
      </c>
      <c r="S9" s="4">
        <v>72.8</v>
      </c>
      <c r="T9" s="285">
        <v>38.654867256637161</v>
      </c>
      <c r="U9" s="257">
        <v>0.34591435185185188</v>
      </c>
      <c r="V9" s="285">
        <f t="shared" si="2"/>
        <v>1261.000000000002</v>
      </c>
      <c r="W9" s="4">
        <v>433.2</v>
      </c>
      <c r="X9" s="285">
        <v>43.51669992597953</v>
      </c>
      <c r="Y9" s="285">
        <v>20.82484005038469</v>
      </c>
      <c r="AH9" s="4" t="s">
        <v>402</v>
      </c>
      <c r="AI9" s="4">
        <v>66</v>
      </c>
      <c r="AJ9" s="285">
        <v>104.21052631579072</v>
      </c>
      <c r="AK9" s="626">
        <v>0.27466435185185184</v>
      </c>
      <c r="AL9" s="4">
        <f t="shared" si="3"/>
        <v>2007.9999999999989</v>
      </c>
      <c r="AM9" s="4">
        <v>1288.0999999999999</v>
      </c>
      <c r="AU9" s="4" t="s">
        <v>437</v>
      </c>
      <c r="AV9" s="4">
        <v>966.4</v>
      </c>
      <c r="AW9" s="285">
        <v>265.98165137614808</v>
      </c>
      <c r="AX9" s="257">
        <v>0.85143518518518524</v>
      </c>
      <c r="AY9" s="285">
        <f t="shared" si="4"/>
        <v>186.00000000000028</v>
      </c>
      <c r="AZ9" s="4">
        <v>271.10000000000002</v>
      </c>
      <c r="BA9" s="285">
        <v>511.89339504746283</v>
      </c>
      <c r="BB9" s="285">
        <v>325.24093796932897</v>
      </c>
      <c r="BK9" s="4" t="s">
        <v>323</v>
      </c>
      <c r="BL9" s="4">
        <v>205.4</v>
      </c>
      <c r="BM9" s="285">
        <v>135.42857142856928</v>
      </c>
      <c r="BN9" s="257">
        <v>0.53262731481481485</v>
      </c>
      <c r="BO9" s="4">
        <f t="shared" si="0"/>
        <v>47.000000000000952</v>
      </c>
      <c r="BP9" s="4">
        <v>289.7</v>
      </c>
      <c r="BX9" s="4" t="s">
        <v>365</v>
      </c>
      <c r="BY9" s="4">
        <v>1442</v>
      </c>
      <c r="BZ9" s="285">
        <v>86.606606606606377</v>
      </c>
      <c r="CA9" s="257">
        <v>45526.892939814818</v>
      </c>
      <c r="CB9" s="285">
        <v>0</v>
      </c>
      <c r="CC9" s="4">
        <v>0</v>
      </c>
      <c r="CD9" s="4">
        <v>133</v>
      </c>
      <c r="CE9" s="4">
        <v>82</v>
      </c>
    </row>
    <row r="10" spans="1:90" s="4" customFormat="1" x14ac:dyDescent="0.25">
      <c r="B10" s="623" t="s">
        <v>365</v>
      </c>
      <c r="C10" s="623">
        <v>13.1</v>
      </c>
      <c r="D10" s="623">
        <v>21.24</v>
      </c>
      <c r="E10" s="625">
        <v>0.939849537037037</v>
      </c>
      <c r="F10" s="624">
        <f t="shared" si="1"/>
        <v>965.00000000000057</v>
      </c>
      <c r="G10" s="623">
        <v>631.29999999999995</v>
      </c>
      <c r="H10" s="623" t="s">
        <v>570</v>
      </c>
      <c r="I10" s="623" t="s">
        <v>570</v>
      </c>
      <c r="J10" s="623"/>
      <c r="K10" s="623"/>
      <c r="L10" s="623"/>
      <c r="M10" s="623"/>
      <c r="N10" s="623"/>
      <c r="O10" s="623"/>
      <c r="P10" s="623"/>
      <c r="R10" s="4" t="s">
        <v>325</v>
      </c>
      <c r="S10" s="4">
        <v>41.4</v>
      </c>
      <c r="T10" s="285">
        <v>4.6779661016949152</v>
      </c>
      <c r="U10" s="257">
        <v>0.34675925925925927</v>
      </c>
      <c r="V10" s="285">
        <f t="shared" si="2"/>
        <v>1334.0000000000007</v>
      </c>
      <c r="W10" s="4">
        <v>496.3</v>
      </c>
      <c r="X10" s="285">
        <v>14.070428393743988</v>
      </c>
      <c r="Y10" s="285">
        <v>9.2030215808212201</v>
      </c>
      <c r="AH10" s="4" t="s">
        <v>369</v>
      </c>
      <c r="AI10" s="4">
        <v>129.30000000000001</v>
      </c>
      <c r="AJ10" s="285">
        <v>49.101265822785088</v>
      </c>
      <c r="AK10" s="626">
        <v>0.27938657407407408</v>
      </c>
      <c r="AL10" s="4">
        <f t="shared" si="3"/>
        <v>2416.0000000000005</v>
      </c>
      <c r="AM10" s="4">
        <v>1649.4</v>
      </c>
      <c r="AU10" s="4" t="s">
        <v>438</v>
      </c>
      <c r="AV10" s="4">
        <v>1442</v>
      </c>
      <c r="AW10" s="285">
        <v>596.68965517241259</v>
      </c>
      <c r="AX10" s="257">
        <v>0.85291666666666666</v>
      </c>
      <c r="AY10" s="285">
        <f t="shared" si="4"/>
        <v>313.99999999999471</v>
      </c>
      <c r="AZ10" s="4">
        <v>331.9</v>
      </c>
      <c r="BA10" s="285">
        <v>389.00280522279252</v>
      </c>
      <c r="BB10" s="285">
        <v>257.45153683487371</v>
      </c>
      <c r="BK10" s="4" t="s">
        <v>474</v>
      </c>
      <c r="BL10" s="4">
        <v>522.20000000000005</v>
      </c>
      <c r="BM10" s="285">
        <v>104.44000000000038</v>
      </c>
      <c r="BN10" s="257">
        <v>0.53208333333333335</v>
      </c>
      <c r="BO10" s="4">
        <f t="shared" si="0"/>
        <v>0</v>
      </c>
      <c r="BP10" s="4">
        <v>0</v>
      </c>
      <c r="BX10" s="4" t="s">
        <v>366</v>
      </c>
      <c r="BY10" s="4">
        <v>786.7</v>
      </c>
      <c r="BZ10" s="285">
        <v>112.6539379474962</v>
      </c>
      <c r="CA10" s="257">
        <v>45526.893935185188</v>
      </c>
      <c r="CB10" s="285">
        <v>85.999999986961484</v>
      </c>
      <c r="CC10" s="4">
        <v>459.7</v>
      </c>
      <c r="CD10" s="4">
        <v>101</v>
      </c>
      <c r="CE10" s="4">
        <v>70</v>
      </c>
    </row>
    <row r="11" spans="1:90" s="4" customFormat="1" x14ac:dyDescent="0.25">
      <c r="B11" s="4" t="s">
        <v>366</v>
      </c>
      <c r="C11" s="4">
        <v>44.7</v>
      </c>
      <c r="D11" s="4">
        <v>28.23</v>
      </c>
      <c r="E11" s="257">
        <v>0.93855324074074076</v>
      </c>
      <c r="F11" s="285">
        <f t="shared" si="1"/>
        <v>853.00000000000546</v>
      </c>
      <c r="G11" s="4">
        <v>675</v>
      </c>
      <c r="H11" s="4">
        <v>25.6</v>
      </c>
      <c r="I11" s="4">
        <v>14.25</v>
      </c>
      <c r="R11" s="4" t="s">
        <v>326</v>
      </c>
      <c r="S11" s="4">
        <v>49.6</v>
      </c>
      <c r="T11" s="285">
        <v>6.5550660792951536</v>
      </c>
      <c r="U11" s="257">
        <v>0.38049768518518517</v>
      </c>
      <c r="V11" s="285">
        <f t="shared" si="2"/>
        <v>4248.9999999999991</v>
      </c>
      <c r="W11" s="4">
        <v>651.9</v>
      </c>
      <c r="X11" s="285">
        <v>13.00296237509226</v>
      </c>
      <c r="Y11" s="285">
        <v>8.05557299064386</v>
      </c>
      <c r="AJ11" s="285"/>
      <c r="AU11" s="4" t="s">
        <v>327</v>
      </c>
      <c r="AV11" s="4">
        <v>786.7</v>
      </c>
      <c r="AW11" s="285">
        <v>152.26451612902889</v>
      </c>
      <c r="AX11" s="257">
        <v>0.85608796296296286</v>
      </c>
      <c r="AY11" s="285">
        <f t="shared" si="4"/>
        <v>587.99999999998636</v>
      </c>
      <c r="AZ11" s="4">
        <v>671.6</v>
      </c>
      <c r="BA11" s="285">
        <v>175.27572087988301</v>
      </c>
      <c r="BB11" s="285">
        <v>121.36327159967851</v>
      </c>
      <c r="BK11" s="4" t="s">
        <v>324</v>
      </c>
      <c r="BL11" s="4">
        <v>164.6</v>
      </c>
      <c r="BM11" s="285">
        <v>340.55172413784021</v>
      </c>
      <c r="BN11" s="257">
        <v>0.53677083333333331</v>
      </c>
      <c r="BO11" s="4">
        <f t="shared" si="0"/>
        <v>404.99999999999613</v>
      </c>
      <c r="BP11" s="4">
        <v>284.5</v>
      </c>
      <c r="BX11" s="4" t="s">
        <v>368</v>
      </c>
      <c r="BY11" s="4">
        <v>72.599999999999994</v>
      </c>
      <c r="BZ11" s="285">
        <v>8.8716904276986881</v>
      </c>
      <c r="CA11" s="257">
        <v>45526.899270833332</v>
      </c>
      <c r="CB11" s="285">
        <v>546.999999624677</v>
      </c>
      <c r="CC11" s="4">
        <v>1248.9000000000001</v>
      </c>
    </row>
    <row r="12" spans="1:90" s="4" customFormat="1" x14ac:dyDescent="0.25">
      <c r="B12" s="4" t="s">
        <v>367</v>
      </c>
      <c r="C12" s="4">
        <v>76.7</v>
      </c>
      <c r="D12" s="4">
        <v>21.31</v>
      </c>
      <c r="E12" s="257">
        <v>0.93891203703703707</v>
      </c>
      <c r="F12" s="285">
        <f t="shared" si="1"/>
        <v>884.00000000000705</v>
      </c>
      <c r="G12" s="4">
        <v>734.2</v>
      </c>
      <c r="H12" s="4">
        <v>45.39</v>
      </c>
      <c r="I12" s="4">
        <v>28.2</v>
      </c>
      <c r="R12" s="4" t="s">
        <v>327</v>
      </c>
      <c r="S12" s="4">
        <v>33.4</v>
      </c>
      <c r="T12" s="285">
        <v>3.2960526315789473</v>
      </c>
      <c r="U12" s="257">
        <v>0.5068287037037037</v>
      </c>
      <c r="V12" s="285">
        <f t="shared" si="2"/>
        <v>15164</v>
      </c>
      <c r="W12" s="4">
        <v>1260.8</v>
      </c>
      <c r="X12" s="285">
        <v>9.9978320164855994</v>
      </c>
      <c r="Y12" s="285">
        <v>4.9735088145320887</v>
      </c>
      <c r="AH12" s="817" t="s">
        <v>598</v>
      </c>
      <c r="AI12" s="817"/>
      <c r="AJ12" s="257">
        <v>0.25142361111111111</v>
      </c>
      <c r="AU12" s="623" t="s">
        <v>328</v>
      </c>
      <c r="AV12" s="623">
        <v>72.599999999999994</v>
      </c>
      <c r="AW12" s="624" t="s">
        <v>570</v>
      </c>
      <c r="AX12" s="625">
        <v>0.85990740740740745</v>
      </c>
      <c r="AY12" s="624">
        <f t="shared" si="4"/>
        <v>917.99999999999966</v>
      </c>
      <c r="AZ12" s="623">
        <v>968.7</v>
      </c>
      <c r="BA12" s="624">
        <v>12.052096891470313</v>
      </c>
      <c r="BB12" s="624">
        <v>8.1501728020862458</v>
      </c>
      <c r="BC12" s="623"/>
      <c r="BD12" s="623"/>
      <c r="BE12" s="623"/>
      <c r="BF12" s="623"/>
      <c r="BG12" s="623"/>
      <c r="BH12" s="623"/>
      <c r="BI12" s="623"/>
      <c r="BK12" s="623" t="s">
        <v>325</v>
      </c>
      <c r="BL12" s="623">
        <v>85.1</v>
      </c>
      <c r="BM12" s="624" t="s">
        <v>570</v>
      </c>
      <c r="BN12" s="625">
        <v>0.53872685185185187</v>
      </c>
      <c r="BO12" s="623">
        <f t="shared" si="0"/>
        <v>574.00000000000023</v>
      </c>
      <c r="BP12" s="623">
        <v>438.7</v>
      </c>
      <c r="BQ12" s="623"/>
      <c r="BR12" s="623"/>
      <c r="BS12" s="623"/>
      <c r="BT12" s="623"/>
      <c r="BU12" s="623"/>
      <c r="BV12" s="623"/>
      <c r="BX12" s="4" t="s">
        <v>369</v>
      </c>
      <c r="BY12" s="4">
        <v>172.5</v>
      </c>
      <c r="BZ12" s="285">
        <v>10.582822085889681</v>
      </c>
      <c r="CA12" s="257">
        <v>45526.906041666669</v>
      </c>
      <c r="CB12" s="285">
        <v>1131.9999999599531</v>
      </c>
      <c r="CC12" s="4">
        <v>1331.2</v>
      </c>
    </row>
    <row r="13" spans="1:90" s="4" customFormat="1" x14ac:dyDescent="0.25">
      <c r="B13" s="4" t="s">
        <v>368</v>
      </c>
      <c r="C13" s="4">
        <v>207.2</v>
      </c>
      <c r="D13" s="4">
        <v>41.72</v>
      </c>
      <c r="E13" s="257">
        <v>0.94226851851851856</v>
      </c>
      <c r="F13" s="285">
        <f t="shared" si="1"/>
        <v>1174.0000000000077</v>
      </c>
      <c r="G13" s="4">
        <v>1103.9000000000001</v>
      </c>
      <c r="H13" s="4">
        <v>48.72</v>
      </c>
      <c r="I13" s="4">
        <v>30.83</v>
      </c>
      <c r="R13" s="4" t="s">
        <v>328</v>
      </c>
      <c r="S13" s="4">
        <v>80</v>
      </c>
      <c r="T13" s="285">
        <v>18.045112781954884</v>
      </c>
      <c r="U13" s="257">
        <v>0.50424768518518526</v>
      </c>
      <c r="V13" s="285">
        <f t="shared" si="2"/>
        <v>14941.000000000005</v>
      </c>
      <c r="W13" s="4">
        <v>1304</v>
      </c>
      <c r="X13" s="285">
        <v>14.993480693818213</v>
      </c>
      <c r="Y13" s="285">
        <v>9.5265545079931133</v>
      </c>
      <c r="AJ13" s="285"/>
      <c r="AU13" s="4" t="s">
        <v>329</v>
      </c>
      <c r="AV13" s="4">
        <v>172.5</v>
      </c>
      <c r="AW13" s="285">
        <v>134.41558441557459</v>
      </c>
      <c r="AX13" s="257">
        <v>0.86776620370370372</v>
      </c>
      <c r="AY13" s="285">
        <f t="shared" si="4"/>
        <v>1596.999999999997</v>
      </c>
      <c r="AZ13" s="4">
        <v>1230.4000000000001</v>
      </c>
      <c r="BA13" s="285">
        <v>68.697622938629962</v>
      </c>
      <c r="BB13" s="285">
        <v>44.771899087589894</v>
      </c>
      <c r="BK13" s="4" t="s">
        <v>327</v>
      </c>
      <c r="BL13" s="4">
        <v>324.5</v>
      </c>
      <c r="BM13" s="285">
        <v>85.021834061133958</v>
      </c>
      <c r="BN13" s="257">
        <v>0.53892361111111109</v>
      </c>
      <c r="BO13" s="4">
        <f t="shared" si="0"/>
        <v>590.99999999999648</v>
      </c>
      <c r="BP13" s="4">
        <v>555.20000000000005</v>
      </c>
      <c r="BZ13" s="285"/>
      <c r="CA13" s="257"/>
      <c r="CB13" s="285"/>
    </row>
    <row r="14" spans="1:90" s="4" customFormat="1" x14ac:dyDescent="0.25">
      <c r="B14" s="4" t="s">
        <v>370</v>
      </c>
      <c r="C14" s="4">
        <v>355.9</v>
      </c>
      <c r="D14" s="4">
        <v>66.94</v>
      </c>
      <c r="E14" s="257">
        <v>0.95604166666666668</v>
      </c>
      <c r="F14" s="285">
        <f t="shared" si="1"/>
        <v>2364.000000000005</v>
      </c>
      <c r="G14" s="4">
        <v>1611.4</v>
      </c>
      <c r="H14" s="4">
        <v>57.16</v>
      </c>
      <c r="I14" s="4">
        <v>32.71</v>
      </c>
      <c r="R14" s="4" t="s">
        <v>329</v>
      </c>
      <c r="S14" s="4">
        <v>20.6</v>
      </c>
      <c r="T14" s="285">
        <v>4.4620938628158848</v>
      </c>
      <c r="U14" s="257">
        <v>0.52249999999999996</v>
      </c>
      <c r="V14" s="285">
        <f t="shared" si="2"/>
        <v>16517.999999999996</v>
      </c>
      <c r="W14" s="4">
        <v>1388.2</v>
      </c>
      <c r="X14" s="285">
        <v>3.5712321608836968</v>
      </c>
      <c r="Y14" s="285">
        <v>1.8806710627661611</v>
      </c>
      <c r="AJ14" s="285"/>
      <c r="AU14" s="4" t="s">
        <v>330</v>
      </c>
      <c r="AV14" s="4">
        <v>107.1</v>
      </c>
      <c r="AW14" s="285">
        <v>11.214659685863811</v>
      </c>
      <c r="AX14" s="257">
        <v>0.86960648148148145</v>
      </c>
      <c r="AY14" s="285">
        <f t="shared" si="4"/>
        <v>1755.9999999999932</v>
      </c>
      <c r="AZ14" s="4">
        <v>1409.3</v>
      </c>
      <c r="BA14" s="285">
        <v>21.372907450815706</v>
      </c>
      <c r="BB14" s="285">
        <v>11.034384776932765</v>
      </c>
      <c r="BK14" s="4" t="s">
        <v>328</v>
      </c>
      <c r="BL14" s="4">
        <v>395.8</v>
      </c>
      <c r="BM14" s="285">
        <v>15.531720078482742</v>
      </c>
      <c r="BN14" s="257">
        <v>0.54251157407407413</v>
      </c>
      <c r="BO14" s="4">
        <f t="shared" si="0"/>
        <v>901.00000000000341</v>
      </c>
      <c r="BP14" s="4">
        <v>856.2</v>
      </c>
      <c r="BZ14" s="285"/>
      <c r="CA14" s="257"/>
      <c r="CB14" s="285"/>
    </row>
    <row r="15" spans="1:90" s="4" customFormat="1" x14ac:dyDescent="0.25">
      <c r="B15" s="4" t="s">
        <v>372</v>
      </c>
      <c r="C15" s="4">
        <v>98.5</v>
      </c>
      <c r="D15" s="4">
        <v>30.31</v>
      </c>
      <c r="E15" s="257">
        <v>0.95986111111111116</v>
      </c>
      <c r="F15" s="285">
        <f t="shared" si="1"/>
        <v>2694.0000000000086</v>
      </c>
      <c r="G15" s="4">
        <v>2093.3000000000002</v>
      </c>
      <c r="H15" s="4">
        <v>36.53</v>
      </c>
      <c r="I15" s="4">
        <v>21.07</v>
      </c>
      <c r="R15" s="623" t="s">
        <v>330</v>
      </c>
      <c r="S15" s="623">
        <v>5.5</v>
      </c>
      <c r="T15" s="624" t="s">
        <v>570</v>
      </c>
      <c r="U15" s="625">
        <v>0.53494212962962961</v>
      </c>
      <c r="V15" s="624">
        <f t="shared" si="2"/>
        <v>17593</v>
      </c>
      <c r="W15" s="623">
        <v>1430.2</v>
      </c>
      <c r="X15" s="624">
        <v>6.1502508315997755</v>
      </c>
      <c r="Y15" s="624">
        <v>3.5611532266617414</v>
      </c>
      <c r="AJ15" s="285"/>
      <c r="AW15" s="285"/>
      <c r="AX15" s="257">
        <f>MIN(AX5:AX14)</f>
        <v>0.84928240740740746</v>
      </c>
      <c r="AY15" s="285"/>
      <c r="BK15" s="623" t="s">
        <v>329</v>
      </c>
      <c r="BL15" s="623">
        <v>49.5</v>
      </c>
      <c r="BM15" s="624" t="s">
        <v>570</v>
      </c>
      <c r="BN15" s="625">
        <v>0.5630208333333333</v>
      </c>
      <c r="BO15" s="623">
        <f t="shared" si="0"/>
        <v>2672.9999999999959</v>
      </c>
      <c r="BP15" s="623">
        <v>1359</v>
      </c>
      <c r="BQ15" s="623"/>
      <c r="BR15" s="623"/>
      <c r="BS15" s="623"/>
      <c r="BT15" s="623"/>
      <c r="BU15" s="623"/>
      <c r="BV15" s="623"/>
      <c r="BZ15" s="285"/>
      <c r="CA15" s="257"/>
      <c r="CB15" s="285"/>
    </row>
    <row r="16" spans="1:90" s="4" customFormat="1" x14ac:dyDescent="0.25">
      <c r="B16" s="623" t="s">
        <v>373</v>
      </c>
      <c r="C16" s="623">
        <v>66.3</v>
      </c>
      <c r="D16" s="623">
        <v>26.34</v>
      </c>
      <c r="E16" s="625">
        <v>0.96353009259259259</v>
      </c>
      <c r="F16" s="624">
        <f t="shared" si="1"/>
        <v>3011.0000000000036</v>
      </c>
      <c r="G16" s="623">
        <v>2191.6</v>
      </c>
      <c r="H16" s="623" t="s">
        <v>570</v>
      </c>
      <c r="I16" s="623" t="s">
        <v>570</v>
      </c>
      <c r="J16" s="623"/>
      <c r="K16" s="623"/>
      <c r="L16" s="623"/>
      <c r="M16" s="623"/>
      <c r="N16" s="623"/>
      <c r="O16" s="623"/>
      <c r="P16" s="623"/>
      <c r="R16" s="623" t="s">
        <v>331</v>
      </c>
      <c r="S16" s="623">
        <v>6.5</v>
      </c>
      <c r="T16" s="624" t="s">
        <v>570</v>
      </c>
      <c r="U16" s="625">
        <v>0.54251157407407413</v>
      </c>
      <c r="V16" s="624">
        <f t="shared" si="2"/>
        <v>18247.000000000004</v>
      </c>
      <c r="W16" s="623">
        <v>1437.2</v>
      </c>
      <c r="X16" s="624">
        <v>6.1502508315997755</v>
      </c>
      <c r="Y16" s="624">
        <v>3.5611532266617414</v>
      </c>
      <c r="AJ16" s="285"/>
      <c r="AW16" s="285"/>
      <c r="AX16" s="257"/>
      <c r="AY16" s="285"/>
      <c r="BK16" s="4" t="s">
        <v>330</v>
      </c>
      <c r="BL16" s="4">
        <v>127.3</v>
      </c>
      <c r="BM16" s="285">
        <v>35.859154929576704</v>
      </c>
      <c r="BN16" s="257">
        <v>0.57718749999999996</v>
      </c>
      <c r="BO16" s="4">
        <f t="shared" si="0"/>
        <v>3896.9999999999955</v>
      </c>
      <c r="BP16" s="4">
        <v>1543.9</v>
      </c>
      <c r="BZ16" s="285"/>
      <c r="CB16" s="285"/>
    </row>
    <row r="17" spans="2:86" s="4" customFormat="1" x14ac:dyDescent="0.25">
      <c r="B17" s="623" t="s">
        <v>374</v>
      </c>
      <c r="C17" s="623">
        <v>79.900000000000006</v>
      </c>
      <c r="D17" s="623">
        <v>2.06</v>
      </c>
      <c r="E17" s="625">
        <v>0.96611111111111114</v>
      </c>
      <c r="F17" s="624">
        <f t="shared" si="1"/>
        <v>3234.0000000000068</v>
      </c>
      <c r="G17" s="623">
        <v>2251.9</v>
      </c>
      <c r="H17" s="623" t="s">
        <v>570</v>
      </c>
      <c r="I17" s="623" t="s">
        <v>570</v>
      </c>
      <c r="J17" s="623"/>
      <c r="K17" s="623"/>
      <c r="L17" s="623"/>
      <c r="M17" s="623"/>
      <c r="N17" s="623"/>
      <c r="O17" s="623"/>
      <c r="P17" s="623"/>
      <c r="T17" s="285"/>
      <c r="U17" s="257"/>
      <c r="V17" s="285"/>
      <c r="AJ17" s="285"/>
      <c r="AW17" s="285"/>
      <c r="AX17" s="257"/>
      <c r="AY17" s="285"/>
      <c r="BK17" s="4" t="s">
        <v>331</v>
      </c>
      <c r="BL17" s="4">
        <v>154.1</v>
      </c>
      <c r="BM17" s="285">
        <v>66.999999999998849</v>
      </c>
      <c r="BN17" s="257">
        <v>0.5743287037037037</v>
      </c>
      <c r="BO17" s="4">
        <f t="shared" si="0"/>
        <v>3649.9999999999982</v>
      </c>
      <c r="BP17" s="4">
        <v>1737.6</v>
      </c>
      <c r="BZ17" s="285"/>
      <c r="CA17" s="257"/>
      <c r="CB17" s="285"/>
    </row>
    <row r="18" spans="2:86" s="4" customFormat="1" x14ac:dyDescent="0.25">
      <c r="B18" s="623" t="s">
        <v>376</v>
      </c>
      <c r="C18" s="623">
        <v>115.1</v>
      </c>
      <c r="D18" s="623">
        <v>9.4</v>
      </c>
      <c r="E18" s="625">
        <v>0.99987268518518524</v>
      </c>
      <c r="F18" s="624">
        <f t="shared" si="1"/>
        <v>6151.0000000000091</v>
      </c>
      <c r="G18" s="623">
        <v>2506.5</v>
      </c>
      <c r="H18" s="623" t="s">
        <v>570</v>
      </c>
      <c r="I18" s="623" t="s">
        <v>570</v>
      </c>
      <c r="J18" s="623"/>
      <c r="K18" s="623"/>
      <c r="L18" s="623"/>
      <c r="M18" s="623"/>
      <c r="N18" s="623"/>
      <c r="O18" s="623"/>
      <c r="P18" s="623"/>
      <c r="T18" s="285"/>
      <c r="U18" s="257"/>
      <c r="V18" s="285"/>
      <c r="Y18" s="285"/>
      <c r="AJ18" s="285"/>
      <c r="AW18" s="285"/>
      <c r="AX18" s="257"/>
      <c r="AY18" s="285"/>
      <c r="BA18" s="285"/>
      <c r="BK18" s="4" t="s">
        <v>512</v>
      </c>
      <c r="BL18" s="4">
        <v>84.3</v>
      </c>
      <c r="BM18" s="285">
        <v>3.424509140148956</v>
      </c>
      <c r="BN18" s="257">
        <v>0.58148148148148149</v>
      </c>
      <c r="BO18" s="4">
        <f t="shared" si="0"/>
        <v>4267.9999999999991</v>
      </c>
      <c r="BP18" s="4">
        <v>2182.4</v>
      </c>
      <c r="BZ18" s="285"/>
      <c r="CB18" s="285"/>
    </row>
    <row r="19" spans="2:86" s="4" customFormat="1" x14ac:dyDescent="0.25">
      <c r="E19" s="257"/>
      <c r="F19" s="285"/>
      <c r="T19" s="285"/>
      <c r="U19" s="257"/>
      <c r="V19" s="285"/>
      <c r="X19" s="285"/>
      <c r="Y19" s="285"/>
      <c r="AJ19" s="285"/>
      <c r="AW19" s="285"/>
      <c r="AX19" s="257"/>
      <c r="AY19" s="285"/>
      <c r="BK19" s="4" t="s">
        <v>523</v>
      </c>
      <c r="BL19" s="4">
        <v>173.1</v>
      </c>
      <c r="BM19" s="285">
        <v>3.8538033395176314</v>
      </c>
      <c r="BN19" s="257">
        <v>0.66087962962962965</v>
      </c>
      <c r="BO19" s="4">
        <f t="shared" si="0"/>
        <v>11128</v>
      </c>
      <c r="BP19" s="4">
        <v>2552.4</v>
      </c>
      <c r="BZ19" s="285"/>
      <c r="CB19" s="285"/>
    </row>
    <row r="20" spans="2:86" s="4" customFormat="1" x14ac:dyDescent="0.25">
      <c r="E20" s="257"/>
      <c r="F20" s="285"/>
      <c r="T20" s="285"/>
      <c r="U20" s="257"/>
      <c r="V20" s="285"/>
      <c r="Y20" s="285"/>
      <c r="AJ20" s="285"/>
      <c r="AW20" s="285"/>
      <c r="AX20" s="257"/>
      <c r="AY20" s="285"/>
      <c r="BZ20" s="285"/>
      <c r="CB20" s="285"/>
    </row>
    <row r="21" spans="2:86" s="4" customFormat="1" x14ac:dyDescent="0.25">
      <c r="B21" s="817" t="s">
        <v>136</v>
      </c>
      <c r="C21" s="817"/>
      <c r="D21" s="257">
        <v>0.92868055555555551</v>
      </c>
      <c r="E21" s="257"/>
      <c r="F21" s="285"/>
      <c r="J21" s="5"/>
      <c r="T21" s="285"/>
      <c r="U21" s="257"/>
      <c r="V21" s="285"/>
      <c r="Y21" s="285"/>
      <c r="Z21" s="5"/>
      <c r="AJ21" s="285"/>
      <c r="AN21" s="5"/>
      <c r="AW21" s="285"/>
      <c r="AX21" s="257"/>
      <c r="AY21" s="285"/>
      <c r="BC21" s="5"/>
      <c r="BL21" s="817" t="s">
        <v>597</v>
      </c>
      <c r="BM21" s="817"/>
      <c r="BN21" s="257">
        <f>MIN(BN5:BN19)</f>
        <v>0.53208333333333335</v>
      </c>
      <c r="BQ21" s="5"/>
      <c r="BZ21" s="285"/>
      <c r="CB21" s="285"/>
      <c r="CD21" s="5"/>
    </row>
    <row r="22" spans="2:86" s="4" customFormat="1" x14ac:dyDescent="0.25">
      <c r="E22" s="257"/>
      <c r="F22" s="285"/>
      <c r="T22" s="285"/>
      <c r="U22" s="257"/>
      <c r="V22" s="285"/>
      <c r="Y22" s="285"/>
      <c r="AJ22" s="285"/>
      <c r="AW22" s="285"/>
      <c r="AX22" s="257"/>
      <c r="AY22" s="285"/>
      <c r="BZ22" s="285"/>
      <c r="CB22" s="285"/>
    </row>
    <row r="23" spans="2:86" s="4" customFormat="1" ht="28.5" x14ac:dyDescent="0.25">
      <c r="B23" s="818" t="s">
        <v>599</v>
      </c>
      <c r="C23" s="818"/>
      <c r="D23" s="818"/>
      <c r="E23" s="818"/>
      <c r="F23" s="818"/>
      <c r="G23" s="818"/>
      <c r="H23" s="818"/>
      <c r="I23" s="818"/>
      <c r="J23" s="818"/>
      <c r="K23" s="818"/>
      <c r="L23" s="818"/>
      <c r="M23" s="818"/>
      <c r="N23" s="818"/>
      <c r="O23" s="818"/>
      <c r="P23" s="818"/>
      <c r="T23" s="285"/>
      <c r="U23" s="257"/>
      <c r="V23" s="285"/>
      <c r="Y23" s="285"/>
      <c r="AJ23" s="285"/>
      <c r="AW23" s="285"/>
      <c r="AX23" s="257"/>
      <c r="AY23" s="285"/>
      <c r="BZ23" s="285"/>
      <c r="CB23" s="285"/>
    </row>
    <row r="24" spans="2:86" s="4" customFormat="1" x14ac:dyDescent="0.25">
      <c r="E24" s="257"/>
      <c r="F24" s="285"/>
      <c r="T24" s="285"/>
      <c r="U24" s="257"/>
      <c r="V24" s="285"/>
      <c r="Y24" s="285"/>
      <c r="AJ24" s="285"/>
      <c r="AW24" s="285"/>
      <c r="AX24" s="257"/>
      <c r="AY24" s="285"/>
      <c r="BZ24" s="285"/>
      <c r="CB24" s="285"/>
    </row>
    <row r="25" spans="2:86" s="4" customFormat="1" x14ac:dyDescent="0.25">
      <c r="E25" s="257"/>
      <c r="F25" s="285"/>
      <c r="J25" s="5"/>
      <c r="T25" s="285"/>
      <c r="U25" s="257"/>
      <c r="V25" s="285"/>
      <c r="Y25" s="285"/>
      <c r="AJ25" s="285"/>
      <c r="AW25" s="285"/>
      <c r="AX25" s="257"/>
      <c r="AY25" s="285"/>
      <c r="BX25"/>
      <c r="BY25"/>
      <c r="BZ25" s="306"/>
      <c r="CA25"/>
      <c r="CB25" s="306"/>
      <c r="CC25"/>
      <c r="CD25"/>
      <c r="CE25"/>
      <c r="CF25"/>
      <c r="CG25"/>
      <c r="CH25"/>
    </row>
  </sheetData>
  <mergeCells count="11">
    <mergeCell ref="BL21:BM21"/>
    <mergeCell ref="B21:C21"/>
    <mergeCell ref="AH12:AI12"/>
    <mergeCell ref="B23:P23"/>
    <mergeCell ref="A1:Q1"/>
    <mergeCell ref="B3:M3"/>
    <mergeCell ref="AH3:AR3"/>
    <mergeCell ref="BX3:CG3"/>
    <mergeCell ref="R3:AC3"/>
    <mergeCell ref="AU3:BF3"/>
    <mergeCell ref="BK3:BT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EO130"/>
  <sheetViews>
    <sheetView workbookViewId="0">
      <selection sqref="A1:F1"/>
    </sheetView>
  </sheetViews>
  <sheetFormatPr defaultRowHeight="15" x14ac:dyDescent="0.25"/>
  <cols>
    <col min="1" max="1" width="13.28515625" style="7" customWidth="1"/>
    <col min="2" max="2" width="15.7109375" style="7" customWidth="1"/>
    <col min="3" max="3" width="21" style="7" customWidth="1"/>
    <col min="4" max="4" width="37.42578125" style="7" customWidth="1"/>
    <col min="5" max="5" width="36.28515625" style="7" customWidth="1"/>
    <col min="6" max="6" width="21" style="7" customWidth="1"/>
    <col min="8" max="8" width="9.140625" style="760"/>
    <col min="10" max="10" width="12.5703125" customWidth="1"/>
    <col min="11" max="11" width="19" style="287" customWidth="1"/>
    <col min="12" max="12" width="22.5703125" customWidth="1"/>
    <col min="13" max="13" width="16.42578125" customWidth="1"/>
    <col min="14" max="14" width="23.7109375" style="287" customWidth="1"/>
    <col min="15" max="15" width="18.5703125" style="287" customWidth="1"/>
    <col min="16" max="16" width="25.7109375" style="306" customWidth="1"/>
    <col min="17" max="17" width="18.28515625" customWidth="1"/>
    <col min="18" max="18" width="16" customWidth="1"/>
    <col min="19" max="19" width="19.28515625" customWidth="1"/>
    <col min="20" max="20" width="10.7109375" customWidth="1"/>
    <col min="21" max="21" width="12.28515625" customWidth="1"/>
    <col min="22" max="22" width="10.28515625" customWidth="1"/>
    <col min="24" max="24" width="9.140625" style="760"/>
    <col min="26" max="26" width="11.7109375" customWidth="1"/>
    <col min="28" max="28" width="13.28515625" customWidth="1"/>
    <col min="29" max="29" width="14.42578125" customWidth="1"/>
    <col min="30" max="30" width="15.85546875" customWidth="1"/>
    <col min="33" max="33" width="20.42578125" customWidth="1"/>
    <col min="36" max="36" width="9.140625" style="760"/>
    <col min="38" max="38" width="11.85546875" style="257" customWidth="1"/>
    <col min="39" max="39" width="21.5703125" style="337" customWidth="1"/>
    <col min="40" max="40" width="9.140625" style="4"/>
    <col min="41" max="41" width="18.5703125" style="4" customWidth="1"/>
    <col min="42" max="42" width="16.42578125" style="4" customWidth="1"/>
    <col min="43" max="43" width="13.28515625" style="4" customWidth="1"/>
    <col min="44" max="44" width="16.140625" style="4" customWidth="1"/>
    <col min="45" max="45" width="9.140625" style="4"/>
    <col min="46" max="47" width="15.7109375" style="4" customWidth="1"/>
    <col min="48" max="48" width="14.85546875" style="646" customWidth="1"/>
    <col min="49" max="49" width="14.28515625" style="4" customWidth="1"/>
    <col min="50" max="50" width="14.5703125" style="4" customWidth="1"/>
    <col min="51" max="52" width="9.140625" style="4"/>
    <col min="53" max="53" width="9.140625" style="768"/>
    <col min="54" max="54" width="9.140625" style="774"/>
    <col min="56" max="56" width="14.28515625" style="257" customWidth="1"/>
    <col min="57" max="57" width="25.42578125" style="337" customWidth="1"/>
    <col min="58" max="58" width="9.140625" style="4"/>
    <col min="59" max="59" width="16" style="4" customWidth="1"/>
    <col min="60" max="60" width="16.7109375" style="4" customWidth="1"/>
    <col min="61" max="61" width="14.85546875" style="4" customWidth="1"/>
    <col min="62" max="62" width="13.7109375" style="285" customWidth="1"/>
    <col min="63" max="63" width="10.7109375" style="285" customWidth="1"/>
    <col min="64" max="64" width="13.42578125" style="285" customWidth="1"/>
    <col min="65" max="65" width="13.28515625" style="648" customWidth="1"/>
    <col min="66" max="66" width="16" style="285" customWidth="1"/>
    <col min="67" max="67" width="17.28515625" style="285" customWidth="1"/>
    <col min="68" max="69" width="9.140625" style="285"/>
    <col min="70" max="70" width="9.140625" style="773"/>
    <col min="71" max="71" width="9.140625" style="779"/>
    <col min="73" max="73" width="16.28515625" style="257" customWidth="1"/>
    <col min="74" max="74" width="20.5703125" style="337" customWidth="1"/>
    <col min="75" max="75" width="9.140625" style="4"/>
    <col min="76" max="76" width="14.28515625" style="4" customWidth="1"/>
    <col min="77" max="77" width="17.140625" style="4" customWidth="1"/>
    <col min="78" max="78" width="15.85546875" style="4" customWidth="1"/>
    <col min="79" max="79" width="19.5703125" style="285" customWidth="1"/>
    <col min="80" max="80" width="9.140625" style="285"/>
    <col min="81" max="81" width="13.28515625" style="285" customWidth="1"/>
    <col min="82" max="83" width="14.7109375" style="285" customWidth="1"/>
    <col min="84" max="84" width="14.85546875" style="285" customWidth="1"/>
    <col min="85" max="86" width="9.140625" style="285"/>
    <col min="87" max="87" width="9.140625" style="773"/>
    <col min="88" max="88" width="9.140625" style="779"/>
    <col min="90" max="90" width="13.7109375" customWidth="1"/>
    <col min="91" max="91" width="22.42578125" style="332" customWidth="1"/>
    <col min="93" max="93" width="16.5703125" customWidth="1"/>
    <col min="94" max="94" width="18.140625" customWidth="1"/>
    <col min="95" max="95" width="16.5703125" customWidth="1"/>
    <col min="96" max="96" width="17.7109375" customWidth="1"/>
    <col min="98" max="98" width="14.7109375" customWidth="1"/>
    <col min="99" max="99" width="15.85546875" style="650" customWidth="1"/>
    <col min="100" max="100" width="15.28515625" customWidth="1"/>
    <col min="101" max="101" width="14.7109375" customWidth="1"/>
    <col min="104" max="104" width="9.140625" style="803"/>
    <col min="105" max="105" width="9.140625" style="760"/>
    <col min="107" max="107" width="14.85546875" customWidth="1"/>
    <col min="108" max="108" width="20.28515625" style="332" customWidth="1"/>
    <col min="110" max="110" width="17.42578125" customWidth="1"/>
    <col min="111" max="111" width="18.28515625" customWidth="1"/>
    <col min="112" max="112" width="15.7109375" customWidth="1"/>
    <col min="113" max="113" width="18.28515625" customWidth="1"/>
    <col min="115" max="115" width="15.28515625" customWidth="1"/>
    <col min="116" max="116" width="16" customWidth="1"/>
    <col min="117" max="117" width="15.42578125" customWidth="1"/>
    <col min="118" max="118" width="14.28515625" customWidth="1"/>
    <col min="121" max="121" width="9.140625" style="803"/>
    <col min="122" max="122" width="9.140625" style="760"/>
    <col min="124" max="124" width="14" customWidth="1"/>
    <col min="125" max="125" width="21.7109375" style="332" customWidth="1"/>
    <col min="127" max="127" width="17" customWidth="1"/>
    <col min="128" max="128" width="17.42578125" customWidth="1"/>
    <col min="129" max="129" width="15.85546875" customWidth="1"/>
    <col min="130" max="130" width="17.7109375" customWidth="1"/>
    <col min="131" max="131" width="10.7109375" customWidth="1"/>
    <col min="132" max="132" width="14.7109375" customWidth="1"/>
    <col min="133" max="133" width="16" customWidth="1"/>
    <col min="134" max="134" width="14.5703125" customWidth="1"/>
    <col min="135" max="135" width="14.7109375" customWidth="1"/>
    <col min="139" max="139" width="9.140625" style="760"/>
    <col min="143" max="143" width="13.28515625" customWidth="1"/>
    <col min="144" max="144" width="18.140625" style="306" customWidth="1"/>
    <col min="145" max="145" width="13.28515625" customWidth="1"/>
  </cols>
  <sheetData>
    <row r="1" spans="1:145" ht="27" thickBot="1" x14ac:dyDescent="0.3">
      <c r="A1" s="746" t="s">
        <v>6</v>
      </c>
      <c r="B1" s="746"/>
      <c r="C1" s="746"/>
      <c r="D1" s="746"/>
      <c r="E1" s="746"/>
      <c r="F1" s="746"/>
      <c r="AL1" s="792">
        <v>0.95718749999999997</v>
      </c>
      <c r="AV1" s="646">
        <v>0</v>
      </c>
    </row>
    <row r="2" spans="1:145" s="764" customFormat="1" ht="66.75" customHeight="1" thickBot="1" x14ac:dyDescent="0.3">
      <c r="A2" s="786" t="s">
        <v>584</v>
      </c>
      <c r="B2" s="787"/>
      <c r="C2" s="787"/>
      <c r="D2" s="787"/>
      <c r="E2" s="787"/>
      <c r="F2" s="788"/>
      <c r="H2" s="765"/>
      <c r="J2" s="789" t="s">
        <v>585</v>
      </c>
      <c r="K2" s="790"/>
      <c r="L2" s="790"/>
      <c r="M2" s="790"/>
      <c r="N2" s="790"/>
      <c r="O2" s="790"/>
      <c r="P2" s="790"/>
      <c r="Q2" s="790"/>
      <c r="R2" s="790"/>
      <c r="S2" s="790"/>
      <c r="T2" s="790"/>
      <c r="U2" s="790"/>
      <c r="V2" s="791"/>
      <c r="X2" s="765"/>
      <c r="Z2" s="786" t="s">
        <v>586</v>
      </c>
      <c r="AA2" s="787"/>
      <c r="AB2" s="787"/>
      <c r="AC2" s="787"/>
      <c r="AD2" s="787"/>
      <c r="AE2" s="787"/>
      <c r="AF2" s="787"/>
      <c r="AG2" s="788"/>
      <c r="AJ2" s="765"/>
      <c r="AL2" s="793" t="s">
        <v>587</v>
      </c>
      <c r="AM2" s="794"/>
      <c r="AN2" s="794"/>
      <c r="AO2" s="794"/>
      <c r="AP2" s="794"/>
      <c r="AQ2" s="794"/>
      <c r="AR2" s="794"/>
      <c r="AS2" s="794"/>
      <c r="AT2" s="794"/>
      <c r="AU2" s="794"/>
      <c r="AV2" s="794"/>
      <c r="AW2" s="794"/>
      <c r="AX2" s="794"/>
      <c r="AY2" s="794"/>
      <c r="AZ2" s="795"/>
      <c r="BA2" s="769"/>
      <c r="BB2" s="775"/>
      <c r="BD2" s="796" t="s">
        <v>588</v>
      </c>
      <c r="BE2" s="797"/>
      <c r="BF2" s="797"/>
      <c r="BG2" s="797"/>
      <c r="BH2" s="797"/>
      <c r="BI2" s="797"/>
      <c r="BJ2" s="797"/>
      <c r="BK2" s="797"/>
      <c r="BL2" s="797"/>
      <c r="BM2" s="797"/>
      <c r="BN2" s="797"/>
      <c r="BO2" s="797"/>
      <c r="BP2" s="797"/>
      <c r="BQ2" s="798"/>
      <c r="BR2" s="780"/>
      <c r="BS2" s="783"/>
      <c r="BU2" s="796" t="s">
        <v>589</v>
      </c>
      <c r="BV2" s="797"/>
      <c r="BW2" s="797"/>
      <c r="BX2" s="797"/>
      <c r="BY2" s="797"/>
      <c r="BZ2" s="797"/>
      <c r="CA2" s="797"/>
      <c r="CB2" s="797"/>
      <c r="CC2" s="797"/>
      <c r="CD2" s="797"/>
      <c r="CE2" s="797"/>
      <c r="CF2" s="797"/>
      <c r="CG2" s="797"/>
      <c r="CH2" s="798"/>
      <c r="CI2" s="802"/>
      <c r="CJ2" s="805"/>
      <c r="CL2" s="796" t="s">
        <v>590</v>
      </c>
      <c r="CM2" s="797"/>
      <c r="CN2" s="797"/>
      <c r="CO2" s="797"/>
      <c r="CP2" s="797"/>
      <c r="CQ2" s="797"/>
      <c r="CR2" s="797"/>
      <c r="CS2" s="797"/>
      <c r="CT2" s="797"/>
      <c r="CU2" s="797"/>
      <c r="CV2" s="797"/>
      <c r="CW2" s="797"/>
      <c r="CX2" s="797"/>
      <c r="CY2" s="798"/>
      <c r="CZ2" s="804"/>
      <c r="DA2" s="765"/>
      <c r="DC2" s="796" t="s">
        <v>591</v>
      </c>
      <c r="DD2" s="797"/>
      <c r="DE2" s="797"/>
      <c r="DF2" s="797"/>
      <c r="DG2" s="797"/>
      <c r="DH2" s="797"/>
      <c r="DI2" s="797"/>
      <c r="DJ2" s="797"/>
      <c r="DK2" s="797"/>
      <c r="DL2" s="797"/>
      <c r="DM2" s="797"/>
      <c r="DN2" s="797"/>
      <c r="DO2" s="797"/>
      <c r="DP2" s="798"/>
      <c r="DQ2" s="804"/>
      <c r="DR2" s="765"/>
      <c r="DT2" s="796" t="s">
        <v>592</v>
      </c>
      <c r="DU2" s="797"/>
      <c r="DV2" s="797"/>
      <c r="DW2" s="797"/>
      <c r="DX2" s="797"/>
      <c r="DY2" s="797"/>
      <c r="DZ2" s="797"/>
      <c r="EA2" s="797"/>
      <c r="EB2" s="797"/>
      <c r="EC2" s="797"/>
      <c r="ED2" s="797"/>
      <c r="EE2" s="797"/>
      <c r="EF2" s="797"/>
      <c r="EG2" s="798"/>
      <c r="EI2" s="765"/>
      <c r="EK2" s="789" t="s">
        <v>593</v>
      </c>
      <c r="EL2" s="790"/>
      <c r="EM2" s="790"/>
      <c r="EN2" s="790"/>
      <c r="EO2" s="791"/>
    </row>
    <row r="3" spans="1:145" ht="21" x14ac:dyDescent="0.25">
      <c r="A3" s="5"/>
      <c r="B3" s="5"/>
      <c r="C3" s="5"/>
      <c r="D3" s="5"/>
      <c r="E3" s="5"/>
      <c r="F3" s="5"/>
      <c r="AL3" s="751" t="s">
        <v>382</v>
      </c>
      <c r="AM3" s="751"/>
      <c r="AN3" s="751"/>
      <c r="AO3" s="751"/>
      <c r="AP3" s="751"/>
      <c r="AQ3" s="751"/>
      <c r="AR3" s="751"/>
      <c r="AS3" s="751"/>
      <c r="AT3" s="751"/>
      <c r="AU3" s="751"/>
      <c r="AV3" s="751"/>
      <c r="AW3" s="751"/>
      <c r="AX3" s="751"/>
      <c r="AY3" s="751"/>
      <c r="AZ3" s="751"/>
      <c r="BA3" s="770"/>
      <c r="BB3" s="776"/>
      <c r="BD3" s="751" t="s">
        <v>264</v>
      </c>
      <c r="BE3" s="751"/>
      <c r="BF3" s="751"/>
      <c r="BG3" s="751"/>
      <c r="BH3" s="751"/>
      <c r="BI3" s="751"/>
      <c r="BJ3" s="751"/>
      <c r="BK3" s="751"/>
      <c r="BL3" s="751"/>
      <c r="BM3" s="751"/>
      <c r="BN3" s="751"/>
      <c r="BO3" s="751"/>
      <c r="BP3" s="751"/>
      <c r="BQ3" s="751"/>
      <c r="BR3" s="770"/>
      <c r="BS3" s="776"/>
      <c r="BU3" s="751" t="s">
        <v>265</v>
      </c>
      <c r="BV3" s="751"/>
      <c r="BW3" s="751"/>
      <c r="BX3" s="751"/>
      <c r="BY3" s="751"/>
      <c r="BZ3" s="751"/>
      <c r="CA3" s="751"/>
      <c r="CB3" s="751"/>
      <c r="CC3" s="751"/>
      <c r="CD3" s="751"/>
      <c r="CE3" s="751"/>
      <c r="CF3" s="751"/>
      <c r="CG3" s="751"/>
      <c r="CH3" s="751"/>
      <c r="CI3" s="770"/>
      <c r="CJ3" s="776"/>
      <c r="CL3" s="751" t="s">
        <v>383</v>
      </c>
      <c r="CM3" s="751"/>
      <c r="CN3" s="751"/>
      <c r="CO3" s="751"/>
      <c r="CP3" s="751"/>
      <c r="CQ3" s="751"/>
      <c r="CR3" s="751"/>
      <c r="CS3" s="751"/>
      <c r="CT3" s="751"/>
      <c r="CU3" s="751"/>
      <c r="CV3" s="751"/>
      <c r="CW3" s="751"/>
      <c r="CX3" s="751"/>
      <c r="CY3" s="751"/>
      <c r="CZ3" s="770"/>
      <c r="DA3" s="776"/>
      <c r="DC3" s="751" t="s">
        <v>384</v>
      </c>
      <c r="DD3" s="751"/>
      <c r="DE3" s="751"/>
      <c r="DF3" s="751"/>
      <c r="DG3" s="751"/>
      <c r="DH3" s="751"/>
      <c r="DI3" s="751"/>
      <c r="DJ3" s="751"/>
      <c r="DK3" s="751"/>
      <c r="DL3" s="751"/>
      <c r="DM3" s="751"/>
      <c r="DN3" s="751"/>
      <c r="DO3" s="751"/>
      <c r="DP3" s="751"/>
      <c r="DQ3" s="770"/>
      <c r="DR3" s="776"/>
      <c r="DT3" s="751" t="s">
        <v>385</v>
      </c>
      <c r="DU3" s="751"/>
      <c r="DV3" s="751"/>
      <c r="DW3" s="751"/>
      <c r="DX3" s="751"/>
      <c r="DY3" s="751"/>
      <c r="DZ3" s="751"/>
      <c r="EA3" s="751"/>
      <c r="EB3" s="751"/>
      <c r="EC3" s="751"/>
      <c r="ED3" s="751"/>
      <c r="EE3" s="751"/>
      <c r="EF3" s="751"/>
      <c r="EG3" s="751"/>
    </row>
    <row r="4" spans="1:145" ht="94.5" thickBot="1" x14ac:dyDescent="0.3">
      <c r="A4" s="6" t="s">
        <v>0</v>
      </c>
      <c r="B4" s="6" t="s">
        <v>1</v>
      </c>
      <c r="C4" s="6" t="s">
        <v>2</v>
      </c>
      <c r="D4" s="6" t="s">
        <v>3</v>
      </c>
      <c r="E4" s="6" t="s">
        <v>4</v>
      </c>
      <c r="F4" s="6" t="s">
        <v>5</v>
      </c>
      <c r="J4" s="6" t="s">
        <v>64</v>
      </c>
      <c r="K4" s="303" t="s">
        <v>65</v>
      </c>
      <c r="L4" s="6" t="s">
        <v>297</v>
      </c>
      <c r="M4" s="6" t="s">
        <v>299</v>
      </c>
      <c r="N4" s="303" t="s">
        <v>298</v>
      </c>
      <c r="O4" s="303" t="s">
        <v>300</v>
      </c>
      <c r="P4" s="307" t="s">
        <v>301</v>
      </c>
      <c r="Q4" s="6" t="s">
        <v>295</v>
      </c>
      <c r="R4" s="6" t="s">
        <v>302</v>
      </c>
      <c r="S4" s="6" t="s">
        <v>303</v>
      </c>
      <c r="T4" s="6" t="s">
        <v>67</v>
      </c>
      <c r="U4" s="6" t="s">
        <v>68</v>
      </c>
      <c r="V4" s="6" t="s">
        <v>69</v>
      </c>
      <c r="Z4" s="6" t="s">
        <v>360</v>
      </c>
      <c r="AA4" s="6" t="s">
        <v>64</v>
      </c>
      <c r="AB4" s="6" t="s">
        <v>361</v>
      </c>
      <c r="AC4" s="6" t="s">
        <v>362</v>
      </c>
      <c r="AD4" s="6" t="s">
        <v>363</v>
      </c>
      <c r="AE4" s="6" t="s">
        <v>317</v>
      </c>
      <c r="AF4" s="6" t="s">
        <v>318</v>
      </c>
      <c r="AG4" s="6" t="s">
        <v>364</v>
      </c>
      <c r="AL4" s="258" t="s">
        <v>310</v>
      </c>
      <c r="AM4" s="333" t="s">
        <v>387</v>
      </c>
      <c r="AN4" s="219" t="s">
        <v>64</v>
      </c>
      <c r="AO4" s="219" t="s">
        <v>378</v>
      </c>
      <c r="AP4" s="219" t="s">
        <v>379</v>
      </c>
      <c r="AQ4" s="219" t="s">
        <v>336</v>
      </c>
      <c r="AR4" s="219" t="s">
        <v>337</v>
      </c>
      <c r="AS4" s="219" t="s">
        <v>340</v>
      </c>
      <c r="AT4" s="219" t="s">
        <v>380</v>
      </c>
      <c r="AU4" s="219" t="s">
        <v>573</v>
      </c>
      <c r="AV4" s="647" t="s">
        <v>381</v>
      </c>
      <c r="AW4" s="219" t="s">
        <v>377</v>
      </c>
      <c r="AX4" s="219" t="s">
        <v>345</v>
      </c>
      <c r="AY4" s="219" t="s">
        <v>347</v>
      </c>
      <c r="AZ4" s="219" t="s">
        <v>346</v>
      </c>
      <c r="BA4" s="771"/>
      <c r="BB4" s="777"/>
      <c r="BD4" s="258" t="s">
        <v>310</v>
      </c>
      <c r="BE4" s="333" t="s">
        <v>386</v>
      </c>
      <c r="BF4" s="219" t="s">
        <v>64</v>
      </c>
      <c r="BG4" s="219" t="s">
        <v>378</v>
      </c>
      <c r="BH4" s="219" t="s">
        <v>379</v>
      </c>
      <c r="BI4" s="219" t="s">
        <v>336</v>
      </c>
      <c r="BJ4" s="320" t="s">
        <v>337</v>
      </c>
      <c r="BK4" s="320" t="s">
        <v>340</v>
      </c>
      <c r="BL4" s="320" t="s">
        <v>380</v>
      </c>
      <c r="BM4" s="649" t="s">
        <v>381</v>
      </c>
      <c r="BN4" s="320" t="s">
        <v>377</v>
      </c>
      <c r="BO4" s="320" t="s">
        <v>345</v>
      </c>
      <c r="BP4" s="320" t="s">
        <v>347</v>
      </c>
      <c r="BQ4" s="320" t="s">
        <v>346</v>
      </c>
      <c r="BR4" s="781"/>
      <c r="BS4" s="784"/>
      <c r="BU4" s="258" t="s">
        <v>310</v>
      </c>
      <c r="BV4" s="333" t="s">
        <v>386</v>
      </c>
      <c r="BW4" s="219" t="s">
        <v>64</v>
      </c>
      <c r="BX4" s="219" t="s">
        <v>378</v>
      </c>
      <c r="BY4" s="219" t="s">
        <v>379</v>
      </c>
      <c r="BZ4" s="219" t="s">
        <v>336</v>
      </c>
      <c r="CA4" s="320" t="s">
        <v>337</v>
      </c>
      <c r="CB4" s="320" t="s">
        <v>340</v>
      </c>
      <c r="CC4" s="320" t="s">
        <v>380</v>
      </c>
      <c r="CD4" s="320" t="s">
        <v>381</v>
      </c>
      <c r="CE4" s="320" t="s">
        <v>377</v>
      </c>
      <c r="CF4" s="320" t="s">
        <v>345</v>
      </c>
      <c r="CG4" s="320" t="s">
        <v>347</v>
      </c>
      <c r="CH4" s="320" t="s">
        <v>346</v>
      </c>
      <c r="CI4" s="781"/>
      <c r="CJ4" s="784"/>
      <c r="CL4" s="258" t="s">
        <v>310</v>
      </c>
      <c r="CM4" s="333" t="s">
        <v>386</v>
      </c>
      <c r="CN4" s="219" t="s">
        <v>64</v>
      </c>
      <c r="CO4" s="219" t="s">
        <v>378</v>
      </c>
      <c r="CP4" s="219" t="s">
        <v>379</v>
      </c>
      <c r="CQ4" s="219" t="s">
        <v>336</v>
      </c>
      <c r="CR4" s="320" t="s">
        <v>337</v>
      </c>
      <c r="CS4" s="320" t="s">
        <v>340</v>
      </c>
      <c r="CT4" s="320" t="s">
        <v>380</v>
      </c>
      <c r="CU4" s="649" t="s">
        <v>381</v>
      </c>
      <c r="CV4" s="320" t="s">
        <v>377</v>
      </c>
      <c r="CW4" s="320" t="s">
        <v>345</v>
      </c>
      <c r="CX4" s="320" t="s">
        <v>347</v>
      </c>
      <c r="CY4" s="320" t="s">
        <v>346</v>
      </c>
      <c r="CZ4" s="781"/>
      <c r="DA4" s="784"/>
      <c r="DC4" s="258" t="s">
        <v>310</v>
      </c>
      <c r="DD4" s="333" t="s">
        <v>386</v>
      </c>
      <c r="DE4" s="219" t="s">
        <v>64</v>
      </c>
      <c r="DF4" s="219" t="s">
        <v>378</v>
      </c>
      <c r="DG4" s="219" t="s">
        <v>379</v>
      </c>
      <c r="DH4" s="219" t="s">
        <v>336</v>
      </c>
      <c r="DI4" s="320" t="s">
        <v>337</v>
      </c>
      <c r="DJ4" s="320" t="s">
        <v>340</v>
      </c>
      <c r="DK4" s="320" t="s">
        <v>380</v>
      </c>
      <c r="DL4" s="320" t="s">
        <v>381</v>
      </c>
      <c r="DM4" s="320" t="s">
        <v>377</v>
      </c>
      <c r="DN4" s="320" t="s">
        <v>345</v>
      </c>
      <c r="DO4" s="320" t="s">
        <v>347</v>
      </c>
      <c r="DP4" s="320" t="s">
        <v>346</v>
      </c>
      <c r="DQ4" s="781"/>
      <c r="DR4" s="784"/>
      <c r="DT4" s="258" t="s">
        <v>310</v>
      </c>
      <c r="DU4" s="333" t="s">
        <v>386</v>
      </c>
      <c r="DV4" s="219" t="s">
        <v>64</v>
      </c>
      <c r="DW4" s="219" t="s">
        <v>378</v>
      </c>
      <c r="DX4" s="219" t="s">
        <v>379</v>
      </c>
      <c r="DY4" s="219" t="s">
        <v>336</v>
      </c>
      <c r="DZ4" s="320" t="s">
        <v>337</v>
      </c>
      <c r="EA4" s="320" t="s">
        <v>340</v>
      </c>
      <c r="EB4" s="320" t="s">
        <v>380</v>
      </c>
      <c r="EC4" s="320" t="s">
        <v>381</v>
      </c>
      <c r="ED4" s="320" t="s">
        <v>377</v>
      </c>
      <c r="EE4" s="320" t="s">
        <v>345</v>
      </c>
      <c r="EF4" s="320" t="s">
        <v>347</v>
      </c>
      <c r="EG4" s="320" t="s">
        <v>346</v>
      </c>
      <c r="EK4" s="320" t="s">
        <v>309</v>
      </c>
      <c r="EL4" s="320" t="s">
        <v>469</v>
      </c>
      <c r="EM4" s="320" t="s">
        <v>470</v>
      </c>
      <c r="EN4" s="320" t="s">
        <v>471</v>
      </c>
      <c r="EO4" s="320" t="s">
        <v>472</v>
      </c>
    </row>
    <row r="5" spans="1:145" ht="18.75" x14ac:dyDescent="0.25">
      <c r="A5" s="629"/>
      <c r="B5" s="629"/>
      <c r="C5" s="629"/>
      <c r="D5" s="629"/>
      <c r="E5" s="629"/>
      <c r="F5" s="629"/>
      <c r="J5" s="629"/>
      <c r="K5" s="630"/>
      <c r="L5" s="629"/>
      <c r="M5" s="629"/>
      <c r="N5" s="630"/>
      <c r="O5" s="630"/>
      <c r="P5" s="631"/>
      <c r="Q5" s="629"/>
      <c r="R5" s="629"/>
      <c r="S5" s="629"/>
      <c r="T5" s="629"/>
      <c r="U5" s="629"/>
      <c r="V5" s="629"/>
      <c r="Z5" s="629"/>
      <c r="AA5" s="629"/>
      <c r="AB5" s="629"/>
      <c r="AC5" s="629"/>
      <c r="AD5" s="629"/>
      <c r="AE5" s="629"/>
      <c r="AF5" s="629"/>
      <c r="AG5" s="629"/>
      <c r="AL5" s="258"/>
      <c r="AM5" s="333"/>
      <c r="AN5" s="219"/>
      <c r="AO5" s="219"/>
      <c r="AP5" s="219"/>
      <c r="AQ5" s="219"/>
      <c r="AR5" s="219"/>
      <c r="AS5" s="219"/>
      <c r="AT5" s="219"/>
      <c r="AU5" s="219"/>
      <c r="AV5" s="647"/>
      <c r="AW5" s="219"/>
      <c r="AX5" s="219"/>
      <c r="AY5" s="219"/>
      <c r="AZ5" s="219"/>
      <c r="BA5" s="771"/>
      <c r="BB5" s="777"/>
      <c r="BD5" s="258"/>
      <c r="BE5" s="333"/>
      <c r="BF5" s="219"/>
      <c r="BG5" s="219"/>
      <c r="BH5" s="219"/>
      <c r="BI5" s="219"/>
      <c r="BJ5" s="320"/>
      <c r="BK5" s="320"/>
      <c r="BL5" s="320"/>
      <c r="BM5" s="649"/>
      <c r="BN5" s="320"/>
      <c r="BO5" s="320"/>
      <c r="BP5" s="320"/>
      <c r="BQ5" s="320"/>
      <c r="BR5" s="781"/>
      <c r="BS5" s="784"/>
      <c r="BU5" s="258"/>
      <c r="BV5" s="333"/>
      <c r="BW5" s="219"/>
      <c r="BX5" s="219"/>
      <c r="BY5" s="219"/>
      <c r="BZ5" s="219"/>
      <c r="CA5" s="320"/>
      <c r="CB5" s="320"/>
      <c r="CC5" s="320"/>
      <c r="CD5" s="320"/>
      <c r="CE5" s="320"/>
      <c r="CF5" s="320"/>
      <c r="CG5" s="320"/>
      <c r="CH5" s="320"/>
      <c r="CI5" s="781"/>
      <c r="CJ5" s="784"/>
      <c r="CL5" s="167">
        <v>0.93855324074074076</v>
      </c>
      <c r="CM5" s="333"/>
      <c r="CN5" s="219"/>
      <c r="CO5" s="219"/>
      <c r="CP5" s="219"/>
      <c r="CQ5" s="219"/>
      <c r="CR5" s="320"/>
      <c r="CS5" s="320"/>
      <c r="CT5" s="320"/>
      <c r="CU5" s="649">
        <v>0</v>
      </c>
      <c r="CV5" s="320"/>
      <c r="CW5" s="320"/>
      <c r="CX5" s="320"/>
      <c r="CY5" s="320"/>
      <c r="CZ5" s="781"/>
      <c r="DA5" s="784"/>
      <c r="DC5" s="168">
        <v>0.94226851851851856</v>
      </c>
      <c r="DD5" s="333"/>
      <c r="DE5" s="219"/>
      <c r="DF5" s="219"/>
      <c r="DG5" s="219"/>
      <c r="DH5" s="219"/>
      <c r="DI5" s="320"/>
      <c r="DJ5" s="320"/>
      <c r="DK5" s="320"/>
      <c r="DL5" s="320"/>
      <c r="DM5" s="320"/>
      <c r="DN5" s="320"/>
      <c r="DO5" s="320"/>
      <c r="DP5" s="320"/>
      <c r="DQ5" s="781"/>
      <c r="DR5" s="784"/>
      <c r="DT5" s="169">
        <v>0.95874999999999999</v>
      </c>
      <c r="DU5" s="333"/>
      <c r="DV5" s="219"/>
      <c r="DW5" s="219"/>
      <c r="DX5" s="219"/>
      <c r="DY5" s="219"/>
      <c r="DZ5" s="320"/>
      <c r="EA5" s="320"/>
      <c r="EB5" s="320"/>
      <c r="EC5" s="320">
        <v>0</v>
      </c>
      <c r="ED5" s="320"/>
      <c r="EE5" s="320"/>
      <c r="EF5" s="320"/>
      <c r="EG5" s="320"/>
      <c r="EK5" s="320"/>
      <c r="EL5" s="320"/>
      <c r="EM5" s="320"/>
      <c r="EN5" s="320"/>
      <c r="EO5" s="320"/>
    </row>
    <row r="6" spans="1:145" ht="30" x14ac:dyDescent="0.25">
      <c r="A6" s="19">
        <v>45644</v>
      </c>
      <c r="B6" s="20">
        <v>0.92868055555555562</v>
      </c>
      <c r="C6" s="21" t="s">
        <v>21</v>
      </c>
      <c r="D6" s="21" t="s">
        <v>22</v>
      </c>
      <c r="E6" s="21" t="s">
        <v>12</v>
      </c>
      <c r="F6" s="21" t="s">
        <v>60</v>
      </c>
      <c r="J6" s="48" t="s">
        <v>25</v>
      </c>
      <c r="K6" s="164">
        <v>45278.935115740744</v>
      </c>
      <c r="L6" s="164"/>
      <c r="M6" s="164"/>
      <c r="N6" s="164">
        <v>45278.976678240739</v>
      </c>
      <c r="O6" s="164">
        <f t="shared" ref="O6:O31" si="0">N6-K6</f>
        <v>4.1562499995052349E-2</v>
      </c>
      <c r="P6" s="157">
        <f>O6*86400</f>
        <v>3590.9999995725229</v>
      </c>
      <c r="Q6" s="157">
        <f>446.7+245</f>
        <v>691.7</v>
      </c>
      <c r="R6" s="157">
        <f t="shared" ref="R6:R27" si="1">Q6/P6</f>
        <v>0.19262044001179082</v>
      </c>
      <c r="S6" s="172">
        <f t="shared" ref="S6:S27" si="2">R6*60</f>
        <v>11.557226400707449</v>
      </c>
      <c r="T6" s="49" t="s">
        <v>121</v>
      </c>
      <c r="U6" s="49" t="s">
        <v>122</v>
      </c>
      <c r="V6" s="48" t="s">
        <v>130</v>
      </c>
      <c r="Z6" s="318" t="s">
        <v>61</v>
      </c>
      <c r="AA6" s="318" t="s">
        <v>319</v>
      </c>
      <c r="AB6" s="318">
        <v>46</v>
      </c>
      <c r="AC6" s="318">
        <v>36</v>
      </c>
      <c r="AD6" s="319">
        <f>Q7</f>
        <v>197.9</v>
      </c>
      <c r="AE6" s="318">
        <f t="shared" ref="AE6:AE8" si="3">(180-AC6)-(180-AB6)</f>
        <v>10</v>
      </c>
      <c r="AF6" s="318">
        <f t="shared" ref="AF6:AF8" si="4">(90-AB6)+AC6</f>
        <v>80</v>
      </c>
      <c r="AG6" s="318">
        <f t="shared" ref="AG6:AG8" si="5">SIN(RADIANS(AE6))*AD6</f>
        <v>34.364974360285515</v>
      </c>
      <c r="AH6">
        <f>(AD6/AG6)</f>
        <v>5.7587704831436337</v>
      </c>
      <c r="AL6" s="322">
        <v>0.95724537037037039</v>
      </c>
      <c r="AM6" s="339">
        <f>DATE(2023,12,18) + AL6</f>
        <v>45278.957245370373</v>
      </c>
      <c r="AN6" s="309" t="s">
        <v>319</v>
      </c>
      <c r="AO6" s="309">
        <v>1E-3</v>
      </c>
      <c r="AP6" s="309">
        <v>1E-3</v>
      </c>
      <c r="AQ6" s="309">
        <v>1.0999999999999999E-2</v>
      </c>
      <c r="AR6" s="309">
        <f>$AG$6</f>
        <v>34.364974360285515</v>
      </c>
      <c r="AS6" s="309">
        <f>AR6/AQ6</f>
        <v>3124.0885782077744</v>
      </c>
      <c r="AT6" s="309">
        <f>AO35*AS6</f>
        <v>9.3722657346233227</v>
      </c>
      <c r="AU6" s="309">
        <f>AP6*AS6</f>
        <v>3.1240885782077745</v>
      </c>
      <c r="AV6" s="408">
        <f>AU6/SIN(RADIANS($AE$6))</f>
        <v>17.990909090909096</v>
      </c>
      <c r="AW6" s="309">
        <f>0.001*((AR6/(AQ6+0.001)))</f>
        <v>2.8637478633571263</v>
      </c>
      <c r="AX6" s="309">
        <f>0.001*((AR6/(AQ6-0.001)))</f>
        <v>3.4364974360285521</v>
      </c>
      <c r="AY6" s="309">
        <f>AT6-AW6</f>
        <v>6.5085178712661964</v>
      </c>
      <c r="AZ6" s="309">
        <f>AT6+AX6</f>
        <v>12.808763170651876</v>
      </c>
      <c r="BA6" s="772"/>
      <c r="BB6" s="778"/>
      <c r="BD6" s="165">
        <v>0.92868055555555551</v>
      </c>
      <c r="BE6" s="333"/>
      <c r="BF6" s="219"/>
      <c r="BG6" s="219"/>
      <c r="BH6" s="219"/>
      <c r="BI6" s="219"/>
      <c r="BJ6" s="320"/>
      <c r="BK6" s="320"/>
      <c r="BL6" s="320"/>
      <c r="BM6" s="649">
        <v>0</v>
      </c>
      <c r="BN6" s="320"/>
      <c r="BO6" s="320"/>
      <c r="BP6" s="320"/>
      <c r="BQ6" s="320"/>
      <c r="BR6" s="781"/>
      <c r="BS6" s="784"/>
      <c r="BU6" s="166">
        <v>0.93479166666666669</v>
      </c>
      <c r="BV6" s="333"/>
      <c r="BW6" s="219"/>
      <c r="BX6" s="219"/>
      <c r="BY6" s="219"/>
      <c r="BZ6" s="219"/>
      <c r="CA6" s="320"/>
      <c r="CB6" s="320"/>
      <c r="CC6" s="320"/>
      <c r="CD6" s="320">
        <v>0</v>
      </c>
      <c r="CE6" s="320"/>
      <c r="CF6" s="320"/>
      <c r="CG6" s="320"/>
      <c r="CH6" s="320"/>
      <c r="CI6" s="781"/>
      <c r="CJ6" s="784"/>
      <c r="CL6" s="184">
        <v>0.93861111111111117</v>
      </c>
      <c r="CM6" s="336">
        <f>DATE(2023,12,18) + CL6</f>
        <v>45278.938611111109</v>
      </c>
      <c r="CN6" s="141" t="s">
        <v>366</v>
      </c>
      <c r="CO6" s="141">
        <v>3.0000000000000001E-3</v>
      </c>
      <c r="CP6" s="141">
        <v>4.0000000000000001E-3</v>
      </c>
      <c r="CQ6" s="141">
        <v>1.4E-2</v>
      </c>
      <c r="CR6" s="198">
        <f>$AG$14</f>
        <v>16.744914725691267</v>
      </c>
      <c r="CS6" s="198">
        <f t="shared" ref="CS6" si="6">CR6/CQ6</f>
        <v>1196.0653375493762</v>
      </c>
      <c r="CT6" s="198">
        <f t="shared" ref="CT6" si="7">CO6*CS6</f>
        <v>3.5881960126481287</v>
      </c>
      <c r="CU6" s="408">
        <f>(CP6*CS6)/SIN(RADIANS($AE$14))</f>
        <v>12.77142857142857</v>
      </c>
      <c r="CV6" s="198">
        <f t="shared" ref="CV6" si="8">0.001*((CR6/(CQ6+0.001)))</f>
        <v>1.1163276483794178</v>
      </c>
      <c r="CW6" s="198">
        <f t="shared" ref="CW6" si="9">0.001*((CR6/(CQ6-0.001)))</f>
        <v>1.2880703635147126</v>
      </c>
      <c r="CX6" s="198">
        <f t="shared" ref="CX6" si="10">CT6-CV6</f>
        <v>2.4718683642687109</v>
      </c>
      <c r="CY6" s="198">
        <f t="shared" ref="CY6" si="11">CT6+CW6</f>
        <v>4.8762663761628415</v>
      </c>
      <c r="CZ6" s="782"/>
      <c r="DA6" s="785"/>
      <c r="DC6" s="324">
        <v>0.94230324074074068</v>
      </c>
      <c r="DD6" s="335">
        <f>DATE(2023,12,18) + DC6</f>
        <v>45278.942303240743</v>
      </c>
      <c r="DE6" s="314" t="s">
        <v>368</v>
      </c>
      <c r="DF6" s="314">
        <v>1E-3</v>
      </c>
      <c r="DG6" s="314">
        <v>3.0000000000000001E-3</v>
      </c>
      <c r="DH6" s="314">
        <v>0.02</v>
      </c>
      <c r="DI6" s="315">
        <f>$AG$16</f>
        <v>121.78910427500043</v>
      </c>
      <c r="DJ6" s="315">
        <f t="shared" ref="DJ6" si="12">DI6/DH6</f>
        <v>6089.4552137500214</v>
      </c>
      <c r="DK6" s="315">
        <f t="shared" ref="DK6" si="13">DF6*DJ6</f>
        <v>6.0894552137500213</v>
      </c>
      <c r="DL6" s="315">
        <f>(DG6*DJ6)/SIN(RADIANS($AE$16))</f>
        <v>31.08</v>
      </c>
      <c r="DM6" s="315">
        <f t="shared" ref="DM6" si="14">0.001*((DI6/(DH6+0.001)))</f>
        <v>5.7994811559524004</v>
      </c>
      <c r="DN6" s="315">
        <f t="shared" ref="DN6" si="15">0.001*((DI6/(DH6-0.001)))</f>
        <v>6.4099528565789701</v>
      </c>
      <c r="DO6" s="315">
        <f t="shared" ref="DO6" si="16">DK6-DM6</f>
        <v>0.28997405779762087</v>
      </c>
      <c r="DP6" s="315">
        <f t="shared" ref="DP6" si="17">DK6+DN6</f>
        <v>12.499408070328991</v>
      </c>
      <c r="DQ6" s="782"/>
      <c r="DR6" s="785"/>
      <c r="DT6" s="325">
        <v>0.95881944444444445</v>
      </c>
      <c r="DU6" s="334">
        <f>DATE(2023,12,18)+DT6</f>
        <v>45278.958819444444</v>
      </c>
      <c r="DV6" s="316" t="s">
        <v>371</v>
      </c>
      <c r="DW6" s="316">
        <v>3.0000000000000001E-3</v>
      </c>
      <c r="DX6" s="316">
        <v>5.0000000000000001E-3</v>
      </c>
      <c r="DY6" s="316">
        <v>0.03</v>
      </c>
      <c r="DZ6" s="317">
        <f>$AG$19</f>
        <v>64.019232711319731</v>
      </c>
      <c r="EA6" s="317">
        <f t="shared" ref="EA6" si="18">DZ6/DY6</f>
        <v>2133.9744237106579</v>
      </c>
      <c r="EB6" s="317">
        <f t="shared" ref="EB6" si="19">DW6*EA6</f>
        <v>6.4019232711319738</v>
      </c>
      <c r="EC6" s="317">
        <f>(DX6*EA6)/SIN(RADIANS($AE$19))</f>
        <v>20.716666666666669</v>
      </c>
      <c r="ED6" s="317">
        <f t="shared" ref="ED6" si="20">0.001*((DZ6/(DY6+0.001)))</f>
        <v>2.06513653907483</v>
      </c>
      <c r="EE6" s="317">
        <f t="shared" ref="EE6" si="21">0.001*((DZ6/(DY6-0.001)))</f>
        <v>2.2075597486661978</v>
      </c>
      <c r="EF6" s="317">
        <f t="shared" ref="EF6" si="22">EB6-ED6</f>
        <v>4.3367867320571438</v>
      </c>
      <c r="EG6" s="317">
        <f t="shared" ref="EG6" si="23">EB6+EE6</f>
        <v>8.6094830197981711</v>
      </c>
      <c r="EK6" s="799" t="s">
        <v>167</v>
      </c>
      <c r="EL6" s="800">
        <f>Q7</f>
        <v>197.9</v>
      </c>
      <c r="EM6" s="799">
        <v>193.9</v>
      </c>
      <c r="EN6" s="800">
        <f>MAX(AT6:AT33)</f>
        <v>15.620442891038872</v>
      </c>
      <c r="EO6" s="801">
        <f>K7</f>
        <v>45278.957187499997</v>
      </c>
    </row>
    <row r="7" spans="1:145" ht="60" x14ac:dyDescent="0.25">
      <c r="A7" s="22">
        <v>45644</v>
      </c>
      <c r="B7" s="23">
        <v>0.93221064814814814</v>
      </c>
      <c r="C7" s="24" t="s">
        <v>21</v>
      </c>
      <c r="D7" s="24" t="s">
        <v>73</v>
      </c>
      <c r="E7" s="24" t="s">
        <v>74</v>
      </c>
      <c r="F7" s="24" t="s">
        <v>60</v>
      </c>
      <c r="J7" s="48" t="s">
        <v>167</v>
      </c>
      <c r="K7" s="164">
        <v>45278.957187499997</v>
      </c>
      <c r="L7" s="164"/>
      <c r="M7" s="164"/>
      <c r="N7" s="164"/>
      <c r="O7" s="164"/>
      <c r="P7" s="157"/>
      <c r="Q7" s="157">
        <v>197.9</v>
      </c>
      <c r="R7" s="157"/>
      <c r="S7" s="172"/>
      <c r="T7" s="49"/>
      <c r="U7" s="49"/>
      <c r="V7" s="48"/>
      <c r="Z7" s="309" t="s">
        <v>61</v>
      </c>
      <c r="AA7" s="309" t="s">
        <v>311</v>
      </c>
      <c r="AB7" s="309">
        <v>47</v>
      </c>
      <c r="AC7" s="309">
        <v>39</v>
      </c>
      <c r="AD7" s="310">
        <f>Q8</f>
        <v>56.5</v>
      </c>
      <c r="AE7" s="309">
        <f t="shared" si="3"/>
        <v>8</v>
      </c>
      <c r="AF7" s="309">
        <f t="shared" si="4"/>
        <v>82</v>
      </c>
      <c r="AG7" s="309">
        <f t="shared" si="5"/>
        <v>7.8632802042436971</v>
      </c>
      <c r="AH7">
        <f t="shared" ref="AH7:AH10" si="24">(AD7/AG7)</f>
        <v>7.18529653432772</v>
      </c>
      <c r="AL7" s="322">
        <v>0.95766203703703701</v>
      </c>
      <c r="AM7" s="339">
        <f t="shared" ref="AM7:AM85" si="25">DATE(2023,12,18) + AL7</f>
        <v>45278.957662037035</v>
      </c>
      <c r="AN7" s="309" t="s">
        <v>319</v>
      </c>
      <c r="AO7" s="309">
        <v>2E-3</v>
      </c>
      <c r="AP7" s="309">
        <v>2E-3</v>
      </c>
      <c r="AQ7" s="309">
        <v>1.0999999999999999E-2</v>
      </c>
      <c r="AR7" s="309">
        <f t="shared" ref="AR7:AR33" si="26">$AG$6</f>
        <v>34.364974360285515</v>
      </c>
      <c r="AS7" s="309">
        <f t="shared" ref="AS7:AS35" si="27">AR7/AQ7</f>
        <v>3124.0885782077744</v>
      </c>
      <c r="AT7" s="309">
        <f>AO36*AS7</f>
        <v>12.496354312831098</v>
      </c>
      <c r="AU7" s="309">
        <f t="shared" ref="AU7:AU71" si="28">AP7*AS7</f>
        <v>6.248177156415549</v>
      </c>
      <c r="AV7" s="408">
        <f t="shared" ref="AV7:AV71" si="29">AU7/SIN(RADIANS($AE$6))</f>
        <v>35.981818181818191</v>
      </c>
      <c r="AW7" s="309">
        <f t="shared" ref="AW7:AW35" si="30">0.001*((AR7/(AQ7+0.001)))</f>
        <v>2.8637478633571263</v>
      </c>
      <c r="AX7" s="309">
        <f t="shared" ref="AX7:AX35" si="31">0.001*((AR7/(AQ7-0.001)))</f>
        <v>3.4364974360285521</v>
      </c>
      <c r="AY7" s="309">
        <f t="shared" ref="AY7:AY35" si="32">AT7-AW7</f>
        <v>9.6326064494739718</v>
      </c>
      <c r="AZ7" s="309">
        <f t="shared" ref="AZ7:AZ35" si="33">AT7+AX7</f>
        <v>15.932851748859651</v>
      </c>
      <c r="BA7" s="772"/>
      <c r="BB7" s="778"/>
      <c r="BD7" s="340">
        <v>0.9331828703703704</v>
      </c>
      <c r="BE7" s="341">
        <f>DATE(2023,12,18) + BD7</f>
        <v>45278.933182870373</v>
      </c>
      <c r="BF7" s="342" t="s">
        <v>324</v>
      </c>
      <c r="BG7" s="342">
        <v>1.0999999999999999E-2</v>
      </c>
      <c r="BH7" s="342">
        <v>0.01</v>
      </c>
      <c r="BI7" s="342">
        <v>1.4999999999999999E-2</v>
      </c>
      <c r="BJ7" s="343">
        <f t="shared" ref="BJ7:BJ29" si="34">$AG$9</f>
        <v>35.258839058181493</v>
      </c>
      <c r="BK7" s="343">
        <f t="shared" ref="BK7:BK29" si="35">BJ7/BI7</f>
        <v>2350.589270545433</v>
      </c>
      <c r="BL7" s="343">
        <f t="shared" ref="BL7:BL29" si="36">BG7*BK7</f>
        <v>25.856481975999763</v>
      </c>
      <c r="BM7" s="408">
        <f>(BH7*BK7)/SIN(RADIANS($AE$9))</f>
        <v>76.066666666666663</v>
      </c>
      <c r="BN7" s="343">
        <f t="shared" ref="BN7:BN29" si="37">0.001*((BJ7/(BI7+0.001)))</f>
        <v>2.2036774411363433</v>
      </c>
      <c r="BO7" s="343">
        <f t="shared" ref="BO7:BO29" si="38">0.001*((BJ7/(BI7-0.001)))</f>
        <v>2.5184885041558216</v>
      </c>
      <c r="BP7" s="343">
        <f t="shared" ref="BP7:BP29" si="39">BL7-BN7</f>
        <v>23.652804534863421</v>
      </c>
      <c r="BQ7" s="343">
        <f t="shared" ref="BQ7:BQ29" si="40">BL7+BO7</f>
        <v>28.374970480155586</v>
      </c>
      <c r="BR7" s="782"/>
      <c r="BS7" s="785"/>
      <c r="BU7" s="321">
        <v>0.93480324074074073</v>
      </c>
      <c r="BV7" s="338">
        <f>DATE(2023,12,18) + BU7</f>
        <v>45278.934803240743</v>
      </c>
      <c r="BW7" s="311">
        <v>3</v>
      </c>
      <c r="BX7" s="311">
        <v>2E-3</v>
      </c>
      <c r="BY7" s="311">
        <v>2E-3</v>
      </c>
      <c r="BZ7" s="311">
        <v>1.0999999999999999E-2</v>
      </c>
      <c r="CA7" s="312">
        <f>$AH$12</f>
        <v>54.327559686135487</v>
      </c>
      <c r="CB7" s="312">
        <f>CA7/BZ7</f>
        <v>4938.8690623759539</v>
      </c>
      <c r="CC7" s="312">
        <f>BX7*CB7</f>
        <v>9.8777381247519074</v>
      </c>
      <c r="CD7" s="312">
        <f>(BY7*CB7)/SIN(RADIANS($AE$11))</f>
        <v>28.880574192808311</v>
      </c>
      <c r="CE7" s="312">
        <f>0.001*((CA7/(BZ7+0.001)))</f>
        <v>4.52729664051129</v>
      </c>
      <c r="CF7" s="312">
        <f>0.001*((CA7/(BZ7-0.001)))</f>
        <v>5.4327559686135496</v>
      </c>
      <c r="CG7" s="312">
        <f>CC7-CE7</f>
        <v>5.3504414842406174</v>
      </c>
      <c r="CH7" s="312">
        <f>CC7+CF7</f>
        <v>15.310494093365456</v>
      </c>
      <c r="CI7" s="782"/>
      <c r="CJ7" s="785"/>
      <c r="CL7" s="184">
        <v>0.93865740740740744</v>
      </c>
      <c r="CM7" s="336">
        <f t="shared" ref="CM7:CM80" si="41">DATE(2023,12,18) + CL7</f>
        <v>45278.938657407409</v>
      </c>
      <c r="CN7" s="141" t="s">
        <v>366</v>
      </c>
      <c r="CO7" s="141">
        <v>4.0000000000000001E-3</v>
      </c>
      <c r="CP7" s="141">
        <v>6.0000000000000001E-3</v>
      </c>
      <c r="CQ7" s="141">
        <v>1.4E-2</v>
      </c>
      <c r="CR7" s="198">
        <f t="shared" ref="CR7:CR59" si="42">$AG$14</f>
        <v>16.744914725691267</v>
      </c>
      <c r="CS7" s="198">
        <f t="shared" ref="CS7:CS61" si="43">CR7/CQ7</f>
        <v>1196.0653375493762</v>
      </c>
      <c r="CT7" s="198">
        <f t="shared" ref="CT7:CT61" si="44">CO7*CS7</f>
        <v>4.7842613501975046</v>
      </c>
      <c r="CU7" s="408">
        <f t="shared" ref="CU7:CU69" si="45">(CP7*CS7)/SIN(RADIANS($AE$14))</f>
        <v>19.157142857142858</v>
      </c>
      <c r="CV7" s="198">
        <f t="shared" ref="CV7:CV61" si="46">0.001*((CR7/(CQ7+0.001)))</f>
        <v>1.1163276483794178</v>
      </c>
      <c r="CW7" s="198">
        <f t="shared" ref="CW7:CW61" si="47">0.001*((CR7/(CQ7-0.001)))</f>
        <v>1.2880703635147126</v>
      </c>
      <c r="CX7" s="198">
        <f t="shared" ref="CX7:CX61" si="48">CT7-CV7</f>
        <v>3.6679337018180869</v>
      </c>
      <c r="CY7" s="198">
        <f t="shared" ref="CY7:CY61" si="49">CT7+CW7</f>
        <v>6.0723317137122175</v>
      </c>
      <c r="CZ7" s="782"/>
      <c r="DA7" s="785"/>
      <c r="DC7" s="324">
        <v>0.94239583333333332</v>
      </c>
      <c r="DD7" s="335">
        <f t="shared" ref="DD7:DD60" si="50">DATE(2023,12,18) + DC7</f>
        <v>45278.942395833335</v>
      </c>
      <c r="DE7" s="314" t="s">
        <v>368</v>
      </c>
      <c r="DF7" s="314">
        <v>2E-3</v>
      </c>
      <c r="DG7" s="314"/>
      <c r="DH7" s="314">
        <v>0.02</v>
      </c>
      <c r="DI7" s="315">
        <f t="shared" ref="DI7:DI21" si="51">$AG$16</f>
        <v>121.78910427500043</v>
      </c>
      <c r="DJ7" s="315">
        <f t="shared" ref="DJ7:DJ15" si="52">DI7/DH7</f>
        <v>6089.4552137500214</v>
      </c>
      <c r="DK7" s="315">
        <f t="shared" ref="DK7:DK15" si="53">DF7*DJ7</f>
        <v>12.178910427500043</v>
      </c>
      <c r="DL7" s="315">
        <f t="shared" ref="DL7:DL70" si="54">(DG7*DJ7)/SIN(RADIANS($AE$16))</f>
        <v>0</v>
      </c>
      <c r="DM7" s="315">
        <f t="shared" ref="DM7:DM15" si="55">0.001*((DI7/(DH7+0.001)))</f>
        <v>5.7994811559524004</v>
      </c>
      <c r="DN7" s="315">
        <f t="shared" ref="DN7:DN15" si="56">0.001*((DI7/(DH7-0.001)))</f>
        <v>6.4099528565789701</v>
      </c>
      <c r="DO7" s="315">
        <f t="shared" ref="DO7:DO15" si="57">DK7-DM7</f>
        <v>6.3794292715476422</v>
      </c>
      <c r="DP7" s="315">
        <f t="shared" ref="DP7:DP15" si="58">DK7+DN7</f>
        <v>18.588863284079011</v>
      </c>
      <c r="DQ7" s="782"/>
      <c r="DR7" s="785"/>
      <c r="DT7" s="325">
        <v>0.95894675925925921</v>
      </c>
      <c r="DU7" s="334">
        <f>DATE(2023,12,18)+DT7</f>
        <v>45278.95894675926</v>
      </c>
      <c r="DV7" s="316" t="s">
        <v>371</v>
      </c>
      <c r="DW7" s="316">
        <v>6.0000000000000001E-3</v>
      </c>
      <c r="DX7" s="316">
        <v>0.01</v>
      </c>
      <c r="DY7" s="316">
        <v>0.03</v>
      </c>
      <c r="DZ7" s="317">
        <f t="shared" ref="DZ7:DZ39" si="59">$AG$19</f>
        <v>64.019232711319731</v>
      </c>
      <c r="EA7" s="317">
        <f t="shared" ref="EA7:EA15" si="60">DZ7/DY7</f>
        <v>2133.9744237106579</v>
      </c>
      <c r="EB7" s="317">
        <f t="shared" ref="EB7:EB15" si="61">DW7*EA7</f>
        <v>12.803846542263948</v>
      </c>
      <c r="EC7" s="317">
        <f t="shared" ref="EC7:EC71" si="62">(DX7*EA7)/SIN(RADIANS($AE$19))</f>
        <v>41.433333333333337</v>
      </c>
      <c r="ED7" s="317">
        <f t="shared" ref="ED7:ED15" si="63">0.001*((DZ7/(DY7+0.001)))</f>
        <v>2.06513653907483</v>
      </c>
      <c r="EE7" s="317">
        <f t="shared" ref="EE7:EE15" si="64">0.001*((DZ7/(DY7-0.001)))</f>
        <v>2.2075597486661978</v>
      </c>
      <c r="EF7" s="317">
        <f t="shared" ref="EF7:EF15" si="65">EB7-ED7</f>
        <v>10.738710003189118</v>
      </c>
      <c r="EG7" s="317">
        <f t="shared" ref="EG7:EG15" si="66">EB7+EE7</f>
        <v>15.011406290930145</v>
      </c>
      <c r="EK7" s="799" t="s">
        <v>138</v>
      </c>
      <c r="EL7" s="800">
        <f>Q8</f>
        <v>56.5</v>
      </c>
      <c r="EM7" s="799">
        <v>63.2</v>
      </c>
      <c r="EN7" s="800">
        <f>MAX(AT35:AT69)</f>
        <v>26.210934014145657</v>
      </c>
      <c r="EO7" s="801">
        <f>K8</f>
        <v>45278.942476851851</v>
      </c>
    </row>
    <row r="8" spans="1:145" ht="30" x14ac:dyDescent="0.25">
      <c r="A8" s="50">
        <v>45644</v>
      </c>
      <c r="B8" s="51">
        <v>0.93263888888888891</v>
      </c>
      <c r="C8" s="52"/>
      <c r="D8" s="52"/>
      <c r="E8" s="52" t="s">
        <v>13</v>
      </c>
      <c r="F8" s="53" t="s">
        <v>61</v>
      </c>
      <c r="J8" s="48" t="s">
        <v>138</v>
      </c>
      <c r="K8" s="164">
        <v>45278.942476851851</v>
      </c>
      <c r="L8" s="164"/>
      <c r="M8" s="164"/>
      <c r="N8" s="164"/>
      <c r="O8" s="164"/>
      <c r="P8" s="157"/>
      <c r="Q8" s="157">
        <v>56.5</v>
      </c>
      <c r="R8" s="157"/>
      <c r="S8" s="172"/>
      <c r="T8" s="49"/>
      <c r="U8" s="49"/>
      <c r="V8" s="48"/>
      <c r="Z8" s="309" t="s">
        <v>60</v>
      </c>
      <c r="AA8" s="309" t="s">
        <v>321</v>
      </c>
      <c r="AB8" s="309">
        <v>47</v>
      </c>
      <c r="AC8" s="309">
        <v>39</v>
      </c>
      <c r="AD8" s="310">
        <f>Q9</f>
        <v>242</v>
      </c>
      <c r="AE8" s="309">
        <f t="shared" si="3"/>
        <v>8</v>
      </c>
      <c r="AF8" s="309">
        <f t="shared" si="4"/>
        <v>82</v>
      </c>
      <c r="AG8" s="309">
        <f t="shared" si="5"/>
        <v>33.679890432335839</v>
      </c>
      <c r="AH8">
        <f t="shared" si="24"/>
        <v>7.1852965343277191</v>
      </c>
      <c r="AL8" s="322">
        <v>0.95805555555555555</v>
      </c>
      <c r="AM8" s="339">
        <f t="shared" si="25"/>
        <v>45278.958055555559</v>
      </c>
      <c r="AN8" s="309" t="s">
        <v>319</v>
      </c>
      <c r="AO8" s="309">
        <v>2E-3</v>
      </c>
      <c r="AP8" s="309">
        <v>2E-3</v>
      </c>
      <c r="AQ8" s="309">
        <v>1.0999999999999999E-2</v>
      </c>
      <c r="AR8" s="309">
        <f t="shared" si="26"/>
        <v>34.364974360285515</v>
      </c>
      <c r="AS8" s="309">
        <f t="shared" si="27"/>
        <v>3124.0885782077744</v>
      </c>
      <c r="AT8" s="309">
        <f>AO37*AS8</f>
        <v>9.3722657346233227</v>
      </c>
      <c r="AU8" s="309">
        <f t="shared" si="28"/>
        <v>6.248177156415549</v>
      </c>
      <c r="AV8" s="408">
        <f t="shared" si="29"/>
        <v>35.981818181818191</v>
      </c>
      <c r="AW8" s="309">
        <f t="shared" si="30"/>
        <v>2.8637478633571263</v>
      </c>
      <c r="AX8" s="309">
        <f t="shared" si="31"/>
        <v>3.4364974360285521</v>
      </c>
      <c r="AY8" s="309">
        <f t="shared" si="32"/>
        <v>6.5085178712661964</v>
      </c>
      <c r="AZ8" s="309">
        <f t="shared" si="33"/>
        <v>12.808763170651876</v>
      </c>
      <c r="BA8" s="772"/>
      <c r="BB8" s="778"/>
      <c r="BD8" s="340">
        <v>0.93332175925925931</v>
      </c>
      <c r="BE8" s="341">
        <f t="shared" ref="BE8:BE29" si="67">DATE(2023,12,18) + BD8</f>
        <v>45278.933321759258</v>
      </c>
      <c r="BF8" s="342" t="s">
        <v>324</v>
      </c>
      <c r="BG8" s="342">
        <v>1.0999999999999999E-2</v>
      </c>
      <c r="BH8" s="342">
        <v>0.01</v>
      </c>
      <c r="BI8" s="342">
        <v>1.4999999999999999E-2</v>
      </c>
      <c r="BJ8" s="343">
        <f t="shared" si="34"/>
        <v>35.258839058181493</v>
      </c>
      <c r="BK8" s="343">
        <f t="shared" si="35"/>
        <v>2350.589270545433</v>
      </c>
      <c r="BL8" s="343">
        <f t="shared" si="36"/>
        <v>25.856481975999763</v>
      </c>
      <c r="BM8" s="408">
        <f t="shared" ref="BM8:BM72" si="68">(BH8*BK8)/SIN(RADIANS($AE$9))</f>
        <v>76.066666666666663</v>
      </c>
      <c r="BN8" s="343">
        <f t="shared" si="37"/>
        <v>2.2036774411363433</v>
      </c>
      <c r="BO8" s="343">
        <f t="shared" si="38"/>
        <v>2.5184885041558216</v>
      </c>
      <c r="BP8" s="343">
        <f t="shared" si="39"/>
        <v>23.652804534863421</v>
      </c>
      <c r="BQ8" s="343">
        <f t="shared" si="40"/>
        <v>28.374970480155586</v>
      </c>
      <c r="BR8" s="782"/>
      <c r="BS8" s="785"/>
      <c r="BU8" s="321">
        <v>0.93488425925925922</v>
      </c>
      <c r="BV8" s="338">
        <f t="shared" ref="BV8:BV39" si="69">DATE(2023,12,18) + BU8</f>
        <v>45278.934884259259</v>
      </c>
      <c r="BW8" s="311">
        <v>3</v>
      </c>
      <c r="BX8" s="311">
        <v>4.0000000000000001E-3</v>
      </c>
      <c r="BY8" s="311">
        <v>4.0000000000000001E-3</v>
      </c>
      <c r="BZ8" s="311">
        <v>1.0999999999999999E-2</v>
      </c>
      <c r="CA8" s="312">
        <f t="shared" ref="CA8:CA39" si="70">$AH$12</f>
        <v>54.327559686135487</v>
      </c>
      <c r="CB8" s="312">
        <f t="shared" ref="CB8:CB18" si="71">CA8/BZ8</f>
        <v>4938.8690623759539</v>
      </c>
      <c r="CC8" s="312">
        <f t="shared" ref="CC8:CC18" si="72">BX8*CB8</f>
        <v>19.755476249503815</v>
      </c>
      <c r="CD8" s="312">
        <f t="shared" ref="CD8:CD39" si="73">(BY8*CB8)/SIN(RADIANS($AE$11))</f>
        <v>57.761148385616622</v>
      </c>
      <c r="CE8" s="312">
        <f t="shared" ref="CE8:CE18" si="74">0.001*((CA8/(BZ8+0.001)))</f>
        <v>4.52729664051129</v>
      </c>
      <c r="CF8" s="312">
        <f t="shared" ref="CF8:CF18" si="75">0.001*((CA8/(BZ8-0.001)))</f>
        <v>5.4327559686135496</v>
      </c>
      <c r="CG8" s="312">
        <f t="shared" ref="CG8:CG18" si="76">CC8-CE8</f>
        <v>15.228179608992525</v>
      </c>
      <c r="CH8" s="312">
        <f t="shared" ref="CH8:CH18" si="77">CC8+CF8</f>
        <v>25.188232218117363</v>
      </c>
      <c r="CI8" s="782"/>
      <c r="CJ8" s="785"/>
      <c r="CL8" s="184">
        <v>0.93873842592592593</v>
      </c>
      <c r="CM8" s="336">
        <f t="shared" si="41"/>
        <v>45278.938738425924</v>
      </c>
      <c r="CN8" s="141" t="s">
        <v>366</v>
      </c>
      <c r="CO8" s="141">
        <v>6.0000000000000001E-3</v>
      </c>
      <c r="CP8" s="141">
        <v>7.0000000000000001E-3</v>
      </c>
      <c r="CQ8" s="141">
        <v>1.4E-2</v>
      </c>
      <c r="CR8" s="198">
        <f t="shared" si="42"/>
        <v>16.744914725691267</v>
      </c>
      <c r="CS8" s="198">
        <f t="shared" si="43"/>
        <v>1196.0653375493762</v>
      </c>
      <c r="CT8" s="198">
        <f t="shared" si="44"/>
        <v>7.1763920252962574</v>
      </c>
      <c r="CU8" s="408">
        <f t="shared" si="45"/>
        <v>22.349999999999998</v>
      </c>
      <c r="CV8" s="198">
        <f t="shared" si="46"/>
        <v>1.1163276483794178</v>
      </c>
      <c r="CW8" s="198">
        <f t="shared" si="47"/>
        <v>1.2880703635147126</v>
      </c>
      <c r="CX8" s="198">
        <f t="shared" si="48"/>
        <v>6.0600643769168396</v>
      </c>
      <c r="CY8" s="198">
        <f t="shared" si="49"/>
        <v>8.4644623888109702</v>
      </c>
      <c r="CZ8" s="782"/>
      <c r="DA8" s="785"/>
      <c r="DC8" s="324">
        <v>0.94254629629629638</v>
      </c>
      <c r="DD8" s="335">
        <f t="shared" si="50"/>
        <v>45278.942546296297</v>
      </c>
      <c r="DE8" s="314" t="s">
        <v>368</v>
      </c>
      <c r="DF8" s="314">
        <v>3.0000000000000001E-3</v>
      </c>
      <c r="DG8" s="314"/>
      <c r="DH8" s="314">
        <v>0.02</v>
      </c>
      <c r="DI8" s="315">
        <f t="shared" si="51"/>
        <v>121.78910427500043</v>
      </c>
      <c r="DJ8" s="315">
        <f t="shared" si="52"/>
        <v>6089.4552137500214</v>
      </c>
      <c r="DK8" s="315">
        <f t="shared" si="53"/>
        <v>18.268365641250064</v>
      </c>
      <c r="DL8" s="315">
        <f t="shared" si="54"/>
        <v>0</v>
      </c>
      <c r="DM8" s="315">
        <f t="shared" si="55"/>
        <v>5.7994811559524004</v>
      </c>
      <c r="DN8" s="315">
        <f t="shared" si="56"/>
        <v>6.4099528565789701</v>
      </c>
      <c r="DO8" s="315">
        <f t="shared" si="57"/>
        <v>12.468884485297664</v>
      </c>
      <c r="DP8" s="315">
        <f t="shared" si="58"/>
        <v>24.678318497829032</v>
      </c>
      <c r="DQ8" s="782"/>
      <c r="DR8" s="785"/>
      <c r="DT8" s="325">
        <v>0.95903935185185185</v>
      </c>
      <c r="DU8" s="334">
        <f t="shared" ref="DU8:DU60" si="78">DATE(2023,12,18)+DT8</f>
        <v>45278.959039351852</v>
      </c>
      <c r="DV8" s="316" t="s">
        <v>371</v>
      </c>
      <c r="DW8" s="316">
        <v>5.0000000000000001E-3</v>
      </c>
      <c r="DX8" s="316">
        <v>1.4999999999999999E-2</v>
      </c>
      <c r="DY8" s="316">
        <v>0.03</v>
      </c>
      <c r="DZ8" s="317">
        <f t="shared" si="59"/>
        <v>64.019232711319731</v>
      </c>
      <c r="EA8" s="317">
        <f t="shared" si="60"/>
        <v>2133.9744237106579</v>
      </c>
      <c r="EB8" s="317">
        <f t="shared" si="61"/>
        <v>10.66987211855329</v>
      </c>
      <c r="EC8" s="317">
        <f t="shared" si="62"/>
        <v>62.15</v>
      </c>
      <c r="ED8" s="317">
        <f t="shared" si="63"/>
        <v>2.06513653907483</v>
      </c>
      <c r="EE8" s="317">
        <f t="shared" si="64"/>
        <v>2.2075597486661978</v>
      </c>
      <c r="EF8" s="317">
        <f t="shared" si="65"/>
        <v>8.6047355794784597</v>
      </c>
      <c r="EG8" s="317">
        <f t="shared" si="66"/>
        <v>12.877431867219487</v>
      </c>
      <c r="EK8" s="799" t="s">
        <v>142</v>
      </c>
      <c r="EL8" s="800">
        <f>Q9</f>
        <v>242</v>
      </c>
      <c r="EM8" s="799">
        <v>58.6</v>
      </c>
      <c r="EN8" s="800">
        <f>MAX(AT71:AT123)</f>
        <v>67.359780864671677</v>
      </c>
      <c r="EO8" s="801">
        <f>K9</f>
        <v>45278.935115740744</v>
      </c>
    </row>
    <row r="9" spans="1:145" ht="26.25" x14ac:dyDescent="0.25">
      <c r="A9" s="19">
        <v>45644</v>
      </c>
      <c r="B9" s="23">
        <v>0.9347685185185185</v>
      </c>
      <c r="C9" s="24" t="s">
        <v>21</v>
      </c>
      <c r="D9" s="24" t="s">
        <v>72</v>
      </c>
      <c r="E9" s="24"/>
      <c r="F9" s="24" t="s">
        <v>60</v>
      </c>
      <c r="J9" s="48" t="s">
        <v>142</v>
      </c>
      <c r="K9" s="164">
        <v>45278.935115740744</v>
      </c>
      <c r="L9" s="164"/>
      <c r="M9" s="164"/>
      <c r="N9" s="164"/>
      <c r="O9" s="164"/>
      <c r="P9" s="157"/>
      <c r="Q9" s="157">
        <v>242</v>
      </c>
      <c r="R9" s="157"/>
      <c r="S9" s="172"/>
      <c r="T9" s="49"/>
      <c r="U9" s="49"/>
      <c r="V9" s="48"/>
      <c r="Z9" s="145" t="s">
        <v>60</v>
      </c>
      <c r="AA9" s="145" t="s">
        <v>324</v>
      </c>
      <c r="AB9" s="145">
        <v>48</v>
      </c>
      <c r="AC9" s="145">
        <v>30</v>
      </c>
      <c r="AD9" s="202">
        <f>Q11</f>
        <v>114.1</v>
      </c>
      <c r="AE9" s="145">
        <f>(180-AC9)-(180-AB9)</f>
        <v>18</v>
      </c>
      <c r="AF9" s="145">
        <f>(90-AB9)+AC9</f>
        <v>72</v>
      </c>
      <c r="AG9" s="145">
        <f>SIN(RADIANS(AE9))*AD9</f>
        <v>35.258839058181493</v>
      </c>
      <c r="AH9">
        <f t="shared" si="24"/>
        <v>3.2360679774997902</v>
      </c>
      <c r="AL9" s="322">
        <v>0.95840277777777771</v>
      </c>
      <c r="AM9" s="339">
        <f t="shared" si="25"/>
        <v>45278.958402777775</v>
      </c>
      <c r="AN9" s="309" t="s">
        <v>319</v>
      </c>
      <c r="AO9" s="309">
        <v>2E-3</v>
      </c>
      <c r="AP9" s="309">
        <v>2E-3</v>
      </c>
      <c r="AQ9" s="309">
        <v>1.0999999999999999E-2</v>
      </c>
      <c r="AR9" s="309">
        <f t="shared" si="26"/>
        <v>34.364974360285515</v>
      </c>
      <c r="AS9" s="309">
        <f t="shared" si="27"/>
        <v>3124.0885782077744</v>
      </c>
      <c r="AT9" s="309">
        <f t="shared" ref="AT9:AT12" si="79">AO9*AS9</f>
        <v>6.248177156415549</v>
      </c>
      <c r="AU9" s="309">
        <f t="shared" si="28"/>
        <v>6.248177156415549</v>
      </c>
      <c r="AV9" s="408">
        <f t="shared" si="29"/>
        <v>35.981818181818191</v>
      </c>
      <c r="AW9" s="309">
        <f t="shared" si="30"/>
        <v>2.8637478633571263</v>
      </c>
      <c r="AX9" s="309">
        <f t="shared" si="31"/>
        <v>3.4364974360285521</v>
      </c>
      <c r="AY9" s="309">
        <f t="shared" si="32"/>
        <v>3.3844292930584228</v>
      </c>
      <c r="AZ9" s="309">
        <f t="shared" si="33"/>
        <v>9.6846745924441002</v>
      </c>
      <c r="BA9" s="772"/>
      <c r="BB9" s="778"/>
      <c r="BD9" s="340">
        <v>0.93346064814814822</v>
      </c>
      <c r="BE9" s="341">
        <f>DATE(2023,12,18) + BD9</f>
        <v>45278.93346064815</v>
      </c>
      <c r="BF9" s="342" t="s">
        <v>324</v>
      </c>
      <c r="BG9" s="342">
        <v>1.0999999999999999E-2</v>
      </c>
      <c r="BH9" s="342">
        <v>1.2E-2</v>
      </c>
      <c r="BI9" s="342">
        <v>1.4999999999999999E-2</v>
      </c>
      <c r="BJ9" s="343">
        <f t="shared" si="34"/>
        <v>35.258839058181493</v>
      </c>
      <c r="BK9" s="343">
        <f t="shared" si="35"/>
        <v>2350.589270545433</v>
      </c>
      <c r="BL9" s="343">
        <f t="shared" si="36"/>
        <v>25.856481975999763</v>
      </c>
      <c r="BM9" s="408">
        <f t="shared" si="68"/>
        <v>91.28</v>
      </c>
      <c r="BN9" s="343">
        <f t="shared" si="37"/>
        <v>2.2036774411363433</v>
      </c>
      <c r="BO9" s="343">
        <f t="shared" si="38"/>
        <v>2.5184885041558216</v>
      </c>
      <c r="BP9" s="343">
        <f t="shared" si="39"/>
        <v>23.652804534863421</v>
      </c>
      <c r="BQ9" s="343">
        <f t="shared" si="40"/>
        <v>28.374970480155586</v>
      </c>
      <c r="BR9" s="782"/>
      <c r="BS9" s="785"/>
      <c r="BU9" s="321">
        <v>0.93496527777777771</v>
      </c>
      <c r="BV9" s="338">
        <f t="shared" si="69"/>
        <v>45278.934965277775</v>
      </c>
      <c r="BW9" s="311">
        <v>3</v>
      </c>
      <c r="BX9" s="311">
        <v>4.0000000000000001E-3</v>
      </c>
      <c r="BY9" s="311">
        <v>5.0000000000000001E-3</v>
      </c>
      <c r="BZ9" s="311">
        <v>1.0999999999999999E-2</v>
      </c>
      <c r="CA9" s="312">
        <f t="shared" si="70"/>
        <v>54.327559686135487</v>
      </c>
      <c r="CB9" s="312">
        <f t="shared" si="71"/>
        <v>4938.8690623759539</v>
      </c>
      <c r="CC9" s="312">
        <f t="shared" si="72"/>
        <v>19.755476249503815</v>
      </c>
      <c r="CD9" s="312">
        <f t="shared" si="73"/>
        <v>72.201435482020784</v>
      </c>
      <c r="CE9" s="312">
        <f t="shared" si="74"/>
        <v>4.52729664051129</v>
      </c>
      <c r="CF9" s="312">
        <f t="shared" si="75"/>
        <v>5.4327559686135496</v>
      </c>
      <c r="CG9" s="312">
        <f t="shared" si="76"/>
        <v>15.228179608992525</v>
      </c>
      <c r="CH9" s="312">
        <f t="shared" si="77"/>
        <v>25.188232218117363</v>
      </c>
      <c r="CI9" s="782"/>
      <c r="CJ9" s="785"/>
      <c r="CL9" s="184">
        <v>0.93880787037037028</v>
      </c>
      <c r="CM9" s="336">
        <f t="shared" si="41"/>
        <v>45278.938807870371</v>
      </c>
      <c r="CN9" s="141" t="s">
        <v>366</v>
      </c>
      <c r="CO9" s="141">
        <v>7.0000000000000001E-3</v>
      </c>
      <c r="CP9" s="141">
        <v>1.2E-2</v>
      </c>
      <c r="CQ9" s="141">
        <v>1.4E-2</v>
      </c>
      <c r="CR9" s="198">
        <f>$AH$14</f>
        <v>19.914091558046913</v>
      </c>
      <c r="CS9" s="198">
        <f t="shared" si="43"/>
        <v>1422.4351112890652</v>
      </c>
      <c r="CT9" s="198">
        <f t="shared" si="44"/>
        <v>9.9570457790234563</v>
      </c>
      <c r="CU9" s="408">
        <f t="shared" si="45"/>
        <v>45.565725845400294</v>
      </c>
      <c r="CV9" s="198">
        <f t="shared" si="46"/>
        <v>1.3276061038697942</v>
      </c>
      <c r="CW9" s="198">
        <f t="shared" si="47"/>
        <v>1.5318531967728393</v>
      </c>
      <c r="CX9" s="198">
        <f t="shared" si="48"/>
        <v>8.6294396751536624</v>
      </c>
      <c r="CY9" s="198">
        <f t="shared" si="49"/>
        <v>11.488898975796296</v>
      </c>
      <c r="CZ9" s="782"/>
      <c r="DA9" s="785"/>
      <c r="DC9" s="324">
        <v>0.94282407407407398</v>
      </c>
      <c r="DD9" s="335">
        <f t="shared" si="50"/>
        <v>45278.942824074074</v>
      </c>
      <c r="DE9" s="314" t="s">
        <v>368</v>
      </c>
      <c r="DF9" s="314">
        <v>4.0000000000000001E-3</v>
      </c>
      <c r="DG9" s="314"/>
      <c r="DH9" s="314">
        <v>0.02</v>
      </c>
      <c r="DI9" s="315">
        <f t="shared" si="51"/>
        <v>121.78910427500043</v>
      </c>
      <c r="DJ9" s="315">
        <f t="shared" si="52"/>
        <v>6089.4552137500214</v>
      </c>
      <c r="DK9" s="315">
        <f t="shared" si="53"/>
        <v>24.357820855000085</v>
      </c>
      <c r="DL9" s="315">
        <f t="shared" si="54"/>
        <v>0</v>
      </c>
      <c r="DM9" s="315">
        <f t="shared" si="55"/>
        <v>5.7994811559524004</v>
      </c>
      <c r="DN9" s="315">
        <f t="shared" si="56"/>
        <v>6.4099528565789701</v>
      </c>
      <c r="DO9" s="315">
        <f t="shared" si="57"/>
        <v>18.558339699047686</v>
      </c>
      <c r="DP9" s="315">
        <f t="shared" si="58"/>
        <v>30.767773711579053</v>
      </c>
      <c r="DQ9" s="782"/>
      <c r="DR9" s="785"/>
      <c r="DT9" s="325">
        <v>0.95916666666666661</v>
      </c>
      <c r="DU9" s="334">
        <f t="shared" si="78"/>
        <v>45278.959166666667</v>
      </c>
      <c r="DV9" s="316" t="s">
        <v>371</v>
      </c>
      <c r="DW9" s="316">
        <v>6.0000000000000001E-3</v>
      </c>
      <c r="DX9" s="316">
        <v>0.02</v>
      </c>
      <c r="DY9" s="316">
        <v>0.03</v>
      </c>
      <c r="DZ9" s="317">
        <f t="shared" si="59"/>
        <v>64.019232711319731</v>
      </c>
      <c r="EA9" s="317">
        <f t="shared" si="60"/>
        <v>2133.9744237106579</v>
      </c>
      <c r="EB9" s="317">
        <f t="shared" si="61"/>
        <v>12.803846542263948</v>
      </c>
      <c r="EC9" s="317">
        <f t="shared" si="62"/>
        <v>82.866666666666674</v>
      </c>
      <c r="ED9" s="317">
        <f t="shared" si="63"/>
        <v>2.06513653907483</v>
      </c>
      <c r="EE9" s="317">
        <f t="shared" si="64"/>
        <v>2.2075597486661978</v>
      </c>
      <c r="EF9" s="317">
        <f t="shared" si="65"/>
        <v>10.738710003189118</v>
      </c>
      <c r="EG9" s="317">
        <f t="shared" si="66"/>
        <v>15.011406290930145</v>
      </c>
      <c r="EK9" s="799" t="s">
        <v>160</v>
      </c>
      <c r="EL9" s="800">
        <f>Q11</f>
        <v>114.1</v>
      </c>
      <c r="EM9" s="799">
        <v>535.6</v>
      </c>
      <c r="EN9" s="800">
        <f>MAX(BL7:BL64)</f>
        <v>32.908249787636066</v>
      </c>
      <c r="EO9" s="801">
        <f>K11</f>
        <v>45278.932210648149</v>
      </c>
    </row>
    <row r="10" spans="1:145" ht="60" x14ac:dyDescent="0.25">
      <c r="A10" s="13">
        <v>45644</v>
      </c>
      <c r="B10" s="12">
        <v>0.93480324074074073</v>
      </c>
      <c r="C10" s="10" t="s">
        <v>70</v>
      </c>
      <c r="D10" s="10" t="s">
        <v>71</v>
      </c>
      <c r="E10" s="10"/>
      <c r="F10" s="9" t="s">
        <v>60</v>
      </c>
      <c r="J10" s="24" t="s">
        <v>21</v>
      </c>
      <c r="K10" s="165">
        <v>45278.928680555553</v>
      </c>
      <c r="L10" s="165">
        <v>0.93527777777777776</v>
      </c>
      <c r="M10" s="165">
        <v>0.9347685185185185</v>
      </c>
      <c r="N10" s="165">
        <v>45278.935277777775</v>
      </c>
      <c r="O10" s="165">
        <f t="shared" si="0"/>
        <v>6.5972222218988463E-3</v>
      </c>
      <c r="P10" s="158">
        <f>O10*86400</f>
        <v>569.99999997206032</v>
      </c>
      <c r="Q10" s="158">
        <f>16.9+116.5+441.9+193.8</f>
        <v>769.09999999999991</v>
      </c>
      <c r="R10" s="158">
        <f t="shared" si="1"/>
        <v>1.3492982456801734</v>
      </c>
      <c r="S10" s="173">
        <f t="shared" si="2"/>
        <v>80.957894740810403</v>
      </c>
      <c r="T10" s="24" t="s">
        <v>123</v>
      </c>
      <c r="U10" s="24" t="s">
        <v>124</v>
      </c>
      <c r="V10" s="24" t="s">
        <v>131</v>
      </c>
      <c r="Z10" s="145" t="s">
        <v>60</v>
      </c>
      <c r="AA10" s="145" t="s">
        <v>325</v>
      </c>
      <c r="AB10" s="145">
        <v>50</v>
      </c>
      <c r="AC10" s="145">
        <v>27</v>
      </c>
      <c r="AD10" s="202">
        <f>Q12</f>
        <v>198.9</v>
      </c>
      <c r="AE10" s="145">
        <f t="shared" ref="AE10:AE24" si="80">(180-AC10)-(180-AB10)</f>
        <v>23</v>
      </c>
      <c r="AF10" s="145">
        <f t="shared" ref="AF10:AF24" si="81">(90-AB10)+AC10</f>
        <v>67</v>
      </c>
      <c r="AG10" s="145">
        <f t="shared" ref="AG10:AG24" si="82">SIN(RADIANS(AE10))*AD10</f>
        <v>77.716421456516557</v>
      </c>
      <c r="AH10">
        <f t="shared" si="24"/>
        <v>2.5593046652474523</v>
      </c>
      <c r="AL10" s="322">
        <v>0.96081018518518524</v>
      </c>
      <c r="AM10" s="339">
        <f t="shared" si="25"/>
        <v>45278.960810185185</v>
      </c>
      <c r="AN10" s="309" t="s">
        <v>319</v>
      </c>
      <c r="AO10" s="309">
        <v>2E-3</v>
      </c>
      <c r="AP10" s="309">
        <v>3.0000000000000001E-3</v>
      </c>
      <c r="AQ10" s="309">
        <v>1.0999999999999999E-2</v>
      </c>
      <c r="AR10" s="309">
        <f t="shared" si="26"/>
        <v>34.364974360285515</v>
      </c>
      <c r="AS10" s="309">
        <f t="shared" si="27"/>
        <v>3124.0885782077744</v>
      </c>
      <c r="AT10" s="309">
        <f t="shared" si="79"/>
        <v>6.248177156415549</v>
      </c>
      <c r="AU10" s="309">
        <f t="shared" si="28"/>
        <v>9.3722657346233227</v>
      </c>
      <c r="AV10" s="408">
        <f t="shared" si="29"/>
        <v>53.972727272727276</v>
      </c>
      <c r="AW10" s="309">
        <f t="shared" si="30"/>
        <v>2.8637478633571263</v>
      </c>
      <c r="AX10" s="309">
        <f t="shared" si="31"/>
        <v>3.4364974360285521</v>
      </c>
      <c r="AY10" s="309">
        <f t="shared" si="32"/>
        <v>3.3844292930584228</v>
      </c>
      <c r="AZ10" s="309">
        <f t="shared" si="33"/>
        <v>9.6846745924441002</v>
      </c>
      <c r="BA10" s="772"/>
      <c r="BB10" s="778"/>
      <c r="BD10" s="340">
        <v>0.93361111111111106</v>
      </c>
      <c r="BE10" s="341">
        <f t="shared" si="67"/>
        <v>45278.933611111112</v>
      </c>
      <c r="BF10" s="342" t="s">
        <v>324</v>
      </c>
      <c r="BG10" s="342">
        <v>0.01</v>
      </c>
      <c r="BH10" s="342">
        <v>1.2E-2</v>
      </c>
      <c r="BI10" s="342">
        <v>1.4999999999999999E-2</v>
      </c>
      <c r="BJ10" s="343">
        <f t="shared" si="34"/>
        <v>35.258839058181493</v>
      </c>
      <c r="BK10" s="343">
        <f t="shared" si="35"/>
        <v>2350.589270545433</v>
      </c>
      <c r="BL10" s="343">
        <f t="shared" si="36"/>
        <v>23.505892705454329</v>
      </c>
      <c r="BM10" s="408">
        <f t="shared" si="68"/>
        <v>91.28</v>
      </c>
      <c r="BN10" s="343">
        <f t="shared" si="37"/>
        <v>2.2036774411363433</v>
      </c>
      <c r="BO10" s="343">
        <f t="shared" si="38"/>
        <v>2.5184885041558216</v>
      </c>
      <c r="BP10" s="343">
        <f t="shared" si="39"/>
        <v>21.302215264317987</v>
      </c>
      <c r="BQ10" s="343">
        <f t="shared" si="40"/>
        <v>26.024381209610151</v>
      </c>
      <c r="BR10" s="782"/>
      <c r="BS10" s="785"/>
      <c r="BU10" s="321">
        <v>0.93501157407407398</v>
      </c>
      <c r="BV10" s="338">
        <f t="shared" si="69"/>
        <v>45278.935011574074</v>
      </c>
      <c r="BW10" s="311">
        <v>3</v>
      </c>
      <c r="BX10" s="311">
        <v>6.0000000000000001E-3</v>
      </c>
      <c r="BY10" s="311">
        <v>7.0000000000000001E-3</v>
      </c>
      <c r="BZ10" s="311">
        <v>1.0999999999999999E-2</v>
      </c>
      <c r="CA10" s="312">
        <f t="shared" si="70"/>
        <v>54.327559686135487</v>
      </c>
      <c r="CB10" s="312">
        <f t="shared" si="71"/>
        <v>4938.8690623759539</v>
      </c>
      <c r="CC10" s="312">
        <f t="shared" si="72"/>
        <v>29.633214374255726</v>
      </c>
      <c r="CD10" s="312">
        <f t="shared" si="73"/>
        <v>101.0820096748291</v>
      </c>
      <c r="CE10" s="312">
        <f t="shared" si="74"/>
        <v>4.52729664051129</v>
      </c>
      <c r="CF10" s="312">
        <f t="shared" si="75"/>
        <v>5.4327559686135496</v>
      </c>
      <c r="CG10" s="312">
        <f t="shared" si="76"/>
        <v>25.105917733744434</v>
      </c>
      <c r="CH10" s="312">
        <f t="shared" si="77"/>
        <v>35.065970342869278</v>
      </c>
      <c r="CI10" s="782"/>
      <c r="CJ10" s="785"/>
      <c r="CL10" s="184">
        <v>0.93885416666666666</v>
      </c>
      <c r="CM10" s="336">
        <f t="shared" si="41"/>
        <v>45278.938854166663</v>
      </c>
      <c r="CN10" s="141" t="s">
        <v>366</v>
      </c>
      <c r="CO10" s="141">
        <v>8.0000000000000002E-3</v>
      </c>
      <c r="CP10" s="141">
        <v>1.2E-2</v>
      </c>
      <c r="CQ10" s="141">
        <v>1.4E-2</v>
      </c>
      <c r="CR10" s="198">
        <f t="shared" ref="CR10:CR36" si="83">$AH$14</f>
        <v>19.914091558046913</v>
      </c>
      <c r="CS10" s="198">
        <f t="shared" si="43"/>
        <v>1422.4351112890652</v>
      </c>
      <c r="CT10" s="198">
        <f t="shared" si="44"/>
        <v>11.379480890312522</v>
      </c>
      <c r="CU10" s="408">
        <f t="shared" si="45"/>
        <v>45.565725845400294</v>
      </c>
      <c r="CV10" s="198">
        <f t="shared" si="46"/>
        <v>1.3276061038697942</v>
      </c>
      <c r="CW10" s="198">
        <f t="shared" si="47"/>
        <v>1.5318531967728393</v>
      </c>
      <c r="CX10" s="198">
        <f t="shared" si="48"/>
        <v>10.051874786442728</v>
      </c>
      <c r="CY10" s="198">
        <f t="shared" si="49"/>
        <v>12.911334087085361</v>
      </c>
      <c r="CZ10" s="782"/>
      <c r="DA10" s="785"/>
      <c r="DC10" s="324">
        <v>0.94291666666666663</v>
      </c>
      <c r="DD10" s="335">
        <f t="shared" si="50"/>
        <v>45278.942916666667</v>
      </c>
      <c r="DE10" s="314" t="s">
        <v>368</v>
      </c>
      <c r="DF10" s="314">
        <v>4.0000000000000001E-3</v>
      </c>
      <c r="DG10" s="314"/>
      <c r="DH10" s="314">
        <v>0.02</v>
      </c>
      <c r="DI10" s="315">
        <f t="shared" si="51"/>
        <v>121.78910427500043</v>
      </c>
      <c r="DJ10" s="315">
        <f t="shared" si="52"/>
        <v>6089.4552137500214</v>
      </c>
      <c r="DK10" s="315">
        <f t="shared" si="53"/>
        <v>24.357820855000085</v>
      </c>
      <c r="DL10" s="315">
        <f t="shared" si="54"/>
        <v>0</v>
      </c>
      <c r="DM10" s="315">
        <f t="shared" si="55"/>
        <v>5.7994811559524004</v>
      </c>
      <c r="DN10" s="315">
        <f t="shared" si="56"/>
        <v>6.4099528565789701</v>
      </c>
      <c r="DO10" s="315">
        <f t="shared" si="57"/>
        <v>18.558339699047686</v>
      </c>
      <c r="DP10" s="315">
        <f t="shared" si="58"/>
        <v>30.767773711579053</v>
      </c>
      <c r="DQ10" s="782"/>
      <c r="DR10" s="785"/>
      <c r="DT10" s="325">
        <v>0.95927083333333341</v>
      </c>
      <c r="DU10" s="334">
        <f t="shared" si="78"/>
        <v>45278.959270833337</v>
      </c>
      <c r="DV10" s="316" t="s">
        <v>371</v>
      </c>
      <c r="DW10" s="316">
        <v>5.0000000000000001E-3</v>
      </c>
      <c r="DX10" s="316">
        <v>0.02</v>
      </c>
      <c r="DY10" s="316">
        <v>0.03</v>
      </c>
      <c r="DZ10" s="317">
        <f t="shared" si="59"/>
        <v>64.019232711319731</v>
      </c>
      <c r="EA10" s="317">
        <f t="shared" si="60"/>
        <v>2133.9744237106579</v>
      </c>
      <c r="EB10" s="317">
        <f t="shared" si="61"/>
        <v>10.66987211855329</v>
      </c>
      <c r="EC10" s="317">
        <f t="shared" si="62"/>
        <v>82.866666666666674</v>
      </c>
      <c r="ED10" s="317">
        <f t="shared" si="63"/>
        <v>2.06513653907483</v>
      </c>
      <c r="EE10" s="317">
        <f t="shared" si="64"/>
        <v>2.2075597486661978</v>
      </c>
      <c r="EF10" s="317">
        <f t="shared" si="65"/>
        <v>8.6047355794784597</v>
      </c>
      <c r="EG10" s="317">
        <f t="shared" si="66"/>
        <v>12.877431867219487</v>
      </c>
      <c r="EK10" s="799" t="s">
        <v>163</v>
      </c>
      <c r="EL10" s="800">
        <f>Q12</f>
        <v>198.9</v>
      </c>
      <c r="EM10" s="799">
        <v>222.8</v>
      </c>
      <c r="EN10" s="800">
        <f>MAX(BL66:BL123)</f>
        <v>93.259705747819851</v>
      </c>
      <c r="EO10" s="801">
        <f>K12</f>
        <v>45278.928680555553</v>
      </c>
    </row>
    <row r="11" spans="1:145" ht="26.25" x14ac:dyDescent="0.25">
      <c r="A11" s="16">
        <v>45644</v>
      </c>
      <c r="B11" s="17">
        <v>0.93511574074074078</v>
      </c>
      <c r="C11" s="18" t="s">
        <v>25</v>
      </c>
      <c r="D11" s="18" t="s">
        <v>14</v>
      </c>
      <c r="E11" s="18"/>
      <c r="F11" s="18" t="s">
        <v>60</v>
      </c>
      <c r="J11" s="24" t="s">
        <v>160</v>
      </c>
      <c r="K11" s="165">
        <v>45278.932210648149</v>
      </c>
      <c r="L11" s="165">
        <v>0.93527777777777776</v>
      </c>
      <c r="M11" s="165"/>
      <c r="N11" s="165">
        <v>45278.935277777775</v>
      </c>
      <c r="O11" s="165">
        <f t="shared" si="0"/>
        <v>3.0671296262880787E-3</v>
      </c>
      <c r="P11" s="158">
        <f t="shared" ref="P11:P19" si="84">O11*86400</f>
        <v>264.99999971129</v>
      </c>
      <c r="Q11" s="158">
        <v>114.1</v>
      </c>
      <c r="R11" s="158">
        <f t="shared" si="1"/>
        <v>0.43056603820493855</v>
      </c>
      <c r="S11" s="173">
        <f t="shared" si="2"/>
        <v>25.833962292296313</v>
      </c>
      <c r="T11" s="24"/>
      <c r="U11" s="24"/>
      <c r="V11" s="24"/>
      <c r="Z11" s="311" t="s">
        <v>60</v>
      </c>
      <c r="AA11" s="311" t="s">
        <v>327</v>
      </c>
      <c r="AB11" s="311">
        <v>50</v>
      </c>
      <c r="AC11" s="311">
        <v>30</v>
      </c>
      <c r="AD11" s="312">
        <f>Q14</f>
        <v>46.9</v>
      </c>
      <c r="AE11" s="311">
        <f t="shared" si="80"/>
        <v>20</v>
      </c>
      <c r="AF11" s="311">
        <f t="shared" si="81"/>
        <v>70</v>
      </c>
      <c r="AG11" s="311">
        <f t="shared" si="82"/>
        <v>16.040744721973862</v>
      </c>
      <c r="AL11" s="322">
        <v>0.96182870370370377</v>
      </c>
      <c r="AM11" s="339">
        <f t="shared" si="25"/>
        <v>45278.961828703701</v>
      </c>
      <c r="AN11" s="309" t="s">
        <v>319</v>
      </c>
      <c r="AO11" s="309">
        <v>3.0000000000000001E-3</v>
      </c>
      <c r="AP11" s="309">
        <v>3.0000000000000001E-3</v>
      </c>
      <c r="AQ11" s="309">
        <v>1.0999999999999999E-2</v>
      </c>
      <c r="AR11" s="309">
        <f t="shared" si="26"/>
        <v>34.364974360285515</v>
      </c>
      <c r="AS11" s="309">
        <f t="shared" si="27"/>
        <v>3124.0885782077744</v>
      </c>
      <c r="AT11" s="309">
        <f t="shared" si="79"/>
        <v>9.3722657346233227</v>
      </c>
      <c r="AU11" s="309">
        <f t="shared" si="28"/>
        <v>9.3722657346233227</v>
      </c>
      <c r="AV11" s="408">
        <f t="shared" si="29"/>
        <v>53.972727272727276</v>
      </c>
      <c r="AW11" s="309">
        <f t="shared" si="30"/>
        <v>2.8637478633571263</v>
      </c>
      <c r="AX11" s="309">
        <f t="shared" si="31"/>
        <v>3.4364974360285521</v>
      </c>
      <c r="AY11" s="309">
        <f t="shared" si="32"/>
        <v>6.5085178712661964</v>
      </c>
      <c r="AZ11" s="309">
        <f t="shared" si="33"/>
        <v>12.808763170651876</v>
      </c>
      <c r="BA11" s="772"/>
      <c r="BB11" s="778"/>
      <c r="BD11" s="340">
        <v>0.93374999999999997</v>
      </c>
      <c r="BE11" s="341">
        <f t="shared" si="67"/>
        <v>45278.933749999997</v>
      </c>
      <c r="BF11" s="342" t="s">
        <v>324</v>
      </c>
      <c r="BG11" s="342">
        <v>8.9999999999999993E-3</v>
      </c>
      <c r="BH11" s="342">
        <v>1.2E-2</v>
      </c>
      <c r="BI11" s="342">
        <v>1.4999999999999999E-2</v>
      </c>
      <c r="BJ11" s="343">
        <f t="shared" si="34"/>
        <v>35.258839058181493</v>
      </c>
      <c r="BK11" s="343">
        <f t="shared" si="35"/>
        <v>2350.589270545433</v>
      </c>
      <c r="BL11" s="343">
        <f t="shared" si="36"/>
        <v>21.155303434908895</v>
      </c>
      <c r="BM11" s="408">
        <f t="shared" si="68"/>
        <v>91.28</v>
      </c>
      <c r="BN11" s="343">
        <f t="shared" si="37"/>
        <v>2.2036774411363433</v>
      </c>
      <c r="BO11" s="343">
        <f t="shared" si="38"/>
        <v>2.5184885041558216</v>
      </c>
      <c r="BP11" s="343">
        <f t="shared" si="39"/>
        <v>18.951625993772552</v>
      </c>
      <c r="BQ11" s="343">
        <f t="shared" si="40"/>
        <v>23.673791939064717</v>
      </c>
      <c r="BR11" s="782"/>
      <c r="BS11" s="785"/>
      <c r="BU11" s="321">
        <v>0.93510416666666663</v>
      </c>
      <c r="BV11" s="338">
        <f t="shared" si="69"/>
        <v>45278.935104166667</v>
      </c>
      <c r="BW11" s="311">
        <v>3</v>
      </c>
      <c r="BX11" s="311">
        <v>5.0000000000000001E-3</v>
      </c>
      <c r="BY11" s="311">
        <v>8.0000000000000002E-3</v>
      </c>
      <c r="BZ11" s="311">
        <v>1.0999999999999999E-2</v>
      </c>
      <c r="CA11" s="312">
        <f t="shared" si="70"/>
        <v>54.327559686135487</v>
      </c>
      <c r="CB11" s="312">
        <f t="shared" si="71"/>
        <v>4938.8690623759539</v>
      </c>
      <c r="CC11" s="312">
        <f t="shared" si="72"/>
        <v>24.694345311879772</v>
      </c>
      <c r="CD11" s="312">
        <f t="shared" si="73"/>
        <v>115.52229677123324</v>
      </c>
      <c r="CE11" s="312">
        <f t="shared" si="74"/>
        <v>4.52729664051129</v>
      </c>
      <c r="CF11" s="312">
        <f t="shared" si="75"/>
        <v>5.4327559686135496</v>
      </c>
      <c r="CG11" s="312">
        <f t="shared" si="76"/>
        <v>20.167048671368484</v>
      </c>
      <c r="CH11" s="312">
        <f t="shared" si="77"/>
        <v>30.127101280493321</v>
      </c>
      <c r="CI11" s="782"/>
      <c r="CJ11" s="785"/>
      <c r="CL11" s="184">
        <v>0.93890046296296292</v>
      </c>
      <c r="CM11" s="336">
        <f t="shared" si="41"/>
        <v>45278.938900462963</v>
      </c>
      <c r="CN11" s="141" t="s">
        <v>366</v>
      </c>
      <c r="CO11" s="141">
        <v>1.2E-2</v>
      </c>
      <c r="CP11" s="141">
        <v>1.2E-2</v>
      </c>
      <c r="CQ11" s="141">
        <v>1.4E-2</v>
      </c>
      <c r="CR11" s="198">
        <f t="shared" si="83"/>
        <v>19.914091558046913</v>
      </c>
      <c r="CS11" s="198">
        <f t="shared" si="43"/>
        <v>1422.4351112890652</v>
      </c>
      <c r="CT11" s="198">
        <f t="shared" si="44"/>
        <v>17.069221335468782</v>
      </c>
      <c r="CU11" s="408">
        <f t="shared" si="45"/>
        <v>45.565725845400294</v>
      </c>
      <c r="CV11" s="198">
        <f t="shared" si="46"/>
        <v>1.3276061038697942</v>
      </c>
      <c r="CW11" s="198">
        <f t="shared" si="47"/>
        <v>1.5318531967728393</v>
      </c>
      <c r="CX11" s="198">
        <f t="shared" si="48"/>
        <v>15.741615231598988</v>
      </c>
      <c r="CY11" s="198">
        <f t="shared" si="49"/>
        <v>18.601074532241622</v>
      </c>
      <c r="CZ11" s="782"/>
      <c r="DA11" s="785"/>
      <c r="DC11" s="324">
        <v>0.94299768518518512</v>
      </c>
      <c r="DD11" s="335">
        <f t="shared" si="50"/>
        <v>45278.942997685182</v>
      </c>
      <c r="DE11" s="314" t="s">
        <v>368</v>
      </c>
      <c r="DF11" s="314">
        <v>6.0000000000000001E-3</v>
      </c>
      <c r="DG11" s="314"/>
      <c r="DH11" s="314">
        <v>0.02</v>
      </c>
      <c r="DI11" s="315">
        <f t="shared" si="51"/>
        <v>121.78910427500043</v>
      </c>
      <c r="DJ11" s="315">
        <f t="shared" si="52"/>
        <v>6089.4552137500214</v>
      </c>
      <c r="DK11" s="315">
        <f t="shared" si="53"/>
        <v>36.536731282500128</v>
      </c>
      <c r="DL11" s="315">
        <f t="shared" si="54"/>
        <v>0</v>
      </c>
      <c r="DM11" s="315">
        <f t="shared" si="55"/>
        <v>5.7994811559524004</v>
      </c>
      <c r="DN11" s="315">
        <f t="shared" si="56"/>
        <v>6.4099528565789701</v>
      </c>
      <c r="DO11" s="315">
        <f t="shared" si="57"/>
        <v>30.737250126547728</v>
      </c>
      <c r="DP11" s="315">
        <f t="shared" si="58"/>
        <v>42.946684139079096</v>
      </c>
      <c r="DQ11" s="782"/>
      <c r="DR11" s="785"/>
      <c r="DT11" s="325">
        <v>0.95937499999999998</v>
      </c>
      <c r="DU11" s="334">
        <f t="shared" si="78"/>
        <v>45278.959374999999</v>
      </c>
      <c r="DV11" s="316" t="s">
        <v>371</v>
      </c>
      <c r="DW11" s="316">
        <v>7.0000000000000001E-3</v>
      </c>
      <c r="DX11" s="316">
        <v>2.1000000000000001E-2</v>
      </c>
      <c r="DY11" s="316">
        <v>0.03</v>
      </c>
      <c r="DZ11" s="317">
        <f t="shared" si="59"/>
        <v>64.019232711319731</v>
      </c>
      <c r="EA11" s="317">
        <f t="shared" si="60"/>
        <v>2133.9744237106579</v>
      </c>
      <c r="EB11" s="317">
        <f t="shared" si="61"/>
        <v>14.937820965974606</v>
      </c>
      <c r="EC11" s="317">
        <f t="shared" si="62"/>
        <v>87.010000000000019</v>
      </c>
      <c r="ED11" s="317">
        <f t="shared" si="63"/>
        <v>2.06513653907483</v>
      </c>
      <c r="EE11" s="317">
        <f t="shared" si="64"/>
        <v>2.2075597486661978</v>
      </c>
      <c r="EF11" s="317">
        <f t="shared" si="65"/>
        <v>12.872684426899776</v>
      </c>
      <c r="EG11" s="317">
        <f t="shared" si="66"/>
        <v>17.145380714640805</v>
      </c>
      <c r="EK11" s="799" t="s">
        <v>70</v>
      </c>
      <c r="EL11" s="800">
        <f>Q13</f>
        <v>334.5</v>
      </c>
      <c r="EM11" s="799">
        <v>106.2</v>
      </c>
      <c r="EN11" s="800">
        <f>MAX(CC7:CC39)</f>
        <v>74.083035935639302</v>
      </c>
      <c r="EO11" s="801">
        <f>K13</f>
        <v>45278.934803240743</v>
      </c>
    </row>
    <row r="12" spans="1:145" ht="45" x14ac:dyDescent="0.25">
      <c r="A12" s="8">
        <v>45644</v>
      </c>
      <c r="B12" s="12">
        <v>0.93578703703703703</v>
      </c>
      <c r="C12" s="10" t="s">
        <v>70</v>
      </c>
      <c r="D12" s="10" t="s">
        <v>75</v>
      </c>
      <c r="E12" s="10"/>
      <c r="F12" s="9" t="s">
        <v>60</v>
      </c>
      <c r="J12" s="24" t="s">
        <v>163</v>
      </c>
      <c r="K12" s="165">
        <v>45278.928680555553</v>
      </c>
      <c r="L12" s="165"/>
      <c r="M12" s="165">
        <v>0.93480324074074073</v>
      </c>
      <c r="N12" s="165">
        <v>45278.934803240743</v>
      </c>
      <c r="O12" s="165">
        <f t="shared" ref="O12" si="85">N12-K12</f>
        <v>6.1226851903484203E-3</v>
      </c>
      <c r="P12" s="158">
        <f t="shared" si="84"/>
        <v>529.00000044610351</v>
      </c>
      <c r="Q12" s="158">
        <v>198.9</v>
      </c>
      <c r="R12" s="158">
        <f t="shared" ref="R12" si="86">Q12/P12</f>
        <v>0.37599243824625417</v>
      </c>
      <c r="S12" s="173">
        <f t="shared" ref="S12" si="87">R12*60</f>
        <v>22.559546294775249</v>
      </c>
      <c r="T12" s="24"/>
      <c r="U12" s="24"/>
      <c r="V12" s="24"/>
      <c r="Z12" s="311" t="s">
        <v>60</v>
      </c>
      <c r="AA12" s="311" t="s">
        <v>328</v>
      </c>
      <c r="AB12" s="311">
        <v>50</v>
      </c>
      <c r="AC12" s="311">
        <v>31</v>
      </c>
      <c r="AD12" s="312">
        <f>Q15</f>
        <v>117.6</v>
      </c>
      <c r="AE12" s="311">
        <f t="shared" si="80"/>
        <v>19</v>
      </c>
      <c r="AF12" s="311">
        <f t="shared" si="81"/>
        <v>71</v>
      </c>
      <c r="AG12" s="311">
        <f t="shared" si="82"/>
        <v>38.286814964161628</v>
      </c>
      <c r="AH12">
        <f>AG12+AG11</f>
        <v>54.327559686135487</v>
      </c>
      <c r="AL12" s="322">
        <v>0.96534722222222225</v>
      </c>
      <c r="AM12" s="339">
        <f t="shared" si="25"/>
        <v>45278.96534722222</v>
      </c>
      <c r="AN12" s="309" t="s">
        <v>319</v>
      </c>
      <c r="AO12" s="309">
        <v>3.0000000000000001E-3</v>
      </c>
      <c r="AP12" s="309">
        <v>5.0000000000000001E-3</v>
      </c>
      <c r="AQ12" s="309">
        <v>1.0999999999999999E-2</v>
      </c>
      <c r="AR12" s="309">
        <f t="shared" si="26"/>
        <v>34.364974360285515</v>
      </c>
      <c r="AS12" s="309">
        <f t="shared" si="27"/>
        <v>3124.0885782077744</v>
      </c>
      <c r="AT12" s="309">
        <f t="shared" si="79"/>
        <v>9.3722657346233227</v>
      </c>
      <c r="AU12" s="309">
        <f t="shared" si="28"/>
        <v>15.620442891038872</v>
      </c>
      <c r="AV12" s="408">
        <f t="shared" si="29"/>
        <v>89.954545454545467</v>
      </c>
      <c r="AW12" s="309">
        <f t="shared" si="30"/>
        <v>2.8637478633571263</v>
      </c>
      <c r="AX12" s="309">
        <f t="shared" si="31"/>
        <v>3.4364974360285521</v>
      </c>
      <c r="AY12" s="309">
        <f t="shared" si="32"/>
        <v>6.5085178712661964</v>
      </c>
      <c r="AZ12" s="309">
        <f t="shared" si="33"/>
        <v>12.808763170651876</v>
      </c>
      <c r="BA12" s="772"/>
      <c r="BB12" s="778"/>
      <c r="BD12" s="340">
        <v>0.93388888888888888</v>
      </c>
      <c r="BE12" s="341">
        <f t="shared" si="67"/>
        <v>45278.933888888889</v>
      </c>
      <c r="BF12" s="342" t="s">
        <v>324</v>
      </c>
      <c r="BG12" s="342">
        <v>0.01</v>
      </c>
      <c r="BH12" s="342">
        <v>1.2E-2</v>
      </c>
      <c r="BI12" s="342">
        <v>1.4999999999999999E-2</v>
      </c>
      <c r="BJ12" s="343">
        <f t="shared" si="34"/>
        <v>35.258839058181493</v>
      </c>
      <c r="BK12" s="343">
        <f t="shared" si="35"/>
        <v>2350.589270545433</v>
      </c>
      <c r="BL12" s="343">
        <f t="shared" si="36"/>
        <v>23.505892705454329</v>
      </c>
      <c r="BM12" s="408">
        <f t="shared" si="68"/>
        <v>91.28</v>
      </c>
      <c r="BN12" s="343">
        <f t="shared" si="37"/>
        <v>2.2036774411363433</v>
      </c>
      <c r="BO12" s="343">
        <f t="shared" si="38"/>
        <v>2.5184885041558216</v>
      </c>
      <c r="BP12" s="343">
        <f t="shared" si="39"/>
        <v>21.302215264317987</v>
      </c>
      <c r="BQ12" s="343">
        <f t="shared" si="40"/>
        <v>26.024381209610151</v>
      </c>
      <c r="BR12" s="782"/>
      <c r="BS12" s="785"/>
      <c r="BU12" s="321">
        <v>0.93524305555555554</v>
      </c>
      <c r="BV12" s="338">
        <f t="shared" si="69"/>
        <v>45278.935243055559</v>
      </c>
      <c r="BW12" s="311">
        <v>3</v>
      </c>
      <c r="BX12" s="311">
        <v>8.9999999999999993E-3</v>
      </c>
      <c r="BY12" s="311">
        <v>8.9999999999999993E-3</v>
      </c>
      <c r="BZ12" s="311">
        <v>1.0999999999999999E-2</v>
      </c>
      <c r="CA12" s="312">
        <f t="shared" si="70"/>
        <v>54.327559686135487</v>
      </c>
      <c r="CB12" s="312">
        <f t="shared" si="71"/>
        <v>4938.8690623759539</v>
      </c>
      <c r="CC12" s="312">
        <f t="shared" si="72"/>
        <v>44.44982156138358</v>
      </c>
      <c r="CD12" s="312">
        <f t="shared" si="73"/>
        <v>129.96258386763739</v>
      </c>
      <c r="CE12" s="312">
        <f t="shared" si="74"/>
        <v>4.52729664051129</v>
      </c>
      <c r="CF12" s="312">
        <f t="shared" si="75"/>
        <v>5.4327559686135496</v>
      </c>
      <c r="CG12" s="312">
        <f t="shared" si="76"/>
        <v>39.922524920872291</v>
      </c>
      <c r="CH12" s="312">
        <f t="shared" si="77"/>
        <v>49.882577529997128</v>
      </c>
      <c r="CI12" s="782"/>
      <c r="CJ12" s="785"/>
      <c r="CL12" s="184">
        <v>0.93893518518518526</v>
      </c>
      <c r="CM12" s="336">
        <f t="shared" si="41"/>
        <v>45278.938935185186</v>
      </c>
      <c r="CN12" s="141" t="s">
        <v>366</v>
      </c>
      <c r="CO12" s="141">
        <v>1.0999999999999999E-2</v>
      </c>
      <c r="CP12" s="141">
        <v>1.2E-2</v>
      </c>
      <c r="CQ12" s="141">
        <v>1.4E-2</v>
      </c>
      <c r="CR12" s="198">
        <f t="shared" si="83"/>
        <v>19.914091558046913</v>
      </c>
      <c r="CS12" s="198">
        <f t="shared" si="43"/>
        <v>1422.4351112890652</v>
      </c>
      <c r="CT12" s="198">
        <f t="shared" si="44"/>
        <v>15.646786224179715</v>
      </c>
      <c r="CU12" s="408">
        <f t="shared" si="45"/>
        <v>45.565725845400294</v>
      </c>
      <c r="CV12" s="198">
        <f t="shared" si="46"/>
        <v>1.3276061038697942</v>
      </c>
      <c r="CW12" s="198">
        <f t="shared" si="47"/>
        <v>1.5318531967728393</v>
      </c>
      <c r="CX12" s="198">
        <f t="shared" si="48"/>
        <v>14.319180120309921</v>
      </c>
      <c r="CY12" s="198">
        <f t="shared" si="49"/>
        <v>17.178639420952553</v>
      </c>
      <c r="CZ12" s="782"/>
      <c r="DA12" s="785"/>
      <c r="DC12" s="324">
        <v>0.9434027777777777</v>
      </c>
      <c r="DD12" s="335">
        <f t="shared" si="50"/>
        <v>45278.943402777775</v>
      </c>
      <c r="DE12" s="314" t="s">
        <v>368</v>
      </c>
      <c r="DF12" s="314">
        <v>6.0000000000000001E-3</v>
      </c>
      <c r="DG12" s="314"/>
      <c r="DH12" s="314">
        <v>0.02</v>
      </c>
      <c r="DI12" s="315">
        <f t="shared" si="51"/>
        <v>121.78910427500043</v>
      </c>
      <c r="DJ12" s="315">
        <f t="shared" si="52"/>
        <v>6089.4552137500214</v>
      </c>
      <c r="DK12" s="315">
        <f t="shared" si="53"/>
        <v>36.536731282500128</v>
      </c>
      <c r="DL12" s="315">
        <f t="shared" si="54"/>
        <v>0</v>
      </c>
      <c r="DM12" s="315">
        <f t="shared" si="55"/>
        <v>5.7994811559524004</v>
      </c>
      <c r="DN12" s="315">
        <f t="shared" si="56"/>
        <v>6.4099528565789701</v>
      </c>
      <c r="DO12" s="315">
        <f t="shared" si="57"/>
        <v>30.737250126547728</v>
      </c>
      <c r="DP12" s="315">
        <f t="shared" si="58"/>
        <v>42.946684139079096</v>
      </c>
      <c r="DQ12" s="782"/>
      <c r="DR12" s="785"/>
      <c r="DT12" s="325">
        <v>0.95947916666666666</v>
      </c>
      <c r="DU12" s="334">
        <f t="shared" si="78"/>
        <v>45278.959479166668</v>
      </c>
      <c r="DV12" s="316" t="s">
        <v>371</v>
      </c>
      <c r="DW12" s="316">
        <v>6.0000000000000001E-3</v>
      </c>
      <c r="DX12" s="316">
        <v>2.3E-2</v>
      </c>
      <c r="DY12" s="316">
        <v>0.03</v>
      </c>
      <c r="DZ12" s="317">
        <f t="shared" si="59"/>
        <v>64.019232711319731</v>
      </c>
      <c r="EA12" s="317">
        <f t="shared" si="60"/>
        <v>2133.9744237106579</v>
      </c>
      <c r="EB12" s="317">
        <f t="shared" si="61"/>
        <v>12.803846542263948</v>
      </c>
      <c r="EC12" s="317">
        <f t="shared" si="62"/>
        <v>95.296666666666667</v>
      </c>
      <c r="ED12" s="317">
        <f t="shared" si="63"/>
        <v>2.06513653907483</v>
      </c>
      <c r="EE12" s="317">
        <f t="shared" si="64"/>
        <v>2.2075597486661978</v>
      </c>
      <c r="EF12" s="317">
        <f t="shared" si="65"/>
        <v>10.738710003189118</v>
      </c>
      <c r="EG12" s="317">
        <f t="shared" si="66"/>
        <v>15.011406290930145</v>
      </c>
      <c r="EK12" s="799" t="s">
        <v>348</v>
      </c>
      <c r="EL12" s="800">
        <f>Q17</f>
        <v>13.1</v>
      </c>
      <c r="EM12" s="799">
        <v>40.299999999999997</v>
      </c>
      <c r="EN12" s="800">
        <v>0</v>
      </c>
      <c r="EO12" s="801">
        <f>K17</f>
        <v>45278.939849537041</v>
      </c>
    </row>
    <row r="13" spans="1:145" ht="60" x14ac:dyDescent="0.25">
      <c r="A13" s="13">
        <v>45644</v>
      </c>
      <c r="B13" s="12">
        <v>0.93690972222222213</v>
      </c>
      <c r="C13" s="10" t="s">
        <v>70</v>
      </c>
      <c r="D13" s="10" t="s">
        <v>77</v>
      </c>
      <c r="E13" s="10"/>
      <c r="F13" s="10" t="s">
        <v>60</v>
      </c>
      <c r="J13" s="10" t="s">
        <v>70</v>
      </c>
      <c r="K13" s="166">
        <v>45278.934803240743</v>
      </c>
      <c r="L13" s="166">
        <v>0.93876157407407401</v>
      </c>
      <c r="M13" s="166">
        <v>0.93690972222222213</v>
      </c>
      <c r="N13" s="166">
        <v>45278.938761574071</v>
      </c>
      <c r="O13" s="166">
        <f t="shared" si="0"/>
        <v>3.9583333273185417E-3</v>
      </c>
      <c r="P13" s="159">
        <f t="shared" si="84"/>
        <v>341.999999480322</v>
      </c>
      <c r="Q13" s="159">
        <f>169.3+47.9+117.3</f>
        <v>334.5</v>
      </c>
      <c r="R13" s="159">
        <f t="shared" si="1"/>
        <v>0.97807017692479981</v>
      </c>
      <c r="S13" s="174">
        <f t="shared" si="2"/>
        <v>58.684210615487991</v>
      </c>
      <c r="T13" s="11">
        <v>0.16666666666666666</v>
      </c>
      <c r="U13" s="12">
        <v>0.21145833333333333</v>
      </c>
      <c r="V13" s="10" t="s">
        <v>132</v>
      </c>
      <c r="Z13" s="239" t="s">
        <v>60</v>
      </c>
      <c r="AA13" s="239" t="s">
        <v>365</v>
      </c>
      <c r="AB13" s="239">
        <v>50</v>
      </c>
      <c r="AC13" s="239">
        <v>36</v>
      </c>
      <c r="AD13" s="313">
        <f>Q17</f>
        <v>13.1</v>
      </c>
      <c r="AE13" s="239">
        <f t="shared" si="80"/>
        <v>14</v>
      </c>
      <c r="AF13" s="239">
        <f t="shared" si="81"/>
        <v>76</v>
      </c>
      <c r="AG13" s="239">
        <f t="shared" si="82"/>
        <v>3.1691768323556473</v>
      </c>
      <c r="AL13" s="322">
        <v>0.96879629629629627</v>
      </c>
      <c r="AM13" s="339">
        <f t="shared" si="25"/>
        <v>45278.9687962963</v>
      </c>
      <c r="AN13" s="309" t="s">
        <v>319</v>
      </c>
      <c r="AO13" s="309">
        <v>3.0000000000000001E-3</v>
      </c>
      <c r="AP13" s="309">
        <v>5.0000000000000001E-3</v>
      </c>
      <c r="AQ13" s="309">
        <v>1.0999999999999999E-2</v>
      </c>
      <c r="AR13" s="309">
        <f t="shared" si="26"/>
        <v>34.364974360285515</v>
      </c>
      <c r="AS13" s="309">
        <f t="shared" ref="AS13:AS19" si="88">AR13/AQ13</f>
        <v>3124.0885782077744</v>
      </c>
      <c r="AT13" s="309">
        <f t="shared" ref="AT13:AT19" si="89">AO13*AS13</f>
        <v>9.3722657346233227</v>
      </c>
      <c r="AU13" s="309">
        <f t="shared" si="28"/>
        <v>15.620442891038872</v>
      </c>
      <c r="AV13" s="408">
        <f t="shared" si="29"/>
        <v>89.954545454545467</v>
      </c>
      <c r="AW13" s="309">
        <f t="shared" ref="AW13:AW19" si="90">0.001*((AR13/(AQ13+0.001)))</f>
        <v>2.8637478633571263</v>
      </c>
      <c r="AX13" s="309">
        <f t="shared" ref="AX13:AX19" si="91">0.001*((AR13/(AQ13-0.001)))</f>
        <v>3.4364974360285521</v>
      </c>
      <c r="AY13" s="309">
        <f t="shared" ref="AY13:AY19" si="92">AT13-AW13</f>
        <v>6.5085178712661964</v>
      </c>
      <c r="AZ13" s="309">
        <f t="shared" ref="AZ13:AZ19" si="93">AT13+AX13</f>
        <v>12.808763170651876</v>
      </c>
      <c r="BA13" s="772"/>
      <c r="BB13" s="778"/>
      <c r="BD13" s="340">
        <v>0.9340046296296296</v>
      </c>
      <c r="BE13" s="341">
        <f t="shared" si="67"/>
        <v>45278.934004629627</v>
      </c>
      <c r="BF13" s="342" t="s">
        <v>324</v>
      </c>
      <c r="BG13" s="342">
        <v>1.0999999999999999E-2</v>
      </c>
      <c r="BH13" s="342">
        <v>1.2E-2</v>
      </c>
      <c r="BI13" s="342">
        <v>1.4999999999999999E-2</v>
      </c>
      <c r="BJ13" s="343">
        <f t="shared" si="34"/>
        <v>35.258839058181493</v>
      </c>
      <c r="BK13" s="343">
        <f t="shared" si="35"/>
        <v>2350.589270545433</v>
      </c>
      <c r="BL13" s="343">
        <f t="shared" si="36"/>
        <v>25.856481975999763</v>
      </c>
      <c r="BM13" s="408">
        <f t="shared" si="68"/>
        <v>91.28</v>
      </c>
      <c r="BN13" s="343">
        <f t="shared" si="37"/>
        <v>2.2036774411363433</v>
      </c>
      <c r="BO13" s="343">
        <f t="shared" si="38"/>
        <v>2.5184885041558216</v>
      </c>
      <c r="BP13" s="343">
        <f t="shared" si="39"/>
        <v>23.652804534863421</v>
      </c>
      <c r="BQ13" s="343">
        <f t="shared" si="40"/>
        <v>28.374970480155586</v>
      </c>
      <c r="BR13" s="782"/>
      <c r="BS13" s="785"/>
      <c r="BU13" s="321">
        <v>0.93541666666666667</v>
      </c>
      <c r="BV13" s="338">
        <f t="shared" si="69"/>
        <v>45278.935416666667</v>
      </c>
      <c r="BW13" s="311">
        <v>3</v>
      </c>
      <c r="BX13" s="311">
        <v>1.0999999999999999E-2</v>
      </c>
      <c r="BY13" s="311">
        <v>8.9999999999999993E-3</v>
      </c>
      <c r="BZ13" s="311">
        <v>1.0999999999999999E-2</v>
      </c>
      <c r="CA13" s="312">
        <f t="shared" si="70"/>
        <v>54.327559686135487</v>
      </c>
      <c r="CB13" s="312">
        <f t="shared" si="71"/>
        <v>4938.8690623759539</v>
      </c>
      <c r="CC13" s="312">
        <f t="shared" si="72"/>
        <v>54.327559686135487</v>
      </c>
      <c r="CD13" s="312">
        <f t="shared" si="73"/>
        <v>129.96258386763739</v>
      </c>
      <c r="CE13" s="312">
        <f t="shared" si="74"/>
        <v>4.52729664051129</v>
      </c>
      <c r="CF13" s="312">
        <f t="shared" si="75"/>
        <v>5.4327559686135496</v>
      </c>
      <c r="CG13" s="312">
        <f t="shared" si="76"/>
        <v>49.800263045624199</v>
      </c>
      <c r="CH13" s="312">
        <f t="shared" si="77"/>
        <v>59.760315654749036</v>
      </c>
      <c r="CI13" s="782"/>
      <c r="CJ13" s="785"/>
      <c r="CL13" s="184">
        <v>0.93899305555555557</v>
      </c>
      <c r="CM13" s="336">
        <f t="shared" si="41"/>
        <v>45278.938993055555</v>
      </c>
      <c r="CN13" s="141" t="s">
        <v>366</v>
      </c>
      <c r="CO13" s="141">
        <v>1.2E-2</v>
      </c>
      <c r="CP13" s="141">
        <v>1.4E-2</v>
      </c>
      <c r="CQ13" s="141">
        <v>1.4E-2</v>
      </c>
      <c r="CR13" s="198">
        <f t="shared" si="83"/>
        <v>19.914091558046913</v>
      </c>
      <c r="CS13" s="198">
        <f t="shared" si="43"/>
        <v>1422.4351112890652</v>
      </c>
      <c r="CT13" s="198">
        <f t="shared" si="44"/>
        <v>17.069221335468782</v>
      </c>
      <c r="CU13" s="408">
        <f t="shared" si="45"/>
        <v>53.160013486300343</v>
      </c>
      <c r="CV13" s="198">
        <f t="shared" si="46"/>
        <v>1.3276061038697942</v>
      </c>
      <c r="CW13" s="198">
        <f t="shared" si="47"/>
        <v>1.5318531967728393</v>
      </c>
      <c r="CX13" s="198">
        <f t="shared" si="48"/>
        <v>15.741615231598988</v>
      </c>
      <c r="CY13" s="198">
        <f t="shared" si="49"/>
        <v>18.601074532241622</v>
      </c>
      <c r="CZ13" s="782"/>
      <c r="DA13" s="785"/>
      <c r="DC13" s="324">
        <v>0.94349537037037035</v>
      </c>
      <c r="DD13" s="335">
        <f t="shared" si="50"/>
        <v>45278.943495370368</v>
      </c>
      <c r="DE13" s="314" t="s">
        <v>368</v>
      </c>
      <c r="DF13" s="314">
        <v>7.0000000000000001E-3</v>
      </c>
      <c r="DG13" s="314"/>
      <c r="DH13" s="314">
        <v>0.02</v>
      </c>
      <c r="DI13" s="315">
        <f t="shared" si="51"/>
        <v>121.78910427500043</v>
      </c>
      <c r="DJ13" s="315">
        <f t="shared" si="52"/>
        <v>6089.4552137500214</v>
      </c>
      <c r="DK13" s="315">
        <f t="shared" si="53"/>
        <v>42.626186496250149</v>
      </c>
      <c r="DL13" s="315">
        <f t="shared" si="54"/>
        <v>0</v>
      </c>
      <c r="DM13" s="315">
        <f t="shared" si="55"/>
        <v>5.7994811559524004</v>
      </c>
      <c r="DN13" s="315">
        <f t="shared" si="56"/>
        <v>6.4099528565789701</v>
      </c>
      <c r="DO13" s="315">
        <f t="shared" si="57"/>
        <v>36.82670534029775</v>
      </c>
      <c r="DP13" s="315">
        <f t="shared" si="58"/>
        <v>49.036139352829117</v>
      </c>
      <c r="DQ13" s="782"/>
      <c r="DR13" s="785"/>
      <c r="DT13" s="325">
        <v>0.95966435185185184</v>
      </c>
      <c r="DU13" s="334">
        <f t="shared" si="78"/>
        <v>45278.959664351853</v>
      </c>
      <c r="DV13" s="316" t="s">
        <v>371</v>
      </c>
      <c r="DW13" s="316">
        <v>7.0000000000000001E-3</v>
      </c>
      <c r="DX13" s="316">
        <v>2.9000000000000001E-2</v>
      </c>
      <c r="DY13" s="316">
        <v>0.03</v>
      </c>
      <c r="DZ13" s="317">
        <f t="shared" si="59"/>
        <v>64.019232711319731</v>
      </c>
      <c r="EA13" s="317">
        <f t="shared" si="60"/>
        <v>2133.9744237106579</v>
      </c>
      <c r="EB13" s="317">
        <f t="shared" si="61"/>
        <v>14.937820965974606</v>
      </c>
      <c r="EC13" s="317">
        <f t="shared" si="62"/>
        <v>120.15666666666668</v>
      </c>
      <c r="ED13" s="317">
        <f t="shared" si="63"/>
        <v>2.06513653907483</v>
      </c>
      <c r="EE13" s="317">
        <f t="shared" si="64"/>
        <v>2.2075597486661978</v>
      </c>
      <c r="EF13" s="317">
        <f t="shared" si="65"/>
        <v>12.872684426899776</v>
      </c>
      <c r="EG13" s="317">
        <f t="shared" si="66"/>
        <v>17.145380714640805</v>
      </c>
      <c r="EK13" s="799" t="s">
        <v>349</v>
      </c>
      <c r="EL13" s="800">
        <f>Q18</f>
        <v>44.7</v>
      </c>
      <c r="EM13" s="799">
        <v>13.9</v>
      </c>
      <c r="EN13" s="800">
        <f>MAX(CT6:CT59)</f>
        <v>25.60383200320317</v>
      </c>
      <c r="EO13" s="801">
        <f>K18</f>
        <v>45278.93855324074</v>
      </c>
    </row>
    <row r="14" spans="1:145" ht="45" x14ac:dyDescent="0.25">
      <c r="A14" s="25">
        <v>45644</v>
      </c>
      <c r="B14" s="26">
        <v>0.93855324074074076</v>
      </c>
      <c r="C14" s="27" t="s">
        <v>23</v>
      </c>
      <c r="D14" s="27" t="s">
        <v>80</v>
      </c>
      <c r="E14" s="27"/>
      <c r="F14" s="28" t="s">
        <v>60</v>
      </c>
      <c r="J14" s="10" t="s">
        <v>195</v>
      </c>
      <c r="K14" s="166">
        <v>45278.935787037037</v>
      </c>
      <c r="L14" s="166">
        <v>0.93876157407407401</v>
      </c>
      <c r="M14" s="166"/>
      <c r="N14" s="166">
        <v>45278.938761574071</v>
      </c>
      <c r="O14" s="166">
        <f t="shared" ref="O14:O15" si="94">N14-K14</f>
        <v>2.9745370338787325E-3</v>
      </c>
      <c r="P14" s="159">
        <f t="shared" si="84"/>
        <v>256.99999972712249</v>
      </c>
      <c r="Q14" s="159">
        <v>46.9</v>
      </c>
      <c r="R14" s="159">
        <f t="shared" ref="R14:R15" si="95">Q14/P14</f>
        <v>0.18249027256730541</v>
      </c>
      <c r="S14" s="174">
        <f t="shared" ref="S14:S15" si="96">R14*60</f>
        <v>10.949416354038325</v>
      </c>
      <c r="T14" s="11"/>
      <c r="U14" s="12"/>
      <c r="V14" s="10"/>
      <c r="Z14" s="239" t="s">
        <v>60</v>
      </c>
      <c r="AA14" s="239" t="s">
        <v>366</v>
      </c>
      <c r="AB14" s="239">
        <v>50</v>
      </c>
      <c r="AC14" s="239">
        <v>28</v>
      </c>
      <c r="AD14" s="313">
        <f>Q18</f>
        <v>44.7</v>
      </c>
      <c r="AE14" s="239">
        <f t="shared" si="80"/>
        <v>22</v>
      </c>
      <c r="AF14" s="239">
        <f t="shared" si="81"/>
        <v>68</v>
      </c>
      <c r="AG14" s="239">
        <f t="shared" si="82"/>
        <v>16.744914725691267</v>
      </c>
      <c r="AH14">
        <f>AG14+AG13</f>
        <v>19.914091558046913</v>
      </c>
      <c r="AL14" s="322">
        <v>0.9723032407407407</v>
      </c>
      <c r="AM14" s="339">
        <f t="shared" si="25"/>
        <v>45278.972303240742</v>
      </c>
      <c r="AN14" s="309" t="s">
        <v>319</v>
      </c>
      <c r="AO14" s="309">
        <v>3.0000000000000001E-3</v>
      </c>
      <c r="AP14" s="309">
        <v>6.0000000000000001E-3</v>
      </c>
      <c r="AQ14" s="309">
        <v>1.0999999999999999E-2</v>
      </c>
      <c r="AR14" s="309">
        <f t="shared" si="26"/>
        <v>34.364974360285515</v>
      </c>
      <c r="AS14" s="309">
        <f t="shared" si="88"/>
        <v>3124.0885782077744</v>
      </c>
      <c r="AT14" s="309">
        <f t="shared" si="89"/>
        <v>9.3722657346233227</v>
      </c>
      <c r="AU14" s="309">
        <f t="shared" si="28"/>
        <v>18.744531469246645</v>
      </c>
      <c r="AV14" s="408">
        <f t="shared" si="29"/>
        <v>107.94545454545455</v>
      </c>
      <c r="AW14" s="309">
        <f t="shared" si="90"/>
        <v>2.8637478633571263</v>
      </c>
      <c r="AX14" s="309">
        <f t="shared" si="91"/>
        <v>3.4364974360285521</v>
      </c>
      <c r="AY14" s="309">
        <f t="shared" si="92"/>
        <v>6.5085178712661964</v>
      </c>
      <c r="AZ14" s="309">
        <f t="shared" si="93"/>
        <v>12.808763170651876</v>
      </c>
      <c r="BA14" s="772"/>
      <c r="BB14" s="778"/>
      <c r="BD14" s="340">
        <v>0.93437500000000007</v>
      </c>
      <c r="BE14" s="341">
        <f t="shared" si="67"/>
        <v>45278.934374999997</v>
      </c>
      <c r="BF14" s="342" t="s">
        <v>324</v>
      </c>
      <c r="BG14" s="342">
        <v>1.0999999999999999E-2</v>
      </c>
      <c r="BH14" s="342">
        <v>1.2E-2</v>
      </c>
      <c r="BI14" s="342">
        <v>1.4999999999999999E-2</v>
      </c>
      <c r="BJ14" s="343">
        <f t="shared" si="34"/>
        <v>35.258839058181493</v>
      </c>
      <c r="BK14" s="343">
        <f t="shared" si="35"/>
        <v>2350.589270545433</v>
      </c>
      <c r="BL14" s="343">
        <f t="shared" si="36"/>
        <v>25.856481975999763</v>
      </c>
      <c r="BM14" s="408">
        <f t="shared" si="68"/>
        <v>91.28</v>
      </c>
      <c r="BN14" s="343">
        <f t="shared" si="37"/>
        <v>2.2036774411363433</v>
      </c>
      <c r="BO14" s="343">
        <f t="shared" si="38"/>
        <v>2.5184885041558216</v>
      </c>
      <c r="BP14" s="343">
        <f t="shared" si="39"/>
        <v>23.652804534863421</v>
      </c>
      <c r="BQ14" s="343">
        <f t="shared" si="40"/>
        <v>28.374970480155586</v>
      </c>
      <c r="BR14" s="782"/>
      <c r="BS14" s="785"/>
      <c r="BU14" s="321">
        <v>0.93555555555555558</v>
      </c>
      <c r="BV14" s="338">
        <f t="shared" si="69"/>
        <v>45278.935555555552</v>
      </c>
      <c r="BW14" s="311">
        <v>3</v>
      </c>
      <c r="BX14" s="311">
        <v>1.2E-2</v>
      </c>
      <c r="BY14" s="311">
        <v>8.9999999999999993E-3</v>
      </c>
      <c r="BZ14" s="311">
        <v>1.0999999999999999E-2</v>
      </c>
      <c r="CA14" s="312">
        <f t="shared" si="70"/>
        <v>54.327559686135487</v>
      </c>
      <c r="CB14" s="312">
        <f t="shared" si="71"/>
        <v>4938.8690623759539</v>
      </c>
      <c r="CC14" s="312">
        <f t="shared" si="72"/>
        <v>59.266428748511451</v>
      </c>
      <c r="CD14" s="312">
        <f t="shared" si="73"/>
        <v>129.96258386763739</v>
      </c>
      <c r="CE14" s="312">
        <f t="shared" si="74"/>
        <v>4.52729664051129</v>
      </c>
      <c r="CF14" s="312">
        <f t="shared" si="75"/>
        <v>5.4327559686135496</v>
      </c>
      <c r="CG14" s="312">
        <f t="shared" si="76"/>
        <v>54.739132108000163</v>
      </c>
      <c r="CH14" s="312">
        <f t="shared" si="77"/>
        <v>64.699184717125007</v>
      </c>
      <c r="CI14" s="782"/>
      <c r="CJ14" s="785"/>
      <c r="CL14" s="184">
        <v>0.93903935185185183</v>
      </c>
      <c r="CM14" s="336">
        <f t="shared" si="41"/>
        <v>45278.939039351855</v>
      </c>
      <c r="CN14" s="141" t="s">
        <v>366</v>
      </c>
      <c r="CO14" s="141">
        <v>1.2999999999999999E-2</v>
      </c>
      <c r="CP14" s="141">
        <v>1.4E-2</v>
      </c>
      <c r="CQ14" s="141">
        <v>1.4E-2</v>
      </c>
      <c r="CR14" s="198">
        <f t="shared" si="83"/>
        <v>19.914091558046913</v>
      </c>
      <c r="CS14" s="198">
        <f t="shared" si="43"/>
        <v>1422.4351112890652</v>
      </c>
      <c r="CT14" s="198">
        <f t="shared" si="44"/>
        <v>18.491656446757847</v>
      </c>
      <c r="CU14" s="408">
        <f t="shared" si="45"/>
        <v>53.160013486300343</v>
      </c>
      <c r="CV14" s="198">
        <f t="shared" si="46"/>
        <v>1.3276061038697942</v>
      </c>
      <c r="CW14" s="198">
        <f t="shared" si="47"/>
        <v>1.5318531967728393</v>
      </c>
      <c r="CX14" s="198">
        <f t="shared" si="48"/>
        <v>17.164050342888054</v>
      </c>
      <c r="CY14" s="198">
        <f t="shared" si="49"/>
        <v>20.023509643530687</v>
      </c>
      <c r="CZ14" s="782"/>
      <c r="DA14" s="785"/>
      <c r="DC14" s="324">
        <v>0.94377314814814817</v>
      </c>
      <c r="DD14" s="335">
        <f t="shared" si="50"/>
        <v>45278.943773148145</v>
      </c>
      <c r="DE14" s="314" t="s">
        <v>368</v>
      </c>
      <c r="DF14" s="314">
        <v>7.0000000000000001E-3</v>
      </c>
      <c r="DG14" s="314"/>
      <c r="DH14" s="314">
        <v>0.02</v>
      </c>
      <c r="DI14" s="315">
        <f t="shared" si="51"/>
        <v>121.78910427500043</v>
      </c>
      <c r="DJ14" s="315">
        <f t="shared" si="52"/>
        <v>6089.4552137500214</v>
      </c>
      <c r="DK14" s="315">
        <f t="shared" si="53"/>
        <v>42.626186496250149</v>
      </c>
      <c r="DL14" s="315">
        <f t="shared" si="54"/>
        <v>0</v>
      </c>
      <c r="DM14" s="315">
        <f t="shared" si="55"/>
        <v>5.7994811559524004</v>
      </c>
      <c r="DN14" s="315">
        <f t="shared" si="56"/>
        <v>6.4099528565789701</v>
      </c>
      <c r="DO14" s="315">
        <f t="shared" si="57"/>
        <v>36.82670534029775</v>
      </c>
      <c r="DP14" s="315">
        <f t="shared" si="58"/>
        <v>49.036139352829117</v>
      </c>
      <c r="DQ14" s="782"/>
      <c r="DR14" s="785"/>
      <c r="DT14" s="325">
        <v>0.95976851851851841</v>
      </c>
      <c r="DU14" s="334">
        <f t="shared" si="78"/>
        <v>45278.959768518522</v>
      </c>
      <c r="DV14" s="316" t="s">
        <v>371</v>
      </c>
      <c r="DW14" s="316">
        <v>7.0000000000000001E-3</v>
      </c>
      <c r="DX14" s="316">
        <v>2.9000000000000001E-2</v>
      </c>
      <c r="DY14" s="316">
        <v>0.03</v>
      </c>
      <c r="DZ14" s="317">
        <f t="shared" si="59"/>
        <v>64.019232711319731</v>
      </c>
      <c r="EA14" s="317">
        <f t="shared" si="60"/>
        <v>2133.9744237106579</v>
      </c>
      <c r="EB14" s="317">
        <f t="shared" si="61"/>
        <v>14.937820965974606</v>
      </c>
      <c r="EC14" s="317">
        <f t="shared" si="62"/>
        <v>120.15666666666668</v>
      </c>
      <c r="ED14" s="317">
        <f t="shared" si="63"/>
        <v>2.06513653907483</v>
      </c>
      <c r="EE14" s="317">
        <f t="shared" si="64"/>
        <v>2.2075597486661978</v>
      </c>
      <c r="EF14" s="317">
        <f t="shared" si="65"/>
        <v>12.872684426899776</v>
      </c>
      <c r="EG14" s="317">
        <f t="shared" si="66"/>
        <v>17.145380714640805</v>
      </c>
      <c r="EK14" s="799" t="s">
        <v>350</v>
      </c>
      <c r="EL14" s="800">
        <f>Q19</f>
        <v>76.7</v>
      </c>
      <c r="EM14" s="799">
        <v>310.2</v>
      </c>
      <c r="EN14" s="800">
        <f>MAX(CT61:CT108)</f>
        <v>45.386919678767299</v>
      </c>
      <c r="EO14" s="801">
        <f>K19</f>
        <v>45278.93891203704</v>
      </c>
    </row>
    <row r="15" spans="1:145" ht="26.25" x14ac:dyDescent="0.25">
      <c r="A15" s="8">
        <v>45644</v>
      </c>
      <c r="B15" s="12">
        <v>0.93876157407407401</v>
      </c>
      <c r="C15" s="10" t="s">
        <v>70</v>
      </c>
      <c r="D15" s="10" t="s">
        <v>76</v>
      </c>
      <c r="E15" s="10"/>
      <c r="F15" s="10" t="s">
        <v>60</v>
      </c>
      <c r="J15" s="10" t="s">
        <v>193</v>
      </c>
      <c r="K15" s="166">
        <v>45278.934803240743</v>
      </c>
      <c r="L15" s="166">
        <v>0.93515046296296289</v>
      </c>
      <c r="M15" s="166">
        <v>0.93690972222222213</v>
      </c>
      <c r="N15" s="166">
        <v>45278.936909722222</v>
      </c>
      <c r="O15" s="166">
        <f t="shared" si="94"/>
        <v>2.1064814791316167E-3</v>
      </c>
      <c r="P15" s="159">
        <f t="shared" si="84"/>
        <v>181.99999979697168</v>
      </c>
      <c r="Q15" s="159">
        <v>117.6</v>
      </c>
      <c r="R15" s="159">
        <f t="shared" si="95"/>
        <v>0.64615384687465671</v>
      </c>
      <c r="S15" s="174">
        <f t="shared" si="96"/>
        <v>38.7692308124794</v>
      </c>
      <c r="T15" s="11"/>
      <c r="U15" s="12"/>
      <c r="V15" s="10"/>
      <c r="Z15" s="239" t="s">
        <v>60</v>
      </c>
      <c r="AA15" s="239" t="s">
        <v>367</v>
      </c>
      <c r="AB15" s="239">
        <v>51</v>
      </c>
      <c r="AC15" s="239">
        <v>7</v>
      </c>
      <c r="AD15" s="313">
        <f>Q19</f>
        <v>76.7</v>
      </c>
      <c r="AE15" s="239">
        <f t="shared" si="80"/>
        <v>44</v>
      </c>
      <c r="AF15" s="239">
        <f t="shared" si="81"/>
        <v>46</v>
      </c>
      <c r="AG15" s="239">
        <f t="shared" si="82"/>
        <v>53.28029701420509</v>
      </c>
      <c r="AL15" s="322">
        <v>0.97582175925925929</v>
      </c>
      <c r="AM15" s="339">
        <f t="shared" si="25"/>
        <v>45278.975821759261</v>
      </c>
      <c r="AN15" s="309" t="s">
        <v>319</v>
      </c>
      <c r="AO15" s="309">
        <v>5.0000000000000001E-3</v>
      </c>
      <c r="AP15" s="309">
        <v>8.9999999999999993E-3</v>
      </c>
      <c r="AQ15" s="309">
        <v>1.0999999999999999E-2</v>
      </c>
      <c r="AR15" s="309">
        <f t="shared" si="26"/>
        <v>34.364974360285515</v>
      </c>
      <c r="AS15" s="309">
        <f t="shared" si="88"/>
        <v>3124.0885782077744</v>
      </c>
      <c r="AT15" s="309">
        <f t="shared" si="89"/>
        <v>15.620442891038872</v>
      </c>
      <c r="AU15" s="309">
        <f t="shared" si="28"/>
        <v>28.116797203869968</v>
      </c>
      <c r="AV15" s="408">
        <f t="shared" si="29"/>
        <v>161.91818181818184</v>
      </c>
      <c r="AW15" s="309">
        <f t="shared" si="90"/>
        <v>2.8637478633571263</v>
      </c>
      <c r="AX15" s="309">
        <f t="shared" si="91"/>
        <v>3.4364974360285521</v>
      </c>
      <c r="AY15" s="309">
        <f t="shared" si="92"/>
        <v>12.756695027681745</v>
      </c>
      <c r="AZ15" s="309">
        <f t="shared" si="93"/>
        <v>19.056940327067423</v>
      </c>
      <c r="BA15" s="772"/>
      <c r="BB15" s="778"/>
      <c r="BD15" s="340">
        <v>0.93469907407407404</v>
      </c>
      <c r="BE15" s="341">
        <f t="shared" si="67"/>
        <v>45278.934699074074</v>
      </c>
      <c r="BF15" s="342" t="s">
        <v>324</v>
      </c>
      <c r="BG15" s="342">
        <v>8.9999999999999993E-3</v>
      </c>
      <c r="BH15" s="342">
        <v>1.4999999999999999E-2</v>
      </c>
      <c r="BI15" s="342">
        <v>1.4999999999999999E-2</v>
      </c>
      <c r="BJ15" s="343">
        <f t="shared" si="34"/>
        <v>35.258839058181493</v>
      </c>
      <c r="BK15" s="343">
        <f t="shared" si="35"/>
        <v>2350.589270545433</v>
      </c>
      <c r="BL15" s="343">
        <f t="shared" si="36"/>
        <v>21.155303434908895</v>
      </c>
      <c r="BM15" s="408">
        <f t="shared" si="68"/>
        <v>114.09999999999998</v>
      </c>
      <c r="BN15" s="343">
        <f t="shared" si="37"/>
        <v>2.2036774411363433</v>
      </c>
      <c r="BO15" s="343">
        <f t="shared" si="38"/>
        <v>2.5184885041558216</v>
      </c>
      <c r="BP15" s="343">
        <f t="shared" si="39"/>
        <v>18.951625993772552</v>
      </c>
      <c r="BQ15" s="343">
        <f t="shared" si="40"/>
        <v>23.673791939064717</v>
      </c>
      <c r="BR15" s="782"/>
      <c r="BS15" s="785"/>
      <c r="BU15" s="321">
        <v>0.93564814814814812</v>
      </c>
      <c r="BV15" s="338">
        <f t="shared" si="69"/>
        <v>45278.935648148145</v>
      </c>
      <c r="BW15" s="311">
        <v>3</v>
      </c>
      <c r="BX15" s="311">
        <v>1.0999999999999999E-2</v>
      </c>
      <c r="BY15" s="311">
        <v>8.9999999999999993E-3</v>
      </c>
      <c r="BZ15" s="311">
        <v>1.0999999999999999E-2</v>
      </c>
      <c r="CA15" s="312">
        <f t="shared" si="70"/>
        <v>54.327559686135487</v>
      </c>
      <c r="CB15" s="312">
        <f t="shared" si="71"/>
        <v>4938.8690623759539</v>
      </c>
      <c r="CC15" s="312">
        <f t="shared" si="72"/>
        <v>54.327559686135487</v>
      </c>
      <c r="CD15" s="312">
        <f t="shared" si="73"/>
        <v>129.96258386763739</v>
      </c>
      <c r="CE15" s="312">
        <f t="shared" si="74"/>
        <v>4.52729664051129</v>
      </c>
      <c r="CF15" s="312">
        <f t="shared" si="75"/>
        <v>5.4327559686135496</v>
      </c>
      <c r="CG15" s="312">
        <f t="shared" si="76"/>
        <v>49.800263045624199</v>
      </c>
      <c r="CH15" s="312">
        <f t="shared" si="77"/>
        <v>59.760315654749036</v>
      </c>
      <c r="CI15" s="782"/>
      <c r="CJ15" s="785"/>
      <c r="CL15" s="184">
        <v>0.93916666666666659</v>
      </c>
      <c r="CM15" s="336">
        <f t="shared" si="41"/>
        <v>45278.939166666663</v>
      </c>
      <c r="CN15" s="141" t="s">
        <v>366</v>
      </c>
      <c r="CO15" s="141">
        <v>1.2E-2</v>
      </c>
      <c r="CP15" s="141">
        <v>1.4E-2</v>
      </c>
      <c r="CQ15" s="141">
        <v>1.4E-2</v>
      </c>
      <c r="CR15" s="198">
        <f t="shared" si="83"/>
        <v>19.914091558046913</v>
      </c>
      <c r="CS15" s="198">
        <f t="shared" si="43"/>
        <v>1422.4351112890652</v>
      </c>
      <c r="CT15" s="198">
        <f t="shared" si="44"/>
        <v>17.069221335468782</v>
      </c>
      <c r="CU15" s="408">
        <f t="shared" si="45"/>
        <v>53.160013486300343</v>
      </c>
      <c r="CV15" s="198">
        <f t="shared" si="46"/>
        <v>1.3276061038697942</v>
      </c>
      <c r="CW15" s="198">
        <f t="shared" si="47"/>
        <v>1.5318531967728393</v>
      </c>
      <c r="CX15" s="198">
        <f t="shared" si="48"/>
        <v>15.741615231598988</v>
      </c>
      <c r="CY15" s="198">
        <f t="shared" si="49"/>
        <v>18.601074532241622</v>
      </c>
      <c r="CZ15" s="782"/>
      <c r="DA15" s="785"/>
      <c r="DC15" s="324">
        <v>0.94415509259259256</v>
      </c>
      <c r="DD15" s="335">
        <f t="shared" si="50"/>
        <v>45278.944155092591</v>
      </c>
      <c r="DE15" s="314" t="s">
        <v>368</v>
      </c>
      <c r="DF15" s="314">
        <v>8.0000000000000002E-3</v>
      </c>
      <c r="DG15" s="314"/>
      <c r="DH15" s="314">
        <v>0.02</v>
      </c>
      <c r="DI15" s="315">
        <f t="shared" si="51"/>
        <v>121.78910427500043</v>
      </c>
      <c r="DJ15" s="315">
        <f t="shared" si="52"/>
        <v>6089.4552137500214</v>
      </c>
      <c r="DK15" s="315">
        <f t="shared" si="53"/>
        <v>48.71564171000017</v>
      </c>
      <c r="DL15" s="315">
        <f t="shared" si="54"/>
        <v>0</v>
      </c>
      <c r="DM15" s="315">
        <f t="shared" si="55"/>
        <v>5.7994811559524004</v>
      </c>
      <c r="DN15" s="315">
        <f t="shared" si="56"/>
        <v>6.4099528565789701</v>
      </c>
      <c r="DO15" s="315">
        <f t="shared" si="57"/>
        <v>42.916160554047771</v>
      </c>
      <c r="DP15" s="315">
        <f t="shared" si="58"/>
        <v>55.125594566579139</v>
      </c>
      <c r="DQ15" s="782"/>
      <c r="DR15" s="785"/>
      <c r="DT15" s="325">
        <v>0.95988425925925924</v>
      </c>
      <c r="DU15" s="334">
        <f t="shared" si="78"/>
        <v>45278.95988425926</v>
      </c>
      <c r="DV15" s="316" t="s">
        <v>371</v>
      </c>
      <c r="DW15" s="316">
        <v>6.0000000000000001E-3</v>
      </c>
      <c r="DX15" s="316">
        <v>0.03</v>
      </c>
      <c r="DY15" s="316">
        <v>0.03</v>
      </c>
      <c r="DZ15" s="317">
        <f t="shared" si="59"/>
        <v>64.019232711319731</v>
      </c>
      <c r="EA15" s="317">
        <f t="shared" si="60"/>
        <v>2133.9744237106579</v>
      </c>
      <c r="EB15" s="317">
        <f t="shared" si="61"/>
        <v>12.803846542263948</v>
      </c>
      <c r="EC15" s="317">
        <f t="shared" si="62"/>
        <v>124.3</v>
      </c>
      <c r="ED15" s="317">
        <f t="shared" si="63"/>
        <v>2.06513653907483</v>
      </c>
      <c r="EE15" s="317">
        <f t="shared" si="64"/>
        <v>2.2075597486661978</v>
      </c>
      <c r="EF15" s="317">
        <f t="shared" si="65"/>
        <v>10.738710003189118</v>
      </c>
      <c r="EG15" s="317">
        <f t="shared" si="66"/>
        <v>15.011406290930145</v>
      </c>
      <c r="EK15" s="799" t="s">
        <v>351</v>
      </c>
      <c r="EL15" s="800">
        <f>Q21</f>
        <v>207.2</v>
      </c>
      <c r="EM15" s="799">
        <v>8.1999999999999993</v>
      </c>
      <c r="EN15" s="800">
        <f>MAX(DK6:DK21)</f>
        <v>48.71564171000017</v>
      </c>
      <c r="EO15" s="801">
        <f>K21</f>
        <v>45278.94226851852</v>
      </c>
    </row>
    <row r="16" spans="1:145" ht="30" x14ac:dyDescent="0.25">
      <c r="A16" s="25">
        <v>45644</v>
      </c>
      <c r="B16" s="26">
        <v>0.93891203703703707</v>
      </c>
      <c r="C16" s="27" t="s">
        <v>23</v>
      </c>
      <c r="D16" s="27" t="s">
        <v>18</v>
      </c>
      <c r="E16" s="27"/>
      <c r="F16" s="28" t="s">
        <v>60</v>
      </c>
      <c r="J16" s="27" t="s">
        <v>23</v>
      </c>
      <c r="K16" s="167">
        <v>0.93855324074074076</v>
      </c>
      <c r="L16" s="167">
        <v>0.94027777777777777</v>
      </c>
      <c r="M16" s="167">
        <v>0.94141203703703702</v>
      </c>
      <c r="N16" s="167">
        <v>0.94141203703703702</v>
      </c>
      <c r="O16" s="167">
        <f t="shared" si="0"/>
        <v>2.8587962962962621E-3</v>
      </c>
      <c r="P16" s="160">
        <f t="shared" si="84"/>
        <v>246.99999999999704</v>
      </c>
      <c r="Q16" s="160">
        <f>13.4+45.1+77+332.3</f>
        <v>467.8</v>
      </c>
      <c r="R16" s="160">
        <f t="shared" si="1"/>
        <v>1.8939271255060957</v>
      </c>
      <c r="S16" s="175">
        <f t="shared" si="2"/>
        <v>113.63562753036574</v>
      </c>
      <c r="T16" s="27" t="s">
        <v>125</v>
      </c>
      <c r="U16" s="27" t="s">
        <v>126</v>
      </c>
      <c r="V16" s="27" t="s">
        <v>135</v>
      </c>
      <c r="Z16" s="314" t="s">
        <v>60</v>
      </c>
      <c r="AA16" s="314" t="s">
        <v>368</v>
      </c>
      <c r="AB16" s="314">
        <v>53</v>
      </c>
      <c r="AC16" s="314">
        <v>17</v>
      </c>
      <c r="AD16" s="315">
        <f>Q21</f>
        <v>207.2</v>
      </c>
      <c r="AE16" s="314">
        <f t="shared" si="80"/>
        <v>36</v>
      </c>
      <c r="AF16" s="314">
        <f t="shared" si="81"/>
        <v>54</v>
      </c>
      <c r="AG16" s="314">
        <f t="shared" si="82"/>
        <v>121.78910427500043</v>
      </c>
      <c r="AL16" s="322">
        <v>0.97920138888888886</v>
      </c>
      <c r="AM16" s="339">
        <f t="shared" si="25"/>
        <v>45278.979201388887</v>
      </c>
      <c r="AN16" s="309" t="s">
        <v>319</v>
      </c>
      <c r="AO16" s="309">
        <v>5.0000000000000001E-3</v>
      </c>
      <c r="AP16" s="309">
        <v>1.0999999999999999E-2</v>
      </c>
      <c r="AQ16" s="309">
        <v>1.0999999999999999E-2</v>
      </c>
      <c r="AR16" s="309">
        <f t="shared" si="26"/>
        <v>34.364974360285515</v>
      </c>
      <c r="AS16" s="309">
        <f t="shared" si="88"/>
        <v>3124.0885782077744</v>
      </c>
      <c r="AT16" s="309">
        <f t="shared" si="89"/>
        <v>15.620442891038872</v>
      </c>
      <c r="AU16" s="309">
        <f t="shared" si="28"/>
        <v>34.364974360285515</v>
      </c>
      <c r="AV16" s="408">
        <f t="shared" si="29"/>
        <v>197.9</v>
      </c>
      <c r="AW16" s="309">
        <f t="shared" si="90"/>
        <v>2.8637478633571263</v>
      </c>
      <c r="AX16" s="309">
        <f t="shared" si="91"/>
        <v>3.4364974360285521</v>
      </c>
      <c r="AY16" s="309">
        <f t="shared" si="92"/>
        <v>12.756695027681745</v>
      </c>
      <c r="AZ16" s="309">
        <f t="shared" si="93"/>
        <v>19.056940327067423</v>
      </c>
      <c r="BA16" s="772"/>
      <c r="BB16" s="778"/>
      <c r="BD16" s="340">
        <v>0.93512731481481481</v>
      </c>
      <c r="BE16" s="341">
        <f t="shared" si="67"/>
        <v>45278.935127314813</v>
      </c>
      <c r="BF16" s="342" t="s">
        <v>324</v>
      </c>
      <c r="BG16" s="342">
        <v>0.01</v>
      </c>
      <c r="BH16" s="342">
        <v>1.4999999999999999E-2</v>
      </c>
      <c r="BI16" s="342">
        <v>1.4999999999999999E-2</v>
      </c>
      <c r="BJ16" s="343">
        <f t="shared" si="34"/>
        <v>35.258839058181493</v>
      </c>
      <c r="BK16" s="343">
        <f t="shared" si="35"/>
        <v>2350.589270545433</v>
      </c>
      <c r="BL16" s="343">
        <f t="shared" si="36"/>
        <v>23.505892705454329</v>
      </c>
      <c r="BM16" s="408">
        <f t="shared" si="68"/>
        <v>114.09999999999998</v>
      </c>
      <c r="BN16" s="343">
        <f t="shared" si="37"/>
        <v>2.2036774411363433</v>
      </c>
      <c r="BO16" s="343">
        <f t="shared" si="38"/>
        <v>2.5184885041558216</v>
      </c>
      <c r="BP16" s="343">
        <f t="shared" si="39"/>
        <v>21.302215264317987</v>
      </c>
      <c r="BQ16" s="343">
        <f t="shared" si="40"/>
        <v>26.024381209610151</v>
      </c>
      <c r="BR16" s="782"/>
      <c r="BS16" s="785"/>
      <c r="BU16" s="321">
        <v>0.93574074074074076</v>
      </c>
      <c r="BV16" s="338">
        <f t="shared" si="69"/>
        <v>45278.935740740744</v>
      </c>
      <c r="BW16" s="311">
        <v>3</v>
      </c>
      <c r="BX16" s="311">
        <v>1.0999999999999999E-2</v>
      </c>
      <c r="BY16" s="311">
        <v>1.0999999999999999E-2</v>
      </c>
      <c r="BZ16" s="311">
        <v>1.0999999999999999E-2</v>
      </c>
      <c r="CA16" s="312">
        <f t="shared" si="70"/>
        <v>54.327559686135487</v>
      </c>
      <c r="CB16" s="312">
        <f t="shared" si="71"/>
        <v>4938.8690623759539</v>
      </c>
      <c r="CC16" s="312">
        <f t="shared" si="72"/>
        <v>54.327559686135487</v>
      </c>
      <c r="CD16" s="312">
        <f t="shared" si="73"/>
        <v>158.84315806044569</v>
      </c>
      <c r="CE16" s="312">
        <f t="shared" si="74"/>
        <v>4.52729664051129</v>
      </c>
      <c r="CF16" s="312">
        <f t="shared" si="75"/>
        <v>5.4327559686135496</v>
      </c>
      <c r="CG16" s="312">
        <f t="shared" si="76"/>
        <v>49.800263045624199</v>
      </c>
      <c r="CH16" s="312">
        <f t="shared" si="77"/>
        <v>59.760315654749036</v>
      </c>
      <c r="CI16" s="782"/>
      <c r="CJ16" s="785"/>
      <c r="CL16" s="184">
        <v>0.93925925925925924</v>
      </c>
      <c r="CM16" s="336">
        <f t="shared" si="41"/>
        <v>45278.939259259256</v>
      </c>
      <c r="CN16" s="141" t="s">
        <v>366</v>
      </c>
      <c r="CO16" s="141">
        <v>1.2999999999999999E-2</v>
      </c>
      <c r="CP16" s="141">
        <v>1.4E-2</v>
      </c>
      <c r="CQ16" s="141">
        <v>1.4E-2</v>
      </c>
      <c r="CR16" s="198">
        <f t="shared" si="83"/>
        <v>19.914091558046913</v>
      </c>
      <c r="CS16" s="198">
        <f t="shared" ref="CS16:CS19" si="97">CR16/CQ16</f>
        <v>1422.4351112890652</v>
      </c>
      <c r="CT16" s="198">
        <f t="shared" ref="CT16:CT19" si="98">CO16*CS16</f>
        <v>18.491656446757847</v>
      </c>
      <c r="CU16" s="408">
        <f t="shared" si="45"/>
        <v>53.160013486300343</v>
      </c>
      <c r="CV16" s="198">
        <f t="shared" ref="CV16:CV19" si="99">0.001*((CR16/(CQ16+0.001)))</f>
        <v>1.3276061038697942</v>
      </c>
      <c r="CW16" s="198">
        <f t="shared" ref="CW16:CW19" si="100">0.001*((CR16/(CQ16-0.001)))</f>
        <v>1.5318531967728393</v>
      </c>
      <c r="CX16" s="198">
        <f t="shared" ref="CX16:CX19" si="101">CT16-CV16</f>
        <v>17.164050342888054</v>
      </c>
      <c r="CY16" s="198">
        <f t="shared" ref="CY16:CY19" si="102">CT16+CW16</f>
        <v>20.023509643530687</v>
      </c>
      <c r="CZ16" s="782"/>
      <c r="DA16" s="785"/>
      <c r="DC16" s="324">
        <v>0.94579861111111108</v>
      </c>
      <c r="DD16" s="335">
        <f t="shared" si="50"/>
        <v>45278.945798611108</v>
      </c>
      <c r="DE16" s="314" t="s">
        <v>368</v>
      </c>
      <c r="DF16" s="314">
        <v>3.0000000000000001E-3</v>
      </c>
      <c r="DG16" s="314">
        <v>0.02</v>
      </c>
      <c r="DH16" s="314">
        <v>0.02</v>
      </c>
      <c r="DI16" s="315">
        <f t="shared" si="51"/>
        <v>121.78910427500043</v>
      </c>
      <c r="DJ16" s="315">
        <f t="shared" ref="DJ16:DJ20" si="103">DI16/DH16</f>
        <v>6089.4552137500214</v>
      </c>
      <c r="DK16" s="315">
        <f t="shared" ref="DK16:DK20" si="104">DF16*DJ16</f>
        <v>18.268365641250064</v>
      </c>
      <c r="DL16" s="315">
        <f t="shared" si="54"/>
        <v>207.2</v>
      </c>
      <c r="DM16" s="315">
        <f t="shared" ref="DM16:DM20" si="105">0.001*((DI16/(DH16+0.001)))</f>
        <v>5.7994811559524004</v>
      </c>
      <c r="DN16" s="315">
        <f t="shared" ref="DN16:DN20" si="106">0.001*((DI16/(DH16-0.001)))</f>
        <v>6.4099528565789701</v>
      </c>
      <c r="DO16" s="315">
        <f t="shared" ref="DO16:DO20" si="107">DK16-DM16</f>
        <v>12.468884485297664</v>
      </c>
      <c r="DP16" s="315">
        <f t="shared" ref="DP16:DP20" si="108">DK16+DN16</f>
        <v>24.678318497829032</v>
      </c>
      <c r="DQ16" s="782"/>
      <c r="DR16" s="785"/>
      <c r="DT16" s="325">
        <v>0.96182870370370377</v>
      </c>
      <c r="DU16" s="334">
        <f t="shared" si="78"/>
        <v>45278.961828703701</v>
      </c>
      <c r="DV16" s="316" t="s">
        <v>371</v>
      </c>
      <c r="DW16" s="316">
        <v>8.0000000000000002E-3</v>
      </c>
      <c r="DX16" s="316">
        <v>0.03</v>
      </c>
      <c r="DY16" s="316">
        <v>0.03</v>
      </c>
      <c r="DZ16" s="317">
        <f t="shared" si="59"/>
        <v>64.019232711319731</v>
      </c>
      <c r="EA16" s="317">
        <f t="shared" ref="EA16:EA41" si="109">DZ16/DY16</f>
        <v>2133.9744237106579</v>
      </c>
      <c r="EB16" s="317">
        <f t="shared" ref="EB16:EB41" si="110">DW16*EA16</f>
        <v>17.071795389685263</v>
      </c>
      <c r="EC16" s="317">
        <f t="shared" si="62"/>
        <v>124.3</v>
      </c>
      <c r="ED16" s="317">
        <f t="shared" ref="ED16:ED41" si="111">0.001*((DZ16/(DY16+0.001)))</f>
        <v>2.06513653907483</v>
      </c>
      <c r="EE16" s="317">
        <f t="shared" ref="EE16:EE41" si="112">0.001*((DZ16/(DY16-0.001)))</f>
        <v>2.2075597486661978</v>
      </c>
      <c r="EF16" s="317">
        <f t="shared" ref="EF16:EF41" si="113">EB16-ED16</f>
        <v>15.006658850610433</v>
      </c>
      <c r="EG16" s="317">
        <f t="shared" ref="EG16:EG41" si="114">EB16+EE16</f>
        <v>19.279355138351463</v>
      </c>
      <c r="EK16" s="799" t="s">
        <v>352</v>
      </c>
      <c r="EL16" s="800">
        <f>Q22</f>
        <v>79.099999999999994</v>
      </c>
      <c r="EM16" s="799">
        <v>254.1</v>
      </c>
      <c r="EN16" s="800">
        <v>0</v>
      </c>
      <c r="EO16" s="801">
        <f>K22</f>
        <v>45278.943530092591</v>
      </c>
    </row>
    <row r="17" spans="1:145" ht="30" x14ac:dyDescent="0.25">
      <c r="A17" s="25">
        <v>45644</v>
      </c>
      <c r="B17" s="26">
        <v>0.93984953703703711</v>
      </c>
      <c r="C17" s="27" t="s">
        <v>23</v>
      </c>
      <c r="D17" s="27" t="s">
        <v>78</v>
      </c>
      <c r="E17" s="27"/>
      <c r="F17" s="27" t="s">
        <v>60</v>
      </c>
      <c r="J17" s="27" t="s">
        <v>348</v>
      </c>
      <c r="K17" s="167">
        <v>45278.939849537041</v>
      </c>
      <c r="L17" s="167">
        <v>0.94027777777777777</v>
      </c>
      <c r="M17" s="167"/>
      <c r="N17" s="167">
        <v>45278.94027777778</v>
      </c>
      <c r="O17" s="167">
        <f t="shared" si="0"/>
        <v>4.2824073898373172E-4</v>
      </c>
      <c r="P17" s="160">
        <f t="shared" si="84"/>
        <v>36.99999984819442</v>
      </c>
      <c r="Q17" s="160">
        <v>13.1</v>
      </c>
      <c r="R17" s="160">
        <f t="shared" ref="R17:R19" si="115">Q17/P17</f>
        <v>0.35405405550668595</v>
      </c>
      <c r="S17" s="175">
        <f t="shared" ref="S17:S19" si="116">R17*60</f>
        <v>21.243243330401157</v>
      </c>
      <c r="T17" s="27"/>
      <c r="U17" s="27"/>
      <c r="V17" s="27"/>
      <c r="Z17" s="314" t="s">
        <v>60</v>
      </c>
      <c r="AA17" s="314" t="s">
        <v>369</v>
      </c>
      <c r="AB17" s="314">
        <v>54</v>
      </c>
      <c r="AC17" s="314">
        <v>34</v>
      </c>
      <c r="AD17" s="315">
        <f>Q22</f>
        <v>79.099999999999994</v>
      </c>
      <c r="AE17" s="314">
        <f t="shared" si="80"/>
        <v>20</v>
      </c>
      <c r="AF17" s="314">
        <f t="shared" si="81"/>
        <v>70</v>
      </c>
      <c r="AG17" s="314">
        <f t="shared" si="82"/>
        <v>27.053793337060394</v>
      </c>
      <c r="AL17" s="322">
        <v>0.98271990740740733</v>
      </c>
      <c r="AM17" s="339">
        <f t="shared" si="25"/>
        <v>45278.982719907406</v>
      </c>
      <c r="AN17" s="309" t="s">
        <v>319</v>
      </c>
      <c r="AO17" s="309">
        <v>4.0000000000000001E-3</v>
      </c>
      <c r="AP17" s="309">
        <v>1.0999999999999999E-2</v>
      </c>
      <c r="AQ17" s="309">
        <v>1.0999999999999999E-2</v>
      </c>
      <c r="AR17" s="309">
        <f t="shared" si="26"/>
        <v>34.364974360285515</v>
      </c>
      <c r="AS17" s="309">
        <f t="shared" si="88"/>
        <v>3124.0885782077744</v>
      </c>
      <c r="AT17" s="309">
        <f t="shared" si="89"/>
        <v>12.496354312831098</v>
      </c>
      <c r="AU17" s="309">
        <f t="shared" si="28"/>
        <v>34.364974360285515</v>
      </c>
      <c r="AV17" s="408">
        <f t="shared" si="29"/>
        <v>197.9</v>
      </c>
      <c r="AW17" s="309">
        <f t="shared" si="90"/>
        <v>2.8637478633571263</v>
      </c>
      <c r="AX17" s="309">
        <f t="shared" si="91"/>
        <v>3.4364974360285521</v>
      </c>
      <c r="AY17" s="309">
        <f t="shared" si="92"/>
        <v>9.6326064494739718</v>
      </c>
      <c r="AZ17" s="309">
        <f t="shared" si="93"/>
        <v>15.932851748859651</v>
      </c>
      <c r="BA17" s="772"/>
      <c r="BB17" s="778"/>
      <c r="BD17" s="340">
        <v>0.93532407407407403</v>
      </c>
      <c r="BE17" s="341">
        <f t="shared" si="67"/>
        <v>45278.935324074075</v>
      </c>
      <c r="BF17" s="342" t="s">
        <v>324</v>
      </c>
      <c r="BG17" s="342">
        <v>1.0999999999999999E-2</v>
      </c>
      <c r="BH17" s="342">
        <v>1.4999999999999999E-2</v>
      </c>
      <c r="BI17" s="342">
        <v>1.4999999999999999E-2</v>
      </c>
      <c r="BJ17" s="343">
        <f t="shared" si="34"/>
        <v>35.258839058181493</v>
      </c>
      <c r="BK17" s="343">
        <f t="shared" si="35"/>
        <v>2350.589270545433</v>
      </c>
      <c r="BL17" s="343">
        <f t="shared" si="36"/>
        <v>25.856481975999763</v>
      </c>
      <c r="BM17" s="408">
        <f t="shared" si="68"/>
        <v>114.09999999999998</v>
      </c>
      <c r="BN17" s="343">
        <f t="shared" si="37"/>
        <v>2.2036774411363433</v>
      </c>
      <c r="BO17" s="343">
        <f t="shared" si="38"/>
        <v>2.5184885041558216</v>
      </c>
      <c r="BP17" s="343">
        <f t="shared" si="39"/>
        <v>23.652804534863421</v>
      </c>
      <c r="BQ17" s="343">
        <f t="shared" si="40"/>
        <v>28.374970480155586</v>
      </c>
      <c r="BR17" s="782"/>
      <c r="BS17" s="785"/>
      <c r="BU17" s="321">
        <v>0.93606481481481485</v>
      </c>
      <c r="BV17" s="338">
        <f t="shared" si="69"/>
        <v>45278.936064814814</v>
      </c>
      <c r="BW17" s="311">
        <v>3</v>
      </c>
      <c r="BX17" s="311">
        <v>1.0999999999999999E-2</v>
      </c>
      <c r="BY17" s="311">
        <v>1.0999999999999999E-2</v>
      </c>
      <c r="BZ17" s="311">
        <v>1.0999999999999999E-2</v>
      </c>
      <c r="CA17" s="312">
        <f t="shared" si="70"/>
        <v>54.327559686135487</v>
      </c>
      <c r="CB17" s="312">
        <f t="shared" si="71"/>
        <v>4938.8690623759539</v>
      </c>
      <c r="CC17" s="312">
        <f t="shared" si="72"/>
        <v>54.327559686135487</v>
      </c>
      <c r="CD17" s="312">
        <f t="shared" si="73"/>
        <v>158.84315806044569</v>
      </c>
      <c r="CE17" s="312">
        <f t="shared" si="74"/>
        <v>4.52729664051129</v>
      </c>
      <c r="CF17" s="312">
        <f t="shared" si="75"/>
        <v>5.4327559686135496</v>
      </c>
      <c r="CG17" s="312">
        <f t="shared" si="76"/>
        <v>49.800263045624199</v>
      </c>
      <c r="CH17" s="312">
        <f t="shared" si="77"/>
        <v>59.760315654749036</v>
      </c>
      <c r="CI17" s="782"/>
      <c r="CJ17" s="785"/>
      <c r="CL17" s="184">
        <v>0.93939814814814815</v>
      </c>
      <c r="CM17" s="336">
        <f t="shared" si="41"/>
        <v>45278.939398148148</v>
      </c>
      <c r="CN17" s="141" t="s">
        <v>366</v>
      </c>
      <c r="CO17" s="141">
        <v>1.2999999999999999E-2</v>
      </c>
      <c r="CP17" s="141">
        <v>1.4E-2</v>
      </c>
      <c r="CQ17" s="141">
        <v>1.4E-2</v>
      </c>
      <c r="CR17" s="198">
        <f t="shared" si="83"/>
        <v>19.914091558046913</v>
      </c>
      <c r="CS17" s="198">
        <f t="shared" si="97"/>
        <v>1422.4351112890652</v>
      </c>
      <c r="CT17" s="198">
        <f t="shared" si="98"/>
        <v>18.491656446757847</v>
      </c>
      <c r="CU17" s="408">
        <f t="shared" si="45"/>
        <v>53.160013486300343</v>
      </c>
      <c r="CV17" s="198">
        <f t="shared" si="99"/>
        <v>1.3276061038697942</v>
      </c>
      <c r="CW17" s="198">
        <f t="shared" si="100"/>
        <v>1.5318531967728393</v>
      </c>
      <c r="CX17" s="198">
        <f t="shared" si="101"/>
        <v>17.164050342888054</v>
      </c>
      <c r="CY17" s="198">
        <f t="shared" si="102"/>
        <v>20.023509643530687</v>
      </c>
      <c r="CZ17" s="782"/>
      <c r="DA17" s="785"/>
      <c r="DC17" s="324">
        <v>0.94796296296296301</v>
      </c>
      <c r="DD17" s="335">
        <f t="shared" si="50"/>
        <v>45278.947962962964</v>
      </c>
      <c r="DE17" s="314" t="s">
        <v>368</v>
      </c>
      <c r="DF17" s="314">
        <v>6.0000000000000001E-3</v>
      </c>
      <c r="DG17" s="314">
        <v>0.02</v>
      </c>
      <c r="DH17" s="314">
        <v>0.02</v>
      </c>
      <c r="DI17" s="315">
        <f t="shared" si="51"/>
        <v>121.78910427500043</v>
      </c>
      <c r="DJ17" s="315">
        <f t="shared" si="103"/>
        <v>6089.4552137500214</v>
      </c>
      <c r="DK17" s="315">
        <f t="shared" si="104"/>
        <v>36.536731282500128</v>
      </c>
      <c r="DL17" s="315">
        <f t="shared" si="54"/>
        <v>207.2</v>
      </c>
      <c r="DM17" s="315">
        <f t="shared" si="105"/>
        <v>5.7994811559524004</v>
      </c>
      <c r="DN17" s="315">
        <f t="shared" si="106"/>
        <v>6.4099528565789701</v>
      </c>
      <c r="DO17" s="315">
        <f t="shared" si="107"/>
        <v>30.737250126547728</v>
      </c>
      <c r="DP17" s="315">
        <f t="shared" si="108"/>
        <v>42.946684139079096</v>
      </c>
      <c r="DQ17" s="782"/>
      <c r="DR17" s="785"/>
      <c r="DT17" s="325">
        <v>0.96534722222222225</v>
      </c>
      <c r="DU17" s="334">
        <f t="shared" si="78"/>
        <v>45278.96534722222</v>
      </c>
      <c r="DV17" s="316" t="s">
        <v>371</v>
      </c>
      <c r="DW17" s="316">
        <v>7.0000000000000001E-3</v>
      </c>
      <c r="DX17" s="316">
        <v>0.03</v>
      </c>
      <c r="DY17" s="316">
        <v>0.03</v>
      </c>
      <c r="DZ17" s="317">
        <f t="shared" si="59"/>
        <v>64.019232711319731</v>
      </c>
      <c r="EA17" s="317">
        <f t="shared" si="109"/>
        <v>2133.9744237106579</v>
      </c>
      <c r="EB17" s="317">
        <f t="shared" si="110"/>
        <v>14.937820965974606</v>
      </c>
      <c r="EC17" s="317">
        <f t="shared" si="62"/>
        <v>124.3</v>
      </c>
      <c r="ED17" s="317">
        <f t="shared" si="111"/>
        <v>2.06513653907483</v>
      </c>
      <c r="EE17" s="317">
        <f t="shared" si="112"/>
        <v>2.2075597486661978</v>
      </c>
      <c r="EF17" s="317">
        <f t="shared" si="113"/>
        <v>12.872684426899776</v>
      </c>
      <c r="EG17" s="317">
        <f t="shared" si="114"/>
        <v>17.145380714640805</v>
      </c>
      <c r="EK17" s="799" t="s">
        <v>353</v>
      </c>
      <c r="EL17" s="800">
        <f>Q23</f>
        <v>355.9</v>
      </c>
      <c r="EM17" s="799">
        <v>7.1</v>
      </c>
      <c r="EN17" s="800">
        <f>MAX(DK22:DK73)</f>
        <v>57.160633672144229</v>
      </c>
      <c r="EO17" s="801">
        <f>K23</f>
        <v>45278.956041666665</v>
      </c>
    </row>
    <row r="18" spans="1:145" ht="30" x14ac:dyDescent="0.25">
      <c r="A18" s="29">
        <v>45644</v>
      </c>
      <c r="B18" s="26">
        <v>0.94027777777777777</v>
      </c>
      <c r="C18" s="27" t="s">
        <v>23</v>
      </c>
      <c r="D18" s="27" t="s">
        <v>79</v>
      </c>
      <c r="E18" s="27"/>
      <c r="F18" s="28" t="s">
        <v>60</v>
      </c>
      <c r="J18" s="27" t="s">
        <v>349</v>
      </c>
      <c r="K18" s="167">
        <v>45278.93855324074</v>
      </c>
      <c r="L18" s="167">
        <v>0.93965277777777778</v>
      </c>
      <c r="M18" s="167">
        <v>0.93905092592592598</v>
      </c>
      <c r="N18" s="167">
        <v>45278.939652777779</v>
      </c>
      <c r="O18" s="167">
        <f t="shared" si="0"/>
        <v>1.0995370394084603E-3</v>
      </c>
      <c r="P18" s="160">
        <f t="shared" si="84"/>
        <v>95.000000204890966</v>
      </c>
      <c r="Q18" s="160">
        <v>44.7</v>
      </c>
      <c r="R18" s="160">
        <f t="shared" si="115"/>
        <v>0.4705263147746675</v>
      </c>
      <c r="S18" s="175">
        <f t="shared" si="116"/>
        <v>28.231578886480051</v>
      </c>
      <c r="T18" s="27"/>
      <c r="U18" s="27"/>
      <c r="V18" s="27"/>
      <c r="Z18" s="314" t="s">
        <v>60</v>
      </c>
      <c r="AA18" s="314" t="s">
        <v>370</v>
      </c>
      <c r="AB18" s="314">
        <v>55</v>
      </c>
      <c r="AC18" s="314">
        <v>27</v>
      </c>
      <c r="AD18" s="315">
        <f>Q23</f>
        <v>355.9</v>
      </c>
      <c r="AE18" s="314">
        <f t="shared" si="80"/>
        <v>28</v>
      </c>
      <c r="AF18" s="314">
        <f t="shared" si="81"/>
        <v>62</v>
      </c>
      <c r="AG18" s="314">
        <f t="shared" si="82"/>
        <v>167.08492919549852</v>
      </c>
      <c r="AL18" s="322">
        <v>0.98623842592592592</v>
      </c>
      <c r="AM18" s="339">
        <f t="shared" si="25"/>
        <v>45278.986238425925</v>
      </c>
      <c r="AN18" s="309" t="s">
        <v>319</v>
      </c>
      <c r="AO18" s="309">
        <v>5.0000000000000001E-3</v>
      </c>
      <c r="AP18" s="309">
        <v>1.0999999999999999E-2</v>
      </c>
      <c r="AQ18" s="309">
        <v>1.0999999999999999E-2</v>
      </c>
      <c r="AR18" s="309">
        <f t="shared" si="26"/>
        <v>34.364974360285515</v>
      </c>
      <c r="AS18" s="309">
        <f t="shared" si="88"/>
        <v>3124.0885782077744</v>
      </c>
      <c r="AT18" s="309">
        <f t="shared" si="89"/>
        <v>15.620442891038872</v>
      </c>
      <c r="AU18" s="309">
        <f t="shared" si="28"/>
        <v>34.364974360285515</v>
      </c>
      <c r="AV18" s="408">
        <f t="shared" si="29"/>
        <v>197.9</v>
      </c>
      <c r="AW18" s="309">
        <f t="shared" si="90"/>
        <v>2.8637478633571263</v>
      </c>
      <c r="AX18" s="309">
        <f t="shared" si="91"/>
        <v>3.4364974360285521</v>
      </c>
      <c r="AY18" s="309">
        <f t="shared" si="92"/>
        <v>12.756695027681745</v>
      </c>
      <c r="AZ18" s="309">
        <f t="shared" si="93"/>
        <v>19.056940327067423</v>
      </c>
      <c r="BA18" s="772"/>
      <c r="BB18" s="778"/>
      <c r="BD18" s="340">
        <v>0.93555555555555558</v>
      </c>
      <c r="BE18" s="341">
        <f t="shared" si="67"/>
        <v>45278.935555555552</v>
      </c>
      <c r="BF18" s="342" t="s">
        <v>324</v>
      </c>
      <c r="BG18" s="342">
        <v>1.0999999999999999E-2</v>
      </c>
      <c r="BH18" s="342">
        <v>1.4999999999999999E-2</v>
      </c>
      <c r="BI18" s="342">
        <v>1.4999999999999999E-2</v>
      </c>
      <c r="BJ18" s="343">
        <f t="shared" si="34"/>
        <v>35.258839058181493</v>
      </c>
      <c r="BK18" s="343">
        <f t="shared" si="35"/>
        <v>2350.589270545433</v>
      </c>
      <c r="BL18" s="343">
        <f t="shared" si="36"/>
        <v>25.856481975999763</v>
      </c>
      <c r="BM18" s="408">
        <f t="shared" si="68"/>
        <v>114.09999999999998</v>
      </c>
      <c r="BN18" s="343">
        <f t="shared" si="37"/>
        <v>2.2036774411363433</v>
      </c>
      <c r="BO18" s="343">
        <f t="shared" si="38"/>
        <v>2.5184885041558216</v>
      </c>
      <c r="BP18" s="343">
        <f t="shared" si="39"/>
        <v>23.652804534863421</v>
      </c>
      <c r="BQ18" s="343">
        <f t="shared" si="40"/>
        <v>28.374970480155586</v>
      </c>
      <c r="BR18" s="782"/>
      <c r="BS18" s="785"/>
      <c r="BU18" s="321">
        <v>0.93646990740740732</v>
      </c>
      <c r="BV18" s="338">
        <f t="shared" si="69"/>
        <v>45278.936469907407</v>
      </c>
      <c r="BW18" s="311">
        <v>3</v>
      </c>
      <c r="BX18" s="311">
        <v>1.2999999999999999E-2</v>
      </c>
      <c r="BY18" s="311">
        <v>1.0999999999999999E-2</v>
      </c>
      <c r="BZ18" s="311">
        <v>1.0999999999999999E-2</v>
      </c>
      <c r="CA18" s="312">
        <f t="shared" si="70"/>
        <v>54.327559686135487</v>
      </c>
      <c r="CB18" s="312">
        <f t="shared" si="71"/>
        <v>4938.8690623759539</v>
      </c>
      <c r="CC18" s="312">
        <f t="shared" si="72"/>
        <v>64.205297810887402</v>
      </c>
      <c r="CD18" s="312">
        <f t="shared" si="73"/>
        <v>158.84315806044569</v>
      </c>
      <c r="CE18" s="312">
        <f t="shared" si="74"/>
        <v>4.52729664051129</v>
      </c>
      <c r="CF18" s="312">
        <f t="shared" si="75"/>
        <v>5.4327559686135496</v>
      </c>
      <c r="CG18" s="312">
        <f t="shared" si="76"/>
        <v>59.678001170376113</v>
      </c>
      <c r="CH18" s="312">
        <f t="shared" si="77"/>
        <v>69.63805377950095</v>
      </c>
      <c r="CI18" s="782"/>
      <c r="CJ18" s="785"/>
      <c r="CL18" s="184">
        <v>0.93945601851851857</v>
      </c>
      <c r="CM18" s="336">
        <f t="shared" si="41"/>
        <v>45278.939456018517</v>
      </c>
      <c r="CN18" s="141" t="s">
        <v>366</v>
      </c>
      <c r="CO18" s="141">
        <v>1.2999999999999999E-2</v>
      </c>
      <c r="CP18" s="141">
        <v>1.4E-2</v>
      </c>
      <c r="CQ18" s="141">
        <v>1.4E-2</v>
      </c>
      <c r="CR18" s="198">
        <f t="shared" si="83"/>
        <v>19.914091558046913</v>
      </c>
      <c r="CS18" s="198">
        <f t="shared" si="97"/>
        <v>1422.4351112890652</v>
      </c>
      <c r="CT18" s="198">
        <f t="shared" si="98"/>
        <v>18.491656446757847</v>
      </c>
      <c r="CU18" s="408">
        <f t="shared" si="45"/>
        <v>53.160013486300343</v>
      </c>
      <c r="CV18" s="198">
        <f t="shared" si="99"/>
        <v>1.3276061038697942</v>
      </c>
      <c r="CW18" s="198">
        <f t="shared" si="100"/>
        <v>1.5318531967728393</v>
      </c>
      <c r="CX18" s="198">
        <f t="shared" si="101"/>
        <v>17.164050342888054</v>
      </c>
      <c r="CY18" s="198">
        <f t="shared" si="102"/>
        <v>20.023509643530687</v>
      </c>
      <c r="CZ18" s="782"/>
      <c r="DA18" s="785"/>
      <c r="DC18" s="324">
        <v>0.94974537037037043</v>
      </c>
      <c r="DD18" s="335">
        <f t="shared" si="50"/>
        <v>45278.949745370373</v>
      </c>
      <c r="DE18" s="314" t="s">
        <v>368</v>
      </c>
      <c r="DF18" s="314">
        <v>7.0000000000000001E-3</v>
      </c>
      <c r="DG18" s="314">
        <v>0.02</v>
      </c>
      <c r="DH18" s="314">
        <v>0.02</v>
      </c>
      <c r="DI18" s="315">
        <f t="shared" si="51"/>
        <v>121.78910427500043</v>
      </c>
      <c r="DJ18" s="315">
        <f t="shared" si="103"/>
        <v>6089.4552137500214</v>
      </c>
      <c r="DK18" s="315">
        <f t="shared" si="104"/>
        <v>42.626186496250149</v>
      </c>
      <c r="DL18" s="315">
        <f t="shared" si="54"/>
        <v>207.2</v>
      </c>
      <c r="DM18" s="315">
        <f t="shared" si="105"/>
        <v>5.7994811559524004</v>
      </c>
      <c r="DN18" s="315">
        <f t="shared" si="106"/>
        <v>6.4099528565789701</v>
      </c>
      <c r="DO18" s="315">
        <f t="shared" si="107"/>
        <v>36.82670534029775</v>
      </c>
      <c r="DP18" s="315">
        <f t="shared" si="108"/>
        <v>49.036139352829117</v>
      </c>
      <c r="DQ18" s="782"/>
      <c r="DR18" s="785"/>
      <c r="DT18" s="325">
        <v>0.96879629629629627</v>
      </c>
      <c r="DU18" s="334">
        <f t="shared" si="78"/>
        <v>45278.9687962963</v>
      </c>
      <c r="DV18" s="316" t="s">
        <v>371</v>
      </c>
      <c r="DW18" s="316">
        <v>8.9999999999999993E-3</v>
      </c>
      <c r="DX18" s="316">
        <v>0.03</v>
      </c>
      <c r="DY18" s="316">
        <v>0.03</v>
      </c>
      <c r="DZ18" s="317">
        <f t="shared" si="59"/>
        <v>64.019232711319731</v>
      </c>
      <c r="EA18" s="317">
        <f t="shared" si="109"/>
        <v>2133.9744237106579</v>
      </c>
      <c r="EB18" s="317">
        <f t="shared" si="110"/>
        <v>19.205769813395921</v>
      </c>
      <c r="EC18" s="317">
        <f t="shared" si="62"/>
        <v>124.3</v>
      </c>
      <c r="ED18" s="317">
        <f t="shared" si="111"/>
        <v>2.06513653907483</v>
      </c>
      <c r="EE18" s="317">
        <f t="shared" si="112"/>
        <v>2.2075597486661978</v>
      </c>
      <c r="EF18" s="317">
        <f t="shared" si="113"/>
        <v>17.14063327432109</v>
      </c>
      <c r="EG18" s="317">
        <f t="shared" si="114"/>
        <v>21.41332956206212</v>
      </c>
      <c r="EK18" s="799" t="s">
        <v>354</v>
      </c>
      <c r="EL18" s="800">
        <f>Q25</f>
        <v>124.3</v>
      </c>
      <c r="EM18" s="799">
        <v>3.9</v>
      </c>
      <c r="EN18" s="800">
        <f>MAX(EB6:EB39)</f>
        <v>21.339744237106579</v>
      </c>
      <c r="EO18" s="801">
        <f>K25</f>
        <v>45278.958749999998</v>
      </c>
    </row>
    <row r="19" spans="1:145" ht="30" x14ac:dyDescent="0.25">
      <c r="A19" s="25">
        <v>45644</v>
      </c>
      <c r="B19" s="26">
        <v>0.94141203703703702</v>
      </c>
      <c r="C19" s="27" t="s">
        <v>23</v>
      </c>
      <c r="D19" s="27" t="s">
        <v>81</v>
      </c>
      <c r="E19" s="27"/>
      <c r="F19" s="27" t="s">
        <v>60</v>
      </c>
      <c r="J19" s="27" t="s">
        <v>350</v>
      </c>
      <c r="K19" s="167">
        <v>45278.93891203704</v>
      </c>
      <c r="L19" s="167">
        <v>0.93953703703703706</v>
      </c>
      <c r="M19" s="167">
        <v>0.94141203703703702</v>
      </c>
      <c r="N19" s="167">
        <v>45278.941412037035</v>
      </c>
      <c r="O19" s="167">
        <f t="shared" si="0"/>
        <v>2.4999999950523488E-3</v>
      </c>
      <c r="P19" s="160">
        <f t="shared" si="84"/>
        <v>215.99999957252294</v>
      </c>
      <c r="Q19" s="160">
        <v>76.7</v>
      </c>
      <c r="R19" s="160">
        <f t="shared" si="115"/>
        <v>0.35509259329534232</v>
      </c>
      <c r="S19" s="175">
        <f t="shared" si="116"/>
        <v>21.305555597720538</v>
      </c>
      <c r="T19" s="27"/>
      <c r="U19" s="27"/>
      <c r="V19" s="27"/>
      <c r="Z19" s="316" t="s">
        <v>60</v>
      </c>
      <c r="AA19" s="316" t="s">
        <v>371</v>
      </c>
      <c r="AB19" s="316">
        <v>58</v>
      </c>
      <c r="AC19" s="316">
        <v>27</v>
      </c>
      <c r="AD19" s="317">
        <f>Q25</f>
        <v>124.3</v>
      </c>
      <c r="AE19" s="316">
        <f t="shared" si="80"/>
        <v>31</v>
      </c>
      <c r="AF19" s="316">
        <f t="shared" si="81"/>
        <v>59</v>
      </c>
      <c r="AG19" s="316">
        <f t="shared" si="82"/>
        <v>64.019232711319731</v>
      </c>
      <c r="AL19" s="322">
        <v>0.98965277777777771</v>
      </c>
      <c r="AM19" s="339">
        <f t="shared" si="25"/>
        <v>45278.989652777775</v>
      </c>
      <c r="AN19" s="309" t="s">
        <v>319</v>
      </c>
      <c r="AO19" s="309">
        <v>5.0000000000000001E-3</v>
      </c>
      <c r="AP19" s="309">
        <v>1.0999999999999999E-2</v>
      </c>
      <c r="AQ19" s="309">
        <v>1.0999999999999999E-2</v>
      </c>
      <c r="AR19" s="309">
        <f t="shared" si="26"/>
        <v>34.364974360285515</v>
      </c>
      <c r="AS19" s="309">
        <f t="shared" si="88"/>
        <v>3124.0885782077744</v>
      </c>
      <c r="AT19" s="309">
        <f t="shared" si="89"/>
        <v>15.620442891038872</v>
      </c>
      <c r="AU19" s="309">
        <f t="shared" si="28"/>
        <v>34.364974360285515</v>
      </c>
      <c r="AV19" s="408">
        <f t="shared" si="29"/>
        <v>197.9</v>
      </c>
      <c r="AW19" s="309">
        <f t="shared" si="90"/>
        <v>2.8637478633571263</v>
      </c>
      <c r="AX19" s="309">
        <f t="shared" si="91"/>
        <v>3.4364974360285521</v>
      </c>
      <c r="AY19" s="309">
        <f t="shared" si="92"/>
        <v>12.756695027681745</v>
      </c>
      <c r="AZ19" s="309">
        <f t="shared" si="93"/>
        <v>19.056940327067423</v>
      </c>
      <c r="BA19" s="772"/>
      <c r="BB19" s="778"/>
      <c r="BD19" s="340">
        <v>0.93574074074074076</v>
      </c>
      <c r="BE19" s="341">
        <f t="shared" si="67"/>
        <v>45278.935740740744</v>
      </c>
      <c r="BF19" s="342" t="s">
        <v>324</v>
      </c>
      <c r="BG19" s="342">
        <v>1.2E-2</v>
      </c>
      <c r="BH19" s="342">
        <v>1.4999999999999999E-2</v>
      </c>
      <c r="BI19" s="342">
        <v>1.4999999999999999E-2</v>
      </c>
      <c r="BJ19" s="343">
        <f t="shared" si="34"/>
        <v>35.258839058181493</v>
      </c>
      <c r="BK19" s="343">
        <f t="shared" si="35"/>
        <v>2350.589270545433</v>
      </c>
      <c r="BL19" s="343">
        <f t="shared" si="36"/>
        <v>28.207071246545198</v>
      </c>
      <c r="BM19" s="408">
        <f t="shared" si="68"/>
        <v>114.09999999999998</v>
      </c>
      <c r="BN19" s="343">
        <f t="shared" si="37"/>
        <v>2.2036774411363433</v>
      </c>
      <c r="BO19" s="343">
        <f t="shared" si="38"/>
        <v>2.5184885041558216</v>
      </c>
      <c r="BP19" s="343">
        <f t="shared" si="39"/>
        <v>26.003393805408855</v>
      </c>
      <c r="BQ19" s="343">
        <f t="shared" si="40"/>
        <v>30.72555975070102</v>
      </c>
      <c r="BR19" s="782"/>
      <c r="BS19" s="785"/>
      <c r="BU19" s="321">
        <v>0.9368171296296296</v>
      </c>
      <c r="BV19" s="338">
        <f t="shared" si="69"/>
        <v>45278.93681712963</v>
      </c>
      <c r="BW19" s="311">
        <v>3</v>
      </c>
      <c r="BX19" s="311">
        <v>1.2E-2</v>
      </c>
      <c r="BY19" s="311">
        <v>1.0999999999999999E-2</v>
      </c>
      <c r="BZ19" s="311">
        <v>1.0999999999999999E-2</v>
      </c>
      <c r="CA19" s="312">
        <f t="shared" si="70"/>
        <v>54.327559686135487</v>
      </c>
      <c r="CB19" s="312">
        <f t="shared" ref="CB19:CB25" si="117">CA19/BZ19</f>
        <v>4938.8690623759539</v>
      </c>
      <c r="CC19" s="312">
        <f t="shared" ref="CC19:CC25" si="118">BX19*CB19</f>
        <v>59.266428748511451</v>
      </c>
      <c r="CD19" s="312">
        <f t="shared" si="73"/>
        <v>158.84315806044569</v>
      </c>
      <c r="CE19" s="312">
        <f t="shared" ref="CE19:CE25" si="119">0.001*((CA19/(BZ19+0.001)))</f>
        <v>4.52729664051129</v>
      </c>
      <c r="CF19" s="312">
        <f t="shared" ref="CF19:CF25" si="120">0.001*((CA19/(BZ19-0.001)))</f>
        <v>5.4327559686135496</v>
      </c>
      <c r="CG19" s="312">
        <f t="shared" ref="CG19:CG25" si="121">CC19-CE19</f>
        <v>54.739132108000163</v>
      </c>
      <c r="CH19" s="312">
        <f t="shared" ref="CH19:CH25" si="122">CC19+CF19</f>
        <v>64.699184717125007</v>
      </c>
      <c r="CI19" s="782"/>
      <c r="CJ19" s="785"/>
      <c r="CL19" s="184">
        <v>0.93954861111111121</v>
      </c>
      <c r="CM19" s="336">
        <f t="shared" si="41"/>
        <v>45278.93954861111</v>
      </c>
      <c r="CN19" s="141" t="s">
        <v>366</v>
      </c>
      <c r="CO19" s="141">
        <v>1.2999999999999999E-2</v>
      </c>
      <c r="CP19" s="141">
        <v>1.4E-2</v>
      </c>
      <c r="CQ19" s="141">
        <v>1.4E-2</v>
      </c>
      <c r="CR19" s="198">
        <f t="shared" si="83"/>
        <v>19.914091558046913</v>
      </c>
      <c r="CS19" s="198">
        <f t="shared" si="97"/>
        <v>1422.4351112890652</v>
      </c>
      <c r="CT19" s="198">
        <f t="shared" si="98"/>
        <v>18.491656446757847</v>
      </c>
      <c r="CU19" s="408">
        <f t="shared" si="45"/>
        <v>53.160013486300343</v>
      </c>
      <c r="CV19" s="198">
        <f t="shared" si="99"/>
        <v>1.3276061038697942</v>
      </c>
      <c r="CW19" s="198">
        <f t="shared" si="100"/>
        <v>1.5318531967728393</v>
      </c>
      <c r="CX19" s="198">
        <f t="shared" si="101"/>
        <v>17.164050342888054</v>
      </c>
      <c r="CY19" s="198">
        <f t="shared" si="102"/>
        <v>20.023509643530687</v>
      </c>
      <c r="CZ19" s="782"/>
      <c r="DA19" s="785"/>
      <c r="DC19" s="324">
        <v>0.95143518518518511</v>
      </c>
      <c r="DD19" s="335">
        <f t="shared" si="50"/>
        <v>45278.951435185183</v>
      </c>
      <c r="DE19" s="314" t="s">
        <v>368</v>
      </c>
      <c r="DF19" s="314">
        <v>7.0000000000000001E-3</v>
      </c>
      <c r="DG19" s="314">
        <v>0.02</v>
      </c>
      <c r="DH19" s="314">
        <v>0.02</v>
      </c>
      <c r="DI19" s="315">
        <f t="shared" si="51"/>
        <v>121.78910427500043</v>
      </c>
      <c r="DJ19" s="315">
        <f t="shared" si="103"/>
        <v>6089.4552137500214</v>
      </c>
      <c r="DK19" s="315">
        <f t="shared" si="104"/>
        <v>42.626186496250149</v>
      </c>
      <c r="DL19" s="315">
        <f t="shared" si="54"/>
        <v>207.2</v>
      </c>
      <c r="DM19" s="315">
        <f t="shared" si="105"/>
        <v>5.7994811559524004</v>
      </c>
      <c r="DN19" s="315">
        <f t="shared" si="106"/>
        <v>6.4099528565789701</v>
      </c>
      <c r="DO19" s="315">
        <f t="shared" si="107"/>
        <v>36.82670534029775</v>
      </c>
      <c r="DP19" s="315">
        <f t="shared" si="108"/>
        <v>49.036139352829117</v>
      </c>
      <c r="DQ19" s="782"/>
      <c r="DR19" s="785"/>
      <c r="DT19" s="325">
        <v>0.9723032407407407</v>
      </c>
      <c r="DU19" s="334">
        <f t="shared" si="78"/>
        <v>45278.972303240742</v>
      </c>
      <c r="DV19" s="316" t="s">
        <v>371</v>
      </c>
      <c r="DW19" s="316">
        <v>8.0000000000000002E-3</v>
      </c>
      <c r="DX19" s="316">
        <v>0.03</v>
      </c>
      <c r="DY19" s="316">
        <v>0.03</v>
      </c>
      <c r="DZ19" s="317">
        <f t="shared" si="59"/>
        <v>64.019232711319731</v>
      </c>
      <c r="EA19" s="317">
        <f t="shared" ref="EA19:EA22" si="123">DZ19/DY19</f>
        <v>2133.9744237106579</v>
      </c>
      <c r="EB19" s="317">
        <f t="shared" ref="EB19:EB22" si="124">DW19*EA19</f>
        <v>17.071795389685263</v>
      </c>
      <c r="EC19" s="317">
        <f t="shared" si="62"/>
        <v>124.3</v>
      </c>
      <c r="ED19" s="317">
        <f t="shared" ref="ED19:ED22" si="125">0.001*((DZ19/(DY19+0.001)))</f>
        <v>2.06513653907483</v>
      </c>
      <c r="EE19" s="317">
        <f t="shared" ref="EE19:EE22" si="126">0.001*((DZ19/(DY19-0.001)))</f>
        <v>2.2075597486661978</v>
      </c>
      <c r="EF19" s="317">
        <f t="shared" ref="EF19:EF22" si="127">EB19-ED19</f>
        <v>15.006658850610433</v>
      </c>
      <c r="EG19" s="317">
        <f t="shared" ref="EG19:EG22" si="128">EB19+EE19</f>
        <v>19.279355138351463</v>
      </c>
      <c r="EK19" s="799" t="s">
        <v>355</v>
      </c>
      <c r="EL19" s="800">
        <f>Q26</f>
        <v>98.5</v>
      </c>
      <c r="EM19" s="799">
        <v>0</v>
      </c>
      <c r="EN19" s="800">
        <f>MAX(EB41:EB73)</f>
        <v>36.525373331406286</v>
      </c>
      <c r="EO19" s="801">
        <f>K26</f>
        <v>45278.959861111114</v>
      </c>
    </row>
    <row r="20" spans="1:145" ht="60" x14ac:dyDescent="0.25">
      <c r="A20" s="30">
        <v>45644</v>
      </c>
      <c r="B20" s="31">
        <v>0.94226851851851856</v>
      </c>
      <c r="C20" s="32" t="s">
        <v>24</v>
      </c>
      <c r="D20" s="32" t="s">
        <v>83</v>
      </c>
      <c r="E20" s="32" t="s">
        <v>15</v>
      </c>
      <c r="F20" s="33" t="s">
        <v>60</v>
      </c>
      <c r="J20" s="32" t="s">
        <v>24</v>
      </c>
      <c r="K20" s="168">
        <v>0.94226851851851856</v>
      </c>
      <c r="L20" s="168">
        <v>0.94571759259259258</v>
      </c>
      <c r="M20" s="168">
        <v>0.95973379629629629</v>
      </c>
      <c r="N20" s="168">
        <v>0.95973379629629629</v>
      </c>
      <c r="O20" s="168">
        <f t="shared" si="0"/>
        <v>1.7465277777777732E-2</v>
      </c>
      <c r="P20" s="161">
        <f>O20*86400</f>
        <v>1508.9999999999961</v>
      </c>
      <c r="Q20" s="161">
        <f>208.4+79.4+134.1+42.7+357.8</f>
        <v>822.4</v>
      </c>
      <c r="R20" s="161">
        <f t="shared" si="1"/>
        <v>0.54499668654738376</v>
      </c>
      <c r="S20" s="176">
        <f t="shared" si="2"/>
        <v>32.699801192843026</v>
      </c>
      <c r="T20" s="32" t="s">
        <v>127</v>
      </c>
      <c r="U20" s="32" t="s">
        <v>128</v>
      </c>
      <c r="V20" s="32" t="s">
        <v>133</v>
      </c>
      <c r="Z20" s="316" t="s">
        <v>60</v>
      </c>
      <c r="AA20" s="316" t="s">
        <v>372</v>
      </c>
      <c r="AB20" s="316">
        <v>59</v>
      </c>
      <c r="AC20" s="316">
        <v>18</v>
      </c>
      <c r="AD20" s="317">
        <f>Q26</f>
        <v>98.5</v>
      </c>
      <c r="AE20" s="316">
        <f t="shared" si="80"/>
        <v>41</v>
      </c>
      <c r="AF20" s="316">
        <f t="shared" si="81"/>
        <v>49</v>
      </c>
      <c r="AG20" s="316">
        <f t="shared" si="82"/>
        <v>64.621814355564965</v>
      </c>
      <c r="AL20" s="322">
        <v>0.99318287037037034</v>
      </c>
      <c r="AM20" s="339">
        <f t="shared" si="25"/>
        <v>45278.99318287037</v>
      </c>
      <c r="AN20" s="309" t="s">
        <v>319</v>
      </c>
      <c r="AO20" s="309">
        <v>4.0000000000000001E-3</v>
      </c>
      <c r="AP20" s="309">
        <v>1.0999999999999999E-2</v>
      </c>
      <c r="AQ20" s="309">
        <v>1.0999999999999999E-2</v>
      </c>
      <c r="AR20" s="309">
        <f t="shared" si="26"/>
        <v>34.364974360285515</v>
      </c>
      <c r="AS20" s="309">
        <f t="shared" ref="AS20:AS22" si="129">AR20/AQ20</f>
        <v>3124.0885782077744</v>
      </c>
      <c r="AT20" s="309">
        <f t="shared" ref="AT20:AT22" si="130">AO20*AS20</f>
        <v>12.496354312831098</v>
      </c>
      <c r="AU20" s="309">
        <f t="shared" si="28"/>
        <v>34.364974360285515</v>
      </c>
      <c r="AV20" s="408">
        <f t="shared" si="29"/>
        <v>197.9</v>
      </c>
      <c r="AW20" s="309">
        <f t="shared" ref="AW20:AW22" si="131">0.001*((AR20/(AQ20+0.001)))</f>
        <v>2.8637478633571263</v>
      </c>
      <c r="AX20" s="309">
        <f t="shared" ref="AX20:AX22" si="132">0.001*((AR20/(AQ20-0.001)))</f>
        <v>3.4364974360285521</v>
      </c>
      <c r="AY20" s="309">
        <f t="shared" ref="AY20:AY22" si="133">AT20-AW20</f>
        <v>9.6326064494739718</v>
      </c>
      <c r="AZ20" s="309">
        <f t="shared" ref="AZ20:AZ22" si="134">AT20+AX20</f>
        <v>15.932851748859651</v>
      </c>
      <c r="BA20" s="772"/>
      <c r="BB20" s="778"/>
      <c r="BD20" s="340">
        <v>0.93606481481481485</v>
      </c>
      <c r="BE20" s="341">
        <f t="shared" si="67"/>
        <v>45278.936064814814</v>
      </c>
      <c r="BF20" s="342" t="s">
        <v>324</v>
      </c>
      <c r="BG20" s="342">
        <v>1.0999999999999999E-2</v>
      </c>
      <c r="BH20" s="342">
        <v>1.4999999999999999E-2</v>
      </c>
      <c r="BI20" s="342">
        <v>1.4999999999999999E-2</v>
      </c>
      <c r="BJ20" s="343">
        <f t="shared" si="34"/>
        <v>35.258839058181493</v>
      </c>
      <c r="BK20" s="343">
        <f t="shared" si="35"/>
        <v>2350.589270545433</v>
      </c>
      <c r="BL20" s="343">
        <f t="shared" si="36"/>
        <v>25.856481975999763</v>
      </c>
      <c r="BM20" s="408">
        <f t="shared" si="68"/>
        <v>114.09999999999998</v>
      </c>
      <c r="BN20" s="343">
        <f t="shared" si="37"/>
        <v>2.2036774411363433</v>
      </c>
      <c r="BO20" s="343">
        <f t="shared" si="38"/>
        <v>2.5184885041558216</v>
      </c>
      <c r="BP20" s="343">
        <f t="shared" si="39"/>
        <v>23.652804534863421</v>
      </c>
      <c r="BQ20" s="343">
        <f t="shared" si="40"/>
        <v>28.374970480155586</v>
      </c>
      <c r="BR20" s="782"/>
      <c r="BS20" s="785"/>
      <c r="BU20" s="321">
        <v>0.93741898148148151</v>
      </c>
      <c r="BV20" s="338">
        <f t="shared" si="69"/>
        <v>45278.937418981484</v>
      </c>
      <c r="BW20" s="311">
        <v>3</v>
      </c>
      <c r="BX20" s="311">
        <v>1.4999999999999999E-2</v>
      </c>
      <c r="BY20" s="311">
        <v>1.0999999999999999E-2</v>
      </c>
      <c r="BZ20" s="311">
        <v>1.0999999999999999E-2</v>
      </c>
      <c r="CA20" s="312">
        <f t="shared" si="70"/>
        <v>54.327559686135487</v>
      </c>
      <c r="CB20" s="312">
        <f t="shared" si="117"/>
        <v>4938.8690623759539</v>
      </c>
      <c r="CC20" s="312">
        <f t="shared" si="118"/>
        <v>74.083035935639302</v>
      </c>
      <c r="CD20" s="312">
        <f t="shared" si="73"/>
        <v>158.84315806044569</v>
      </c>
      <c r="CE20" s="312">
        <f t="shared" si="119"/>
        <v>4.52729664051129</v>
      </c>
      <c r="CF20" s="312">
        <f t="shared" si="120"/>
        <v>5.4327559686135496</v>
      </c>
      <c r="CG20" s="312">
        <f t="shared" si="121"/>
        <v>69.555739295128006</v>
      </c>
      <c r="CH20" s="312">
        <f t="shared" si="122"/>
        <v>79.51579190425285</v>
      </c>
      <c r="CI20" s="782"/>
      <c r="CJ20" s="785"/>
      <c r="CL20" s="184">
        <v>0.93966435185185182</v>
      </c>
      <c r="CM20" s="336">
        <f t="shared" si="41"/>
        <v>45278.939664351848</v>
      </c>
      <c r="CN20" s="141" t="s">
        <v>366</v>
      </c>
      <c r="CO20" s="141">
        <v>1.2999999999999999E-2</v>
      </c>
      <c r="CP20" s="141">
        <v>1.4E-2</v>
      </c>
      <c r="CQ20" s="141">
        <v>1.4E-2</v>
      </c>
      <c r="CR20" s="198">
        <f t="shared" si="83"/>
        <v>19.914091558046913</v>
      </c>
      <c r="CS20" s="198">
        <f t="shared" ref="CS20:CS29" si="135">CR20/CQ20</f>
        <v>1422.4351112890652</v>
      </c>
      <c r="CT20" s="198">
        <f t="shared" ref="CT20:CT29" si="136">CO20*CS20</f>
        <v>18.491656446757847</v>
      </c>
      <c r="CU20" s="408">
        <f t="shared" si="45"/>
        <v>53.160013486300343</v>
      </c>
      <c r="CV20" s="198">
        <f t="shared" ref="CV20:CV29" si="137">0.001*((CR20/(CQ20+0.001)))</f>
        <v>1.3276061038697942</v>
      </c>
      <c r="CW20" s="198">
        <f t="shared" ref="CW20:CW29" si="138">0.001*((CR20/(CQ20-0.001)))</f>
        <v>1.5318531967728393</v>
      </c>
      <c r="CX20" s="198">
        <f t="shared" ref="CX20:CX29" si="139">CT20-CV20</f>
        <v>17.164050342888054</v>
      </c>
      <c r="CY20" s="198">
        <f t="shared" ref="CY20:CY29" si="140">CT20+CW20</f>
        <v>20.023509643530687</v>
      </c>
      <c r="CZ20" s="782"/>
      <c r="DA20" s="785"/>
      <c r="DC20" s="324">
        <v>0.95491898148148147</v>
      </c>
      <c r="DD20" s="335">
        <f t="shared" si="50"/>
        <v>45278.954918981479</v>
      </c>
      <c r="DE20" s="314" t="s">
        <v>368</v>
      </c>
      <c r="DF20" s="314">
        <v>5.0000000000000001E-3</v>
      </c>
      <c r="DG20" s="314">
        <v>0.02</v>
      </c>
      <c r="DH20" s="314">
        <v>0.02</v>
      </c>
      <c r="DI20" s="315">
        <f t="shared" si="51"/>
        <v>121.78910427500043</v>
      </c>
      <c r="DJ20" s="315">
        <f t="shared" si="103"/>
        <v>6089.4552137500214</v>
      </c>
      <c r="DK20" s="315">
        <f t="shared" si="104"/>
        <v>30.447276068750107</v>
      </c>
      <c r="DL20" s="315">
        <f t="shared" si="54"/>
        <v>207.2</v>
      </c>
      <c r="DM20" s="315">
        <f t="shared" si="105"/>
        <v>5.7994811559524004</v>
      </c>
      <c r="DN20" s="315">
        <f t="shared" si="106"/>
        <v>6.4099528565789701</v>
      </c>
      <c r="DO20" s="315">
        <f t="shared" si="107"/>
        <v>24.647794912797707</v>
      </c>
      <c r="DP20" s="315">
        <f t="shared" si="108"/>
        <v>36.857228925329075</v>
      </c>
      <c r="DQ20" s="782"/>
      <c r="DR20" s="785"/>
      <c r="DT20" s="325">
        <v>0.97582175925925929</v>
      </c>
      <c r="DU20" s="334">
        <f t="shared" si="78"/>
        <v>45278.975821759261</v>
      </c>
      <c r="DV20" s="316" t="s">
        <v>371</v>
      </c>
      <c r="DW20" s="316">
        <v>7.0000000000000001E-3</v>
      </c>
      <c r="DX20" s="316">
        <v>0.03</v>
      </c>
      <c r="DY20" s="316">
        <v>0.03</v>
      </c>
      <c r="DZ20" s="317">
        <f t="shared" si="59"/>
        <v>64.019232711319731</v>
      </c>
      <c r="EA20" s="317">
        <f t="shared" si="123"/>
        <v>2133.9744237106579</v>
      </c>
      <c r="EB20" s="317">
        <f t="shared" si="124"/>
        <v>14.937820965974606</v>
      </c>
      <c r="EC20" s="317">
        <f t="shared" si="62"/>
        <v>124.3</v>
      </c>
      <c r="ED20" s="317">
        <f t="shared" si="125"/>
        <v>2.06513653907483</v>
      </c>
      <c r="EE20" s="317">
        <f t="shared" si="126"/>
        <v>2.2075597486661978</v>
      </c>
      <c r="EF20" s="317">
        <f t="shared" si="127"/>
        <v>12.872684426899776</v>
      </c>
      <c r="EG20" s="317">
        <f t="shared" si="128"/>
        <v>17.145380714640805</v>
      </c>
      <c r="EO20" s="287"/>
    </row>
    <row r="21" spans="1:145" ht="27" thickBot="1" x14ac:dyDescent="0.3">
      <c r="A21" s="34">
        <v>45644</v>
      </c>
      <c r="B21" s="17">
        <v>0.94247685185185182</v>
      </c>
      <c r="C21" s="18" t="s">
        <v>25</v>
      </c>
      <c r="D21" s="18" t="s">
        <v>26</v>
      </c>
      <c r="E21" s="18"/>
      <c r="F21" s="18" t="s">
        <v>60</v>
      </c>
      <c r="J21" s="32" t="s">
        <v>351</v>
      </c>
      <c r="K21" s="168">
        <v>45278.94226851852</v>
      </c>
      <c r="L21" s="168">
        <v>0.94571759259259258</v>
      </c>
      <c r="M21" s="168">
        <v>45278.945717592593</v>
      </c>
      <c r="N21" s="168">
        <v>45278.945717592593</v>
      </c>
      <c r="O21" s="168">
        <f t="shared" si="0"/>
        <v>3.4490740727051161E-3</v>
      </c>
      <c r="P21" s="161">
        <f t="shared" ref="P21:P31" si="141">O21*86400</f>
        <v>297.99999988172203</v>
      </c>
      <c r="Q21" s="161">
        <v>207.2</v>
      </c>
      <c r="R21" s="161">
        <f t="shared" ref="R21:R23" si="142">Q21/P21</f>
        <v>0.69530201369878819</v>
      </c>
      <c r="S21" s="176">
        <f t="shared" ref="S21:S23" si="143">R21*60</f>
        <v>41.718120821927293</v>
      </c>
      <c r="T21" s="32"/>
      <c r="U21" s="32"/>
      <c r="V21" s="32"/>
      <c r="Z21" s="305" t="s">
        <v>60</v>
      </c>
      <c r="AA21" s="305" t="s">
        <v>373</v>
      </c>
      <c r="AB21" s="305">
        <v>60</v>
      </c>
      <c r="AC21" s="305">
        <v>11</v>
      </c>
      <c r="AD21" s="305">
        <f>Q28</f>
        <v>66.3</v>
      </c>
      <c r="AE21" s="305">
        <f t="shared" si="80"/>
        <v>49</v>
      </c>
      <c r="AF21" s="305">
        <f t="shared" si="81"/>
        <v>41</v>
      </c>
      <c r="AG21" s="305">
        <f t="shared" si="82"/>
        <v>50.037245168769779</v>
      </c>
      <c r="AL21" s="322">
        <v>0.99657407407407417</v>
      </c>
      <c r="AM21" s="339">
        <f t="shared" si="25"/>
        <v>45278.996574074074</v>
      </c>
      <c r="AN21" s="309" t="s">
        <v>319</v>
      </c>
      <c r="AO21" s="309">
        <v>2E-3</v>
      </c>
      <c r="AP21" s="309">
        <v>1.0999999999999999E-2</v>
      </c>
      <c r="AQ21" s="309">
        <v>1.0999999999999999E-2</v>
      </c>
      <c r="AR21" s="309">
        <f t="shared" si="26"/>
        <v>34.364974360285515</v>
      </c>
      <c r="AS21" s="309">
        <f t="shared" si="129"/>
        <v>3124.0885782077744</v>
      </c>
      <c r="AT21" s="309">
        <f t="shared" si="130"/>
        <v>6.248177156415549</v>
      </c>
      <c r="AU21" s="309">
        <f t="shared" si="28"/>
        <v>34.364974360285515</v>
      </c>
      <c r="AV21" s="408">
        <f t="shared" si="29"/>
        <v>197.9</v>
      </c>
      <c r="AW21" s="309">
        <f t="shared" si="131"/>
        <v>2.8637478633571263</v>
      </c>
      <c r="AX21" s="309">
        <f t="shared" si="132"/>
        <v>3.4364974360285521</v>
      </c>
      <c r="AY21" s="309">
        <f t="shared" si="133"/>
        <v>3.3844292930584228</v>
      </c>
      <c r="AZ21" s="309">
        <f t="shared" si="134"/>
        <v>9.6846745924441002</v>
      </c>
      <c r="BA21" s="772"/>
      <c r="BB21" s="778"/>
      <c r="BD21" s="340">
        <v>0.93646990740740732</v>
      </c>
      <c r="BE21" s="341">
        <f t="shared" si="67"/>
        <v>45278.936469907407</v>
      </c>
      <c r="BF21" s="342" t="s">
        <v>324</v>
      </c>
      <c r="BG21" s="342">
        <v>1.2E-2</v>
      </c>
      <c r="BH21" s="342">
        <v>1.4999999999999999E-2</v>
      </c>
      <c r="BI21" s="342">
        <v>1.4999999999999999E-2</v>
      </c>
      <c r="BJ21" s="343">
        <f t="shared" si="34"/>
        <v>35.258839058181493</v>
      </c>
      <c r="BK21" s="343">
        <f t="shared" si="35"/>
        <v>2350.589270545433</v>
      </c>
      <c r="BL21" s="343">
        <f t="shared" si="36"/>
        <v>28.207071246545198</v>
      </c>
      <c r="BM21" s="408">
        <f t="shared" si="68"/>
        <v>114.09999999999998</v>
      </c>
      <c r="BN21" s="343">
        <f t="shared" si="37"/>
        <v>2.2036774411363433</v>
      </c>
      <c r="BO21" s="343">
        <f t="shared" si="38"/>
        <v>2.5184885041558216</v>
      </c>
      <c r="BP21" s="343">
        <f t="shared" si="39"/>
        <v>26.003393805408855</v>
      </c>
      <c r="BQ21" s="343">
        <f t="shared" si="40"/>
        <v>30.72555975070102</v>
      </c>
      <c r="BR21" s="782"/>
      <c r="BS21" s="785"/>
      <c r="BU21" s="321">
        <v>0.93815972222222221</v>
      </c>
      <c r="BV21" s="338">
        <f t="shared" si="69"/>
        <v>45278.938159722224</v>
      </c>
      <c r="BW21" s="311">
        <v>3</v>
      </c>
      <c r="BX21" s="311">
        <v>1.0999999999999999E-2</v>
      </c>
      <c r="BY21" s="311">
        <v>1.0999999999999999E-2</v>
      </c>
      <c r="BZ21" s="311">
        <v>1.0999999999999999E-2</v>
      </c>
      <c r="CA21" s="312">
        <f t="shared" si="70"/>
        <v>54.327559686135487</v>
      </c>
      <c r="CB21" s="312">
        <f t="shared" si="117"/>
        <v>4938.8690623759539</v>
      </c>
      <c r="CC21" s="312">
        <f t="shared" si="118"/>
        <v>54.327559686135487</v>
      </c>
      <c r="CD21" s="312">
        <f t="shared" si="73"/>
        <v>158.84315806044569</v>
      </c>
      <c r="CE21" s="312">
        <f t="shared" si="119"/>
        <v>4.52729664051129</v>
      </c>
      <c r="CF21" s="312">
        <f t="shared" si="120"/>
        <v>5.4327559686135496</v>
      </c>
      <c r="CG21" s="312">
        <f t="shared" si="121"/>
        <v>49.800263045624199</v>
      </c>
      <c r="CH21" s="312">
        <f t="shared" si="122"/>
        <v>59.760315654749036</v>
      </c>
      <c r="CI21" s="782"/>
      <c r="CJ21" s="785"/>
      <c r="CL21" s="184">
        <v>0.93973379629629628</v>
      </c>
      <c r="CM21" s="336">
        <f t="shared" si="41"/>
        <v>45278.939733796295</v>
      </c>
      <c r="CN21" s="141" t="s">
        <v>366</v>
      </c>
      <c r="CO21" s="141">
        <v>1.4E-2</v>
      </c>
      <c r="CP21" s="141">
        <v>1.4E-2</v>
      </c>
      <c r="CQ21" s="141">
        <v>1.4E-2</v>
      </c>
      <c r="CR21" s="198">
        <f t="shared" si="83"/>
        <v>19.914091558046913</v>
      </c>
      <c r="CS21" s="198">
        <f t="shared" si="135"/>
        <v>1422.4351112890652</v>
      </c>
      <c r="CT21" s="198">
        <f t="shared" si="136"/>
        <v>19.914091558046913</v>
      </c>
      <c r="CU21" s="408">
        <f t="shared" si="45"/>
        <v>53.160013486300343</v>
      </c>
      <c r="CV21" s="198">
        <f t="shared" si="137"/>
        <v>1.3276061038697942</v>
      </c>
      <c r="CW21" s="198">
        <f t="shared" si="138"/>
        <v>1.5318531967728393</v>
      </c>
      <c r="CX21" s="198">
        <f t="shared" si="139"/>
        <v>18.586485454177119</v>
      </c>
      <c r="CY21" s="198">
        <f t="shared" si="140"/>
        <v>21.445944754819752</v>
      </c>
      <c r="CZ21" s="782"/>
      <c r="DA21" s="785"/>
      <c r="DC21" s="329">
        <v>0.95840277777777771</v>
      </c>
      <c r="DD21" s="362">
        <f t="shared" si="50"/>
        <v>45278.958402777775</v>
      </c>
      <c r="DE21" s="330" t="s">
        <v>368</v>
      </c>
      <c r="DF21" s="330">
        <v>5.0000000000000001E-3</v>
      </c>
      <c r="DG21" s="330">
        <v>0.02</v>
      </c>
      <c r="DH21" s="330">
        <v>0.02</v>
      </c>
      <c r="DI21" s="331">
        <f t="shared" si="51"/>
        <v>121.78910427500043</v>
      </c>
      <c r="DJ21" s="331">
        <f t="shared" ref="DJ21:DJ22" si="144">DI21/DH21</f>
        <v>6089.4552137500214</v>
      </c>
      <c r="DK21" s="331">
        <f t="shared" ref="DK21:DK22" si="145">DF21*DJ21</f>
        <v>30.447276068750107</v>
      </c>
      <c r="DL21" s="315">
        <f t="shared" si="54"/>
        <v>207.2</v>
      </c>
      <c r="DM21" s="331">
        <f t="shared" ref="DM21:DM22" si="146">0.001*((DI21/(DH21+0.001)))</f>
        <v>5.7994811559524004</v>
      </c>
      <c r="DN21" s="331">
        <f t="shared" ref="DN21:DN22" si="147">0.001*((DI21/(DH21-0.001)))</f>
        <v>6.4099528565789701</v>
      </c>
      <c r="DO21" s="331">
        <f t="shared" ref="DO21:DO22" si="148">DK21-DM21</f>
        <v>24.647794912797707</v>
      </c>
      <c r="DP21" s="331">
        <f t="shared" ref="DP21:DP22" si="149">DK21+DN21</f>
        <v>36.857228925329075</v>
      </c>
      <c r="DQ21" s="782"/>
      <c r="DR21" s="785"/>
      <c r="DT21" s="325">
        <v>0.97920138888888886</v>
      </c>
      <c r="DU21" s="334">
        <f t="shared" si="78"/>
        <v>45278.979201388887</v>
      </c>
      <c r="DV21" s="316" t="s">
        <v>371</v>
      </c>
      <c r="DW21" s="316">
        <v>8.9999999999999993E-3</v>
      </c>
      <c r="DX21" s="316">
        <v>0.03</v>
      </c>
      <c r="DY21" s="316">
        <v>0.03</v>
      </c>
      <c r="DZ21" s="317">
        <f t="shared" si="59"/>
        <v>64.019232711319731</v>
      </c>
      <c r="EA21" s="317">
        <f t="shared" si="123"/>
        <v>2133.9744237106579</v>
      </c>
      <c r="EB21" s="317">
        <f t="shared" si="124"/>
        <v>19.205769813395921</v>
      </c>
      <c r="EC21" s="317">
        <f t="shared" si="62"/>
        <v>124.3</v>
      </c>
      <c r="ED21" s="317">
        <f t="shared" si="125"/>
        <v>2.06513653907483</v>
      </c>
      <c r="EE21" s="317">
        <f t="shared" si="126"/>
        <v>2.2075597486661978</v>
      </c>
      <c r="EF21" s="317">
        <f t="shared" si="127"/>
        <v>17.14063327432109</v>
      </c>
      <c r="EG21" s="317">
        <f t="shared" si="128"/>
        <v>21.41332956206212</v>
      </c>
      <c r="EO21" s="287"/>
    </row>
    <row r="22" spans="1:145" ht="30" x14ac:dyDescent="0.25">
      <c r="A22" s="30">
        <v>45644</v>
      </c>
      <c r="B22" s="31">
        <v>0.94353009259259257</v>
      </c>
      <c r="C22" s="32" t="s">
        <v>24</v>
      </c>
      <c r="D22" s="32" t="s">
        <v>27</v>
      </c>
      <c r="E22" s="32"/>
      <c r="F22" s="33" t="s">
        <v>60</v>
      </c>
      <c r="J22" s="32" t="s">
        <v>352</v>
      </c>
      <c r="K22" s="168">
        <v>45278.943530092591</v>
      </c>
      <c r="L22" s="168"/>
      <c r="M22" s="168"/>
      <c r="N22" s="168"/>
      <c r="O22" s="168"/>
      <c r="P22" s="161"/>
      <c r="Q22" s="161">
        <v>79.099999999999994</v>
      </c>
      <c r="R22" s="161"/>
      <c r="S22" s="176"/>
      <c r="T22" s="32"/>
      <c r="U22" s="32"/>
      <c r="V22" s="32"/>
      <c r="Z22" s="305" t="s">
        <v>60</v>
      </c>
      <c r="AA22" s="305" t="s">
        <v>374</v>
      </c>
      <c r="AB22" s="305">
        <v>61</v>
      </c>
      <c r="AC22" s="305">
        <v>5</v>
      </c>
      <c r="AD22" s="305">
        <f>Q29</f>
        <v>79.900000000000006</v>
      </c>
      <c r="AE22" s="305">
        <f t="shared" si="80"/>
        <v>56</v>
      </c>
      <c r="AF22" s="305">
        <f t="shared" si="81"/>
        <v>34</v>
      </c>
      <c r="AG22" s="305">
        <f t="shared" si="82"/>
        <v>66.240102047147843</v>
      </c>
      <c r="AL22" s="322">
        <v>9.2592592592592588E-5</v>
      </c>
      <c r="AM22" s="339">
        <f>DATE(2023,12,19) + AL22</f>
        <v>45279.000092592592</v>
      </c>
      <c r="AN22" s="309" t="s">
        <v>319</v>
      </c>
      <c r="AO22" s="309">
        <v>2E-3</v>
      </c>
      <c r="AP22" s="309">
        <v>1.0999999999999999E-2</v>
      </c>
      <c r="AQ22" s="309">
        <v>1.0999999999999999E-2</v>
      </c>
      <c r="AR22" s="309">
        <f t="shared" si="26"/>
        <v>34.364974360285515</v>
      </c>
      <c r="AS22" s="309">
        <f t="shared" si="129"/>
        <v>3124.0885782077744</v>
      </c>
      <c r="AT22" s="309">
        <f t="shared" si="130"/>
        <v>6.248177156415549</v>
      </c>
      <c r="AU22" s="309">
        <f t="shared" si="28"/>
        <v>34.364974360285515</v>
      </c>
      <c r="AV22" s="408">
        <f t="shared" si="29"/>
        <v>197.9</v>
      </c>
      <c r="AW22" s="309">
        <f t="shared" si="131"/>
        <v>2.8637478633571263</v>
      </c>
      <c r="AX22" s="309">
        <f t="shared" si="132"/>
        <v>3.4364974360285521</v>
      </c>
      <c r="AY22" s="309">
        <f t="shared" si="133"/>
        <v>3.3844292930584228</v>
      </c>
      <c r="AZ22" s="309">
        <f t="shared" si="134"/>
        <v>9.6846745924441002</v>
      </c>
      <c r="BA22" s="772"/>
      <c r="BB22" s="778"/>
      <c r="BD22" s="340">
        <v>0.9368171296296296</v>
      </c>
      <c r="BE22" s="341">
        <f t="shared" si="67"/>
        <v>45278.93681712963</v>
      </c>
      <c r="BF22" s="342" t="s">
        <v>324</v>
      </c>
      <c r="BG22" s="342">
        <v>1.2999999999999999E-2</v>
      </c>
      <c r="BH22" s="342">
        <v>1.4999999999999999E-2</v>
      </c>
      <c r="BI22" s="342">
        <v>1.4999999999999999E-2</v>
      </c>
      <c r="BJ22" s="343">
        <f t="shared" si="34"/>
        <v>35.258839058181493</v>
      </c>
      <c r="BK22" s="343">
        <f t="shared" si="35"/>
        <v>2350.589270545433</v>
      </c>
      <c r="BL22" s="343">
        <f t="shared" si="36"/>
        <v>30.557660517090628</v>
      </c>
      <c r="BM22" s="408">
        <f t="shared" si="68"/>
        <v>114.09999999999998</v>
      </c>
      <c r="BN22" s="343">
        <f t="shared" si="37"/>
        <v>2.2036774411363433</v>
      </c>
      <c r="BO22" s="343">
        <f t="shared" si="38"/>
        <v>2.5184885041558216</v>
      </c>
      <c r="BP22" s="343">
        <f t="shared" si="39"/>
        <v>28.353983075954286</v>
      </c>
      <c r="BQ22" s="343">
        <f t="shared" si="40"/>
        <v>33.076149021246451</v>
      </c>
      <c r="BR22" s="782"/>
      <c r="BS22" s="785"/>
      <c r="BU22" s="321">
        <v>0.93853009259259268</v>
      </c>
      <c r="BV22" s="338">
        <f t="shared" si="69"/>
        <v>45278.938530092593</v>
      </c>
      <c r="BW22" s="311">
        <v>3</v>
      </c>
      <c r="BX22" s="311">
        <v>1.2999999999999999E-2</v>
      </c>
      <c r="BY22" s="311">
        <v>1.0999999999999999E-2</v>
      </c>
      <c r="BZ22" s="311">
        <v>1.0999999999999999E-2</v>
      </c>
      <c r="CA22" s="312">
        <f t="shared" si="70"/>
        <v>54.327559686135487</v>
      </c>
      <c r="CB22" s="312">
        <f t="shared" si="117"/>
        <v>4938.8690623759539</v>
      </c>
      <c r="CC22" s="312">
        <f t="shared" si="118"/>
        <v>64.205297810887402</v>
      </c>
      <c r="CD22" s="312">
        <f t="shared" si="73"/>
        <v>158.84315806044569</v>
      </c>
      <c r="CE22" s="312">
        <f t="shared" si="119"/>
        <v>4.52729664051129</v>
      </c>
      <c r="CF22" s="312">
        <f t="shared" si="120"/>
        <v>5.4327559686135496</v>
      </c>
      <c r="CG22" s="312">
        <f t="shared" si="121"/>
        <v>59.678001170376113</v>
      </c>
      <c r="CH22" s="312">
        <f t="shared" si="122"/>
        <v>69.63805377950095</v>
      </c>
      <c r="CI22" s="782"/>
      <c r="CJ22" s="785"/>
      <c r="CL22" s="184">
        <v>0.93980324074074073</v>
      </c>
      <c r="CM22" s="336">
        <f t="shared" si="41"/>
        <v>45278.939803240741</v>
      </c>
      <c r="CN22" s="141" t="s">
        <v>366</v>
      </c>
      <c r="CO22" s="141">
        <v>1.4999999999999999E-2</v>
      </c>
      <c r="CP22" s="141">
        <v>1.4E-2</v>
      </c>
      <c r="CQ22" s="141">
        <v>1.4E-2</v>
      </c>
      <c r="CR22" s="198">
        <f t="shared" si="83"/>
        <v>19.914091558046913</v>
      </c>
      <c r="CS22" s="198">
        <f t="shared" si="135"/>
        <v>1422.4351112890652</v>
      </c>
      <c r="CT22" s="198">
        <f t="shared" si="136"/>
        <v>21.336526669335978</v>
      </c>
      <c r="CU22" s="408">
        <f t="shared" si="45"/>
        <v>53.160013486300343</v>
      </c>
      <c r="CV22" s="198">
        <f t="shared" si="137"/>
        <v>1.3276061038697942</v>
      </c>
      <c r="CW22" s="198">
        <f t="shared" si="138"/>
        <v>1.5318531967728393</v>
      </c>
      <c r="CX22" s="198">
        <f t="shared" si="139"/>
        <v>20.008920565466184</v>
      </c>
      <c r="CY22" s="198">
        <f t="shared" si="140"/>
        <v>22.868379866108818</v>
      </c>
      <c r="CZ22" s="782"/>
      <c r="DA22" s="785"/>
      <c r="DC22" s="326">
        <v>0.95579861111111108</v>
      </c>
      <c r="DD22" s="361">
        <f t="shared" si="50"/>
        <v>45278.95579861111</v>
      </c>
      <c r="DE22" s="327" t="s">
        <v>370</v>
      </c>
      <c r="DF22" s="327">
        <v>5.0000000000000001E-3</v>
      </c>
      <c r="DG22" s="327"/>
      <c r="DH22" s="327">
        <v>3.7999999999999999E-2</v>
      </c>
      <c r="DI22" s="328">
        <f>$AG$18</f>
        <v>167.08492919549852</v>
      </c>
      <c r="DJ22" s="328">
        <f t="shared" si="144"/>
        <v>4396.9718209341718</v>
      </c>
      <c r="DK22" s="328">
        <f t="shared" si="145"/>
        <v>21.984859104670861</v>
      </c>
      <c r="DL22" s="315">
        <f t="shared" si="54"/>
        <v>0</v>
      </c>
      <c r="DM22" s="328">
        <f t="shared" si="146"/>
        <v>4.2842289537307314</v>
      </c>
      <c r="DN22" s="328">
        <f t="shared" si="147"/>
        <v>4.5158088971756358</v>
      </c>
      <c r="DO22" s="328">
        <f t="shared" si="148"/>
        <v>17.700630150940128</v>
      </c>
      <c r="DP22" s="328">
        <f t="shared" si="149"/>
        <v>26.500668001846496</v>
      </c>
      <c r="DQ22" s="782"/>
      <c r="DR22" s="785"/>
      <c r="DT22" s="325">
        <v>0.98271990740740733</v>
      </c>
      <c r="DU22" s="334">
        <f t="shared" si="78"/>
        <v>45278.982719907406</v>
      </c>
      <c r="DV22" s="316" t="s">
        <v>371</v>
      </c>
      <c r="DW22" s="316">
        <v>0.01</v>
      </c>
      <c r="DX22" s="316">
        <v>0.03</v>
      </c>
      <c r="DY22" s="316">
        <v>0.03</v>
      </c>
      <c r="DZ22" s="317">
        <f t="shared" si="59"/>
        <v>64.019232711319731</v>
      </c>
      <c r="EA22" s="317">
        <f t="shared" si="123"/>
        <v>2133.9744237106579</v>
      </c>
      <c r="EB22" s="317">
        <f t="shared" si="124"/>
        <v>21.339744237106579</v>
      </c>
      <c r="EC22" s="317">
        <f t="shared" si="62"/>
        <v>124.3</v>
      </c>
      <c r="ED22" s="317">
        <f t="shared" si="125"/>
        <v>2.06513653907483</v>
      </c>
      <c r="EE22" s="317">
        <f t="shared" si="126"/>
        <v>2.2075597486661978</v>
      </c>
      <c r="EF22" s="317">
        <f t="shared" si="127"/>
        <v>19.274607698031751</v>
      </c>
      <c r="EG22" s="317">
        <f t="shared" si="128"/>
        <v>23.547303985772778</v>
      </c>
      <c r="EO22" s="287"/>
    </row>
    <row r="23" spans="1:145" ht="30" x14ac:dyDescent="0.25">
      <c r="A23" s="30">
        <v>45644</v>
      </c>
      <c r="B23" s="31">
        <v>0.94571759259259258</v>
      </c>
      <c r="C23" s="32" t="s">
        <v>24</v>
      </c>
      <c r="D23" s="32" t="s">
        <v>82</v>
      </c>
      <c r="E23" s="32"/>
      <c r="F23" s="32" t="s">
        <v>60</v>
      </c>
      <c r="J23" s="32" t="s">
        <v>353</v>
      </c>
      <c r="K23" s="168">
        <v>45278.956041666665</v>
      </c>
      <c r="L23" s="168"/>
      <c r="M23" s="168">
        <v>45278.959606481483</v>
      </c>
      <c r="N23" s="168">
        <v>45278.959733796299</v>
      </c>
      <c r="O23" s="168">
        <f t="shared" si="0"/>
        <v>3.6921296341461129E-3</v>
      </c>
      <c r="P23" s="161">
        <f t="shared" si="141"/>
        <v>319.00000039022416</v>
      </c>
      <c r="Q23" s="161">
        <v>355.9</v>
      </c>
      <c r="R23" s="161">
        <f t="shared" si="142"/>
        <v>1.1156739798264483</v>
      </c>
      <c r="S23" s="176">
        <f t="shared" si="143"/>
        <v>66.940438789586906</v>
      </c>
      <c r="T23" s="32"/>
      <c r="U23" s="32"/>
      <c r="V23" s="32"/>
      <c r="Z23" s="305" t="s">
        <v>60</v>
      </c>
      <c r="AA23" s="305" t="s">
        <v>375</v>
      </c>
      <c r="AB23" s="305">
        <v>65</v>
      </c>
      <c r="AC23" s="305">
        <v>5</v>
      </c>
      <c r="AD23" s="305">
        <f>Q30</f>
        <v>93.7</v>
      </c>
      <c r="AE23" s="305">
        <f t="shared" si="80"/>
        <v>60</v>
      </c>
      <c r="AF23" s="305">
        <f t="shared" si="81"/>
        <v>30</v>
      </c>
      <c r="AG23" s="305">
        <f t="shared" si="82"/>
        <v>81.146580334601893</v>
      </c>
      <c r="AL23" s="322">
        <v>3.5995370370370369E-3</v>
      </c>
      <c r="AM23" s="339">
        <f t="shared" ref="AM23:AM33" si="150">DATE(2023,12,19) + AL23</f>
        <v>45279.003599537034</v>
      </c>
      <c r="AN23" s="309" t="s">
        <v>319</v>
      </c>
      <c r="AO23" s="309">
        <v>4.0000000000000001E-3</v>
      </c>
      <c r="AP23" s="309">
        <v>1.0999999999999999E-2</v>
      </c>
      <c r="AQ23" s="309">
        <v>1.0999999999999999E-2</v>
      </c>
      <c r="AR23" s="309">
        <f t="shared" si="26"/>
        <v>34.364974360285515</v>
      </c>
      <c r="AS23" s="309">
        <f t="shared" ref="AS23:AS29" si="151">AR23/AQ23</f>
        <v>3124.0885782077744</v>
      </c>
      <c r="AT23" s="309">
        <f t="shared" ref="AT23:AT29" si="152">AO23*AS23</f>
        <v>12.496354312831098</v>
      </c>
      <c r="AU23" s="309">
        <f t="shared" si="28"/>
        <v>34.364974360285515</v>
      </c>
      <c r="AV23" s="408">
        <f t="shared" si="29"/>
        <v>197.9</v>
      </c>
      <c r="AW23" s="309">
        <f t="shared" ref="AW23:AW29" si="153">0.001*((AR23/(AQ23+0.001)))</f>
        <v>2.8637478633571263</v>
      </c>
      <c r="AX23" s="309">
        <f t="shared" ref="AX23:AX29" si="154">0.001*((AR23/(AQ23-0.001)))</f>
        <v>3.4364974360285521</v>
      </c>
      <c r="AY23" s="309">
        <f t="shared" ref="AY23:AY29" si="155">AT23-AW23</f>
        <v>9.6326064494739718</v>
      </c>
      <c r="AZ23" s="309">
        <f t="shared" ref="AZ23:AZ29" si="156">AT23+AX23</f>
        <v>15.932851748859651</v>
      </c>
      <c r="BA23" s="772"/>
      <c r="BB23" s="778"/>
      <c r="BD23" s="340">
        <v>0.93741898148148151</v>
      </c>
      <c r="BE23" s="341">
        <f t="shared" si="67"/>
        <v>45278.937418981484</v>
      </c>
      <c r="BF23" s="342" t="s">
        <v>324</v>
      </c>
      <c r="BG23" s="342">
        <v>1.4E-2</v>
      </c>
      <c r="BH23" s="342">
        <v>1.4999999999999999E-2</v>
      </c>
      <c r="BI23" s="342">
        <v>1.4999999999999999E-2</v>
      </c>
      <c r="BJ23" s="343">
        <f t="shared" si="34"/>
        <v>35.258839058181493</v>
      </c>
      <c r="BK23" s="343">
        <f t="shared" si="35"/>
        <v>2350.589270545433</v>
      </c>
      <c r="BL23" s="343">
        <f t="shared" si="36"/>
        <v>32.908249787636066</v>
      </c>
      <c r="BM23" s="408">
        <f t="shared" si="68"/>
        <v>114.09999999999998</v>
      </c>
      <c r="BN23" s="343">
        <f t="shared" si="37"/>
        <v>2.2036774411363433</v>
      </c>
      <c r="BO23" s="343">
        <f t="shared" si="38"/>
        <v>2.5184885041558216</v>
      </c>
      <c r="BP23" s="343">
        <f t="shared" si="39"/>
        <v>30.704572346499724</v>
      </c>
      <c r="BQ23" s="343">
        <f t="shared" si="40"/>
        <v>35.426738291791885</v>
      </c>
      <c r="BR23" s="782"/>
      <c r="BS23" s="785"/>
      <c r="BU23" s="321">
        <v>0.93890046296296292</v>
      </c>
      <c r="BV23" s="338">
        <f t="shared" si="69"/>
        <v>45278.938900462963</v>
      </c>
      <c r="BW23" s="311">
        <v>3</v>
      </c>
      <c r="BX23" s="311">
        <v>1.2999999999999999E-2</v>
      </c>
      <c r="BY23" s="311">
        <v>1.0999999999999999E-2</v>
      </c>
      <c r="BZ23" s="311">
        <v>1.0999999999999999E-2</v>
      </c>
      <c r="CA23" s="312">
        <f t="shared" si="70"/>
        <v>54.327559686135487</v>
      </c>
      <c r="CB23" s="312">
        <f t="shared" si="117"/>
        <v>4938.8690623759539</v>
      </c>
      <c r="CC23" s="312">
        <f t="shared" si="118"/>
        <v>64.205297810887402</v>
      </c>
      <c r="CD23" s="312">
        <f t="shared" si="73"/>
        <v>158.84315806044569</v>
      </c>
      <c r="CE23" s="312">
        <f t="shared" si="119"/>
        <v>4.52729664051129</v>
      </c>
      <c r="CF23" s="312">
        <f t="shared" si="120"/>
        <v>5.4327559686135496</v>
      </c>
      <c r="CG23" s="312">
        <f t="shared" si="121"/>
        <v>59.678001170376113</v>
      </c>
      <c r="CH23" s="312">
        <f t="shared" si="122"/>
        <v>69.63805377950095</v>
      </c>
      <c r="CI23" s="782"/>
      <c r="CJ23" s="785"/>
      <c r="CL23" s="184">
        <v>0.93991898148148145</v>
      </c>
      <c r="CM23" s="336">
        <f t="shared" si="41"/>
        <v>45278.939918981479</v>
      </c>
      <c r="CN23" s="141" t="s">
        <v>366</v>
      </c>
      <c r="CO23" s="141">
        <v>1.4999999999999999E-2</v>
      </c>
      <c r="CP23" s="141">
        <v>1.4E-2</v>
      </c>
      <c r="CQ23" s="141">
        <v>1.4E-2</v>
      </c>
      <c r="CR23" s="198">
        <f t="shared" si="83"/>
        <v>19.914091558046913</v>
      </c>
      <c r="CS23" s="198">
        <f t="shared" si="135"/>
        <v>1422.4351112890652</v>
      </c>
      <c r="CT23" s="198">
        <f t="shared" si="136"/>
        <v>21.336526669335978</v>
      </c>
      <c r="CU23" s="408">
        <f t="shared" si="45"/>
        <v>53.160013486300343</v>
      </c>
      <c r="CV23" s="198">
        <f t="shared" si="137"/>
        <v>1.3276061038697942</v>
      </c>
      <c r="CW23" s="198">
        <f t="shared" si="138"/>
        <v>1.5318531967728393</v>
      </c>
      <c r="CX23" s="198">
        <f t="shared" si="139"/>
        <v>20.008920565466184</v>
      </c>
      <c r="CY23" s="198">
        <f t="shared" si="140"/>
        <v>22.868379866108818</v>
      </c>
      <c r="CZ23" s="782"/>
      <c r="DA23" s="785"/>
      <c r="DC23" s="324">
        <v>0.95559027777777772</v>
      </c>
      <c r="DD23" s="335">
        <f t="shared" si="50"/>
        <v>45278.955590277779</v>
      </c>
      <c r="DE23" s="314" t="s">
        <v>370</v>
      </c>
      <c r="DF23" s="314">
        <v>5.0000000000000001E-3</v>
      </c>
      <c r="DG23" s="314"/>
      <c r="DH23" s="314">
        <v>3.7999999999999999E-2</v>
      </c>
      <c r="DI23" s="315">
        <f t="shared" ref="DI23:DI73" si="157">$AG$18</f>
        <v>167.08492919549852</v>
      </c>
      <c r="DJ23" s="315">
        <f t="shared" ref="DJ23:DJ36" si="158">DI23/DH23</f>
        <v>4396.9718209341718</v>
      </c>
      <c r="DK23" s="315">
        <f t="shared" ref="DK23:DK36" si="159">DF23*DJ23</f>
        <v>21.984859104670861</v>
      </c>
      <c r="DL23" s="315">
        <f t="shared" si="54"/>
        <v>0</v>
      </c>
      <c r="DM23" s="315">
        <f t="shared" ref="DM23:DM36" si="160">0.001*((DI23/(DH23+0.001)))</f>
        <v>4.2842289537307314</v>
      </c>
      <c r="DN23" s="315">
        <f t="shared" ref="DN23:DN36" si="161">0.001*((DI23/(DH23-0.001)))</f>
        <v>4.5158088971756358</v>
      </c>
      <c r="DO23" s="315">
        <f t="shared" ref="DO23:DO36" si="162">DK23-DM23</f>
        <v>17.700630150940128</v>
      </c>
      <c r="DP23" s="315">
        <f t="shared" ref="DP23:DP36" si="163">DK23+DN23</f>
        <v>26.500668001846496</v>
      </c>
      <c r="DQ23" s="782"/>
      <c r="DR23" s="785"/>
      <c r="DT23" s="325">
        <v>0.98623842592592592</v>
      </c>
      <c r="DU23" s="334">
        <f t="shared" si="78"/>
        <v>45278.986238425925</v>
      </c>
      <c r="DV23" s="316" t="s">
        <v>371</v>
      </c>
      <c r="DW23" s="316">
        <v>7.0000000000000001E-3</v>
      </c>
      <c r="DX23" s="316">
        <v>0.03</v>
      </c>
      <c r="DY23" s="316">
        <v>0.03</v>
      </c>
      <c r="DZ23" s="317">
        <f t="shared" si="59"/>
        <v>64.019232711319731</v>
      </c>
      <c r="EA23" s="317">
        <f t="shared" ref="EA23:EA29" si="164">DZ23/DY23</f>
        <v>2133.9744237106579</v>
      </c>
      <c r="EB23" s="317">
        <f t="shared" ref="EB23:EB29" si="165">DW23*EA23</f>
        <v>14.937820965974606</v>
      </c>
      <c r="EC23" s="317">
        <f t="shared" si="62"/>
        <v>124.3</v>
      </c>
      <c r="ED23" s="317">
        <f t="shared" ref="ED23:ED29" si="166">0.001*((DZ23/(DY23+0.001)))</f>
        <v>2.06513653907483</v>
      </c>
      <c r="EE23" s="317">
        <f t="shared" ref="EE23:EE29" si="167">0.001*((DZ23/(DY23-0.001)))</f>
        <v>2.2075597486661978</v>
      </c>
      <c r="EF23" s="317">
        <f t="shared" ref="EF23:EF29" si="168">EB23-ED23</f>
        <v>12.872684426899776</v>
      </c>
      <c r="EG23" s="317">
        <f t="shared" ref="EG23:EG29" si="169">EB23+EE23</f>
        <v>17.145380714640805</v>
      </c>
      <c r="EO23" s="287"/>
    </row>
    <row r="24" spans="1:145" ht="30" x14ac:dyDescent="0.25">
      <c r="A24" s="35">
        <v>45644</v>
      </c>
      <c r="B24" s="31">
        <v>0.95604166666666668</v>
      </c>
      <c r="C24" s="32" t="s">
        <v>24</v>
      </c>
      <c r="D24" s="32" t="s">
        <v>16</v>
      </c>
      <c r="E24" s="32"/>
      <c r="F24" s="33" t="s">
        <v>60</v>
      </c>
      <c r="J24" s="38" t="s">
        <v>28</v>
      </c>
      <c r="K24" s="169">
        <v>0.9587500000000001</v>
      </c>
      <c r="L24" s="169"/>
      <c r="M24" s="169"/>
      <c r="N24" s="169">
        <v>0.96211805555555552</v>
      </c>
      <c r="O24" s="169">
        <f t="shared" si="0"/>
        <v>3.3680555555554159E-3</v>
      </c>
      <c r="P24" s="162">
        <f t="shared" si="141"/>
        <v>290.99999999998795</v>
      </c>
      <c r="Q24" s="162">
        <f>124.3+100</f>
        <v>224.3</v>
      </c>
      <c r="R24" s="162">
        <f t="shared" si="1"/>
        <v>0.77079037800690486</v>
      </c>
      <c r="S24" s="177">
        <f t="shared" si="2"/>
        <v>46.247422680414289</v>
      </c>
      <c r="T24" s="38" t="s">
        <v>127</v>
      </c>
      <c r="U24" s="38" t="s">
        <v>129</v>
      </c>
      <c r="V24" s="38" t="s">
        <v>130</v>
      </c>
      <c r="Z24" s="305" t="s">
        <v>60</v>
      </c>
      <c r="AA24" s="305" t="s">
        <v>376</v>
      </c>
      <c r="AB24" s="305">
        <v>68</v>
      </c>
      <c r="AC24" s="305">
        <v>6</v>
      </c>
      <c r="AD24" s="305">
        <f>Q31</f>
        <v>115.1</v>
      </c>
      <c r="AE24" s="305">
        <f t="shared" si="80"/>
        <v>62</v>
      </c>
      <c r="AF24" s="305">
        <f t="shared" si="81"/>
        <v>28</v>
      </c>
      <c r="AG24" s="305">
        <f t="shared" si="82"/>
        <v>101.62726793806247</v>
      </c>
      <c r="AL24" s="322">
        <v>7.013888888888889E-3</v>
      </c>
      <c r="AM24" s="339">
        <f t="shared" si="150"/>
        <v>45279.007013888891</v>
      </c>
      <c r="AN24" s="309" t="s">
        <v>319</v>
      </c>
      <c r="AO24" s="309">
        <v>2E-3</v>
      </c>
      <c r="AP24" s="309">
        <v>1.0999999999999999E-2</v>
      </c>
      <c r="AQ24" s="309">
        <v>1.0999999999999999E-2</v>
      </c>
      <c r="AR24" s="309">
        <f t="shared" si="26"/>
        <v>34.364974360285515</v>
      </c>
      <c r="AS24" s="309">
        <f t="shared" si="151"/>
        <v>3124.0885782077744</v>
      </c>
      <c r="AT24" s="309">
        <f t="shared" si="152"/>
        <v>6.248177156415549</v>
      </c>
      <c r="AU24" s="309">
        <f t="shared" si="28"/>
        <v>34.364974360285515</v>
      </c>
      <c r="AV24" s="408">
        <f t="shared" si="29"/>
        <v>197.9</v>
      </c>
      <c r="AW24" s="309">
        <f t="shared" si="153"/>
        <v>2.8637478633571263</v>
      </c>
      <c r="AX24" s="309">
        <f t="shared" si="154"/>
        <v>3.4364974360285521</v>
      </c>
      <c r="AY24" s="309">
        <f t="shared" si="155"/>
        <v>3.3844292930584228</v>
      </c>
      <c r="AZ24" s="309">
        <f t="shared" si="156"/>
        <v>9.6846745924441002</v>
      </c>
      <c r="BA24" s="772"/>
      <c r="BB24" s="778"/>
      <c r="BD24" s="340">
        <v>0.93815972222222221</v>
      </c>
      <c r="BE24" s="341">
        <f t="shared" si="67"/>
        <v>45278.938159722224</v>
      </c>
      <c r="BF24" s="342" t="s">
        <v>324</v>
      </c>
      <c r="BG24" s="342">
        <v>1.2E-2</v>
      </c>
      <c r="BH24" s="342">
        <v>1.4999999999999999E-2</v>
      </c>
      <c r="BI24" s="342">
        <v>1.4999999999999999E-2</v>
      </c>
      <c r="BJ24" s="343">
        <f t="shared" si="34"/>
        <v>35.258839058181493</v>
      </c>
      <c r="BK24" s="343">
        <f t="shared" si="35"/>
        <v>2350.589270545433</v>
      </c>
      <c r="BL24" s="343">
        <f t="shared" si="36"/>
        <v>28.207071246545198</v>
      </c>
      <c r="BM24" s="408">
        <f t="shared" si="68"/>
        <v>114.09999999999998</v>
      </c>
      <c r="BN24" s="343">
        <f t="shared" si="37"/>
        <v>2.2036774411363433</v>
      </c>
      <c r="BO24" s="343">
        <f t="shared" si="38"/>
        <v>2.5184885041558216</v>
      </c>
      <c r="BP24" s="343">
        <f t="shared" si="39"/>
        <v>26.003393805408855</v>
      </c>
      <c r="BQ24" s="343">
        <f t="shared" si="40"/>
        <v>30.72555975070102</v>
      </c>
      <c r="BR24" s="782"/>
      <c r="BS24" s="785"/>
      <c r="BU24" s="321">
        <v>0.93928240740740743</v>
      </c>
      <c r="BV24" s="338">
        <f t="shared" si="69"/>
        <v>45278.939282407409</v>
      </c>
      <c r="BW24" s="311">
        <v>3</v>
      </c>
      <c r="BX24" s="311">
        <v>1.4E-2</v>
      </c>
      <c r="BY24" s="311">
        <v>1.0999999999999999E-2</v>
      </c>
      <c r="BZ24" s="311">
        <v>1.0999999999999999E-2</v>
      </c>
      <c r="CA24" s="312">
        <f t="shared" si="70"/>
        <v>54.327559686135487</v>
      </c>
      <c r="CB24" s="312">
        <f t="shared" si="117"/>
        <v>4938.8690623759539</v>
      </c>
      <c r="CC24" s="312">
        <f t="shared" si="118"/>
        <v>69.144166873263359</v>
      </c>
      <c r="CD24" s="312">
        <f t="shared" si="73"/>
        <v>158.84315806044569</v>
      </c>
      <c r="CE24" s="312">
        <f t="shared" si="119"/>
        <v>4.52729664051129</v>
      </c>
      <c r="CF24" s="312">
        <f t="shared" si="120"/>
        <v>5.4327559686135496</v>
      </c>
      <c r="CG24" s="312">
        <f t="shared" si="121"/>
        <v>64.616870232752063</v>
      </c>
      <c r="CH24" s="312">
        <f t="shared" si="122"/>
        <v>74.576922841876907</v>
      </c>
      <c r="CI24" s="782"/>
      <c r="CJ24" s="785"/>
      <c r="CL24" s="184">
        <v>0.94040509259259253</v>
      </c>
      <c r="CM24" s="336">
        <f t="shared" si="41"/>
        <v>45278.940405092595</v>
      </c>
      <c r="CN24" s="141" t="s">
        <v>366</v>
      </c>
      <c r="CO24" s="141">
        <v>1.4E-2</v>
      </c>
      <c r="CP24" s="141">
        <v>1.4E-2</v>
      </c>
      <c r="CQ24" s="141">
        <v>1.4E-2</v>
      </c>
      <c r="CR24" s="198">
        <f t="shared" si="83"/>
        <v>19.914091558046913</v>
      </c>
      <c r="CS24" s="198">
        <f t="shared" si="135"/>
        <v>1422.4351112890652</v>
      </c>
      <c r="CT24" s="198">
        <f t="shared" si="136"/>
        <v>19.914091558046913</v>
      </c>
      <c r="CU24" s="408">
        <f t="shared" si="45"/>
        <v>53.160013486300343</v>
      </c>
      <c r="CV24" s="198">
        <f t="shared" si="137"/>
        <v>1.3276061038697942</v>
      </c>
      <c r="CW24" s="198">
        <f t="shared" si="138"/>
        <v>1.5318531967728393</v>
      </c>
      <c r="CX24" s="198">
        <f t="shared" si="139"/>
        <v>18.586485454177119</v>
      </c>
      <c r="CY24" s="198">
        <f t="shared" si="140"/>
        <v>21.445944754819752</v>
      </c>
      <c r="CZ24" s="782"/>
      <c r="DA24" s="785"/>
      <c r="DC24" s="324">
        <v>0.95592592592592596</v>
      </c>
      <c r="DD24" s="335">
        <f t="shared" si="50"/>
        <v>45278.955925925926</v>
      </c>
      <c r="DE24" s="314" t="s">
        <v>370</v>
      </c>
      <c r="DF24" s="314">
        <v>6.0000000000000001E-3</v>
      </c>
      <c r="DG24" s="314"/>
      <c r="DH24" s="314">
        <v>3.7999999999999999E-2</v>
      </c>
      <c r="DI24" s="315">
        <f t="shared" si="157"/>
        <v>167.08492919549852</v>
      </c>
      <c r="DJ24" s="315">
        <f t="shared" si="158"/>
        <v>4396.9718209341718</v>
      </c>
      <c r="DK24" s="315">
        <f t="shared" si="159"/>
        <v>26.38183092560503</v>
      </c>
      <c r="DL24" s="315">
        <f t="shared" si="54"/>
        <v>0</v>
      </c>
      <c r="DM24" s="315">
        <f t="shared" si="160"/>
        <v>4.2842289537307314</v>
      </c>
      <c r="DN24" s="315">
        <f t="shared" si="161"/>
        <v>4.5158088971756358</v>
      </c>
      <c r="DO24" s="315">
        <f t="shared" si="162"/>
        <v>22.097601971874298</v>
      </c>
      <c r="DP24" s="315">
        <f t="shared" si="163"/>
        <v>30.897639822780665</v>
      </c>
      <c r="DQ24" s="782"/>
      <c r="DR24" s="785"/>
      <c r="DT24" s="325">
        <v>0.98966435185185186</v>
      </c>
      <c r="DU24" s="334">
        <f t="shared" si="78"/>
        <v>45278.989664351851</v>
      </c>
      <c r="DV24" s="316" t="s">
        <v>371</v>
      </c>
      <c r="DW24" s="316">
        <v>6.0000000000000001E-3</v>
      </c>
      <c r="DX24" s="316">
        <v>0.03</v>
      </c>
      <c r="DY24" s="316">
        <v>0.03</v>
      </c>
      <c r="DZ24" s="317">
        <f t="shared" si="59"/>
        <v>64.019232711319731</v>
      </c>
      <c r="EA24" s="317">
        <f t="shared" si="164"/>
        <v>2133.9744237106579</v>
      </c>
      <c r="EB24" s="317">
        <f t="shared" si="165"/>
        <v>12.803846542263948</v>
      </c>
      <c r="EC24" s="317">
        <f t="shared" si="62"/>
        <v>124.3</v>
      </c>
      <c r="ED24" s="317">
        <f t="shared" si="166"/>
        <v>2.06513653907483</v>
      </c>
      <c r="EE24" s="317">
        <f t="shared" si="167"/>
        <v>2.2075597486661978</v>
      </c>
      <c r="EF24" s="317">
        <f t="shared" si="168"/>
        <v>10.738710003189118</v>
      </c>
      <c r="EG24" s="317">
        <f t="shared" si="169"/>
        <v>15.011406290930145</v>
      </c>
    </row>
    <row r="25" spans="1:145" ht="60" x14ac:dyDescent="0.25">
      <c r="A25" s="16">
        <v>45644</v>
      </c>
      <c r="B25" s="17">
        <v>0.95718749999999997</v>
      </c>
      <c r="C25" s="18" t="s">
        <v>25</v>
      </c>
      <c r="D25" s="18" t="s">
        <v>20</v>
      </c>
      <c r="E25" s="18"/>
      <c r="F25" s="18" t="s">
        <v>60</v>
      </c>
      <c r="J25" s="38" t="s">
        <v>354</v>
      </c>
      <c r="K25" s="169">
        <v>45278.958749999998</v>
      </c>
      <c r="L25" s="169"/>
      <c r="M25" s="169"/>
      <c r="N25" s="169"/>
      <c r="O25" s="169"/>
      <c r="P25" s="162">
        <f t="shared" si="141"/>
        <v>0</v>
      </c>
      <c r="Q25" s="162">
        <v>124.3</v>
      </c>
      <c r="R25" s="162"/>
      <c r="S25" s="177"/>
      <c r="T25" s="38"/>
      <c r="U25" s="38"/>
      <c r="V25" s="38"/>
      <c r="AL25" s="322">
        <v>1.0520833333333333E-2</v>
      </c>
      <c r="AM25" s="339">
        <f t="shared" si="150"/>
        <v>45279.010520833333</v>
      </c>
      <c r="AN25" s="309" t="s">
        <v>319</v>
      </c>
      <c r="AO25" s="309">
        <v>2E-3</v>
      </c>
      <c r="AP25" s="309">
        <v>1.0999999999999999E-2</v>
      </c>
      <c r="AQ25" s="309">
        <v>1.0999999999999999E-2</v>
      </c>
      <c r="AR25" s="309">
        <f t="shared" si="26"/>
        <v>34.364974360285515</v>
      </c>
      <c r="AS25" s="309">
        <f t="shared" si="151"/>
        <v>3124.0885782077744</v>
      </c>
      <c r="AT25" s="309">
        <f t="shared" si="152"/>
        <v>6.248177156415549</v>
      </c>
      <c r="AU25" s="309">
        <f t="shared" si="28"/>
        <v>34.364974360285515</v>
      </c>
      <c r="AV25" s="408">
        <f t="shared" si="29"/>
        <v>197.9</v>
      </c>
      <c r="AW25" s="309">
        <f t="shared" si="153"/>
        <v>2.8637478633571263</v>
      </c>
      <c r="AX25" s="309">
        <f t="shared" si="154"/>
        <v>3.4364974360285521</v>
      </c>
      <c r="AY25" s="309">
        <f t="shared" si="155"/>
        <v>3.3844292930584228</v>
      </c>
      <c r="AZ25" s="309">
        <f t="shared" si="156"/>
        <v>9.6846745924441002</v>
      </c>
      <c r="BA25" s="772"/>
      <c r="BB25" s="778"/>
      <c r="BD25" s="340">
        <v>0.93853009259259268</v>
      </c>
      <c r="BE25" s="341">
        <f t="shared" si="67"/>
        <v>45278.938530092593</v>
      </c>
      <c r="BF25" s="342" t="s">
        <v>324</v>
      </c>
      <c r="BG25" s="342">
        <v>1.4E-2</v>
      </c>
      <c r="BH25" s="342">
        <v>1.4999999999999999E-2</v>
      </c>
      <c r="BI25" s="342">
        <v>1.4999999999999999E-2</v>
      </c>
      <c r="BJ25" s="343">
        <f t="shared" si="34"/>
        <v>35.258839058181493</v>
      </c>
      <c r="BK25" s="343">
        <f t="shared" si="35"/>
        <v>2350.589270545433</v>
      </c>
      <c r="BL25" s="343">
        <f t="shared" si="36"/>
        <v>32.908249787636066</v>
      </c>
      <c r="BM25" s="408">
        <f t="shared" si="68"/>
        <v>114.09999999999998</v>
      </c>
      <c r="BN25" s="343">
        <f t="shared" si="37"/>
        <v>2.2036774411363433</v>
      </c>
      <c r="BO25" s="343">
        <f t="shared" si="38"/>
        <v>2.5184885041558216</v>
      </c>
      <c r="BP25" s="343">
        <f t="shared" si="39"/>
        <v>30.704572346499724</v>
      </c>
      <c r="BQ25" s="343">
        <f t="shared" si="40"/>
        <v>35.426738291791885</v>
      </c>
      <c r="BR25" s="782"/>
      <c r="BS25" s="785"/>
      <c r="BU25" s="321">
        <v>0.93966435185185182</v>
      </c>
      <c r="BV25" s="338">
        <f t="shared" si="69"/>
        <v>45278.939664351848</v>
      </c>
      <c r="BW25" s="311">
        <v>3</v>
      </c>
      <c r="BX25" s="311">
        <v>1.2999999999999999E-2</v>
      </c>
      <c r="BY25" s="311">
        <v>1.0999999999999999E-2</v>
      </c>
      <c r="BZ25" s="311">
        <v>1.0999999999999999E-2</v>
      </c>
      <c r="CA25" s="312">
        <f t="shared" si="70"/>
        <v>54.327559686135487</v>
      </c>
      <c r="CB25" s="312">
        <f t="shared" si="117"/>
        <v>4938.8690623759539</v>
      </c>
      <c r="CC25" s="312">
        <f t="shared" si="118"/>
        <v>64.205297810887402</v>
      </c>
      <c r="CD25" s="312">
        <f t="shared" si="73"/>
        <v>158.84315806044569</v>
      </c>
      <c r="CE25" s="312">
        <f t="shared" si="119"/>
        <v>4.52729664051129</v>
      </c>
      <c r="CF25" s="312">
        <f t="shared" si="120"/>
        <v>5.4327559686135496</v>
      </c>
      <c r="CG25" s="312">
        <f t="shared" si="121"/>
        <v>59.678001170376113</v>
      </c>
      <c r="CH25" s="312">
        <f t="shared" si="122"/>
        <v>69.63805377950095</v>
      </c>
      <c r="CI25" s="782"/>
      <c r="CJ25" s="785"/>
      <c r="CL25" s="184">
        <v>0.94112268518518516</v>
      </c>
      <c r="CM25" s="336">
        <f t="shared" si="41"/>
        <v>45278.941122685188</v>
      </c>
      <c r="CN25" s="141" t="s">
        <v>366</v>
      </c>
      <c r="CO25" s="141">
        <v>1.6E-2</v>
      </c>
      <c r="CP25" s="141">
        <v>1.4E-2</v>
      </c>
      <c r="CQ25" s="141">
        <v>1.4E-2</v>
      </c>
      <c r="CR25" s="198">
        <f t="shared" si="83"/>
        <v>19.914091558046913</v>
      </c>
      <c r="CS25" s="198">
        <f t="shared" si="135"/>
        <v>1422.4351112890652</v>
      </c>
      <c r="CT25" s="198">
        <f t="shared" si="136"/>
        <v>22.758961780625043</v>
      </c>
      <c r="CU25" s="408">
        <f t="shared" si="45"/>
        <v>53.160013486300343</v>
      </c>
      <c r="CV25" s="198">
        <f t="shared" si="137"/>
        <v>1.3276061038697942</v>
      </c>
      <c r="CW25" s="198">
        <f t="shared" si="138"/>
        <v>1.5318531967728393</v>
      </c>
      <c r="CX25" s="198">
        <f t="shared" si="139"/>
        <v>21.431355676755249</v>
      </c>
      <c r="CY25" s="198">
        <f t="shared" si="140"/>
        <v>24.290814977397883</v>
      </c>
      <c r="CZ25" s="782"/>
      <c r="DA25" s="785"/>
      <c r="DC25" s="324">
        <v>0.95606481481481476</v>
      </c>
      <c r="DD25" s="335">
        <f t="shared" si="50"/>
        <v>45278.956064814818</v>
      </c>
      <c r="DE25" s="314" t="s">
        <v>370</v>
      </c>
      <c r="DF25" s="314">
        <v>6.0000000000000001E-3</v>
      </c>
      <c r="DG25" s="314"/>
      <c r="DH25" s="314">
        <v>3.7999999999999999E-2</v>
      </c>
      <c r="DI25" s="315">
        <f t="shared" si="157"/>
        <v>167.08492919549852</v>
      </c>
      <c r="DJ25" s="315">
        <f t="shared" si="158"/>
        <v>4396.9718209341718</v>
      </c>
      <c r="DK25" s="315">
        <f t="shared" si="159"/>
        <v>26.38183092560503</v>
      </c>
      <c r="DL25" s="315">
        <f t="shared" si="54"/>
        <v>0</v>
      </c>
      <c r="DM25" s="315">
        <f t="shared" si="160"/>
        <v>4.2842289537307314</v>
      </c>
      <c r="DN25" s="315">
        <f t="shared" si="161"/>
        <v>4.5158088971756358</v>
      </c>
      <c r="DO25" s="315">
        <f t="shared" si="162"/>
        <v>22.097601971874298</v>
      </c>
      <c r="DP25" s="315">
        <f t="shared" si="163"/>
        <v>30.897639822780665</v>
      </c>
      <c r="DQ25" s="782"/>
      <c r="DR25" s="785"/>
      <c r="DT25" s="325">
        <v>0.99318287037037034</v>
      </c>
      <c r="DU25" s="334">
        <f t="shared" si="78"/>
        <v>45278.99318287037</v>
      </c>
      <c r="DV25" s="316" t="s">
        <v>371</v>
      </c>
      <c r="DW25" s="316">
        <v>7.0000000000000001E-3</v>
      </c>
      <c r="DX25" s="316">
        <v>0.03</v>
      </c>
      <c r="DY25" s="316">
        <v>0.03</v>
      </c>
      <c r="DZ25" s="317">
        <f t="shared" si="59"/>
        <v>64.019232711319731</v>
      </c>
      <c r="EA25" s="317">
        <f t="shared" si="164"/>
        <v>2133.9744237106579</v>
      </c>
      <c r="EB25" s="317">
        <f t="shared" si="165"/>
        <v>14.937820965974606</v>
      </c>
      <c r="EC25" s="317">
        <f t="shared" si="62"/>
        <v>124.3</v>
      </c>
      <c r="ED25" s="317">
        <f t="shared" si="166"/>
        <v>2.06513653907483</v>
      </c>
      <c r="EE25" s="317">
        <f t="shared" si="167"/>
        <v>2.2075597486661978</v>
      </c>
      <c r="EF25" s="317">
        <f t="shared" si="168"/>
        <v>12.872684426899776</v>
      </c>
      <c r="EG25" s="317">
        <f t="shared" si="169"/>
        <v>17.145380714640805</v>
      </c>
    </row>
    <row r="26" spans="1:145" ht="26.25" x14ac:dyDescent="0.25">
      <c r="A26" s="30">
        <v>45644</v>
      </c>
      <c r="B26" s="31">
        <v>0.95730324074074069</v>
      </c>
      <c r="C26" s="32" t="s">
        <v>24</v>
      </c>
      <c r="D26" s="32" t="s">
        <v>17</v>
      </c>
      <c r="E26" s="32"/>
      <c r="F26" s="33" t="s">
        <v>60</v>
      </c>
      <c r="J26" s="38" t="s">
        <v>355</v>
      </c>
      <c r="K26" s="169">
        <v>45278.959861111114</v>
      </c>
      <c r="L26" s="169"/>
      <c r="M26" s="169">
        <v>0.96211805555555552</v>
      </c>
      <c r="N26" s="169">
        <v>45278.962118055555</v>
      </c>
      <c r="O26" s="169">
        <f t="shared" si="0"/>
        <v>2.2569444408873096E-3</v>
      </c>
      <c r="P26" s="162">
        <f t="shared" si="141"/>
        <v>194.99999969266355</v>
      </c>
      <c r="Q26" s="162">
        <v>98.5</v>
      </c>
      <c r="R26" s="162">
        <f t="shared" ref="R26" si="170">Q26/P26</f>
        <v>0.50512820592432983</v>
      </c>
      <c r="S26" s="177">
        <f t="shared" ref="S26" si="171">R26*60</f>
        <v>30.307692355459789</v>
      </c>
      <c r="T26" s="38"/>
      <c r="U26" s="38"/>
      <c r="V26" s="38"/>
      <c r="AL26" s="322">
        <v>1.3958333333333335E-2</v>
      </c>
      <c r="AM26" s="339">
        <f t="shared" si="150"/>
        <v>45279.013958333337</v>
      </c>
      <c r="AN26" s="309" t="s">
        <v>319</v>
      </c>
      <c r="AO26" s="309">
        <v>2E-3</v>
      </c>
      <c r="AP26" s="309">
        <v>1.0999999999999999E-2</v>
      </c>
      <c r="AQ26" s="309">
        <v>1.0999999999999999E-2</v>
      </c>
      <c r="AR26" s="309">
        <f t="shared" si="26"/>
        <v>34.364974360285515</v>
      </c>
      <c r="AS26" s="309">
        <f t="shared" si="151"/>
        <v>3124.0885782077744</v>
      </c>
      <c r="AT26" s="309">
        <f t="shared" si="152"/>
        <v>6.248177156415549</v>
      </c>
      <c r="AU26" s="309">
        <f t="shared" si="28"/>
        <v>34.364974360285515</v>
      </c>
      <c r="AV26" s="408">
        <f t="shared" si="29"/>
        <v>197.9</v>
      </c>
      <c r="AW26" s="309">
        <f t="shared" si="153"/>
        <v>2.8637478633571263</v>
      </c>
      <c r="AX26" s="309">
        <f t="shared" si="154"/>
        <v>3.4364974360285521</v>
      </c>
      <c r="AY26" s="309">
        <f t="shared" si="155"/>
        <v>3.3844292930584228</v>
      </c>
      <c r="AZ26" s="309">
        <f t="shared" si="156"/>
        <v>9.6846745924441002</v>
      </c>
      <c r="BA26" s="772"/>
      <c r="BB26" s="778"/>
      <c r="BD26" s="340">
        <v>0.93890046296296292</v>
      </c>
      <c r="BE26" s="341">
        <f t="shared" si="67"/>
        <v>45278.938900462963</v>
      </c>
      <c r="BF26" s="342" t="s">
        <v>324</v>
      </c>
      <c r="BG26" s="342">
        <v>1.4E-2</v>
      </c>
      <c r="BH26" s="342">
        <v>1.4999999999999999E-2</v>
      </c>
      <c r="BI26" s="342">
        <v>1.4999999999999999E-2</v>
      </c>
      <c r="BJ26" s="343">
        <f t="shared" si="34"/>
        <v>35.258839058181493</v>
      </c>
      <c r="BK26" s="343">
        <f t="shared" si="35"/>
        <v>2350.589270545433</v>
      </c>
      <c r="BL26" s="343">
        <f t="shared" si="36"/>
        <v>32.908249787636066</v>
      </c>
      <c r="BM26" s="408">
        <f t="shared" si="68"/>
        <v>114.09999999999998</v>
      </c>
      <c r="BN26" s="343">
        <f t="shared" si="37"/>
        <v>2.2036774411363433</v>
      </c>
      <c r="BO26" s="343">
        <f t="shared" si="38"/>
        <v>2.5184885041558216</v>
      </c>
      <c r="BP26" s="343">
        <f t="shared" si="39"/>
        <v>30.704572346499724</v>
      </c>
      <c r="BQ26" s="343">
        <f t="shared" si="40"/>
        <v>35.426738291791885</v>
      </c>
      <c r="BR26" s="782"/>
      <c r="BS26" s="785"/>
      <c r="BU26" s="321">
        <v>0.93991898148148145</v>
      </c>
      <c r="BV26" s="338">
        <f t="shared" si="69"/>
        <v>45278.939918981479</v>
      </c>
      <c r="BW26" s="311">
        <v>3</v>
      </c>
      <c r="BX26" s="311">
        <v>1.2E-2</v>
      </c>
      <c r="BY26" s="311">
        <v>1.0999999999999999E-2</v>
      </c>
      <c r="BZ26" s="311">
        <v>1.0999999999999999E-2</v>
      </c>
      <c r="CA26" s="312">
        <f t="shared" si="70"/>
        <v>54.327559686135487</v>
      </c>
      <c r="CB26" s="312">
        <f t="shared" ref="CB26:CB39" si="172">CA26/BZ26</f>
        <v>4938.8690623759539</v>
      </c>
      <c r="CC26" s="312">
        <f t="shared" ref="CC26:CC39" si="173">BX26*CB26</f>
        <v>59.266428748511451</v>
      </c>
      <c r="CD26" s="312">
        <f t="shared" si="73"/>
        <v>158.84315806044569</v>
      </c>
      <c r="CE26" s="312">
        <f t="shared" ref="CE26:CE39" si="174">0.001*((CA26/(BZ26+0.001)))</f>
        <v>4.52729664051129</v>
      </c>
      <c r="CF26" s="312">
        <f t="shared" ref="CF26:CF39" si="175">0.001*((CA26/(BZ26-0.001)))</f>
        <v>5.4327559686135496</v>
      </c>
      <c r="CG26" s="312">
        <f t="shared" ref="CG26:CG39" si="176">CC26-CE26</f>
        <v>54.739132108000163</v>
      </c>
      <c r="CH26" s="312">
        <f t="shared" ref="CH26:CH39" si="177">CC26+CF26</f>
        <v>64.699184717125007</v>
      </c>
      <c r="CI26" s="782"/>
      <c r="CJ26" s="785"/>
      <c r="CL26" s="184">
        <v>0.94190972222222225</v>
      </c>
      <c r="CM26" s="336">
        <f t="shared" si="41"/>
        <v>45278.94190972222</v>
      </c>
      <c r="CN26" s="141" t="s">
        <v>366</v>
      </c>
      <c r="CO26" s="141">
        <v>1.7000000000000001E-2</v>
      </c>
      <c r="CP26" s="141">
        <v>1.4E-2</v>
      </c>
      <c r="CQ26" s="141">
        <v>1.4E-2</v>
      </c>
      <c r="CR26" s="198">
        <f t="shared" si="83"/>
        <v>19.914091558046913</v>
      </c>
      <c r="CS26" s="198">
        <f t="shared" si="135"/>
        <v>1422.4351112890652</v>
      </c>
      <c r="CT26" s="198">
        <f t="shared" si="136"/>
        <v>24.181396891914108</v>
      </c>
      <c r="CU26" s="408">
        <f t="shared" si="45"/>
        <v>53.160013486300343</v>
      </c>
      <c r="CV26" s="198">
        <f t="shared" si="137"/>
        <v>1.3276061038697942</v>
      </c>
      <c r="CW26" s="198">
        <f t="shared" si="138"/>
        <v>1.5318531967728393</v>
      </c>
      <c r="CX26" s="198">
        <f t="shared" si="139"/>
        <v>22.853790788044314</v>
      </c>
      <c r="CY26" s="198">
        <f t="shared" si="140"/>
        <v>25.713250088686948</v>
      </c>
      <c r="CZ26" s="782"/>
      <c r="DA26" s="785"/>
      <c r="DC26" s="324">
        <v>0.95616898148148144</v>
      </c>
      <c r="DD26" s="335">
        <f t="shared" si="50"/>
        <v>45278.95616898148</v>
      </c>
      <c r="DE26" s="314" t="s">
        <v>370</v>
      </c>
      <c r="DF26" s="314">
        <v>7.0000000000000001E-3</v>
      </c>
      <c r="DG26" s="314"/>
      <c r="DH26" s="314">
        <v>3.7999999999999999E-2</v>
      </c>
      <c r="DI26" s="315">
        <f t="shared" si="157"/>
        <v>167.08492919549852</v>
      </c>
      <c r="DJ26" s="315">
        <f t="shared" si="158"/>
        <v>4396.9718209341718</v>
      </c>
      <c r="DK26" s="315">
        <f t="shared" si="159"/>
        <v>30.778802746539203</v>
      </c>
      <c r="DL26" s="315">
        <f t="shared" si="54"/>
        <v>0</v>
      </c>
      <c r="DM26" s="315">
        <f t="shared" si="160"/>
        <v>4.2842289537307314</v>
      </c>
      <c r="DN26" s="315">
        <f t="shared" si="161"/>
        <v>4.5158088971756358</v>
      </c>
      <c r="DO26" s="315">
        <f t="shared" si="162"/>
        <v>26.49457379280847</v>
      </c>
      <c r="DP26" s="315">
        <f t="shared" si="163"/>
        <v>35.294611643714838</v>
      </c>
      <c r="DQ26" s="782"/>
      <c r="DR26" s="785"/>
      <c r="DT26" s="325">
        <v>0.99657407407407417</v>
      </c>
      <c r="DU26" s="334">
        <f t="shared" si="78"/>
        <v>45278.996574074074</v>
      </c>
      <c r="DV26" s="316" t="s">
        <v>371</v>
      </c>
      <c r="DW26" s="316">
        <v>7.0000000000000001E-3</v>
      </c>
      <c r="DX26" s="316">
        <v>0.03</v>
      </c>
      <c r="DY26" s="316">
        <v>0.03</v>
      </c>
      <c r="DZ26" s="317">
        <f t="shared" si="59"/>
        <v>64.019232711319731</v>
      </c>
      <c r="EA26" s="317">
        <f t="shared" si="164"/>
        <v>2133.9744237106579</v>
      </c>
      <c r="EB26" s="317">
        <f t="shared" si="165"/>
        <v>14.937820965974606</v>
      </c>
      <c r="EC26" s="317">
        <f t="shared" si="62"/>
        <v>124.3</v>
      </c>
      <c r="ED26" s="317">
        <f t="shared" si="166"/>
        <v>2.06513653907483</v>
      </c>
      <c r="EE26" s="317">
        <f t="shared" si="167"/>
        <v>2.2075597486661978</v>
      </c>
      <c r="EF26" s="317">
        <f t="shared" si="168"/>
        <v>12.872684426899776</v>
      </c>
      <c r="EG26" s="317">
        <f t="shared" si="169"/>
        <v>17.145380714640805</v>
      </c>
    </row>
    <row r="27" spans="1:145" ht="45.75" thickBot="1" x14ac:dyDescent="0.3">
      <c r="A27" s="36">
        <v>45644</v>
      </c>
      <c r="B27" s="37">
        <v>0.9587500000000001</v>
      </c>
      <c r="C27" s="38" t="s">
        <v>28</v>
      </c>
      <c r="D27" s="38" t="s">
        <v>29</v>
      </c>
      <c r="E27" s="38"/>
      <c r="F27" s="38" t="s">
        <v>60</v>
      </c>
      <c r="J27" s="44" t="s">
        <v>36</v>
      </c>
      <c r="K27" s="170">
        <v>0.96611111111111114</v>
      </c>
      <c r="L27" s="170"/>
      <c r="M27" s="170"/>
      <c r="N27" s="170">
        <v>1.0180555555555555</v>
      </c>
      <c r="O27" s="170">
        <f t="shared" si="0"/>
        <v>5.1944444444444349E-2</v>
      </c>
      <c r="P27" s="163">
        <f t="shared" si="141"/>
        <v>4487.9999999999918</v>
      </c>
      <c r="Q27" s="163">
        <f>66.4+163.8+110.1+138.7</f>
        <v>479</v>
      </c>
      <c r="R27" s="163">
        <f t="shared" si="1"/>
        <v>0.10672905525846722</v>
      </c>
      <c r="S27" s="178">
        <f t="shared" si="2"/>
        <v>6.4037433155080334</v>
      </c>
      <c r="T27" s="43">
        <v>0.12417824074074074</v>
      </c>
      <c r="U27" s="43">
        <v>0.19995370370370369</v>
      </c>
      <c r="V27" s="44" t="s">
        <v>134</v>
      </c>
      <c r="Z27" s="6" t="s">
        <v>360</v>
      </c>
      <c r="AA27" s="6" t="s">
        <v>64</v>
      </c>
      <c r="AB27" s="6" t="s">
        <v>361</v>
      </c>
      <c r="AC27" s="6" t="s">
        <v>362</v>
      </c>
      <c r="AD27" s="6" t="s">
        <v>363</v>
      </c>
      <c r="AE27" s="6" t="s">
        <v>317</v>
      </c>
      <c r="AF27" s="6" t="s">
        <v>318</v>
      </c>
      <c r="AG27" s="6" t="s">
        <v>364</v>
      </c>
      <c r="AL27" s="322">
        <v>1.7488425925925925E-2</v>
      </c>
      <c r="AM27" s="339">
        <f t="shared" si="150"/>
        <v>45279.017488425925</v>
      </c>
      <c r="AN27" s="309" t="s">
        <v>319</v>
      </c>
      <c r="AO27" s="309">
        <v>4.0000000000000001E-3</v>
      </c>
      <c r="AP27" s="309">
        <v>1.0999999999999999E-2</v>
      </c>
      <c r="AQ27" s="309">
        <v>1.0999999999999999E-2</v>
      </c>
      <c r="AR27" s="309">
        <f t="shared" si="26"/>
        <v>34.364974360285515</v>
      </c>
      <c r="AS27" s="309">
        <f t="shared" si="151"/>
        <v>3124.0885782077744</v>
      </c>
      <c r="AT27" s="309">
        <f t="shared" si="152"/>
        <v>12.496354312831098</v>
      </c>
      <c r="AU27" s="309">
        <f t="shared" si="28"/>
        <v>34.364974360285515</v>
      </c>
      <c r="AV27" s="408">
        <f t="shared" si="29"/>
        <v>197.9</v>
      </c>
      <c r="AW27" s="309">
        <f t="shared" si="153"/>
        <v>2.8637478633571263</v>
      </c>
      <c r="AX27" s="309">
        <f t="shared" si="154"/>
        <v>3.4364974360285521</v>
      </c>
      <c r="AY27" s="309">
        <f t="shared" si="155"/>
        <v>9.6326064494739718</v>
      </c>
      <c r="AZ27" s="309">
        <f t="shared" si="156"/>
        <v>15.932851748859651</v>
      </c>
      <c r="BA27" s="772"/>
      <c r="BB27" s="778"/>
      <c r="BD27" s="340">
        <v>0.93928240740740743</v>
      </c>
      <c r="BE27" s="341">
        <f t="shared" si="67"/>
        <v>45278.939282407409</v>
      </c>
      <c r="BF27" s="342" t="s">
        <v>324</v>
      </c>
      <c r="BG27" s="342">
        <v>1.2E-2</v>
      </c>
      <c r="BH27" s="342">
        <v>1.4999999999999999E-2</v>
      </c>
      <c r="BI27" s="342">
        <v>1.4999999999999999E-2</v>
      </c>
      <c r="BJ27" s="343">
        <f t="shared" si="34"/>
        <v>35.258839058181493</v>
      </c>
      <c r="BK27" s="343">
        <f t="shared" si="35"/>
        <v>2350.589270545433</v>
      </c>
      <c r="BL27" s="343">
        <f t="shared" si="36"/>
        <v>28.207071246545198</v>
      </c>
      <c r="BM27" s="408">
        <f t="shared" si="68"/>
        <v>114.09999999999998</v>
      </c>
      <c r="BN27" s="343">
        <f t="shared" si="37"/>
        <v>2.2036774411363433</v>
      </c>
      <c r="BO27" s="343">
        <f t="shared" si="38"/>
        <v>2.5184885041558216</v>
      </c>
      <c r="BP27" s="343">
        <f t="shared" si="39"/>
        <v>26.003393805408855</v>
      </c>
      <c r="BQ27" s="343">
        <f t="shared" si="40"/>
        <v>30.72555975070102</v>
      </c>
      <c r="BR27" s="782"/>
      <c r="BS27" s="785"/>
      <c r="BU27" s="321">
        <v>0.94040509259259253</v>
      </c>
      <c r="BV27" s="338">
        <f t="shared" si="69"/>
        <v>45278.940405092595</v>
      </c>
      <c r="BW27" s="311">
        <v>3</v>
      </c>
      <c r="BX27" s="311">
        <v>1.4E-2</v>
      </c>
      <c r="BY27" s="311">
        <v>1.0999999999999999E-2</v>
      </c>
      <c r="BZ27" s="311">
        <v>1.0999999999999999E-2</v>
      </c>
      <c r="CA27" s="312">
        <f t="shared" si="70"/>
        <v>54.327559686135487</v>
      </c>
      <c r="CB27" s="312">
        <f t="shared" si="172"/>
        <v>4938.8690623759539</v>
      </c>
      <c r="CC27" s="312">
        <f t="shared" si="173"/>
        <v>69.144166873263359</v>
      </c>
      <c r="CD27" s="312">
        <f t="shared" si="73"/>
        <v>158.84315806044569</v>
      </c>
      <c r="CE27" s="312">
        <f t="shared" si="174"/>
        <v>4.52729664051129</v>
      </c>
      <c r="CF27" s="312">
        <f t="shared" si="175"/>
        <v>5.4327559686135496</v>
      </c>
      <c r="CG27" s="312">
        <f t="shared" si="176"/>
        <v>64.616870232752063</v>
      </c>
      <c r="CH27" s="312">
        <f t="shared" si="177"/>
        <v>74.576922841876907</v>
      </c>
      <c r="CI27" s="782"/>
      <c r="CJ27" s="785"/>
      <c r="CL27" s="184">
        <v>0.94254629629629638</v>
      </c>
      <c r="CM27" s="336">
        <f t="shared" si="41"/>
        <v>45278.942546296297</v>
      </c>
      <c r="CN27" s="141" t="s">
        <v>366</v>
      </c>
      <c r="CO27" s="141">
        <v>1.7000000000000001E-2</v>
      </c>
      <c r="CP27" s="141">
        <v>1.4E-2</v>
      </c>
      <c r="CQ27" s="141">
        <v>1.4E-2</v>
      </c>
      <c r="CR27" s="198">
        <f t="shared" si="83"/>
        <v>19.914091558046913</v>
      </c>
      <c r="CS27" s="198">
        <f t="shared" si="135"/>
        <v>1422.4351112890652</v>
      </c>
      <c r="CT27" s="198">
        <f t="shared" si="136"/>
        <v>24.181396891914108</v>
      </c>
      <c r="CU27" s="408">
        <f t="shared" si="45"/>
        <v>53.160013486300343</v>
      </c>
      <c r="CV27" s="198">
        <f t="shared" si="137"/>
        <v>1.3276061038697942</v>
      </c>
      <c r="CW27" s="198">
        <f t="shared" si="138"/>
        <v>1.5318531967728393</v>
      </c>
      <c r="CX27" s="198">
        <f t="shared" si="139"/>
        <v>22.853790788044314</v>
      </c>
      <c r="CY27" s="198">
        <f t="shared" si="140"/>
        <v>25.713250088686948</v>
      </c>
      <c r="CZ27" s="782"/>
      <c r="DA27" s="785"/>
      <c r="DC27" s="324">
        <v>0.95626157407407408</v>
      </c>
      <c r="DD27" s="335">
        <f t="shared" si="50"/>
        <v>45278.956261574072</v>
      </c>
      <c r="DE27" s="314" t="s">
        <v>370</v>
      </c>
      <c r="DF27" s="314">
        <v>8.9999999999999993E-3</v>
      </c>
      <c r="DG27" s="314"/>
      <c r="DH27" s="314">
        <v>3.7999999999999999E-2</v>
      </c>
      <c r="DI27" s="315">
        <f t="shared" si="157"/>
        <v>167.08492919549852</v>
      </c>
      <c r="DJ27" s="315">
        <f t="shared" si="158"/>
        <v>4396.9718209341718</v>
      </c>
      <c r="DK27" s="315">
        <f t="shared" si="159"/>
        <v>39.572746388407545</v>
      </c>
      <c r="DL27" s="315">
        <f t="shared" si="54"/>
        <v>0</v>
      </c>
      <c r="DM27" s="315">
        <f t="shared" si="160"/>
        <v>4.2842289537307314</v>
      </c>
      <c r="DN27" s="315">
        <f t="shared" si="161"/>
        <v>4.5158088971756358</v>
      </c>
      <c r="DO27" s="315">
        <f t="shared" si="162"/>
        <v>35.288517434676812</v>
      </c>
      <c r="DP27" s="315">
        <f t="shared" si="163"/>
        <v>44.088555285583183</v>
      </c>
      <c r="DQ27" s="782"/>
      <c r="DR27" s="785"/>
      <c r="DT27" s="325">
        <v>9.2592592592592588E-5</v>
      </c>
      <c r="DU27" s="334">
        <f>DATE(2023,12,19)+DT27</f>
        <v>45279.000092592592</v>
      </c>
      <c r="DV27" s="316" t="s">
        <v>371</v>
      </c>
      <c r="DW27" s="316">
        <v>5.0000000000000001E-3</v>
      </c>
      <c r="DX27" s="316">
        <v>0.03</v>
      </c>
      <c r="DY27" s="316">
        <v>0.03</v>
      </c>
      <c r="DZ27" s="317">
        <f t="shared" si="59"/>
        <v>64.019232711319731</v>
      </c>
      <c r="EA27" s="317">
        <f t="shared" si="164"/>
        <v>2133.9744237106579</v>
      </c>
      <c r="EB27" s="317">
        <f t="shared" si="165"/>
        <v>10.66987211855329</v>
      </c>
      <c r="EC27" s="317">
        <f t="shared" si="62"/>
        <v>124.3</v>
      </c>
      <c r="ED27" s="317">
        <f t="shared" si="166"/>
        <v>2.06513653907483</v>
      </c>
      <c r="EE27" s="317">
        <f t="shared" si="167"/>
        <v>2.2075597486661978</v>
      </c>
      <c r="EF27" s="317">
        <f t="shared" si="168"/>
        <v>8.6047355794784597</v>
      </c>
      <c r="EG27" s="317">
        <f t="shared" si="169"/>
        <v>12.877431867219487</v>
      </c>
    </row>
    <row r="28" spans="1:145" ht="60" x14ac:dyDescent="0.25">
      <c r="A28" s="39">
        <v>45644</v>
      </c>
      <c r="B28" s="40">
        <v>0.9590277777777777</v>
      </c>
      <c r="C28" s="41" t="s">
        <v>30</v>
      </c>
      <c r="D28" s="41" t="s">
        <v>31</v>
      </c>
      <c r="E28" s="41"/>
      <c r="F28" s="41" t="s">
        <v>60</v>
      </c>
      <c r="J28" s="44" t="s">
        <v>356</v>
      </c>
      <c r="K28" s="170">
        <v>45278.963530092595</v>
      </c>
      <c r="L28" s="44"/>
      <c r="M28" s="44"/>
      <c r="N28" s="170">
        <v>45278.965277777781</v>
      </c>
      <c r="O28" s="170">
        <f t="shared" si="0"/>
        <v>1.747685186273884E-3</v>
      </c>
      <c r="P28" s="163">
        <f t="shared" si="141"/>
        <v>151.00000009406358</v>
      </c>
      <c r="Q28" s="44">
        <v>66.3</v>
      </c>
      <c r="R28" s="163">
        <f t="shared" ref="R28:R31" si="178">Q28/P28</f>
        <v>0.43907284740860419</v>
      </c>
      <c r="S28" s="178">
        <f t="shared" ref="S28:S31" si="179">R28*60</f>
        <v>26.344370844516252</v>
      </c>
      <c r="T28" s="44"/>
      <c r="U28" s="44"/>
      <c r="V28" s="44"/>
      <c r="Z28" s="748" t="s">
        <v>579</v>
      </c>
      <c r="AA28" s="749"/>
      <c r="AB28" s="749"/>
      <c r="AC28" s="749"/>
      <c r="AD28" s="749"/>
      <c r="AE28" s="749"/>
      <c r="AF28" s="749"/>
      <c r="AG28" s="750"/>
      <c r="AL28" s="322">
        <v>2.0925925925925928E-2</v>
      </c>
      <c r="AM28" s="339">
        <f t="shared" si="150"/>
        <v>45279.020925925928</v>
      </c>
      <c r="AN28" s="309" t="s">
        <v>319</v>
      </c>
      <c r="AO28" s="309">
        <v>3.0000000000000001E-3</v>
      </c>
      <c r="AP28" s="309">
        <v>1.0999999999999999E-2</v>
      </c>
      <c r="AQ28" s="309">
        <v>1.0999999999999999E-2</v>
      </c>
      <c r="AR28" s="309">
        <f t="shared" si="26"/>
        <v>34.364974360285515</v>
      </c>
      <c r="AS28" s="309">
        <f t="shared" si="151"/>
        <v>3124.0885782077744</v>
      </c>
      <c r="AT28" s="309">
        <f t="shared" si="152"/>
        <v>9.3722657346233227</v>
      </c>
      <c r="AU28" s="309">
        <f t="shared" si="28"/>
        <v>34.364974360285515</v>
      </c>
      <c r="AV28" s="408">
        <f t="shared" si="29"/>
        <v>197.9</v>
      </c>
      <c r="AW28" s="309">
        <f t="shared" si="153"/>
        <v>2.8637478633571263</v>
      </c>
      <c r="AX28" s="309">
        <f t="shared" si="154"/>
        <v>3.4364974360285521</v>
      </c>
      <c r="AY28" s="309">
        <f t="shared" si="155"/>
        <v>6.5085178712661964</v>
      </c>
      <c r="AZ28" s="309">
        <f t="shared" si="156"/>
        <v>12.808763170651876</v>
      </c>
      <c r="BA28" s="772"/>
      <c r="BB28" s="778"/>
      <c r="BD28" s="340">
        <v>0.93966435185185182</v>
      </c>
      <c r="BE28" s="341">
        <f t="shared" si="67"/>
        <v>45278.939664351848</v>
      </c>
      <c r="BF28" s="342" t="s">
        <v>324</v>
      </c>
      <c r="BG28" s="342">
        <v>1.0999999999999999E-2</v>
      </c>
      <c r="BH28" s="342">
        <v>1.4999999999999999E-2</v>
      </c>
      <c r="BI28" s="342">
        <v>1.4999999999999999E-2</v>
      </c>
      <c r="BJ28" s="343">
        <f t="shared" si="34"/>
        <v>35.258839058181493</v>
      </c>
      <c r="BK28" s="343">
        <f t="shared" si="35"/>
        <v>2350.589270545433</v>
      </c>
      <c r="BL28" s="343">
        <f t="shared" si="36"/>
        <v>25.856481975999763</v>
      </c>
      <c r="BM28" s="408">
        <f t="shared" si="68"/>
        <v>114.09999999999998</v>
      </c>
      <c r="BN28" s="343">
        <f t="shared" si="37"/>
        <v>2.2036774411363433</v>
      </c>
      <c r="BO28" s="343">
        <f t="shared" si="38"/>
        <v>2.5184885041558216</v>
      </c>
      <c r="BP28" s="343">
        <f t="shared" si="39"/>
        <v>23.652804534863421</v>
      </c>
      <c r="BQ28" s="343">
        <f t="shared" si="40"/>
        <v>28.374970480155586</v>
      </c>
      <c r="BR28" s="782"/>
      <c r="BS28" s="785"/>
      <c r="BU28" s="321">
        <v>0.94112268518518516</v>
      </c>
      <c r="BV28" s="338">
        <f t="shared" si="69"/>
        <v>45278.941122685188</v>
      </c>
      <c r="BW28" s="311">
        <v>3</v>
      </c>
      <c r="BX28" s="311">
        <v>1.4E-2</v>
      </c>
      <c r="BY28" s="311">
        <v>1.0999999999999999E-2</v>
      </c>
      <c r="BZ28" s="311">
        <v>1.0999999999999999E-2</v>
      </c>
      <c r="CA28" s="312">
        <f t="shared" si="70"/>
        <v>54.327559686135487</v>
      </c>
      <c r="CB28" s="312">
        <f t="shared" si="172"/>
        <v>4938.8690623759539</v>
      </c>
      <c r="CC28" s="312">
        <f t="shared" si="173"/>
        <v>69.144166873263359</v>
      </c>
      <c r="CD28" s="312">
        <f t="shared" si="73"/>
        <v>158.84315806044569</v>
      </c>
      <c r="CE28" s="312">
        <f t="shared" si="174"/>
        <v>4.52729664051129</v>
      </c>
      <c r="CF28" s="312">
        <f t="shared" si="175"/>
        <v>5.4327559686135496</v>
      </c>
      <c r="CG28" s="312">
        <f t="shared" si="176"/>
        <v>64.616870232752063</v>
      </c>
      <c r="CH28" s="312">
        <f t="shared" si="177"/>
        <v>74.576922841876907</v>
      </c>
      <c r="CI28" s="782"/>
      <c r="CJ28" s="785"/>
      <c r="CL28" s="184">
        <v>0.9434027777777777</v>
      </c>
      <c r="CM28" s="336">
        <f t="shared" si="41"/>
        <v>45278.943402777775</v>
      </c>
      <c r="CN28" s="141" t="s">
        <v>366</v>
      </c>
      <c r="CO28" s="141">
        <v>1.6E-2</v>
      </c>
      <c r="CP28" s="141">
        <v>1.4E-2</v>
      </c>
      <c r="CQ28" s="141">
        <v>1.4E-2</v>
      </c>
      <c r="CR28" s="198">
        <f t="shared" si="83"/>
        <v>19.914091558046913</v>
      </c>
      <c r="CS28" s="198">
        <f t="shared" si="135"/>
        <v>1422.4351112890652</v>
      </c>
      <c r="CT28" s="198">
        <f t="shared" si="136"/>
        <v>22.758961780625043</v>
      </c>
      <c r="CU28" s="408">
        <f t="shared" si="45"/>
        <v>53.160013486300343</v>
      </c>
      <c r="CV28" s="198">
        <f t="shared" si="137"/>
        <v>1.3276061038697942</v>
      </c>
      <c r="CW28" s="198">
        <f t="shared" si="138"/>
        <v>1.5318531967728393</v>
      </c>
      <c r="CX28" s="198">
        <f t="shared" si="139"/>
        <v>21.431355676755249</v>
      </c>
      <c r="CY28" s="198">
        <f t="shared" si="140"/>
        <v>24.290814977397883</v>
      </c>
      <c r="CZ28" s="782"/>
      <c r="DA28" s="785"/>
      <c r="DC28" s="324">
        <v>0.95636574074074077</v>
      </c>
      <c r="DD28" s="335">
        <f t="shared" si="50"/>
        <v>45278.956365740742</v>
      </c>
      <c r="DE28" s="314" t="s">
        <v>370</v>
      </c>
      <c r="DF28" s="314">
        <v>8.0000000000000002E-3</v>
      </c>
      <c r="DG28" s="314"/>
      <c r="DH28" s="314">
        <v>3.7999999999999999E-2</v>
      </c>
      <c r="DI28" s="315">
        <f t="shared" si="157"/>
        <v>167.08492919549852</v>
      </c>
      <c r="DJ28" s="315">
        <f t="shared" si="158"/>
        <v>4396.9718209341718</v>
      </c>
      <c r="DK28" s="315">
        <f t="shared" si="159"/>
        <v>35.175774567473375</v>
      </c>
      <c r="DL28" s="315">
        <f t="shared" si="54"/>
        <v>0</v>
      </c>
      <c r="DM28" s="315">
        <f t="shared" si="160"/>
        <v>4.2842289537307314</v>
      </c>
      <c r="DN28" s="315">
        <f t="shared" si="161"/>
        <v>4.5158088971756358</v>
      </c>
      <c r="DO28" s="315">
        <f t="shared" si="162"/>
        <v>30.891545613742643</v>
      </c>
      <c r="DP28" s="315">
        <f t="shared" si="163"/>
        <v>39.691583464649014</v>
      </c>
      <c r="DQ28" s="782"/>
      <c r="DR28" s="785"/>
      <c r="DT28" s="325">
        <v>3.5995370370370369E-3</v>
      </c>
      <c r="DU28" s="334">
        <f t="shared" ref="DU28:DU39" si="180">DATE(2023,12,19)+DT28</f>
        <v>45279.003599537034</v>
      </c>
      <c r="DV28" s="316" t="s">
        <v>371</v>
      </c>
      <c r="DW28" s="316">
        <v>5.0000000000000001E-3</v>
      </c>
      <c r="DX28" s="316">
        <v>0.03</v>
      </c>
      <c r="DY28" s="316">
        <v>0.03</v>
      </c>
      <c r="DZ28" s="317">
        <f t="shared" si="59"/>
        <v>64.019232711319731</v>
      </c>
      <c r="EA28" s="317">
        <f t="shared" si="164"/>
        <v>2133.9744237106579</v>
      </c>
      <c r="EB28" s="317">
        <f t="shared" si="165"/>
        <v>10.66987211855329</v>
      </c>
      <c r="EC28" s="317">
        <f t="shared" si="62"/>
        <v>124.3</v>
      </c>
      <c r="ED28" s="317">
        <f t="shared" si="166"/>
        <v>2.06513653907483</v>
      </c>
      <c r="EE28" s="317">
        <f t="shared" si="167"/>
        <v>2.2075597486661978</v>
      </c>
      <c r="EF28" s="317">
        <f t="shared" si="168"/>
        <v>8.6047355794784597</v>
      </c>
      <c r="EG28" s="317">
        <f t="shared" si="169"/>
        <v>12.877431867219487</v>
      </c>
    </row>
    <row r="29" spans="1:145" ht="26.25" x14ac:dyDescent="0.25">
      <c r="A29" s="36">
        <v>45644</v>
      </c>
      <c r="B29" s="37">
        <v>0.95986111111111105</v>
      </c>
      <c r="C29" s="38" t="s">
        <v>28</v>
      </c>
      <c r="D29" s="38" t="s">
        <v>19</v>
      </c>
      <c r="E29" s="38"/>
      <c r="F29" s="38" t="s">
        <v>60</v>
      </c>
      <c r="J29" s="44" t="s">
        <v>357</v>
      </c>
      <c r="K29" s="304">
        <v>45278.966111111113</v>
      </c>
      <c r="L29" s="305"/>
      <c r="M29" s="305"/>
      <c r="N29" s="304">
        <v>45278.993055555555</v>
      </c>
      <c r="O29" s="304">
        <f t="shared" si="0"/>
        <v>2.6944444442051463E-2</v>
      </c>
      <c r="P29" s="308">
        <f t="shared" si="141"/>
        <v>2327.9999997932464</v>
      </c>
      <c r="Q29" s="305">
        <v>79.900000000000006</v>
      </c>
      <c r="R29" s="163">
        <f t="shared" si="178"/>
        <v>3.4321305844972533E-2</v>
      </c>
      <c r="S29" s="178">
        <f t="shared" si="179"/>
        <v>2.0592783506983521</v>
      </c>
      <c r="T29" s="305"/>
      <c r="U29" s="305"/>
      <c r="V29" s="305"/>
      <c r="Z29" s="318" t="s">
        <v>61</v>
      </c>
      <c r="AA29" s="318" t="s">
        <v>319</v>
      </c>
      <c r="AB29" s="318">
        <v>47.2</v>
      </c>
      <c r="AC29" s="318">
        <v>36</v>
      </c>
      <c r="AD29" s="319">
        <v>197.9</v>
      </c>
      <c r="AE29" s="318">
        <f t="shared" ref="AE29:AE31" si="181">(180-AC29)-(180-AB29)</f>
        <v>11.199999999999989</v>
      </c>
      <c r="AF29" s="318">
        <f t="shared" ref="AF29:AF31" si="182">(90-AB29)+AC29</f>
        <v>78.8</v>
      </c>
      <c r="AG29" s="318">
        <f t="shared" ref="AG29:AG31" si="183">SIN(RADIANS(AE29))*AD29</f>
        <v>38.438978106432415</v>
      </c>
      <c r="AL29" s="322">
        <v>2.4375000000000004E-2</v>
      </c>
      <c r="AM29" s="339">
        <f t="shared" si="150"/>
        <v>45279.024375000001</v>
      </c>
      <c r="AN29" s="309" t="s">
        <v>319</v>
      </c>
      <c r="AO29" s="309">
        <v>3.0000000000000001E-3</v>
      </c>
      <c r="AP29" s="309">
        <v>1.0999999999999999E-2</v>
      </c>
      <c r="AQ29" s="309">
        <v>1.0999999999999999E-2</v>
      </c>
      <c r="AR29" s="309">
        <f t="shared" si="26"/>
        <v>34.364974360285515</v>
      </c>
      <c r="AS29" s="309">
        <f t="shared" si="151"/>
        <v>3124.0885782077744</v>
      </c>
      <c r="AT29" s="309">
        <f t="shared" si="152"/>
        <v>9.3722657346233227</v>
      </c>
      <c r="AU29" s="309">
        <f t="shared" si="28"/>
        <v>34.364974360285515</v>
      </c>
      <c r="AV29" s="408">
        <f t="shared" si="29"/>
        <v>197.9</v>
      </c>
      <c r="AW29" s="309">
        <f t="shared" si="153"/>
        <v>2.8637478633571263</v>
      </c>
      <c r="AX29" s="309">
        <f t="shared" si="154"/>
        <v>3.4364974360285521</v>
      </c>
      <c r="AY29" s="309">
        <f t="shared" si="155"/>
        <v>6.5085178712661964</v>
      </c>
      <c r="AZ29" s="309">
        <f t="shared" si="156"/>
        <v>12.808763170651876</v>
      </c>
      <c r="BA29" s="772"/>
      <c r="BB29" s="778"/>
      <c r="BD29" s="340">
        <v>0.93991898148148145</v>
      </c>
      <c r="BE29" s="341">
        <f t="shared" si="67"/>
        <v>45278.939918981479</v>
      </c>
      <c r="BF29" s="342" t="s">
        <v>324</v>
      </c>
      <c r="BG29" s="342">
        <v>1.2999999999999999E-2</v>
      </c>
      <c r="BH29" s="342">
        <v>1.4999999999999999E-2</v>
      </c>
      <c r="BI29" s="342">
        <v>1.4999999999999999E-2</v>
      </c>
      <c r="BJ29" s="343">
        <f t="shared" si="34"/>
        <v>35.258839058181493</v>
      </c>
      <c r="BK29" s="343">
        <f t="shared" si="35"/>
        <v>2350.589270545433</v>
      </c>
      <c r="BL29" s="343">
        <f t="shared" si="36"/>
        <v>30.557660517090628</v>
      </c>
      <c r="BM29" s="408">
        <f t="shared" si="68"/>
        <v>114.09999999999998</v>
      </c>
      <c r="BN29" s="343">
        <f t="shared" si="37"/>
        <v>2.2036774411363433</v>
      </c>
      <c r="BO29" s="343">
        <f t="shared" si="38"/>
        <v>2.5184885041558216</v>
      </c>
      <c r="BP29" s="343">
        <f t="shared" si="39"/>
        <v>28.353983075954286</v>
      </c>
      <c r="BQ29" s="343">
        <f t="shared" si="40"/>
        <v>33.076149021246451</v>
      </c>
      <c r="BR29" s="782"/>
      <c r="BS29" s="785"/>
      <c r="BU29" s="321">
        <v>0.94190972222222225</v>
      </c>
      <c r="BV29" s="338">
        <f t="shared" si="69"/>
        <v>45278.94190972222</v>
      </c>
      <c r="BW29" s="311">
        <v>3</v>
      </c>
      <c r="BX29" s="311">
        <v>1.2999999999999999E-2</v>
      </c>
      <c r="BY29" s="311">
        <v>1.0999999999999999E-2</v>
      </c>
      <c r="BZ29" s="311">
        <v>1.0999999999999999E-2</v>
      </c>
      <c r="CA29" s="312">
        <f t="shared" si="70"/>
        <v>54.327559686135487</v>
      </c>
      <c r="CB29" s="312">
        <f t="shared" si="172"/>
        <v>4938.8690623759539</v>
      </c>
      <c r="CC29" s="312">
        <f t="shared" si="173"/>
        <v>64.205297810887402</v>
      </c>
      <c r="CD29" s="312">
        <f t="shared" si="73"/>
        <v>158.84315806044569</v>
      </c>
      <c r="CE29" s="312">
        <f t="shared" si="174"/>
        <v>4.52729664051129</v>
      </c>
      <c r="CF29" s="312">
        <f t="shared" si="175"/>
        <v>5.4327559686135496</v>
      </c>
      <c r="CG29" s="312">
        <f t="shared" si="176"/>
        <v>59.678001170376113</v>
      </c>
      <c r="CH29" s="312">
        <f t="shared" si="177"/>
        <v>69.63805377950095</v>
      </c>
      <c r="CI29" s="782"/>
      <c r="CJ29" s="785"/>
      <c r="CL29" s="184">
        <v>0.94415509259259256</v>
      </c>
      <c r="CM29" s="336">
        <f t="shared" si="41"/>
        <v>45278.944155092591</v>
      </c>
      <c r="CN29" s="141" t="s">
        <v>366</v>
      </c>
      <c r="CO29" s="141">
        <v>1.7999999999999999E-2</v>
      </c>
      <c r="CP29" s="141">
        <v>1.4E-2</v>
      </c>
      <c r="CQ29" s="141">
        <v>1.4E-2</v>
      </c>
      <c r="CR29" s="198">
        <f t="shared" si="83"/>
        <v>19.914091558046913</v>
      </c>
      <c r="CS29" s="198">
        <f t="shared" si="135"/>
        <v>1422.4351112890652</v>
      </c>
      <c r="CT29" s="198">
        <f t="shared" si="136"/>
        <v>25.60383200320317</v>
      </c>
      <c r="CU29" s="408">
        <f t="shared" si="45"/>
        <v>53.160013486300343</v>
      </c>
      <c r="CV29" s="198">
        <f t="shared" si="137"/>
        <v>1.3276061038697942</v>
      </c>
      <c r="CW29" s="198">
        <f t="shared" si="138"/>
        <v>1.5318531967728393</v>
      </c>
      <c r="CX29" s="198">
        <f t="shared" si="139"/>
        <v>24.276225899333376</v>
      </c>
      <c r="CY29" s="198">
        <f t="shared" si="140"/>
        <v>27.13568519997601</v>
      </c>
      <c r="CZ29" s="782"/>
      <c r="DA29" s="785"/>
      <c r="DC29" s="324">
        <v>0.9565393518518519</v>
      </c>
      <c r="DD29" s="335">
        <f t="shared" si="50"/>
        <v>45278.95653935185</v>
      </c>
      <c r="DE29" s="314" t="s">
        <v>370</v>
      </c>
      <c r="DF29" s="314">
        <v>6.0000000000000001E-3</v>
      </c>
      <c r="DG29" s="314"/>
      <c r="DH29" s="314">
        <v>3.7999999999999999E-2</v>
      </c>
      <c r="DI29" s="315">
        <f t="shared" si="157"/>
        <v>167.08492919549852</v>
      </c>
      <c r="DJ29" s="315">
        <f t="shared" si="158"/>
        <v>4396.9718209341718</v>
      </c>
      <c r="DK29" s="315">
        <f t="shared" si="159"/>
        <v>26.38183092560503</v>
      </c>
      <c r="DL29" s="315">
        <f t="shared" si="54"/>
        <v>0</v>
      </c>
      <c r="DM29" s="315">
        <f t="shared" si="160"/>
        <v>4.2842289537307314</v>
      </c>
      <c r="DN29" s="315">
        <f t="shared" si="161"/>
        <v>4.5158088971756358</v>
      </c>
      <c r="DO29" s="315">
        <f t="shared" si="162"/>
        <v>22.097601971874298</v>
      </c>
      <c r="DP29" s="315">
        <f t="shared" si="163"/>
        <v>30.897639822780665</v>
      </c>
      <c r="DQ29" s="782"/>
      <c r="DR29" s="785"/>
      <c r="DT29" s="325">
        <v>7.013888888888889E-3</v>
      </c>
      <c r="DU29" s="334">
        <f t="shared" si="180"/>
        <v>45279.007013888891</v>
      </c>
      <c r="DV29" s="316" t="s">
        <v>371</v>
      </c>
      <c r="DW29" s="316">
        <v>4.0000000000000001E-3</v>
      </c>
      <c r="DX29" s="316">
        <v>0.03</v>
      </c>
      <c r="DY29" s="316">
        <v>0.03</v>
      </c>
      <c r="DZ29" s="317">
        <f t="shared" si="59"/>
        <v>64.019232711319731</v>
      </c>
      <c r="EA29" s="317">
        <f t="shared" si="164"/>
        <v>2133.9744237106579</v>
      </c>
      <c r="EB29" s="317">
        <f t="shared" si="165"/>
        <v>8.5358976948426317</v>
      </c>
      <c r="EC29" s="317">
        <f t="shared" si="62"/>
        <v>124.3</v>
      </c>
      <c r="ED29" s="317">
        <f t="shared" si="166"/>
        <v>2.06513653907483</v>
      </c>
      <c r="EE29" s="317">
        <f t="shared" si="167"/>
        <v>2.2075597486661978</v>
      </c>
      <c r="EF29" s="317">
        <f t="shared" si="168"/>
        <v>6.4707611557678018</v>
      </c>
      <c r="EG29" s="317">
        <f t="shared" si="169"/>
        <v>10.743457443508829</v>
      </c>
    </row>
    <row r="30" spans="1:145" ht="60" x14ac:dyDescent="0.25">
      <c r="A30" s="36">
        <v>45644</v>
      </c>
      <c r="B30" s="37">
        <v>0.96211805555555552</v>
      </c>
      <c r="C30" s="38" t="s">
        <v>28</v>
      </c>
      <c r="D30" s="38" t="s">
        <v>32</v>
      </c>
      <c r="E30" s="38"/>
      <c r="F30" s="41" t="s">
        <v>60</v>
      </c>
      <c r="J30" s="44" t="s">
        <v>358</v>
      </c>
      <c r="K30" s="304">
        <v>45278.996886574074</v>
      </c>
      <c r="L30" s="305"/>
      <c r="M30" s="305"/>
      <c r="N30" s="304"/>
      <c r="O30" s="304"/>
      <c r="P30" s="308"/>
      <c r="Q30" s="305">
        <v>93.7</v>
      </c>
      <c r="R30" s="163"/>
      <c r="S30" s="178"/>
      <c r="T30" s="305"/>
      <c r="U30" s="305"/>
      <c r="V30" s="305"/>
      <c r="Z30" s="309" t="s">
        <v>61</v>
      </c>
      <c r="AA30" s="309" t="s">
        <v>311</v>
      </c>
      <c r="AB30" s="309">
        <v>47.7</v>
      </c>
      <c r="AC30" s="309">
        <v>39</v>
      </c>
      <c r="AD30" s="310">
        <v>56.5</v>
      </c>
      <c r="AE30" s="309">
        <f t="shared" si="181"/>
        <v>8.6999999999999886</v>
      </c>
      <c r="AF30" s="309">
        <f t="shared" si="182"/>
        <v>81.3</v>
      </c>
      <c r="AG30" s="309">
        <f t="shared" si="183"/>
        <v>8.546236343967875</v>
      </c>
      <c r="AL30" s="322">
        <v>2.7858796296296298E-2</v>
      </c>
      <c r="AM30" s="339">
        <f t="shared" si="150"/>
        <v>45279.027858796297</v>
      </c>
      <c r="AN30" s="309" t="s">
        <v>319</v>
      </c>
      <c r="AO30" s="309">
        <v>3.0000000000000001E-3</v>
      </c>
      <c r="AP30" s="309">
        <v>1.0999999999999999E-2</v>
      </c>
      <c r="AQ30" s="309">
        <v>1.0999999999999999E-2</v>
      </c>
      <c r="AR30" s="309">
        <f t="shared" si="26"/>
        <v>34.364974360285515</v>
      </c>
      <c r="AS30" s="309">
        <f t="shared" ref="AS30:AS32" si="184">AR30/AQ30</f>
        <v>3124.0885782077744</v>
      </c>
      <c r="AT30" s="309">
        <f t="shared" ref="AT30:AT32" si="185">AO30*AS30</f>
        <v>9.3722657346233227</v>
      </c>
      <c r="AU30" s="309">
        <f t="shared" si="28"/>
        <v>34.364974360285515</v>
      </c>
      <c r="AV30" s="408">
        <f t="shared" si="29"/>
        <v>197.9</v>
      </c>
      <c r="AW30" s="309">
        <f t="shared" ref="AW30:AW32" si="186">0.001*((AR30/(AQ30+0.001)))</f>
        <v>2.8637478633571263</v>
      </c>
      <c r="AX30" s="309">
        <f t="shared" ref="AX30:AX32" si="187">0.001*((AR30/(AQ30-0.001)))</f>
        <v>3.4364974360285521</v>
      </c>
      <c r="AY30" s="309">
        <f t="shared" ref="AY30:AY32" si="188">AT30-AW30</f>
        <v>6.5085178712661964</v>
      </c>
      <c r="AZ30" s="309">
        <f t="shared" ref="AZ30:AZ32" si="189">AT30+AX30</f>
        <v>12.808763170651876</v>
      </c>
      <c r="BA30" s="772"/>
      <c r="BB30" s="778"/>
      <c r="BD30" s="340">
        <v>0.94040509259259253</v>
      </c>
      <c r="BE30" s="341">
        <f>DATE(2023,12,18) + BD30</f>
        <v>45278.940405092595</v>
      </c>
      <c r="BF30" s="342" t="s">
        <v>324</v>
      </c>
      <c r="BG30" s="342">
        <v>1.4E-2</v>
      </c>
      <c r="BH30" s="342">
        <v>1.4999999999999999E-2</v>
      </c>
      <c r="BI30" s="342">
        <v>1.4999999999999999E-2</v>
      </c>
      <c r="BJ30" s="343">
        <f t="shared" ref="BJ30:BJ64" si="190">$AG$9</f>
        <v>35.258839058181493</v>
      </c>
      <c r="BK30" s="343">
        <f t="shared" ref="BK30:BK32" si="191">BJ30/BI30</f>
        <v>2350.589270545433</v>
      </c>
      <c r="BL30" s="343">
        <f t="shared" ref="BL30:BL32" si="192">BG30*BK30</f>
        <v>32.908249787636066</v>
      </c>
      <c r="BM30" s="408">
        <f t="shared" si="68"/>
        <v>114.09999999999998</v>
      </c>
      <c r="BN30" s="343">
        <f t="shared" ref="BN30:BN32" si="193">0.001*((BJ30/(BI30+0.001)))</f>
        <v>2.2036774411363433</v>
      </c>
      <c r="BO30" s="343">
        <f t="shared" ref="BO30:BO32" si="194">0.001*((BJ30/(BI30-0.001)))</f>
        <v>2.5184885041558216</v>
      </c>
      <c r="BP30" s="343">
        <f t="shared" ref="BP30:BP32" si="195">BL30-BN30</f>
        <v>30.704572346499724</v>
      </c>
      <c r="BQ30" s="343">
        <f t="shared" ref="BQ30:BQ32" si="196">BL30+BO30</f>
        <v>35.426738291791885</v>
      </c>
      <c r="BR30" s="782"/>
      <c r="BS30" s="785"/>
      <c r="BU30" s="321">
        <v>0.94254629629629638</v>
      </c>
      <c r="BV30" s="338">
        <f t="shared" si="69"/>
        <v>45278.942546296297</v>
      </c>
      <c r="BW30" s="311">
        <v>3</v>
      </c>
      <c r="BX30" s="311">
        <v>1.2999999999999999E-2</v>
      </c>
      <c r="BY30" s="311">
        <v>1.0999999999999999E-2</v>
      </c>
      <c r="BZ30" s="311">
        <v>1.0999999999999999E-2</v>
      </c>
      <c r="CA30" s="312">
        <f t="shared" si="70"/>
        <v>54.327559686135487</v>
      </c>
      <c r="CB30" s="312">
        <f t="shared" si="172"/>
        <v>4938.8690623759539</v>
      </c>
      <c r="CC30" s="312">
        <f t="shared" si="173"/>
        <v>64.205297810887402</v>
      </c>
      <c r="CD30" s="312">
        <f t="shared" si="73"/>
        <v>158.84315806044569</v>
      </c>
      <c r="CE30" s="312">
        <f t="shared" si="174"/>
        <v>4.52729664051129</v>
      </c>
      <c r="CF30" s="312">
        <f t="shared" si="175"/>
        <v>5.4327559686135496</v>
      </c>
      <c r="CG30" s="312">
        <f t="shared" si="176"/>
        <v>59.678001170376113</v>
      </c>
      <c r="CH30" s="312">
        <f t="shared" si="177"/>
        <v>69.63805377950095</v>
      </c>
      <c r="CI30" s="782"/>
      <c r="CJ30" s="785"/>
      <c r="CL30" s="184">
        <v>0.94579861111111108</v>
      </c>
      <c r="CM30" s="336">
        <f t="shared" si="41"/>
        <v>45278.945798611108</v>
      </c>
      <c r="CN30" s="141" t="s">
        <v>366</v>
      </c>
      <c r="CO30" s="141">
        <v>1.7000000000000001E-2</v>
      </c>
      <c r="CP30" s="141">
        <v>1.4E-2</v>
      </c>
      <c r="CQ30" s="141">
        <v>1.4E-2</v>
      </c>
      <c r="CR30" s="198">
        <f t="shared" si="83"/>
        <v>19.914091558046913</v>
      </c>
      <c r="CS30" s="198">
        <f t="shared" ref="CS30:CS39" si="197">CR30/CQ30</f>
        <v>1422.4351112890652</v>
      </c>
      <c r="CT30" s="198">
        <f t="shared" ref="CT30:CT39" si="198">CO30*CS30</f>
        <v>24.181396891914108</v>
      </c>
      <c r="CU30" s="408">
        <f t="shared" si="45"/>
        <v>53.160013486300343</v>
      </c>
      <c r="CV30" s="198">
        <f t="shared" ref="CV30:CV39" si="199">0.001*((CR30/(CQ30+0.001)))</f>
        <v>1.3276061038697942</v>
      </c>
      <c r="CW30" s="198">
        <f t="shared" ref="CW30:CW39" si="200">0.001*((CR30/(CQ30-0.001)))</f>
        <v>1.5318531967728393</v>
      </c>
      <c r="CX30" s="198">
        <f t="shared" ref="CX30:CX39" si="201">CT30-CV30</f>
        <v>22.853790788044314</v>
      </c>
      <c r="CY30" s="198">
        <f t="shared" ref="CY30:CY39" si="202">CT30+CW30</f>
        <v>25.713250088686948</v>
      </c>
      <c r="CZ30" s="782"/>
      <c r="DA30" s="785"/>
      <c r="DC30" s="324">
        <v>0.95671296296296304</v>
      </c>
      <c r="DD30" s="335">
        <f t="shared" si="50"/>
        <v>45278.956712962965</v>
      </c>
      <c r="DE30" s="314" t="s">
        <v>370</v>
      </c>
      <c r="DF30" s="314">
        <v>8.9999999999999993E-3</v>
      </c>
      <c r="DG30" s="314"/>
      <c r="DH30" s="314">
        <v>3.7999999999999999E-2</v>
      </c>
      <c r="DI30" s="315">
        <f t="shared" si="157"/>
        <v>167.08492919549852</v>
      </c>
      <c r="DJ30" s="315">
        <f t="shared" si="158"/>
        <v>4396.9718209341718</v>
      </c>
      <c r="DK30" s="315">
        <f t="shared" si="159"/>
        <v>39.572746388407545</v>
      </c>
      <c r="DL30" s="315">
        <f t="shared" si="54"/>
        <v>0</v>
      </c>
      <c r="DM30" s="315">
        <f t="shared" si="160"/>
        <v>4.2842289537307314</v>
      </c>
      <c r="DN30" s="315">
        <f t="shared" si="161"/>
        <v>4.5158088971756358</v>
      </c>
      <c r="DO30" s="315">
        <f t="shared" si="162"/>
        <v>35.288517434676812</v>
      </c>
      <c r="DP30" s="315">
        <f t="shared" si="163"/>
        <v>44.088555285583183</v>
      </c>
      <c r="DQ30" s="782"/>
      <c r="DR30" s="785"/>
      <c r="DT30" s="325">
        <v>1.0520833333333333E-2</v>
      </c>
      <c r="DU30" s="334">
        <f t="shared" si="180"/>
        <v>45279.010520833333</v>
      </c>
      <c r="DV30" s="316" t="s">
        <v>371</v>
      </c>
      <c r="DW30" s="316">
        <v>3.0000000000000001E-3</v>
      </c>
      <c r="DX30" s="316">
        <v>0.03</v>
      </c>
      <c r="DY30" s="316">
        <v>0.03</v>
      </c>
      <c r="DZ30" s="317">
        <f t="shared" si="59"/>
        <v>64.019232711319731</v>
      </c>
      <c r="EA30" s="317">
        <f t="shared" ref="EA30:EA39" si="203">DZ30/DY30</f>
        <v>2133.9744237106579</v>
      </c>
      <c r="EB30" s="317">
        <f t="shared" ref="EB30:EB39" si="204">DW30*EA30</f>
        <v>6.4019232711319738</v>
      </c>
      <c r="EC30" s="317">
        <f t="shared" si="62"/>
        <v>124.3</v>
      </c>
      <c r="ED30" s="317">
        <f t="shared" ref="ED30:ED39" si="205">0.001*((DZ30/(DY30+0.001)))</f>
        <v>2.06513653907483</v>
      </c>
      <c r="EE30" s="317">
        <f t="shared" ref="EE30:EE39" si="206">0.001*((DZ30/(DY30-0.001)))</f>
        <v>2.2075597486661978</v>
      </c>
      <c r="EF30" s="317">
        <f t="shared" ref="EF30:EF39" si="207">EB30-ED30</f>
        <v>4.3367867320571438</v>
      </c>
      <c r="EG30" s="317">
        <f t="shared" ref="EG30:EG39" si="208">EB30+EE30</f>
        <v>8.6094830197981711</v>
      </c>
    </row>
    <row r="31" spans="1:145" ht="45" x14ac:dyDescent="0.25">
      <c r="A31" s="42">
        <v>45644</v>
      </c>
      <c r="B31" s="43">
        <v>0.96611111111111114</v>
      </c>
      <c r="C31" s="44" t="s">
        <v>34</v>
      </c>
      <c r="D31" s="44" t="s">
        <v>33</v>
      </c>
      <c r="E31" s="44" t="s">
        <v>38</v>
      </c>
      <c r="F31" s="44" t="s">
        <v>60</v>
      </c>
      <c r="J31" s="44" t="s">
        <v>359</v>
      </c>
      <c r="K31" s="304">
        <v>45278.999872685185</v>
      </c>
      <c r="L31" s="305"/>
      <c r="M31" s="305"/>
      <c r="N31" s="304">
        <v>45279.008379629631</v>
      </c>
      <c r="O31" s="304">
        <f t="shared" si="0"/>
        <v>8.5069444467080757E-3</v>
      </c>
      <c r="P31" s="308">
        <f t="shared" si="141"/>
        <v>735.00000019557774</v>
      </c>
      <c r="Q31" s="305">
        <v>115.1</v>
      </c>
      <c r="R31" s="163">
        <f t="shared" si="178"/>
        <v>0.15659863941411264</v>
      </c>
      <c r="S31" s="178">
        <f t="shared" si="179"/>
        <v>9.395918364846759</v>
      </c>
      <c r="T31" s="305"/>
      <c r="U31" s="305"/>
      <c r="V31" s="305"/>
      <c r="Z31" s="309" t="s">
        <v>60</v>
      </c>
      <c r="AA31" s="309" t="s">
        <v>321</v>
      </c>
      <c r="AB31" s="309">
        <v>48</v>
      </c>
      <c r="AC31" s="309">
        <v>39</v>
      </c>
      <c r="AD31" s="310">
        <v>242</v>
      </c>
      <c r="AE31" s="309">
        <f t="shared" si="181"/>
        <v>9</v>
      </c>
      <c r="AF31" s="309">
        <f t="shared" si="182"/>
        <v>81</v>
      </c>
      <c r="AG31" s="309">
        <f t="shared" si="183"/>
        <v>37.857140539735873</v>
      </c>
      <c r="AL31" s="322">
        <v>3.1365740740740743E-2</v>
      </c>
      <c r="AM31" s="339">
        <f t="shared" si="150"/>
        <v>45279.031365740739</v>
      </c>
      <c r="AN31" s="309" t="s">
        <v>319</v>
      </c>
      <c r="AO31" s="309">
        <v>2E-3</v>
      </c>
      <c r="AP31" s="309">
        <v>1.0999999999999999E-2</v>
      </c>
      <c r="AQ31" s="309">
        <v>1.0999999999999999E-2</v>
      </c>
      <c r="AR31" s="309">
        <f t="shared" si="26"/>
        <v>34.364974360285515</v>
      </c>
      <c r="AS31" s="309">
        <f t="shared" si="184"/>
        <v>3124.0885782077744</v>
      </c>
      <c r="AT31" s="309">
        <f t="shared" si="185"/>
        <v>6.248177156415549</v>
      </c>
      <c r="AU31" s="309">
        <f t="shared" si="28"/>
        <v>34.364974360285515</v>
      </c>
      <c r="AV31" s="408">
        <f t="shared" si="29"/>
        <v>197.9</v>
      </c>
      <c r="AW31" s="309">
        <f t="shared" si="186"/>
        <v>2.8637478633571263</v>
      </c>
      <c r="AX31" s="309">
        <f t="shared" si="187"/>
        <v>3.4364974360285521</v>
      </c>
      <c r="AY31" s="309">
        <f t="shared" si="188"/>
        <v>3.3844292930584228</v>
      </c>
      <c r="AZ31" s="309">
        <f t="shared" si="189"/>
        <v>9.6846745924441002</v>
      </c>
      <c r="BA31" s="772"/>
      <c r="BB31" s="778"/>
      <c r="BD31" s="340">
        <v>0.94112268518518516</v>
      </c>
      <c r="BE31" s="341">
        <f t="shared" ref="BE31:BE103" si="209">DATE(2023,12,18) + BD31</f>
        <v>45278.941122685188</v>
      </c>
      <c r="BF31" s="342" t="s">
        <v>324</v>
      </c>
      <c r="BG31" s="342">
        <v>1.2999999999999999E-2</v>
      </c>
      <c r="BH31" s="342">
        <v>1.4999999999999999E-2</v>
      </c>
      <c r="BI31" s="342">
        <v>1.4999999999999999E-2</v>
      </c>
      <c r="BJ31" s="343">
        <f t="shared" si="190"/>
        <v>35.258839058181493</v>
      </c>
      <c r="BK31" s="343">
        <f t="shared" si="191"/>
        <v>2350.589270545433</v>
      </c>
      <c r="BL31" s="343">
        <f t="shared" si="192"/>
        <v>30.557660517090628</v>
      </c>
      <c r="BM31" s="408">
        <f t="shared" si="68"/>
        <v>114.09999999999998</v>
      </c>
      <c r="BN31" s="343">
        <f t="shared" si="193"/>
        <v>2.2036774411363433</v>
      </c>
      <c r="BO31" s="343">
        <f t="shared" si="194"/>
        <v>2.5184885041558216</v>
      </c>
      <c r="BP31" s="343">
        <f t="shared" si="195"/>
        <v>28.353983075954286</v>
      </c>
      <c r="BQ31" s="343">
        <f t="shared" si="196"/>
        <v>33.076149021246451</v>
      </c>
      <c r="BR31" s="782"/>
      <c r="BS31" s="785"/>
      <c r="BU31" s="321">
        <v>0.9434027777777777</v>
      </c>
      <c r="BV31" s="338">
        <f t="shared" si="69"/>
        <v>45278.943402777775</v>
      </c>
      <c r="BW31" s="311">
        <v>3</v>
      </c>
      <c r="BX31" s="311">
        <v>1.2E-2</v>
      </c>
      <c r="BY31" s="311">
        <v>1.0999999999999999E-2</v>
      </c>
      <c r="BZ31" s="311">
        <v>1.0999999999999999E-2</v>
      </c>
      <c r="CA31" s="312">
        <f t="shared" si="70"/>
        <v>54.327559686135487</v>
      </c>
      <c r="CB31" s="312">
        <f t="shared" si="172"/>
        <v>4938.8690623759539</v>
      </c>
      <c r="CC31" s="312">
        <f t="shared" si="173"/>
        <v>59.266428748511451</v>
      </c>
      <c r="CD31" s="312">
        <f t="shared" si="73"/>
        <v>158.84315806044569</v>
      </c>
      <c r="CE31" s="312">
        <f t="shared" si="174"/>
        <v>4.52729664051129</v>
      </c>
      <c r="CF31" s="312">
        <f t="shared" si="175"/>
        <v>5.4327559686135496</v>
      </c>
      <c r="CG31" s="312">
        <f t="shared" si="176"/>
        <v>54.739132108000163</v>
      </c>
      <c r="CH31" s="312">
        <f t="shared" si="177"/>
        <v>64.699184717125007</v>
      </c>
      <c r="CI31" s="782"/>
      <c r="CJ31" s="785"/>
      <c r="CL31" s="184">
        <v>0.94796296296296301</v>
      </c>
      <c r="CM31" s="336">
        <f t="shared" si="41"/>
        <v>45278.947962962964</v>
      </c>
      <c r="CN31" s="141" t="s">
        <v>366</v>
      </c>
      <c r="CO31" s="141">
        <v>1.4999999999999999E-2</v>
      </c>
      <c r="CP31" s="141">
        <v>1.4E-2</v>
      </c>
      <c r="CQ31" s="141">
        <v>1.4E-2</v>
      </c>
      <c r="CR31" s="198">
        <f t="shared" si="83"/>
        <v>19.914091558046913</v>
      </c>
      <c r="CS31" s="198">
        <f t="shared" si="197"/>
        <v>1422.4351112890652</v>
      </c>
      <c r="CT31" s="198">
        <f t="shared" si="198"/>
        <v>21.336526669335978</v>
      </c>
      <c r="CU31" s="408">
        <f t="shared" si="45"/>
        <v>53.160013486300343</v>
      </c>
      <c r="CV31" s="198">
        <f t="shared" si="199"/>
        <v>1.3276061038697942</v>
      </c>
      <c r="CW31" s="198">
        <f t="shared" si="200"/>
        <v>1.5318531967728393</v>
      </c>
      <c r="CX31" s="198">
        <f t="shared" si="201"/>
        <v>20.008920565466184</v>
      </c>
      <c r="CY31" s="198">
        <f t="shared" si="202"/>
        <v>22.868379866108818</v>
      </c>
      <c r="CZ31" s="782"/>
      <c r="DA31" s="785"/>
      <c r="DC31" s="324">
        <v>0.95685185185185195</v>
      </c>
      <c r="DD31" s="335">
        <f t="shared" si="50"/>
        <v>45278.95685185185</v>
      </c>
      <c r="DE31" s="314" t="s">
        <v>370</v>
      </c>
      <c r="DF31" s="314">
        <v>7.0000000000000001E-3</v>
      </c>
      <c r="DG31" s="314"/>
      <c r="DH31" s="314">
        <v>3.7999999999999999E-2</v>
      </c>
      <c r="DI31" s="315">
        <f t="shared" si="157"/>
        <v>167.08492919549852</v>
      </c>
      <c r="DJ31" s="315">
        <f t="shared" si="158"/>
        <v>4396.9718209341718</v>
      </c>
      <c r="DK31" s="315">
        <f t="shared" si="159"/>
        <v>30.778802746539203</v>
      </c>
      <c r="DL31" s="315">
        <f t="shared" si="54"/>
        <v>0</v>
      </c>
      <c r="DM31" s="315">
        <f t="shared" si="160"/>
        <v>4.2842289537307314</v>
      </c>
      <c r="DN31" s="315">
        <f t="shared" si="161"/>
        <v>4.5158088971756358</v>
      </c>
      <c r="DO31" s="315">
        <f t="shared" si="162"/>
        <v>26.49457379280847</v>
      </c>
      <c r="DP31" s="315">
        <f t="shared" si="163"/>
        <v>35.294611643714838</v>
      </c>
      <c r="DQ31" s="782"/>
      <c r="DR31" s="785"/>
      <c r="DT31" s="325">
        <v>1.3958333333333335E-2</v>
      </c>
      <c r="DU31" s="334">
        <f t="shared" si="180"/>
        <v>45279.013958333337</v>
      </c>
      <c r="DV31" s="316" t="s">
        <v>371</v>
      </c>
      <c r="DW31" s="316">
        <v>5.0000000000000001E-3</v>
      </c>
      <c r="DX31" s="316">
        <v>0.03</v>
      </c>
      <c r="DY31" s="316">
        <v>0.03</v>
      </c>
      <c r="DZ31" s="317">
        <f t="shared" si="59"/>
        <v>64.019232711319731</v>
      </c>
      <c r="EA31" s="317">
        <f t="shared" si="203"/>
        <v>2133.9744237106579</v>
      </c>
      <c r="EB31" s="317">
        <f t="shared" si="204"/>
        <v>10.66987211855329</v>
      </c>
      <c r="EC31" s="317">
        <f t="shared" si="62"/>
        <v>124.3</v>
      </c>
      <c r="ED31" s="317">
        <f t="shared" si="205"/>
        <v>2.06513653907483</v>
      </c>
      <c r="EE31" s="317">
        <f t="shared" si="206"/>
        <v>2.2075597486661978</v>
      </c>
      <c r="EF31" s="317">
        <f t="shared" si="207"/>
        <v>8.6047355794784597</v>
      </c>
      <c r="EG31" s="317">
        <f t="shared" si="208"/>
        <v>12.877431867219487</v>
      </c>
    </row>
    <row r="32" spans="1:145" ht="30" x14ac:dyDescent="0.25">
      <c r="A32" s="42">
        <v>45644</v>
      </c>
      <c r="B32" s="43">
        <v>0.96881944444444434</v>
      </c>
      <c r="C32" s="44" t="s">
        <v>36</v>
      </c>
      <c r="D32" s="44" t="s">
        <v>35</v>
      </c>
      <c r="E32" s="44" t="s">
        <v>38</v>
      </c>
      <c r="F32" s="45" t="s">
        <v>60</v>
      </c>
      <c r="Q32" s="306">
        <f>SUM(Q6:Q31)</f>
        <v>6117.2</v>
      </c>
      <c r="Z32" s="145" t="s">
        <v>60</v>
      </c>
      <c r="AA32" s="145" t="s">
        <v>324</v>
      </c>
      <c r="AB32" s="145">
        <v>48.9</v>
      </c>
      <c r="AC32" s="145">
        <v>30</v>
      </c>
      <c r="AD32" s="202">
        <v>114.1</v>
      </c>
      <c r="AE32" s="145">
        <f>(180-AC32)-(180-AB32)</f>
        <v>18.900000000000006</v>
      </c>
      <c r="AF32" s="145">
        <f>(90-AB32)+AC32</f>
        <v>71.099999999999994</v>
      </c>
      <c r="AG32" s="145">
        <f>SIN(RADIANS(AE32))*AD32</f>
        <v>36.958977416408857</v>
      </c>
      <c r="AL32" s="322">
        <v>3.4780092592592592E-2</v>
      </c>
      <c r="AM32" s="339">
        <f t="shared" si="150"/>
        <v>45279.034780092596</v>
      </c>
      <c r="AN32" s="309" t="s">
        <v>319</v>
      </c>
      <c r="AO32" s="309">
        <v>3.0000000000000001E-3</v>
      </c>
      <c r="AP32" s="309">
        <v>1.0999999999999999E-2</v>
      </c>
      <c r="AQ32" s="309">
        <v>1.0999999999999999E-2</v>
      </c>
      <c r="AR32" s="309">
        <f t="shared" si="26"/>
        <v>34.364974360285515</v>
      </c>
      <c r="AS32" s="309">
        <f t="shared" si="184"/>
        <v>3124.0885782077744</v>
      </c>
      <c r="AT32" s="309">
        <f t="shared" si="185"/>
        <v>9.3722657346233227</v>
      </c>
      <c r="AU32" s="309">
        <f t="shared" si="28"/>
        <v>34.364974360285515</v>
      </c>
      <c r="AV32" s="408">
        <f t="shared" si="29"/>
        <v>197.9</v>
      </c>
      <c r="AW32" s="309">
        <f t="shared" si="186"/>
        <v>2.8637478633571263</v>
      </c>
      <c r="AX32" s="309">
        <f t="shared" si="187"/>
        <v>3.4364974360285521</v>
      </c>
      <c r="AY32" s="309">
        <f t="shared" si="188"/>
        <v>6.5085178712661964</v>
      </c>
      <c r="AZ32" s="309">
        <f t="shared" si="189"/>
        <v>12.808763170651876</v>
      </c>
      <c r="BA32" s="772"/>
      <c r="BB32" s="778"/>
      <c r="BD32" s="340">
        <v>0.94190972222222225</v>
      </c>
      <c r="BE32" s="341">
        <f t="shared" si="209"/>
        <v>45278.94190972222</v>
      </c>
      <c r="BF32" s="342" t="s">
        <v>324</v>
      </c>
      <c r="BG32" s="342">
        <v>1.0999999999999999E-2</v>
      </c>
      <c r="BH32" s="342">
        <v>1.4999999999999999E-2</v>
      </c>
      <c r="BI32" s="342">
        <v>1.4999999999999999E-2</v>
      </c>
      <c r="BJ32" s="343">
        <f t="shared" si="190"/>
        <v>35.258839058181493</v>
      </c>
      <c r="BK32" s="343">
        <f t="shared" si="191"/>
        <v>2350.589270545433</v>
      </c>
      <c r="BL32" s="343">
        <f t="shared" si="192"/>
        <v>25.856481975999763</v>
      </c>
      <c r="BM32" s="408">
        <f t="shared" si="68"/>
        <v>114.09999999999998</v>
      </c>
      <c r="BN32" s="343">
        <f t="shared" si="193"/>
        <v>2.2036774411363433</v>
      </c>
      <c r="BO32" s="343">
        <f t="shared" si="194"/>
        <v>2.5184885041558216</v>
      </c>
      <c r="BP32" s="343">
        <f t="shared" si="195"/>
        <v>23.652804534863421</v>
      </c>
      <c r="BQ32" s="343">
        <f t="shared" si="196"/>
        <v>28.374970480155586</v>
      </c>
      <c r="BR32" s="782"/>
      <c r="BS32" s="785"/>
      <c r="BU32" s="321">
        <v>0.94415509259259256</v>
      </c>
      <c r="BV32" s="338">
        <f t="shared" si="69"/>
        <v>45278.944155092591</v>
      </c>
      <c r="BW32" s="311">
        <v>3</v>
      </c>
      <c r="BX32" s="311">
        <v>1.2999999999999999E-2</v>
      </c>
      <c r="BY32" s="311">
        <v>1.0999999999999999E-2</v>
      </c>
      <c r="BZ32" s="311">
        <v>1.0999999999999999E-2</v>
      </c>
      <c r="CA32" s="312">
        <f t="shared" si="70"/>
        <v>54.327559686135487</v>
      </c>
      <c r="CB32" s="312">
        <f t="shared" si="172"/>
        <v>4938.8690623759539</v>
      </c>
      <c r="CC32" s="312">
        <f t="shared" si="173"/>
        <v>64.205297810887402</v>
      </c>
      <c r="CD32" s="312">
        <f t="shared" si="73"/>
        <v>158.84315806044569</v>
      </c>
      <c r="CE32" s="312">
        <f t="shared" si="174"/>
        <v>4.52729664051129</v>
      </c>
      <c r="CF32" s="312">
        <f t="shared" si="175"/>
        <v>5.4327559686135496</v>
      </c>
      <c r="CG32" s="312">
        <f t="shared" si="176"/>
        <v>59.678001170376113</v>
      </c>
      <c r="CH32" s="312">
        <f t="shared" si="177"/>
        <v>69.63805377950095</v>
      </c>
      <c r="CI32" s="782"/>
      <c r="CJ32" s="785"/>
      <c r="CL32" s="184">
        <v>0.94974537037037043</v>
      </c>
      <c r="CM32" s="336">
        <f t="shared" si="41"/>
        <v>45278.949745370373</v>
      </c>
      <c r="CN32" s="141" t="s">
        <v>366</v>
      </c>
      <c r="CO32" s="141">
        <v>1.6E-2</v>
      </c>
      <c r="CP32" s="141">
        <v>1.4E-2</v>
      </c>
      <c r="CQ32" s="141">
        <v>1.4E-2</v>
      </c>
      <c r="CR32" s="198">
        <f t="shared" si="83"/>
        <v>19.914091558046913</v>
      </c>
      <c r="CS32" s="198">
        <f t="shared" si="197"/>
        <v>1422.4351112890652</v>
      </c>
      <c r="CT32" s="198">
        <f t="shared" si="198"/>
        <v>22.758961780625043</v>
      </c>
      <c r="CU32" s="408">
        <f t="shared" si="45"/>
        <v>53.160013486300343</v>
      </c>
      <c r="CV32" s="198">
        <f t="shared" si="199"/>
        <v>1.3276061038697942</v>
      </c>
      <c r="CW32" s="198">
        <f t="shared" si="200"/>
        <v>1.5318531967728393</v>
      </c>
      <c r="CX32" s="198">
        <f t="shared" si="201"/>
        <v>21.431355676755249</v>
      </c>
      <c r="CY32" s="198">
        <f t="shared" si="202"/>
        <v>24.290814977397883</v>
      </c>
      <c r="CZ32" s="782"/>
      <c r="DA32" s="785"/>
      <c r="DC32" s="324">
        <v>0.9569212962962963</v>
      </c>
      <c r="DD32" s="335">
        <f t="shared" si="50"/>
        <v>45278.956921296296</v>
      </c>
      <c r="DE32" s="314" t="s">
        <v>370</v>
      </c>
      <c r="DF32" s="314">
        <v>8.0000000000000002E-3</v>
      </c>
      <c r="DG32" s="314"/>
      <c r="DH32" s="314">
        <v>3.7999999999999999E-2</v>
      </c>
      <c r="DI32" s="315">
        <f t="shared" si="157"/>
        <v>167.08492919549852</v>
      </c>
      <c r="DJ32" s="315">
        <f t="shared" si="158"/>
        <v>4396.9718209341718</v>
      </c>
      <c r="DK32" s="315">
        <f t="shared" si="159"/>
        <v>35.175774567473375</v>
      </c>
      <c r="DL32" s="315">
        <f t="shared" si="54"/>
        <v>0</v>
      </c>
      <c r="DM32" s="315">
        <f t="shared" si="160"/>
        <v>4.2842289537307314</v>
      </c>
      <c r="DN32" s="315">
        <f t="shared" si="161"/>
        <v>4.5158088971756358</v>
      </c>
      <c r="DO32" s="315">
        <f t="shared" si="162"/>
        <v>30.891545613742643</v>
      </c>
      <c r="DP32" s="315">
        <f t="shared" si="163"/>
        <v>39.691583464649014</v>
      </c>
      <c r="DQ32" s="782"/>
      <c r="DR32" s="785"/>
      <c r="DT32" s="325">
        <v>1.7488425925925925E-2</v>
      </c>
      <c r="DU32" s="334">
        <f t="shared" si="180"/>
        <v>45279.017488425925</v>
      </c>
      <c r="DV32" s="316" t="s">
        <v>371</v>
      </c>
      <c r="DW32" s="316">
        <v>5.0000000000000001E-3</v>
      </c>
      <c r="DX32" s="316">
        <v>0.03</v>
      </c>
      <c r="DY32" s="316">
        <v>0.03</v>
      </c>
      <c r="DZ32" s="317">
        <f t="shared" si="59"/>
        <v>64.019232711319731</v>
      </c>
      <c r="EA32" s="317">
        <f t="shared" si="203"/>
        <v>2133.9744237106579</v>
      </c>
      <c r="EB32" s="317">
        <f t="shared" si="204"/>
        <v>10.66987211855329</v>
      </c>
      <c r="EC32" s="317">
        <f t="shared" si="62"/>
        <v>124.3</v>
      </c>
      <c r="ED32" s="317">
        <f t="shared" si="205"/>
        <v>2.06513653907483</v>
      </c>
      <c r="EE32" s="317">
        <f t="shared" si="206"/>
        <v>2.2075597486661978</v>
      </c>
      <c r="EF32" s="317">
        <f t="shared" si="207"/>
        <v>8.6047355794784597</v>
      </c>
      <c r="EG32" s="317">
        <f t="shared" si="208"/>
        <v>12.877431867219487</v>
      </c>
    </row>
    <row r="33" spans="1:137" ht="15.75" thickBot="1" x14ac:dyDescent="0.3">
      <c r="A33" s="16">
        <v>45644</v>
      </c>
      <c r="B33" s="17">
        <v>0.97667824074074072</v>
      </c>
      <c r="C33" s="18" t="s">
        <v>25</v>
      </c>
      <c r="D33" s="18" t="s">
        <v>43</v>
      </c>
      <c r="E33" s="18"/>
      <c r="F33" s="18" t="s">
        <v>60</v>
      </c>
      <c r="Z33" s="145" t="s">
        <v>60</v>
      </c>
      <c r="AA33" s="145" t="s">
        <v>325</v>
      </c>
      <c r="AB33" s="145">
        <v>51</v>
      </c>
      <c r="AC33" s="145">
        <v>27</v>
      </c>
      <c r="AD33" s="202">
        <v>198.9</v>
      </c>
      <c r="AE33" s="145">
        <f t="shared" ref="AE33:AE47" si="210">(180-AC33)-(180-AB33)</f>
        <v>24</v>
      </c>
      <c r="AF33" s="145">
        <f t="shared" ref="AF33:AF47" si="211">(90-AB33)+AC33</f>
        <v>66</v>
      </c>
      <c r="AG33" s="145">
        <f t="shared" ref="AG33:AG47" si="212">SIN(RADIANS(AE33))*AD33</f>
        <v>80.899918307776659</v>
      </c>
      <c r="AL33" s="346">
        <v>3.8310185185185183E-2</v>
      </c>
      <c r="AM33" s="347">
        <f t="shared" si="150"/>
        <v>45279.038310185184</v>
      </c>
      <c r="AN33" s="348" t="s">
        <v>319</v>
      </c>
      <c r="AO33" s="348">
        <v>3.0000000000000001E-3</v>
      </c>
      <c r="AP33" s="348">
        <v>1.0999999999999999E-2</v>
      </c>
      <c r="AQ33" s="348">
        <v>1.0999999999999999E-2</v>
      </c>
      <c r="AR33" s="348">
        <f t="shared" si="26"/>
        <v>34.364974360285515</v>
      </c>
      <c r="AS33" s="348">
        <f t="shared" ref="AS33" si="213">AR33/AQ33</f>
        <v>3124.0885782077744</v>
      </c>
      <c r="AT33" s="348">
        <f t="shared" ref="AT33" si="214">AO33*AS33</f>
        <v>9.3722657346233227</v>
      </c>
      <c r="AU33" s="309">
        <f t="shared" si="28"/>
        <v>34.364974360285515</v>
      </c>
      <c r="AV33" s="408">
        <f t="shared" si="29"/>
        <v>197.9</v>
      </c>
      <c r="AW33" s="348">
        <f t="shared" ref="AW33" si="215">0.001*((AR33/(AQ33+0.001)))</f>
        <v>2.8637478633571263</v>
      </c>
      <c r="AX33" s="348">
        <f t="shared" ref="AX33" si="216">0.001*((AR33/(AQ33-0.001)))</f>
        <v>3.4364974360285521</v>
      </c>
      <c r="AY33" s="348">
        <f t="shared" ref="AY33" si="217">AT33-AW33</f>
        <v>6.5085178712661964</v>
      </c>
      <c r="AZ33" s="348">
        <f t="shared" ref="AZ33" si="218">AT33+AX33</f>
        <v>12.808763170651876</v>
      </c>
      <c r="BA33" s="772"/>
      <c r="BB33" s="778"/>
      <c r="BD33" s="340">
        <v>0.94254629629629638</v>
      </c>
      <c r="BE33" s="341">
        <f t="shared" si="209"/>
        <v>45278.942546296297</v>
      </c>
      <c r="BF33" s="342" t="s">
        <v>324</v>
      </c>
      <c r="BG33" s="342">
        <v>1.2999999999999999E-2</v>
      </c>
      <c r="BH33" s="342">
        <v>1.4999999999999999E-2</v>
      </c>
      <c r="BI33" s="342">
        <v>1.4999999999999999E-2</v>
      </c>
      <c r="BJ33" s="343">
        <f t="shared" si="190"/>
        <v>35.258839058181493</v>
      </c>
      <c r="BK33" s="343">
        <f t="shared" ref="BK33:BK39" si="219">BJ33/BI33</f>
        <v>2350.589270545433</v>
      </c>
      <c r="BL33" s="343">
        <f t="shared" ref="BL33:BL39" si="220">BG33*BK33</f>
        <v>30.557660517090628</v>
      </c>
      <c r="BM33" s="408">
        <f t="shared" si="68"/>
        <v>114.09999999999998</v>
      </c>
      <c r="BN33" s="343">
        <f t="shared" ref="BN33:BN39" si="221">0.001*((BJ33/(BI33+0.001)))</f>
        <v>2.2036774411363433</v>
      </c>
      <c r="BO33" s="343">
        <f t="shared" ref="BO33:BO39" si="222">0.001*((BJ33/(BI33-0.001)))</f>
        <v>2.5184885041558216</v>
      </c>
      <c r="BP33" s="343">
        <f t="shared" ref="BP33:BP39" si="223">BL33-BN33</f>
        <v>28.353983075954286</v>
      </c>
      <c r="BQ33" s="343">
        <f t="shared" ref="BQ33:BQ39" si="224">BL33+BO33</f>
        <v>33.076149021246451</v>
      </c>
      <c r="BR33" s="782"/>
      <c r="BS33" s="785"/>
      <c r="BU33" s="321">
        <v>0.94579861111111108</v>
      </c>
      <c r="BV33" s="338">
        <f t="shared" si="69"/>
        <v>45278.945798611108</v>
      </c>
      <c r="BW33" s="311">
        <v>3</v>
      </c>
      <c r="BX33" s="311">
        <v>1.4E-2</v>
      </c>
      <c r="BY33" s="311">
        <v>1.0999999999999999E-2</v>
      </c>
      <c r="BZ33" s="311">
        <v>1.0999999999999999E-2</v>
      </c>
      <c r="CA33" s="312">
        <f t="shared" si="70"/>
        <v>54.327559686135487</v>
      </c>
      <c r="CB33" s="312">
        <f t="shared" si="172"/>
        <v>4938.8690623759539</v>
      </c>
      <c r="CC33" s="312">
        <f t="shared" si="173"/>
        <v>69.144166873263359</v>
      </c>
      <c r="CD33" s="312">
        <f t="shared" si="73"/>
        <v>158.84315806044569</v>
      </c>
      <c r="CE33" s="312">
        <f t="shared" si="174"/>
        <v>4.52729664051129</v>
      </c>
      <c r="CF33" s="312">
        <f t="shared" si="175"/>
        <v>5.4327559686135496</v>
      </c>
      <c r="CG33" s="312">
        <f t="shared" si="176"/>
        <v>64.616870232752063</v>
      </c>
      <c r="CH33" s="312">
        <f t="shared" si="177"/>
        <v>74.576922841876907</v>
      </c>
      <c r="CI33" s="782"/>
      <c r="CJ33" s="785"/>
      <c r="CL33" s="184"/>
      <c r="CM33" s="336"/>
      <c r="CN33" s="141"/>
      <c r="CO33" s="141"/>
      <c r="CP33" s="141"/>
      <c r="CQ33" s="141"/>
      <c r="CR33" s="198"/>
      <c r="CS33" s="198"/>
      <c r="CT33" s="198"/>
      <c r="CU33" s="408">
        <f t="shared" si="45"/>
        <v>0</v>
      </c>
      <c r="CV33" s="198"/>
      <c r="CW33" s="198"/>
      <c r="CX33" s="198"/>
      <c r="CY33" s="198"/>
      <c r="CZ33" s="782"/>
      <c r="DA33" s="785"/>
      <c r="DC33" s="324">
        <v>0.95704861111111106</v>
      </c>
      <c r="DD33" s="335">
        <f t="shared" si="50"/>
        <v>45278.957048611112</v>
      </c>
      <c r="DE33" s="314" t="s">
        <v>370</v>
      </c>
      <c r="DF33" s="314">
        <v>8.9999999999999993E-3</v>
      </c>
      <c r="DG33" s="314"/>
      <c r="DH33" s="314">
        <v>3.7999999999999999E-2</v>
      </c>
      <c r="DI33" s="315">
        <f t="shared" si="157"/>
        <v>167.08492919549852</v>
      </c>
      <c r="DJ33" s="315">
        <f t="shared" si="158"/>
        <v>4396.9718209341718</v>
      </c>
      <c r="DK33" s="315">
        <f t="shared" si="159"/>
        <v>39.572746388407545</v>
      </c>
      <c r="DL33" s="315">
        <f t="shared" si="54"/>
        <v>0</v>
      </c>
      <c r="DM33" s="315">
        <f t="shared" si="160"/>
        <v>4.2842289537307314</v>
      </c>
      <c r="DN33" s="315">
        <f t="shared" si="161"/>
        <v>4.5158088971756358</v>
      </c>
      <c r="DO33" s="315">
        <f t="shared" si="162"/>
        <v>35.288517434676812</v>
      </c>
      <c r="DP33" s="315">
        <f t="shared" si="163"/>
        <v>44.088555285583183</v>
      </c>
      <c r="DQ33" s="782"/>
      <c r="DR33" s="785"/>
      <c r="DT33" s="325">
        <v>2.0925925925925928E-2</v>
      </c>
      <c r="DU33" s="334">
        <f t="shared" si="180"/>
        <v>45279.020925925928</v>
      </c>
      <c r="DV33" s="316" t="s">
        <v>371</v>
      </c>
      <c r="DW33" s="316">
        <v>6.0000000000000001E-3</v>
      </c>
      <c r="DX33" s="316">
        <v>0.03</v>
      </c>
      <c r="DY33" s="316">
        <v>0.03</v>
      </c>
      <c r="DZ33" s="317">
        <f t="shared" si="59"/>
        <v>64.019232711319731</v>
      </c>
      <c r="EA33" s="317">
        <f t="shared" si="203"/>
        <v>2133.9744237106579</v>
      </c>
      <c r="EB33" s="317">
        <f t="shared" si="204"/>
        <v>12.803846542263948</v>
      </c>
      <c r="EC33" s="317">
        <f t="shared" si="62"/>
        <v>124.3</v>
      </c>
      <c r="ED33" s="317">
        <f t="shared" si="205"/>
        <v>2.06513653907483</v>
      </c>
      <c r="EE33" s="317">
        <f t="shared" si="206"/>
        <v>2.2075597486661978</v>
      </c>
      <c r="EF33" s="317">
        <f t="shared" si="207"/>
        <v>10.738710003189118</v>
      </c>
      <c r="EG33" s="317">
        <f t="shared" si="208"/>
        <v>15.011406290930145</v>
      </c>
    </row>
    <row r="34" spans="1:137" x14ac:dyDescent="0.25">
      <c r="A34" s="16"/>
      <c r="B34" s="17"/>
      <c r="C34" s="18"/>
      <c r="D34" s="18"/>
      <c r="E34" s="18"/>
      <c r="F34" s="48"/>
      <c r="Z34" s="311" t="s">
        <v>60</v>
      </c>
      <c r="AA34" s="311" t="s">
        <v>327</v>
      </c>
      <c r="AB34" s="311">
        <v>51.5</v>
      </c>
      <c r="AC34" s="311">
        <v>30</v>
      </c>
      <c r="AD34" s="312">
        <v>46.9</v>
      </c>
      <c r="AE34" s="311">
        <f t="shared" si="210"/>
        <v>21.5</v>
      </c>
      <c r="AF34" s="311">
        <f t="shared" si="211"/>
        <v>68.5</v>
      </c>
      <c r="AG34" s="311">
        <f t="shared" si="212"/>
        <v>17.188907533369544</v>
      </c>
      <c r="AL34" s="164">
        <v>0.94247685185185182</v>
      </c>
      <c r="AM34" s="627"/>
      <c r="AN34" s="628"/>
      <c r="AO34" s="628"/>
      <c r="AP34" s="628"/>
      <c r="AQ34" s="628"/>
      <c r="AR34" s="628"/>
      <c r="AS34" s="628"/>
      <c r="AT34" s="628"/>
      <c r="AU34" s="309">
        <f t="shared" si="28"/>
        <v>0</v>
      </c>
      <c r="AV34" s="408">
        <f t="shared" si="29"/>
        <v>0</v>
      </c>
      <c r="AW34" s="628"/>
      <c r="AX34" s="628"/>
      <c r="AY34" s="628"/>
      <c r="AZ34" s="628"/>
      <c r="BA34" s="772"/>
      <c r="BB34" s="778"/>
      <c r="BD34" s="340">
        <v>0.9434027777777777</v>
      </c>
      <c r="BE34" s="341">
        <f t="shared" si="209"/>
        <v>45278.943402777775</v>
      </c>
      <c r="BF34" s="342" t="s">
        <v>324</v>
      </c>
      <c r="BG34" s="342">
        <v>0.01</v>
      </c>
      <c r="BH34" s="342">
        <v>1.4999999999999999E-2</v>
      </c>
      <c r="BI34" s="342">
        <v>1.4999999999999999E-2</v>
      </c>
      <c r="BJ34" s="343">
        <f t="shared" si="190"/>
        <v>35.258839058181493</v>
      </c>
      <c r="BK34" s="343">
        <f t="shared" si="219"/>
        <v>2350.589270545433</v>
      </c>
      <c r="BL34" s="343">
        <f t="shared" si="220"/>
        <v>23.505892705454329</v>
      </c>
      <c r="BM34" s="408">
        <f t="shared" si="68"/>
        <v>114.09999999999998</v>
      </c>
      <c r="BN34" s="343">
        <f t="shared" si="221"/>
        <v>2.2036774411363433</v>
      </c>
      <c r="BO34" s="343">
        <f t="shared" si="222"/>
        <v>2.5184885041558216</v>
      </c>
      <c r="BP34" s="343">
        <f t="shared" si="223"/>
        <v>21.302215264317987</v>
      </c>
      <c r="BQ34" s="343">
        <f t="shared" si="224"/>
        <v>26.024381209610151</v>
      </c>
      <c r="BR34" s="782"/>
      <c r="BS34" s="785"/>
      <c r="BU34" s="321">
        <v>0.94796296296296301</v>
      </c>
      <c r="BV34" s="338">
        <f t="shared" si="69"/>
        <v>45278.947962962964</v>
      </c>
      <c r="BW34" s="311">
        <v>3</v>
      </c>
      <c r="BX34" s="311">
        <v>0.01</v>
      </c>
      <c r="BY34" s="311">
        <v>1.0999999999999999E-2</v>
      </c>
      <c r="BZ34" s="311">
        <v>1.0999999999999999E-2</v>
      </c>
      <c r="CA34" s="312">
        <f t="shared" si="70"/>
        <v>54.327559686135487</v>
      </c>
      <c r="CB34" s="312">
        <f t="shared" si="172"/>
        <v>4938.8690623759539</v>
      </c>
      <c r="CC34" s="312">
        <f t="shared" si="173"/>
        <v>49.388690623759544</v>
      </c>
      <c r="CD34" s="312">
        <f t="shared" si="73"/>
        <v>158.84315806044569</v>
      </c>
      <c r="CE34" s="312">
        <f t="shared" si="174"/>
        <v>4.52729664051129</v>
      </c>
      <c r="CF34" s="312">
        <f t="shared" si="175"/>
        <v>5.4327559686135496</v>
      </c>
      <c r="CG34" s="312">
        <f t="shared" si="176"/>
        <v>44.861393983248256</v>
      </c>
      <c r="CH34" s="312">
        <f t="shared" si="177"/>
        <v>54.821446592373093</v>
      </c>
      <c r="CI34" s="782"/>
      <c r="CJ34" s="785"/>
      <c r="CL34" s="184">
        <v>0.95143518518518511</v>
      </c>
      <c r="CM34" s="336">
        <f t="shared" si="41"/>
        <v>45278.951435185183</v>
      </c>
      <c r="CN34" s="141" t="s">
        <v>366</v>
      </c>
      <c r="CO34" s="141">
        <v>1.0999999999999999E-2</v>
      </c>
      <c r="CP34" s="141">
        <v>1.4E-2</v>
      </c>
      <c r="CQ34" s="141">
        <v>1.4E-2</v>
      </c>
      <c r="CR34" s="198">
        <f t="shared" si="83"/>
        <v>19.914091558046913</v>
      </c>
      <c r="CS34" s="198">
        <f t="shared" si="197"/>
        <v>1422.4351112890652</v>
      </c>
      <c r="CT34" s="198">
        <f t="shared" si="198"/>
        <v>15.646786224179715</v>
      </c>
      <c r="CU34" s="408">
        <f t="shared" si="45"/>
        <v>53.160013486300343</v>
      </c>
      <c r="CV34" s="198">
        <f t="shared" si="199"/>
        <v>1.3276061038697942</v>
      </c>
      <c r="CW34" s="198">
        <f t="shared" si="200"/>
        <v>1.5318531967728393</v>
      </c>
      <c r="CX34" s="198">
        <f t="shared" si="201"/>
        <v>14.319180120309921</v>
      </c>
      <c r="CY34" s="198">
        <f t="shared" si="202"/>
        <v>17.178639420952553</v>
      </c>
      <c r="CZ34" s="782"/>
      <c r="DA34" s="785"/>
      <c r="DC34" s="324"/>
      <c r="DD34" s="335"/>
      <c r="DE34" s="314"/>
      <c r="DF34" s="314"/>
      <c r="DG34" s="314"/>
      <c r="DH34" s="314"/>
      <c r="DI34" s="315"/>
      <c r="DJ34" s="315"/>
      <c r="DK34" s="315"/>
      <c r="DL34" s="315">
        <f t="shared" si="54"/>
        <v>0</v>
      </c>
      <c r="DM34" s="315"/>
      <c r="DN34" s="315"/>
      <c r="DO34" s="315"/>
      <c r="DP34" s="315"/>
      <c r="DQ34" s="782"/>
      <c r="DR34" s="785"/>
      <c r="DT34" s="325"/>
      <c r="DU34" s="334"/>
      <c r="DV34" s="316"/>
      <c r="DW34" s="316"/>
      <c r="DX34" s="316"/>
      <c r="DY34" s="316"/>
      <c r="DZ34" s="317"/>
      <c r="EA34" s="317"/>
      <c r="EB34" s="317"/>
      <c r="EC34" s="317">
        <f t="shared" si="62"/>
        <v>0</v>
      </c>
      <c r="ED34" s="317"/>
      <c r="EE34" s="317"/>
      <c r="EF34" s="317"/>
      <c r="EG34" s="317"/>
    </row>
    <row r="35" spans="1:137" ht="30" x14ac:dyDescent="0.25">
      <c r="A35" s="42">
        <v>45644</v>
      </c>
      <c r="B35" s="46">
        <v>0.99305555555555547</v>
      </c>
      <c r="C35" s="44" t="s">
        <v>36</v>
      </c>
      <c r="D35" s="44" t="s">
        <v>37</v>
      </c>
      <c r="E35" s="44" t="s">
        <v>38</v>
      </c>
      <c r="F35" s="45" t="s">
        <v>60</v>
      </c>
      <c r="Z35" s="311" t="s">
        <v>60</v>
      </c>
      <c r="AA35" s="311" t="s">
        <v>328</v>
      </c>
      <c r="AB35" s="311">
        <v>51.7</v>
      </c>
      <c r="AC35" s="311">
        <v>31</v>
      </c>
      <c r="AD35" s="312">
        <v>117.6</v>
      </c>
      <c r="AE35" s="311">
        <f t="shared" si="210"/>
        <v>20.699999999999989</v>
      </c>
      <c r="AF35" s="311">
        <f t="shared" si="211"/>
        <v>69.3</v>
      </c>
      <c r="AG35" s="311">
        <f t="shared" si="212"/>
        <v>41.568641628440609</v>
      </c>
      <c r="AH35">
        <f>AG35+AG34</f>
        <v>58.757549161810154</v>
      </c>
      <c r="AL35" s="344">
        <v>0.94282407407407398</v>
      </c>
      <c r="AM35" s="345">
        <f t="shared" si="25"/>
        <v>45278.942824074074</v>
      </c>
      <c r="AN35" s="318" t="s">
        <v>311</v>
      </c>
      <c r="AO35" s="318">
        <v>3.0000000000000001E-3</v>
      </c>
      <c r="AP35" s="318">
        <v>2E-3</v>
      </c>
      <c r="AQ35" s="318">
        <v>3.0000000000000001E-3</v>
      </c>
      <c r="AR35" s="318">
        <f>$AG$7</f>
        <v>7.8632802042436971</v>
      </c>
      <c r="AS35" s="318">
        <f t="shared" si="27"/>
        <v>2621.0934014145655</v>
      </c>
      <c r="AT35" s="318">
        <f>AO35*AS35</f>
        <v>7.8632802042436971</v>
      </c>
      <c r="AU35" s="309">
        <f t="shared" si="28"/>
        <v>5.2421868028291314</v>
      </c>
      <c r="AV35" s="408">
        <f t="shared" si="29"/>
        <v>30.188550627257499</v>
      </c>
      <c r="AW35" s="318">
        <f t="shared" si="30"/>
        <v>1.9658200510609243</v>
      </c>
      <c r="AX35" s="318">
        <f t="shared" si="31"/>
        <v>3.9316401021218486</v>
      </c>
      <c r="AY35" s="318">
        <f t="shared" si="32"/>
        <v>5.8974601531827728</v>
      </c>
      <c r="AZ35" s="318">
        <f t="shared" si="33"/>
        <v>11.794920306365546</v>
      </c>
      <c r="BA35" s="772"/>
      <c r="BB35" s="778"/>
      <c r="BD35" s="340">
        <v>0.94415509259259256</v>
      </c>
      <c r="BE35" s="341">
        <f t="shared" si="209"/>
        <v>45278.944155092591</v>
      </c>
      <c r="BF35" s="342" t="s">
        <v>324</v>
      </c>
      <c r="BG35" s="342">
        <v>1.0999999999999999E-2</v>
      </c>
      <c r="BH35" s="342">
        <v>1.4999999999999999E-2</v>
      </c>
      <c r="BI35" s="342">
        <v>1.4999999999999999E-2</v>
      </c>
      <c r="BJ35" s="343">
        <f t="shared" si="190"/>
        <v>35.258839058181493</v>
      </c>
      <c r="BK35" s="343">
        <f t="shared" si="219"/>
        <v>2350.589270545433</v>
      </c>
      <c r="BL35" s="343">
        <f t="shared" si="220"/>
        <v>25.856481975999763</v>
      </c>
      <c r="BM35" s="408">
        <f t="shared" si="68"/>
        <v>114.09999999999998</v>
      </c>
      <c r="BN35" s="343">
        <f t="shared" si="221"/>
        <v>2.2036774411363433</v>
      </c>
      <c r="BO35" s="343">
        <f t="shared" si="222"/>
        <v>2.5184885041558216</v>
      </c>
      <c r="BP35" s="343">
        <f t="shared" si="223"/>
        <v>23.652804534863421</v>
      </c>
      <c r="BQ35" s="343">
        <f t="shared" si="224"/>
        <v>28.374970480155586</v>
      </c>
      <c r="BR35" s="782"/>
      <c r="BS35" s="785"/>
      <c r="BU35" s="321"/>
      <c r="BV35" s="338"/>
      <c r="BW35" s="311"/>
      <c r="BX35" s="311"/>
      <c r="BY35" s="311"/>
      <c r="BZ35" s="311"/>
      <c r="CA35" s="312"/>
      <c r="CB35" s="312"/>
      <c r="CC35" s="312"/>
      <c r="CD35" s="312">
        <f t="shared" si="73"/>
        <v>0</v>
      </c>
      <c r="CE35" s="312"/>
      <c r="CF35" s="312"/>
      <c r="CG35" s="312"/>
      <c r="CH35" s="312"/>
      <c r="CI35" s="782"/>
      <c r="CJ35" s="785"/>
      <c r="CL35" s="184">
        <v>0.95491898148148147</v>
      </c>
      <c r="CM35" s="336">
        <f t="shared" si="41"/>
        <v>45278.954918981479</v>
      </c>
      <c r="CN35" s="141" t="s">
        <v>366</v>
      </c>
      <c r="CO35" s="141">
        <v>1.2999999999999999E-2</v>
      </c>
      <c r="CP35" s="141">
        <v>1.4E-2</v>
      </c>
      <c r="CQ35" s="141">
        <v>1.4E-2</v>
      </c>
      <c r="CR35" s="198">
        <f t="shared" si="83"/>
        <v>19.914091558046913</v>
      </c>
      <c r="CS35" s="198">
        <f t="shared" si="197"/>
        <v>1422.4351112890652</v>
      </c>
      <c r="CT35" s="198">
        <f t="shared" si="198"/>
        <v>18.491656446757847</v>
      </c>
      <c r="CU35" s="408">
        <f t="shared" si="45"/>
        <v>53.160013486300343</v>
      </c>
      <c r="CV35" s="198">
        <f t="shared" si="199"/>
        <v>1.3276061038697942</v>
      </c>
      <c r="CW35" s="198">
        <f t="shared" si="200"/>
        <v>1.5318531967728393</v>
      </c>
      <c r="CX35" s="198">
        <f t="shared" si="201"/>
        <v>17.164050342888054</v>
      </c>
      <c r="CY35" s="198">
        <f t="shared" si="202"/>
        <v>20.023509643530687</v>
      </c>
      <c r="CZ35" s="782"/>
      <c r="DA35" s="785"/>
      <c r="DC35" s="324">
        <v>0.95719907407407412</v>
      </c>
      <c r="DD35" s="335">
        <f t="shared" si="50"/>
        <v>45278.957199074073</v>
      </c>
      <c r="DE35" s="314" t="s">
        <v>370</v>
      </c>
      <c r="DF35" s="314">
        <v>0.01</v>
      </c>
      <c r="DG35" s="314"/>
      <c r="DH35" s="314">
        <v>3.7999999999999999E-2</v>
      </c>
      <c r="DI35" s="315">
        <f t="shared" si="157"/>
        <v>167.08492919549852</v>
      </c>
      <c r="DJ35" s="315">
        <f t="shared" si="158"/>
        <v>4396.9718209341718</v>
      </c>
      <c r="DK35" s="315">
        <f t="shared" si="159"/>
        <v>43.969718209341721</v>
      </c>
      <c r="DL35" s="315">
        <f t="shared" si="54"/>
        <v>0</v>
      </c>
      <c r="DM35" s="315">
        <f t="shared" si="160"/>
        <v>4.2842289537307314</v>
      </c>
      <c r="DN35" s="315">
        <f t="shared" si="161"/>
        <v>4.5158088971756358</v>
      </c>
      <c r="DO35" s="315">
        <f t="shared" si="162"/>
        <v>39.685489255610989</v>
      </c>
      <c r="DP35" s="315">
        <f t="shared" si="163"/>
        <v>48.48552710651736</v>
      </c>
      <c r="DQ35" s="782"/>
      <c r="DR35" s="785"/>
      <c r="DT35" s="325">
        <v>2.4375000000000004E-2</v>
      </c>
      <c r="DU35" s="334">
        <f t="shared" si="180"/>
        <v>45279.024375000001</v>
      </c>
      <c r="DV35" s="316" t="s">
        <v>371</v>
      </c>
      <c r="DW35" s="316">
        <v>4.0000000000000001E-3</v>
      </c>
      <c r="DX35" s="316">
        <v>0.03</v>
      </c>
      <c r="DY35" s="316">
        <v>0.03</v>
      </c>
      <c r="DZ35" s="317">
        <f t="shared" si="59"/>
        <v>64.019232711319731</v>
      </c>
      <c r="EA35" s="317">
        <f t="shared" si="203"/>
        <v>2133.9744237106579</v>
      </c>
      <c r="EB35" s="317">
        <f t="shared" si="204"/>
        <v>8.5358976948426317</v>
      </c>
      <c r="EC35" s="317">
        <f t="shared" si="62"/>
        <v>124.3</v>
      </c>
      <c r="ED35" s="317">
        <f t="shared" si="205"/>
        <v>2.06513653907483</v>
      </c>
      <c r="EE35" s="317">
        <f t="shared" si="206"/>
        <v>2.2075597486661978</v>
      </c>
      <c r="EF35" s="317">
        <f t="shared" si="207"/>
        <v>6.4707611557678018</v>
      </c>
      <c r="EG35" s="317">
        <f t="shared" si="208"/>
        <v>10.743457443508829</v>
      </c>
    </row>
    <row r="36" spans="1:137" x14ac:dyDescent="0.25">
      <c r="A36" s="42">
        <v>45644</v>
      </c>
      <c r="B36" s="43">
        <v>0.99688657407407411</v>
      </c>
      <c r="C36" s="44" t="s">
        <v>36</v>
      </c>
      <c r="D36" s="44" t="s">
        <v>39</v>
      </c>
      <c r="E36" s="44" t="s">
        <v>40</v>
      </c>
      <c r="F36" s="44" t="s">
        <v>60</v>
      </c>
      <c r="Z36" s="239" t="s">
        <v>60</v>
      </c>
      <c r="AA36" s="239" t="s">
        <v>365</v>
      </c>
      <c r="AB36" s="239">
        <v>51.5</v>
      </c>
      <c r="AC36" s="239">
        <v>36</v>
      </c>
      <c r="AD36" s="313">
        <v>13.1</v>
      </c>
      <c r="AE36" s="239">
        <f t="shared" si="210"/>
        <v>15.5</v>
      </c>
      <c r="AF36" s="239">
        <f t="shared" si="211"/>
        <v>74.5</v>
      </c>
      <c r="AG36" s="239">
        <f t="shared" si="212"/>
        <v>3.5008227266251644</v>
      </c>
      <c r="AL36" s="322">
        <v>0.94291666666666663</v>
      </c>
      <c r="AM36" s="339">
        <f t="shared" si="25"/>
        <v>45278.942916666667</v>
      </c>
      <c r="AN36" s="309" t="s">
        <v>311</v>
      </c>
      <c r="AO36" s="309">
        <v>4.0000000000000001E-3</v>
      </c>
      <c r="AP36" s="309">
        <v>2E-3</v>
      </c>
      <c r="AQ36" s="309">
        <v>3.0000000000000001E-3</v>
      </c>
      <c r="AR36" s="309">
        <f t="shared" ref="AR36:AR69" si="225">$AG$7</f>
        <v>7.8632802042436971</v>
      </c>
      <c r="AS36" s="309">
        <f t="shared" ref="AS36:AS71" si="226">AR36/AQ36</f>
        <v>2621.0934014145655</v>
      </c>
      <c r="AT36" s="309">
        <f t="shared" ref="AT36:AT37" si="227">AO36*AS36</f>
        <v>10.484373605658263</v>
      </c>
      <c r="AU36" s="309">
        <f t="shared" si="28"/>
        <v>5.2421868028291314</v>
      </c>
      <c r="AV36" s="408">
        <f t="shared" si="29"/>
        <v>30.188550627257499</v>
      </c>
      <c r="AW36" s="309">
        <f t="shared" ref="AW36:AW71" si="228">0.001*((AR36/(AQ36+0.001)))</f>
        <v>1.9658200510609243</v>
      </c>
      <c r="AX36" s="309">
        <f t="shared" ref="AX36:AX71" si="229">0.001*((AR36/(AQ36-0.001)))</f>
        <v>3.9316401021218486</v>
      </c>
      <c r="AY36" s="309">
        <f t="shared" ref="AY36:AY71" si="230">AT36-AW36</f>
        <v>8.5185535545973394</v>
      </c>
      <c r="AZ36" s="309">
        <f t="shared" ref="AZ36:AZ71" si="231">AT36+AX36</f>
        <v>14.416013707780111</v>
      </c>
      <c r="BA36" s="772"/>
      <c r="BB36" s="778"/>
      <c r="BD36" s="340">
        <v>0.94579861111111108</v>
      </c>
      <c r="BE36" s="341">
        <f t="shared" si="209"/>
        <v>45278.945798611108</v>
      </c>
      <c r="BF36" s="342" t="s">
        <v>324</v>
      </c>
      <c r="BG36" s="342">
        <v>1.0999999999999999E-2</v>
      </c>
      <c r="BH36" s="342">
        <v>1.4999999999999999E-2</v>
      </c>
      <c r="BI36" s="342">
        <v>1.4999999999999999E-2</v>
      </c>
      <c r="BJ36" s="343">
        <f t="shared" si="190"/>
        <v>35.258839058181493</v>
      </c>
      <c r="BK36" s="343">
        <f t="shared" si="219"/>
        <v>2350.589270545433</v>
      </c>
      <c r="BL36" s="343">
        <f t="shared" si="220"/>
        <v>25.856481975999763</v>
      </c>
      <c r="BM36" s="408">
        <f t="shared" si="68"/>
        <v>114.09999999999998</v>
      </c>
      <c r="BN36" s="343">
        <f t="shared" si="221"/>
        <v>2.2036774411363433</v>
      </c>
      <c r="BO36" s="343">
        <f t="shared" si="222"/>
        <v>2.5184885041558216</v>
      </c>
      <c r="BP36" s="343">
        <f t="shared" si="223"/>
        <v>23.652804534863421</v>
      </c>
      <c r="BQ36" s="343">
        <f t="shared" si="224"/>
        <v>28.374970480155586</v>
      </c>
      <c r="BR36" s="782"/>
      <c r="BS36" s="785"/>
      <c r="BU36" s="321">
        <v>0.94974537037037043</v>
      </c>
      <c r="BV36" s="338">
        <f t="shared" si="69"/>
        <v>45278.949745370373</v>
      </c>
      <c r="BW36" s="311">
        <v>3</v>
      </c>
      <c r="BX36" s="311">
        <v>1.2E-2</v>
      </c>
      <c r="BY36" s="311">
        <v>1.0999999999999999E-2</v>
      </c>
      <c r="BZ36" s="311">
        <v>1.0999999999999999E-2</v>
      </c>
      <c r="CA36" s="312">
        <f t="shared" si="70"/>
        <v>54.327559686135487</v>
      </c>
      <c r="CB36" s="312">
        <f t="shared" si="172"/>
        <v>4938.8690623759539</v>
      </c>
      <c r="CC36" s="312">
        <f t="shared" si="173"/>
        <v>59.266428748511451</v>
      </c>
      <c r="CD36" s="312">
        <f t="shared" si="73"/>
        <v>158.84315806044569</v>
      </c>
      <c r="CE36" s="312">
        <f t="shared" si="174"/>
        <v>4.52729664051129</v>
      </c>
      <c r="CF36" s="312">
        <f t="shared" si="175"/>
        <v>5.4327559686135496</v>
      </c>
      <c r="CG36" s="312">
        <f t="shared" si="176"/>
        <v>54.739132108000163</v>
      </c>
      <c r="CH36" s="312">
        <f t="shared" si="177"/>
        <v>64.699184717125007</v>
      </c>
      <c r="CI36" s="782"/>
      <c r="CJ36" s="785"/>
      <c r="CL36" s="184">
        <v>0.95840277777777771</v>
      </c>
      <c r="CM36" s="336">
        <f t="shared" si="41"/>
        <v>45278.958402777775</v>
      </c>
      <c r="CN36" s="141" t="s">
        <v>366</v>
      </c>
      <c r="CO36" s="141">
        <v>1.0999999999999999E-2</v>
      </c>
      <c r="CP36" s="141">
        <v>1.4E-2</v>
      </c>
      <c r="CQ36" s="141">
        <v>1.4E-2</v>
      </c>
      <c r="CR36" s="198">
        <f t="shared" si="83"/>
        <v>19.914091558046913</v>
      </c>
      <c r="CS36" s="198">
        <f t="shared" si="197"/>
        <v>1422.4351112890652</v>
      </c>
      <c r="CT36" s="198">
        <f t="shared" si="198"/>
        <v>15.646786224179715</v>
      </c>
      <c r="CU36" s="408">
        <f t="shared" si="45"/>
        <v>53.160013486300343</v>
      </c>
      <c r="CV36" s="198">
        <f t="shared" si="199"/>
        <v>1.3276061038697942</v>
      </c>
      <c r="CW36" s="198">
        <f t="shared" si="200"/>
        <v>1.5318531967728393</v>
      </c>
      <c r="CX36" s="198">
        <f t="shared" si="201"/>
        <v>14.319180120309921</v>
      </c>
      <c r="CY36" s="198">
        <f t="shared" si="202"/>
        <v>17.178639420952553</v>
      </c>
      <c r="CZ36" s="782"/>
      <c r="DA36" s="785"/>
      <c r="DC36" s="324">
        <v>0.95732638888888888</v>
      </c>
      <c r="DD36" s="335">
        <f t="shared" si="50"/>
        <v>45278.957326388889</v>
      </c>
      <c r="DE36" s="314" t="s">
        <v>370</v>
      </c>
      <c r="DF36" s="314">
        <v>7.0000000000000001E-3</v>
      </c>
      <c r="DG36" s="314"/>
      <c r="DH36" s="314">
        <v>3.7999999999999999E-2</v>
      </c>
      <c r="DI36" s="315">
        <f t="shared" si="157"/>
        <v>167.08492919549852</v>
      </c>
      <c r="DJ36" s="315">
        <f t="shared" si="158"/>
        <v>4396.9718209341718</v>
      </c>
      <c r="DK36" s="315">
        <f t="shared" si="159"/>
        <v>30.778802746539203</v>
      </c>
      <c r="DL36" s="315">
        <f t="shared" si="54"/>
        <v>0</v>
      </c>
      <c r="DM36" s="315">
        <f t="shared" si="160"/>
        <v>4.2842289537307314</v>
      </c>
      <c r="DN36" s="315">
        <f t="shared" si="161"/>
        <v>4.5158088971756358</v>
      </c>
      <c r="DO36" s="315">
        <f t="shared" si="162"/>
        <v>26.49457379280847</v>
      </c>
      <c r="DP36" s="315">
        <f t="shared" si="163"/>
        <v>35.294611643714838</v>
      </c>
      <c r="DQ36" s="782"/>
      <c r="DR36" s="785"/>
      <c r="DT36" s="325">
        <v>2.7858796296296298E-2</v>
      </c>
      <c r="DU36" s="334">
        <f t="shared" si="180"/>
        <v>45279.027858796297</v>
      </c>
      <c r="DV36" s="316" t="s">
        <v>371</v>
      </c>
      <c r="DW36" s="316">
        <v>4.0000000000000001E-3</v>
      </c>
      <c r="DX36" s="316">
        <v>0.03</v>
      </c>
      <c r="DY36" s="316">
        <v>0.03</v>
      </c>
      <c r="DZ36" s="317">
        <f t="shared" si="59"/>
        <v>64.019232711319731</v>
      </c>
      <c r="EA36" s="317">
        <f t="shared" si="203"/>
        <v>2133.9744237106579</v>
      </c>
      <c r="EB36" s="317">
        <f t="shared" si="204"/>
        <v>8.5358976948426317</v>
      </c>
      <c r="EC36" s="317">
        <f t="shared" si="62"/>
        <v>124.3</v>
      </c>
      <c r="ED36" s="317">
        <f t="shared" si="205"/>
        <v>2.06513653907483</v>
      </c>
      <c r="EE36" s="317">
        <f t="shared" si="206"/>
        <v>2.2075597486661978</v>
      </c>
      <c r="EF36" s="317">
        <f t="shared" si="207"/>
        <v>6.4707611557678018</v>
      </c>
      <c r="EG36" s="317">
        <f t="shared" si="208"/>
        <v>10.743457443508829</v>
      </c>
    </row>
    <row r="37" spans="1:137" ht="30" x14ac:dyDescent="0.25">
      <c r="A37" s="42">
        <v>45644</v>
      </c>
      <c r="B37" s="43">
        <v>0.99987268518518524</v>
      </c>
      <c r="C37" s="44" t="s">
        <v>36</v>
      </c>
      <c r="D37" s="44" t="s">
        <v>41</v>
      </c>
      <c r="E37" s="44" t="s">
        <v>42</v>
      </c>
      <c r="F37" s="44" t="s">
        <v>60</v>
      </c>
      <c r="Z37" s="239" t="s">
        <v>60</v>
      </c>
      <c r="AA37" s="239" t="s">
        <v>366</v>
      </c>
      <c r="AB37" s="239">
        <v>52.1</v>
      </c>
      <c r="AC37" s="239">
        <v>28</v>
      </c>
      <c r="AD37" s="313">
        <v>44.7</v>
      </c>
      <c r="AE37" s="239">
        <f t="shared" si="210"/>
        <v>24.099999999999994</v>
      </c>
      <c r="AF37" s="239">
        <f t="shared" si="211"/>
        <v>65.900000000000006</v>
      </c>
      <c r="AG37" s="239">
        <f t="shared" si="212"/>
        <v>18.252371579047903</v>
      </c>
      <c r="AL37" s="322">
        <v>0.94299768518518512</v>
      </c>
      <c r="AM37" s="339">
        <f t="shared" si="25"/>
        <v>45278.942997685182</v>
      </c>
      <c r="AN37" s="309" t="s">
        <v>311</v>
      </c>
      <c r="AO37" s="309">
        <v>3.0000000000000001E-3</v>
      </c>
      <c r="AP37" s="309">
        <v>2E-3</v>
      </c>
      <c r="AQ37" s="309">
        <v>3.0000000000000001E-3</v>
      </c>
      <c r="AR37" s="309">
        <f t="shared" si="225"/>
        <v>7.8632802042436971</v>
      </c>
      <c r="AS37" s="309">
        <f t="shared" si="226"/>
        <v>2621.0934014145655</v>
      </c>
      <c r="AT37" s="309">
        <f t="shared" si="227"/>
        <v>7.8632802042436971</v>
      </c>
      <c r="AU37" s="309">
        <f t="shared" si="28"/>
        <v>5.2421868028291314</v>
      </c>
      <c r="AV37" s="408">
        <f t="shared" si="29"/>
        <v>30.188550627257499</v>
      </c>
      <c r="AW37" s="309">
        <f t="shared" si="228"/>
        <v>1.9658200510609243</v>
      </c>
      <c r="AX37" s="309">
        <f t="shared" si="229"/>
        <v>3.9316401021218486</v>
      </c>
      <c r="AY37" s="309">
        <f t="shared" si="230"/>
        <v>5.8974601531827728</v>
      </c>
      <c r="AZ37" s="309">
        <f t="shared" si="231"/>
        <v>11.794920306365546</v>
      </c>
      <c r="BA37" s="772"/>
      <c r="BB37" s="778"/>
      <c r="BD37" s="340">
        <v>0.94796296296296301</v>
      </c>
      <c r="BE37" s="341">
        <f t="shared" si="209"/>
        <v>45278.947962962964</v>
      </c>
      <c r="BF37" s="342" t="s">
        <v>324</v>
      </c>
      <c r="BG37" s="342">
        <v>8.9999999999999993E-3</v>
      </c>
      <c r="BH37" s="342">
        <v>1.4999999999999999E-2</v>
      </c>
      <c r="BI37" s="342">
        <v>1.4999999999999999E-2</v>
      </c>
      <c r="BJ37" s="343">
        <f t="shared" si="190"/>
        <v>35.258839058181493</v>
      </c>
      <c r="BK37" s="343">
        <f t="shared" si="219"/>
        <v>2350.589270545433</v>
      </c>
      <c r="BL37" s="343">
        <f t="shared" si="220"/>
        <v>21.155303434908895</v>
      </c>
      <c r="BM37" s="408">
        <f t="shared" si="68"/>
        <v>114.09999999999998</v>
      </c>
      <c r="BN37" s="343">
        <f t="shared" si="221"/>
        <v>2.2036774411363433</v>
      </c>
      <c r="BO37" s="343">
        <f t="shared" si="222"/>
        <v>2.5184885041558216</v>
      </c>
      <c r="BP37" s="343">
        <f t="shared" si="223"/>
        <v>18.951625993772552</v>
      </c>
      <c r="BQ37" s="343">
        <f t="shared" si="224"/>
        <v>23.673791939064717</v>
      </c>
      <c r="BR37" s="782"/>
      <c r="BS37" s="785"/>
      <c r="BU37" s="321">
        <v>0.95143518518518511</v>
      </c>
      <c r="BV37" s="338">
        <f t="shared" si="69"/>
        <v>45278.951435185183</v>
      </c>
      <c r="BW37" s="311">
        <v>3</v>
      </c>
      <c r="BX37" s="311">
        <v>1.0999999999999999E-2</v>
      </c>
      <c r="BY37" s="311">
        <v>1.0999999999999999E-2</v>
      </c>
      <c r="BZ37" s="311">
        <v>1.0999999999999999E-2</v>
      </c>
      <c r="CA37" s="312">
        <f t="shared" si="70"/>
        <v>54.327559686135487</v>
      </c>
      <c r="CB37" s="312">
        <f t="shared" si="172"/>
        <v>4938.8690623759539</v>
      </c>
      <c r="CC37" s="312">
        <f t="shared" si="173"/>
        <v>54.327559686135487</v>
      </c>
      <c r="CD37" s="312">
        <f t="shared" si="73"/>
        <v>158.84315806044569</v>
      </c>
      <c r="CE37" s="312">
        <f t="shared" si="174"/>
        <v>4.52729664051129</v>
      </c>
      <c r="CF37" s="312">
        <f t="shared" si="175"/>
        <v>5.4327559686135496</v>
      </c>
      <c r="CG37" s="312">
        <f t="shared" si="176"/>
        <v>49.800263045624199</v>
      </c>
      <c r="CH37" s="312">
        <f t="shared" si="177"/>
        <v>59.760315654749036</v>
      </c>
      <c r="CI37" s="782"/>
      <c r="CJ37" s="785"/>
      <c r="CL37" s="184">
        <v>0.96182870370370377</v>
      </c>
      <c r="CM37" s="336">
        <f t="shared" si="41"/>
        <v>45278.961828703701</v>
      </c>
      <c r="CN37" s="141" t="s">
        <v>366</v>
      </c>
      <c r="CO37" s="141">
        <v>0.01</v>
      </c>
      <c r="CP37" s="141">
        <v>1.4E-2</v>
      </c>
      <c r="CQ37" s="141">
        <v>1.4E-2</v>
      </c>
      <c r="CR37" s="198">
        <f t="shared" si="42"/>
        <v>16.744914725691267</v>
      </c>
      <c r="CS37" s="198">
        <f t="shared" si="197"/>
        <v>1196.0653375493762</v>
      </c>
      <c r="CT37" s="198">
        <f t="shared" si="198"/>
        <v>11.960653375493763</v>
      </c>
      <c r="CU37" s="408">
        <f t="shared" si="45"/>
        <v>44.699999999999996</v>
      </c>
      <c r="CV37" s="198">
        <f t="shared" si="199"/>
        <v>1.1163276483794178</v>
      </c>
      <c r="CW37" s="198">
        <f t="shared" si="200"/>
        <v>1.2880703635147126</v>
      </c>
      <c r="CX37" s="198">
        <f t="shared" si="201"/>
        <v>10.844325727114345</v>
      </c>
      <c r="CY37" s="198">
        <f t="shared" si="202"/>
        <v>13.248723739008476</v>
      </c>
      <c r="CZ37" s="782"/>
      <c r="DA37" s="785"/>
      <c r="DC37" s="324">
        <v>0.95740740740740737</v>
      </c>
      <c r="DD37" s="335">
        <f t="shared" si="50"/>
        <v>45278.957407407404</v>
      </c>
      <c r="DE37" s="314" t="s">
        <v>370</v>
      </c>
      <c r="DF37" s="314">
        <v>8.9999999999999993E-3</v>
      </c>
      <c r="DG37" s="314"/>
      <c r="DH37" s="314">
        <v>3.7999999999999999E-2</v>
      </c>
      <c r="DI37" s="315">
        <f t="shared" si="157"/>
        <v>167.08492919549852</v>
      </c>
      <c r="DJ37" s="315">
        <f t="shared" ref="DJ37:DJ51" si="232">DI37/DH37</f>
        <v>4396.9718209341718</v>
      </c>
      <c r="DK37" s="315">
        <f t="shared" ref="DK37:DK51" si="233">DF37*DJ37</f>
        <v>39.572746388407545</v>
      </c>
      <c r="DL37" s="315">
        <f t="shared" si="54"/>
        <v>0</v>
      </c>
      <c r="DM37" s="315">
        <f t="shared" ref="DM37:DM51" si="234">0.001*((DI37/(DH37+0.001)))</f>
        <v>4.2842289537307314</v>
      </c>
      <c r="DN37" s="315">
        <f t="shared" ref="DN37:DN51" si="235">0.001*((DI37/(DH37-0.001)))</f>
        <v>4.5158088971756358</v>
      </c>
      <c r="DO37" s="315">
        <f t="shared" ref="DO37:DO51" si="236">DK37-DM37</f>
        <v>35.288517434676812</v>
      </c>
      <c r="DP37" s="315">
        <f t="shared" ref="DP37:DP51" si="237">DK37+DN37</f>
        <v>44.088555285583183</v>
      </c>
      <c r="DQ37" s="782"/>
      <c r="DR37" s="785"/>
      <c r="DT37" s="325">
        <v>3.1365740740740743E-2</v>
      </c>
      <c r="DU37" s="334">
        <f t="shared" si="180"/>
        <v>45279.031365740739</v>
      </c>
      <c r="DV37" s="316" t="s">
        <v>371</v>
      </c>
      <c r="DW37" s="316">
        <v>3.0000000000000001E-3</v>
      </c>
      <c r="DX37" s="316">
        <v>0.03</v>
      </c>
      <c r="DY37" s="316">
        <v>0.03</v>
      </c>
      <c r="DZ37" s="317">
        <f t="shared" si="59"/>
        <v>64.019232711319731</v>
      </c>
      <c r="EA37" s="317">
        <f t="shared" si="203"/>
        <v>2133.9744237106579</v>
      </c>
      <c r="EB37" s="317">
        <f t="shared" si="204"/>
        <v>6.4019232711319738</v>
      </c>
      <c r="EC37" s="317">
        <f t="shared" si="62"/>
        <v>124.3</v>
      </c>
      <c r="ED37" s="317">
        <f t="shared" si="205"/>
        <v>2.06513653907483</v>
      </c>
      <c r="EE37" s="317">
        <f t="shared" si="206"/>
        <v>2.2075597486661978</v>
      </c>
      <c r="EF37" s="317">
        <f t="shared" si="207"/>
        <v>4.3367867320571438</v>
      </c>
      <c r="EG37" s="317">
        <f t="shared" si="208"/>
        <v>8.6094830197981711</v>
      </c>
    </row>
    <row r="38" spans="1:137" ht="75" x14ac:dyDescent="0.25">
      <c r="A38" s="42">
        <v>45645</v>
      </c>
      <c r="B38" s="43">
        <v>8.3796296296296292E-3</v>
      </c>
      <c r="C38" s="44" t="s">
        <v>36</v>
      </c>
      <c r="D38" s="44" t="s">
        <v>44</v>
      </c>
      <c r="E38" s="44" t="s">
        <v>42</v>
      </c>
      <c r="F38" s="45" t="s">
        <v>60</v>
      </c>
      <c r="Z38" s="239" t="s">
        <v>60</v>
      </c>
      <c r="AA38" s="239" t="s">
        <v>367</v>
      </c>
      <c r="AB38" s="239">
        <v>52.6</v>
      </c>
      <c r="AC38" s="239">
        <v>7</v>
      </c>
      <c r="AD38" s="313">
        <v>76.7</v>
      </c>
      <c r="AE38" s="239">
        <f t="shared" si="210"/>
        <v>45.599999999999994</v>
      </c>
      <c r="AF38" s="239">
        <f t="shared" si="211"/>
        <v>44.4</v>
      </c>
      <c r="AG38" s="239">
        <f t="shared" si="212"/>
        <v>54.800054527836011</v>
      </c>
      <c r="AL38" s="322">
        <v>0.9434027777777777</v>
      </c>
      <c r="AM38" s="339">
        <f t="shared" si="25"/>
        <v>45278.943402777775</v>
      </c>
      <c r="AN38" s="309" t="s">
        <v>311</v>
      </c>
      <c r="AO38" s="309">
        <v>4.0000000000000001E-3</v>
      </c>
      <c r="AP38" s="309">
        <v>2E-3</v>
      </c>
      <c r="AQ38" s="309">
        <v>3.0000000000000001E-3</v>
      </c>
      <c r="AR38" s="309">
        <f t="shared" si="225"/>
        <v>7.8632802042436971</v>
      </c>
      <c r="AS38" s="309">
        <f t="shared" ref="AS38:AS39" si="238">AR38/AQ38</f>
        <v>2621.0934014145655</v>
      </c>
      <c r="AT38" s="309">
        <f t="shared" ref="AT38:AT39" si="239">AO38*AS38</f>
        <v>10.484373605658263</v>
      </c>
      <c r="AU38" s="309">
        <f t="shared" si="28"/>
        <v>5.2421868028291314</v>
      </c>
      <c r="AV38" s="408">
        <f t="shared" si="29"/>
        <v>30.188550627257499</v>
      </c>
      <c r="AW38" s="309">
        <f t="shared" ref="AW38:AW39" si="240">0.001*((AR38/(AQ38+0.001)))</f>
        <v>1.9658200510609243</v>
      </c>
      <c r="AX38" s="309">
        <f t="shared" ref="AX38:AX39" si="241">0.001*((AR38/(AQ38-0.001)))</f>
        <v>3.9316401021218486</v>
      </c>
      <c r="AY38" s="309">
        <f t="shared" ref="AY38:AY39" si="242">AT38-AW38</f>
        <v>8.5185535545973394</v>
      </c>
      <c r="AZ38" s="309">
        <f t="shared" ref="AZ38:AZ39" si="243">AT38+AX38</f>
        <v>14.416013707780111</v>
      </c>
      <c r="BA38" s="772"/>
      <c r="BB38" s="778"/>
      <c r="BD38" s="340">
        <v>0.94974537037037043</v>
      </c>
      <c r="BE38" s="341">
        <f t="shared" si="209"/>
        <v>45278.949745370373</v>
      </c>
      <c r="BF38" s="342" t="s">
        <v>324</v>
      </c>
      <c r="BG38" s="342">
        <v>1.2E-2</v>
      </c>
      <c r="BH38" s="342">
        <v>1.4999999999999999E-2</v>
      </c>
      <c r="BI38" s="342">
        <v>1.4999999999999999E-2</v>
      </c>
      <c r="BJ38" s="343">
        <f t="shared" si="190"/>
        <v>35.258839058181493</v>
      </c>
      <c r="BK38" s="343">
        <f t="shared" si="219"/>
        <v>2350.589270545433</v>
      </c>
      <c r="BL38" s="343">
        <f t="shared" si="220"/>
        <v>28.207071246545198</v>
      </c>
      <c r="BM38" s="408">
        <f t="shared" si="68"/>
        <v>114.09999999999998</v>
      </c>
      <c r="BN38" s="343">
        <f t="shared" si="221"/>
        <v>2.2036774411363433</v>
      </c>
      <c r="BO38" s="343">
        <f t="shared" si="222"/>
        <v>2.5184885041558216</v>
      </c>
      <c r="BP38" s="343">
        <f t="shared" si="223"/>
        <v>26.003393805408855</v>
      </c>
      <c r="BQ38" s="343">
        <f t="shared" si="224"/>
        <v>30.72555975070102</v>
      </c>
      <c r="BR38" s="782"/>
      <c r="BS38" s="785"/>
      <c r="BU38" s="321">
        <v>0.95491898148148147</v>
      </c>
      <c r="BV38" s="338">
        <f t="shared" si="69"/>
        <v>45278.954918981479</v>
      </c>
      <c r="BW38" s="311">
        <v>3</v>
      </c>
      <c r="BX38" s="311">
        <v>1.0999999999999999E-2</v>
      </c>
      <c r="BY38" s="311">
        <v>1.0999999999999999E-2</v>
      </c>
      <c r="BZ38" s="311">
        <v>1.0999999999999999E-2</v>
      </c>
      <c r="CA38" s="312">
        <f t="shared" si="70"/>
        <v>54.327559686135487</v>
      </c>
      <c r="CB38" s="312">
        <f t="shared" si="172"/>
        <v>4938.8690623759539</v>
      </c>
      <c r="CC38" s="312">
        <f t="shared" si="173"/>
        <v>54.327559686135487</v>
      </c>
      <c r="CD38" s="312">
        <f t="shared" si="73"/>
        <v>158.84315806044569</v>
      </c>
      <c r="CE38" s="312">
        <f t="shared" si="174"/>
        <v>4.52729664051129</v>
      </c>
      <c r="CF38" s="312">
        <f t="shared" si="175"/>
        <v>5.4327559686135496</v>
      </c>
      <c r="CG38" s="312">
        <f t="shared" si="176"/>
        <v>49.800263045624199</v>
      </c>
      <c r="CH38" s="312">
        <f t="shared" si="177"/>
        <v>59.760315654749036</v>
      </c>
      <c r="CI38" s="782"/>
      <c r="CJ38" s="785"/>
      <c r="CL38" s="184">
        <v>0.96534722222222225</v>
      </c>
      <c r="CM38" s="336">
        <f t="shared" si="41"/>
        <v>45278.96534722222</v>
      </c>
      <c r="CN38" s="141" t="s">
        <v>366</v>
      </c>
      <c r="CO38" s="141">
        <v>1.2E-2</v>
      </c>
      <c r="CP38" s="141">
        <v>1.4E-2</v>
      </c>
      <c r="CQ38" s="141">
        <v>1.4E-2</v>
      </c>
      <c r="CR38" s="198">
        <f t="shared" si="42"/>
        <v>16.744914725691267</v>
      </c>
      <c r="CS38" s="198">
        <f t="shared" si="197"/>
        <v>1196.0653375493762</v>
      </c>
      <c r="CT38" s="198">
        <f t="shared" si="198"/>
        <v>14.352784050592515</v>
      </c>
      <c r="CU38" s="408">
        <f t="shared" si="45"/>
        <v>44.699999999999996</v>
      </c>
      <c r="CV38" s="198">
        <f t="shared" si="199"/>
        <v>1.1163276483794178</v>
      </c>
      <c r="CW38" s="198">
        <f t="shared" si="200"/>
        <v>1.2880703635147126</v>
      </c>
      <c r="CX38" s="198">
        <f t="shared" si="201"/>
        <v>13.236456402213097</v>
      </c>
      <c r="CY38" s="198">
        <f t="shared" si="202"/>
        <v>15.640854414107228</v>
      </c>
      <c r="CZ38" s="782"/>
      <c r="DA38" s="785"/>
      <c r="DC38" s="324">
        <v>0.95750000000000002</v>
      </c>
      <c r="DD38" s="335">
        <f t="shared" si="50"/>
        <v>45278.957499999997</v>
      </c>
      <c r="DE38" s="314" t="s">
        <v>370</v>
      </c>
      <c r="DF38" s="314">
        <v>8.9999999999999993E-3</v>
      </c>
      <c r="DG38" s="314"/>
      <c r="DH38" s="314">
        <v>3.7999999999999999E-2</v>
      </c>
      <c r="DI38" s="315">
        <f t="shared" si="157"/>
        <v>167.08492919549852</v>
      </c>
      <c r="DJ38" s="315">
        <f t="shared" si="232"/>
        <v>4396.9718209341718</v>
      </c>
      <c r="DK38" s="315">
        <f t="shared" si="233"/>
        <v>39.572746388407545</v>
      </c>
      <c r="DL38" s="315">
        <f t="shared" si="54"/>
        <v>0</v>
      </c>
      <c r="DM38" s="315">
        <f t="shared" si="234"/>
        <v>4.2842289537307314</v>
      </c>
      <c r="DN38" s="315">
        <f t="shared" si="235"/>
        <v>4.5158088971756358</v>
      </c>
      <c r="DO38" s="315">
        <f t="shared" si="236"/>
        <v>35.288517434676812</v>
      </c>
      <c r="DP38" s="315">
        <f t="shared" si="237"/>
        <v>44.088555285583183</v>
      </c>
      <c r="DQ38" s="782"/>
      <c r="DR38" s="785"/>
      <c r="DT38" s="325">
        <v>3.4780092592592592E-2</v>
      </c>
      <c r="DU38" s="334">
        <f t="shared" si="180"/>
        <v>45279.034780092596</v>
      </c>
      <c r="DV38" s="316" t="s">
        <v>371</v>
      </c>
      <c r="DW38" s="316">
        <v>4.0000000000000001E-3</v>
      </c>
      <c r="DX38" s="316">
        <v>0.03</v>
      </c>
      <c r="DY38" s="316">
        <v>0.03</v>
      </c>
      <c r="DZ38" s="317">
        <f t="shared" si="59"/>
        <v>64.019232711319731</v>
      </c>
      <c r="EA38" s="317">
        <f t="shared" si="203"/>
        <v>2133.9744237106579</v>
      </c>
      <c r="EB38" s="317">
        <f t="shared" si="204"/>
        <v>8.5358976948426317</v>
      </c>
      <c r="EC38" s="317">
        <f t="shared" si="62"/>
        <v>124.3</v>
      </c>
      <c r="ED38" s="317">
        <f t="shared" si="205"/>
        <v>2.06513653907483</v>
      </c>
      <c r="EE38" s="317">
        <f t="shared" si="206"/>
        <v>2.2075597486661978</v>
      </c>
      <c r="EF38" s="317">
        <f t="shared" si="207"/>
        <v>6.4707611557678018</v>
      </c>
      <c r="EG38" s="317">
        <f t="shared" si="208"/>
        <v>10.743457443508829</v>
      </c>
    </row>
    <row r="39" spans="1:137" ht="60.75" thickBot="1" x14ac:dyDescent="0.3">
      <c r="A39" s="42">
        <v>45645</v>
      </c>
      <c r="B39" s="43">
        <v>1.8055555555555557E-2</v>
      </c>
      <c r="C39" s="44" t="s">
        <v>36</v>
      </c>
      <c r="D39" s="44" t="s">
        <v>45</v>
      </c>
      <c r="E39" s="44" t="s">
        <v>46</v>
      </c>
      <c r="F39" s="44" t="s">
        <v>60</v>
      </c>
      <c r="Z39" s="314" t="s">
        <v>60</v>
      </c>
      <c r="AA39" s="314" t="s">
        <v>368</v>
      </c>
      <c r="AB39" s="314">
        <v>54.5</v>
      </c>
      <c r="AC39" s="314">
        <v>17</v>
      </c>
      <c r="AD39" s="315">
        <v>207.2</v>
      </c>
      <c r="AE39" s="314">
        <f t="shared" si="210"/>
        <v>37.5</v>
      </c>
      <c r="AF39" s="314">
        <f t="shared" si="211"/>
        <v>52.5</v>
      </c>
      <c r="AG39" s="314">
        <f t="shared" si="212"/>
        <v>126.13536809060692</v>
      </c>
      <c r="AL39" s="322">
        <v>0.94377314814814817</v>
      </c>
      <c r="AM39" s="339">
        <f t="shared" si="25"/>
        <v>45278.943773148145</v>
      </c>
      <c r="AN39" s="309" t="s">
        <v>311</v>
      </c>
      <c r="AO39" s="309">
        <v>4.0000000000000001E-3</v>
      </c>
      <c r="AP39" s="309">
        <v>2E-3</v>
      </c>
      <c r="AQ39" s="309">
        <v>3.0000000000000001E-3</v>
      </c>
      <c r="AR39" s="309">
        <f t="shared" si="225"/>
        <v>7.8632802042436971</v>
      </c>
      <c r="AS39" s="309">
        <f t="shared" si="238"/>
        <v>2621.0934014145655</v>
      </c>
      <c r="AT39" s="309">
        <f t="shared" si="239"/>
        <v>10.484373605658263</v>
      </c>
      <c r="AU39" s="309">
        <f t="shared" si="28"/>
        <v>5.2421868028291314</v>
      </c>
      <c r="AV39" s="408">
        <f t="shared" si="29"/>
        <v>30.188550627257499</v>
      </c>
      <c r="AW39" s="309">
        <f t="shared" si="240"/>
        <v>1.9658200510609243</v>
      </c>
      <c r="AX39" s="309">
        <f t="shared" si="241"/>
        <v>3.9316401021218486</v>
      </c>
      <c r="AY39" s="309">
        <f t="shared" si="242"/>
        <v>8.5185535545973394</v>
      </c>
      <c r="AZ39" s="309">
        <f t="shared" si="243"/>
        <v>14.416013707780111</v>
      </c>
      <c r="BA39" s="772"/>
      <c r="BB39" s="778"/>
      <c r="BD39" s="340">
        <v>0.95143518518518511</v>
      </c>
      <c r="BE39" s="341">
        <f t="shared" si="209"/>
        <v>45278.951435185183</v>
      </c>
      <c r="BF39" s="342" t="s">
        <v>324</v>
      </c>
      <c r="BG39" s="342">
        <v>0.01</v>
      </c>
      <c r="BH39" s="342">
        <v>1.4999999999999999E-2</v>
      </c>
      <c r="BI39" s="342">
        <v>1.4999999999999999E-2</v>
      </c>
      <c r="BJ39" s="343">
        <f t="shared" si="190"/>
        <v>35.258839058181493</v>
      </c>
      <c r="BK39" s="343">
        <f t="shared" si="219"/>
        <v>2350.589270545433</v>
      </c>
      <c r="BL39" s="343">
        <f t="shared" si="220"/>
        <v>23.505892705454329</v>
      </c>
      <c r="BM39" s="408">
        <f t="shared" si="68"/>
        <v>114.09999999999998</v>
      </c>
      <c r="BN39" s="343">
        <f t="shared" si="221"/>
        <v>2.2036774411363433</v>
      </c>
      <c r="BO39" s="343">
        <f t="shared" si="222"/>
        <v>2.5184885041558216</v>
      </c>
      <c r="BP39" s="343">
        <f t="shared" si="223"/>
        <v>21.302215264317987</v>
      </c>
      <c r="BQ39" s="343">
        <f t="shared" si="224"/>
        <v>26.024381209610151</v>
      </c>
      <c r="BR39" s="782"/>
      <c r="BS39" s="785"/>
      <c r="BU39" s="321">
        <v>0.95840277777777771</v>
      </c>
      <c r="BV39" s="338">
        <f t="shared" si="69"/>
        <v>45278.958402777775</v>
      </c>
      <c r="BW39" s="311">
        <v>3</v>
      </c>
      <c r="BX39" s="311">
        <v>0.01</v>
      </c>
      <c r="BY39" s="311">
        <v>1.0999999999999999E-2</v>
      </c>
      <c r="BZ39" s="311">
        <v>1.0999999999999999E-2</v>
      </c>
      <c r="CA39" s="312">
        <f t="shared" si="70"/>
        <v>54.327559686135487</v>
      </c>
      <c r="CB39" s="312">
        <f t="shared" si="172"/>
        <v>4938.8690623759539</v>
      </c>
      <c r="CC39" s="312">
        <f t="shared" si="173"/>
        <v>49.388690623759544</v>
      </c>
      <c r="CD39" s="312">
        <f t="shared" si="73"/>
        <v>158.84315806044569</v>
      </c>
      <c r="CE39" s="312">
        <f t="shared" si="174"/>
        <v>4.52729664051129</v>
      </c>
      <c r="CF39" s="312">
        <f t="shared" si="175"/>
        <v>5.4327559686135496</v>
      </c>
      <c r="CG39" s="312">
        <f t="shared" si="176"/>
        <v>44.861393983248256</v>
      </c>
      <c r="CH39" s="312">
        <f t="shared" si="177"/>
        <v>54.821446592373093</v>
      </c>
      <c r="CI39" s="782"/>
      <c r="CJ39" s="785"/>
      <c r="CL39" s="184">
        <v>0.96879629629629627</v>
      </c>
      <c r="CM39" s="336">
        <f t="shared" si="41"/>
        <v>45278.9687962963</v>
      </c>
      <c r="CN39" s="141" t="s">
        <v>366</v>
      </c>
      <c r="CO39" s="141">
        <v>1.0999999999999999E-2</v>
      </c>
      <c r="CP39" s="141">
        <v>1.4E-2</v>
      </c>
      <c r="CQ39" s="141">
        <v>1.4E-2</v>
      </c>
      <c r="CR39" s="198">
        <f t="shared" si="42"/>
        <v>16.744914725691267</v>
      </c>
      <c r="CS39" s="198">
        <f t="shared" si="197"/>
        <v>1196.0653375493762</v>
      </c>
      <c r="CT39" s="198">
        <f t="shared" si="198"/>
        <v>13.156718713043137</v>
      </c>
      <c r="CU39" s="408">
        <f t="shared" si="45"/>
        <v>44.699999999999996</v>
      </c>
      <c r="CV39" s="198">
        <f t="shared" si="199"/>
        <v>1.1163276483794178</v>
      </c>
      <c r="CW39" s="198">
        <f t="shared" si="200"/>
        <v>1.2880703635147126</v>
      </c>
      <c r="CX39" s="198">
        <f t="shared" si="201"/>
        <v>12.040391064663719</v>
      </c>
      <c r="CY39" s="198">
        <f t="shared" si="202"/>
        <v>14.44478907655785</v>
      </c>
      <c r="CZ39" s="782"/>
      <c r="DA39" s="785"/>
      <c r="DC39" s="324">
        <v>0.95763888888888893</v>
      </c>
      <c r="DD39" s="335">
        <f t="shared" si="50"/>
        <v>45278.957638888889</v>
      </c>
      <c r="DE39" s="314" t="s">
        <v>370</v>
      </c>
      <c r="DF39" s="314">
        <v>7.0000000000000001E-3</v>
      </c>
      <c r="DG39" s="314"/>
      <c r="DH39" s="314">
        <v>3.7999999999999999E-2</v>
      </c>
      <c r="DI39" s="315">
        <f t="shared" si="157"/>
        <v>167.08492919549852</v>
      </c>
      <c r="DJ39" s="315">
        <f t="shared" si="232"/>
        <v>4396.9718209341718</v>
      </c>
      <c r="DK39" s="315">
        <f t="shared" si="233"/>
        <v>30.778802746539203</v>
      </c>
      <c r="DL39" s="315">
        <f t="shared" si="54"/>
        <v>0</v>
      </c>
      <c r="DM39" s="315">
        <f t="shared" si="234"/>
        <v>4.2842289537307314</v>
      </c>
      <c r="DN39" s="315">
        <f t="shared" si="235"/>
        <v>4.5158088971756358</v>
      </c>
      <c r="DO39" s="315">
        <f t="shared" si="236"/>
        <v>26.49457379280847</v>
      </c>
      <c r="DP39" s="315">
        <f t="shared" si="237"/>
        <v>35.294611643714838</v>
      </c>
      <c r="DQ39" s="782"/>
      <c r="DR39" s="785"/>
      <c r="DT39" s="367">
        <v>3.8310185185185183E-2</v>
      </c>
      <c r="DU39" s="368">
        <f t="shared" si="180"/>
        <v>45279.038310185184</v>
      </c>
      <c r="DV39" s="369" t="s">
        <v>371</v>
      </c>
      <c r="DW39" s="369">
        <v>3.0000000000000001E-3</v>
      </c>
      <c r="DX39" s="369">
        <v>0.03</v>
      </c>
      <c r="DY39" s="369">
        <v>0.03</v>
      </c>
      <c r="DZ39" s="370">
        <f t="shared" si="59"/>
        <v>64.019232711319731</v>
      </c>
      <c r="EA39" s="370">
        <f t="shared" si="203"/>
        <v>2133.9744237106579</v>
      </c>
      <c r="EB39" s="370">
        <f t="shared" si="204"/>
        <v>6.4019232711319738</v>
      </c>
      <c r="EC39" s="317">
        <f t="shared" si="62"/>
        <v>124.3</v>
      </c>
      <c r="ED39" s="370">
        <f t="shared" si="205"/>
        <v>2.06513653907483</v>
      </c>
      <c r="EE39" s="370">
        <f t="shared" si="206"/>
        <v>2.2075597486661978</v>
      </c>
      <c r="EF39" s="370">
        <f t="shared" si="207"/>
        <v>4.3367867320571438</v>
      </c>
      <c r="EG39" s="370">
        <f t="shared" si="208"/>
        <v>8.6094830197981711</v>
      </c>
    </row>
    <row r="40" spans="1:137" ht="45" x14ac:dyDescent="0.25">
      <c r="A40" s="50">
        <v>45645</v>
      </c>
      <c r="B40" s="52" t="s">
        <v>47</v>
      </c>
      <c r="C40" s="52"/>
      <c r="D40" s="52" t="s">
        <v>48</v>
      </c>
      <c r="E40" s="52"/>
      <c r="F40" s="52" t="s">
        <v>60</v>
      </c>
      <c r="Z40" s="314" t="s">
        <v>60</v>
      </c>
      <c r="AA40" s="314" t="s">
        <v>369</v>
      </c>
      <c r="AB40" s="314">
        <v>56.3</v>
      </c>
      <c r="AC40" s="314">
        <v>34</v>
      </c>
      <c r="AD40" s="315">
        <v>79.099999999999994</v>
      </c>
      <c r="AE40" s="314">
        <f t="shared" si="210"/>
        <v>22.299999999999997</v>
      </c>
      <c r="AF40" s="314">
        <f t="shared" si="211"/>
        <v>67.7</v>
      </c>
      <c r="AG40" s="314">
        <f t="shared" si="212"/>
        <v>30.014982218744294</v>
      </c>
      <c r="AL40" s="322">
        <v>0.94415509259259256</v>
      </c>
      <c r="AM40" s="339">
        <f t="shared" si="25"/>
        <v>45278.944155092591</v>
      </c>
      <c r="AN40" s="309" t="s">
        <v>311</v>
      </c>
      <c r="AO40" s="309">
        <v>5.0000000000000001E-3</v>
      </c>
      <c r="AP40" s="309">
        <v>3.0000000000000001E-3</v>
      </c>
      <c r="AQ40" s="309">
        <v>3.0000000000000001E-3</v>
      </c>
      <c r="AR40" s="309">
        <f t="shared" si="225"/>
        <v>7.8632802042436971</v>
      </c>
      <c r="AS40" s="309">
        <f t="shared" ref="AS40:AS45" si="244">AR40/AQ40</f>
        <v>2621.0934014145655</v>
      </c>
      <c r="AT40" s="309">
        <f t="shared" ref="AT40:AT45" si="245">AO40*AS40</f>
        <v>13.105467007072829</v>
      </c>
      <c r="AU40" s="309">
        <f t="shared" si="28"/>
        <v>7.8632802042436971</v>
      </c>
      <c r="AV40" s="408">
        <f t="shared" si="29"/>
        <v>45.282825940886248</v>
      </c>
      <c r="AW40" s="309">
        <f t="shared" ref="AW40:AW45" si="246">0.001*((AR40/(AQ40+0.001)))</f>
        <v>1.9658200510609243</v>
      </c>
      <c r="AX40" s="309">
        <f t="shared" ref="AX40:AX45" si="247">0.001*((AR40/(AQ40-0.001)))</f>
        <v>3.9316401021218486</v>
      </c>
      <c r="AY40" s="309">
        <f t="shared" ref="AY40:AY45" si="248">AT40-AW40</f>
        <v>11.139646956011905</v>
      </c>
      <c r="AZ40" s="309">
        <f t="shared" ref="AZ40:AZ45" si="249">AT40+AX40</f>
        <v>17.037107109194679</v>
      </c>
      <c r="BA40" s="772"/>
      <c r="BB40" s="778"/>
      <c r="BD40" s="340">
        <v>0.95491898148148147</v>
      </c>
      <c r="BE40" s="341">
        <f t="shared" si="209"/>
        <v>45278.954918981479</v>
      </c>
      <c r="BF40" s="342" t="s">
        <v>324</v>
      </c>
      <c r="BG40" s="342">
        <v>8.9999999999999993E-3</v>
      </c>
      <c r="BH40" s="342">
        <v>1.4999999999999999E-2</v>
      </c>
      <c r="BI40" s="342">
        <v>1.4999999999999999E-2</v>
      </c>
      <c r="BJ40" s="343">
        <f t="shared" si="190"/>
        <v>35.258839058181493</v>
      </c>
      <c r="BK40" s="343">
        <f t="shared" ref="BK40:BK47" si="250">BJ40/BI40</f>
        <v>2350.589270545433</v>
      </c>
      <c r="BL40" s="343">
        <f t="shared" ref="BL40:BL47" si="251">BG40*BK40</f>
        <v>21.155303434908895</v>
      </c>
      <c r="BM40" s="408">
        <f t="shared" si="68"/>
        <v>114.09999999999998</v>
      </c>
      <c r="BN40" s="343">
        <f t="shared" ref="BN40:BN47" si="252">0.001*((BJ40/(BI40+0.001)))</f>
        <v>2.2036774411363433</v>
      </c>
      <c r="BO40" s="343">
        <f t="shared" ref="BO40:BO47" si="253">0.001*((BJ40/(BI40-0.001)))</f>
        <v>2.5184885041558216</v>
      </c>
      <c r="BP40" s="343">
        <f t="shared" ref="BP40:BP47" si="254">BL40-BN40</f>
        <v>18.951625993772552</v>
      </c>
      <c r="BQ40" s="343">
        <f t="shared" ref="BQ40:BQ47" si="255">BL40+BO40</f>
        <v>23.673791939064717</v>
      </c>
      <c r="BR40" s="782"/>
      <c r="BS40" s="785"/>
      <c r="CB40" s="285" t="s">
        <v>465</v>
      </c>
      <c r="CC40" s="285">
        <f>AVERAGE(CC7:CC39)</f>
        <v>53.864540711537757</v>
      </c>
      <c r="CL40" s="184">
        <v>0.9723032407407407</v>
      </c>
      <c r="CM40" s="336">
        <f t="shared" si="41"/>
        <v>45278.972303240742</v>
      </c>
      <c r="CN40" s="141" t="s">
        <v>366</v>
      </c>
      <c r="CO40" s="141">
        <v>8.0000000000000002E-3</v>
      </c>
      <c r="CP40" s="141">
        <v>1.4E-2</v>
      </c>
      <c r="CQ40" s="141">
        <v>1.4E-2</v>
      </c>
      <c r="CR40" s="198">
        <f t="shared" si="42"/>
        <v>16.744914725691267</v>
      </c>
      <c r="CS40" s="198">
        <f t="shared" ref="CS40:CS46" si="256">CR40/CQ40</f>
        <v>1196.0653375493762</v>
      </c>
      <c r="CT40" s="198">
        <f t="shared" ref="CT40:CT46" si="257">CO40*CS40</f>
        <v>9.5685227003950093</v>
      </c>
      <c r="CU40" s="408">
        <f t="shared" si="45"/>
        <v>44.699999999999996</v>
      </c>
      <c r="CV40" s="198">
        <f t="shared" ref="CV40:CV46" si="258">0.001*((CR40/(CQ40+0.001)))</f>
        <v>1.1163276483794178</v>
      </c>
      <c r="CW40" s="198">
        <f t="shared" ref="CW40:CW46" si="259">0.001*((CR40/(CQ40-0.001)))</f>
        <v>1.2880703635147126</v>
      </c>
      <c r="CX40" s="198">
        <f t="shared" ref="CX40:CX46" si="260">CT40-CV40</f>
        <v>8.4521950520155915</v>
      </c>
      <c r="CY40" s="198">
        <f t="shared" ref="CY40:CY46" si="261">CT40+CW40</f>
        <v>10.856593063909722</v>
      </c>
      <c r="CZ40" s="782"/>
      <c r="DA40" s="785"/>
      <c r="DC40" s="324">
        <v>0.9577430555555555</v>
      </c>
      <c r="DD40" s="335">
        <f t="shared" si="50"/>
        <v>45278.957743055558</v>
      </c>
      <c r="DE40" s="314" t="s">
        <v>370</v>
      </c>
      <c r="DF40" s="314">
        <v>8.9999999999999993E-3</v>
      </c>
      <c r="DG40" s="314"/>
      <c r="DH40" s="314">
        <v>3.7999999999999999E-2</v>
      </c>
      <c r="DI40" s="315">
        <f t="shared" si="157"/>
        <v>167.08492919549852</v>
      </c>
      <c r="DJ40" s="315">
        <f t="shared" si="232"/>
        <v>4396.9718209341718</v>
      </c>
      <c r="DK40" s="315">
        <f t="shared" si="233"/>
        <v>39.572746388407545</v>
      </c>
      <c r="DL40" s="315">
        <f t="shared" si="54"/>
        <v>0</v>
      </c>
      <c r="DM40" s="315">
        <f t="shared" si="234"/>
        <v>4.2842289537307314</v>
      </c>
      <c r="DN40" s="315">
        <f t="shared" si="235"/>
        <v>4.5158088971756358</v>
      </c>
      <c r="DO40" s="315">
        <f t="shared" si="236"/>
        <v>35.288517434676812</v>
      </c>
      <c r="DP40" s="315">
        <f t="shared" si="237"/>
        <v>44.088555285583183</v>
      </c>
      <c r="DQ40" s="782"/>
      <c r="DR40" s="785"/>
      <c r="DT40" s="169">
        <v>0.95986111111111116</v>
      </c>
      <c r="DU40" s="637"/>
      <c r="DV40" s="638"/>
      <c r="DW40" s="638"/>
      <c r="DX40" s="638"/>
      <c r="DY40" s="638"/>
      <c r="DZ40" s="639"/>
      <c r="EA40" s="639"/>
      <c r="EB40" s="639"/>
      <c r="EC40" s="317">
        <v>0</v>
      </c>
      <c r="ED40" s="639"/>
      <c r="EE40" s="639"/>
      <c r="EF40" s="639"/>
      <c r="EG40" s="639"/>
    </row>
    <row r="41" spans="1:137" ht="30" x14ac:dyDescent="0.25">
      <c r="A41" s="50">
        <v>45645</v>
      </c>
      <c r="B41" s="52" t="s">
        <v>49</v>
      </c>
      <c r="C41" s="52"/>
      <c r="D41" s="52"/>
      <c r="E41" s="52" t="s">
        <v>50</v>
      </c>
      <c r="F41" s="53" t="s">
        <v>60</v>
      </c>
      <c r="Z41" s="314" t="s">
        <v>60</v>
      </c>
      <c r="AA41" s="314" t="s">
        <v>370</v>
      </c>
      <c r="AB41" s="314">
        <v>56.8</v>
      </c>
      <c r="AC41" s="314">
        <v>27</v>
      </c>
      <c r="AD41" s="315">
        <v>355.9</v>
      </c>
      <c r="AE41" s="314">
        <f t="shared" si="210"/>
        <v>29.799999999999997</v>
      </c>
      <c r="AF41" s="314">
        <f t="shared" si="211"/>
        <v>60.2</v>
      </c>
      <c r="AG41" s="314">
        <f t="shared" si="212"/>
        <v>176.87303272970689</v>
      </c>
      <c r="AL41" s="322">
        <v>0.94579861111111108</v>
      </c>
      <c r="AM41" s="339">
        <f t="shared" si="25"/>
        <v>45278.945798611108</v>
      </c>
      <c r="AN41" s="309" t="s">
        <v>311</v>
      </c>
      <c r="AO41" s="309">
        <v>6.0000000000000001E-3</v>
      </c>
      <c r="AP41" s="309">
        <v>3.0000000000000001E-3</v>
      </c>
      <c r="AQ41" s="309">
        <v>3.0000000000000001E-3</v>
      </c>
      <c r="AR41" s="309">
        <f t="shared" si="225"/>
        <v>7.8632802042436971</v>
      </c>
      <c r="AS41" s="309">
        <f t="shared" si="244"/>
        <v>2621.0934014145655</v>
      </c>
      <c r="AT41" s="309">
        <f t="shared" si="245"/>
        <v>15.726560408487394</v>
      </c>
      <c r="AU41" s="309">
        <f t="shared" si="28"/>
        <v>7.8632802042436971</v>
      </c>
      <c r="AV41" s="408">
        <f t="shared" si="29"/>
        <v>45.282825940886248</v>
      </c>
      <c r="AW41" s="309">
        <f t="shared" si="246"/>
        <v>1.9658200510609243</v>
      </c>
      <c r="AX41" s="309">
        <f t="shared" si="247"/>
        <v>3.9316401021218486</v>
      </c>
      <c r="AY41" s="309">
        <f t="shared" si="248"/>
        <v>13.760740357426471</v>
      </c>
      <c r="AZ41" s="309">
        <f t="shared" si="249"/>
        <v>19.658200510609241</v>
      </c>
      <c r="BA41" s="772"/>
      <c r="BB41" s="778"/>
      <c r="BD41" s="340">
        <v>0.95840277777777771</v>
      </c>
      <c r="BE41" s="341">
        <f t="shared" si="209"/>
        <v>45278.958402777775</v>
      </c>
      <c r="BF41" s="342" t="s">
        <v>324</v>
      </c>
      <c r="BG41" s="342">
        <v>8.0000000000000002E-3</v>
      </c>
      <c r="BH41" s="342">
        <v>1.4999999999999999E-2</v>
      </c>
      <c r="BI41" s="342">
        <v>1.4999999999999999E-2</v>
      </c>
      <c r="BJ41" s="343">
        <f t="shared" si="190"/>
        <v>35.258839058181493</v>
      </c>
      <c r="BK41" s="343">
        <f t="shared" si="250"/>
        <v>2350.589270545433</v>
      </c>
      <c r="BL41" s="343">
        <f t="shared" si="251"/>
        <v>18.804714164363464</v>
      </c>
      <c r="BM41" s="408">
        <f t="shared" si="68"/>
        <v>114.09999999999998</v>
      </c>
      <c r="BN41" s="343">
        <f t="shared" si="252"/>
        <v>2.2036774411363433</v>
      </c>
      <c r="BO41" s="343">
        <f t="shared" si="253"/>
        <v>2.5184885041558216</v>
      </c>
      <c r="BP41" s="343">
        <f t="shared" si="254"/>
        <v>16.601036723227121</v>
      </c>
      <c r="BQ41" s="343">
        <f t="shared" si="255"/>
        <v>21.323202668519286</v>
      </c>
      <c r="BR41" s="782"/>
      <c r="BS41" s="785"/>
      <c r="CB41" s="285" t="s">
        <v>466</v>
      </c>
      <c r="CC41" s="285">
        <f>MAX(CC7:CC40)</f>
        <v>74.083035935639302</v>
      </c>
      <c r="CL41" s="184">
        <v>0.97582175925925929</v>
      </c>
      <c r="CM41" s="336">
        <f t="shared" si="41"/>
        <v>45278.975821759261</v>
      </c>
      <c r="CN41" s="141" t="s">
        <v>366</v>
      </c>
      <c r="CO41" s="141">
        <v>0.01</v>
      </c>
      <c r="CP41" s="141">
        <v>1.4E-2</v>
      </c>
      <c r="CQ41" s="141">
        <v>1.4E-2</v>
      </c>
      <c r="CR41" s="198">
        <f t="shared" si="42"/>
        <v>16.744914725691267</v>
      </c>
      <c r="CS41" s="198">
        <f t="shared" si="256"/>
        <v>1196.0653375493762</v>
      </c>
      <c r="CT41" s="198">
        <f t="shared" si="257"/>
        <v>11.960653375493763</v>
      </c>
      <c r="CU41" s="408">
        <f t="shared" si="45"/>
        <v>44.699999999999996</v>
      </c>
      <c r="CV41" s="198">
        <f t="shared" si="258"/>
        <v>1.1163276483794178</v>
      </c>
      <c r="CW41" s="198">
        <f t="shared" si="259"/>
        <v>1.2880703635147126</v>
      </c>
      <c r="CX41" s="198">
        <f t="shared" si="260"/>
        <v>10.844325727114345</v>
      </c>
      <c r="CY41" s="198">
        <f t="shared" si="261"/>
        <v>13.248723739008476</v>
      </c>
      <c r="CZ41" s="782"/>
      <c r="DA41" s="785"/>
      <c r="DC41" s="324">
        <v>0.95789351851851856</v>
      </c>
      <c r="DD41" s="335">
        <f t="shared" si="50"/>
        <v>45278.95789351852</v>
      </c>
      <c r="DE41" s="314" t="s">
        <v>370</v>
      </c>
      <c r="DF41" s="314">
        <v>8.9999999999999993E-3</v>
      </c>
      <c r="DG41" s="314"/>
      <c r="DH41" s="314">
        <v>3.7999999999999999E-2</v>
      </c>
      <c r="DI41" s="315">
        <f t="shared" si="157"/>
        <v>167.08492919549852</v>
      </c>
      <c r="DJ41" s="315">
        <f t="shared" si="232"/>
        <v>4396.9718209341718</v>
      </c>
      <c r="DK41" s="315">
        <f t="shared" si="233"/>
        <v>39.572746388407545</v>
      </c>
      <c r="DL41" s="315">
        <f t="shared" si="54"/>
        <v>0</v>
      </c>
      <c r="DM41" s="315">
        <f t="shared" si="234"/>
        <v>4.2842289537307314</v>
      </c>
      <c r="DN41" s="315">
        <f t="shared" si="235"/>
        <v>4.5158088971756358</v>
      </c>
      <c r="DO41" s="315">
        <f t="shared" si="236"/>
        <v>35.288517434676812</v>
      </c>
      <c r="DP41" s="315">
        <f t="shared" si="237"/>
        <v>44.088555285583183</v>
      </c>
      <c r="DQ41" s="782"/>
      <c r="DR41" s="785"/>
      <c r="DT41" s="363">
        <v>0.95988425925925924</v>
      </c>
      <c r="DU41" s="364">
        <f t="shared" si="78"/>
        <v>45278.95988425926</v>
      </c>
      <c r="DV41" s="365" t="s">
        <v>372</v>
      </c>
      <c r="DW41" s="365">
        <v>1E-3</v>
      </c>
      <c r="DX41" s="365">
        <v>1E-3</v>
      </c>
      <c r="DY41" s="365">
        <v>2.3E-2</v>
      </c>
      <c r="DZ41" s="366">
        <f>$AG$20</f>
        <v>64.621814355564965</v>
      </c>
      <c r="EA41" s="366">
        <f t="shared" si="109"/>
        <v>2809.644102415868</v>
      </c>
      <c r="EB41" s="366">
        <f t="shared" si="110"/>
        <v>2.8096441024158683</v>
      </c>
      <c r="EC41" s="317">
        <f t="shared" si="62"/>
        <v>5.4552163020307622</v>
      </c>
      <c r="ED41" s="366">
        <f t="shared" si="111"/>
        <v>2.6925755981485402</v>
      </c>
      <c r="EE41" s="366">
        <f t="shared" si="112"/>
        <v>2.9373551979802262</v>
      </c>
      <c r="EF41" s="366">
        <f t="shared" si="113"/>
        <v>0.11706850426732807</v>
      </c>
      <c r="EG41" s="366">
        <f t="shared" si="114"/>
        <v>5.7469993003960944</v>
      </c>
    </row>
    <row r="42" spans="1:137" ht="30" x14ac:dyDescent="0.25">
      <c r="A42" s="50">
        <v>45645</v>
      </c>
      <c r="B42" s="52" t="s">
        <v>51</v>
      </c>
      <c r="C42" s="52"/>
      <c r="D42" s="52"/>
      <c r="E42" s="52" t="s">
        <v>52</v>
      </c>
      <c r="F42" s="52" t="s">
        <v>60</v>
      </c>
      <c r="Z42" s="316" t="s">
        <v>60</v>
      </c>
      <c r="AA42" s="316" t="s">
        <v>371</v>
      </c>
      <c r="AB42" s="316">
        <v>61</v>
      </c>
      <c r="AC42" s="316">
        <v>27</v>
      </c>
      <c r="AD42" s="317">
        <v>124.3</v>
      </c>
      <c r="AE42" s="316">
        <f t="shared" si="210"/>
        <v>34</v>
      </c>
      <c r="AF42" s="316">
        <f t="shared" si="211"/>
        <v>56</v>
      </c>
      <c r="AG42" s="316">
        <f t="shared" si="212"/>
        <v>69.507677901413842</v>
      </c>
      <c r="AL42" s="322">
        <v>0.94796296296296301</v>
      </c>
      <c r="AM42" s="339">
        <f t="shared" si="25"/>
        <v>45278.947962962964</v>
      </c>
      <c r="AN42" s="309" t="s">
        <v>311</v>
      </c>
      <c r="AO42" s="309">
        <v>8.0000000000000002E-3</v>
      </c>
      <c r="AP42" s="309">
        <v>3.0000000000000001E-3</v>
      </c>
      <c r="AQ42" s="309">
        <v>3.0000000000000001E-3</v>
      </c>
      <c r="AR42" s="309">
        <f t="shared" si="225"/>
        <v>7.8632802042436971</v>
      </c>
      <c r="AS42" s="309">
        <f t="shared" si="244"/>
        <v>2621.0934014145655</v>
      </c>
      <c r="AT42" s="309">
        <f t="shared" si="245"/>
        <v>20.968747211316526</v>
      </c>
      <c r="AU42" s="309">
        <f t="shared" si="28"/>
        <v>7.8632802042436971</v>
      </c>
      <c r="AV42" s="408">
        <f t="shared" si="29"/>
        <v>45.282825940886248</v>
      </c>
      <c r="AW42" s="309">
        <f t="shared" si="246"/>
        <v>1.9658200510609243</v>
      </c>
      <c r="AX42" s="309">
        <f t="shared" si="247"/>
        <v>3.9316401021218486</v>
      </c>
      <c r="AY42" s="309">
        <f t="shared" si="248"/>
        <v>19.002927160255602</v>
      </c>
      <c r="AZ42" s="309">
        <f t="shared" si="249"/>
        <v>24.900387313438372</v>
      </c>
      <c r="BA42" s="772"/>
      <c r="BB42" s="778"/>
      <c r="BD42" s="340">
        <v>0.96182870370370377</v>
      </c>
      <c r="BE42" s="341">
        <f t="shared" si="209"/>
        <v>45278.961828703701</v>
      </c>
      <c r="BF42" s="342" t="s">
        <v>324</v>
      </c>
      <c r="BG42" s="342">
        <v>7.0000000000000001E-3</v>
      </c>
      <c r="BH42" s="342">
        <v>1.4999999999999999E-2</v>
      </c>
      <c r="BI42" s="342">
        <v>1.4999999999999999E-2</v>
      </c>
      <c r="BJ42" s="343">
        <f t="shared" si="190"/>
        <v>35.258839058181493</v>
      </c>
      <c r="BK42" s="343">
        <f t="shared" si="250"/>
        <v>2350.589270545433</v>
      </c>
      <c r="BL42" s="343">
        <f t="shared" si="251"/>
        <v>16.454124893818033</v>
      </c>
      <c r="BM42" s="408">
        <f t="shared" si="68"/>
        <v>114.09999999999998</v>
      </c>
      <c r="BN42" s="343">
        <f t="shared" si="252"/>
        <v>2.2036774411363433</v>
      </c>
      <c r="BO42" s="343">
        <f t="shared" si="253"/>
        <v>2.5184885041558216</v>
      </c>
      <c r="BP42" s="343">
        <f t="shared" si="254"/>
        <v>14.250447452681691</v>
      </c>
      <c r="BQ42" s="343">
        <f t="shared" si="255"/>
        <v>18.972613397973856</v>
      </c>
      <c r="BR42" s="782"/>
      <c r="BS42" s="785"/>
      <c r="CB42" s="285" t="s">
        <v>467</v>
      </c>
      <c r="CC42" s="285">
        <f>MIN(CC7:CC41)</f>
        <v>9.8777381247519074</v>
      </c>
      <c r="CL42" s="184">
        <v>0.97920138888888886</v>
      </c>
      <c r="CM42" s="336">
        <f t="shared" si="41"/>
        <v>45278.979201388887</v>
      </c>
      <c r="CN42" s="141" t="s">
        <v>366</v>
      </c>
      <c r="CO42" s="141">
        <v>1.2999999999999999E-2</v>
      </c>
      <c r="CP42" s="141">
        <v>1.4E-2</v>
      </c>
      <c r="CQ42" s="141">
        <v>1.4E-2</v>
      </c>
      <c r="CR42" s="198">
        <f t="shared" si="42"/>
        <v>16.744914725691267</v>
      </c>
      <c r="CS42" s="198">
        <f t="shared" si="256"/>
        <v>1196.0653375493762</v>
      </c>
      <c r="CT42" s="198">
        <f t="shared" si="257"/>
        <v>15.548849388141889</v>
      </c>
      <c r="CU42" s="408">
        <f t="shared" si="45"/>
        <v>44.699999999999996</v>
      </c>
      <c r="CV42" s="198">
        <f t="shared" si="258"/>
        <v>1.1163276483794178</v>
      </c>
      <c r="CW42" s="198">
        <f t="shared" si="259"/>
        <v>1.2880703635147126</v>
      </c>
      <c r="CX42" s="198">
        <f t="shared" si="260"/>
        <v>14.432521739762471</v>
      </c>
      <c r="CY42" s="198">
        <f t="shared" si="261"/>
        <v>16.836919751656602</v>
      </c>
      <c r="CZ42" s="782"/>
      <c r="DA42" s="785"/>
      <c r="DC42" s="324">
        <v>0.95798611111111109</v>
      </c>
      <c r="DD42" s="335">
        <f t="shared" si="50"/>
        <v>45278.957986111112</v>
      </c>
      <c r="DE42" s="314" t="s">
        <v>370</v>
      </c>
      <c r="DF42" s="314">
        <v>0.01</v>
      </c>
      <c r="DG42" s="314"/>
      <c r="DH42" s="314">
        <v>3.7999999999999999E-2</v>
      </c>
      <c r="DI42" s="315">
        <f t="shared" si="157"/>
        <v>167.08492919549852</v>
      </c>
      <c r="DJ42" s="315">
        <f t="shared" si="232"/>
        <v>4396.9718209341718</v>
      </c>
      <c r="DK42" s="315">
        <f t="shared" si="233"/>
        <v>43.969718209341721</v>
      </c>
      <c r="DL42" s="315">
        <f t="shared" si="54"/>
        <v>0</v>
      </c>
      <c r="DM42" s="315">
        <f t="shared" si="234"/>
        <v>4.2842289537307314</v>
      </c>
      <c r="DN42" s="315">
        <f t="shared" si="235"/>
        <v>4.5158088971756358</v>
      </c>
      <c r="DO42" s="315">
        <f t="shared" si="236"/>
        <v>39.685489255610989</v>
      </c>
      <c r="DP42" s="315">
        <f t="shared" si="237"/>
        <v>48.48552710651736</v>
      </c>
      <c r="DQ42" s="782"/>
      <c r="DR42" s="785"/>
      <c r="DT42" s="325">
        <v>0.96012731481481473</v>
      </c>
      <c r="DU42" s="334">
        <f t="shared" si="78"/>
        <v>45278.960127314815</v>
      </c>
      <c r="DV42" s="316" t="s">
        <v>372</v>
      </c>
      <c r="DW42" s="316">
        <v>4.0000000000000001E-3</v>
      </c>
      <c r="DX42" s="316">
        <v>5.0000000000000001E-3</v>
      </c>
      <c r="DY42" s="316">
        <v>2.3E-2</v>
      </c>
      <c r="DZ42" s="317">
        <f t="shared" ref="DZ42:DZ73" si="262">$AG$20</f>
        <v>64.621814355564965</v>
      </c>
      <c r="EA42" s="317">
        <f t="shared" ref="EA42:EA51" si="263">DZ42/DY42</f>
        <v>2809.644102415868</v>
      </c>
      <c r="EB42" s="317">
        <f t="shared" ref="EB42:EB51" si="264">DW42*EA42</f>
        <v>11.238576409663473</v>
      </c>
      <c r="EC42" s="317">
        <f t="shared" si="62"/>
        <v>27.276081510153809</v>
      </c>
      <c r="ED42" s="317">
        <f t="shared" ref="ED42:ED51" si="265">0.001*((DZ42/(DY42+0.001)))</f>
        <v>2.6925755981485402</v>
      </c>
      <c r="EE42" s="317">
        <f t="shared" ref="EE42:EE51" si="266">0.001*((DZ42/(DY42-0.001)))</f>
        <v>2.9373551979802262</v>
      </c>
      <c r="EF42" s="317">
        <f t="shared" ref="EF42:EF51" si="267">EB42-ED42</f>
        <v>8.5460008115149328</v>
      </c>
      <c r="EG42" s="317">
        <f t="shared" ref="EG42:EG51" si="268">EB42+EE42</f>
        <v>14.175931607643699</v>
      </c>
    </row>
    <row r="43" spans="1:137" ht="120" x14ac:dyDescent="0.25">
      <c r="A43" s="50">
        <v>45645</v>
      </c>
      <c r="B43" s="51">
        <v>4.3750000000000004E-2</v>
      </c>
      <c r="C43" s="52"/>
      <c r="D43" s="52" t="s">
        <v>53</v>
      </c>
      <c r="E43" s="52" t="s">
        <v>54</v>
      </c>
      <c r="F43" s="52" t="s">
        <v>60</v>
      </c>
      <c r="Z43" s="316" t="s">
        <v>60</v>
      </c>
      <c r="AA43" s="316" t="s">
        <v>372</v>
      </c>
      <c r="AB43" s="316">
        <v>62.2</v>
      </c>
      <c r="AC43" s="316">
        <v>18</v>
      </c>
      <c r="AD43" s="317">
        <v>98.5</v>
      </c>
      <c r="AE43" s="316">
        <f t="shared" si="210"/>
        <v>44.2</v>
      </c>
      <c r="AF43" s="316">
        <f t="shared" si="211"/>
        <v>45.8</v>
      </c>
      <c r="AG43" s="316">
        <f t="shared" si="212"/>
        <v>68.670762631174611</v>
      </c>
      <c r="AL43" s="322">
        <v>0.94974537037037043</v>
      </c>
      <c r="AM43" s="339">
        <f t="shared" si="25"/>
        <v>45278.949745370373</v>
      </c>
      <c r="AN43" s="309" t="s">
        <v>311</v>
      </c>
      <c r="AO43" s="309">
        <v>8.9999999999999993E-3</v>
      </c>
      <c r="AP43" s="309">
        <v>3.0000000000000001E-3</v>
      </c>
      <c r="AQ43" s="309">
        <v>3.0000000000000001E-3</v>
      </c>
      <c r="AR43" s="309">
        <f t="shared" si="225"/>
        <v>7.8632802042436971</v>
      </c>
      <c r="AS43" s="309">
        <f t="shared" si="244"/>
        <v>2621.0934014145655</v>
      </c>
      <c r="AT43" s="309">
        <f t="shared" si="245"/>
        <v>23.589840612731088</v>
      </c>
      <c r="AU43" s="309">
        <f t="shared" si="28"/>
        <v>7.8632802042436971</v>
      </c>
      <c r="AV43" s="408">
        <f t="shared" si="29"/>
        <v>45.282825940886248</v>
      </c>
      <c r="AW43" s="309">
        <f t="shared" si="246"/>
        <v>1.9658200510609243</v>
      </c>
      <c r="AX43" s="309">
        <f t="shared" si="247"/>
        <v>3.9316401021218486</v>
      </c>
      <c r="AY43" s="309">
        <f t="shared" si="248"/>
        <v>21.624020561670164</v>
      </c>
      <c r="AZ43" s="309">
        <f t="shared" si="249"/>
        <v>27.521480714852935</v>
      </c>
      <c r="BA43" s="772"/>
      <c r="BB43" s="778"/>
      <c r="BD43" s="340">
        <v>0.96534722222222225</v>
      </c>
      <c r="BE43" s="341">
        <f t="shared" si="209"/>
        <v>45278.96534722222</v>
      </c>
      <c r="BF43" s="342" t="s">
        <v>324</v>
      </c>
      <c r="BG43" s="342">
        <v>7.0000000000000001E-3</v>
      </c>
      <c r="BH43" s="342">
        <v>1.4999999999999999E-2</v>
      </c>
      <c r="BI43" s="342">
        <v>1.4999999999999999E-2</v>
      </c>
      <c r="BJ43" s="343">
        <f t="shared" si="190"/>
        <v>35.258839058181493</v>
      </c>
      <c r="BK43" s="343">
        <f t="shared" si="250"/>
        <v>2350.589270545433</v>
      </c>
      <c r="BL43" s="343">
        <f t="shared" si="251"/>
        <v>16.454124893818033</v>
      </c>
      <c r="BM43" s="408">
        <f t="shared" si="68"/>
        <v>114.09999999999998</v>
      </c>
      <c r="BN43" s="343">
        <f t="shared" si="252"/>
        <v>2.2036774411363433</v>
      </c>
      <c r="BO43" s="343">
        <f t="shared" si="253"/>
        <v>2.5184885041558216</v>
      </c>
      <c r="BP43" s="343">
        <f t="shared" si="254"/>
        <v>14.250447452681691</v>
      </c>
      <c r="BQ43" s="343">
        <f t="shared" si="255"/>
        <v>18.972613397973856</v>
      </c>
      <c r="BR43" s="782"/>
      <c r="BS43" s="785"/>
      <c r="CL43" s="184">
        <v>0.98271990740740733</v>
      </c>
      <c r="CM43" s="336">
        <f t="shared" si="41"/>
        <v>45278.982719907406</v>
      </c>
      <c r="CN43" s="141" t="s">
        <v>366</v>
      </c>
      <c r="CO43" s="141">
        <v>8.0000000000000002E-3</v>
      </c>
      <c r="CP43" s="141">
        <v>1.4E-2</v>
      </c>
      <c r="CQ43" s="141">
        <v>1.4E-2</v>
      </c>
      <c r="CR43" s="198">
        <f t="shared" si="42"/>
        <v>16.744914725691267</v>
      </c>
      <c r="CS43" s="198">
        <f t="shared" si="256"/>
        <v>1196.0653375493762</v>
      </c>
      <c r="CT43" s="198">
        <f t="shared" si="257"/>
        <v>9.5685227003950093</v>
      </c>
      <c r="CU43" s="408">
        <f t="shared" si="45"/>
        <v>44.699999999999996</v>
      </c>
      <c r="CV43" s="198">
        <f t="shared" si="258"/>
        <v>1.1163276483794178</v>
      </c>
      <c r="CW43" s="198">
        <f t="shared" si="259"/>
        <v>1.2880703635147126</v>
      </c>
      <c r="CX43" s="198">
        <f t="shared" si="260"/>
        <v>8.4521950520155915</v>
      </c>
      <c r="CY43" s="198">
        <f t="shared" si="261"/>
        <v>10.856593063909722</v>
      </c>
      <c r="CZ43" s="782"/>
      <c r="DA43" s="785"/>
      <c r="DC43" s="324">
        <v>0.95813657407407404</v>
      </c>
      <c r="DD43" s="335">
        <f t="shared" si="50"/>
        <v>45278.958136574074</v>
      </c>
      <c r="DE43" s="314" t="s">
        <v>370</v>
      </c>
      <c r="DF43" s="314">
        <v>8.0000000000000002E-3</v>
      </c>
      <c r="DG43" s="314"/>
      <c r="DH43" s="314">
        <v>3.7999999999999999E-2</v>
      </c>
      <c r="DI43" s="315">
        <f t="shared" si="157"/>
        <v>167.08492919549852</v>
      </c>
      <c r="DJ43" s="315">
        <f t="shared" si="232"/>
        <v>4396.9718209341718</v>
      </c>
      <c r="DK43" s="315">
        <f t="shared" si="233"/>
        <v>35.175774567473375</v>
      </c>
      <c r="DL43" s="315">
        <f t="shared" si="54"/>
        <v>0</v>
      </c>
      <c r="DM43" s="315">
        <f t="shared" si="234"/>
        <v>4.2842289537307314</v>
      </c>
      <c r="DN43" s="315">
        <f t="shared" si="235"/>
        <v>4.5158088971756358</v>
      </c>
      <c r="DO43" s="315">
        <f t="shared" si="236"/>
        <v>30.891545613742643</v>
      </c>
      <c r="DP43" s="315">
        <f t="shared" si="237"/>
        <v>39.691583464649014</v>
      </c>
      <c r="DQ43" s="782"/>
      <c r="DR43" s="785"/>
      <c r="DT43" s="325">
        <v>0.9602546296296296</v>
      </c>
      <c r="DU43" s="334">
        <f t="shared" si="78"/>
        <v>45278.96025462963</v>
      </c>
      <c r="DV43" s="316" t="s">
        <v>372</v>
      </c>
      <c r="DW43" s="316">
        <v>5.0000000000000001E-3</v>
      </c>
      <c r="DX43" s="316">
        <v>6.0000000000000001E-3</v>
      </c>
      <c r="DY43" s="316">
        <v>2.3E-2</v>
      </c>
      <c r="DZ43" s="317">
        <f t="shared" si="262"/>
        <v>64.621814355564965</v>
      </c>
      <c r="EA43" s="317">
        <f t="shared" si="263"/>
        <v>2809.644102415868</v>
      </c>
      <c r="EB43" s="317">
        <f t="shared" si="264"/>
        <v>14.04822051207934</v>
      </c>
      <c r="EC43" s="317">
        <f t="shared" si="62"/>
        <v>32.731297812184572</v>
      </c>
      <c r="ED43" s="317">
        <f t="shared" si="265"/>
        <v>2.6925755981485402</v>
      </c>
      <c r="EE43" s="317">
        <f t="shared" si="266"/>
        <v>2.9373551979802262</v>
      </c>
      <c r="EF43" s="317">
        <f t="shared" si="267"/>
        <v>11.355644913930799</v>
      </c>
      <c r="EG43" s="317">
        <f t="shared" si="268"/>
        <v>16.985575710059564</v>
      </c>
    </row>
    <row r="44" spans="1:137" ht="105" x14ac:dyDescent="0.25">
      <c r="A44" s="50">
        <v>45645</v>
      </c>
      <c r="B44" s="52" t="s">
        <v>55</v>
      </c>
      <c r="C44" s="52"/>
      <c r="D44" s="52" t="s">
        <v>57</v>
      </c>
      <c r="E44" s="52" t="s">
        <v>56</v>
      </c>
      <c r="F44" s="53" t="s">
        <v>60</v>
      </c>
      <c r="Z44" s="305" t="s">
        <v>60</v>
      </c>
      <c r="AA44" s="305" t="s">
        <v>373</v>
      </c>
      <c r="AB44" s="305">
        <v>63.5</v>
      </c>
      <c r="AC44" s="305">
        <v>11</v>
      </c>
      <c r="AD44" s="305">
        <v>66.3</v>
      </c>
      <c r="AE44" s="305">
        <f t="shared" si="210"/>
        <v>52.5</v>
      </c>
      <c r="AF44" s="305">
        <f t="shared" si="211"/>
        <v>37.5</v>
      </c>
      <c r="AG44" s="305">
        <f t="shared" si="212"/>
        <v>52.599326461308891</v>
      </c>
      <c r="AL44" s="322">
        <v>0.95143518518518511</v>
      </c>
      <c r="AM44" s="339">
        <f t="shared" si="25"/>
        <v>45278.951435185183</v>
      </c>
      <c r="AN44" s="309" t="s">
        <v>311</v>
      </c>
      <c r="AO44" s="309">
        <v>8.9999999999999993E-3</v>
      </c>
      <c r="AP44" s="309">
        <v>3.0000000000000001E-3</v>
      </c>
      <c r="AQ44" s="309">
        <v>3.0000000000000001E-3</v>
      </c>
      <c r="AR44" s="309">
        <f t="shared" si="225"/>
        <v>7.8632802042436971</v>
      </c>
      <c r="AS44" s="309">
        <f t="shared" si="244"/>
        <v>2621.0934014145655</v>
      </c>
      <c r="AT44" s="309">
        <f t="shared" si="245"/>
        <v>23.589840612731088</v>
      </c>
      <c r="AU44" s="309">
        <f t="shared" si="28"/>
        <v>7.8632802042436971</v>
      </c>
      <c r="AV44" s="408">
        <f t="shared" si="29"/>
        <v>45.282825940886248</v>
      </c>
      <c r="AW44" s="309">
        <f t="shared" si="246"/>
        <v>1.9658200510609243</v>
      </c>
      <c r="AX44" s="309">
        <f t="shared" si="247"/>
        <v>3.9316401021218486</v>
      </c>
      <c r="AY44" s="309">
        <f t="shared" si="248"/>
        <v>21.624020561670164</v>
      </c>
      <c r="AZ44" s="309">
        <f t="shared" si="249"/>
        <v>27.521480714852935</v>
      </c>
      <c r="BA44" s="772"/>
      <c r="BB44" s="778"/>
      <c r="BD44" s="340">
        <v>0.96879629629629627</v>
      </c>
      <c r="BE44" s="341">
        <f t="shared" si="209"/>
        <v>45278.9687962963</v>
      </c>
      <c r="BF44" s="342" t="s">
        <v>324</v>
      </c>
      <c r="BG44" s="342">
        <v>6.0000000000000001E-3</v>
      </c>
      <c r="BH44" s="342">
        <v>1.4999999999999999E-2</v>
      </c>
      <c r="BI44" s="342">
        <v>1.4999999999999999E-2</v>
      </c>
      <c r="BJ44" s="343">
        <f t="shared" si="190"/>
        <v>35.258839058181493</v>
      </c>
      <c r="BK44" s="343">
        <f t="shared" si="250"/>
        <v>2350.589270545433</v>
      </c>
      <c r="BL44" s="343">
        <f t="shared" si="251"/>
        <v>14.103535623272599</v>
      </c>
      <c r="BM44" s="408">
        <f t="shared" si="68"/>
        <v>114.09999999999998</v>
      </c>
      <c r="BN44" s="343">
        <f t="shared" si="252"/>
        <v>2.2036774411363433</v>
      </c>
      <c r="BO44" s="343">
        <f t="shared" si="253"/>
        <v>2.5184885041558216</v>
      </c>
      <c r="BP44" s="343">
        <f t="shared" si="254"/>
        <v>11.899858182136256</v>
      </c>
      <c r="BQ44" s="343">
        <f t="shared" si="255"/>
        <v>16.622024127428421</v>
      </c>
      <c r="BR44" s="782"/>
      <c r="BS44" s="785"/>
      <c r="CL44" s="184">
        <v>0.98623842592592592</v>
      </c>
      <c r="CM44" s="336">
        <f t="shared" si="41"/>
        <v>45278.986238425925</v>
      </c>
      <c r="CN44" s="141" t="s">
        <v>366</v>
      </c>
      <c r="CO44" s="141">
        <v>8.0000000000000002E-3</v>
      </c>
      <c r="CP44" s="141">
        <v>1.4E-2</v>
      </c>
      <c r="CQ44" s="141">
        <v>1.4E-2</v>
      </c>
      <c r="CR44" s="198">
        <f t="shared" si="42"/>
        <v>16.744914725691267</v>
      </c>
      <c r="CS44" s="198">
        <f t="shared" si="256"/>
        <v>1196.0653375493762</v>
      </c>
      <c r="CT44" s="198">
        <f t="shared" si="257"/>
        <v>9.5685227003950093</v>
      </c>
      <c r="CU44" s="408">
        <f t="shared" si="45"/>
        <v>44.699999999999996</v>
      </c>
      <c r="CV44" s="198">
        <f t="shared" si="258"/>
        <v>1.1163276483794178</v>
      </c>
      <c r="CW44" s="198">
        <f t="shared" si="259"/>
        <v>1.2880703635147126</v>
      </c>
      <c r="CX44" s="198">
        <f t="shared" si="260"/>
        <v>8.4521950520155915</v>
      </c>
      <c r="CY44" s="198">
        <f t="shared" si="261"/>
        <v>10.856593063909722</v>
      </c>
      <c r="CZ44" s="782"/>
      <c r="DA44" s="785"/>
      <c r="DC44" s="324">
        <v>0.95828703703703699</v>
      </c>
      <c r="DD44" s="335">
        <f t="shared" si="50"/>
        <v>45278.958287037036</v>
      </c>
      <c r="DE44" s="314" t="s">
        <v>370</v>
      </c>
      <c r="DF44" s="314">
        <v>7.0000000000000001E-3</v>
      </c>
      <c r="DG44" s="314"/>
      <c r="DH44" s="314">
        <v>3.7999999999999999E-2</v>
      </c>
      <c r="DI44" s="315">
        <f t="shared" si="157"/>
        <v>167.08492919549852</v>
      </c>
      <c r="DJ44" s="315">
        <f t="shared" si="232"/>
        <v>4396.9718209341718</v>
      </c>
      <c r="DK44" s="315">
        <f t="shared" si="233"/>
        <v>30.778802746539203</v>
      </c>
      <c r="DL44" s="315">
        <f t="shared" si="54"/>
        <v>0</v>
      </c>
      <c r="DM44" s="315">
        <f t="shared" si="234"/>
        <v>4.2842289537307314</v>
      </c>
      <c r="DN44" s="315">
        <f t="shared" si="235"/>
        <v>4.5158088971756358</v>
      </c>
      <c r="DO44" s="315">
        <f t="shared" si="236"/>
        <v>26.49457379280847</v>
      </c>
      <c r="DP44" s="315">
        <f t="shared" si="237"/>
        <v>35.294611643714838</v>
      </c>
      <c r="DQ44" s="782"/>
      <c r="DR44" s="785"/>
      <c r="DT44" s="325">
        <v>0.96035879629629628</v>
      </c>
      <c r="DU44" s="334">
        <f t="shared" si="78"/>
        <v>45278.960358796299</v>
      </c>
      <c r="DV44" s="316" t="s">
        <v>372</v>
      </c>
      <c r="DW44" s="316">
        <v>5.0000000000000001E-3</v>
      </c>
      <c r="DX44" s="316">
        <v>8.9999999999999993E-3</v>
      </c>
      <c r="DY44" s="316">
        <v>2.3E-2</v>
      </c>
      <c r="DZ44" s="317">
        <f t="shared" si="262"/>
        <v>64.621814355564965</v>
      </c>
      <c r="EA44" s="317">
        <f t="shared" si="263"/>
        <v>2809.644102415868</v>
      </c>
      <c r="EB44" s="317">
        <f t="shared" si="264"/>
        <v>14.04822051207934</v>
      </c>
      <c r="EC44" s="317">
        <f t="shared" si="62"/>
        <v>49.096946718276847</v>
      </c>
      <c r="ED44" s="317">
        <f t="shared" si="265"/>
        <v>2.6925755981485402</v>
      </c>
      <c r="EE44" s="317">
        <f t="shared" si="266"/>
        <v>2.9373551979802262</v>
      </c>
      <c r="EF44" s="317">
        <f t="shared" si="267"/>
        <v>11.355644913930799</v>
      </c>
      <c r="EG44" s="317">
        <f t="shared" si="268"/>
        <v>16.985575710059564</v>
      </c>
    </row>
    <row r="45" spans="1:137" ht="90" x14ac:dyDescent="0.25">
      <c r="A45" s="50">
        <v>45645</v>
      </c>
      <c r="B45" s="50" t="s">
        <v>58</v>
      </c>
      <c r="C45" s="52"/>
      <c r="D45" s="52" t="s">
        <v>59</v>
      </c>
      <c r="E45" s="52"/>
      <c r="F45" s="52" t="s">
        <v>60</v>
      </c>
      <c r="Z45" s="305" t="s">
        <v>60</v>
      </c>
      <c r="AA45" s="305" t="s">
        <v>374</v>
      </c>
      <c r="AB45" s="305">
        <v>65</v>
      </c>
      <c r="AC45" s="305">
        <v>5</v>
      </c>
      <c r="AD45" s="305">
        <v>79.900000000000006</v>
      </c>
      <c r="AE45" s="305">
        <f t="shared" si="210"/>
        <v>60</v>
      </c>
      <c r="AF45" s="305">
        <f t="shared" si="211"/>
        <v>30</v>
      </c>
      <c r="AG45" s="305">
        <f t="shared" si="212"/>
        <v>69.195429762376648</v>
      </c>
      <c r="AL45" s="322">
        <v>0.95491898148148147</v>
      </c>
      <c r="AM45" s="339">
        <f t="shared" si="25"/>
        <v>45278.954918981479</v>
      </c>
      <c r="AN45" s="309" t="s">
        <v>311</v>
      </c>
      <c r="AO45" s="309">
        <v>7.0000000000000001E-3</v>
      </c>
      <c r="AP45" s="309">
        <v>3.0000000000000001E-3</v>
      </c>
      <c r="AQ45" s="309">
        <v>3.0000000000000001E-3</v>
      </c>
      <c r="AR45" s="309">
        <f t="shared" si="225"/>
        <v>7.8632802042436971</v>
      </c>
      <c r="AS45" s="309">
        <f t="shared" si="244"/>
        <v>2621.0934014145655</v>
      </c>
      <c r="AT45" s="309">
        <f t="shared" si="245"/>
        <v>18.34765380990196</v>
      </c>
      <c r="AU45" s="309">
        <f t="shared" si="28"/>
        <v>7.8632802042436971</v>
      </c>
      <c r="AV45" s="408">
        <f t="shared" si="29"/>
        <v>45.282825940886248</v>
      </c>
      <c r="AW45" s="309">
        <f t="shared" si="246"/>
        <v>1.9658200510609243</v>
      </c>
      <c r="AX45" s="309">
        <f t="shared" si="247"/>
        <v>3.9316401021218486</v>
      </c>
      <c r="AY45" s="309">
        <f t="shared" si="248"/>
        <v>16.381833758841037</v>
      </c>
      <c r="AZ45" s="309">
        <f t="shared" si="249"/>
        <v>22.27929391202381</v>
      </c>
      <c r="BA45" s="772"/>
      <c r="BB45" s="778"/>
      <c r="BD45" s="340">
        <v>0.9723032407407407</v>
      </c>
      <c r="BE45" s="341">
        <f t="shared" si="209"/>
        <v>45278.972303240742</v>
      </c>
      <c r="BF45" s="342" t="s">
        <v>324</v>
      </c>
      <c r="BG45" s="342">
        <v>7.0000000000000001E-3</v>
      </c>
      <c r="BH45" s="342">
        <v>1.4999999999999999E-2</v>
      </c>
      <c r="BI45" s="342">
        <v>1.4999999999999999E-2</v>
      </c>
      <c r="BJ45" s="343">
        <f t="shared" si="190"/>
        <v>35.258839058181493</v>
      </c>
      <c r="BK45" s="343">
        <f t="shared" si="250"/>
        <v>2350.589270545433</v>
      </c>
      <c r="BL45" s="343">
        <f t="shared" si="251"/>
        <v>16.454124893818033</v>
      </c>
      <c r="BM45" s="408">
        <f t="shared" si="68"/>
        <v>114.09999999999998</v>
      </c>
      <c r="BN45" s="343">
        <f t="shared" si="252"/>
        <v>2.2036774411363433</v>
      </c>
      <c r="BO45" s="343">
        <f t="shared" si="253"/>
        <v>2.5184885041558216</v>
      </c>
      <c r="BP45" s="343">
        <f t="shared" si="254"/>
        <v>14.250447452681691</v>
      </c>
      <c r="BQ45" s="343">
        <f t="shared" si="255"/>
        <v>18.972613397973856</v>
      </c>
      <c r="BR45" s="782"/>
      <c r="BS45" s="785"/>
      <c r="CL45" s="184">
        <v>0.98966435185185186</v>
      </c>
      <c r="CM45" s="336">
        <f t="shared" si="41"/>
        <v>45278.989664351851</v>
      </c>
      <c r="CN45" s="141" t="s">
        <v>366</v>
      </c>
      <c r="CO45" s="141">
        <v>8.9999999999999993E-3</v>
      </c>
      <c r="CP45" s="141">
        <v>1.4E-2</v>
      </c>
      <c r="CQ45" s="141">
        <v>1.4E-2</v>
      </c>
      <c r="CR45" s="198">
        <f t="shared" si="42"/>
        <v>16.744914725691267</v>
      </c>
      <c r="CS45" s="198">
        <f t="shared" si="256"/>
        <v>1196.0653375493762</v>
      </c>
      <c r="CT45" s="198">
        <f t="shared" si="257"/>
        <v>10.764588037944385</v>
      </c>
      <c r="CU45" s="408">
        <f t="shared" si="45"/>
        <v>44.699999999999996</v>
      </c>
      <c r="CV45" s="198">
        <f t="shared" si="258"/>
        <v>1.1163276483794178</v>
      </c>
      <c r="CW45" s="198">
        <f t="shared" si="259"/>
        <v>1.2880703635147126</v>
      </c>
      <c r="CX45" s="198">
        <f t="shared" si="260"/>
        <v>9.6482603895649675</v>
      </c>
      <c r="CY45" s="198">
        <f t="shared" si="261"/>
        <v>12.052658401459098</v>
      </c>
      <c r="CZ45" s="782"/>
      <c r="DA45" s="785"/>
      <c r="DC45" s="324">
        <v>0.95840277777777771</v>
      </c>
      <c r="DD45" s="335">
        <f t="shared" si="50"/>
        <v>45278.958402777775</v>
      </c>
      <c r="DE45" s="314" t="s">
        <v>370</v>
      </c>
      <c r="DF45" s="314">
        <v>7.0000000000000001E-3</v>
      </c>
      <c r="DG45" s="314"/>
      <c r="DH45" s="314">
        <v>3.7999999999999999E-2</v>
      </c>
      <c r="DI45" s="315">
        <f t="shared" si="157"/>
        <v>167.08492919549852</v>
      </c>
      <c r="DJ45" s="315">
        <f t="shared" si="232"/>
        <v>4396.9718209341718</v>
      </c>
      <c r="DK45" s="315">
        <f t="shared" si="233"/>
        <v>30.778802746539203</v>
      </c>
      <c r="DL45" s="315">
        <f t="shared" si="54"/>
        <v>0</v>
      </c>
      <c r="DM45" s="315">
        <f t="shared" si="234"/>
        <v>4.2842289537307314</v>
      </c>
      <c r="DN45" s="315">
        <f t="shared" si="235"/>
        <v>4.5158088971756358</v>
      </c>
      <c r="DO45" s="315">
        <f t="shared" si="236"/>
        <v>26.49457379280847</v>
      </c>
      <c r="DP45" s="315">
        <f t="shared" si="237"/>
        <v>35.294611643714838</v>
      </c>
      <c r="DQ45" s="782"/>
      <c r="DR45" s="785"/>
      <c r="DT45" s="325">
        <v>0.96064814814814825</v>
      </c>
      <c r="DU45" s="334">
        <f t="shared" si="78"/>
        <v>45278.960648148146</v>
      </c>
      <c r="DV45" s="316" t="s">
        <v>372</v>
      </c>
      <c r="DW45" s="316">
        <v>6.0000000000000001E-3</v>
      </c>
      <c r="DX45" s="316">
        <v>1.2E-2</v>
      </c>
      <c r="DY45" s="316">
        <v>2.3E-2</v>
      </c>
      <c r="DZ45" s="317">
        <f t="shared" si="262"/>
        <v>64.621814355564965</v>
      </c>
      <c r="EA45" s="317">
        <f t="shared" si="263"/>
        <v>2809.644102415868</v>
      </c>
      <c r="EB45" s="317">
        <f t="shared" si="264"/>
        <v>16.85786461449521</v>
      </c>
      <c r="EC45" s="317">
        <f t="shared" si="62"/>
        <v>65.462595624369143</v>
      </c>
      <c r="ED45" s="317">
        <f t="shared" si="265"/>
        <v>2.6925755981485402</v>
      </c>
      <c r="EE45" s="317">
        <f t="shared" si="266"/>
        <v>2.9373551979802262</v>
      </c>
      <c r="EF45" s="317">
        <f t="shared" si="267"/>
        <v>14.165289016346669</v>
      </c>
      <c r="EG45" s="317">
        <f t="shared" si="268"/>
        <v>19.795219812475437</v>
      </c>
    </row>
    <row r="46" spans="1:137" ht="45" x14ac:dyDescent="0.25">
      <c r="A46" s="42">
        <v>45645</v>
      </c>
      <c r="B46" s="43">
        <v>0.12417824074074074</v>
      </c>
      <c r="C46" s="44" t="s">
        <v>36</v>
      </c>
      <c r="D46" s="44" t="s">
        <v>62</v>
      </c>
      <c r="E46" s="44"/>
      <c r="F46" s="44" t="s">
        <v>60</v>
      </c>
      <c r="Z46" s="305" t="s">
        <v>60</v>
      </c>
      <c r="AA46" s="305" t="s">
        <v>375</v>
      </c>
      <c r="AB46" s="305">
        <v>68.900000000000006</v>
      </c>
      <c r="AC46" s="305">
        <v>5</v>
      </c>
      <c r="AD46" s="305">
        <v>93.7</v>
      </c>
      <c r="AE46" s="305">
        <f t="shared" si="210"/>
        <v>63.900000000000006</v>
      </c>
      <c r="AF46" s="305">
        <f t="shared" si="211"/>
        <v>26.099999999999994</v>
      </c>
      <c r="AG46" s="305">
        <f t="shared" si="212"/>
        <v>84.14518384876969</v>
      </c>
      <c r="AL46" s="322">
        <v>0.95840277777777771</v>
      </c>
      <c r="AM46" s="339">
        <f t="shared" si="25"/>
        <v>45278.958402777775</v>
      </c>
      <c r="AN46" s="309" t="s">
        <v>311</v>
      </c>
      <c r="AO46" s="309">
        <v>0.01</v>
      </c>
      <c r="AP46" s="309">
        <v>3.0000000000000001E-3</v>
      </c>
      <c r="AQ46" s="309">
        <v>3.0000000000000001E-3</v>
      </c>
      <c r="AR46" s="309">
        <f t="shared" si="225"/>
        <v>7.8632802042436971</v>
      </c>
      <c r="AS46" s="309">
        <f t="shared" ref="AS46:AS53" si="269">AR46/AQ46</f>
        <v>2621.0934014145655</v>
      </c>
      <c r="AT46" s="309">
        <f t="shared" ref="AT46:AT53" si="270">AO46*AS46</f>
        <v>26.210934014145657</v>
      </c>
      <c r="AU46" s="309">
        <f t="shared" si="28"/>
        <v>7.8632802042436971</v>
      </c>
      <c r="AV46" s="408">
        <f t="shared" si="29"/>
        <v>45.282825940886248</v>
      </c>
      <c r="AW46" s="309">
        <f t="shared" ref="AW46:AW53" si="271">0.001*((AR46/(AQ46+0.001)))</f>
        <v>1.9658200510609243</v>
      </c>
      <c r="AX46" s="309">
        <f t="shared" ref="AX46:AX53" si="272">0.001*((AR46/(AQ46-0.001)))</f>
        <v>3.9316401021218486</v>
      </c>
      <c r="AY46" s="309">
        <f t="shared" ref="AY46:AY53" si="273">AT46-AW46</f>
        <v>24.245113963084734</v>
      </c>
      <c r="AZ46" s="309">
        <f t="shared" ref="AZ46:AZ53" si="274">AT46+AX46</f>
        <v>30.142574116267504</v>
      </c>
      <c r="BA46" s="772"/>
      <c r="BB46" s="778"/>
      <c r="BD46" s="340">
        <v>0.97582175925925929</v>
      </c>
      <c r="BE46" s="341">
        <f t="shared" si="209"/>
        <v>45278.975821759261</v>
      </c>
      <c r="BF46" s="342" t="s">
        <v>324</v>
      </c>
      <c r="BG46" s="342">
        <v>6.0000000000000001E-3</v>
      </c>
      <c r="BH46" s="342">
        <v>1.4999999999999999E-2</v>
      </c>
      <c r="BI46" s="342">
        <v>1.4999999999999999E-2</v>
      </c>
      <c r="BJ46" s="343">
        <f t="shared" si="190"/>
        <v>35.258839058181493</v>
      </c>
      <c r="BK46" s="343">
        <f t="shared" si="250"/>
        <v>2350.589270545433</v>
      </c>
      <c r="BL46" s="343">
        <f t="shared" si="251"/>
        <v>14.103535623272599</v>
      </c>
      <c r="BM46" s="408">
        <f t="shared" si="68"/>
        <v>114.09999999999998</v>
      </c>
      <c r="BN46" s="343">
        <f t="shared" si="252"/>
        <v>2.2036774411363433</v>
      </c>
      <c r="BO46" s="343">
        <f t="shared" si="253"/>
        <v>2.5184885041558216</v>
      </c>
      <c r="BP46" s="343">
        <f t="shared" si="254"/>
        <v>11.899858182136256</v>
      </c>
      <c r="BQ46" s="343">
        <f t="shared" si="255"/>
        <v>16.622024127428421</v>
      </c>
      <c r="BR46" s="782"/>
      <c r="BS46" s="785"/>
      <c r="CL46" s="184">
        <v>0.99318287037037034</v>
      </c>
      <c r="CM46" s="336">
        <f t="shared" si="41"/>
        <v>45278.99318287037</v>
      </c>
      <c r="CN46" s="141" t="s">
        <v>366</v>
      </c>
      <c r="CO46" s="141">
        <v>8.0000000000000002E-3</v>
      </c>
      <c r="CP46" s="141">
        <v>1.4E-2</v>
      </c>
      <c r="CQ46" s="141">
        <v>1.4E-2</v>
      </c>
      <c r="CR46" s="198">
        <f t="shared" si="42"/>
        <v>16.744914725691267</v>
      </c>
      <c r="CS46" s="198">
        <f t="shared" si="256"/>
        <v>1196.0653375493762</v>
      </c>
      <c r="CT46" s="198">
        <f t="shared" si="257"/>
        <v>9.5685227003950093</v>
      </c>
      <c r="CU46" s="408">
        <f t="shared" si="45"/>
        <v>44.699999999999996</v>
      </c>
      <c r="CV46" s="198">
        <f t="shared" si="258"/>
        <v>1.1163276483794178</v>
      </c>
      <c r="CW46" s="198">
        <f t="shared" si="259"/>
        <v>1.2880703635147126</v>
      </c>
      <c r="CX46" s="198">
        <f t="shared" si="260"/>
        <v>8.4521950520155915</v>
      </c>
      <c r="CY46" s="198">
        <f t="shared" si="261"/>
        <v>10.856593063909722</v>
      </c>
      <c r="CZ46" s="782"/>
      <c r="DA46" s="785"/>
      <c r="DC46" s="324">
        <v>0.95881944444444445</v>
      </c>
      <c r="DD46" s="335">
        <f t="shared" si="50"/>
        <v>45278.958819444444</v>
      </c>
      <c r="DE46" s="314" t="s">
        <v>370</v>
      </c>
      <c r="DF46" s="314">
        <v>8.0000000000000002E-3</v>
      </c>
      <c r="DG46" s="314"/>
      <c r="DH46" s="314">
        <v>3.7999999999999999E-2</v>
      </c>
      <c r="DI46" s="315">
        <f t="shared" si="157"/>
        <v>167.08492919549852</v>
      </c>
      <c r="DJ46" s="315">
        <f t="shared" si="232"/>
        <v>4396.9718209341718</v>
      </c>
      <c r="DK46" s="315">
        <f t="shared" si="233"/>
        <v>35.175774567473375</v>
      </c>
      <c r="DL46" s="315">
        <f t="shared" si="54"/>
        <v>0</v>
      </c>
      <c r="DM46" s="315">
        <f t="shared" si="234"/>
        <v>4.2842289537307314</v>
      </c>
      <c r="DN46" s="315">
        <f t="shared" si="235"/>
        <v>4.5158088971756358</v>
      </c>
      <c r="DO46" s="315">
        <f t="shared" si="236"/>
        <v>30.891545613742643</v>
      </c>
      <c r="DP46" s="315">
        <f t="shared" si="237"/>
        <v>39.691583464649014</v>
      </c>
      <c r="DQ46" s="782"/>
      <c r="DR46" s="785"/>
      <c r="DT46" s="325">
        <v>0.96081018518518524</v>
      </c>
      <c r="DU46" s="334">
        <f t="shared" si="78"/>
        <v>45278.960810185185</v>
      </c>
      <c r="DV46" s="316" t="s">
        <v>372</v>
      </c>
      <c r="DW46" s="316">
        <v>8.0000000000000002E-3</v>
      </c>
      <c r="DX46" s="316">
        <v>1.2E-2</v>
      </c>
      <c r="DY46" s="316">
        <v>2.3E-2</v>
      </c>
      <c r="DZ46" s="317">
        <f t="shared" si="262"/>
        <v>64.621814355564965</v>
      </c>
      <c r="EA46" s="317">
        <f t="shared" si="263"/>
        <v>2809.644102415868</v>
      </c>
      <c r="EB46" s="317">
        <f t="shared" si="264"/>
        <v>22.477152819326946</v>
      </c>
      <c r="EC46" s="317">
        <f t="shared" si="62"/>
        <v>65.462595624369143</v>
      </c>
      <c r="ED46" s="317">
        <f t="shared" si="265"/>
        <v>2.6925755981485402</v>
      </c>
      <c r="EE46" s="317">
        <f t="shared" si="266"/>
        <v>2.9373551979802262</v>
      </c>
      <c r="EF46" s="317">
        <f t="shared" si="267"/>
        <v>19.784577221178406</v>
      </c>
      <c r="EG46" s="317">
        <f t="shared" si="268"/>
        <v>25.41450801730717</v>
      </c>
    </row>
    <row r="47" spans="1:137" x14ac:dyDescent="0.25">
      <c r="A47" s="14"/>
      <c r="B47" s="55"/>
      <c r="F47" s="15"/>
      <c r="Z47" s="305" t="s">
        <v>60</v>
      </c>
      <c r="AA47" s="305" t="s">
        <v>376</v>
      </c>
      <c r="AB47" s="305">
        <v>71.900000000000006</v>
      </c>
      <c r="AC47" s="305">
        <v>6</v>
      </c>
      <c r="AD47" s="305">
        <v>115.1</v>
      </c>
      <c r="AE47" s="305">
        <f t="shared" si="210"/>
        <v>65.900000000000006</v>
      </c>
      <c r="AF47" s="305">
        <f t="shared" si="211"/>
        <v>24.099999999999994</v>
      </c>
      <c r="AG47" s="305">
        <f t="shared" si="212"/>
        <v>105.06721379952323</v>
      </c>
      <c r="AL47" s="322">
        <v>0.96182870370370377</v>
      </c>
      <c r="AM47" s="339">
        <f t="shared" si="25"/>
        <v>45278.961828703701</v>
      </c>
      <c r="AN47" s="309" t="s">
        <v>311</v>
      </c>
      <c r="AO47" s="309">
        <v>0.01</v>
      </c>
      <c r="AP47" s="309">
        <v>3.0000000000000001E-3</v>
      </c>
      <c r="AQ47" s="309">
        <v>3.0000000000000001E-3</v>
      </c>
      <c r="AR47" s="309">
        <f t="shared" si="225"/>
        <v>7.8632802042436971</v>
      </c>
      <c r="AS47" s="309">
        <f t="shared" si="269"/>
        <v>2621.0934014145655</v>
      </c>
      <c r="AT47" s="309">
        <f t="shared" si="270"/>
        <v>26.210934014145657</v>
      </c>
      <c r="AU47" s="309">
        <f t="shared" si="28"/>
        <v>7.8632802042436971</v>
      </c>
      <c r="AV47" s="408">
        <f t="shared" si="29"/>
        <v>45.282825940886248</v>
      </c>
      <c r="AW47" s="309">
        <f t="shared" si="271"/>
        <v>1.9658200510609243</v>
      </c>
      <c r="AX47" s="309">
        <f t="shared" si="272"/>
        <v>3.9316401021218486</v>
      </c>
      <c r="AY47" s="309">
        <f t="shared" si="273"/>
        <v>24.245113963084734</v>
      </c>
      <c r="AZ47" s="309">
        <f t="shared" si="274"/>
        <v>30.142574116267504</v>
      </c>
      <c r="BA47" s="772"/>
      <c r="BB47" s="778"/>
      <c r="BD47" s="340">
        <v>0.97920138888888886</v>
      </c>
      <c r="BE47" s="341">
        <f t="shared" si="209"/>
        <v>45278.979201388887</v>
      </c>
      <c r="BF47" s="342" t="s">
        <v>324</v>
      </c>
      <c r="BG47" s="342">
        <v>5.0000000000000001E-3</v>
      </c>
      <c r="BH47" s="342">
        <v>1.4999999999999999E-2</v>
      </c>
      <c r="BI47" s="342">
        <v>1.4999999999999999E-2</v>
      </c>
      <c r="BJ47" s="343">
        <f t="shared" si="190"/>
        <v>35.258839058181493</v>
      </c>
      <c r="BK47" s="343">
        <f t="shared" si="250"/>
        <v>2350.589270545433</v>
      </c>
      <c r="BL47" s="343">
        <f t="shared" si="251"/>
        <v>11.752946352727164</v>
      </c>
      <c r="BM47" s="408">
        <f t="shared" si="68"/>
        <v>114.09999999999998</v>
      </c>
      <c r="BN47" s="343">
        <f t="shared" si="252"/>
        <v>2.2036774411363433</v>
      </c>
      <c r="BO47" s="343">
        <f t="shared" si="253"/>
        <v>2.5184885041558216</v>
      </c>
      <c r="BP47" s="343">
        <f t="shared" si="254"/>
        <v>9.549268911590822</v>
      </c>
      <c r="BQ47" s="343">
        <f t="shared" si="255"/>
        <v>14.271434856882987</v>
      </c>
      <c r="BR47" s="782"/>
      <c r="BS47" s="785"/>
      <c r="CL47" s="184">
        <v>0.99657407407407417</v>
      </c>
      <c r="CM47" s="336">
        <f t="shared" si="41"/>
        <v>45278.996574074074</v>
      </c>
      <c r="CN47" s="141" t="s">
        <v>366</v>
      </c>
      <c r="CO47" s="141">
        <v>7.0000000000000001E-3</v>
      </c>
      <c r="CP47" s="141">
        <v>1.4E-2</v>
      </c>
      <c r="CQ47" s="141">
        <v>1.4E-2</v>
      </c>
      <c r="CR47" s="198">
        <f t="shared" si="42"/>
        <v>16.744914725691267</v>
      </c>
      <c r="CS47" s="198">
        <f t="shared" ref="CS47:CS48" si="275">CR47/CQ47</f>
        <v>1196.0653375493762</v>
      </c>
      <c r="CT47" s="198">
        <f t="shared" ref="CT47:CT48" si="276">CO47*CS47</f>
        <v>8.3724573628456334</v>
      </c>
      <c r="CU47" s="408">
        <f t="shared" si="45"/>
        <v>44.699999999999996</v>
      </c>
      <c r="CV47" s="198">
        <f t="shared" ref="CV47:CV48" si="277">0.001*((CR47/(CQ47+0.001)))</f>
        <v>1.1163276483794178</v>
      </c>
      <c r="CW47" s="198">
        <f t="shared" ref="CW47:CW48" si="278">0.001*((CR47/(CQ47-0.001)))</f>
        <v>1.2880703635147126</v>
      </c>
      <c r="CX47" s="198">
        <f t="shared" ref="CX47:CX48" si="279">CT47-CV47</f>
        <v>7.2561297144662156</v>
      </c>
      <c r="CY47" s="198">
        <f t="shared" ref="CY47:CY48" si="280">CT47+CW47</f>
        <v>9.6605277263603462</v>
      </c>
      <c r="CZ47" s="782"/>
      <c r="DA47" s="785"/>
      <c r="DC47" s="324">
        <v>0.95903935185185185</v>
      </c>
      <c r="DD47" s="335">
        <f t="shared" si="50"/>
        <v>45278.959039351852</v>
      </c>
      <c r="DE47" s="314" t="s">
        <v>370</v>
      </c>
      <c r="DF47" s="314">
        <v>8.9999999999999993E-3</v>
      </c>
      <c r="DG47" s="314"/>
      <c r="DH47" s="314">
        <v>3.7999999999999999E-2</v>
      </c>
      <c r="DI47" s="315">
        <f t="shared" si="157"/>
        <v>167.08492919549852</v>
      </c>
      <c r="DJ47" s="315">
        <f t="shared" si="232"/>
        <v>4396.9718209341718</v>
      </c>
      <c r="DK47" s="315">
        <f t="shared" si="233"/>
        <v>39.572746388407545</v>
      </c>
      <c r="DL47" s="315">
        <f t="shared" si="54"/>
        <v>0</v>
      </c>
      <c r="DM47" s="315">
        <f t="shared" si="234"/>
        <v>4.2842289537307314</v>
      </c>
      <c r="DN47" s="315">
        <f t="shared" si="235"/>
        <v>4.5158088971756358</v>
      </c>
      <c r="DO47" s="315">
        <f t="shared" si="236"/>
        <v>35.288517434676812</v>
      </c>
      <c r="DP47" s="315">
        <f t="shared" si="237"/>
        <v>44.088555285583183</v>
      </c>
      <c r="DQ47" s="782"/>
      <c r="DR47" s="785"/>
      <c r="DT47" s="325">
        <v>0.96122685185185175</v>
      </c>
      <c r="DU47" s="334">
        <f t="shared" si="78"/>
        <v>45278.961226851854</v>
      </c>
      <c r="DV47" s="316" t="s">
        <v>372</v>
      </c>
      <c r="DW47" s="316">
        <v>8.0000000000000002E-3</v>
      </c>
      <c r="DX47" s="316">
        <v>1.7000000000000001E-2</v>
      </c>
      <c r="DY47" s="316">
        <v>2.3E-2</v>
      </c>
      <c r="DZ47" s="317">
        <f t="shared" si="262"/>
        <v>64.621814355564965</v>
      </c>
      <c r="EA47" s="317">
        <f t="shared" si="263"/>
        <v>2809.644102415868</v>
      </c>
      <c r="EB47" s="317">
        <f t="shared" si="264"/>
        <v>22.477152819326946</v>
      </c>
      <c r="EC47" s="317">
        <f t="shared" si="62"/>
        <v>92.738677134522959</v>
      </c>
      <c r="ED47" s="317">
        <f t="shared" si="265"/>
        <v>2.6925755981485402</v>
      </c>
      <c r="EE47" s="317">
        <f t="shared" si="266"/>
        <v>2.9373551979802262</v>
      </c>
      <c r="EF47" s="317">
        <f t="shared" si="267"/>
        <v>19.784577221178406</v>
      </c>
      <c r="EG47" s="317">
        <f t="shared" si="268"/>
        <v>25.41450801730717</v>
      </c>
    </row>
    <row r="48" spans="1:137" ht="90" x14ac:dyDescent="0.25">
      <c r="A48" s="22">
        <v>45645</v>
      </c>
      <c r="B48" s="23">
        <v>0.13626157407407408</v>
      </c>
      <c r="C48" s="24" t="s">
        <v>21</v>
      </c>
      <c r="D48" s="24" t="s">
        <v>84</v>
      </c>
      <c r="E48" s="24"/>
      <c r="F48" s="24" t="s">
        <v>60</v>
      </c>
      <c r="AL48" s="322">
        <v>0.96534722222222225</v>
      </c>
      <c r="AM48" s="339">
        <f t="shared" si="25"/>
        <v>45278.96534722222</v>
      </c>
      <c r="AN48" s="309" t="s">
        <v>311</v>
      </c>
      <c r="AO48" s="309">
        <v>0.01</v>
      </c>
      <c r="AP48" s="309">
        <v>3.0000000000000001E-3</v>
      </c>
      <c r="AQ48" s="309">
        <v>3.0000000000000001E-3</v>
      </c>
      <c r="AR48" s="309">
        <f t="shared" si="225"/>
        <v>7.8632802042436971</v>
      </c>
      <c r="AS48" s="309">
        <f t="shared" si="269"/>
        <v>2621.0934014145655</v>
      </c>
      <c r="AT48" s="309">
        <f t="shared" si="270"/>
        <v>26.210934014145657</v>
      </c>
      <c r="AU48" s="309">
        <f t="shared" si="28"/>
        <v>7.8632802042436971</v>
      </c>
      <c r="AV48" s="408">
        <f t="shared" si="29"/>
        <v>45.282825940886248</v>
      </c>
      <c r="AW48" s="309">
        <f t="shared" si="271"/>
        <v>1.9658200510609243</v>
      </c>
      <c r="AX48" s="309">
        <f t="shared" si="272"/>
        <v>3.9316401021218486</v>
      </c>
      <c r="AY48" s="309">
        <f t="shared" si="273"/>
        <v>24.245113963084734</v>
      </c>
      <c r="AZ48" s="309">
        <f t="shared" si="274"/>
        <v>30.142574116267504</v>
      </c>
      <c r="BA48" s="772"/>
      <c r="BB48" s="778"/>
      <c r="BD48" s="340">
        <v>0.98271990740740733</v>
      </c>
      <c r="BE48" s="341">
        <f t="shared" si="209"/>
        <v>45278.982719907406</v>
      </c>
      <c r="BF48" s="342" t="s">
        <v>324</v>
      </c>
      <c r="BG48" s="342">
        <v>7.0000000000000001E-3</v>
      </c>
      <c r="BH48" s="342">
        <v>1.4999999999999999E-2</v>
      </c>
      <c r="BI48" s="342">
        <v>1.4999999999999999E-2</v>
      </c>
      <c r="BJ48" s="343">
        <f t="shared" si="190"/>
        <v>35.258839058181493</v>
      </c>
      <c r="BK48" s="343">
        <f t="shared" ref="BK48:BK55" si="281">BJ48/BI48</f>
        <v>2350.589270545433</v>
      </c>
      <c r="BL48" s="343">
        <f t="shared" ref="BL48:BL55" si="282">BG48*BK48</f>
        <v>16.454124893818033</v>
      </c>
      <c r="BM48" s="408">
        <f t="shared" si="68"/>
        <v>114.09999999999998</v>
      </c>
      <c r="BN48" s="343">
        <f t="shared" ref="BN48:BN55" si="283">0.001*((BJ48/(BI48+0.001)))</f>
        <v>2.2036774411363433</v>
      </c>
      <c r="BO48" s="343">
        <f t="shared" ref="BO48:BO55" si="284">0.001*((BJ48/(BI48-0.001)))</f>
        <v>2.5184885041558216</v>
      </c>
      <c r="BP48" s="343">
        <f t="shared" ref="BP48:BP55" si="285">BL48-BN48</f>
        <v>14.250447452681691</v>
      </c>
      <c r="BQ48" s="343">
        <f t="shared" ref="BQ48:BQ55" si="286">BL48+BO48</f>
        <v>18.972613397973856</v>
      </c>
      <c r="BR48" s="782"/>
      <c r="BS48" s="785"/>
      <c r="CL48" s="184">
        <v>9.2592592592592588E-5</v>
      </c>
      <c r="CM48" s="336">
        <f>DATE(2023,12,19) + CL48</f>
        <v>45279.000092592592</v>
      </c>
      <c r="CN48" s="141" t="s">
        <v>366</v>
      </c>
      <c r="CO48" s="141">
        <v>7.0000000000000001E-3</v>
      </c>
      <c r="CP48" s="141">
        <v>1.4E-2</v>
      </c>
      <c r="CQ48" s="141">
        <v>1.4E-2</v>
      </c>
      <c r="CR48" s="198">
        <f t="shared" si="42"/>
        <v>16.744914725691267</v>
      </c>
      <c r="CS48" s="198">
        <f t="shared" si="275"/>
        <v>1196.0653375493762</v>
      </c>
      <c r="CT48" s="198">
        <f t="shared" si="276"/>
        <v>8.3724573628456334</v>
      </c>
      <c r="CU48" s="408">
        <f t="shared" si="45"/>
        <v>44.699999999999996</v>
      </c>
      <c r="CV48" s="198">
        <f t="shared" si="277"/>
        <v>1.1163276483794178</v>
      </c>
      <c r="CW48" s="198">
        <f t="shared" si="278"/>
        <v>1.2880703635147126</v>
      </c>
      <c r="CX48" s="198">
        <f t="shared" si="279"/>
        <v>7.2561297144662156</v>
      </c>
      <c r="CY48" s="198">
        <f t="shared" si="280"/>
        <v>9.6605277263603462</v>
      </c>
      <c r="CZ48" s="782"/>
      <c r="DA48" s="785"/>
      <c r="DC48" s="324">
        <v>0.95947916666666666</v>
      </c>
      <c r="DD48" s="335">
        <f t="shared" si="50"/>
        <v>45278.959479166668</v>
      </c>
      <c r="DE48" s="314" t="s">
        <v>370</v>
      </c>
      <c r="DF48" s="314">
        <v>8.9999999999999993E-3</v>
      </c>
      <c r="DG48" s="314"/>
      <c r="DH48" s="314">
        <v>3.7999999999999999E-2</v>
      </c>
      <c r="DI48" s="315">
        <f t="shared" si="157"/>
        <v>167.08492919549852</v>
      </c>
      <c r="DJ48" s="315">
        <f t="shared" si="232"/>
        <v>4396.9718209341718</v>
      </c>
      <c r="DK48" s="315">
        <f t="shared" si="233"/>
        <v>39.572746388407545</v>
      </c>
      <c r="DL48" s="315">
        <f t="shared" si="54"/>
        <v>0</v>
      </c>
      <c r="DM48" s="315">
        <f t="shared" si="234"/>
        <v>4.2842289537307314</v>
      </c>
      <c r="DN48" s="315">
        <f t="shared" si="235"/>
        <v>4.5158088971756358</v>
      </c>
      <c r="DO48" s="315">
        <f t="shared" si="236"/>
        <v>35.288517434676812</v>
      </c>
      <c r="DP48" s="315">
        <f t="shared" si="237"/>
        <v>44.088555285583183</v>
      </c>
      <c r="DQ48" s="782"/>
      <c r="DR48" s="785"/>
      <c r="DT48" s="325">
        <v>0.9616203703703704</v>
      </c>
      <c r="DU48" s="334">
        <f t="shared" si="78"/>
        <v>45278.96162037037</v>
      </c>
      <c r="DV48" s="316" t="s">
        <v>372</v>
      </c>
      <c r="DW48" s="316">
        <v>8.0000000000000002E-3</v>
      </c>
      <c r="DX48" s="316">
        <v>1.7000000000000001E-2</v>
      </c>
      <c r="DY48" s="316">
        <v>2.3E-2</v>
      </c>
      <c r="DZ48" s="317">
        <f t="shared" si="262"/>
        <v>64.621814355564965</v>
      </c>
      <c r="EA48" s="317">
        <f t="shared" si="263"/>
        <v>2809.644102415868</v>
      </c>
      <c r="EB48" s="317">
        <f t="shared" si="264"/>
        <v>22.477152819326946</v>
      </c>
      <c r="EC48" s="317">
        <f t="shared" si="62"/>
        <v>92.738677134522959</v>
      </c>
      <c r="ED48" s="317">
        <f t="shared" si="265"/>
        <v>2.6925755981485402</v>
      </c>
      <c r="EE48" s="317">
        <f t="shared" si="266"/>
        <v>2.9373551979802262</v>
      </c>
      <c r="EF48" s="317">
        <f t="shared" si="267"/>
        <v>19.784577221178406</v>
      </c>
      <c r="EG48" s="317">
        <f t="shared" si="268"/>
        <v>25.41450801730717</v>
      </c>
    </row>
    <row r="49" spans="1:137" ht="38.25" thickBot="1" x14ac:dyDescent="0.3">
      <c r="A49" s="50">
        <v>45645</v>
      </c>
      <c r="B49" s="54">
        <v>0.14097222222222222</v>
      </c>
      <c r="C49" s="52"/>
      <c r="D49" s="52"/>
      <c r="E49" s="52" t="s">
        <v>63</v>
      </c>
      <c r="F49" s="52" t="s">
        <v>60</v>
      </c>
      <c r="Z49" s="6" t="s">
        <v>360</v>
      </c>
      <c r="AA49" s="6" t="s">
        <v>64</v>
      </c>
      <c r="AB49" s="6" t="s">
        <v>361</v>
      </c>
      <c r="AC49" s="6" t="s">
        <v>362</v>
      </c>
      <c r="AD49" s="6" t="s">
        <v>363</v>
      </c>
      <c r="AE49" s="6" t="s">
        <v>317</v>
      </c>
      <c r="AF49" s="6" t="s">
        <v>318</v>
      </c>
      <c r="AG49" s="6" t="s">
        <v>364</v>
      </c>
      <c r="AL49" s="322">
        <v>0.96879629629629627</v>
      </c>
      <c r="AM49" s="339">
        <f t="shared" si="25"/>
        <v>45278.9687962963</v>
      </c>
      <c r="AN49" s="309" t="s">
        <v>311</v>
      </c>
      <c r="AO49" s="309">
        <v>8.9999999999999993E-3</v>
      </c>
      <c r="AP49" s="309">
        <v>3.0000000000000001E-3</v>
      </c>
      <c r="AQ49" s="309">
        <v>3.0000000000000001E-3</v>
      </c>
      <c r="AR49" s="309">
        <f t="shared" si="225"/>
        <v>7.8632802042436971</v>
      </c>
      <c r="AS49" s="309">
        <f t="shared" si="269"/>
        <v>2621.0934014145655</v>
      </c>
      <c r="AT49" s="309">
        <f t="shared" si="270"/>
        <v>23.589840612731088</v>
      </c>
      <c r="AU49" s="309">
        <f t="shared" si="28"/>
        <v>7.8632802042436971</v>
      </c>
      <c r="AV49" s="408">
        <f t="shared" si="29"/>
        <v>45.282825940886248</v>
      </c>
      <c r="AW49" s="309">
        <f t="shared" si="271"/>
        <v>1.9658200510609243</v>
      </c>
      <c r="AX49" s="309">
        <f t="shared" si="272"/>
        <v>3.9316401021218486</v>
      </c>
      <c r="AY49" s="309">
        <f t="shared" si="273"/>
        <v>21.624020561670164</v>
      </c>
      <c r="AZ49" s="309">
        <f t="shared" si="274"/>
        <v>27.521480714852935</v>
      </c>
      <c r="BA49" s="772"/>
      <c r="BB49" s="778"/>
      <c r="BD49" s="340">
        <v>0.98623842592592592</v>
      </c>
      <c r="BE49" s="341">
        <f t="shared" si="209"/>
        <v>45278.986238425925</v>
      </c>
      <c r="BF49" s="342" t="s">
        <v>324</v>
      </c>
      <c r="BG49" s="342">
        <v>7.0000000000000001E-3</v>
      </c>
      <c r="BH49" s="342">
        <v>1.4999999999999999E-2</v>
      </c>
      <c r="BI49" s="342">
        <v>1.4999999999999999E-2</v>
      </c>
      <c r="BJ49" s="343">
        <f t="shared" si="190"/>
        <v>35.258839058181493</v>
      </c>
      <c r="BK49" s="343">
        <f t="shared" si="281"/>
        <v>2350.589270545433</v>
      </c>
      <c r="BL49" s="343">
        <f t="shared" si="282"/>
        <v>16.454124893818033</v>
      </c>
      <c r="BM49" s="408">
        <f t="shared" si="68"/>
        <v>114.09999999999998</v>
      </c>
      <c r="BN49" s="343">
        <f t="shared" si="283"/>
        <v>2.2036774411363433</v>
      </c>
      <c r="BO49" s="343">
        <f t="shared" si="284"/>
        <v>2.5184885041558216</v>
      </c>
      <c r="BP49" s="343">
        <f t="shared" si="285"/>
        <v>14.250447452681691</v>
      </c>
      <c r="BQ49" s="343">
        <f t="shared" si="286"/>
        <v>18.972613397973856</v>
      </c>
      <c r="BR49" s="782"/>
      <c r="BS49" s="785"/>
      <c r="CL49" s="184">
        <v>3.5995370370370369E-3</v>
      </c>
      <c r="CM49" s="336">
        <f t="shared" ref="CM49:CM59" si="287">DATE(2023,12,19) + CL49</f>
        <v>45279.003599537034</v>
      </c>
      <c r="CN49" s="141" t="s">
        <v>366</v>
      </c>
      <c r="CO49" s="141">
        <v>1.0999999999999999E-2</v>
      </c>
      <c r="CP49" s="141">
        <v>1.4E-2</v>
      </c>
      <c r="CQ49" s="141">
        <v>1.4E-2</v>
      </c>
      <c r="CR49" s="198">
        <f t="shared" si="42"/>
        <v>16.744914725691267</v>
      </c>
      <c r="CS49" s="198">
        <f t="shared" ref="CS49:CS57" si="288">CR49/CQ49</f>
        <v>1196.0653375493762</v>
      </c>
      <c r="CT49" s="198">
        <f t="shared" ref="CT49:CT57" si="289">CO49*CS49</f>
        <v>13.156718713043137</v>
      </c>
      <c r="CU49" s="408">
        <f t="shared" si="45"/>
        <v>44.699999999999996</v>
      </c>
      <c r="CV49" s="198">
        <f t="shared" ref="CV49:CV57" si="290">0.001*((CR49/(CQ49+0.001)))</f>
        <v>1.1163276483794178</v>
      </c>
      <c r="CW49" s="198">
        <f t="shared" ref="CW49:CW57" si="291">0.001*((CR49/(CQ49-0.001)))</f>
        <v>1.2880703635147126</v>
      </c>
      <c r="CX49" s="198">
        <f t="shared" ref="CX49:CX57" si="292">CT49-CV49</f>
        <v>12.040391064663719</v>
      </c>
      <c r="CY49" s="198">
        <f t="shared" ref="CY49:CY57" si="293">CT49+CW49</f>
        <v>14.44478907655785</v>
      </c>
      <c r="CZ49" s="782"/>
      <c r="DA49" s="785"/>
      <c r="DC49" s="324">
        <v>0.95968749999999992</v>
      </c>
      <c r="DD49" s="335">
        <f t="shared" si="50"/>
        <v>45278.959687499999</v>
      </c>
      <c r="DE49" s="314" t="s">
        <v>370</v>
      </c>
      <c r="DF49" s="314">
        <v>8.9999999999999993E-3</v>
      </c>
      <c r="DG49" s="314">
        <v>3.7999999999999999E-2</v>
      </c>
      <c r="DH49" s="314">
        <v>3.7999999999999999E-2</v>
      </c>
      <c r="DI49" s="315">
        <f t="shared" si="157"/>
        <v>167.08492919549852</v>
      </c>
      <c r="DJ49" s="315">
        <f t="shared" si="232"/>
        <v>4396.9718209341718</v>
      </c>
      <c r="DK49" s="315">
        <f t="shared" si="233"/>
        <v>39.572746388407545</v>
      </c>
      <c r="DL49" s="315">
        <f t="shared" si="54"/>
        <v>284.26186016718833</v>
      </c>
      <c r="DM49" s="315">
        <f t="shared" si="234"/>
        <v>4.2842289537307314</v>
      </c>
      <c r="DN49" s="315">
        <f t="shared" si="235"/>
        <v>4.5158088971756358</v>
      </c>
      <c r="DO49" s="315">
        <f t="shared" si="236"/>
        <v>35.288517434676812</v>
      </c>
      <c r="DP49" s="315">
        <f t="shared" si="237"/>
        <v>44.088555285583183</v>
      </c>
      <c r="DQ49" s="782"/>
      <c r="DR49" s="785"/>
      <c r="DT49" s="325">
        <v>0.96182870370370377</v>
      </c>
      <c r="DU49" s="334">
        <f t="shared" si="78"/>
        <v>45278.961828703701</v>
      </c>
      <c r="DV49" s="316" t="s">
        <v>372</v>
      </c>
      <c r="DW49" s="316">
        <v>0.01</v>
      </c>
      <c r="DX49" s="316">
        <v>0.02</v>
      </c>
      <c r="DY49" s="316">
        <v>2.3E-2</v>
      </c>
      <c r="DZ49" s="317">
        <f t="shared" si="262"/>
        <v>64.621814355564965</v>
      </c>
      <c r="EA49" s="317">
        <f t="shared" si="263"/>
        <v>2809.644102415868</v>
      </c>
      <c r="EB49" s="317">
        <f t="shared" si="264"/>
        <v>28.096441024158679</v>
      </c>
      <c r="EC49" s="317">
        <f t="shared" si="62"/>
        <v>109.10432604061523</v>
      </c>
      <c r="ED49" s="317">
        <f t="shared" si="265"/>
        <v>2.6925755981485402</v>
      </c>
      <c r="EE49" s="317">
        <f t="shared" si="266"/>
        <v>2.9373551979802262</v>
      </c>
      <c r="EF49" s="317">
        <f t="shared" si="267"/>
        <v>25.403865426010139</v>
      </c>
      <c r="EG49" s="317">
        <f t="shared" si="268"/>
        <v>31.033796222138903</v>
      </c>
    </row>
    <row r="50" spans="1:137" ht="30" x14ac:dyDescent="0.25">
      <c r="A50" s="13">
        <v>45645</v>
      </c>
      <c r="B50" s="11">
        <v>0.16666666666666666</v>
      </c>
      <c r="C50" s="10" t="s">
        <v>70</v>
      </c>
      <c r="D50" s="10" t="s">
        <v>87</v>
      </c>
      <c r="E50" s="10"/>
      <c r="F50" s="10" t="s">
        <v>60</v>
      </c>
      <c r="Z50" s="748" t="s">
        <v>580</v>
      </c>
      <c r="AA50" s="749"/>
      <c r="AB50" s="749"/>
      <c r="AC50" s="749"/>
      <c r="AD50" s="749"/>
      <c r="AE50" s="749"/>
      <c r="AF50" s="749"/>
      <c r="AG50" s="750"/>
      <c r="AL50" s="322">
        <v>0.9723032407407407</v>
      </c>
      <c r="AM50" s="339">
        <f t="shared" si="25"/>
        <v>45278.972303240742</v>
      </c>
      <c r="AN50" s="309" t="s">
        <v>311</v>
      </c>
      <c r="AO50" s="309">
        <v>7.0000000000000001E-3</v>
      </c>
      <c r="AP50" s="309">
        <v>3.0000000000000001E-3</v>
      </c>
      <c r="AQ50" s="309">
        <v>3.0000000000000001E-3</v>
      </c>
      <c r="AR50" s="309">
        <f t="shared" si="225"/>
        <v>7.8632802042436971</v>
      </c>
      <c r="AS50" s="309">
        <f t="shared" si="269"/>
        <v>2621.0934014145655</v>
      </c>
      <c r="AT50" s="309">
        <f t="shared" si="270"/>
        <v>18.34765380990196</v>
      </c>
      <c r="AU50" s="309">
        <f t="shared" si="28"/>
        <v>7.8632802042436971</v>
      </c>
      <c r="AV50" s="408">
        <f t="shared" si="29"/>
        <v>45.282825940886248</v>
      </c>
      <c r="AW50" s="309">
        <f t="shared" si="271"/>
        <v>1.9658200510609243</v>
      </c>
      <c r="AX50" s="309">
        <f t="shared" si="272"/>
        <v>3.9316401021218486</v>
      </c>
      <c r="AY50" s="309">
        <f t="shared" si="273"/>
        <v>16.381833758841037</v>
      </c>
      <c r="AZ50" s="309">
        <f t="shared" si="274"/>
        <v>22.27929391202381</v>
      </c>
      <c r="BA50" s="772"/>
      <c r="BB50" s="778"/>
      <c r="BD50" s="340">
        <v>0.98965277777777771</v>
      </c>
      <c r="BE50" s="341">
        <f t="shared" si="209"/>
        <v>45278.989652777775</v>
      </c>
      <c r="BF50" s="342" t="s">
        <v>324</v>
      </c>
      <c r="BG50" s="342">
        <v>5.0000000000000001E-3</v>
      </c>
      <c r="BH50" s="342">
        <v>1.4999999999999999E-2</v>
      </c>
      <c r="BI50" s="342">
        <v>1.4999999999999999E-2</v>
      </c>
      <c r="BJ50" s="343">
        <f t="shared" si="190"/>
        <v>35.258839058181493</v>
      </c>
      <c r="BK50" s="343">
        <f t="shared" si="281"/>
        <v>2350.589270545433</v>
      </c>
      <c r="BL50" s="343">
        <f t="shared" si="282"/>
        <v>11.752946352727164</v>
      </c>
      <c r="BM50" s="408">
        <f t="shared" si="68"/>
        <v>114.09999999999998</v>
      </c>
      <c r="BN50" s="343">
        <f t="shared" si="283"/>
        <v>2.2036774411363433</v>
      </c>
      <c r="BO50" s="343">
        <f t="shared" si="284"/>
        <v>2.5184885041558216</v>
      </c>
      <c r="BP50" s="343">
        <f t="shared" si="285"/>
        <v>9.549268911590822</v>
      </c>
      <c r="BQ50" s="343">
        <f t="shared" si="286"/>
        <v>14.271434856882987</v>
      </c>
      <c r="BR50" s="782"/>
      <c r="BS50" s="785"/>
      <c r="CL50" s="184">
        <v>7.013888888888889E-3</v>
      </c>
      <c r="CM50" s="336">
        <f t="shared" si="287"/>
        <v>45279.007013888891</v>
      </c>
      <c r="CN50" s="141" t="s">
        <v>366</v>
      </c>
      <c r="CO50" s="141">
        <v>7.0000000000000001E-3</v>
      </c>
      <c r="CP50" s="141">
        <v>1.4E-2</v>
      </c>
      <c r="CQ50" s="141">
        <v>1.4E-2</v>
      </c>
      <c r="CR50" s="198">
        <f t="shared" si="42"/>
        <v>16.744914725691267</v>
      </c>
      <c r="CS50" s="198">
        <f t="shared" si="288"/>
        <v>1196.0653375493762</v>
      </c>
      <c r="CT50" s="198">
        <f t="shared" si="289"/>
        <v>8.3724573628456334</v>
      </c>
      <c r="CU50" s="408">
        <f t="shared" si="45"/>
        <v>44.699999999999996</v>
      </c>
      <c r="CV50" s="198">
        <f t="shared" si="290"/>
        <v>1.1163276483794178</v>
      </c>
      <c r="CW50" s="198">
        <f t="shared" si="291"/>
        <v>1.2880703635147126</v>
      </c>
      <c r="CX50" s="198">
        <f t="shared" si="292"/>
        <v>7.2561297144662156</v>
      </c>
      <c r="CY50" s="198">
        <f t="shared" si="293"/>
        <v>9.6605277263603462</v>
      </c>
      <c r="CZ50" s="782"/>
      <c r="DA50" s="785"/>
      <c r="DC50" s="324">
        <v>0.96182870370370377</v>
      </c>
      <c r="DD50" s="335">
        <f t="shared" si="50"/>
        <v>45278.961828703701</v>
      </c>
      <c r="DE50" s="314" t="s">
        <v>370</v>
      </c>
      <c r="DF50" s="314">
        <v>8.0000000000000002E-3</v>
      </c>
      <c r="DG50" s="314">
        <v>3.7999999999999999E-2</v>
      </c>
      <c r="DH50" s="314">
        <v>3.7999999999999999E-2</v>
      </c>
      <c r="DI50" s="315">
        <f t="shared" si="157"/>
        <v>167.08492919549852</v>
      </c>
      <c r="DJ50" s="315">
        <f t="shared" si="232"/>
        <v>4396.9718209341718</v>
      </c>
      <c r="DK50" s="315">
        <f t="shared" si="233"/>
        <v>35.175774567473375</v>
      </c>
      <c r="DL50" s="315">
        <f t="shared" si="54"/>
        <v>284.26186016718833</v>
      </c>
      <c r="DM50" s="315">
        <f t="shared" si="234"/>
        <v>4.2842289537307314</v>
      </c>
      <c r="DN50" s="315">
        <f t="shared" si="235"/>
        <v>4.5158088971756358</v>
      </c>
      <c r="DO50" s="315">
        <f t="shared" si="236"/>
        <v>30.891545613742643</v>
      </c>
      <c r="DP50" s="315">
        <f t="shared" si="237"/>
        <v>39.691583464649014</v>
      </c>
      <c r="DQ50" s="782"/>
      <c r="DR50" s="785"/>
      <c r="DT50" s="325">
        <v>0.96237268518518515</v>
      </c>
      <c r="DU50" s="334">
        <f t="shared" si="78"/>
        <v>45278.962372685186</v>
      </c>
      <c r="DV50" s="316" t="s">
        <v>372</v>
      </c>
      <c r="DW50" s="316">
        <v>0.01</v>
      </c>
      <c r="DX50" s="316">
        <v>2.3E-2</v>
      </c>
      <c r="DY50" s="316">
        <v>2.3E-2</v>
      </c>
      <c r="DZ50" s="317">
        <f t="shared" si="262"/>
        <v>64.621814355564965</v>
      </c>
      <c r="EA50" s="317">
        <f t="shared" si="263"/>
        <v>2809.644102415868</v>
      </c>
      <c r="EB50" s="317">
        <f t="shared" si="264"/>
        <v>28.096441024158679</v>
      </c>
      <c r="EC50" s="317">
        <f t="shared" si="62"/>
        <v>125.46997494670752</v>
      </c>
      <c r="ED50" s="317">
        <f t="shared" si="265"/>
        <v>2.6925755981485402</v>
      </c>
      <c r="EE50" s="317">
        <f t="shared" si="266"/>
        <v>2.9373551979802262</v>
      </c>
      <c r="EF50" s="317">
        <f t="shared" si="267"/>
        <v>25.403865426010139</v>
      </c>
      <c r="EG50" s="317">
        <f t="shared" si="268"/>
        <v>31.033796222138903</v>
      </c>
    </row>
    <row r="51" spans="1:137" x14ac:dyDescent="0.25">
      <c r="A51" s="22">
        <v>45645</v>
      </c>
      <c r="B51" s="23">
        <v>0.19722222222222222</v>
      </c>
      <c r="C51" s="24" t="s">
        <v>21</v>
      </c>
      <c r="D51" s="24" t="s">
        <v>86</v>
      </c>
      <c r="E51" s="24"/>
      <c r="F51" s="24" t="s">
        <v>60</v>
      </c>
      <c r="Z51" s="318" t="s">
        <v>61</v>
      </c>
      <c r="AA51" s="318" t="s">
        <v>319</v>
      </c>
      <c r="AB51" s="318">
        <v>45.1</v>
      </c>
      <c r="AC51" s="318">
        <v>36</v>
      </c>
      <c r="AD51" s="319">
        <v>197.9</v>
      </c>
      <c r="AE51" s="318">
        <f t="shared" ref="AE51:AE53" si="294">(180-AC51)-(180-AB51)</f>
        <v>9.0999999999999943</v>
      </c>
      <c r="AF51" s="318">
        <f t="shared" ref="AF51:AF53" si="295">(90-AB51)+AC51</f>
        <v>80.900000000000006</v>
      </c>
      <c r="AG51" s="318">
        <f t="shared" ref="AG51:AG53" si="296">SIN(RADIANS(AE51))*AD51</f>
        <v>31.299481509662268</v>
      </c>
      <c r="AL51" s="322">
        <v>0.97582175925925929</v>
      </c>
      <c r="AM51" s="339">
        <f t="shared" si="25"/>
        <v>45278.975821759261</v>
      </c>
      <c r="AN51" s="309" t="s">
        <v>311</v>
      </c>
      <c r="AO51" s="309">
        <v>7.0000000000000001E-3</v>
      </c>
      <c r="AP51" s="309">
        <v>3.0000000000000001E-3</v>
      </c>
      <c r="AQ51" s="309">
        <v>3.0000000000000001E-3</v>
      </c>
      <c r="AR51" s="309">
        <f t="shared" si="225"/>
        <v>7.8632802042436971</v>
      </c>
      <c r="AS51" s="309">
        <f t="shared" si="269"/>
        <v>2621.0934014145655</v>
      </c>
      <c r="AT51" s="309">
        <f t="shared" si="270"/>
        <v>18.34765380990196</v>
      </c>
      <c r="AU51" s="309">
        <f t="shared" si="28"/>
        <v>7.8632802042436971</v>
      </c>
      <c r="AV51" s="408">
        <f t="shared" si="29"/>
        <v>45.282825940886248</v>
      </c>
      <c r="AW51" s="309">
        <f t="shared" si="271"/>
        <v>1.9658200510609243</v>
      </c>
      <c r="AX51" s="309">
        <f t="shared" si="272"/>
        <v>3.9316401021218486</v>
      </c>
      <c r="AY51" s="309">
        <f t="shared" si="273"/>
        <v>16.381833758841037</v>
      </c>
      <c r="AZ51" s="309">
        <f t="shared" si="274"/>
        <v>22.27929391202381</v>
      </c>
      <c r="BA51" s="772"/>
      <c r="BB51" s="778"/>
      <c r="BD51" s="340">
        <v>0.99318287037037034</v>
      </c>
      <c r="BE51" s="341">
        <f t="shared" si="209"/>
        <v>45278.99318287037</v>
      </c>
      <c r="BF51" s="342" t="s">
        <v>324</v>
      </c>
      <c r="BG51" s="342">
        <v>5.0000000000000001E-3</v>
      </c>
      <c r="BH51" s="342">
        <v>1.4999999999999999E-2</v>
      </c>
      <c r="BI51" s="342">
        <v>1.4999999999999999E-2</v>
      </c>
      <c r="BJ51" s="343">
        <f t="shared" si="190"/>
        <v>35.258839058181493</v>
      </c>
      <c r="BK51" s="343">
        <f t="shared" si="281"/>
        <v>2350.589270545433</v>
      </c>
      <c r="BL51" s="343">
        <f t="shared" si="282"/>
        <v>11.752946352727164</v>
      </c>
      <c r="BM51" s="408">
        <f t="shared" si="68"/>
        <v>114.09999999999998</v>
      </c>
      <c r="BN51" s="343">
        <f t="shared" si="283"/>
        <v>2.2036774411363433</v>
      </c>
      <c r="BO51" s="343">
        <f t="shared" si="284"/>
        <v>2.5184885041558216</v>
      </c>
      <c r="BP51" s="343">
        <f t="shared" si="285"/>
        <v>9.549268911590822</v>
      </c>
      <c r="BQ51" s="343">
        <f t="shared" si="286"/>
        <v>14.271434856882987</v>
      </c>
      <c r="BR51" s="782"/>
      <c r="BS51" s="785"/>
      <c r="CL51" s="184">
        <v>1.0520833333333333E-2</v>
      </c>
      <c r="CM51" s="336">
        <f t="shared" si="287"/>
        <v>45279.010520833333</v>
      </c>
      <c r="CN51" s="141" t="s">
        <v>366</v>
      </c>
      <c r="CO51" s="141">
        <v>5.0000000000000001E-3</v>
      </c>
      <c r="CP51" s="141">
        <v>1.4E-2</v>
      </c>
      <c r="CQ51" s="141">
        <v>1.4E-2</v>
      </c>
      <c r="CR51" s="198">
        <f t="shared" si="42"/>
        <v>16.744914725691267</v>
      </c>
      <c r="CS51" s="198">
        <f t="shared" si="288"/>
        <v>1196.0653375493762</v>
      </c>
      <c r="CT51" s="198">
        <f t="shared" si="289"/>
        <v>5.9803266877468815</v>
      </c>
      <c r="CU51" s="408">
        <f t="shared" si="45"/>
        <v>44.699999999999996</v>
      </c>
      <c r="CV51" s="198">
        <f t="shared" si="290"/>
        <v>1.1163276483794178</v>
      </c>
      <c r="CW51" s="198">
        <f t="shared" si="291"/>
        <v>1.2880703635147126</v>
      </c>
      <c r="CX51" s="198">
        <f t="shared" si="292"/>
        <v>4.8639990393674637</v>
      </c>
      <c r="CY51" s="198">
        <f t="shared" si="293"/>
        <v>7.2683970512615943</v>
      </c>
      <c r="CZ51" s="782"/>
      <c r="DA51" s="785"/>
      <c r="DC51" s="324">
        <v>0.96534722222222225</v>
      </c>
      <c r="DD51" s="335">
        <f t="shared" si="50"/>
        <v>45278.96534722222</v>
      </c>
      <c r="DE51" s="314" t="s">
        <v>370</v>
      </c>
      <c r="DF51" s="314">
        <v>1.2E-2</v>
      </c>
      <c r="DG51" s="314">
        <v>3.7999999999999999E-2</v>
      </c>
      <c r="DH51" s="314">
        <v>3.7999999999999999E-2</v>
      </c>
      <c r="DI51" s="315">
        <f t="shared" si="157"/>
        <v>167.08492919549852</v>
      </c>
      <c r="DJ51" s="315">
        <f t="shared" si="232"/>
        <v>4396.9718209341718</v>
      </c>
      <c r="DK51" s="315">
        <f t="shared" si="233"/>
        <v>52.76366185121006</v>
      </c>
      <c r="DL51" s="315">
        <f t="shared" si="54"/>
        <v>284.26186016718833</v>
      </c>
      <c r="DM51" s="315">
        <f t="shared" si="234"/>
        <v>4.2842289537307314</v>
      </c>
      <c r="DN51" s="315">
        <f t="shared" si="235"/>
        <v>4.5158088971756358</v>
      </c>
      <c r="DO51" s="315">
        <f t="shared" si="236"/>
        <v>48.479432897479327</v>
      </c>
      <c r="DP51" s="315">
        <f t="shared" si="237"/>
        <v>57.279470748385698</v>
      </c>
      <c r="DQ51" s="782"/>
      <c r="DR51" s="785"/>
      <c r="DT51" s="325">
        <v>0.96534722222222225</v>
      </c>
      <c r="DU51" s="334">
        <f t="shared" si="78"/>
        <v>45278.96534722222</v>
      </c>
      <c r="DV51" s="316" t="s">
        <v>372</v>
      </c>
      <c r="DW51" s="316">
        <v>8.9999999999999993E-3</v>
      </c>
      <c r="DX51" s="316">
        <v>2.3E-2</v>
      </c>
      <c r="DY51" s="316">
        <v>2.3E-2</v>
      </c>
      <c r="DZ51" s="317">
        <f t="shared" si="262"/>
        <v>64.621814355564965</v>
      </c>
      <c r="EA51" s="317">
        <f t="shared" si="263"/>
        <v>2809.644102415868</v>
      </c>
      <c r="EB51" s="317">
        <f t="shared" si="264"/>
        <v>25.286796921742809</v>
      </c>
      <c r="EC51" s="317">
        <f t="shared" si="62"/>
        <v>125.46997494670752</v>
      </c>
      <c r="ED51" s="317">
        <f t="shared" si="265"/>
        <v>2.6925755981485402</v>
      </c>
      <c r="EE51" s="317">
        <f t="shared" si="266"/>
        <v>2.9373551979802262</v>
      </c>
      <c r="EF51" s="317">
        <f t="shared" si="267"/>
        <v>22.594221323594269</v>
      </c>
      <c r="EG51" s="317">
        <f t="shared" si="268"/>
        <v>28.224152119723037</v>
      </c>
    </row>
    <row r="52" spans="1:137" ht="105" x14ac:dyDescent="0.25">
      <c r="A52" s="42">
        <v>45645</v>
      </c>
      <c r="B52" s="43">
        <v>0.19995370370370369</v>
      </c>
      <c r="C52" s="44" t="s">
        <v>36</v>
      </c>
      <c r="D52" s="44" t="s">
        <v>85</v>
      </c>
      <c r="E52" s="44"/>
      <c r="F52" s="44" t="s">
        <v>60</v>
      </c>
      <c r="Z52" s="309" t="s">
        <v>61</v>
      </c>
      <c r="AA52" s="309" t="s">
        <v>311</v>
      </c>
      <c r="AB52" s="309">
        <v>45.5</v>
      </c>
      <c r="AC52" s="309">
        <v>39</v>
      </c>
      <c r="AD52" s="310">
        <v>56.5</v>
      </c>
      <c r="AE52" s="309">
        <f t="shared" si="294"/>
        <v>6.5</v>
      </c>
      <c r="AF52" s="309">
        <f t="shared" si="295"/>
        <v>83.5</v>
      </c>
      <c r="AG52" s="309">
        <f t="shared" si="296"/>
        <v>6.3959815778867295</v>
      </c>
      <c r="AL52" s="322">
        <v>0.97920138888888886</v>
      </c>
      <c r="AM52" s="339">
        <f t="shared" si="25"/>
        <v>45278.979201388887</v>
      </c>
      <c r="AN52" s="309" t="s">
        <v>311</v>
      </c>
      <c r="AO52" s="309">
        <v>0.01</v>
      </c>
      <c r="AP52" s="309">
        <v>3.0000000000000001E-3</v>
      </c>
      <c r="AQ52" s="309">
        <v>3.0000000000000001E-3</v>
      </c>
      <c r="AR52" s="309">
        <f t="shared" si="225"/>
        <v>7.8632802042436971</v>
      </c>
      <c r="AS52" s="309">
        <f t="shared" si="269"/>
        <v>2621.0934014145655</v>
      </c>
      <c r="AT52" s="309">
        <f t="shared" si="270"/>
        <v>26.210934014145657</v>
      </c>
      <c r="AU52" s="309">
        <f t="shared" si="28"/>
        <v>7.8632802042436971</v>
      </c>
      <c r="AV52" s="408">
        <f t="shared" si="29"/>
        <v>45.282825940886248</v>
      </c>
      <c r="AW52" s="309">
        <f t="shared" si="271"/>
        <v>1.9658200510609243</v>
      </c>
      <c r="AX52" s="309">
        <f t="shared" si="272"/>
        <v>3.9316401021218486</v>
      </c>
      <c r="AY52" s="309">
        <f t="shared" si="273"/>
        <v>24.245113963084734</v>
      </c>
      <c r="AZ52" s="309">
        <f t="shared" si="274"/>
        <v>30.142574116267504</v>
      </c>
      <c r="BA52" s="772"/>
      <c r="BB52" s="778"/>
      <c r="BD52" s="340">
        <v>0.99657407407407417</v>
      </c>
      <c r="BE52" s="341">
        <f t="shared" si="209"/>
        <v>45278.996574074074</v>
      </c>
      <c r="BF52" s="342" t="s">
        <v>324</v>
      </c>
      <c r="BG52" s="342">
        <v>4.0000000000000001E-3</v>
      </c>
      <c r="BH52" s="342">
        <v>1.4999999999999999E-2</v>
      </c>
      <c r="BI52" s="342">
        <v>1.4999999999999999E-2</v>
      </c>
      <c r="BJ52" s="343">
        <f t="shared" si="190"/>
        <v>35.258839058181493</v>
      </c>
      <c r="BK52" s="343">
        <f t="shared" si="281"/>
        <v>2350.589270545433</v>
      </c>
      <c r="BL52" s="343">
        <f t="shared" si="282"/>
        <v>9.4023570821817319</v>
      </c>
      <c r="BM52" s="408">
        <f t="shared" si="68"/>
        <v>114.09999999999998</v>
      </c>
      <c r="BN52" s="343">
        <f t="shared" si="283"/>
        <v>2.2036774411363433</v>
      </c>
      <c r="BO52" s="343">
        <f t="shared" si="284"/>
        <v>2.5184885041558216</v>
      </c>
      <c r="BP52" s="343">
        <f t="shared" si="285"/>
        <v>7.1986796410453886</v>
      </c>
      <c r="BQ52" s="343">
        <f t="shared" si="286"/>
        <v>11.920845586337553</v>
      </c>
      <c r="BR52" s="782"/>
      <c r="BS52" s="785"/>
      <c r="CL52" s="184">
        <v>1.3958333333333335E-2</v>
      </c>
      <c r="CM52" s="336">
        <f t="shared" si="287"/>
        <v>45279.013958333337</v>
      </c>
      <c r="CN52" s="141" t="s">
        <v>366</v>
      </c>
      <c r="CO52" s="141">
        <v>7.0000000000000001E-3</v>
      </c>
      <c r="CP52" s="141">
        <v>1.4E-2</v>
      </c>
      <c r="CQ52" s="141">
        <v>1.4E-2</v>
      </c>
      <c r="CR52" s="198">
        <f t="shared" si="42"/>
        <v>16.744914725691267</v>
      </c>
      <c r="CS52" s="198">
        <f t="shared" si="288"/>
        <v>1196.0653375493762</v>
      </c>
      <c r="CT52" s="198">
        <f t="shared" si="289"/>
        <v>8.3724573628456334</v>
      </c>
      <c r="CU52" s="408">
        <f t="shared" si="45"/>
        <v>44.699999999999996</v>
      </c>
      <c r="CV52" s="198">
        <f t="shared" si="290"/>
        <v>1.1163276483794178</v>
      </c>
      <c r="CW52" s="198">
        <f t="shared" si="291"/>
        <v>1.2880703635147126</v>
      </c>
      <c r="CX52" s="198">
        <f t="shared" si="292"/>
        <v>7.2561297144662156</v>
      </c>
      <c r="CY52" s="198">
        <f t="shared" si="293"/>
        <v>9.6605277263603462</v>
      </c>
      <c r="CZ52" s="782"/>
      <c r="DA52" s="785"/>
      <c r="DC52" s="324">
        <v>0.96879629629629627</v>
      </c>
      <c r="DD52" s="335">
        <f t="shared" si="50"/>
        <v>45278.9687962963</v>
      </c>
      <c r="DE52" s="314" t="s">
        <v>370</v>
      </c>
      <c r="DF52" s="314">
        <v>1.2999999999999999E-2</v>
      </c>
      <c r="DG52" s="314">
        <v>3.7999999999999999E-2</v>
      </c>
      <c r="DH52" s="314">
        <v>3.7999999999999999E-2</v>
      </c>
      <c r="DI52" s="315">
        <f t="shared" si="157"/>
        <v>167.08492919549852</v>
      </c>
      <c r="DJ52" s="315">
        <f t="shared" ref="DJ52:DJ59" si="297">DI52/DH52</f>
        <v>4396.9718209341718</v>
      </c>
      <c r="DK52" s="315">
        <f t="shared" ref="DK52:DK59" si="298">DF52*DJ52</f>
        <v>57.160633672144229</v>
      </c>
      <c r="DL52" s="315">
        <f t="shared" si="54"/>
        <v>284.26186016718833</v>
      </c>
      <c r="DM52" s="315">
        <f t="shared" ref="DM52:DM59" si="299">0.001*((DI52/(DH52+0.001)))</f>
        <v>4.2842289537307314</v>
      </c>
      <c r="DN52" s="315">
        <f t="shared" ref="DN52:DN59" si="300">0.001*((DI52/(DH52-0.001)))</f>
        <v>4.5158088971756358</v>
      </c>
      <c r="DO52" s="315">
        <f t="shared" ref="DO52:DO59" si="301">DK52-DM52</f>
        <v>52.876404718413497</v>
      </c>
      <c r="DP52" s="315">
        <f t="shared" ref="DP52:DP59" si="302">DK52+DN52</f>
        <v>61.676442569319867</v>
      </c>
      <c r="DQ52" s="782"/>
      <c r="DR52" s="785"/>
      <c r="DT52" s="325">
        <v>0.96879629629629627</v>
      </c>
      <c r="DU52" s="334">
        <f t="shared" si="78"/>
        <v>45278.9687962963</v>
      </c>
      <c r="DV52" s="316" t="s">
        <v>372</v>
      </c>
      <c r="DW52" s="316">
        <v>1.2999999999999999E-2</v>
      </c>
      <c r="DX52" s="316">
        <v>2.3E-2</v>
      </c>
      <c r="DY52" s="316">
        <v>2.3E-2</v>
      </c>
      <c r="DZ52" s="317">
        <f t="shared" si="262"/>
        <v>64.621814355564965</v>
      </c>
      <c r="EA52" s="317">
        <f t="shared" ref="EA52:EA59" si="303">DZ52/DY52</f>
        <v>2809.644102415868</v>
      </c>
      <c r="EB52" s="317">
        <f t="shared" ref="EB52:EB59" si="304">DW52*EA52</f>
        <v>36.525373331406286</v>
      </c>
      <c r="EC52" s="317">
        <f t="shared" si="62"/>
        <v>125.46997494670752</v>
      </c>
      <c r="ED52" s="317">
        <f t="shared" ref="ED52:ED59" si="305">0.001*((DZ52/(DY52+0.001)))</f>
        <v>2.6925755981485402</v>
      </c>
      <c r="EE52" s="317">
        <f t="shared" ref="EE52:EE59" si="306">0.001*((DZ52/(DY52-0.001)))</f>
        <v>2.9373551979802262</v>
      </c>
      <c r="EF52" s="317">
        <f t="shared" ref="EF52:EF59" si="307">EB52-ED52</f>
        <v>33.832797733257749</v>
      </c>
      <c r="EG52" s="317">
        <f t="shared" ref="EG52:EG59" si="308">EB52+EE52</f>
        <v>39.46272852938651</v>
      </c>
    </row>
    <row r="53" spans="1:137" x14ac:dyDescent="0.25">
      <c r="A53" s="13">
        <v>45645</v>
      </c>
      <c r="B53" s="11">
        <v>0.2076388888888889</v>
      </c>
      <c r="C53" s="10" t="s">
        <v>70</v>
      </c>
      <c r="D53" s="10" t="s">
        <v>88</v>
      </c>
      <c r="E53" s="10"/>
      <c r="F53" s="10" t="s">
        <v>60</v>
      </c>
      <c r="Z53" s="309" t="s">
        <v>60</v>
      </c>
      <c r="AA53" s="309" t="s">
        <v>321</v>
      </c>
      <c r="AB53" s="309">
        <v>45.7</v>
      </c>
      <c r="AC53" s="309">
        <v>39</v>
      </c>
      <c r="AD53" s="310">
        <v>242</v>
      </c>
      <c r="AE53" s="309">
        <f t="shared" si="294"/>
        <v>6.6999999999999886</v>
      </c>
      <c r="AF53" s="309">
        <f t="shared" si="295"/>
        <v>83.3</v>
      </c>
      <c r="AG53" s="309">
        <f t="shared" si="296"/>
        <v>28.23431837803858</v>
      </c>
      <c r="AL53" s="322">
        <v>0.98271990740740733</v>
      </c>
      <c r="AM53" s="339">
        <f t="shared" si="25"/>
        <v>45278.982719907406</v>
      </c>
      <c r="AN53" s="309" t="s">
        <v>311</v>
      </c>
      <c r="AO53" s="309">
        <v>7.0000000000000001E-3</v>
      </c>
      <c r="AP53" s="309">
        <v>3.0000000000000001E-3</v>
      </c>
      <c r="AQ53" s="309">
        <v>3.0000000000000001E-3</v>
      </c>
      <c r="AR53" s="309">
        <f t="shared" si="225"/>
        <v>7.8632802042436971</v>
      </c>
      <c r="AS53" s="309">
        <f t="shared" si="269"/>
        <v>2621.0934014145655</v>
      </c>
      <c r="AT53" s="309">
        <f t="shared" si="270"/>
        <v>18.34765380990196</v>
      </c>
      <c r="AU53" s="309">
        <f t="shared" si="28"/>
        <v>7.8632802042436971</v>
      </c>
      <c r="AV53" s="408">
        <f t="shared" si="29"/>
        <v>45.282825940886248</v>
      </c>
      <c r="AW53" s="309">
        <f t="shared" si="271"/>
        <v>1.9658200510609243</v>
      </c>
      <c r="AX53" s="309">
        <f t="shared" si="272"/>
        <v>3.9316401021218486</v>
      </c>
      <c r="AY53" s="309">
        <f t="shared" si="273"/>
        <v>16.381833758841037</v>
      </c>
      <c r="AZ53" s="309">
        <f t="shared" si="274"/>
        <v>22.27929391202381</v>
      </c>
      <c r="BA53" s="772"/>
      <c r="BB53" s="778"/>
      <c r="BD53" s="340">
        <v>9.2592592592592588E-5</v>
      </c>
      <c r="BE53" s="341">
        <f>DATE(2023,12,19) + BD53</f>
        <v>45279.000092592592</v>
      </c>
      <c r="BF53" s="342" t="s">
        <v>324</v>
      </c>
      <c r="BG53" s="342">
        <v>5.0000000000000001E-3</v>
      </c>
      <c r="BH53" s="342">
        <v>1.4999999999999999E-2</v>
      </c>
      <c r="BI53" s="342">
        <v>1.4999999999999999E-2</v>
      </c>
      <c r="BJ53" s="343">
        <f t="shared" si="190"/>
        <v>35.258839058181493</v>
      </c>
      <c r="BK53" s="343">
        <f t="shared" si="281"/>
        <v>2350.589270545433</v>
      </c>
      <c r="BL53" s="343">
        <f t="shared" si="282"/>
        <v>11.752946352727164</v>
      </c>
      <c r="BM53" s="408">
        <f t="shared" si="68"/>
        <v>114.09999999999998</v>
      </c>
      <c r="BN53" s="343">
        <f t="shared" si="283"/>
        <v>2.2036774411363433</v>
      </c>
      <c r="BO53" s="343">
        <f t="shared" si="284"/>
        <v>2.5184885041558216</v>
      </c>
      <c r="BP53" s="343">
        <f t="shared" si="285"/>
        <v>9.549268911590822</v>
      </c>
      <c r="BQ53" s="343">
        <f t="shared" si="286"/>
        <v>14.271434856882987</v>
      </c>
      <c r="BR53" s="782"/>
      <c r="BS53" s="785"/>
      <c r="CL53" s="184">
        <v>1.7488425925925925E-2</v>
      </c>
      <c r="CM53" s="336">
        <f t="shared" si="287"/>
        <v>45279.017488425925</v>
      </c>
      <c r="CN53" s="141" t="s">
        <v>366</v>
      </c>
      <c r="CO53" s="141">
        <v>7.0000000000000001E-3</v>
      </c>
      <c r="CP53" s="141">
        <v>1.4E-2</v>
      </c>
      <c r="CQ53" s="141">
        <v>1.4E-2</v>
      </c>
      <c r="CR53" s="198">
        <f t="shared" si="42"/>
        <v>16.744914725691267</v>
      </c>
      <c r="CS53" s="198">
        <f t="shared" si="288"/>
        <v>1196.0653375493762</v>
      </c>
      <c r="CT53" s="198">
        <f t="shared" si="289"/>
        <v>8.3724573628456334</v>
      </c>
      <c r="CU53" s="408">
        <f t="shared" si="45"/>
        <v>44.699999999999996</v>
      </c>
      <c r="CV53" s="198">
        <f t="shared" si="290"/>
        <v>1.1163276483794178</v>
      </c>
      <c r="CW53" s="198">
        <f t="shared" si="291"/>
        <v>1.2880703635147126</v>
      </c>
      <c r="CX53" s="198">
        <f t="shared" si="292"/>
        <v>7.2561297144662156</v>
      </c>
      <c r="CY53" s="198">
        <f t="shared" si="293"/>
        <v>9.6605277263603462</v>
      </c>
      <c r="CZ53" s="782"/>
      <c r="DA53" s="785"/>
      <c r="DC53" s="324">
        <v>0.9723032407407407</v>
      </c>
      <c r="DD53" s="335">
        <f t="shared" si="50"/>
        <v>45278.972303240742</v>
      </c>
      <c r="DE53" s="314" t="s">
        <v>370</v>
      </c>
      <c r="DF53" s="314">
        <v>8.0000000000000002E-3</v>
      </c>
      <c r="DG53" s="314">
        <v>3.7999999999999999E-2</v>
      </c>
      <c r="DH53" s="314">
        <v>3.7999999999999999E-2</v>
      </c>
      <c r="DI53" s="315">
        <f t="shared" si="157"/>
        <v>167.08492919549852</v>
      </c>
      <c r="DJ53" s="315">
        <f t="shared" si="297"/>
        <v>4396.9718209341718</v>
      </c>
      <c r="DK53" s="315">
        <f t="shared" si="298"/>
        <v>35.175774567473375</v>
      </c>
      <c r="DL53" s="315">
        <f t="shared" si="54"/>
        <v>284.26186016718833</v>
      </c>
      <c r="DM53" s="315">
        <f t="shared" si="299"/>
        <v>4.2842289537307314</v>
      </c>
      <c r="DN53" s="315">
        <f t="shared" si="300"/>
        <v>4.5158088971756358</v>
      </c>
      <c r="DO53" s="315">
        <f t="shared" si="301"/>
        <v>30.891545613742643</v>
      </c>
      <c r="DP53" s="315">
        <f t="shared" si="302"/>
        <v>39.691583464649014</v>
      </c>
      <c r="DQ53" s="782"/>
      <c r="DR53" s="785"/>
      <c r="DT53" s="325">
        <v>0.9723032407407407</v>
      </c>
      <c r="DU53" s="334">
        <f t="shared" si="78"/>
        <v>45278.972303240742</v>
      </c>
      <c r="DV53" s="316" t="s">
        <v>372</v>
      </c>
      <c r="DW53" s="316">
        <v>0.01</v>
      </c>
      <c r="DX53" s="316">
        <v>2.3E-2</v>
      </c>
      <c r="DY53" s="316">
        <v>2.3E-2</v>
      </c>
      <c r="DZ53" s="317">
        <f t="shared" si="262"/>
        <v>64.621814355564965</v>
      </c>
      <c r="EA53" s="317">
        <f t="shared" si="303"/>
        <v>2809.644102415868</v>
      </c>
      <c r="EB53" s="317">
        <f t="shared" si="304"/>
        <v>28.096441024158679</v>
      </c>
      <c r="EC53" s="317">
        <f t="shared" si="62"/>
        <v>125.46997494670752</v>
      </c>
      <c r="ED53" s="317">
        <f t="shared" si="305"/>
        <v>2.6925755981485402</v>
      </c>
      <c r="EE53" s="317">
        <f t="shared" si="306"/>
        <v>2.9373551979802262</v>
      </c>
      <c r="EF53" s="317">
        <f t="shared" si="307"/>
        <v>25.403865426010139</v>
      </c>
      <c r="EG53" s="317">
        <f t="shared" si="308"/>
        <v>31.033796222138903</v>
      </c>
    </row>
    <row r="54" spans="1:137" ht="30" x14ac:dyDescent="0.25">
      <c r="A54" s="13">
        <v>45645</v>
      </c>
      <c r="B54" s="12">
        <v>0.21145833333333333</v>
      </c>
      <c r="C54" s="10" t="s">
        <v>70</v>
      </c>
      <c r="D54" s="10" t="s">
        <v>89</v>
      </c>
      <c r="E54" s="10"/>
      <c r="F54" s="10" t="s">
        <v>60</v>
      </c>
      <c r="Z54" s="145" t="s">
        <v>60</v>
      </c>
      <c r="AA54" s="145" t="s">
        <v>324</v>
      </c>
      <c r="AB54" s="145">
        <v>46.5</v>
      </c>
      <c r="AC54" s="145">
        <v>30</v>
      </c>
      <c r="AD54" s="202">
        <v>114.1</v>
      </c>
      <c r="AE54" s="145">
        <f>(180-AC54)-(180-AB54)</f>
        <v>16.5</v>
      </c>
      <c r="AF54" s="145">
        <f>(90-AB54)+AC54</f>
        <v>73.5</v>
      </c>
      <c r="AG54" s="145">
        <f>SIN(RADIANS(AE54))*AD54</f>
        <v>32.406150830717571</v>
      </c>
      <c r="AL54" s="322">
        <v>0.98623842592592592</v>
      </c>
      <c r="AM54" s="339">
        <f t="shared" si="25"/>
        <v>45278.986238425925</v>
      </c>
      <c r="AN54" s="309" t="s">
        <v>311</v>
      </c>
      <c r="AO54" s="309">
        <v>6.0000000000000001E-3</v>
      </c>
      <c r="AP54" s="309">
        <v>3.0000000000000001E-3</v>
      </c>
      <c r="AQ54" s="309">
        <v>3.0000000000000001E-3</v>
      </c>
      <c r="AR54" s="309">
        <f t="shared" si="225"/>
        <v>7.8632802042436971</v>
      </c>
      <c r="AS54" s="309">
        <f t="shared" ref="AS54" si="309">AR54/AQ54</f>
        <v>2621.0934014145655</v>
      </c>
      <c r="AT54" s="309">
        <f t="shared" ref="AT54" si="310">AO54*AS54</f>
        <v>15.726560408487394</v>
      </c>
      <c r="AU54" s="309">
        <f t="shared" si="28"/>
        <v>7.8632802042436971</v>
      </c>
      <c r="AV54" s="408">
        <f t="shared" si="29"/>
        <v>45.282825940886248</v>
      </c>
      <c r="AW54" s="309">
        <f t="shared" ref="AW54" si="311">0.001*((AR54/(AQ54+0.001)))</f>
        <v>1.9658200510609243</v>
      </c>
      <c r="AX54" s="309">
        <f t="shared" ref="AX54" si="312">0.001*((AR54/(AQ54-0.001)))</f>
        <v>3.9316401021218486</v>
      </c>
      <c r="AY54" s="309">
        <f t="shared" ref="AY54" si="313">AT54-AW54</f>
        <v>13.760740357426471</v>
      </c>
      <c r="AZ54" s="309">
        <f t="shared" ref="AZ54" si="314">AT54+AX54</f>
        <v>19.658200510609241</v>
      </c>
      <c r="BA54" s="772"/>
      <c r="BB54" s="778"/>
      <c r="BD54" s="340">
        <v>3.5995370370370369E-3</v>
      </c>
      <c r="BE54" s="341">
        <f t="shared" ref="BE54:BE64" si="315">DATE(2023,12,19) + BD54</f>
        <v>45279.003599537034</v>
      </c>
      <c r="BF54" s="342" t="s">
        <v>324</v>
      </c>
      <c r="BG54" s="342">
        <v>5.0000000000000001E-3</v>
      </c>
      <c r="BH54" s="342">
        <v>1.4999999999999999E-2</v>
      </c>
      <c r="BI54" s="342">
        <v>1.4999999999999999E-2</v>
      </c>
      <c r="BJ54" s="343">
        <f t="shared" si="190"/>
        <v>35.258839058181493</v>
      </c>
      <c r="BK54" s="343">
        <f t="shared" si="281"/>
        <v>2350.589270545433</v>
      </c>
      <c r="BL54" s="343">
        <f t="shared" si="282"/>
        <v>11.752946352727164</v>
      </c>
      <c r="BM54" s="408">
        <f t="shared" si="68"/>
        <v>114.09999999999998</v>
      </c>
      <c r="BN54" s="343">
        <f t="shared" si="283"/>
        <v>2.2036774411363433</v>
      </c>
      <c r="BO54" s="343">
        <f t="shared" si="284"/>
        <v>2.5184885041558216</v>
      </c>
      <c r="BP54" s="343">
        <f t="shared" si="285"/>
        <v>9.549268911590822</v>
      </c>
      <c r="BQ54" s="343">
        <f t="shared" si="286"/>
        <v>14.271434856882987</v>
      </c>
      <c r="BR54" s="782"/>
      <c r="BS54" s="785"/>
      <c r="CL54" s="184">
        <v>2.0925925925925928E-2</v>
      </c>
      <c r="CM54" s="336">
        <f t="shared" si="287"/>
        <v>45279.020925925928</v>
      </c>
      <c r="CN54" s="141" t="s">
        <v>366</v>
      </c>
      <c r="CO54" s="141">
        <v>7.0000000000000001E-3</v>
      </c>
      <c r="CP54" s="141">
        <v>1.4E-2</v>
      </c>
      <c r="CQ54" s="141">
        <v>1.4E-2</v>
      </c>
      <c r="CR54" s="198">
        <f t="shared" si="42"/>
        <v>16.744914725691267</v>
      </c>
      <c r="CS54" s="198">
        <f t="shared" si="288"/>
        <v>1196.0653375493762</v>
      </c>
      <c r="CT54" s="198">
        <f t="shared" si="289"/>
        <v>8.3724573628456334</v>
      </c>
      <c r="CU54" s="408">
        <f t="shared" si="45"/>
        <v>44.699999999999996</v>
      </c>
      <c r="CV54" s="198">
        <f t="shared" si="290"/>
        <v>1.1163276483794178</v>
      </c>
      <c r="CW54" s="198">
        <f t="shared" si="291"/>
        <v>1.2880703635147126</v>
      </c>
      <c r="CX54" s="198">
        <f t="shared" si="292"/>
        <v>7.2561297144662156</v>
      </c>
      <c r="CY54" s="198">
        <f t="shared" si="293"/>
        <v>9.6605277263603462</v>
      </c>
      <c r="CZ54" s="782"/>
      <c r="DA54" s="785"/>
      <c r="DC54" s="324">
        <v>0.97582175925925929</v>
      </c>
      <c r="DD54" s="335">
        <f t="shared" si="50"/>
        <v>45278.975821759261</v>
      </c>
      <c r="DE54" s="314" t="s">
        <v>370</v>
      </c>
      <c r="DF54" s="314">
        <v>8.9999999999999993E-3</v>
      </c>
      <c r="DG54" s="314">
        <v>3.7999999999999999E-2</v>
      </c>
      <c r="DH54" s="314">
        <v>3.7999999999999999E-2</v>
      </c>
      <c r="DI54" s="315">
        <f t="shared" si="157"/>
        <v>167.08492919549852</v>
      </c>
      <c r="DJ54" s="315">
        <f t="shared" si="297"/>
        <v>4396.9718209341718</v>
      </c>
      <c r="DK54" s="315">
        <f t="shared" si="298"/>
        <v>39.572746388407545</v>
      </c>
      <c r="DL54" s="315">
        <f t="shared" si="54"/>
        <v>284.26186016718833</v>
      </c>
      <c r="DM54" s="315">
        <f t="shared" si="299"/>
        <v>4.2842289537307314</v>
      </c>
      <c r="DN54" s="315">
        <f t="shared" si="300"/>
        <v>4.5158088971756358</v>
      </c>
      <c r="DO54" s="315">
        <f t="shared" si="301"/>
        <v>35.288517434676812</v>
      </c>
      <c r="DP54" s="315">
        <f t="shared" si="302"/>
        <v>44.088555285583183</v>
      </c>
      <c r="DQ54" s="782"/>
      <c r="DR54" s="785"/>
      <c r="DT54" s="325">
        <v>0.97582175925925929</v>
      </c>
      <c r="DU54" s="334">
        <f t="shared" si="78"/>
        <v>45278.975821759261</v>
      </c>
      <c r="DV54" s="316" t="s">
        <v>372</v>
      </c>
      <c r="DW54" s="316">
        <v>0.01</v>
      </c>
      <c r="DX54" s="316">
        <v>2.3E-2</v>
      </c>
      <c r="DY54" s="316">
        <v>2.3E-2</v>
      </c>
      <c r="DZ54" s="317">
        <f t="shared" si="262"/>
        <v>64.621814355564965</v>
      </c>
      <c r="EA54" s="317">
        <f t="shared" si="303"/>
        <v>2809.644102415868</v>
      </c>
      <c r="EB54" s="317">
        <f t="shared" si="304"/>
        <v>28.096441024158679</v>
      </c>
      <c r="EC54" s="317">
        <f t="shared" si="62"/>
        <v>125.46997494670752</v>
      </c>
      <c r="ED54" s="317">
        <f t="shared" si="305"/>
        <v>2.6925755981485402</v>
      </c>
      <c r="EE54" s="317">
        <f t="shared" si="306"/>
        <v>2.9373551979802262</v>
      </c>
      <c r="EF54" s="317">
        <f t="shared" si="307"/>
        <v>25.403865426010139</v>
      </c>
      <c r="EG54" s="317">
        <f t="shared" si="308"/>
        <v>31.033796222138903</v>
      </c>
    </row>
    <row r="55" spans="1:137" x14ac:dyDescent="0.25">
      <c r="A55" s="61">
        <v>45645</v>
      </c>
      <c r="B55" s="57">
        <v>0.24305555555555555</v>
      </c>
      <c r="C55" s="56"/>
      <c r="D55" s="56"/>
      <c r="E55" s="56" t="s">
        <v>90</v>
      </c>
      <c r="F55" s="56" t="s">
        <v>60</v>
      </c>
      <c r="Z55" s="145" t="s">
        <v>60</v>
      </c>
      <c r="AA55" s="145" t="s">
        <v>325</v>
      </c>
      <c r="AB55" s="145">
        <v>48.4</v>
      </c>
      <c r="AC55" s="145">
        <v>27</v>
      </c>
      <c r="AD55" s="202">
        <v>198.9</v>
      </c>
      <c r="AE55" s="145">
        <f t="shared" ref="AE55:AE69" si="316">(180-AC55)-(180-AB55)</f>
        <v>21.400000000000006</v>
      </c>
      <c r="AF55" s="145">
        <f t="shared" ref="AF55:AF69" si="317">(90-AB55)+AC55</f>
        <v>68.599999999999994</v>
      </c>
      <c r="AG55" s="145">
        <f t="shared" ref="AG55:AG69" si="318">SIN(RADIANS(AE55))*AD55</f>
        <v>72.573992404752559</v>
      </c>
      <c r="AL55" s="322">
        <v>0.98965277777777771</v>
      </c>
      <c r="AM55" s="339">
        <f t="shared" si="25"/>
        <v>45278.989652777775</v>
      </c>
      <c r="AN55" s="309" t="s">
        <v>311</v>
      </c>
      <c r="AO55" s="309">
        <v>7.0000000000000001E-3</v>
      </c>
      <c r="AP55" s="309">
        <v>3.0000000000000001E-3</v>
      </c>
      <c r="AQ55" s="309">
        <v>3.0000000000000001E-3</v>
      </c>
      <c r="AR55" s="309">
        <f t="shared" si="225"/>
        <v>7.8632802042436971</v>
      </c>
      <c r="AS55" s="309">
        <f t="shared" ref="AS55:AS57" si="319">AR55/AQ55</f>
        <v>2621.0934014145655</v>
      </c>
      <c r="AT55" s="309">
        <f t="shared" ref="AT55:AT57" si="320">AO55*AS55</f>
        <v>18.34765380990196</v>
      </c>
      <c r="AU55" s="309">
        <f t="shared" si="28"/>
        <v>7.8632802042436971</v>
      </c>
      <c r="AV55" s="408">
        <f t="shared" si="29"/>
        <v>45.282825940886248</v>
      </c>
      <c r="AW55" s="309">
        <f t="shared" ref="AW55:AW57" si="321">0.001*((AR55/(AQ55+0.001)))</f>
        <v>1.9658200510609243</v>
      </c>
      <c r="AX55" s="309">
        <f t="shared" ref="AX55:AX57" si="322">0.001*((AR55/(AQ55-0.001)))</f>
        <v>3.9316401021218486</v>
      </c>
      <c r="AY55" s="309">
        <f t="shared" ref="AY55:AY57" si="323">AT55-AW55</f>
        <v>16.381833758841037</v>
      </c>
      <c r="AZ55" s="309">
        <f t="shared" ref="AZ55:AZ57" si="324">AT55+AX55</f>
        <v>22.27929391202381</v>
      </c>
      <c r="BA55" s="772"/>
      <c r="BB55" s="778"/>
      <c r="BD55" s="340">
        <v>7.013888888888889E-3</v>
      </c>
      <c r="BE55" s="341">
        <f t="shared" si="315"/>
        <v>45279.007013888891</v>
      </c>
      <c r="BF55" s="342" t="s">
        <v>324</v>
      </c>
      <c r="BG55" s="342">
        <v>2E-3</v>
      </c>
      <c r="BH55" s="342">
        <v>1.4999999999999999E-2</v>
      </c>
      <c r="BI55" s="342">
        <v>1.4999999999999999E-2</v>
      </c>
      <c r="BJ55" s="343">
        <f t="shared" si="190"/>
        <v>35.258839058181493</v>
      </c>
      <c r="BK55" s="343">
        <f t="shared" si="281"/>
        <v>2350.589270545433</v>
      </c>
      <c r="BL55" s="343">
        <f t="shared" si="282"/>
        <v>4.701178541090866</v>
      </c>
      <c r="BM55" s="408">
        <f t="shared" si="68"/>
        <v>114.09999999999998</v>
      </c>
      <c r="BN55" s="343">
        <f t="shared" si="283"/>
        <v>2.2036774411363433</v>
      </c>
      <c r="BO55" s="343">
        <f t="shared" si="284"/>
        <v>2.5184885041558216</v>
      </c>
      <c r="BP55" s="343">
        <f t="shared" si="285"/>
        <v>2.4975010999545226</v>
      </c>
      <c r="BQ55" s="343">
        <f t="shared" si="286"/>
        <v>7.2196670452466876</v>
      </c>
      <c r="BR55" s="782"/>
      <c r="BS55" s="785"/>
      <c r="CL55" s="184">
        <v>2.4375000000000004E-2</v>
      </c>
      <c r="CM55" s="336">
        <f t="shared" si="287"/>
        <v>45279.024375000001</v>
      </c>
      <c r="CN55" s="141" t="s">
        <v>366</v>
      </c>
      <c r="CO55" s="141">
        <v>7.0000000000000001E-3</v>
      </c>
      <c r="CP55" s="141">
        <v>1.4E-2</v>
      </c>
      <c r="CQ55" s="141">
        <v>1.4E-2</v>
      </c>
      <c r="CR55" s="198">
        <f t="shared" si="42"/>
        <v>16.744914725691267</v>
      </c>
      <c r="CS55" s="198">
        <f t="shared" si="288"/>
        <v>1196.0653375493762</v>
      </c>
      <c r="CT55" s="198">
        <f t="shared" si="289"/>
        <v>8.3724573628456334</v>
      </c>
      <c r="CU55" s="408">
        <f t="shared" si="45"/>
        <v>44.699999999999996</v>
      </c>
      <c r="CV55" s="198">
        <f t="shared" si="290"/>
        <v>1.1163276483794178</v>
      </c>
      <c r="CW55" s="198">
        <f t="shared" si="291"/>
        <v>1.2880703635147126</v>
      </c>
      <c r="CX55" s="198">
        <f t="shared" si="292"/>
        <v>7.2561297144662156</v>
      </c>
      <c r="CY55" s="198">
        <f t="shared" si="293"/>
        <v>9.6605277263603462</v>
      </c>
      <c r="CZ55" s="782"/>
      <c r="DA55" s="785"/>
      <c r="DC55" s="324">
        <v>0.97920138888888886</v>
      </c>
      <c r="DD55" s="335">
        <f t="shared" si="50"/>
        <v>45278.979201388887</v>
      </c>
      <c r="DE55" s="314" t="s">
        <v>370</v>
      </c>
      <c r="DF55" s="314">
        <v>8.9999999999999993E-3</v>
      </c>
      <c r="DG55" s="314">
        <v>3.7999999999999999E-2</v>
      </c>
      <c r="DH55" s="314">
        <v>3.7999999999999999E-2</v>
      </c>
      <c r="DI55" s="315">
        <f t="shared" si="157"/>
        <v>167.08492919549852</v>
      </c>
      <c r="DJ55" s="315">
        <f t="shared" si="297"/>
        <v>4396.9718209341718</v>
      </c>
      <c r="DK55" s="315">
        <f t="shared" si="298"/>
        <v>39.572746388407545</v>
      </c>
      <c r="DL55" s="315">
        <f t="shared" si="54"/>
        <v>284.26186016718833</v>
      </c>
      <c r="DM55" s="315">
        <f t="shared" si="299"/>
        <v>4.2842289537307314</v>
      </c>
      <c r="DN55" s="315">
        <f t="shared" si="300"/>
        <v>4.5158088971756358</v>
      </c>
      <c r="DO55" s="315">
        <f t="shared" si="301"/>
        <v>35.288517434676812</v>
      </c>
      <c r="DP55" s="315">
        <f t="shared" si="302"/>
        <v>44.088555285583183</v>
      </c>
      <c r="DQ55" s="782"/>
      <c r="DR55" s="785"/>
      <c r="DT55" s="325">
        <v>0.97920138888888886</v>
      </c>
      <c r="DU55" s="334">
        <f t="shared" si="78"/>
        <v>45278.979201388887</v>
      </c>
      <c r="DV55" s="316" t="s">
        <v>372</v>
      </c>
      <c r="DW55" s="316">
        <v>8.9999999999999993E-3</v>
      </c>
      <c r="DX55" s="316">
        <v>2.3E-2</v>
      </c>
      <c r="DY55" s="316">
        <v>2.3E-2</v>
      </c>
      <c r="DZ55" s="317">
        <f t="shared" si="262"/>
        <v>64.621814355564965</v>
      </c>
      <c r="EA55" s="317">
        <f t="shared" si="303"/>
        <v>2809.644102415868</v>
      </c>
      <c r="EB55" s="317">
        <f t="shared" si="304"/>
        <v>25.286796921742809</v>
      </c>
      <c r="EC55" s="317">
        <f t="shared" si="62"/>
        <v>125.46997494670752</v>
      </c>
      <c r="ED55" s="317">
        <f t="shared" si="305"/>
        <v>2.6925755981485402</v>
      </c>
      <c r="EE55" s="317">
        <f t="shared" si="306"/>
        <v>2.9373551979802262</v>
      </c>
      <c r="EF55" s="317">
        <f t="shared" si="307"/>
        <v>22.594221323594269</v>
      </c>
      <c r="EG55" s="317">
        <f t="shared" si="308"/>
        <v>28.224152119723037</v>
      </c>
    </row>
    <row r="56" spans="1:137" ht="60" x14ac:dyDescent="0.25">
      <c r="A56" s="30">
        <v>45645</v>
      </c>
      <c r="B56" s="31">
        <v>0.24547453703703703</v>
      </c>
      <c r="C56" s="32" t="s">
        <v>24</v>
      </c>
      <c r="D56" s="32" t="s">
        <v>95</v>
      </c>
      <c r="E56" s="32" t="s">
        <v>94</v>
      </c>
      <c r="F56" s="32" t="s">
        <v>60</v>
      </c>
      <c r="Z56" s="311" t="s">
        <v>60</v>
      </c>
      <c r="AA56" s="311" t="s">
        <v>327</v>
      </c>
      <c r="AB56" s="311">
        <v>48.3</v>
      </c>
      <c r="AC56" s="311">
        <v>30</v>
      </c>
      <c r="AD56" s="312">
        <v>46.9</v>
      </c>
      <c r="AE56" s="311">
        <f t="shared" si="316"/>
        <v>18.300000000000011</v>
      </c>
      <c r="AF56" s="311">
        <f t="shared" si="317"/>
        <v>71.7</v>
      </c>
      <c r="AG56" s="311">
        <f t="shared" si="318"/>
        <v>14.726246184871302</v>
      </c>
      <c r="AH56">
        <f>AG56+AG57</f>
        <v>50.089248206573821</v>
      </c>
      <c r="AL56" s="322">
        <v>0.99318287037037034</v>
      </c>
      <c r="AM56" s="339">
        <f t="shared" si="25"/>
        <v>45278.99318287037</v>
      </c>
      <c r="AN56" s="309" t="s">
        <v>311</v>
      </c>
      <c r="AO56" s="309">
        <v>7.0000000000000001E-3</v>
      </c>
      <c r="AP56" s="309">
        <v>3.0000000000000001E-3</v>
      </c>
      <c r="AQ56" s="309">
        <v>3.0000000000000001E-3</v>
      </c>
      <c r="AR56" s="309">
        <f t="shared" si="225"/>
        <v>7.8632802042436971</v>
      </c>
      <c r="AS56" s="309">
        <f t="shared" si="319"/>
        <v>2621.0934014145655</v>
      </c>
      <c r="AT56" s="309">
        <f t="shared" si="320"/>
        <v>18.34765380990196</v>
      </c>
      <c r="AU56" s="309">
        <f t="shared" si="28"/>
        <v>7.8632802042436971</v>
      </c>
      <c r="AV56" s="408">
        <f t="shared" si="29"/>
        <v>45.282825940886248</v>
      </c>
      <c r="AW56" s="309">
        <f t="shared" si="321"/>
        <v>1.9658200510609243</v>
      </c>
      <c r="AX56" s="309">
        <f t="shared" si="322"/>
        <v>3.9316401021218486</v>
      </c>
      <c r="AY56" s="309">
        <f t="shared" si="323"/>
        <v>16.381833758841037</v>
      </c>
      <c r="AZ56" s="309">
        <f t="shared" si="324"/>
        <v>22.27929391202381</v>
      </c>
      <c r="BA56" s="772"/>
      <c r="BB56" s="778"/>
      <c r="BD56" s="340">
        <v>1.0520833333333333E-2</v>
      </c>
      <c r="BE56" s="341">
        <f t="shared" si="315"/>
        <v>45279.010520833333</v>
      </c>
      <c r="BF56" s="342" t="s">
        <v>324</v>
      </c>
      <c r="BG56" s="342">
        <v>4.0000000000000001E-3</v>
      </c>
      <c r="BH56" s="342">
        <v>1.4999999999999999E-2</v>
      </c>
      <c r="BI56" s="342">
        <v>1.4999999999999999E-2</v>
      </c>
      <c r="BJ56" s="343">
        <f t="shared" si="190"/>
        <v>35.258839058181493</v>
      </c>
      <c r="BK56" s="343">
        <f t="shared" ref="BK56:BK63" si="325">BJ56/BI56</f>
        <v>2350.589270545433</v>
      </c>
      <c r="BL56" s="343">
        <f t="shared" ref="BL56:BL63" si="326">BG56*BK56</f>
        <v>9.4023570821817319</v>
      </c>
      <c r="BM56" s="408">
        <f t="shared" si="68"/>
        <v>114.09999999999998</v>
      </c>
      <c r="BN56" s="343">
        <f t="shared" ref="BN56:BN63" si="327">0.001*((BJ56/(BI56+0.001)))</f>
        <v>2.2036774411363433</v>
      </c>
      <c r="BO56" s="343">
        <f t="shared" ref="BO56:BO63" si="328">0.001*((BJ56/(BI56-0.001)))</f>
        <v>2.5184885041558216</v>
      </c>
      <c r="BP56" s="343">
        <f t="shared" ref="BP56:BP63" si="329">BL56-BN56</f>
        <v>7.1986796410453886</v>
      </c>
      <c r="BQ56" s="343">
        <f t="shared" ref="BQ56:BQ63" si="330">BL56+BO56</f>
        <v>11.920845586337553</v>
      </c>
      <c r="BR56" s="782"/>
      <c r="BS56" s="785"/>
      <c r="CL56" s="184">
        <v>2.7858796296296298E-2</v>
      </c>
      <c r="CM56" s="336">
        <f t="shared" si="287"/>
        <v>45279.027858796297</v>
      </c>
      <c r="CN56" s="141" t="s">
        <v>366</v>
      </c>
      <c r="CO56" s="141">
        <v>5.0000000000000001E-3</v>
      </c>
      <c r="CP56" s="141">
        <v>1.4E-2</v>
      </c>
      <c r="CQ56" s="141">
        <v>1.4E-2</v>
      </c>
      <c r="CR56" s="198">
        <f t="shared" si="42"/>
        <v>16.744914725691267</v>
      </c>
      <c r="CS56" s="198">
        <f t="shared" si="288"/>
        <v>1196.0653375493762</v>
      </c>
      <c r="CT56" s="198">
        <f t="shared" si="289"/>
        <v>5.9803266877468815</v>
      </c>
      <c r="CU56" s="408">
        <f t="shared" si="45"/>
        <v>44.699999999999996</v>
      </c>
      <c r="CV56" s="198">
        <f t="shared" si="290"/>
        <v>1.1163276483794178</v>
      </c>
      <c r="CW56" s="198">
        <f t="shared" si="291"/>
        <v>1.2880703635147126</v>
      </c>
      <c r="CX56" s="198">
        <f t="shared" si="292"/>
        <v>4.8639990393674637</v>
      </c>
      <c r="CY56" s="198">
        <f t="shared" si="293"/>
        <v>7.2683970512615943</v>
      </c>
      <c r="CZ56" s="782"/>
      <c r="DA56" s="785"/>
      <c r="DC56" s="324">
        <v>0.98271990740740733</v>
      </c>
      <c r="DD56" s="335">
        <f t="shared" si="50"/>
        <v>45278.982719907406</v>
      </c>
      <c r="DE56" s="314" t="s">
        <v>370</v>
      </c>
      <c r="DF56" s="314">
        <v>7.0000000000000001E-3</v>
      </c>
      <c r="DG56" s="314">
        <v>3.7999999999999999E-2</v>
      </c>
      <c r="DH56" s="314">
        <v>3.7999999999999999E-2</v>
      </c>
      <c r="DI56" s="315">
        <f t="shared" si="157"/>
        <v>167.08492919549852</v>
      </c>
      <c r="DJ56" s="315">
        <f t="shared" si="297"/>
        <v>4396.9718209341718</v>
      </c>
      <c r="DK56" s="315">
        <f t="shared" si="298"/>
        <v>30.778802746539203</v>
      </c>
      <c r="DL56" s="315">
        <f t="shared" si="54"/>
        <v>284.26186016718833</v>
      </c>
      <c r="DM56" s="315">
        <f t="shared" si="299"/>
        <v>4.2842289537307314</v>
      </c>
      <c r="DN56" s="315">
        <f t="shared" si="300"/>
        <v>4.5158088971756358</v>
      </c>
      <c r="DO56" s="315">
        <f t="shared" si="301"/>
        <v>26.49457379280847</v>
      </c>
      <c r="DP56" s="315">
        <f t="shared" si="302"/>
        <v>35.294611643714838</v>
      </c>
      <c r="DQ56" s="782"/>
      <c r="DR56" s="785"/>
      <c r="DT56" s="325">
        <v>0.98271990740740733</v>
      </c>
      <c r="DU56" s="334">
        <f t="shared" si="78"/>
        <v>45278.982719907406</v>
      </c>
      <c r="DV56" s="316" t="s">
        <v>372</v>
      </c>
      <c r="DW56" s="316">
        <v>8.0000000000000002E-3</v>
      </c>
      <c r="DX56" s="316">
        <v>2.3E-2</v>
      </c>
      <c r="DY56" s="316">
        <v>2.3E-2</v>
      </c>
      <c r="DZ56" s="317">
        <f t="shared" si="262"/>
        <v>64.621814355564965</v>
      </c>
      <c r="EA56" s="317">
        <f t="shared" si="303"/>
        <v>2809.644102415868</v>
      </c>
      <c r="EB56" s="317">
        <f t="shared" si="304"/>
        <v>22.477152819326946</v>
      </c>
      <c r="EC56" s="317">
        <f t="shared" si="62"/>
        <v>125.46997494670752</v>
      </c>
      <c r="ED56" s="317">
        <f t="shared" si="305"/>
        <v>2.6925755981485402</v>
      </c>
      <c r="EE56" s="317">
        <f t="shared" si="306"/>
        <v>2.9373551979802262</v>
      </c>
      <c r="EF56" s="317">
        <f t="shared" si="307"/>
        <v>19.784577221178406</v>
      </c>
      <c r="EG56" s="317">
        <f t="shared" si="308"/>
        <v>25.41450801730717</v>
      </c>
    </row>
    <row r="57" spans="1:137" x14ac:dyDescent="0.25">
      <c r="A57" s="25">
        <v>45645</v>
      </c>
      <c r="B57" s="26">
        <v>0.25208333333333333</v>
      </c>
      <c r="C57" s="27" t="s">
        <v>23</v>
      </c>
      <c r="D57" s="27" t="s">
        <v>91</v>
      </c>
      <c r="E57" s="27"/>
      <c r="F57" s="27" t="s">
        <v>60</v>
      </c>
      <c r="Z57" s="311" t="s">
        <v>60</v>
      </c>
      <c r="AA57" s="311" t="s">
        <v>328</v>
      </c>
      <c r="AB57" s="311">
        <v>48.5</v>
      </c>
      <c r="AC57" s="311">
        <v>31</v>
      </c>
      <c r="AD57" s="312">
        <v>117.6</v>
      </c>
      <c r="AE57" s="311">
        <f t="shared" si="316"/>
        <v>17.5</v>
      </c>
      <c r="AF57" s="311">
        <f t="shared" si="317"/>
        <v>72.5</v>
      </c>
      <c r="AG57" s="311">
        <f t="shared" si="318"/>
        <v>35.36300202170252</v>
      </c>
      <c r="AL57" s="322">
        <v>0.99657407407407417</v>
      </c>
      <c r="AM57" s="339">
        <f t="shared" si="25"/>
        <v>45278.996574074074</v>
      </c>
      <c r="AN57" s="309" t="s">
        <v>311</v>
      </c>
      <c r="AO57" s="309">
        <v>6.0000000000000001E-3</v>
      </c>
      <c r="AP57" s="309">
        <v>3.0000000000000001E-3</v>
      </c>
      <c r="AQ57" s="309">
        <v>3.0000000000000001E-3</v>
      </c>
      <c r="AR57" s="309">
        <f t="shared" si="225"/>
        <v>7.8632802042436971</v>
      </c>
      <c r="AS57" s="309">
        <f t="shared" si="319"/>
        <v>2621.0934014145655</v>
      </c>
      <c r="AT57" s="309">
        <f t="shared" si="320"/>
        <v>15.726560408487394</v>
      </c>
      <c r="AU57" s="309">
        <f t="shared" si="28"/>
        <v>7.8632802042436971</v>
      </c>
      <c r="AV57" s="408">
        <f t="shared" si="29"/>
        <v>45.282825940886248</v>
      </c>
      <c r="AW57" s="309">
        <f t="shared" si="321"/>
        <v>1.9658200510609243</v>
      </c>
      <c r="AX57" s="309">
        <f t="shared" si="322"/>
        <v>3.9316401021218486</v>
      </c>
      <c r="AY57" s="309">
        <f t="shared" si="323"/>
        <v>13.760740357426471</v>
      </c>
      <c r="AZ57" s="309">
        <f t="shared" si="324"/>
        <v>19.658200510609241</v>
      </c>
      <c r="BA57" s="772"/>
      <c r="BB57" s="778"/>
      <c r="BD57" s="340">
        <v>1.3958333333333335E-2</v>
      </c>
      <c r="BE57" s="341">
        <f t="shared" si="315"/>
        <v>45279.013958333337</v>
      </c>
      <c r="BF57" s="342" t="s">
        <v>324</v>
      </c>
      <c r="BG57" s="342">
        <v>4.0000000000000001E-3</v>
      </c>
      <c r="BH57" s="342">
        <v>1.4999999999999999E-2</v>
      </c>
      <c r="BI57" s="342">
        <v>1.4999999999999999E-2</v>
      </c>
      <c r="BJ57" s="343">
        <f t="shared" si="190"/>
        <v>35.258839058181493</v>
      </c>
      <c r="BK57" s="343">
        <f t="shared" si="325"/>
        <v>2350.589270545433</v>
      </c>
      <c r="BL57" s="343">
        <f t="shared" si="326"/>
        <v>9.4023570821817319</v>
      </c>
      <c r="BM57" s="408">
        <f t="shared" si="68"/>
        <v>114.09999999999998</v>
      </c>
      <c r="BN57" s="343">
        <f t="shared" si="327"/>
        <v>2.2036774411363433</v>
      </c>
      <c r="BO57" s="343">
        <f t="shared" si="328"/>
        <v>2.5184885041558216</v>
      </c>
      <c r="BP57" s="343">
        <f t="shared" si="329"/>
        <v>7.1986796410453886</v>
      </c>
      <c r="BQ57" s="343">
        <f t="shared" si="330"/>
        <v>11.920845586337553</v>
      </c>
      <c r="BR57" s="782"/>
      <c r="BS57" s="785"/>
      <c r="CL57" s="184">
        <v>3.1365740740740743E-2</v>
      </c>
      <c r="CM57" s="336">
        <f t="shared" si="287"/>
        <v>45279.031365740739</v>
      </c>
      <c r="CN57" s="141" t="s">
        <v>366</v>
      </c>
      <c r="CO57" s="141">
        <v>3.0000000000000001E-3</v>
      </c>
      <c r="CP57" s="141">
        <v>1.4E-2</v>
      </c>
      <c r="CQ57" s="141">
        <v>1.4E-2</v>
      </c>
      <c r="CR57" s="198">
        <f t="shared" si="42"/>
        <v>16.744914725691267</v>
      </c>
      <c r="CS57" s="198">
        <f t="shared" si="288"/>
        <v>1196.0653375493762</v>
      </c>
      <c r="CT57" s="198">
        <f t="shared" si="289"/>
        <v>3.5881960126481287</v>
      </c>
      <c r="CU57" s="408">
        <f t="shared" si="45"/>
        <v>44.699999999999996</v>
      </c>
      <c r="CV57" s="198">
        <f t="shared" si="290"/>
        <v>1.1163276483794178</v>
      </c>
      <c r="CW57" s="198">
        <f t="shared" si="291"/>
        <v>1.2880703635147126</v>
      </c>
      <c r="CX57" s="198">
        <f t="shared" si="292"/>
        <v>2.4718683642687109</v>
      </c>
      <c r="CY57" s="198">
        <f t="shared" si="293"/>
        <v>4.8762663761628415</v>
      </c>
      <c r="CZ57" s="782"/>
      <c r="DA57" s="785"/>
      <c r="DC57" s="324">
        <v>0.98623842592592592</v>
      </c>
      <c r="DD57" s="335">
        <f t="shared" si="50"/>
        <v>45278.986238425925</v>
      </c>
      <c r="DE57" s="314" t="s">
        <v>370</v>
      </c>
      <c r="DF57" s="314">
        <v>8.0000000000000002E-3</v>
      </c>
      <c r="DG57" s="314">
        <v>3.7999999999999999E-2</v>
      </c>
      <c r="DH57" s="314">
        <v>3.7999999999999999E-2</v>
      </c>
      <c r="DI57" s="315">
        <f t="shared" si="157"/>
        <v>167.08492919549852</v>
      </c>
      <c r="DJ57" s="315">
        <f t="shared" si="297"/>
        <v>4396.9718209341718</v>
      </c>
      <c r="DK57" s="315">
        <f t="shared" si="298"/>
        <v>35.175774567473375</v>
      </c>
      <c r="DL57" s="315">
        <f t="shared" si="54"/>
        <v>284.26186016718833</v>
      </c>
      <c r="DM57" s="315">
        <f t="shared" si="299"/>
        <v>4.2842289537307314</v>
      </c>
      <c r="DN57" s="315">
        <f t="shared" si="300"/>
        <v>4.5158088971756358</v>
      </c>
      <c r="DO57" s="315">
        <f t="shared" si="301"/>
        <v>30.891545613742643</v>
      </c>
      <c r="DP57" s="315">
        <f t="shared" si="302"/>
        <v>39.691583464649014</v>
      </c>
      <c r="DQ57" s="782"/>
      <c r="DR57" s="785"/>
      <c r="DT57" s="325">
        <v>0.98623842592592592</v>
      </c>
      <c r="DU57" s="334">
        <f t="shared" si="78"/>
        <v>45278.986238425925</v>
      </c>
      <c r="DV57" s="316" t="s">
        <v>372</v>
      </c>
      <c r="DW57" s="316">
        <v>8.0000000000000002E-3</v>
      </c>
      <c r="DX57" s="316">
        <v>2.3E-2</v>
      </c>
      <c r="DY57" s="316">
        <v>2.3E-2</v>
      </c>
      <c r="DZ57" s="317">
        <f t="shared" si="262"/>
        <v>64.621814355564965</v>
      </c>
      <c r="EA57" s="317">
        <f t="shared" si="303"/>
        <v>2809.644102415868</v>
      </c>
      <c r="EB57" s="317">
        <f t="shared" si="304"/>
        <v>22.477152819326946</v>
      </c>
      <c r="EC57" s="317">
        <f t="shared" si="62"/>
        <v>125.46997494670752</v>
      </c>
      <c r="ED57" s="317">
        <f t="shared" si="305"/>
        <v>2.6925755981485402</v>
      </c>
      <c r="EE57" s="317">
        <f t="shared" si="306"/>
        <v>2.9373551979802262</v>
      </c>
      <c r="EF57" s="317">
        <f t="shared" si="307"/>
        <v>19.784577221178406</v>
      </c>
      <c r="EG57" s="317">
        <f t="shared" si="308"/>
        <v>25.41450801730717</v>
      </c>
    </row>
    <row r="58" spans="1:137" x14ac:dyDescent="0.25">
      <c r="A58" s="61">
        <v>45645</v>
      </c>
      <c r="B58" s="57">
        <v>0.28472222222222221</v>
      </c>
      <c r="C58" s="56"/>
      <c r="D58" s="56"/>
      <c r="E58" s="56" t="s">
        <v>92</v>
      </c>
      <c r="F58" s="56" t="s">
        <v>60</v>
      </c>
      <c r="Z58" s="239" t="s">
        <v>60</v>
      </c>
      <c r="AA58" s="239" t="s">
        <v>365</v>
      </c>
      <c r="AB58" s="239">
        <v>48.2</v>
      </c>
      <c r="AC58" s="239">
        <v>36</v>
      </c>
      <c r="AD58" s="313">
        <v>13.1</v>
      </c>
      <c r="AE58" s="239">
        <f t="shared" si="316"/>
        <v>12.199999999999989</v>
      </c>
      <c r="AF58" s="239">
        <f t="shared" si="317"/>
        <v>77.8</v>
      </c>
      <c r="AG58" s="239">
        <f t="shared" si="318"/>
        <v>2.7683548335655885</v>
      </c>
      <c r="AL58" s="322">
        <v>9.2592592592592588E-5</v>
      </c>
      <c r="AM58" s="339">
        <f>DATE(2023,12,19) + AL58</f>
        <v>45279.000092592592</v>
      </c>
      <c r="AN58" s="309" t="s">
        <v>311</v>
      </c>
      <c r="AO58" s="309">
        <v>4.0000000000000001E-3</v>
      </c>
      <c r="AP58" s="309">
        <v>3.0000000000000001E-3</v>
      </c>
      <c r="AQ58" s="309">
        <v>3.0000000000000001E-3</v>
      </c>
      <c r="AR58" s="309">
        <f t="shared" si="225"/>
        <v>7.8632802042436971</v>
      </c>
      <c r="AS58" s="309">
        <f t="shared" ref="AS58" si="331">AR58/AQ58</f>
        <v>2621.0934014145655</v>
      </c>
      <c r="AT58" s="309">
        <f t="shared" ref="AT58" si="332">AO58*AS58</f>
        <v>10.484373605658263</v>
      </c>
      <c r="AU58" s="309">
        <f t="shared" si="28"/>
        <v>7.8632802042436971</v>
      </c>
      <c r="AV58" s="408">
        <f t="shared" si="29"/>
        <v>45.282825940886248</v>
      </c>
      <c r="AW58" s="309">
        <f t="shared" ref="AW58" si="333">0.001*((AR58/(AQ58+0.001)))</f>
        <v>1.9658200510609243</v>
      </c>
      <c r="AX58" s="309">
        <f t="shared" ref="AX58" si="334">0.001*((AR58/(AQ58-0.001)))</f>
        <v>3.9316401021218486</v>
      </c>
      <c r="AY58" s="309">
        <f t="shared" ref="AY58" si="335">AT58-AW58</f>
        <v>8.5185535545973394</v>
      </c>
      <c r="AZ58" s="309">
        <f t="shared" ref="AZ58" si="336">AT58+AX58</f>
        <v>14.416013707780111</v>
      </c>
      <c r="BA58" s="772"/>
      <c r="BB58" s="778"/>
      <c r="BD58" s="340">
        <v>1.7488425925925925E-2</v>
      </c>
      <c r="BE58" s="341">
        <f t="shared" si="315"/>
        <v>45279.017488425925</v>
      </c>
      <c r="BF58" s="342" t="s">
        <v>324</v>
      </c>
      <c r="BG58" s="342">
        <v>4.0000000000000001E-3</v>
      </c>
      <c r="BH58" s="342">
        <v>1.4999999999999999E-2</v>
      </c>
      <c r="BI58" s="342">
        <v>1.4999999999999999E-2</v>
      </c>
      <c r="BJ58" s="343">
        <f t="shared" si="190"/>
        <v>35.258839058181493</v>
      </c>
      <c r="BK58" s="343">
        <f t="shared" si="325"/>
        <v>2350.589270545433</v>
      </c>
      <c r="BL58" s="343">
        <f t="shared" si="326"/>
        <v>9.4023570821817319</v>
      </c>
      <c r="BM58" s="408">
        <f t="shared" si="68"/>
        <v>114.09999999999998</v>
      </c>
      <c r="BN58" s="343">
        <f t="shared" si="327"/>
        <v>2.2036774411363433</v>
      </c>
      <c r="BO58" s="343">
        <f t="shared" si="328"/>
        <v>2.5184885041558216</v>
      </c>
      <c r="BP58" s="343">
        <f t="shared" si="329"/>
        <v>7.1986796410453886</v>
      </c>
      <c r="BQ58" s="343">
        <f t="shared" si="330"/>
        <v>11.920845586337553</v>
      </c>
      <c r="BR58" s="782"/>
      <c r="BS58" s="785"/>
      <c r="CL58" s="184">
        <v>3.4780092592592592E-2</v>
      </c>
      <c r="CM58" s="336">
        <f t="shared" si="287"/>
        <v>45279.034780092596</v>
      </c>
      <c r="CN58" s="141" t="s">
        <v>366</v>
      </c>
      <c r="CO58" s="141">
        <v>6.0000000000000001E-3</v>
      </c>
      <c r="CP58" s="141">
        <v>1.4E-2</v>
      </c>
      <c r="CQ58" s="141">
        <v>1.4E-2</v>
      </c>
      <c r="CR58" s="198">
        <f t="shared" si="42"/>
        <v>16.744914725691267</v>
      </c>
      <c r="CS58" s="198">
        <f t="shared" ref="CS58:CS59" si="337">CR58/CQ58</f>
        <v>1196.0653375493762</v>
      </c>
      <c r="CT58" s="198">
        <f t="shared" ref="CT58:CT59" si="338">CO58*CS58</f>
        <v>7.1763920252962574</v>
      </c>
      <c r="CU58" s="408">
        <f t="shared" si="45"/>
        <v>44.699999999999996</v>
      </c>
      <c r="CV58" s="198">
        <f t="shared" ref="CV58:CV59" si="339">0.001*((CR58/(CQ58+0.001)))</f>
        <v>1.1163276483794178</v>
      </c>
      <c r="CW58" s="198">
        <f t="shared" ref="CW58:CW59" si="340">0.001*((CR58/(CQ58-0.001)))</f>
        <v>1.2880703635147126</v>
      </c>
      <c r="CX58" s="198">
        <f t="shared" ref="CX58:CX59" si="341">CT58-CV58</f>
        <v>6.0600643769168396</v>
      </c>
      <c r="CY58" s="198">
        <f t="shared" ref="CY58:CY59" si="342">CT58+CW58</f>
        <v>8.4644623888109702</v>
      </c>
      <c r="CZ58" s="782"/>
      <c r="DA58" s="785"/>
      <c r="DC58" s="324">
        <v>0.98966435185185186</v>
      </c>
      <c r="DD58" s="335">
        <f t="shared" si="50"/>
        <v>45278.989664351851</v>
      </c>
      <c r="DE58" s="314" t="s">
        <v>370</v>
      </c>
      <c r="DF58" s="314">
        <v>6.0000000000000001E-3</v>
      </c>
      <c r="DG58" s="314">
        <v>3.7999999999999999E-2</v>
      </c>
      <c r="DH58" s="314">
        <v>3.7999999999999999E-2</v>
      </c>
      <c r="DI58" s="315">
        <f t="shared" si="157"/>
        <v>167.08492919549852</v>
      </c>
      <c r="DJ58" s="315">
        <f t="shared" si="297"/>
        <v>4396.9718209341718</v>
      </c>
      <c r="DK58" s="315">
        <f t="shared" si="298"/>
        <v>26.38183092560503</v>
      </c>
      <c r="DL58" s="315">
        <f t="shared" si="54"/>
        <v>284.26186016718833</v>
      </c>
      <c r="DM58" s="315">
        <f t="shared" si="299"/>
        <v>4.2842289537307314</v>
      </c>
      <c r="DN58" s="315">
        <f t="shared" si="300"/>
        <v>4.5158088971756358</v>
      </c>
      <c r="DO58" s="315">
        <f t="shared" si="301"/>
        <v>22.097601971874298</v>
      </c>
      <c r="DP58" s="315">
        <f t="shared" si="302"/>
        <v>30.897639822780665</v>
      </c>
      <c r="DQ58" s="782"/>
      <c r="DR58" s="785"/>
      <c r="DT58" s="325">
        <v>0.98966435185185186</v>
      </c>
      <c r="DU58" s="334">
        <f t="shared" si="78"/>
        <v>45278.989664351851</v>
      </c>
      <c r="DV58" s="316" t="s">
        <v>372</v>
      </c>
      <c r="DW58" s="316">
        <v>8.9999999999999993E-3</v>
      </c>
      <c r="DX58" s="316">
        <v>2.3E-2</v>
      </c>
      <c r="DY58" s="316">
        <v>2.3E-2</v>
      </c>
      <c r="DZ58" s="317">
        <f t="shared" si="262"/>
        <v>64.621814355564965</v>
      </c>
      <c r="EA58" s="317">
        <f t="shared" si="303"/>
        <v>2809.644102415868</v>
      </c>
      <c r="EB58" s="317">
        <f t="shared" si="304"/>
        <v>25.286796921742809</v>
      </c>
      <c r="EC58" s="317">
        <f t="shared" si="62"/>
        <v>125.46997494670752</v>
      </c>
      <c r="ED58" s="317">
        <f t="shared" si="305"/>
        <v>2.6925755981485402</v>
      </c>
      <c r="EE58" s="317">
        <f t="shared" si="306"/>
        <v>2.9373551979802262</v>
      </c>
      <c r="EF58" s="317">
        <f t="shared" si="307"/>
        <v>22.594221323594269</v>
      </c>
      <c r="EG58" s="317">
        <f t="shared" si="308"/>
        <v>28.224152119723037</v>
      </c>
    </row>
    <row r="59" spans="1:137" ht="30.75" thickBot="1" x14ac:dyDescent="0.3">
      <c r="A59" s="25">
        <v>45645</v>
      </c>
      <c r="B59" s="26">
        <v>0.28879629629629627</v>
      </c>
      <c r="C59" s="27" t="s">
        <v>23</v>
      </c>
      <c r="D59" s="27" t="s">
        <v>93</v>
      </c>
      <c r="E59" s="27" t="s">
        <v>94</v>
      </c>
      <c r="F59" s="27" t="s">
        <v>60</v>
      </c>
      <c r="Z59" s="239" t="s">
        <v>60</v>
      </c>
      <c r="AA59" s="239" t="s">
        <v>366</v>
      </c>
      <c r="AB59" s="239">
        <v>48.6</v>
      </c>
      <c r="AC59" s="239">
        <v>28</v>
      </c>
      <c r="AD59" s="313">
        <v>44.7</v>
      </c>
      <c r="AE59" s="239">
        <f t="shared" si="316"/>
        <v>20.599999999999994</v>
      </c>
      <c r="AF59" s="239">
        <f t="shared" si="317"/>
        <v>69.400000000000006</v>
      </c>
      <c r="AG59" s="239">
        <f t="shared" si="318"/>
        <v>15.727321683690167</v>
      </c>
      <c r="AL59" s="322">
        <v>3.5995370370370369E-3</v>
      </c>
      <c r="AM59" s="339">
        <f t="shared" ref="AM59:AM69" si="343">DATE(2023,12,19) + AL59</f>
        <v>45279.003599537034</v>
      </c>
      <c r="AN59" s="309" t="s">
        <v>311</v>
      </c>
      <c r="AO59" s="309">
        <v>6.0000000000000001E-3</v>
      </c>
      <c r="AP59" s="309">
        <v>3.0000000000000001E-3</v>
      </c>
      <c r="AQ59" s="309">
        <v>3.0000000000000001E-3</v>
      </c>
      <c r="AR59" s="309">
        <f t="shared" si="225"/>
        <v>7.8632802042436971</v>
      </c>
      <c r="AS59" s="309">
        <f t="shared" ref="AS59:AS64" si="344">AR59/AQ59</f>
        <v>2621.0934014145655</v>
      </c>
      <c r="AT59" s="309">
        <f t="shared" ref="AT59:AT64" si="345">AO59*AS59</f>
        <v>15.726560408487394</v>
      </c>
      <c r="AU59" s="309">
        <f t="shared" si="28"/>
        <v>7.8632802042436971</v>
      </c>
      <c r="AV59" s="408">
        <f t="shared" si="29"/>
        <v>45.282825940886248</v>
      </c>
      <c r="AW59" s="309">
        <f t="shared" ref="AW59:AW64" si="346">0.001*((AR59/(AQ59+0.001)))</f>
        <v>1.9658200510609243</v>
      </c>
      <c r="AX59" s="309">
        <f t="shared" ref="AX59:AX64" si="347">0.001*((AR59/(AQ59-0.001)))</f>
        <v>3.9316401021218486</v>
      </c>
      <c r="AY59" s="309">
        <f t="shared" ref="AY59:AY64" si="348">AT59-AW59</f>
        <v>13.760740357426471</v>
      </c>
      <c r="AZ59" s="309">
        <f t="shared" ref="AZ59:AZ64" si="349">AT59+AX59</f>
        <v>19.658200510609241</v>
      </c>
      <c r="BA59" s="772"/>
      <c r="BB59" s="778"/>
      <c r="BD59" s="340">
        <v>2.0925925925925928E-2</v>
      </c>
      <c r="BE59" s="341">
        <f t="shared" si="315"/>
        <v>45279.020925925928</v>
      </c>
      <c r="BF59" s="342" t="s">
        <v>324</v>
      </c>
      <c r="BG59" s="342">
        <v>4.0000000000000001E-3</v>
      </c>
      <c r="BH59" s="342">
        <v>1.4999999999999999E-2</v>
      </c>
      <c r="BI59" s="342">
        <v>1.4999999999999999E-2</v>
      </c>
      <c r="BJ59" s="343">
        <f t="shared" si="190"/>
        <v>35.258839058181493</v>
      </c>
      <c r="BK59" s="343">
        <f t="shared" si="325"/>
        <v>2350.589270545433</v>
      </c>
      <c r="BL59" s="343">
        <f t="shared" si="326"/>
        <v>9.4023570821817319</v>
      </c>
      <c r="BM59" s="408">
        <f t="shared" si="68"/>
        <v>114.09999999999998</v>
      </c>
      <c r="BN59" s="343">
        <f t="shared" si="327"/>
        <v>2.2036774411363433</v>
      </c>
      <c r="BO59" s="343">
        <f t="shared" si="328"/>
        <v>2.5184885041558216</v>
      </c>
      <c r="BP59" s="343">
        <f t="shared" si="329"/>
        <v>7.1986796410453886</v>
      </c>
      <c r="BQ59" s="343">
        <f t="shared" si="330"/>
        <v>11.920845586337553</v>
      </c>
      <c r="BR59" s="782"/>
      <c r="BS59" s="785"/>
      <c r="CL59" s="275">
        <v>3.8310185185185183E-2</v>
      </c>
      <c r="CM59" s="359">
        <f t="shared" si="287"/>
        <v>45279.038310185184</v>
      </c>
      <c r="CN59" s="276" t="s">
        <v>366</v>
      </c>
      <c r="CO59" s="276">
        <v>6.0000000000000001E-3</v>
      </c>
      <c r="CP59" s="276">
        <v>1.4E-2</v>
      </c>
      <c r="CQ59" s="276">
        <v>1.4E-2</v>
      </c>
      <c r="CR59" s="360">
        <f t="shared" si="42"/>
        <v>16.744914725691267</v>
      </c>
      <c r="CS59" s="360">
        <f t="shared" si="337"/>
        <v>1196.0653375493762</v>
      </c>
      <c r="CT59" s="360">
        <f t="shared" si="338"/>
        <v>7.1763920252962574</v>
      </c>
      <c r="CU59" s="408">
        <f t="shared" si="45"/>
        <v>44.699999999999996</v>
      </c>
      <c r="CV59" s="360">
        <f t="shared" si="339"/>
        <v>1.1163276483794178</v>
      </c>
      <c r="CW59" s="360">
        <f t="shared" si="340"/>
        <v>1.2880703635147126</v>
      </c>
      <c r="CX59" s="360">
        <f t="shared" si="341"/>
        <v>6.0600643769168396</v>
      </c>
      <c r="CY59" s="360">
        <f t="shared" si="342"/>
        <v>8.4644623888109702</v>
      </c>
      <c r="CZ59" s="782"/>
      <c r="DA59" s="785"/>
      <c r="DC59" s="324">
        <v>0.99318287037037034</v>
      </c>
      <c r="DD59" s="335">
        <f t="shared" si="50"/>
        <v>45278.99318287037</v>
      </c>
      <c r="DE59" s="314" t="s">
        <v>370</v>
      </c>
      <c r="DF59" s="314">
        <v>6.0000000000000001E-3</v>
      </c>
      <c r="DG59" s="314">
        <v>3.7999999999999999E-2</v>
      </c>
      <c r="DH59" s="314">
        <v>3.7999999999999999E-2</v>
      </c>
      <c r="DI59" s="315">
        <f t="shared" si="157"/>
        <v>167.08492919549852</v>
      </c>
      <c r="DJ59" s="315">
        <f t="shared" si="297"/>
        <v>4396.9718209341718</v>
      </c>
      <c r="DK59" s="315">
        <f t="shared" si="298"/>
        <v>26.38183092560503</v>
      </c>
      <c r="DL59" s="315">
        <f t="shared" si="54"/>
        <v>284.26186016718833</v>
      </c>
      <c r="DM59" s="315">
        <f t="shared" si="299"/>
        <v>4.2842289537307314</v>
      </c>
      <c r="DN59" s="315">
        <f t="shared" si="300"/>
        <v>4.5158088971756358</v>
      </c>
      <c r="DO59" s="315">
        <f t="shared" si="301"/>
        <v>22.097601971874298</v>
      </c>
      <c r="DP59" s="315">
        <f t="shared" si="302"/>
        <v>30.897639822780665</v>
      </c>
      <c r="DQ59" s="782"/>
      <c r="DR59" s="785"/>
      <c r="DT59" s="325">
        <v>0.99318287037037034</v>
      </c>
      <c r="DU59" s="334">
        <f t="shared" si="78"/>
        <v>45278.99318287037</v>
      </c>
      <c r="DV59" s="316" t="s">
        <v>372</v>
      </c>
      <c r="DW59" s="316">
        <v>8.0000000000000002E-3</v>
      </c>
      <c r="DX59" s="316">
        <v>2.3E-2</v>
      </c>
      <c r="DY59" s="316">
        <v>2.3E-2</v>
      </c>
      <c r="DZ59" s="317">
        <f t="shared" si="262"/>
        <v>64.621814355564965</v>
      </c>
      <c r="EA59" s="317">
        <f t="shared" si="303"/>
        <v>2809.644102415868</v>
      </c>
      <c r="EB59" s="317">
        <f t="shared" si="304"/>
        <v>22.477152819326946</v>
      </c>
      <c r="EC59" s="317">
        <f t="shared" si="62"/>
        <v>125.46997494670752</v>
      </c>
      <c r="ED59" s="317">
        <f t="shared" si="305"/>
        <v>2.6925755981485402</v>
      </c>
      <c r="EE59" s="317">
        <f t="shared" si="306"/>
        <v>2.9373551979802262</v>
      </c>
      <c r="EF59" s="317">
        <f t="shared" si="307"/>
        <v>19.784577221178406</v>
      </c>
      <c r="EG59" s="317">
        <f t="shared" si="308"/>
        <v>25.41450801730717</v>
      </c>
    </row>
    <row r="60" spans="1:137" ht="60" x14ac:dyDescent="0.25">
      <c r="A60" s="36">
        <v>45645</v>
      </c>
      <c r="B60" s="58">
        <v>0.29166666666666669</v>
      </c>
      <c r="C60" s="38" t="s">
        <v>28</v>
      </c>
      <c r="D60" s="38" t="s">
        <v>100</v>
      </c>
      <c r="E60" s="38"/>
      <c r="F60" s="38" t="s">
        <v>60</v>
      </c>
      <c r="Z60" s="239" t="s">
        <v>60</v>
      </c>
      <c r="AA60" s="239" t="s">
        <v>367</v>
      </c>
      <c r="AB60" s="239">
        <v>49</v>
      </c>
      <c r="AC60" s="239">
        <v>7</v>
      </c>
      <c r="AD60" s="313">
        <v>76.7</v>
      </c>
      <c r="AE60" s="239">
        <f t="shared" si="316"/>
        <v>42</v>
      </c>
      <c r="AF60" s="239">
        <f t="shared" si="317"/>
        <v>48</v>
      </c>
      <c r="AG60" s="239">
        <f t="shared" si="318"/>
        <v>51.322317507724428</v>
      </c>
      <c r="AL60" s="322">
        <v>7.013888888888889E-3</v>
      </c>
      <c r="AM60" s="339">
        <f t="shared" si="343"/>
        <v>45279.007013888891</v>
      </c>
      <c r="AN60" s="309" t="s">
        <v>311</v>
      </c>
      <c r="AO60" s="309">
        <v>5.0000000000000001E-3</v>
      </c>
      <c r="AP60" s="309">
        <v>3.0000000000000001E-3</v>
      </c>
      <c r="AQ60" s="309">
        <v>3.0000000000000001E-3</v>
      </c>
      <c r="AR60" s="309">
        <f t="shared" si="225"/>
        <v>7.8632802042436971</v>
      </c>
      <c r="AS60" s="309">
        <f t="shared" si="344"/>
        <v>2621.0934014145655</v>
      </c>
      <c r="AT60" s="309">
        <f t="shared" si="345"/>
        <v>13.105467007072829</v>
      </c>
      <c r="AU60" s="309">
        <f t="shared" si="28"/>
        <v>7.8632802042436971</v>
      </c>
      <c r="AV60" s="408">
        <f t="shared" si="29"/>
        <v>45.282825940886248</v>
      </c>
      <c r="AW60" s="309">
        <f t="shared" si="346"/>
        <v>1.9658200510609243</v>
      </c>
      <c r="AX60" s="309">
        <f t="shared" si="347"/>
        <v>3.9316401021218486</v>
      </c>
      <c r="AY60" s="309">
        <f t="shared" si="348"/>
        <v>11.139646956011905</v>
      </c>
      <c r="AZ60" s="309">
        <f t="shared" si="349"/>
        <v>17.037107109194679</v>
      </c>
      <c r="BA60" s="772"/>
      <c r="BB60" s="778"/>
      <c r="BD60" s="340">
        <v>2.4375000000000004E-2</v>
      </c>
      <c r="BE60" s="341">
        <f t="shared" si="315"/>
        <v>45279.024375000001</v>
      </c>
      <c r="BF60" s="342" t="s">
        <v>324</v>
      </c>
      <c r="BG60" s="342">
        <v>4.0000000000000001E-3</v>
      </c>
      <c r="BH60" s="342">
        <v>1.4999999999999999E-2</v>
      </c>
      <c r="BI60" s="342">
        <v>1.4999999999999999E-2</v>
      </c>
      <c r="BJ60" s="343">
        <f t="shared" si="190"/>
        <v>35.258839058181493</v>
      </c>
      <c r="BK60" s="343">
        <f t="shared" si="325"/>
        <v>2350.589270545433</v>
      </c>
      <c r="BL60" s="343">
        <f t="shared" si="326"/>
        <v>9.4023570821817319</v>
      </c>
      <c r="BM60" s="408">
        <f t="shared" si="68"/>
        <v>114.09999999999998</v>
      </c>
      <c r="BN60" s="343">
        <f t="shared" si="327"/>
        <v>2.2036774411363433</v>
      </c>
      <c r="BO60" s="343">
        <f t="shared" si="328"/>
        <v>2.5184885041558216</v>
      </c>
      <c r="BP60" s="343">
        <f t="shared" si="329"/>
        <v>7.1986796410453886</v>
      </c>
      <c r="BQ60" s="343">
        <f t="shared" si="330"/>
        <v>11.920845586337553</v>
      </c>
      <c r="BR60" s="782"/>
      <c r="BS60" s="785"/>
      <c r="CL60" s="167">
        <v>0.93891203703703707</v>
      </c>
      <c r="CM60" s="635"/>
      <c r="CN60" s="300"/>
      <c r="CO60" s="300"/>
      <c r="CP60" s="300"/>
      <c r="CQ60" s="300"/>
      <c r="CR60" s="636"/>
      <c r="CS60" s="636"/>
      <c r="CT60" s="636"/>
      <c r="CU60" s="408">
        <v>0</v>
      </c>
      <c r="CV60" s="636"/>
      <c r="CW60" s="636"/>
      <c r="CX60" s="636"/>
      <c r="CY60" s="636"/>
      <c r="CZ60" s="782"/>
      <c r="DA60" s="785"/>
      <c r="DC60" s="324">
        <v>0.99657407407407417</v>
      </c>
      <c r="DD60" s="335">
        <f t="shared" si="50"/>
        <v>45278.996574074074</v>
      </c>
      <c r="DE60" s="314" t="s">
        <v>370</v>
      </c>
      <c r="DF60" s="314">
        <v>7.0000000000000001E-3</v>
      </c>
      <c r="DG60" s="314">
        <v>3.7999999999999999E-2</v>
      </c>
      <c r="DH60" s="314">
        <v>3.7999999999999999E-2</v>
      </c>
      <c r="DI60" s="315">
        <f t="shared" si="157"/>
        <v>167.08492919549852</v>
      </c>
      <c r="DJ60" s="315">
        <f t="shared" ref="DJ60:DJ61" si="350">DI60/DH60</f>
        <v>4396.9718209341718</v>
      </c>
      <c r="DK60" s="315">
        <f t="shared" ref="DK60:DK61" si="351">DF60*DJ60</f>
        <v>30.778802746539203</v>
      </c>
      <c r="DL60" s="315">
        <f t="shared" si="54"/>
        <v>284.26186016718833</v>
      </c>
      <c r="DM60" s="315">
        <f t="shared" ref="DM60:DM61" si="352">0.001*((DI60/(DH60+0.001)))</f>
        <v>4.2842289537307314</v>
      </c>
      <c r="DN60" s="315">
        <f t="shared" ref="DN60:DN61" si="353">0.001*((DI60/(DH60-0.001)))</f>
        <v>4.5158088971756358</v>
      </c>
      <c r="DO60" s="315">
        <f t="shared" ref="DO60:DO61" si="354">DK60-DM60</f>
        <v>26.49457379280847</v>
      </c>
      <c r="DP60" s="315">
        <f t="shared" ref="DP60:DP61" si="355">DK60+DN60</f>
        <v>35.294611643714838</v>
      </c>
      <c r="DQ60" s="782"/>
      <c r="DR60" s="785"/>
      <c r="DT60" s="325">
        <v>0.99657407407407417</v>
      </c>
      <c r="DU60" s="334">
        <f t="shared" si="78"/>
        <v>45278.996574074074</v>
      </c>
      <c r="DV60" s="316" t="s">
        <v>372</v>
      </c>
      <c r="DW60" s="316">
        <v>7.0000000000000001E-3</v>
      </c>
      <c r="DX60" s="316">
        <v>2.3E-2</v>
      </c>
      <c r="DY60" s="316">
        <v>2.3E-2</v>
      </c>
      <c r="DZ60" s="317">
        <f t="shared" si="262"/>
        <v>64.621814355564965</v>
      </c>
      <c r="EA60" s="317">
        <f t="shared" ref="EA60:EA63" si="356">DZ60/DY60</f>
        <v>2809.644102415868</v>
      </c>
      <c r="EB60" s="317">
        <f t="shared" ref="EB60:EB63" si="357">DW60*EA60</f>
        <v>19.667508716911076</v>
      </c>
      <c r="EC60" s="317">
        <f t="shared" si="62"/>
        <v>125.46997494670752</v>
      </c>
      <c r="ED60" s="317">
        <f t="shared" ref="ED60:ED63" si="358">0.001*((DZ60/(DY60+0.001)))</f>
        <v>2.6925755981485402</v>
      </c>
      <c r="EE60" s="317">
        <f t="shared" ref="EE60:EE63" si="359">0.001*((DZ60/(DY60-0.001)))</f>
        <v>2.9373551979802262</v>
      </c>
      <c r="EF60" s="317">
        <f t="shared" ref="EF60:EF63" si="360">EB60-ED60</f>
        <v>16.974933118762536</v>
      </c>
      <c r="EG60" s="317">
        <f t="shared" ref="EG60:EG63" si="361">EB60+EE60</f>
        <v>22.604863914891304</v>
      </c>
    </row>
    <row r="61" spans="1:137" ht="30" x14ac:dyDescent="0.25">
      <c r="A61" s="30">
        <v>45645</v>
      </c>
      <c r="B61" s="59">
        <v>0.31041666666666667</v>
      </c>
      <c r="C61" s="32" t="s">
        <v>24</v>
      </c>
      <c r="D61" s="32" t="s">
        <v>99</v>
      </c>
      <c r="E61" s="32"/>
      <c r="F61" s="32" t="s">
        <v>60</v>
      </c>
      <c r="Z61" s="314" t="s">
        <v>60</v>
      </c>
      <c r="AA61" s="314" t="s">
        <v>368</v>
      </c>
      <c r="AB61" s="314">
        <v>50.4</v>
      </c>
      <c r="AC61" s="314">
        <v>17</v>
      </c>
      <c r="AD61" s="315">
        <v>207.2</v>
      </c>
      <c r="AE61" s="314">
        <f t="shared" si="316"/>
        <v>33.400000000000006</v>
      </c>
      <c r="AF61" s="314">
        <f t="shared" si="317"/>
        <v>56.6</v>
      </c>
      <c r="AG61" s="314">
        <f t="shared" si="318"/>
        <v>114.05960934561111</v>
      </c>
      <c r="AL61" s="322">
        <v>1.0520833333333333E-2</v>
      </c>
      <c r="AM61" s="339">
        <f t="shared" si="343"/>
        <v>45279.010520833333</v>
      </c>
      <c r="AN61" s="309" t="s">
        <v>311</v>
      </c>
      <c r="AO61" s="309">
        <v>4.0000000000000001E-3</v>
      </c>
      <c r="AP61" s="309">
        <v>3.0000000000000001E-3</v>
      </c>
      <c r="AQ61" s="309">
        <v>3.0000000000000001E-3</v>
      </c>
      <c r="AR61" s="309">
        <f t="shared" si="225"/>
        <v>7.8632802042436971</v>
      </c>
      <c r="AS61" s="309">
        <f t="shared" si="344"/>
        <v>2621.0934014145655</v>
      </c>
      <c r="AT61" s="309">
        <f t="shared" si="345"/>
        <v>10.484373605658263</v>
      </c>
      <c r="AU61" s="309">
        <f t="shared" si="28"/>
        <v>7.8632802042436971</v>
      </c>
      <c r="AV61" s="408">
        <f t="shared" si="29"/>
        <v>45.282825940886248</v>
      </c>
      <c r="AW61" s="309">
        <f t="shared" si="346"/>
        <v>1.9658200510609243</v>
      </c>
      <c r="AX61" s="309">
        <f t="shared" si="347"/>
        <v>3.9316401021218486</v>
      </c>
      <c r="AY61" s="309">
        <f t="shared" si="348"/>
        <v>8.5185535545973394</v>
      </c>
      <c r="AZ61" s="309">
        <f t="shared" si="349"/>
        <v>14.416013707780111</v>
      </c>
      <c r="BA61" s="772"/>
      <c r="BB61" s="778"/>
      <c r="BD61" s="340">
        <v>2.7858796296296298E-2</v>
      </c>
      <c r="BE61" s="341">
        <f t="shared" si="315"/>
        <v>45279.027858796297</v>
      </c>
      <c r="BF61" s="342" t="s">
        <v>324</v>
      </c>
      <c r="BG61" s="342">
        <v>3.0000000000000001E-3</v>
      </c>
      <c r="BH61" s="342">
        <v>1.4999999999999999E-2</v>
      </c>
      <c r="BI61" s="342">
        <v>1.4999999999999999E-2</v>
      </c>
      <c r="BJ61" s="343">
        <f t="shared" si="190"/>
        <v>35.258839058181493</v>
      </c>
      <c r="BK61" s="343">
        <f t="shared" si="325"/>
        <v>2350.589270545433</v>
      </c>
      <c r="BL61" s="343">
        <f t="shared" si="326"/>
        <v>7.0517678116362994</v>
      </c>
      <c r="BM61" s="408">
        <f t="shared" si="68"/>
        <v>114.09999999999998</v>
      </c>
      <c r="BN61" s="343">
        <f t="shared" si="327"/>
        <v>2.2036774411363433</v>
      </c>
      <c r="BO61" s="343">
        <f t="shared" si="328"/>
        <v>2.5184885041558216</v>
      </c>
      <c r="BP61" s="343">
        <f t="shared" si="329"/>
        <v>4.8480903704999561</v>
      </c>
      <c r="BQ61" s="343">
        <f t="shared" si="330"/>
        <v>9.5702563157921219</v>
      </c>
      <c r="BR61" s="782"/>
      <c r="BS61" s="785"/>
      <c r="CL61" s="267">
        <v>0.93893518518518526</v>
      </c>
      <c r="CM61" s="357">
        <f t="shared" si="41"/>
        <v>45278.938935185186</v>
      </c>
      <c r="CN61" s="249" t="s">
        <v>367</v>
      </c>
      <c r="CO61" s="249">
        <v>4.0000000000000001E-3</v>
      </c>
      <c r="CP61" s="249">
        <v>3.0000000000000001E-3</v>
      </c>
      <c r="CQ61" s="249">
        <v>2.7E-2</v>
      </c>
      <c r="CR61" s="358">
        <f>$AG$15</f>
        <v>53.28029701420509</v>
      </c>
      <c r="CS61" s="358">
        <f t="shared" si="43"/>
        <v>1973.3443338594477</v>
      </c>
      <c r="CT61" s="358">
        <f t="shared" si="44"/>
        <v>7.8933773354377914</v>
      </c>
      <c r="CU61" s="408">
        <f t="shared" si="45"/>
        <v>15.803333698949464</v>
      </c>
      <c r="CV61" s="358">
        <f t="shared" si="46"/>
        <v>1.9028677505073248</v>
      </c>
      <c r="CW61" s="358">
        <f t="shared" si="47"/>
        <v>2.0492421928540421</v>
      </c>
      <c r="CX61" s="358">
        <f t="shared" si="48"/>
        <v>5.9905095849304661</v>
      </c>
      <c r="CY61" s="358">
        <f t="shared" si="49"/>
        <v>9.9426195282918339</v>
      </c>
      <c r="CZ61" s="782"/>
      <c r="DA61" s="785"/>
      <c r="DC61" s="324">
        <v>9.2592592592592588E-5</v>
      </c>
      <c r="DD61" s="335">
        <f>DATE(2023,12,19) + DC61</f>
        <v>45279.000092592592</v>
      </c>
      <c r="DE61" s="314" t="s">
        <v>370</v>
      </c>
      <c r="DF61" s="314">
        <v>4.0000000000000001E-3</v>
      </c>
      <c r="DG61" s="314">
        <v>3.7999999999999999E-2</v>
      </c>
      <c r="DH61" s="314">
        <v>3.7999999999999999E-2</v>
      </c>
      <c r="DI61" s="315">
        <f t="shared" si="157"/>
        <v>167.08492919549852</v>
      </c>
      <c r="DJ61" s="315">
        <f t="shared" si="350"/>
        <v>4396.9718209341718</v>
      </c>
      <c r="DK61" s="315">
        <f t="shared" si="351"/>
        <v>17.587887283736688</v>
      </c>
      <c r="DL61" s="315">
        <f t="shared" si="54"/>
        <v>284.26186016718833</v>
      </c>
      <c r="DM61" s="315">
        <f t="shared" si="352"/>
        <v>4.2842289537307314</v>
      </c>
      <c r="DN61" s="315">
        <f t="shared" si="353"/>
        <v>4.5158088971756358</v>
      </c>
      <c r="DO61" s="315">
        <f t="shared" si="354"/>
        <v>13.303658330005955</v>
      </c>
      <c r="DP61" s="315">
        <f t="shared" si="355"/>
        <v>22.103696180912323</v>
      </c>
      <c r="DQ61" s="782"/>
      <c r="DR61" s="785"/>
      <c r="DT61" s="325">
        <v>9.2592592592592588E-5</v>
      </c>
      <c r="DU61" s="334">
        <f>DATE(2023,12,19)+DT61</f>
        <v>45279.000092592592</v>
      </c>
      <c r="DV61" s="316" t="s">
        <v>372</v>
      </c>
      <c r="DW61" s="316">
        <v>7.0000000000000001E-3</v>
      </c>
      <c r="DX61" s="316">
        <v>2.3E-2</v>
      </c>
      <c r="DY61" s="316">
        <v>2.3E-2</v>
      </c>
      <c r="DZ61" s="317">
        <f t="shared" si="262"/>
        <v>64.621814355564965</v>
      </c>
      <c r="EA61" s="317">
        <f t="shared" si="356"/>
        <v>2809.644102415868</v>
      </c>
      <c r="EB61" s="317">
        <f t="shared" si="357"/>
        <v>19.667508716911076</v>
      </c>
      <c r="EC61" s="317">
        <f t="shared" si="62"/>
        <v>125.46997494670752</v>
      </c>
      <c r="ED61" s="317">
        <f t="shared" si="358"/>
        <v>2.6925755981485402</v>
      </c>
      <c r="EE61" s="317">
        <f t="shared" si="359"/>
        <v>2.9373551979802262</v>
      </c>
      <c r="EF61" s="317">
        <f t="shared" si="360"/>
        <v>16.974933118762536</v>
      </c>
      <c r="EG61" s="317">
        <f t="shared" si="361"/>
        <v>22.604863914891304</v>
      </c>
    </row>
    <row r="62" spans="1:137" ht="90" x14ac:dyDescent="0.25">
      <c r="A62" s="36">
        <v>45645</v>
      </c>
      <c r="B62" s="37">
        <v>0.32134259259259262</v>
      </c>
      <c r="C62" s="38" t="s">
        <v>28</v>
      </c>
      <c r="D62" s="38" t="s">
        <v>101</v>
      </c>
      <c r="E62" s="38"/>
      <c r="F62" s="38" t="s">
        <v>60</v>
      </c>
      <c r="K62" s="258" t="s">
        <v>310</v>
      </c>
      <c r="L62" s="333" t="s">
        <v>387</v>
      </c>
      <c r="M62" s="219" t="s">
        <v>64</v>
      </c>
      <c r="N62" s="219" t="s">
        <v>378</v>
      </c>
      <c r="O62" s="219" t="s">
        <v>379</v>
      </c>
      <c r="P62" s="219" t="s">
        <v>336</v>
      </c>
      <c r="Q62" s="219" t="s">
        <v>337</v>
      </c>
      <c r="R62" s="219" t="s">
        <v>340</v>
      </c>
      <c r="S62" s="219" t="s">
        <v>380</v>
      </c>
      <c r="Z62" s="314" t="s">
        <v>60</v>
      </c>
      <c r="AA62" s="314" t="s">
        <v>369</v>
      </c>
      <c r="AB62" s="314">
        <v>52</v>
      </c>
      <c r="AC62" s="314">
        <v>34</v>
      </c>
      <c r="AD62" s="315">
        <v>79.099999999999994</v>
      </c>
      <c r="AE62" s="314">
        <f t="shared" si="316"/>
        <v>18</v>
      </c>
      <c r="AF62" s="314">
        <f t="shared" si="317"/>
        <v>72</v>
      </c>
      <c r="AG62" s="314">
        <f t="shared" si="318"/>
        <v>24.443244255058339</v>
      </c>
      <c r="AL62" s="322">
        <v>1.3958333333333335E-2</v>
      </c>
      <c r="AM62" s="339">
        <f t="shared" si="343"/>
        <v>45279.013958333337</v>
      </c>
      <c r="AN62" s="309" t="s">
        <v>311</v>
      </c>
      <c r="AO62" s="309">
        <v>3.0000000000000001E-3</v>
      </c>
      <c r="AP62" s="309">
        <v>3.0000000000000001E-3</v>
      </c>
      <c r="AQ62" s="309">
        <v>3.0000000000000001E-3</v>
      </c>
      <c r="AR62" s="309">
        <f t="shared" si="225"/>
        <v>7.8632802042436971</v>
      </c>
      <c r="AS62" s="309">
        <f t="shared" si="344"/>
        <v>2621.0934014145655</v>
      </c>
      <c r="AT62" s="309">
        <f t="shared" si="345"/>
        <v>7.8632802042436971</v>
      </c>
      <c r="AU62" s="309">
        <f t="shared" si="28"/>
        <v>7.8632802042436971</v>
      </c>
      <c r="AV62" s="408">
        <f t="shared" si="29"/>
        <v>45.282825940886248</v>
      </c>
      <c r="AW62" s="309">
        <f t="shared" si="346"/>
        <v>1.9658200510609243</v>
      </c>
      <c r="AX62" s="309">
        <f t="shared" si="347"/>
        <v>3.9316401021218486</v>
      </c>
      <c r="AY62" s="309">
        <f t="shared" si="348"/>
        <v>5.8974601531827728</v>
      </c>
      <c r="AZ62" s="309">
        <f t="shared" si="349"/>
        <v>11.794920306365546</v>
      </c>
      <c r="BA62" s="772"/>
      <c r="BB62" s="778"/>
      <c r="BD62" s="340">
        <v>3.1365740740740743E-2</v>
      </c>
      <c r="BE62" s="341">
        <f t="shared" si="315"/>
        <v>45279.031365740739</v>
      </c>
      <c r="BF62" s="342" t="s">
        <v>324</v>
      </c>
      <c r="BG62" s="342">
        <v>3.0000000000000001E-3</v>
      </c>
      <c r="BH62" s="342">
        <v>1.4999999999999999E-2</v>
      </c>
      <c r="BI62" s="342">
        <v>1.4999999999999999E-2</v>
      </c>
      <c r="BJ62" s="343">
        <f t="shared" si="190"/>
        <v>35.258839058181493</v>
      </c>
      <c r="BK62" s="343">
        <f t="shared" si="325"/>
        <v>2350.589270545433</v>
      </c>
      <c r="BL62" s="343">
        <f t="shared" si="326"/>
        <v>7.0517678116362994</v>
      </c>
      <c r="BM62" s="408">
        <f t="shared" si="68"/>
        <v>114.09999999999998</v>
      </c>
      <c r="BN62" s="343">
        <f t="shared" si="327"/>
        <v>2.2036774411363433</v>
      </c>
      <c r="BO62" s="343">
        <f t="shared" si="328"/>
        <v>2.5184885041558216</v>
      </c>
      <c r="BP62" s="343">
        <f t="shared" si="329"/>
        <v>4.8480903704999561</v>
      </c>
      <c r="BQ62" s="343">
        <f t="shared" si="330"/>
        <v>9.5702563157921219</v>
      </c>
      <c r="BR62" s="782"/>
      <c r="BS62" s="785"/>
      <c r="CL62" s="184">
        <v>0.93894675925925919</v>
      </c>
      <c r="CM62" s="336">
        <f t="shared" si="41"/>
        <v>45278.938946759263</v>
      </c>
      <c r="CN62" s="141" t="s">
        <v>367</v>
      </c>
      <c r="CO62" s="141">
        <v>6.0000000000000001E-3</v>
      </c>
      <c r="CP62" s="141">
        <v>6.0000000000000001E-3</v>
      </c>
      <c r="CQ62" s="141">
        <v>2.7E-2</v>
      </c>
      <c r="CR62" s="198">
        <f t="shared" ref="CR62:CR108" si="362">$AG$15</f>
        <v>53.28029701420509</v>
      </c>
      <c r="CS62" s="198">
        <f t="shared" ref="CS62:CS70" si="363">CR62/CQ62</f>
        <v>1973.3443338594477</v>
      </c>
      <c r="CT62" s="198">
        <f t="shared" ref="CT62:CT70" si="364">CO62*CS62</f>
        <v>11.840066003156686</v>
      </c>
      <c r="CU62" s="408">
        <f t="shared" si="45"/>
        <v>31.606667397898928</v>
      </c>
      <c r="CV62" s="198">
        <f t="shared" ref="CV62:CV70" si="365">0.001*((CR62/(CQ62+0.001)))</f>
        <v>1.9028677505073248</v>
      </c>
      <c r="CW62" s="198">
        <f t="shared" ref="CW62:CW70" si="366">0.001*((CR62/(CQ62-0.001)))</f>
        <v>2.0492421928540421</v>
      </c>
      <c r="CX62" s="198">
        <f t="shared" ref="CX62:CX70" si="367">CT62-CV62</f>
        <v>9.9371982526493614</v>
      </c>
      <c r="CY62" s="198">
        <f t="shared" ref="CY62:CY70" si="368">CT62+CW62</f>
        <v>13.889308196010727</v>
      </c>
      <c r="CZ62" s="782"/>
      <c r="DA62" s="785"/>
      <c r="DC62" s="324">
        <v>3.5995370370370369E-3</v>
      </c>
      <c r="DD62" s="335">
        <f t="shared" ref="DD62:DD73" si="369">DATE(2023,12,19) + DC62</f>
        <v>45279.003599537034</v>
      </c>
      <c r="DE62" s="314" t="s">
        <v>370</v>
      </c>
      <c r="DF62" s="314">
        <v>6.0000000000000001E-3</v>
      </c>
      <c r="DG62" s="314">
        <v>3.7999999999999999E-2</v>
      </c>
      <c r="DH62" s="314">
        <v>3.7999999999999999E-2</v>
      </c>
      <c r="DI62" s="315">
        <f t="shared" si="157"/>
        <v>167.08492919549852</v>
      </c>
      <c r="DJ62" s="315">
        <f t="shared" ref="DJ62:DJ68" si="370">DI62/DH62</f>
        <v>4396.9718209341718</v>
      </c>
      <c r="DK62" s="315">
        <f t="shared" ref="DK62:DK68" si="371">DF62*DJ62</f>
        <v>26.38183092560503</v>
      </c>
      <c r="DL62" s="315">
        <f t="shared" si="54"/>
        <v>284.26186016718833</v>
      </c>
      <c r="DM62" s="315">
        <f t="shared" ref="DM62:DM68" si="372">0.001*((DI62/(DH62+0.001)))</f>
        <v>4.2842289537307314</v>
      </c>
      <c r="DN62" s="315">
        <f t="shared" ref="DN62:DN68" si="373">0.001*((DI62/(DH62-0.001)))</f>
        <v>4.5158088971756358</v>
      </c>
      <c r="DO62" s="315">
        <f t="shared" ref="DO62:DO68" si="374">DK62-DM62</f>
        <v>22.097601971874298</v>
      </c>
      <c r="DP62" s="315">
        <f t="shared" ref="DP62:DP68" si="375">DK62+DN62</f>
        <v>30.897639822780665</v>
      </c>
      <c r="DQ62" s="782"/>
      <c r="DR62" s="785"/>
      <c r="DT62" s="325">
        <v>3.5995370370370369E-3</v>
      </c>
      <c r="DU62" s="334">
        <f t="shared" ref="DU62:DU73" si="376">DATE(2023,12,19)+DT62</f>
        <v>45279.003599537034</v>
      </c>
      <c r="DV62" s="316" t="s">
        <v>372</v>
      </c>
      <c r="DW62" s="316">
        <v>8.9999999999999993E-3</v>
      </c>
      <c r="DX62" s="316">
        <v>2.3E-2</v>
      </c>
      <c r="DY62" s="316">
        <v>2.3E-2</v>
      </c>
      <c r="DZ62" s="317">
        <f t="shared" si="262"/>
        <v>64.621814355564965</v>
      </c>
      <c r="EA62" s="317">
        <f t="shared" si="356"/>
        <v>2809.644102415868</v>
      </c>
      <c r="EB62" s="317">
        <f t="shared" si="357"/>
        <v>25.286796921742809</v>
      </c>
      <c r="EC62" s="317">
        <f t="shared" si="62"/>
        <v>125.46997494670752</v>
      </c>
      <c r="ED62" s="317">
        <f t="shared" si="358"/>
        <v>2.6925755981485402</v>
      </c>
      <c r="EE62" s="317">
        <f t="shared" si="359"/>
        <v>2.9373551979802262</v>
      </c>
      <c r="EF62" s="317">
        <f t="shared" si="360"/>
        <v>22.594221323594269</v>
      </c>
      <c r="EG62" s="317">
        <f t="shared" si="361"/>
        <v>28.224152119723037</v>
      </c>
    </row>
    <row r="63" spans="1:137" ht="30" x14ac:dyDescent="0.25">
      <c r="A63" s="22">
        <v>45645</v>
      </c>
      <c r="B63" s="47">
        <v>0.33333333333333331</v>
      </c>
      <c r="C63" s="24" t="s">
        <v>21</v>
      </c>
      <c r="D63" s="24" t="s">
        <v>96</v>
      </c>
      <c r="E63" s="24"/>
      <c r="F63" s="24" t="s">
        <v>60</v>
      </c>
      <c r="K63" s="322">
        <v>0.97582175925925929</v>
      </c>
      <c r="L63" s="339">
        <f t="shared" ref="L63" si="377">DATE(2023,12,18) + K63</f>
        <v>45278.975821759261</v>
      </c>
      <c r="M63" s="309" t="s">
        <v>319</v>
      </c>
      <c r="N63" s="309">
        <v>5.0000000000000001E-3</v>
      </c>
      <c r="O63" s="309">
        <v>8.9999999999999993E-3</v>
      </c>
      <c r="P63" s="309">
        <v>1.0999999999999999E-2</v>
      </c>
      <c r="Q63" s="309">
        <v>38.438978106432415</v>
      </c>
      <c r="R63" s="309">
        <f t="shared" ref="R63" si="378">Q63/P63</f>
        <v>3494.4525551302199</v>
      </c>
      <c r="S63" s="309">
        <f t="shared" ref="S63" si="379">N63*R63</f>
        <v>17.4722627756511</v>
      </c>
      <c r="Z63" s="314" t="s">
        <v>60</v>
      </c>
      <c r="AA63" s="314" t="s">
        <v>370</v>
      </c>
      <c r="AB63" s="314">
        <v>52.3</v>
      </c>
      <c r="AC63" s="314">
        <v>27</v>
      </c>
      <c r="AD63" s="315">
        <v>355.9</v>
      </c>
      <c r="AE63" s="314">
        <f t="shared" si="316"/>
        <v>25.299999999999997</v>
      </c>
      <c r="AF63" s="314">
        <f t="shared" si="317"/>
        <v>64.7</v>
      </c>
      <c r="AG63" s="314">
        <f t="shared" si="318"/>
        <v>152.09666357950175</v>
      </c>
      <c r="AL63" s="322">
        <v>1.7488425925925925E-2</v>
      </c>
      <c r="AM63" s="339">
        <f t="shared" si="343"/>
        <v>45279.017488425925</v>
      </c>
      <c r="AN63" s="309" t="s">
        <v>311</v>
      </c>
      <c r="AO63" s="309">
        <v>5.0000000000000001E-3</v>
      </c>
      <c r="AP63" s="309">
        <v>3.0000000000000001E-3</v>
      </c>
      <c r="AQ63" s="309">
        <v>3.0000000000000001E-3</v>
      </c>
      <c r="AR63" s="309">
        <f t="shared" si="225"/>
        <v>7.8632802042436971</v>
      </c>
      <c r="AS63" s="309">
        <f t="shared" si="344"/>
        <v>2621.0934014145655</v>
      </c>
      <c r="AT63" s="309">
        <f t="shared" si="345"/>
        <v>13.105467007072829</v>
      </c>
      <c r="AU63" s="309">
        <f t="shared" si="28"/>
        <v>7.8632802042436971</v>
      </c>
      <c r="AV63" s="408">
        <f t="shared" si="29"/>
        <v>45.282825940886248</v>
      </c>
      <c r="AW63" s="309">
        <f t="shared" si="346"/>
        <v>1.9658200510609243</v>
      </c>
      <c r="AX63" s="309">
        <f t="shared" si="347"/>
        <v>3.9316401021218486</v>
      </c>
      <c r="AY63" s="309">
        <f t="shared" si="348"/>
        <v>11.139646956011905</v>
      </c>
      <c r="AZ63" s="309">
        <f t="shared" si="349"/>
        <v>17.037107109194679</v>
      </c>
      <c r="BA63" s="772"/>
      <c r="BB63" s="778"/>
      <c r="BD63" s="340">
        <v>3.4780092592592592E-2</v>
      </c>
      <c r="BE63" s="341">
        <f t="shared" si="315"/>
        <v>45279.034780092596</v>
      </c>
      <c r="BF63" s="342" t="s">
        <v>324</v>
      </c>
      <c r="BG63" s="342">
        <v>4.0000000000000001E-3</v>
      </c>
      <c r="BH63" s="342">
        <v>1.4999999999999999E-2</v>
      </c>
      <c r="BI63" s="342">
        <v>1.4999999999999999E-2</v>
      </c>
      <c r="BJ63" s="343">
        <f t="shared" si="190"/>
        <v>35.258839058181493</v>
      </c>
      <c r="BK63" s="343">
        <f t="shared" si="325"/>
        <v>2350.589270545433</v>
      </c>
      <c r="BL63" s="343">
        <f t="shared" si="326"/>
        <v>9.4023570821817319</v>
      </c>
      <c r="BM63" s="408">
        <f t="shared" si="68"/>
        <v>114.09999999999998</v>
      </c>
      <c r="BN63" s="343">
        <f t="shared" si="327"/>
        <v>2.2036774411363433</v>
      </c>
      <c r="BO63" s="343">
        <f t="shared" si="328"/>
        <v>2.5184885041558216</v>
      </c>
      <c r="BP63" s="343">
        <f t="shared" si="329"/>
        <v>7.1986796410453886</v>
      </c>
      <c r="BQ63" s="343">
        <f t="shared" si="330"/>
        <v>11.920845586337553</v>
      </c>
      <c r="BR63" s="782"/>
      <c r="BS63" s="785"/>
      <c r="CL63" s="184">
        <v>0.93899305555555557</v>
      </c>
      <c r="CM63" s="336">
        <f t="shared" si="41"/>
        <v>45278.938993055555</v>
      </c>
      <c r="CN63" s="141" t="s">
        <v>367</v>
      </c>
      <c r="CO63" s="141">
        <v>7.0000000000000001E-3</v>
      </c>
      <c r="CP63" s="141">
        <v>8.0000000000000002E-3</v>
      </c>
      <c r="CQ63" s="141">
        <v>2.7E-2</v>
      </c>
      <c r="CR63" s="198">
        <f t="shared" si="362"/>
        <v>53.28029701420509</v>
      </c>
      <c r="CS63" s="198">
        <f t="shared" si="363"/>
        <v>1973.3443338594477</v>
      </c>
      <c r="CT63" s="198">
        <f t="shared" si="364"/>
        <v>13.813410337016133</v>
      </c>
      <c r="CU63" s="408">
        <f t="shared" si="45"/>
        <v>42.142223197198575</v>
      </c>
      <c r="CV63" s="198">
        <f t="shared" si="365"/>
        <v>1.9028677505073248</v>
      </c>
      <c r="CW63" s="198">
        <f t="shared" si="366"/>
        <v>2.0492421928540421</v>
      </c>
      <c r="CX63" s="198">
        <f t="shared" si="367"/>
        <v>11.910542586508809</v>
      </c>
      <c r="CY63" s="198">
        <f t="shared" si="368"/>
        <v>15.862652529870175</v>
      </c>
      <c r="CZ63" s="782"/>
      <c r="DA63" s="785"/>
      <c r="DC63" s="324">
        <v>7.013888888888889E-3</v>
      </c>
      <c r="DD63" s="335">
        <f t="shared" si="369"/>
        <v>45279.007013888891</v>
      </c>
      <c r="DE63" s="314" t="s">
        <v>370</v>
      </c>
      <c r="DF63" s="314">
        <v>5.0000000000000001E-3</v>
      </c>
      <c r="DG63" s="314">
        <v>3.7999999999999999E-2</v>
      </c>
      <c r="DH63" s="314">
        <v>3.7999999999999999E-2</v>
      </c>
      <c r="DI63" s="315">
        <f t="shared" si="157"/>
        <v>167.08492919549852</v>
      </c>
      <c r="DJ63" s="315">
        <f t="shared" si="370"/>
        <v>4396.9718209341718</v>
      </c>
      <c r="DK63" s="315">
        <f t="shared" si="371"/>
        <v>21.984859104670861</v>
      </c>
      <c r="DL63" s="315">
        <f t="shared" si="54"/>
        <v>284.26186016718833</v>
      </c>
      <c r="DM63" s="315">
        <f t="shared" si="372"/>
        <v>4.2842289537307314</v>
      </c>
      <c r="DN63" s="315">
        <f t="shared" si="373"/>
        <v>4.5158088971756358</v>
      </c>
      <c r="DO63" s="315">
        <f t="shared" si="374"/>
        <v>17.700630150940128</v>
      </c>
      <c r="DP63" s="315">
        <f t="shared" si="375"/>
        <v>26.500668001846496</v>
      </c>
      <c r="DQ63" s="782"/>
      <c r="DR63" s="785"/>
      <c r="DT63" s="325">
        <v>7.013888888888889E-3</v>
      </c>
      <c r="DU63" s="334">
        <f t="shared" si="376"/>
        <v>45279.007013888891</v>
      </c>
      <c r="DV63" s="316" t="s">
        <v>372</v>
      </c>
      <c r="DW63" s="316">
        <v>7.0000000000000001E-3</v>
      </c>
      <c r="DX63" s="316">
        <v>2.3E-2</v>
      </c>
      <c r="DY63" s="316">
        <v>2.3E-2</v>
      </c>
      <c r="DZ63" s="317">
        <f t="shared" si="262"/>
        <v>64.621814355564965</v>
      </c>
      <c r="EA63" s="317">
        <f t="shared" si="356"/>
        <v>2809.644102415868</v>
      </c>
      <c r="EB63" s="317">
        <f t="shared" si="357"/>
        <v>19.667508716911076</v>
      </c>
      <c r="EC63" s="317">
        <f t="shared" si="62"/>
        <v>125.46997494670752</v>
      </c>
      <c r="ED63" s="317">
        <f t="shared" si="358"/>
        <v>2.6925755981485402</v>
      </c>
      <c r="EE63" s="317">
        <f t="shared" si="359"/>
        <v>2.9373551979802262</v>
      </c>
      <c r="EF63" s="317">
        <f t="shared" si="360"/>
        <v>16.974933118762536</v>
      </c>
      <c r="EG63" s="317">
        <f t="shared" si="361"/>
        <v>22.604863914891304</v>
      </c>
    </row>
    <row r="64" spans="1:137" ht="105.75" thickBot="1" x14ac:dyDescent="0.3">
      <c r="A64" s="30">
        <v>45645</v>
      </c>
      <c r="B64" s="31">
        <v>0.34190972222222221</v>
      </c>
      <c r="C64" s="32" t="s">
        <v>24</v>
      </c>
      <c r="D64" s="31" t="s">
        <v>98</v>
      </c>
      <c r="E64" s="32"/>
      <c r="F64" s="32" t="s">
        <v>60</v>
      </c>
      <c r="K64" s="322">
        <v>0.97582175925925929</v>
      </c>
      <c r="L64" s="339">
        <f t="shared" ref="L64" si="380">DATE(2023,12,18) + K64</f>
        <v>45278.975821759261</v>
      </c>
      <c r="M64" s="309" t="s">
        <v>319</v>
      </c>
      <c r="N64" s="309">
        <v>5.0000000000000001E-3</v>
      </c>
      <c r="O64" s="309">
        <v>8.9999999999999993E-3</v>
      </c>
      <c r="P64" s="309">
        <v>1.0999999999999999E-2</v>
      </c>
      <c r="Q64" s="309">
        <v>31.299481509662268</v>
      </c>
      <c r="R64" s="309">
        <f t="shared" ref="R64" si="381">Q64/P64</f>
        <v>2845.4074099692971</v>
      </c>
      <c r="S64" s="309">
        <f t="shared" ref="S64" si="382">N64*R64</f>
        <v>14.227037049846485</v>
      </c>
      <c r="Z64" s="316" t="s">
        <v>60</v>
      </c>
      <c r="AA64" s="316" t="s">
        <v>371</v>
      </c>
      <c r="AB64" s="316">
        <v>54.8</v>
      </c>
      <c r="AC64" s="316">
        <v>27</v>
      </c>
      <c r="AD64" s="317">
        <v>124.3</v>
      </c>
      <c r="AE64" s="316">
        <f t="shared" si="316"/>
        <v>27.799999999999997</v>
      </c>
      <c r="AF64" s="316">
        <f t="shared" si="317"/>
        <v>62.2</v>
      </c>
      <c r="AG64" s="316">
        <f t="shared" si="318"/>
        <v>57.971859394248469</v>
      </c>
      <c r="AL64" s="322">
        <v>2.0925925925925928E-2</v>
      </c>
      <c r="AM64" s="339">
        <f t="shared" si="343"/>
        <v>45279.020925925928</v>
      </c>
      <c r="AN64" s="309" t="s">
        <v>311</v>
      </c>
      <c r="AO64" s="309">
        <v>5.0000000000000001E-3</v>
      </c>
      <c r="AP64" s="309">
        <v>3.0000000000000001E-3</v>
      </c>
      <c r="AQ64" s="309">
        <v>3.0000000000000001E-3</v>
      </c>
      <c r="AR64" s="309">
        <f t="shared" si="225"/>
        <v>7.8632802042436971</v>
      </c>
      <c r="AS64" s="309">
        <f t="shared" si="344"/>
        <v>2621.0934014145655</v>
      </c>
      <c r="AT64" s="309">
        <f t="shared" si="345"/>
        <v>13.105467007072829</v>
      </c>
      <c r="AU64" s="309">
        <f t="shared" si="28"/>
        <v>7.8632802042436971</v>
      </c>
      <c r="AV64" s="408">
        <f t="shared" si="29"/>
        <v>45.282825940886248</v>
      </c>
      <c r="AW64" s="309">
        <f t="shared" si="346"/>
        <v>1.9658200510609243</v>
      </c>
      <c r="AX64" s="309">
        <f t="shared" si="347"/>
        <v>3.9316401021218486</v>
      </c>
      <c r="AY64" s="309">
        <f t="shared" si="348"/>
        <v>11.139646956011905</v>
      </c>
      <c r="AZ64" s="309">
        <f t="shared" si="349"/>
        <v>17.037107109194679</v>
      </c>
      <c r="BA64" s="772"/>
      <c r="BB64" s="778"/>
      <c r="BD64" s="353">
        <v>3.8310185185185183E-2</v>
      </c>
      <c r="BE64" s="354">
        <f t="shared" si="315"/>
        <v>45279.038310185184</v>
      </c>
      <c r="BF64" s="355" t="s">
        <v>324</v>
      </c>
      <c r="BG64" s="355">
        <v>2E-3</v>
      </c>
      <c r="BH64" s="355">
        <v>1.4999999999999999E-2</v>
      </c>
      <c r="BI64" s="355">
        <v>1.4999999999999999E-2</v>
      </c>
      <c r="BJ64" s="356">
        <f t="shared" si="190"/>
        <v>35.258839058181493</v>
      </c>
      <c r="BK64" s="356">
        <f t="shared" ref="BK64" si="383">BJ64/BI64</f>
        <v>2350.589270545433</v>
      </c>
      <c r="BL64" s="356">
        <f t="shared" ref="BL64" si="384">BG64*BK64</f>
        <v>4.701178541090866</v>
      </c>
      <c r="BM64" s="408">
        <f t="shared" si="68"/>
        <v>114.09999999999998</v>
      </c>
      <c r="BN64" s="356">
        <f t="shared" ref="BN64" si="385">0.001*((BJ64/(BI64+0.001)))</f>
        <v>2.2036774411363433</v>
      </c>
      <c r="BO64" s="356">
        <f t="shared" ref="BO64" si="386">0.001*((BJ64/(BI64-0.001)))</f>
        <v>2.5184885041558216</v>
      </c>
      <c r="BP64" s="356">
        <f t="shared" ref="BP64" si="387">BL64-BN64</f>
        <v>2.4975010999545226</v>
      </c>
      <c r="BQ64" s="356">
        <f t="shared" ref="BQ64" si="388">BL64+BO64</f>
        <v>7.2196670452466876</v>
      </c>
      <c r="BR64" s="782"/>
      <c r="BS64" s="785"/>
      <c r="CL64" s="184">
        <v>0.93903935185185183</v>
      </c>
      <c r="CM64" s="336">
        <f t="shared" si="41"/>
        <v>45278.939039351855</v>
      </c>
      <c r="CN64" s="141" t="s">
        <v>367</v>
      </c>
      <c r="CO64" s="141">
        <v>1.2999999999999999E-2</v>
      </c>
      <c r="CP64" s="141">
        <v>0.01</v>
      </c>
      <c r="CQ64" s="141">
        <v>2.7E-2</v>
      </c>
      <c r="CR64" s="198">
        <f t="shared" si="362"/>
        <v>53.28029701420509</v>
      </c>
      <c r="CS64" s="198">
        <f t="shared" si="363"/>
        <v>1973.3443338594477</v>
      </c>
      <c r="CT64" s="198">
        <f t="shared" si="364"/>
        <v>25.653476340172819</v>
      </c>
      <c r="CU64" s="408">
        <f t="shared" si="45"/>
        <v>52.677778996498212</v>
      </c>
      <c r="CV64" s="198">
        <f t="shared" si="365"/>
        <v>1.9028677505073248</v>
      </c>
      <c r="CW64" s="198">
        <f t="shared" si="366"/>
        <v>2.0492421928540421</v>
      </c>
      <c r="CX64" s="198">
        <f t="shared" si="367"/>
        <v>23.750608589665493</v>
      </c>
      <c r="CY64" s="198">
        <f t="shared" si="368"/>
        <v>27.702718533026861</v>
      </c>
      <c r="CZ64" s="782"/>
      <c r="DA64" s="785"/>
      <c r="DC64" s="324">
        <v>1.0520833333333333E-2</v>
      </c>
      <c r="DD64" s="335">
        <f t="shared" si="369"/>
        <v>45279.010520833333</v>
      </c>
      <c r="DE64" s="314" t="s">
        <v>370</v>
      </c>
      <c r="DF64" s="314">
        <v>7.0000000000000001E-3</v>
      </c>
      <c r="DG64" s="314">
        <v>3.7999999999999999E-2</v>
      </c>
      <c r="DH64" s="314">
        <v>3.7999999999999999E-2</v>
      </c>
      <c r="DI64" s="315">
        <f t="shared" si="157"/>
        <v>167.08492919549852</v>
      </c>
      <c r="DJ64" s="315">
        <f t="shared" si="370"/>
        <v>4396.9718209341718</v>
      </c>
      <c r="DK64" s="315">
        <f t="shared" si="371"/>
        <v>30.778802746539203</v>
      </c>
      <c r="DL64" s="315">
        <f t="shared" si="54"/>
        <v>284.26186016718833</v>
      </c>
      <c r="DM64" s="315">
        <f t="shared" si="372"/>
        <v>4.2842289537307314</v>
      </c>
      <c r="DN64" s="315">
        <f t="shared" si="373"/>
        <v>4.5158088971756358</v>
      </c>
      <c r="DO64" s="315">
        <f t="shared" si="374"/>
        <v>26.49457379280847</v>
      </c>
      <c r="DP64" s="315">
        <f t="shared" si="375"/>
        <v>35.294611643714838</v>
      </c>
      <c r="DQ64" s="782"/>
      <c r="DR64" s="785"/>
      <c r="DT64" s="325">
        <v>1.0520833333333333E-2</v>
      </c>
      <c r="DU64" s="334">
        <f t="shared" si="376"/>
        <v>45279.010520833333</v>
      </c>
      <c r="DV64" s="316" t="s">
        <v>372</v>
      </c>
      <c r="DW64" s="316">
        <v>5.0000000000000001E-3</v>
      </c>
      <c r="DX64" s="316">
        <v>2.3E-2</v>
      </c>
      <c r="DY64" s="316">
        <v>2.3E-2</v>
      </c>
      <c r="DZ64" s="317">
        <f t="shared" si="262"/>
        <v>64.621814355564965</v>
      </c>
      <c r="EA64" s="317">
        <f t="shared" ref="EA64:EA73" si="389">DZ64/DY64</f>
        <v>2809.644102415868</v>
      </c>
      <c r="EB64" s="317">
        <f t="shared" ref="EB64:EB73" si="390">DW64*EA64</f>
        <v>14.04822051207934</v>
      </c>
      <c r="EC64" s="317">
        <f t="shared" si="62"/>
        <v>125.46997494670752</v>
      </c>
      <c r="ED64" s="317">
        <f t="shared" ref="ED64:ED73" si="391">0.001*((DZ64/(DY64+0.001)))</f>
        <v>2.6925755981485402</v>
      </c>
      <c r="EE64" s="317">
        <f t="shared" ref="EE64:EE73" si="392">0.001*((DZ64/(DY64-0.001)))</f>
        <v>2.9373551979802262</v>
      </c>
      <c r="EF64" s="317">
        <f t="shared" ref="EF64:EF73" si="393">EB64-ED64</f>
        <v>11.355644913930799</v>
      </c>
      <c r="EG64" s="317">
        <f t="shared" ref="EG64:EG73" si="394">EB64+EE64</f>
        <v>16.985575710059564</v>
      </c>
    </row>
    <row r="65" spans="1:137" ht="30" x14ac:dyDescent="0.25">
      <c r="A65" s="36">
        <v>45645</v>
      </c>
      <c r="B65" s="37">
        <v>0.36651620370370369</v>
      </c>
      <c r="C65" s="38" t="s">
        <v>28</v>
      </c>
      <c r="D65" s="38" t="s">
        <v>102</v>
      </c>
      <c r="E65" s="38"/>
      <c r="F65" s="38" t="s">
        <v>60</v>
      </c>
      <c r="Z65" s="316" t="s">
        <v>60</v>
      </c>
      <c r="AA65" s="316" t="s">
        <v>372</v>
      </c>
      <c r="AB65" s="316">
        <v>55.8</v>
      </c>
      <c r="AC65" s="316">
        <v>18</v>
      </c>
      <c r="AD65" s="317">
        <v>98.5</v>
      </c>
      <c r="AE65" s="316">
        <f t="shared" si="316"/>
        <v>37.799999999999997</v>
      </c>
      <c r="AF65" s="316">
        <f t="shared" si="317"/>
        <v>52.2</v>
      </c>
      <c r="AG65" s="316">
        <f t="shared" si="318"/>
        <v>60.37134478481817</v>
      </c>
      <c r="AL65" s="322">
        <v>2.4375000000000004E-2</v>
      </c>
      <c r="AM65" s="339">
        <f t="shared" si="343"/>
        <v>45279.024375000001</v>
      </c>
      <c r="AN65" s="309" t="s">
        <v>311</v>
      </c>
      <c r="AO65" s="309">
        <v>4.0000000000000001E-3</v>
      </c>
      <c r="AP65" s="309">
        <v>3.0000000000000001E-3</v>
      </c>
      <c r="AQ65" s="309">
        <v>3.0000000000000001E-3</v>
      </c>
      <c r="AR65" s="309">
        <f t="shared" si="225"/>
        <v>7.8632802042436971</v>
      </c>
      <c r="AS65" s="309">
        <f t="shared" ref="AS65:AS67" si="395">AR65/AQ65</f>
        <v>2621.0934014145655</v>
      </c>
      <c r="AT65" s="309">
        <f t="shared" ref="AT65:AT67" si="396">AO65*AS65</f>
        <v>10.484373605658263</v>
      </c>
      <c r="AU65" s="309">
        <f t="shared" si="28"/>
        <v>7.8632802042436971</v>
      </c>
      <c r="AV65" s="408">
        <f t="shared" si="29"/>
        <v>45.282825940886248</v>
      </c>
      <c r="AW65" s="309">
        <f t="shared" ref="AW65:AW67" si="397">0.001*((AR65/(AQ65+0.001)))</f>
        <v>1.9658200510609243</v>
      </c>
      <c r="AX65" s="309">
        <f t="shared" ref="AX65:AX67" si="398">0.001*((AR65/(AQ65-0.001)))</f>
        <v>3.9316401021218486</v>
      </c>
      <c r="AY65" s="309">
        <f t="shared" ref="AY65:AY67" si="399">AT65-AW65</f>
        <v>8.5185535545973394</v>
      </c>
      <c r="AZ65" s="309">
        <f t="shared" ref="AZ65:AZ67" si="400">AT65+AX65</f>
        <v>14.416013707780111</v>
      </c>
      <c r="BA65" s="772"/>
      <c r="BB65" s="778"/>
      <c r="BD65" s="165">
        <v>0.93221064814814814</v>
      </c>
      <c r="BE65" s="632"/>
      <c r="BF65" s="633"/>
      <c r="BG65" s="633"/>
      <c r="BH65" s="633"/>
      <c r="BI65" s="633"/>
      <c r="BJ65" s="634"/>
      <c r="BK65" s="634"/>
      <c r="BL65" s="634"/>
      <c r="BM65" s="408">
        <v>0</v>
      </c>
      <c r="BN65" s="634"/>
      <c r="BO65" s="634"/>
      <c r="BP65" s="634"/>
      <c r="BQ65" s="634"/>
      <c r="BR65" s="782"/>
      <c r="BS65" s="785"/>
      <c r="CL65" s="184">
        <v>0.93916666666666659</v>
      </c>
      <c r="CM65" s="336">
        <f t="shared" si="41"/>
        <v>45278.939166666663</v>
      </c>
      <c r="CN65" s="141" t="s">
        <v>367</v>
      </c>
      <c r="CO65" s="141">
        <v>1.2E-2</v>
      </c>
      <c r="CP65" s="141">
        <v>1.2999999999999999E-2</v>
      </c>
      <c r="CQ65" s="141">
        <v>2.7E-2</v>
      </c>
      <c r="CR65" s="198">
        <f t="shared" si="362"/>
        <v>53.28029701420509</v>
      </c>
      <c r="CS65" s="198">
        <f t="shared" si="363"/>
        <v>1973.3443338594477</v>
      </c>
      <c r="CT65" s="198">
        <f t="shared" si="364"/>
        <v>23.680132006313372</v>
      </c>
      <c r="CU65" s="408">
        <f t="shared" si="45"/>
        <v>68.481112695447678</v>
      </c>
      <c r="CV65" s="198">
        <f t="shared" si="365"/>
        <v>1.9028677505073248</v>
      </c>
      <c r="CW65" s="198">
        <f t="shared" si="366"/>
        <v>2.0492421928540421</v>
      </c>
      <c r="CX65" s="198">
        <f t="shared" si="367"/>
        <v>21.777264255806045</v>
      </c>
      <c r="CY65" s="198">
        <f t="shared" si="368"/>
        <v>25.729374199167413</v>
      </c>
      <c r="CZ65" s="782"/>
      <c r="DA65" s="785"/>
      <c r="DC65" s="324">
        <v>1.3958333333333335E-2</v>
      </c>
      <c r="DD65" s="335">
        <f t="shared" si="369"/>
        <v>45279.013958333337</v>
      </c>
      <c r="DE65" s="314" t="s">
        <v>370</v>
      </c>
      <c r="DF65" s="314">
        <v>6.0000000000000001E-3</v>
      </c>
      <c r="DG65" s="314">
        <v>3.7999999999999999E-2</v>
      </c>
      <c r="DH65" s="314">
        <v>3.7999999999999999E-2</v>
      </c>
      <c r="DI65" s="315">
        <f t="shared" si="157"/>
        <v>167.08492919549852</v>
      </c>
      <c r="DJ65" s="315">
        <f t="shared" si="370"/>
        <v>4396.9718209341718</v>
      </c>
      <c r="DK65" s="315">
        <f t="shared" si="371"/>
        <v>26.38183092560503</v>
      </c>
      <c r="DL65" s="315">
        <f t="shared" si="54"/>
        <v>284.26186016718833</v>
      </c>
      <c r="DM65" s="315">
        <f t="shared" si="372"/>
        <v>4.2842289537307314</v>
      </c>
      <c r="DN65" s="315">
        <f t="shared" si="373"/>
        <v>4.5158088971756358</v>
      </c>
      <c r="DO65" s="315">
        <f t="shared" si="374"/>
        <v>22.097601971874298</v>
      </c>
      <c r="DP65" s="315">
        <f t="shared" si="375"/>
        <v>30.897639822780665</v>
      </c>
      <c r="DQ65" s="782"/>
      <c r="DR65" s="785"/>
      <c r="DT65" s="325">
        <v>1.3958333333333335E-2</v>
      </c>
      <c r="DU65" s="334">
        <f t="shared" si="376"/>
        <v>45279.013958333337</v>
      </c>
      <c r="DV65" s="316" t="s">
        <v>372</v>
      </c>
      <c r="DW65" s="316">
        <v>8.0000000000000002E-3</v>
      </c>
      <c r="DX65" s="316">
        <v>2.3E-2</v>
      </c>
      <c r="DY65" s="316">
        <v>2.3E-2</v>
      </c>
      <c r="DZ65" s="317">
        <f t="shared" si="262"/>
        <v>64.621814355564965</v>
      </c>
      <c r="EA65" s="317">
        <f t="shared" si="389"/>
        <v>2809.644102415868</v>
      </c>
      <c r="EB65" s="317">
        <f t="shared" si="390"/>
        <v>22.477152819326946</v>
      </c>
      <c r="EC65" s="317">
        <f t="shared" si="62"/>
        <v>125.46997494670752</v>
      </c>
      <c r="ED65" s="317">
        <f t="shared" si="391"/>
        <v>2.6925755981485402</v>
      </c>
      <c r="EE65" s="317">
        <f t="shared" si="392"/>
        <v>2.9373551979802262</v>
      </c>
      <c r="EF65" s="317">
        <f t="shared" si="393"/>
        <v>19.784577221178406</v>
      </c>
      <c r="EG65" s="317">
        <f t="shared" si="394"/>
        <v>25.41450801730717</v>
      </c>
    </row>
    <row r="66" spans="1:137" x14ac:dyDescent="0.25">
      <c r="A66" s="61">
        <v>45645</v>
      </c>
      <c r="B66" s="57">
        <v>0.375</v>
      </c>
      <c r="C66" s="56"/>
      <c r="D66" s="56"/>
      <c r="E66" s="56" t="s">
        <v>97</v>
      </c>
      <c r="F66" s="56" t="s">
        <v>60</v>
      </c>
      <c r="Z66" s="305" t="s">
        <v>60</v>
      </c>
      <c r="AA66" s="305" t="s">
        <v>373</v>
      </c>
      <c r="AB66" s="305">
        <v>57</v>
      </c>
      <c r="AC66" s="305">
        <v>11</v>
      </c>
      <c r="AD66" s="305">
        <v>66.3</v>
      </c>
      <c r="AE66" s="305">
        <f t="shared" si="316"/>
        <v>46</v>
      </c>
      <c r="AF66" s="305">
        <f t="shared" si="317"/>
        <v>44</v>
      </c>
      <c r="AG66" s="305">
        <f t="shared" si="318"/>
        <v>47.692228762452565</v>
      </c>
      <c r="AL66" s="322">
        <v>2.7858796296296298E-2</v>
      </c>
      <c r="AM66" s="339">
        <f t="shared" si="343"/>
        <v>45279.027858796297</v>
      </c>
      <c r="AN66" s="309" t="s">
        <v>311</v>
      </c>
      <c r="AO66" s="309">
        <v>5.0000000000000001E-3</v>
      </c>
      <c r="AP66" s="309">
        <v>3.0000000000000001E-3</v>
      </c>
      <c r="AQ66" s="309">
        <v>3.0000000000000001E-3</v>
      </c>
      <c r="AR66" s="309">
        <f t="shared" si="225"/>
        <v>7.8632802042436971</v>
      </c>
      <c r="AS66" s="309">
        <f t="shared" si="395"/>
        <v>2621.0934014145655</v>
      </c>
      <c r="AT66" s="309">
        <f t="shared" si="396"/>
        <v>13.105467007072829</v>
      </c>
      <c r="AU66" s="309">
        <f t="shared" si="28"/>
        <v>7.8632802042436971</v>
      </c>
      <c r="AV66" s="408">
        <f t="shared" si="29"/>
        <v>45.282825940886248</v>
      </c>
      <c r="AW66" s="309">
        <f t="shared" si="397"/>
        <v>1.9658200510609243</v>
      </c>
      <c r="AX66" s="309">
        <f t="shared" si="398"/>
        <v>3.9316401021218486</v>
      </c>
      <c r="AY66" s="309">
        <f t="shared" si="399"/>
        <v>11.139646956011905</v>
      </c>
      <c r="AZ66" s="309">
        <f t="shared" si="400"/>
        <v>17.037107109194679</v>
      </c>
      <c r="BA66" s="772"/>
      <c r="BB66" s="778"/>
      <c r="BD66" s="349">
        <v>0.9331828703703704</v>
      </c>
      <c r="BE66" s="350">
        <f t="shared" si="209"/>
        <v>45278.933182870373</v>
      </c>
      <c r="BF66" s="351" t="s">
        <v>325</v>
      </c>
      <c r="BG66" s="351">
        <v>2.4E-2</v>
      </c>
      <c r="BH66" s="351">
        <v>2.1999999999999999E-2</v>
      </c>
      <c r="BI66" s="351">
        <v>2.5000000000000001E-2</v>
      </c>
      <c r="BJ66" s="352">
        <f t="shared" ref="BJ66:BJ84" si="401">$AG$10</f>
        <v>77.716421456516557</v>
      </c>
      <c r="BK66" s="352">
        <f t="shared" ref="BK66:BK84" si="402">BJ66/BI66</f>
        <v>3108.6568582606619</v>
      </c>
      <c r="BL66" s="352">
        <f t="shared" ref="BL66:BL84" si="403">BG66*BK66</f>
        <v>74.607764598255883</v>
      </c>
      <c r="BM66" s="408">
        <f t="shared" si="68"/>
        <v>221.31614806515347</v>
      </c>
      <c r="BN66" s="352">
        <f t="shared" ref="BN66:BN84" si="404">0.001*((BJ66/(BI66+0.001)))</f>
        <v>2.9890931329429442</v>
      </c>
      <c r="BO66" s="352">
        <f t="shared" ref="BO66:BO84" si="405">0.001*((BJ66/(BI66-0.001)))</f>
        <v>3.2381842273548562</v>
      </c>
      <c r="BP66" s="352">
        <f t="shared" ref="BP66:BP84" si="406">BL66-BN66</f>
        <v>71.618671465312943</v>
      </c>
      <c r="BQ66" s="352">
        <f t="shared" ref="BQ66:BQ84" si="407">BL66+BO66</f>
        <v>77.845948825610733</v>
      </c>
      <c r="BR66" s="782"/>
      <c r="BS66" s="785"/>
      <c r="CL66" s="184">
        <v>0.93925925925925924</v>
      </c>
      <c r="CM66" s="336">
        <f t="shared" si="41"/>
        <v>45278.939259259256</v>
      </c>
      <c r="CN66" s="141" t="s">
        <v>367</v>
      </c>
      <c r="CO66" s="141">
        <v>1.4E-2</v>
      </c>
      <c r="CP66" s="141">
        <v>1.4E-2</v>
      </c>
      <c r="CQ66" s="141">
        <v>2.7E-2</v>
      </c>
      <c r="CR66" s="198">
        <f t="shared" si="362"/>
        <v>53.28029701420509</v>
      </c>
      <c r="CS66" s="198">
        <f t="shared" si="363"/>
        <v>1973.3443338594477</v>
      </c>
      <c r="CT66" s="198">
        <f t="shared" si="364"/>
        <v>27.626820674032267</v>
      </c>
      <c r="CU66" s="408">
        <f t="shared" si="45"/>
        <v>73.748890595097507</v>
      </c>
      <c r="CV66" s="198">
        <f t="shared" si="365"/>
        <v>1.9028677505073248</v>
      </c>
      <c r="CW66" s="198">
        <f t="shared" si="366"/>
        <v>2.0492421928540421</v>
      </c>
      <c r="CX66" s="198">
        <f t="shared" si="367"/>
        <v>25.723952923524941</v>
      </c>
      <c r="CY66" s="198">
        <f t="shared" si="368"/>
        <v>29.676062866886308</v>
      </c>
      <c r="CZ66" s="782"/>
      <c r="DA66" s="785"/>
      <c r="DC66" s="324">
        <v>1.7488425925925925E-2</v>
      </c>
      <c r="DD66" s="335">
        <f t="shared" si="369"/>
        <v>45279.017488425925</v>
      </c>
      <c r="DE66" s="314" t="s">
        <v>370</v>
      </c>
      <c r="DF66" s="314">
        <v>6.0000000000000001E-3</v>
      </c>
      <c r="DG66" s="314">
        <v>3.7999999999999999E-2</v>
      </c>
      <c r="DH66" s="314">
        <v>3.7999999999999999E-2</v>
      </c>
      <c r="DI66" s="315">
        <f t="shared" si="157"/>
        <v>167.08492919549852</v>
      </c>
      <c r="DJ66" s="315">
        <f t="shared" si="370"/>
        <v>4396.9718209341718</v>
      </c>
      <c r="DK66" s="315">
        <f t="shared" si="371"/>
        <v>26.38183092560503</v>
      </c>
      <c r="DL66" s="315">
        <f t="shared" si="54"/>
        <v>284.26186016718833</v>
      </c>
      <c r="DM66" s="315">
        <f t="shared" si="372"/>
        <v>4.2842289537307314</v>
      </c>
      <c r="DN66" s="315">
        <f t="shared" si="373"/>
        <v>4.5158088971756358</v>
      </c>
      <c r="DO66" s="315">
        <f t="shared" si="374"/>
        <v>22.097601971874298</v>
      </c>
      <c r="DP66" s="315">
        <f t="shared" si="375"/>
        <v>30.897639822780665</v>
      </c>
      <c r="DQ66" s="782"/>
      <c r="DR66" s="785"/>
      <c r="DT66" s="325">
        <v>1.7488425925925925E-2</v>
      </c>
      <c r="DU66" s="334">
        <f t="shared" si="376"/>
        <v>45279.017488425925</v>
      </c>
      <c r="DV66" s="316" t="s">
        <v>372</v>
      </c>
      <c r="DW66" s="316">
        <v>7.0000000000000001E-3</v>
      </c>
      <c r="DX66" s="316">
        <v>2.3E-2</v>
      </c>
      <c r="DY66" s="316">
        <v>2.3E-2</v>
      </c>
      <c r="DZ66" s="317">
        <f t="shared" si="262"/>
        <v>64.621814355564965</v>
      </c>
      <c r="EA66" s="317">
        <f t="shared" si="389"/>
        <v>2809.644102415868</v>
      </c>
      <c r="EB66" s="317">
        <f t="shared" si="390"/>
        <v>19.667508716911076</v>
      </c>
      <c r="EC66" s="317">
        <f t="shared" si="62"/>
        <v>125.46997494670752</v>
      </c>
      <c r="ED66" s="317">
        <f t="shared" si="391"/>
        <v>2.6925755981485402</v>
      </c>
      <c r="EE66" s="317">
        <f t="shared" si="392"/>
        <v>2.9373551979802262</v>
      </c>
      <c r="EF66" s="317">
        <f t="shared" si="393"/>
        <v>16.974933118762536</v>
      </c>
      <c r="EG66" s="317">
        <f t="shared" si="394"/>
        <v>22.604863914891304</v>
      </c>
    </row>
    <row r="67" spans="1:137" ht="45" x14ac:dyDescent="0.25">
      <c r="A67" s="16">
        <v>45645</v>
      </c>
      <c r="B67" s="60">
        <v>0.375</v>
      </c>
      <c r="C67" s="18" t="s">
        <v>25</v>
      </c>
      <c r="D67" s="18" t="s">
        <v>104</v>
      </c>
      <c r="E67" s="18"/>
      <c r="F67" s="18" t="s">
        <v>60</v>
      </c>
      <c r="K67" s="344">
        <v>0.94282407407407398</v>
      </c>
      <c r="L67" s="345">
        <f t="shared" ref="L67:L88" si="408">DATE(2023,12,18) + K67</f>
        <v>45278.942824074074</v>
      </c>
      <c r="M67" s="318" t="s">
        <v>311</v>
      </c>
      <c r="N67" s="318">
        <v>3.0000000000000001E-3</v>
      </c>
      <c r="O67" s="318">
        <v>2E-3</v>
      </c>
      <c r="P67" s="318">
        <v>3.0000000000000001E-3</v>
      </c>
      <c r="Q67" s="318">
        <v>8.546236343967875</v>
      </c>
      <c r="R67" s="318">
        <f t="shared" ref="R67:R88" si="409">Q67/P67</f>
        <v>2848.7454479892917</v>
      </c>
      <c r="S67" s="318">
        <f>N67*R67</f>
        <v>8.546236343967875</v>
      </c>
      <c r="T67">
        <v>6.3959815778867295</v>
      </c>
      <c r="U67">
        <f>S67-T67</f>
        <v>2.1502547660811455</v>
      </c>
      <c r="Z67" s="305" t="s">
        <v>60</v>
      </c>
      <c r="AA67" s="305" t="s">
        <v>374</v>
      </c>
      <c r="AB67" s="305">
        <v>58.2</v>
      </c>
      <c r="AC67" s="305">
        <v>5</v>
      </c>
      <c r="AD67" s="305">
        <v>79.900000000000006</v>
      </c>
      <c r="AE67" s="305">
        <f t="shared" si="316"/>
        <v>53.2</v>
      </c>
      <c r="AF67" s="305">
        <f t="shared" si="317"/>
        <v>36.799999999999997</v>
      </c>
      <c r="AG67" s="305">
        <f t="shared" si="318"/>
        <v>63.978436538803813</v>
      </c>
      <c r="AL67" s="322">
        <v>3.1365740740740743E-2</v>
      </c>
      <c r="AM67" s="339">
        <f t="shared" si="343"/>
        <v>45279.031365740739</v>
      </c>
      <c r="AN67" s="309" t="s">
        <v>311</v>
      </c>
      <c r="AO67" s="309">
        <v>5.0000000000000001E-3</v>
      </c>
      <c r="AP67" s="309">
        <v>3.0000000000000001E-3</v>
      </c>
      <c r="AQ67" s="309">
        <v>3.0000000000000001E-3</v>
      </c>
      <c r="AR67" s="309">
        <f t="shared" si="225"/>
        <v>7.8632802042436971</v>
      </c>
      <c r="AS67" s="309">
        <f t="shared" si="395"/>
        <v>2621.0934014145655</v>
      </c>
      <c r="AT67" s="309">
        <f t="shared" si="396"/>
        <v>13.105467007072829</v>
      </c>
      <c r="AU67" s="309">
        <f t="shared" si="28"/>
        <v>7.8632802042436971</v>
      </c>
      <c r="AV67" s="408">
        <f t="shared" si="29"/>
        <v>45.282825940886248</v>
      </c>
      <c r="AW67" s="309">
        <f t="shared" si="397"/>
        <v>1.9658200510609243</v>
      </c>
      <c r="AX67" s="309">
        <f t="shared" si="398"/>
        <v>3.9316401021218486</v>
      </c>
      <c r="AY67" s="309">
        <f t="shared" si="399"/>
        <v>11.139646956011905</v>
      </c>
      <c r="AZ67" s="309">
        <f t="shared" si="400"/>
        <v>17.037107109194679</v>
      </c>
      <c r="BA67" s="772"/>
      <c r="BB67" s="778"/>
      <c r="BD67" s="340">
        <v>0.93332175925925931</v>
      </c>
      <c r="BE67" s="341">
        <f t="shared" si="209"/>
        <v>45278.933321759258</v>
      </c>
      <c r="BF67" s="342" t="s">
        <v>325</v>
      </c>
      <c r="BG67" s="342">
        <v>0.02</v>
      </c>
      <c r="BH67" s="342">
        <v>2.3E-2</v>
      </c>
      <c r="BI67" s="342">
        <v>2.5000000000000001E-2</v>
      </c>
      <c r="BJ67" s="343">
        <f t="shared" si="401"/>
        <v>77.716421456516557</v>
      </c>
      <c r="BK67" s="343">
        <f t="shared" si="402"/>
        <v>3108.6568582606619</v>
      </c>
      <c r="BL67" s="343">
        <f t="shared" si="403"/>
        <v>62.173137165213241</v>
      </c>
      <c r="BM67" s="408">
        <f t="shared" si="68"/>
        <v>231.37597297720592</v>
      </c>
      <c r="BN67" s="343">
        <f t="shared" si="404"/>
        <v>2.9890931329429442</v>
      </c>
      <c r="BO67" s="343">
        <f t="shared" si="405"/>
        <v>3.2381842273548562</v>
      </c>
      <c r="BP67" s="343">
        <f t="shared" si="406"/>
        <v>59.184044032270293</v>
      </c>
      <c r="BQ67" s="343">
        <f t="shared" si="407"/>
        <v>65.411321392568098</v>
      </c>
      <c r="BR67" s="782"/>
      <c r="BS67" s="785"/>
      <c r="CL67" s="323">
        <v>0.93939814814814815</v>
      </c>
      <c r="CM67" s="336">
        <f t="shared" si="41"/>
        <v>45278.939398148148</v>
      </c>
      <c r="CN67" s="141" t="s">
        <v>367</v>
      </c>
      <c r="CO67" s="141">
        <v>1.2999999999999999E-2</v>
      </c>
      <c r="CP67" s="141">
        <v>1.4999999999999999E-2</v>
      </c>
      <c r="CQ67" s="141">
        <v>2.7E-2</v>
      </c>
      <c r="CR67" s="198">
        <f t="shared" si="362"/>
        <v>53.28029701420509</v>
      </c>
      <c r="CS67" s="198">
        <f t="shared" si="363"/>
        <v>1973.3443338594477</v>
      </c>
      <c r="CT67" s="198">
        <f t="shared" si="364"/>
        <v>25.653476340172819</v>
      </c>
      <c r="CU67" s="408">
        <f t="shared" si="45"/>
        <v>79.016668494747321</v>
      </c>
      <c r="CV67" s="198">
        <f t="shared" si="365"/>
        <v>1.9028677505073248</v>
      </c>
      <c r="CW67" s="198">
        <f t="shared" si="366"/>
        <v>2.0492421928540421</v>
      </c>
      <c r="CX67" s="198">
        <f t="shared" si="367"/>
        <v>23.750608589665493</v>
      </c>
      <c r="CY67" s="198">
        <f t="shared" si="368"/>
        <v>27.702718533026861</v>
      </c>
      <c r="CZ67" s="782"/>
      <c r="DA67" s="785"/>
      <c r="DC67" s="324">
        <v>2.0925925925925928E-2</v>
      </c>
      <c r="DD67" s="335">
        <f t="shared" si="369"/>
        <v>45279.020925925928</v>
      </c>
      <c r="DE67" s="314" t="s">
        <v>370</v>
      </c>
      <c r="DF67" s="314">
        <v>8.0000000000000002E-3</v>
      </c>
      <c r="DG67" s="314">
        <v>3.7999999999999999E-2</v>
      </c>
      <c r="DH67" s="314">
        <v>3.7999999999999999E-2</v>
      </c>
      <c r="DI67" s="315">
        <f t="shared" si="157"/>
        <v>167.08492919549852</v>
      </c>
      <c r="DJ67" s="315">
        <f t="shared" si="370"/>
        <v>4396.9718209341718</v>
      </c>
      <c r="DK67" s="315">
        <f t="shared" si="371"/>
        <v>35.175774567473375</v>
      </c>
      <c r="DL67" s="315">
        <f t="shared" si="54"/>
        <v>284.26186016718833</v>
      </c>
      <c r="DM67" s="315">
        <f t="shared" si="372"/>
        <v>4.2842289537307314</v>
      </c>
      <c r="DN67" s="315">
        <f t="shared" si="373"/>
        <v>4.5158088971756358</v>
      </c>
      <c r="DO67" s="315">
        <f t="shared" si="374"/>
        <v>30.891545613742643</v>
      </c>
      <c r="DP67" s="315">
        <f t="shared" si="375"/>
        <v>39.691583464649014</v>
      </c>
      <c r="DQ67" s="782"/>
      <c r="DR67" s="785"/>
      <c r="DT67" s="325">
        <v>2.0925925925925928E-2</v>
      </c>
      <c r="DU67" s="334">
        <f t="shared" si="376"/>
        <v>45279.020925925928</v>
      </c>
      <c r="DV67" s="316" t="s">
        <v>372</v>
      </c>
      <c r="DW67" s="316">
        <v>7.0000000000000001E-3</v>
      </c>
      <c r="DX67" s="316">
        <v>2.3E-2</v>
      </c>
      <c r="DY67" s="316">
        <v>2.3E-2</v>
      </c>
      <c r="DZ67" s="317">
        <f t="shared" si="262"/>
        <v>64.621814355564965</v>
      </c>
      <c r="EA67" s="317">
        <f t="shared" si="389"/>
        <v>2809.644102415868</v>
      </c>
      <c r="EB67" s="317">
        <f t="shared" si="390"/>
        <v>19.667508716911076</v>
      </c>
      <c r="EC67" s="317">
        <f t="shared" si="62"/>
        <v>125.46997494670752</v>
      </c>
      <c r="ED67" s="317">
        <f t="shared" si="391"/>
        <v>2.6925755981485402</v>
      </c>
      <c r="EE67" s="317">
        <f t="shared" si="392"/>
        <v>2.9373551979802262</v>
      </c>
      <c r="EF67" s="317">
        <f t="shared" si="393"/>
        <v>16.974933118762536</v>
      </c>
      <c r="EG67" s="317">
        <f t="shared" si="394"/>
        <v>22.604863914891304</v>
      </c>
    </row>
    <row r="68" spans="1:137" x14ac:dyDescent="0.25">
      <c r="A68" s="61">
        <v>45645</v>
      </c>
      <c r="B68" s="57">
        <v>0.39444444444444443</v>
      </c>
      <c r="C68" s="56"/>
      <c r="D68" s="56"/>
      <c r="E68" s="56" t="s">
        <v>103</v>
      </c>
      <c r="F68" s="56" t="s">
        <v>60</v>
      </c>
      <c r="K68" s="322">
        <v>0.94291666666666663</v>
      </c>
      <c r="L68" s="339">
        <f t="shared" si="408"/>
        <v>45278.942916666667</v>
      </c>
      <c r="M68" s="309" t="s">
        <v>311</v>
      </c>
      <c r="N68" s="309">
        <v>4.0000000000000001E-3</v>
      </c>
      <c r="O68" s="309">
        <v>2E-3</v>
      </c>
      <c r="P68" s="309">
        <v>3.0000000000000001E-3</v>
      </c>
      <c r="Q68" s="318">
        <v>8.546236343967875</v>
      </c>
      <c r="R68" s="309">
        <f t="shared" si="409"/>
        <v>2848.7454479892917</v>
      </c>
      <c r="S68" s="309">
        <f t="shared" ref="S68:S88" si="410">N68*R68</f>
        <v>11.394981791957168</v>
      </c>
      <c r="T68">
        <v>8.527975437182306</v>
      </c>
      <c r="U68">
        <f t="shared" ref="U68:U88" si="411">S68-T68</f>
        <v>2.8670063547748619</v>
      </c>
      <c r="Z68" s="305" t="s">
        <v>60</v>
      </c>
      <c r="AA68" s="305" t="s">
        <v>375</v>
      </c>
      <c r="AB68" s="305">
        <v>61.3</v>
      </c>
      <c r="AC68" s="305">
        <v>5</v>
      </c>
      <c r="AD68" s="305">
        <v>93.7</v>
      </c>
      <c r="AE68" s="305">
        <f t="shared" si="316"/>
        <v>56.3</v>
      </c>
      <c r="AF68" s="305">
        <f t="shared" si="317"/>
        <v>33.700000000000003</v>
      </c>
      <c r="AG68" s="305">
        <f t="shared" si="318"/>
        <v>77.954101243626212</v>
      </c>
      <c r="AL68" s="322">
        <v>3.4780092592592592E-2</v>
      </c>
      <c r="AM68" s="339">
        <f t="shared" si="343"/>
        <v>45279.034780092596</v>
      </c>
      <c r="AN68" s="309" t="s">
        <v>311</v>
      </c>
      <c r="AO68" s="309">
        <v>3.0000000000000001E-3</v>
      </c>
      <c r="AP68" s="309">
        <v>3.0000000000000001E-3</v>
      </c>
      <c r="AQ68" s="309">
        <v>3.0000000000000001E-3</v>
      </c>
      <c r="AR68" s="309">
        <f t="shared" si="225"/>
        <v>7.8632802042436971</v>
      </c>
      <c r="AS68" s="309">
        <f t="shared" ref="AS68:AS69" si="412">AR68/AQ68</f>
        <v>2621.0934014145655</v>
      </c>
      <c r="AT68" s="309">
        <f t="shared" ref="AT68:AT69" si="413">AO68*AS68</f>
        <v>7.8632802042436971</v>
      </c>
      <c r="AU68" s="309">
        <f t="shared" si="28"/>
        <v>7.8632802042436971</v>
      </c>
      <c r="AV68" s="408">
        <f t="shared" si="29"/>
        <v>45.282825940886248</v>
      </c>
      <c r="AW68" s="309">
        <f t="shared" ref="AW68:AW69" si="414">0.001*((AR68/(AQ68+0.001)))</f>
        <v>1.9658200510609243</v>
      </c>
      <c r="AX68" s="309">
        <f t="shared" ref="AX68:AX69" si="415">0.001*((AR68/(AQ68-0.001)))</f>
        <v>3.9316401021218486</v>
      </c>
      <c r="AY68" s="309">
        <f t="shared" ref="AY68:AY69" si="416">AT68-AW68</f>
        <v>5.8974601531827728</v>
      </c>
      <c r="AZ68" s="309">
        <f t="shared" ref="AZ68:AZ69" si="417">AT68+AX68</f>
        <v>11.794920306365546</v>
      </c>
      <c r="BA68" s="772"/>
      <c r="BB68" s="778"/>
      <c r="BD68" s="340">
        <v>0.93346064814814822</v>
      </c>
      <c r="BE68" s="341">
        <f t="shared" si="209"/>
        <v>45278.93346064815</v>
      </c>
      <c r="BF68" s="342" t="s">
        <v>325</v>
      </c>
      <c r="BG68" s="342">
        <v>2.1000000000000001E-2</v>
      </c>
      <c r="BH68" s="342">
        <v>2.3E-2</v>
      </c>
      <c r="BI68" s="342">
        <v>2.5000000000000001E-2</v>
      </c>
      <c r="BJ68" s="343">
        <f t="shared" si="401"/>
        <v>77.716421456516557</v>
      </c>
      <c r="BK68" s="343">
        <f t="shared" si="402"/>
        <v>3108.6568582606619</v>
      </c>
      <c r="BL68" s="343">
        <f t="shared" si="403"/>
        <v>65.281794023473907</v>
      </c>
      <c r="BM68" s="408">
        <f t="shared" si="68"/>
        <v>231.37597297720592</v>
      </c>
      <c r="BN68" s="343">
        <f t="shared" si="404"/>
        <v>2.9890931329429442</v>
      </c>
      <c r="BO68" s="343">
        <f t="shared" si="405"/>
        <v>3.2381842273548562</v>
      </c>
      <c r="BP68" s="343">
        <f t="shared" si="406"/>
        <v>62.292700890530966</v>
      </c>
      <c r="BQ68" s="343">
        <f t="shared" si="407"/>
        <v>68.519978250828757</v>
      </c>
      <c r="BR68" s="782"/>
      <c r="BS68" s="785"/>
      <c r="CL68" s="184">
        <v>0.93945601851851857</v>
      </c>
      <c r="CM68" s="336">
        <f t="shared" si="41"/>
        <v>45278.939456018517</v>
      </c>
      <c r="CN68" s="141" t="s">
        <v>367</v>
      </c>
      <c r="CO68" s="141">
        <v>1.4999999999999999E-2</v>
      </c>
      <c r="CP68" s="141">
        <v>0.02</v>
      </c>
      <c r="CQ68" s="141">
        <v>2.7E-2</v>
      </c>
      <c r="CR68" s="198">
        <f t="shared" si="362"/>
        <v>53.28029701420509</v>
      </c>
      <c r="CS68" s="198">
        <f t="shared" si="363"/>
        <v>1973.3443338594477</v>
      </c>
      <c r="CT68" s="198">
        <f t="shared" si="364"/>
        <v>29.600165007891714</v>
      </c>
      <c r="CU68" s="408">
        <f t="shared" si="45"/>
        <v>105.35555799299642</v>
      </c>
      <c r="CV68" s="198">
        <f t="shared" si="365"/>
        <v>1.9028677505073248</v>
      </c>
      <c r="CW68" s="198">
        <f t="shared" si="366"/>
        <v>2.0492421928540421</v>
      </c>
      <c r="CX68" s="198">
        <f t="shared" si="367"/>
        <v>27.697297257384388</v>
      </c>
      <c r="CY68" s="198">
        <f t="shared" si="368"/>
        <v>31.649407200745756</v>
      </c>
      <c r="CZ68" s="782"/>
      <c r="DA68" s="785"/>
      <c r="DC68" s="324">
        <v>2.4375000000000004E-2</v>
      </c>
      <c r="DD68" s="335">
        <f t="shared" si="369"/>
        <v>45279.024375000001</v>
      </c>
      <c r="DE68" s="314" t="s">
        <v>370</v>
      </c>
      <c r="DF68" s="314">
        <v>6.0000000000000001E-3</v>
      </c>
      <c r="DG68" s="314">
        <v>3.7999999999999999E-2</v>
      </c>
      <c r="DH68" s="314">
        <v>3.7999999999999999E-2</v>
      </c>
      <c r="DI68" s="315">
        <f t="shared" si="157"/>
        <v>167.08492919549852</v>
      </c>
      <c r="DJ68" s="315">
        <f t="shared" si="370"/>
        <v>4396.9718209341718</v>
      </c>
      <c r="DK68" s="315">
        <f t="shared" si="371"/>
        <v>26.38183092560503</v>
      </c>
      <c r="DL68" s="315">
        <f t="shared" si="54"/>
        <v>284.26186016718833</v>
      </c>
      <c r="DM68" s="315">
        <f t="shared" si="372"/>
        <v>4.2842289537307314</v>
      </c>
      <c r="DN68" s="315">
        <f t="shared" si="373"/>
        <v>4.5158088971756358</v>
      </c>
      <c r="DO68" s="315">
        <f t="shared" si="374"/>
        <v>22.097601971874298</v>
      </c>
      <c r="DP68" s="315">
        <f t="shared" si="375"/>
        <v>30.897639822780665</v>
      </c>
      <c r="DQ68" s="782"/>
      <c r="DR68" s="785"/>
      <c r="DT68" s="325">
        <v>2.4375000000000004E-2</v>
      </c>
      <c r="DU68" s="334">
        <f t="shared" si="376"/>
        <v>45279.024375000001</v>
      </c>
      <c r="DV68" s="316" t="s">
        <v>372</v>
      </c>
      <c r="DW68" s="316">
        <v>7.0000000000000001E-3</v>
      </c>
      <c r="DX68" s="316">
        <v>2.3E-2</v>
      </c>
      <c r="DY68" s="316">
        <v>2.3E-2</v>
      </c>
      <c r="DZ68" s="317">
        <f t="shared" si="262"/>
        <v>64.621814355564965</v>
      </c>
      <c r="EA68" s="317">
        <f t="shared" si="389"/>
        <v>2809.644102415868</v>
      </c>
      <c r="EB68" s="317">
        <f t="shared" si="390"/>
        <v>19.667508716911076</v>
      </c>
      <c r="EC68" s="317">
        <f t="shared" si="62"/>
        <v>125.46997494670752</v>
      </c>
      <c r="ED68" s="317">
        <f t="shared" si="391"/>
        <v>2.6925755981485402</v>
      </c>
      <c r="EE68" s="317">
        <f t="shared" si="392"/>
        <v>2.9373551979802262</v>
      </c>
      <c r="EF68" s="317">
        <f t="shared" si="393"/>
        <v>16.974933118762536</v>
      </c>
      <c r="EG68" s="317">
        <f t="shared" si="394"/>
        <v>22.604863914891304</v>
      </c>
    </row>
    <row r="69" spans="1:137" ht="15.75" thickBot="1" x14ac:dyDescent="0.3">
      <c r="A69" s="16">
        <v>45645</v>
      </c>
      <c r="B69" s="17">
        <v>0.43835648148148149</v>
      </c>
      <c r="C69" s="18" t="s">
        <v>25</v>
      </c>
      <c r="D69" s="18" t="s">
        <v>105</v>
      </c>
      <c r="E69" s="18"/>
      <c r="F69" s="18" t="s">
        <v>60</v>
      </c>
      <c r="K69" s="322">
        <v>0.94299768518518512</v>
      </c>
      <c r="L69" s="339">
        <f t="shared" si="408"/>
        <v>45278.942997685182</v>
      </c>
      <c r="M69" s="309" t="s">
        <v>311</v>
      </c>
      <c r="N69" s="309">
        <v>3.0000000000000001E-3</v>
      </c>
      <c r="O69" s="309">
        <v>2E-3</v>
      </c>
      <c r="P69" s="309">
        <v>3.0000000000000001E-3</v>
      </c>
      <c r="Q69" s="318">
        <v>8.546236343967875</v>
      </c>
      <c r="R69" s="309">
        <f t="shared" si="409"/>
        <v>2848.7454479892917</v>
      </c>
      <c r="S69" s="309">
        <f t="shared" si="410"/>
        <v>8.546236343967875</v>
      </c>
      <c r="T69">
        <v>6.3959815778867295</v>
      </c>
      <c r="U69">
        <f t="shared" si="411"/>
        <v>2.1502547660811455</v>
      </c>
      <c r="Z69" s="305" t="s">
        <v>60</v>
      </c>
      <c r="AA69" s="305" t="s">
        <v>376</v>
      </c>
      <c r="AB69" s="305">
        <v>64</v>
      </c>
      <c r="AC69" s="305">
        <v>6</v>
      </c>
      <c r="AD69" s="305">
        <v>115.1</v>
      </c>
      <c r="AE69" s="305">
        <f t="shared" si="316"/>
        <v>58</v>
      </c>
      <c r="AF69" s="305">
        <f t="shared" si="317"/>
        <v>32</v>
      </c>
      <c r="AG69" s="305">
        <f t="shared" si="318"/>
        <v>97.610335867604618</v>
      </c>
      <c r="AL69" s="346">
        <v>3.8310185185185183E-2</v>
      </c>
      <c r="AM69" s="347">
        <f t="shared" si="343"/>
        <v>45279.038310185184</v>
      </c>
      <c r="AN69" s="348" t="s">
        <v>311</v>
      </c>
      <c r="AO69" s="348">
        <v>4.0000000000000001E-3</v>
      </c>
      <c r="AP69" s="348">
        <v>3.0000000000000001E-3</v>
      </c>
      <c r="AQ69" s="348">
        <v>3.0000000000000001E-3</v>
      </c>
      <c r="AR69" s="348">
        <f t="shared" si="225"/>
        <v>7.8632802042436971</v>
      </c>
      <c r="AS69" s="348">
        <f t="shared" si="412"/>
        <v>2621.0934014145655</v>
      </c>
      <c r="AT69" s="348">
        <f t="shared" si="413"/>
        <v>10.484373605658263</v>
      </c>
      <c r="AU69" s="309">
        <f t="shared" si="28"/>
        <v>7.8632802042436971</v>
      </c>
      <c r="AV69" s="408">
        <f t="shared" si="29"/>
        <v>45.282825940886248</v>
      </c>
      <c r="AW69" s="348">
        <f t="shared" si="414"/>
        <v>1.9658200510609243</v>
      </c>
      <c r="AX69" s="348">
        <f t="shared" si="415"/>
        <v>3.9316401021218486</v>
      </c>
      <c r="AY69" s="348">
        <f t="shared" si="416"/>
        <v>8.5185535545973394</v>
      </c>
      <c r="AZ69" s="348">
        <f t="shared" si="417"/>
        <v>14.416013707780111</v>
      </c>
      <c r="BA69" s="772"/>
      <c r="BB69" s="778"/>
      <c r="BD69" s="340">
        <v>0.93361111111111106</v>
      </c>
      <c r="BE69" s="341">
        <f t="shared" si="209"/>
        <v>45278.933611111112</v>
      </c>
      <c r="BF69" s="342" t="s">
        <v>325</v>
      </c>
      <c r="BG69" s="342">
        <v>2.3E-2</v>
      </c>
      <c r="BH69" s="342">
        <v>2.3E-2</v>
      </c>
      <c r="BI69" s="342">
        <v>2.5000000000000001E-2</v>
      </c>
      <c r="BJ69" s="343">
        <f t="shared" si="401"/>
        <v>77.716421456516557</v>
      </c>
      <c r="BK69" s="343">
        <f t="shared" si="402"/>
        <v>3108.6568582606619</v>
      </c>
      <c r="BL69" s="343">
        <f t="shared" si="403"/>
        <v>71.499107739995225</v>
      </c>
      <c r="BM69" s="408">
        <f t="shared" si="68"/>
        <v>231.37597297720592</v>
      </c>
      <c r="BN69" s="343">
        <f t="shared" si="404"/>
        <v>2.9890931329429442</v>
      </c>
      <c r="BO69" s="343">
        <f t="shared" si="405"/>
        <v>3.2381842273548562</v>
      </c>
      <c r="BP69" s="343">
        <f t="shared" si="406"/>
        <v>68.510014607052284</v>
      </c>
      <c r="BQ69" s="343">
        <f t="shared" si="407"/>
        <v>74.737291967350075</v>
      </c>
      <c r="BR69" s="782"/>
      <c r="BS69" s="785"/>
      <c r="CL69" s="184">
        <v>0.93954861111111121</v>
      </c>
      <c r="CM69" s="336">
        <f t="shared" si="41"/>
        <v>45278.93954861111</v>
      </c>
      <c r="CN69" s="141" t="s">
        <v>367</v>
      </c>
      <c r="CO69" s="141">
        <v>1.4E-2</v>
      </c>
      <c r="CP69" s="141">
        <v>2.1000000000000001E-2</v>
      </c>
      <c r="CQ69" s="141">
        <v>2.7E-2</v>
      </c>
      <c r="CR69" s="198">
        <f t="shared" si="362"/>
        <v>53.28029701420509</v>
      </c>
      <c r="CS69" s="198">
        <f t="shared" si="363"/>
        <v>1973.3443338594477</v>
      </c>
      <c r="CT69" s="198">
        <f t="shared" si="364"/>
        <v>27.626820674032267</v>
      </c>
      <c r="CU69" s="408">
        <f t="shared" si="45"/>
        <v>110.62333589264627</v>
      </c>
      <c r="CV69" s="198">
        <f t="shared" si="365"/>
        <v>1.9028677505073248</v>
      </c>
      <c r="CW69" s="198">
        <f t="shared" si="366"/>
        <v>2.0492421928540421</v>
      </c>
      <c r="CX69" s="198">
        <f t="shared" si="367"/>
        <v>25.723952923524941</v>
      </c>
      <c r="CY69" s="198">
        <f t="shared" si="368"/>
        <v>29.676062866886308</v>
      </c>
      <c r="CZ69" s="782"/>
      <c r="DA69" s="785"/>
      <c r="DC69" s="324">
        <v>2.7858796296296298E-2</v>
      </c>
      <c r="DD69" s="335">
        <f t="shared" si="369"/>
        <v>45279.027858796297</v>
      </c>
      <c r="DE69" s="314" t="s">
        <v>370</v>
      </c>
      <c r="DF69" s="314">
        <v>7.0000000000000001E-3</v>
      </c>
      <c r="DG69" s="314">
        <v>3.7999999999999999E-2</v>
      </c>
      <c r="DH69" s="314">
        <v>3.7999999999999999E-2</v>
      </c>
      <c r="DI69" s="315">
        <f t="shared" si="157"/>
        <v>167.08492919549852</v>
      </c>
      <c r="DJ69" s="315">
        <f t="shared" ref="DJ69:DJ73" si="418">DI69/DH69</f>
        <v>4396.9718209341718</v>
      </c>
      <c r="DK69" s="315">
        <f t="shared" ref="DK69:DK73" si="419">DF69*DJ69</f>
        <v>30.778802746539203</v>
      </c>
      <c r="DL69" s="315">
        <f t="shared" si="54"/>
        <v>284.26186016718833</v>
      </c>
      <c r="DM69" s="315">
        <f t="shared" ref="DM69:DM73" si="420">0.001*((DI69/(DH69+0.001)))</f>
        <v>4.2842289537307314</v>
      </c>
      <c r="DN69" s="315">
        <f t="shared" ref="DN69:DN73" si="421">0.001*((DI69/(DH69-0.001)))</f>
        <v>4.5158088971756358</v>
      </c>
      <c r="DO69" s="315">
        <f t="shared" ref="DO69:DO73" si="422">DK69-DM69</f>
        <v>26.49457379280847</v>
      </c>
      <c r="DP69" s="315">
        <f t="shared" ref="DP69:DP73" si="423">DK69+DN69</f>
        <v>35.294611643714838</v>
      </c>
      <c r="DQ69" s="782"/>
      <c r="DR69" s="785"/>
      <c r="DT69" s="325">
        <v>2.7858796296296298E-2</v>
      </c>
      <c r="DU69" s="334">
        <f t="shared" si="376"/>
        <v>45279.027858796297</v>
      </c>
      <c r="DV69" s="316" t="s">
        <v>372</v>
      </c>
      <c r="DW69" s="316">
        <v>8.9999999999999993E-3</v>
      </c>
      <c r="DX69" s="316">
        <v>2.3E-2</v>
      </c>
      <c r="DY69" s="316">
        <v>2.3E-2</v>
      </c>
      <c r="DZ69" s="317">
        <f t="shared" si="262"/>
        <v>64.621814355564965</v>
      </c>
      <c r="EA69" s="317">
        <f t="shared" si="389"/>
        <v>2809.644102415868</v>
      </c>
      <c r="EB69" s="317">
        <f t="shared" si="390"/>
        <v>25.286796921742809</v>
      </c>
      <c r="EC69" s="317">
        <f t="shared" si="62"/>
        <v>125.46997494670752</v>
      </c>
      <c r="ED69" s="317">
        <f t="shared" si="391"/>
        <v>2.6925755981485402</v>
      </c>
      <c r="EE69" s="317">
        <f t="shared" si="392"/>
        <v>2.9373551979802262</v>
      </c>
      <c r="EF69" s="317">
        <f t="shared" si="393"/>
        <v>22.594221323594269</v>
      </c>
      <c r="EG69" s="317">
        <f t="shared" si="394"/>
        <v>28.224152119723037</v>
      </c>
    </row>
    <row r="70" spans="1:137" x14ac:dyDescent="0.25">
      <c r="A70" s="16"/>
      <c r="B70" s="17"/>
      <c r="C70" s="18"/>
      <c r="D70" s="18"/>
      <c r="E70" s="18"/>
      <c r="F70" s="18"/>
      <c r="K70" s="322">
        <v>0.9434027777777777</v>
      </c>
      <c r="L70" s="339">
        <f t="shared" si="408"/>
        <v>45278.943402777775</v>
      </c>
      <c r="M70" s="309" t="s">
        <v>311</v>
      </c>
      <c r="N70" s="309">
        <v>4.0000000000000001E-3</v>
      </c>
      <c r="O70" s="309">
        <v>2E-3</v>
      </c>
      <c r="P70" s="309">
        <v>3.0000000000000001E-3</v>
      </c>
      <c r="Q70" s="318">
        <v>8.546236343967875</v>
      </c>
      <c r="R70" s="309">
        <f t="shared" si="409"/>
        <v>2848.7454479892917</v>
      </c>
      <c r="S70" s="309">
        <f t="shared" si="410"/>
        <v>11.394981791957168</v>
      </c>
      <c r="T70">
        <v>8.527975437182306</v>
      </c>
      <c r="U70">
        <f t="shared" si="411"/>
        <v>2.8670063547748619</v>
      </c>
      <c r="AL70" s="164">
        <v>0.93511574074074078</v>
      </c>
      <c r="AM70" s="627"/>
      <c r="AN70" s="628"/>
      <c r="AO70" s="628"/>
      <c r="AP70" s="628"/>
      <c r="AQ70" s="628"/>
      <c r="AR70" s="628"/>
      <c r="AS70" s="628"/>
      <c r="AT70" s="628"/>
      <c r="AU70" s="309"/>
      <c r="AV70" s="408">
        <v>0</v>
      </c>
      <c r="AW70" s="628"/>
      <c r="AX70" s="628"/>
      <c r="AY70" s="628"/>
      <c r="AZ70" s="628"/>
      <c r="BA70" s="772"/>
      <c r="BB70" s="778"/>
      <c r="BD70" s="340">
        <v>0.93374999999999997</v>
      </c>
      <c r="BE70" s="341">
        <f t="shared" si="209"/>
        <v>45278.933749999997</v>
      </c>
      <c r="BF70" s="342" t="s">
        <v>325</v>
      </c>
      <c r="BG70" s="342">
        <v>2.4E-2</v>
      </c>
      <c r="BH70" s="342">
        <v>2.3E-2</v>
      </c>
      <c r="BI70" s="342">
        <v>2.5000000000000001E-2</v>
      </c>
      <c r="BJ70" s="343">
        <f t="shared" si="401"/>
        <v>77.716421456516557</v>
      </c>
      <c r="BK70" s="343">
        <f t="shared" si="402"/>
        <v>3108.6568582606619</v>
      </c>
      <c r="BL70" s="343">
        <f t="shared" si="403"/>
        <v>74.607764598255883</v>
      </c>
      <c r="BM70" s="408">
        <f t="shared" si="68"/>
        <v>231.37597297720592</v>
      </c>
      <c r="BN70" s="343">
        <f t="shared" si="404"/>
        <v>2.9890931329429442</v>
      </c>
      <c r="BO70" s="343">
        <f t="shared" si="405"/>
        <v>3.2381842273548562</v>
      </c>
      <c r="BP70" s="343">
        <f t="shared" si="406"/>
        <v>71.618671465312943</v>
      </c>
      <c r="BQ70" s="343">
        <f t="shared" si="407"/>
        <v>77.845948825610733</v>
      </c>
      <c r="BR70" s="782"/>
      <c r="BS70" s="785"/>
      <c r="CL70" s="184">
        <v>0.93966435185185182</v>
      </c>
      <c r="CM70" s="336">
        <f t="shared" si="41"/>
        <v>45278.939664351848</v>
      </c>
      <c r="CN70" s="141" t="s">
        <v>367</v>
      </c>
      <c r="CO70" s="141">
        <v>1.6E-2</v>
      </c>
      <c r="CP70" s="141">
        <v>2.1000000000000001E-2</v>
      </c>
      <c r="CQ70" s="141">
        <v>2.7E-2</v>
      </c>
      <c r="CR70" s="198">
        <f t="shared" si="362"/>
        <v>53.28029701420509</v>
      </c>
      <c r="CS70" s="198">
        <f t="shared" si="363"/>
        <v>1973.3443338594477</v>
      </c>
      <c r="CT70" s="198">
        <f t="shared" si="364"/>
        <v>31.573509341751166</v>
      </c>
      <c r="CU70" s="408">
        <f t="shared" ref="CU70:CU108" si="424">(CP70*CS70)/SIN(RADIANS($AE$14))</f>
        <v>110.62333589264627</v>
      </c>
      <c r="CV70" s="198">
        <f t="shared" si="365"/>
        <v>1.9028677505073248</v>
      </c>
      <c r="CW70" s="198">
        <f t="shared" si="366"/>
        <v>2.0492421928540421</v>
      </c>
      <c r="CX70" s="198">
        <f t="shared" si="367"/>
        <v>29.670641591243839</v>
      </c>
      <c r="CY70" s="198">
        <f t="shared" si="368"/>
        <v>33.622751534605207</v>
      </c>
      <c r="CZ70" s="782"/>
      <c r="DA70" s="785"/>
      <c r="DC70" s="324"/>
      <c r="DD70" s="335"/>
      <c r="DE70" s="314"/>
      <c r="DF70" s="314"/>
      <c r="DG70" s="314"/>
      <c r="DH70" s="314"/>
      <c r="DI70" s="315"/>
      <c r="DJ70" s="315"/>
      <c r="DK70" s="315"/>
      <c r="DL70" s="315">
        <f t="shared" si="54"/>
        <v>0</v>
      </c>
      <c r="DM70" s="315"/>
      <c r="DN70" s="315"/>
      <c r="DO70" s="315"/>
      <c r="DP70" s="315"/>
      <c r="DQ70" s="782"/>
      <c r="DR70" s="785"/>
      <c r="DT70" s="325">
        <v>3.1365740740740743E-2</v>
      </c>
      <c r="DU70" s="334">
        <f t="shared" si="376"/>
        <v>45279.031365740739</v>
      </c>
      <c r="DV70" s="316" t="s">
        <v>372</v>
      </c>
      <c r="DW70" s="316">
        <v>6.0000000000000001E-3</v>
      </c>
      <c r="DX70" s="316">
        <v>2.3E-2</v>
      </c>
      <c r="DY70" s="316">
        <v>2.3E-2</v>
      </c>
      <c r="DZ70" s="317">
        <f t="shared" si="262"/>
        <v>64.621814355564965</v>
      </c>
      <c r="EA70" s="317">
        <f t="shared" si="389"/>
        <v>2809.644102415868</v>
      </c>
      <c r="EB70" s="317">
        <f t="shared" si="390"/>
        <v>16.85786461449521</v>
      </c>
      <c r="EC70" s="317">
        <f t="shared" si="62"/>
        <v>125.46997494670752</v>
      </c>
      <c r="ED70" s="317">
        <f t="shared" si="391"/>
        <v>2.6925755981485402</v>
      </c>
      <c r="EE70" s="317">
        <f t="shared" si="392"/>
        <v>2.9373551979802262</v>
      </c>
      <c r="EF70" s="317">
        <f t="shared" si="393"/>
        <v>14.165289016346669</v>
      </c>
      <c r="EG70" s="317">
        <f t="shared" si="394"/>
        <v>19.795219812475437</v>
      </c>
    </row>
    <row r="71" spans="1:137" x14ac:dyDescent="0.25">
      <c r="A71" s="16">
        <v>45645</v>
      </c>
      <c r="B71" s="17">
        <v>0.48211805555555554</v>
      </c>
      <c r="C71" s="18" t="s">
        <v>25</v>
      </c>
      <c r="D71" s="18" t="s">
        <v>106</v>
      </c>
      <c r="E71" s="18"/>
      <c r="F71" s="18" t="s">
        <v>60</v>
      </c>
      <c r="K71" s="322">
        <v>0.94377314814814817</v>
      </c>
      <c r="L71" s="339">
        <f t="shared" si="408"/>
        <v>45278.943773148145</v>
      </c>
      <c r="M71" s="309" t="s">
        <v>311</v>
      </c>
      <c r="N71" s="309">
        <v>4.0000000000000001E-3</v>
      </c>
      <c r="O71" s="309">
        <v>2E-3</v>
      </c>
      <c r="P71" s="309">
        <v>3.0000000000000001E-3</v>
      </c>
      <c r="Q71" s="318">
        <v>8.546236343967875</v>
      </c>
      <c r="R71" s="309">
        <f t="shared" si="409"/>
        <v>2848.7454479892917</v>
      </c>
      <c r="S71" s="309">
        <f t="shared" si="410"/>
        <v>11.394981791957168</v>
      </c>
      <c r="T71">
        <v>8.527975437182306</v>
      </c>
      <c r="U71">
        <f t="shared" si="411"/>
        <v>2.8670063547748619</v>
      </c>
      <c r="AL71" s="344">
        <v>0.93518518518518523</v>
      </c>
      <c r="AM71" s="345">
        <f t="shared" si="25"/>
        <v>45278.935185185182</v>
      </c>
      <c r="AN71" s="318" t="s">
        <v>321</v>
      </c>
      <c r="AO71" s="318">
        <v>4.0000000000000001E-3</v>
      </c>
      <c r="AP71" s="318">
        <v>2E-3</v>
      </c>
      <c r="AQ71" s="318">
        <v>7.0000000000000001E-3</v>
      </c>
      <c r="AR71" s="318">
        <f>$AG$8</f>
        <v>33.679890432335839</v>
      </c>
      <c r="AS71" s="318">
        <f t="shared" si="226"/>
        <v>4811.41291890512</v>
      </c>
      <c r="AT71" s="318">
        <f>AO71*AS71</f>
        <v>19.245651675620479</v>
      </c>
      <c r="AU71" s="309">
        <f t="shared" si="28"/>
        <v>9.6228258378102396</v>
      </c>
      <c r="AV71" s="408">
        <f t="shared" si="29"/>
        <v>55.415645399213517</v>
      </c>
      <c r="AW71" s="318">
        <f t="shared" si="228"/>
        <v>4.2099863040419798</v>
      </c>
      <c r="AX71" s="318">
        <f t="shared" si="229"/>
        <v>5.6133150720559737</v>
      </c>
      <c r="AY71" s="318">
        <f t="shared" si="230"/>
        <v>15.035665371578499</v>
      </c>
      <c r="AZ71" s="318">
        <f t="shared" si="231"/>
        <v>24.858966747676455</v>
      </c>
      <c r="BA71" s="772"/>
      <c r="BB71" s="778"/>
      <c r="BD71" s="340">
        <v>0.93388888888888888</v>
      </c>
      <c r="BE71" s="341">
        <f t="shared" si="209"/>
        <v>45278.933888888889</v>
      </c>
      <c r="BF71" s="342" t="s">
        <v>325</v>
      </c>
      <c r="BG71" s="342">
        <v>2.1999999999999999E-2</v>
      </c>
      <c r="BH71" s="342">
        <v>2.3E-2</v>
      </c>
      <c r="BI71" s="342">
        <v>2.5000000000000001E-2</v>
      </c>
      <c r="BJ71" s="343">
        <f t="shared" si="401"/>
        <v>77.716421456516557</v>
      </c>
      <c r="BK71" s="343">
        <f t="shared" si="402"/>
        <v>3108.6568582606619</v>
      </c>
      <c r="BL71" s="343">
        <f t="shared" si="403"/>
        <v>68.390450881734552</v>
      </c>
      <c r="BM71" s="408">
        <f t="shared" si="68"/>
        <v>231.37597297720592</v>
      </c>
      <c r="BN71" s="343">
        <f t="shared" si="404"/>
        <v>2.9890931329429442</v>
      </c>
      <c r="BO71" s="343">
        <f t="shared" si="405"/>
        <v>3.2381842273548562</v>
      </c>
      <c r="BP71" s="343">
        <f t="shared" si="406"/>
        <v>65.401357748791611</v>
      </c>
      <c r="BQ71" s="343">
        <f t="shared" si="407"/>
        <v>71.628635109089402</v>
      </c>
      <c r="BR71" s="782"/>
      <c r="BS71" s="785"/>
      <c r="CL71" s="184">
        <v>0.93973379629629628</v>
      </c>
      <c r="CM71" s="336">
        <f t="shared" si="41"/>
        <v>45278.939733796295</v>
      </c>
      <c r="CN71" s="141" t="s">
        <v>367</v>
      </c>
      <c r="CO71" s="141">
        <v>1.4E-2</v>
      </c>
      <c r="CP71" s="141">
        <v>2.1000000000000001E-2</v>
      </c>
      <c r="CQ71" s="141">
        <v>2.7E-2</v>
      </c>
      <c r="CR71" s="198">
        <f t="shared" si="362"/>
        <v>53.28029701420509</v>
      </c>
      <c r="CS71" s="198">
        <f t="shared" ref="CS71:CS76" si="425">CR71/CQ71</f>
        <v>1973.3443338594477</v>
      </c>
      <c r="CT71" s="198">
        <f t="shared" ref="CT71:CT76" si="426">CO71*CS71</f>
        <v>27.626820674032267</v>
      </c>
      <c r="CU71" s="408">
        <f t="shared" si="424"/>
        <v>110.62333589264627</v>
      </c>
      <c r="CV71" s="198">
        <f t="shared" ref="CV71:CV76" si="427">0.001*((CR71/(CQ71+0.001)))</f>
        <v>1.9028677505073248</v>
      </c>
      <c r="CW71" s="198">
        <f t="shared" ref="CW71:CW76" si="428">0.001*((CR71/(CQ71-0.001)))</f>
        <v>2.0492421928540421</v>
      </c>
      <c r="CX71" s="198">
        <f t="shared" ref="CX71:CX76" si="429">CT71-CV71</f>
        <v>25.723952923524941</v>
      </c>
      <c r="CY71" s="198">
        <f t="shared" ref="CY71:CY76" si="430">CT71+CW71</f>
        <v>29.676062866886308</v>
      </c>
      <c r="CZ71" s="782"/>
      <c r="DA71" s="785"/>
      <c r="DC71" s="324">
        <v>3.1365740740740743E-2</v>
      </c>
      <c r="DD71" s="335">
        <f t="shared" si="369"/>
        <v>45279.031365740739</v>
      </c>
      <c r="DE71" s="314" t="s">
        <v>370</v>
      </c>
      <c r="DF71" s="314">
        <v>3.0000000000000001E-3</v>
      </c>
      <c r="DG71" s="314">
        <v>3.7999999999999999E-2</v>
      </c>
      <c r="DH71" s="314">
        <v>3.7999999999999999E-2</v>
      </c>
      <c r="DI71" s="315">
        <f t="shared" si="157"/>
        <v>167.08492919549852</v>
      </c>
      <c r="DJ71" s="315">
        <f t="shared" si="418"/>
        <v>4396.9718209341718</v>
      </c>
      <c r="DK71" s="315">
        <f t="shared" si="419"/>
        <v>13.190915462802515</v>
      </c>
      <c r="DL71" s="315">
        <f t="shared" ref="DL71:DL73" si="431">(DG71*DJ71)/SIN(RADIANS($AE$16))</f>
        <v>284.26186016718833</v>
      </c>
      <c r="DM71" s="315">
        <f t="shared" si="420"/>
        <v>4.2842289537307314</v>
      </c>
      <c r="DN71" s="315">
        <f t="shared" si="421"/>
        <v>4.5158088971756358</v>
      </c>
      <c r="DO71" s="315">
        <f t="shared" si="422"/>
        <v>8.9066865090717826</v>
      </c>
      <c r="DP71" s="315">
        <f t="shared" si="423"/>
        <v>17.70672435997815</v>
      </c>
      <c r="DQ71" s="782"/>
      <c r="DR71" s="785"/>
      <c r="DT71" s="325"/>
      <c r="DU71" s="334"/>
      <c r="DV71" s="316"/>
      <c r="DW71" s="316"/>
      <c r="DX71" s="316"/>
      <c r="DY71" s="316"/>
      <c r="DZ71" s="317"/>
      <c r="EA71" s="317"/>
      <c r="EB71" s="317"/>
      <c r="EC71" s="317">
        <f t="shared" si="62"/>
        <v>0</v>
      </c>
      <c r="ED71" s="317"/>
      <c r="EE71" s="317"/>
      <c r="EF71" s="317"/>
      <c r="EG71" s="317"/>
    </row>
    <row r="72" spans="1:137" x14ac:dyDescent="0.25">
      <c r="A72" s="16">
        <v>45645</v>
      </c>
      <c r="B72" s="17">
        <v>0.48893518518518514</v>
      </c>
      <c r="C72" s="18" t="s">
        <v>25</v>
      </c>
      <c r="D72" s="18" t="s">
        <v>107</v>
      </c>
      <c r="E72" s="18"/>
      <c r="F72" s="18" t="s">
        <v>60</v>
      </c>
      <c r="K72" s="322">
        <v>0.94415509259259256</v>
      </c>
      <c r="L72" s="339">
        <f t="shared" si="408"/>
        <v>45278.944155092591</v>
      </c>
      <c r="M72" s="309" t="s">
        <v>311</v>
      </c>
      <c r="N72" s="309">
        <v>5.0000000000000001E-3</v>
      </c>
      <c r="O72" s="309">
        <v>3.0000000000000001E-3</v>
      </c>
      <c r="P72" s="309">
        <v>3.0000000000000001E-3</v>
      </c>
      <c r="Q72" s="318">
        <v>8.546236343967875</v>
      </c>
      <c r="R72" s="309">
        <f t="shared" si="409"/>
        <v>2848.7454479892917</v>
      </c>
      <c r="S72" s="309">
        <f t="shared" si="410"/>
        <v>14.243727239946459</v>
      </c>
      <c r="T72">
        <v>10.659969296477882</v>
      </c>
      <c r="U72">
        <f t="shared" si="411"/>
        <v>3.5837579434685765</v>
      </c>
      <c r="AL72" s="322">
        <v>0.93524305555555554</v>
      </c>
      <c r="AM72" s="339">
        <f t="shared" si="25"/>
        <v>45278.935243055559</v>
      </c>
      <c r="AN72" s="309" t="s">
        <v>321</v>
      </c>
      <c r="AO72" s="309">
        <v>4.0000000000000001E-3</v>
      </c>
      <c r="AP72" s="309">
        <v>3.0000000000000001E-3</v>
      </c>
      <c r="AQ72" s="309">
        <v>7.0000000000000001E-3</v>
      </c>
      <c r="AR72" s="309">
        <f t="shared" ref="AR72:AR123" si="432">$AG$8</f>
        <v>33.679890432335839</v>
      </c>
      <c r="AS72" s="309">
        <f t="shared" ref="AS72:AS75" si="433">AR72/AQ72</f>
        <v>4811.41291890512</v>
      </c>
      <c r="AT72" s="309">
        <f t="shared" ref="AT72:AT75" si="434">AO72*AS72</f>
        <v>19.245651675620479</v>
      </c>
      <c r="AU72" s="309">
        <f t="shared" ref="AU72:AU123" si="435">AP72*AS72</f>
        <v>14.434238756715361</v>
      </c>
      <c r="AV72" s="408">
        <f t="shared" ref="AV72:AV123" si="436">AU72/SIN(RADIANS($AE$6))</f>
        <v>83.123468098820283</v>
      </c>
      <c r="AW72" s="309">
        <f t="shared" ref="AW72:AW75" si="437">0.001*((AR72/(AQ72+0.001)))</f>
        <v>4.2099863040419798</v>
      </c>
      <c r="AX72" s="309">
        <f t="shared" ref="AX72:AX75" si="438">0.001*((AR72/(AQ72-0.001)))</f>
        <v>5.6133150720559737</v>
      </c>
      <c r="AY72" s="309">
        <f t="shared" ref="AY72:AY75" si="439">AT72-AW72</f>
        <v>15.035665371578499</v>
      </c>
      <c r="AZ72" s="309">
        <f t="shared" ref="AZ72:AZ75" si="440">AT72+AX72</f>
        <v>24.858966747676455</v>
      </c>
      <c r="BA72" s="772"/>
      <c r="BB72" s="778"/>
      <c r="BD72" s="340">
        <v>0.9340046296296296</v>
      </c>
      <c r="BE72" s="341">
        <f t="shared" si="209"/>
        <v>45278.934004629627</v>
      </c>
      <c r="BF72" s="342" t="s">
        <v>325</v>
      </c>
      <c r="BG72" s="342">
        <v>2.5000000000000001E-2</v>
      </c>
      <c r="BH72" s="342">
        <v>2.3E-2</v>
      </c>
      <c r="BI72" s="342">
        <v>2.5000000000000001E-2</v>
      </c>
      <c r="BJ72" s="343">
        <f t="shared" si="401"/>
        <v>77.716421456516557</v>
      </c>
      <c r="BK72" s="343">
        <f t="shared" si="402"/>
        <v>3108.6568582606619</v>
      </c>
      <c r="BL72" s="343">
        <f t="shared" si="403"/>
        <v>77.716421456516557</v>
      </c>
      <c r="BM72" s="408">
        <f t="shared" si="68"/>
        <v>231.37597297720592</v>
      </c>
      <c r="BN72" s="343">
        <f t="shared" si="404"/>
        <v>2.9890931329429442</v>
      </c>
      <c r="BO72" s="343">
        <f t="shared" si="405"/>
        <v>3.2381842273548562</v>
      </c>
      <c r="BP72" s="343">
        <f t="shared" si="406"/>
        <v>74.727328323573616</v>
      </c>
      <c r="BQ72" s="343">
        <f t="shared" si="407"/>
        <v>80.954605683871407</v>
      </c>
      <c r="BR72" s="782"/>
      <c r="BS72" s="785"/>
      <c r="CL72" s="184">
        <v>0.93980324074074073</v>
      </c>
      <c r="CM72" s="336">
        <f t="shared" si="41"/>
        <v>45278.939803240741</v>
      </c>
      <c r="CN72" s="141" t="s">
        <v>367</v>
      </c>
      <c r="CO72" s="141">
        <v>1.4E-2</v>
      </c>
      <c r="CP72" s="141">
        <v>2.1000000000000001E-2</v>
      </c>
      <c r="CQ72" s="141">
        <v>2.7E-2</v>
      </c>
      <c r="CR72" s="198">
        <f t="shared" si="362"/>
        <v>53.28029701420509</v>
      </c>
      <c r="CS72" s="198">
        <f t="shared" si="425"/>
        <v>1973.3443338594477</v>
      </c>
      <c r="CT72" s="198">
        <f t="shared" si="426"/>
        <v>27.626820674032267</v>
      </c>
      <c r="CU72" s="408">
        <f t="shared" si="424"/>
        <v>110.62333589264627</v>
      </c>
      <c r="CV72" s="198">
        <f t="shared" si="427"/>
        <v>1.9028677505073248</v>
      </c>
      <c r="CW72" s="198">
        <f t="shared" si="428"/>
        <v>2.0492421928540421</v>
      </c>
      <c r="CX72" s="198">
        <f t="shared" si="429"/>
        <v>25.723952923524941</v>
      </c>
      <c r="CY72" s="198">
        <f t="shared" si="430"/>
        <v>29.676062866886308</v>
      </c>
      <c r="CZ72" s="782"/>
      <c r="DA72" s="785"/>
      <c r="DC72" s="324">
        <v>3.4780092592592592E-2</v>
      </c>
      <c r="DD72" s="335">
        <f t="shared" si="369"/>
        <v>45279.034780092596</v>
      </c>
      <c r="DE72" s="314" t="s">
        <v>370</v>
      </c>
      <c r="DF72" s="314">
        <v>5.0000000000000001E-3</v>
      </c>
      <c r="DG72" s="314">
        <v>3.7999999999999999E-2</v>
      </c>
      <c r="DH72" s="314">
        <v>3.7999999999999999E-2</v>
      </c>
      <c r="DI72" s="315">
        <f t="shared" si="157"/>
        <v>167.08492919549852</v>
      </c>
      <c r="DJ72" s="315">
        <f t="shared" si="418"/>
        <v>4396.9718209341718</v>
      </c>
      <c r="DK72" s="315">
        <f t="shared" si="419"/>
        <v>21.984859104670861</v>
      </c>
      <c r="DL72" s="315">
        <f t="shared" si="431"/>
        <v>284.26186016718833</v>
      </c>
      <c r="DM72" s="315">
        <f t="shared" si="420"/>
        <v>4.2842289537307314</v>
      </c>
      <c r="DN72" s="315">
        <f t="shared" si="421"/>
        <v>4.5158088971756358</v>
      </c>
      <c r="DO72" s="315">
        <f t="shared" si="422"/>
        <v>17.700630150940128</v>
      </c>
      <c r="DP72" s="315">
        <f t="shared" si="423"/>
        <v>26.500668001846496</v>
      </c>
      <c r="DQ72" s="782"/>
      <c r="DR72" s="785"/>
      <c r="DT72" s="325">
        <v>3.4780092592592592E-2</v>
      </c>
      <c r="DU72" s="334">
        <f t="shared" si="376"/>
        <v>45279.034780092596</v>
      </c>
      <c r="DV72" s="316" t="s">
        <v>372</v>
      </c>
      <c r="DW72" s="316">
        <v>7.0000000000000001E-3</v>
      </c>
      <c r="DX72" s="316">
        <v>2.3E-2</v>
      </c>
      <c r="DY72" s="316">
        <v>2.3E-2</v>
      </c>
      <c r="DZ72" s="317">
        <f t="shared" si="262"/>
        <v>64.621814355564965</v>
      </c>
      <c r="EA72" s="317">
        <f t="shared" si="389"/>
        <v>2809.644102415868</v>
      </c>
      <c r="EB72" s="317">
        <f t="shared" si="390"/>
        <v>19.667508716911076</v>
      </c>
      <c r="EC72" s="317">
        <f t="shared" ref="EC72:EC73" si="441">(DX72*EA72)/SIN(RADIANS($AE$19))</f>
        <v>125.46997494670752</v>
      </c>
      <c r="ED72" s="317">
        <f t="shared" si="391"/>
        <v>2.6925755981485402</v>
      </c>
      <c r="EE72" s="317">
        <f t="shared" si="392"/>
        <v>2.9373551979802262</v>
      </c>
      <c r="EF72" s="317">
        <f t="shared" si="393"/>
        <v>16.974933118762536</v>
      </c>
      <c r="EG72" s="317">
        <f t="shared" si="394"/>
        <v>22.604863914891304</v>
      </c>
    </row>
    <row r="73" spans="1:137" x14ac:dyDescent="0.25">
      <c r="A73" s="25">
        <v>45645</v>
      </c>
      <c r="B73" s="26">
        <v>0.50710648148148152</v>
      </c>
      <c r="C73" s="27" t="s">
        <v>23</v>
      </c>
      <c r="D73" s="27" t="s">
        <v>108</v>
      </c>
      <c r="E73" s="27"/>
      <c r="F73" s="27" t="s">
        <v>60</v>
      </c>
      <c r="K73" s="322">
        <v>0.94579861111111108</v>
      </c>
      <c r="L73" s="339">
        <f t="shared" si="408"/>
        <v>45278.945798611108</v>
      </c>
      <c r="M73" s="309" t="s">
        <v>311</v>
      </c>
      <c r="N73" s="309">
        <v>6.0000000000000001E-3</v>
      </c>
      <c r="O73" s="309">
        <v>3.0000000000000001E-3</v>
      </c>
      <c r="P73" s="309">
        <v>3.0000000000000001E-3</v>
      </c>
      <c r="Q73" s="318">
        <v>8.546236343967875</v>
      </c>
      <c r="R73" s="309">
        <f t="shared" si="409"/>
        <v>2848.7454479892917</v>
      </c>
      <c r="S73" s="309">
        <f t="shared" si="410"/>
        <v>17.09247268793575</v>
      </c>
      <c r="T73">
        <v>12.791963155773459</v>
      </c>
      <c r="U73">
        <f t="shared" si="411"/>
        <v>4.300509532162291</v>
      </c>
      <c r="AL73" s="322">
        <v>0.93532407407407403</v>
      </c>
      <c r="AM73" s="339">
        <f t="shared" si="25"/>
        <v>45278.935324074075</v>
      </c>
      <c r="AN73" s="309" t="s">
        <v>321</v>
      </c>
      <c r="AO73" s="309">
        <v>5.0000000000000001E-3</v>
      </c>
      <c r="AP73" s="309">
        <v>5.0000000000000001E-3</v>
      </c>
      <c r="AQ73" s="309">
        <v>7.0000000000000001E-3</v>
      </c>
      <c r="AR73" s="309">
        <f t="shared" si="432"/>
        <v>33.679890432335839</v>
      </c>
      <c r="AS73" s="309">
        <f t="shared" si="433"/>
        <v>4811.41291890512</v>
      </c>
      <c r="AT73" s="309">
        <f t="shared" si="434"/>
        <v>24.057064594525599</v>
      </c>
      <c r="AU73" s="309">
        <f t="shared" si="435"/>
        <v>24.057064594525599</v>
      </c>
      <c r="AV73" s="408">
        <f t="shared" si="436"/>
        <v>138.5391134980338</v>
      </c>
      <c r="AW73" s="309">
        <f t="shared" si="437"/>
        <v>4.2099863040419798</v>
      </c>
      <c r="AX73" s="309">
        <f t="shared" si="438"/>
        <v>5.6133150720559737</v>
      </c>
      <c r="AY73" s="309">
        <f t="shared" si="439"/>
        <v>19.847078290483619</v>
      </c>
      <c r="AZ73" s="309">
        <f t="shared" si="440"/>
        <v>29.670379666581574</v>
      </c>
      <c r="BA73" s="772"/>
      <c r="BB73" s="778"/>
      <c r="BD73" s="340">
        <v>0.93437500000000007</v>
      </c>
      <c r="BE73" s="341">
        <f t="shared" si="209"/>
        <v>45278.934374999997</v>
      </c>
      <c r="BF73" s="342" t="s">
        <v>325</v>
      </c>
      <c r="BG73" s="342">
        <v>2.8000000000000001E-2</v>
      </c>
      <c r="BH73" s="342">
        <v>2.5000000000000001E-2</v>
      </c>
      <c r="BI73" s="342">
        <v>2.5000000000000001E-2</v>
      </c>
      <c r="BJ73" s="343">
        <f t="shared" si="401"/>
        <v>77.716421456516557</v>
      </c>
      <c r="BK73" s="343">
        <f t="shared" si="402"/>
        <v>3108.6568582606619</v>
      </c>
      <c r="BL73" s="343">
        <f t="shared" si="403"/>
        <v>87.042392031298533</v>
      </c>
      <c r="BM73" s="408">
        <f t="shared" ref="BM73:BM123" si="442">(BH73*BK73)/SIN(RADIANS($AE$9))</f>
        <v>251.49562280131082</v>
      </c>
      <c r="BN73" s="343">
        <f t="shared" si="404"/>
        <v>2.9890931329429442</v>
      </c>
      <c r="BO73" s="343">
        <f t="shared" si="405"/>
        <v>3.2381842273548562</v>
      </c>
      <c r="BP73" s="343">
        <f t="shared" si="406"/>
        <v>84.053298898355592</v>
      </c>
      <c r="BQ73" s="343">
        <f t="shared" si="407"/>
        <v>90.280576258653383</v>
      </c>
      <c r="BR73" s="782"/>
      <c r="BS73" s="785"/>
      <c r="CL73" s="184">
        <v>0.93991898148148145</v>
      </c>
      <c r="CM73" s="336">
        <f t="shared" si="41"/>
        <v>45278.939918981479</v>
      </c>
      <c r="CN73" s="141" t="s">
        <v>367</v>
      </c>
      <c r="CO73" s="141">
        <v>1.4999999999999999E-2</v>
      </c>
      <c r="CP73" s="141">
        <v>2.1000000000000001E-2</v>
      </c>
      <c r="CQ73" s="141">
        <v>2.7E-2</v>
      </c>
      <c r="CR73" s="198">
        <f t="shared" si="362"/>
        <v>53.28029701420509</v>
      </c>
      <c r="CS73" s="198">
        <f t="shared" si="425"/>
        <v>1973.3443338594477</v>
      </c>
      <c r="CT73" s="198">
        <f t="shared" si="426"/>
        <v>29.600165007891714</v>
      </c>
      <c r="CU73" s="408">
        <f t="shared" si="424"/>
        <v>110.62333589264627</v>
      </c>
      <c r="CV73" s="198">
        <f t="shared" si="427"/>
        <v>1.9028677505073248</v>
      </c>
      <c r="CW73" s="198">
        <f t="shared" si="428"/>
        <v>2.0492421928540421</v>
      </c>
      <c r="CX73" s="198">
        <f t="shared" si="429"/>
        <v>27.697297257384388</v>
      </c>
      <c r="CY73" s="198">
        <f t="shared" si="430"/>
        <v>31.649407200745756</v>
      </c>
      <c r="CZ73" s="782"/>
      <c r="DA73" s="785"/>
      <c r="DC73" s="324">
        <v>3.8310185185185183E-2</v>
      </c>
      <c r="DD73" s="335">
        <f t="shared" si="369"/>
        <v>45279.038310185184</v>
      </c>
      <c r="DE73" s="314" t="s">
        <v>370</v>
      </c>
      <c r="DF73" s="314">
        <v>4.0000000000000001E-3</v>
      </c>
      <c r="DG73" s="314">
        <v>3.7999999999999999E-2</v>
      </c>
      <c r="DH73" s="314">
        <v>3.7999999999999999E-2</v>
      </c>
      <c r="DI73" s="315">
        <f t="shared" si="157"/>
        <v>167.08492919549852</v>
      </c>
      <c r="DJ73" s="315">
        <f t="shared" si="418"/>
        <v>4396.9718209341718</v>
      </c>
      <c r="DK73" s="315">
        <f t="shared" si="419"/>
        <v>17.587887283736688</v>
      </c>
      <c r="DL73" s="315">
        <f t="shared" si="431"/>
        <v>284.26186016718833</v>
      </c>
      <c r="DM73" s="315">
        <f t="shared" si="420"/>
        <v>4.2842289537307314</v>
      </c>
      <c r="DN73" s="315">
        <f t="shared" si="421"/>
        <v>4.5158088971756358</v>
      </c>
      <c r="DO73" s="315">
        <f t="shared" si="422"/>
        <v>13.303658330005955</v>
      </c>
      <c r="DP73" s="315">
        <f t="shared" si="423"/>
        <v>22.103696180912323</v>
      </c>
      <c r="DQ73" s="782"/>
      <c r="DR73" s="785"/>
      <c r="DT73" s="325">
        <v>3.8310185185185183E-2</v>
      </c>
      <c r="DU73" s="334">
        <f t="shared" si="376"/>
        <v>45279.038310185184</v>
      </c>
      <c r="DV73" s="316" t="s">
        <v>372</v>
      </c>
      <c r="DW73" s="316">
        <v>5.0000000000000001E-3</v>
      </c>
      <c r="DX73" s="316">
        <v>2.3E-2</v>
      </c>
      <c r="DY73" s="316">
        <v>2.3E-2</v>
      </c>
      <c r="DZ73" s="317">
        <f t="shared" si="262"/>
        <v>64.621814355564965</v>
      </c>
      <c r="EA73" s="317">
        <f t="shared" si="389"/>
        <v>2809.644102415868</v>
      </c>
      <c r="EB73" s="317">
        <f t="shared" si="390"/>
        <v>14.04822051207934</v>
      </c>
      <c r="EC73" s="317">
        <f t="shared" si="441"/>
        <v>125.46997494670752</v>
      </c>
      <c r="ED73" s="317">
        <f t="shared" si="391"/>
        <v>2.6925755981485402</v>
      </c>
      <c r="EE73" s="317">
        <f t="shared" si="392"/>
        <v>2.9373551979802262</v>
      </c>
      <c r="EF73" s="317">
        <f t="shared" si="393"/>
        <v>11.355644913930799</v>
      </c>
      <c r="EG73" s="317">
        <f t="shared" si="394"/>
        <v>16.985575710059564</v>
      </c>
    </row>
    <row r="74" spans="1:137" x14ac:dyDescent="0.25">
      <c r="A74" s="22">
        <v>45645</v>
      </c>
      <c r="B74" s="23">
        <v>0.55233796296296289</v>
      </c>
      <c r="C74" s="24" t="s">
        <v>21</v>
      </c>
      <c r="D74" s="24" t="s">
        <v>109</v>
      </c>
      <c r="E74" s="24"/>
      <c r="F74" s="24" t="s">
        <v>60</v>
      </c>
      <c r="K74" s="322">
        <v>0.94796296296296301</v>
      </c>
      <c r="L74" s="339">
        <f t="shared" si="408"/>
        <v>45278.947962962964</v>
      </c>
      <c r="M74" s="309" t="s">
        <v>311</v>
      </c>
      <c r="N74" s="309">
        <v>8.0000000000000002E-3</v>
      </c>
      <c r="O74" s="309">
        <v>3.0000000000000001E-3</v>
      </c>
      <c r="P74" s="309">
        <v>3.0000000000000001E-3</v>
      </c>
      <c r="Q74" s="318">
        <v>8.546236343967875</v>
      </c>
      <c r="R74" s="309">
        <f t="shared" si="409"/>
        <v>2848.7454479892917</v>
      </c>
      <c r="S74" s="309">
        <f t="shared" si="410"/>
        <v>22.789963583914336</v>
      </c>
      <c r="T74">
        <v>17.055950874364612</v>
      </c>
      <c r="U74">
        <f t="shared" si="411"/>
        <v>5.7340127095497238</v>
      </c>
      <c r="Z74" t="s">
        <v>581</v>
      </c>
      <c r="AB74" t="s">
        <v>319</v>
      </c>
      <c r="AC74">
        <f xml:space="preserve"> AG29-AG51</f>
        <v>7.1394965967701474</v>
      </c>
      <c r="AL74" s="322">
        <v>0.93541666666666667</v>
      </c>
      <c r="AM74" s="339">
        <f t="shared" si="25"/>
        <v>45278.935416666667</v>
      </c>
      <c r="AN74" s="309" t="s">
        <v>321</v>
      </c>
      <c r="AO74" s="309">
        <v>6.0000000000000001E-3</v>
      </c>
      <c r="AP74" s="309">
        <v>6.0000000000000001E-3</v>
      </c>
      <c r="AQ74" s="309">
        <v>7.0000000000000001E-3</v>
      </c>
      <c r="AR74" s="309">
        <f t="shared" si="432"/>
        <v>33.679890432335839</v>
      </c>
      <c r="AS74" s="309">
        <f t="shared" si="433"/>
        <v>4811.41291890512</v>
      </c>
      <c r="AT74" s="309">
        <f t="shared" si="434"/>
        <v>28.868477513430722</v>
      </c>
      <c r="AU74" s="309">
        <f t="shared" si="435"/>
        <v>28.868477513430722</v>
      </c>
      <c r="AV74" s="408">
        <f t="shared" si="436"/>
        <v>166.24693619764057</v>
      </c>
      <c r="AW74" s="309">
        <f t="shared" si="437"/>
        <v>4.2099863040419798</v>
      </c>
      <c r="AX74" s="309">
        <f t="shared" si="438"/>
        <v>5.6133150720559737</v>
      </c>
      <c r="AY74" s="309">
        <f t="shared" si="439"/>
        <v>24.658491209388743</v>
      </c>
      <c r="AZ74" s="309">
        <f t="shared" si="440"/>
        <v>34.481792585486694</v>
      </c>
      <c r="BA74" s="772"/>
      <c r="BB74" s="778"/>
      <c r="BD74" s="340">
        <v>0.93479166666666658</v>
      </c>
      <c r="BE74" s="341">
        <f t="shared" si="209"/>
        <v>45278.934791666667</v>
      </c>
      <c r="BF74" s="342" t="s">
        <v>325</v>
      </c>
      <c r="BG74" s="342">
        <v>2.5000000000000001E-2</v>
      </c>
      <c r="BH74" s="342">
        <v>2.5000000000000001E-2</v>
      </c>
      <c r="BI74" s="342">
        <v>2.5000000000000001E-2</v>
      </c>
      <c r="BJ74" s="343">
        <f t="shared" si="401"/>
        <v>77.716421456516557</v>
      </c>
      <c r="BK74" s="343">
        <f t="shared" si="402"/>
        <v>3108.6568582606619</v>
      </c>
      <c r="BL74" s="343">
        <f t="shared" si="403"/>
        <v>77.716421456516557</v>
      </c>
      <c r="BM74" s="408">
        <f t="shared" si="442"/>
        <v>251.49562280131082</v>
      </c>
      <c r="BN74" s="343">
        <f t="shared" si="404"/>
        <v>2.9890931329429442</v>
      </c>
      <c r="BO74" s="343">
        <f t="shared" si="405"/>
        <v>3.2381842273548562</v>
      </c>
      <c r="BP74" s="343">
        <f t="shared" si="406"/>
        <v>74.727328323573616</v>
      </c>
      <c r="BQ74" s="343">
        <f t="shared" si="407"/>
        <v>80.954605683871407</v>
      </c>
      <c r="BR74" s="782"/>
      <c r="BS74" s="785"/>
      <c r="CL74" s="184">
        <v>0.94040509259259253</v>
      </c>
      <c r="CM74" s="336">
        <f t="shared" si="41"/>
        <v>45278.940405092595</v>
      </c>
      <c r="CN74" s="141" t="s">
        <v>367</v>
      </c>
      <c r="CO74" s="141">
        <v>1.7000000000000001E-2</v>
      </c>
      <c r="CP74" s="141">
        <v>2.7E-2</v>
      </c>
      <c r="CQ74" s="141">
        <v>2.7E-2</v>
      </c>
      <c r="CR74" s="198">
        <f t="shared" si="362"/>
        <v>53.28029701420509</v>
      </c>
      <c r="CS74" s="198">
        <f t="shared" si="425"/>
        <v>1973.3443338594477</v>
      </c>
      <c r="CT74" s="198">
        <f t="shared" si="426"/>
        <v>33.546853675610613</v>
      </c>
      <c r="CU74" s="408">
        <f t="shared" si="424"/>
        <v>142.2300032905452</v>
      </c>
      <c r="CV74" s="198">
        <f t="shared" si="427"/>
        <v>1.9028677505073248</v>
      </c>
      <c r="CW74" s="198">
        <f t="shared" si="428"/>
        <v>2.0492421928540421</v>
      </c>
      <c r="CX74" s="198">
        <f t="shared" si="429"/>
        <v>31.643985925103287</v>
      </c>
      <c r="CY74" s="198">
        <f t="shared" si="430"/>
        <v>35.596095868464658</v>
      </c>
      <c r="CZ74" s="782"/>
      <c r="DA74" s="785"/>
      <c r="DJ74" t="s">
        <v>465</v>
      </c>
      <c r="DK74" s="306">
        <f>AVERAGE(DK6:DK73)</f>
        <v>32.256354389413076</v>
      </c>
      <c r="DU74"/>
      <c r="EA74" t="s">
        <v>464</v>
      </c>
      <c r="EB74" s="306">
        <f>AVERAGE(EB6:EB73)</f>
        <v>16.743163427379642</v>
      </c>
    </row>
    <row r="75" spans="1:137" x14ac:dyDescent="0.25">
      <c r="A75" s="61">
        <v>45645</v>
      </c>
      <c r="B75" s="57">
        <v>0.59722222222222221</v>
      </c>
      <c r="C75" s="56"/>
      <c r="D75" s="56"/>
      <c r="E75" s="56" t="s">
        <v>110</v>
      </c>
      <c r="F75" s="56" t="s">
        <v>60</v>
      </c>
      <c r="K75" s="322">
        <v>0.94974537037037043</v>
      </c>
      <c r="L75" s="339">
        <f t="shared" si="408"/>
        <v>45278.949745370373</v>
      </c>
      <c r="M75" s="309" t="s">
        <v>311</v>
      </c>
      <c r="N75" s="309">
        <v>8.9999999999999993E-3</v>
      </c>
      <c r="O75" s="309">
        <v>3.0000000000000001E-3</v>
      </c>
      <c r="P75" s="309">
        <v>3.0000000000000001E-3</v>
      </c>
      <c r="Q75" s="318">
        <v>8.546236343967875</v>
      </c>
      <c r="R75" s="309">
        <f t="shared" si="409"/>
        <v>2848.7454479892917</v>
      </c>
      <c r="S75" s="309">
        <f t="shared" si="410"/>
        <v>25.638709031903623</v>
      </c>
      <c r="T75">
        <v>19.187944733660185</v>
      </c>
      <c r="U75">
        <f t="shared" si="411"/>
        <v>6.4507642982434383</v>
      </c>
      <c r="AB75" t="s">
        <v>311</v>
      </c>
      <c r="AC75">
        <f t="shared" ref="AC75:AC92" si="443" xml:space="preserve"> AG30-AG52</f>
        <v>2.1502547660811455</v>
      </c>
      <c r="AL75" s="322">
        <v>0.93555555555555558</v>
      </c>
      <c r="AM75" s="339">
        <f t="shared" si="25"/>
        <v>45278.935555555552</v>
      </c>
      <c r="AN75" s="309" t="s">
        <v>321</v>
      </c>
      <c r="AO75" s="309">
        <v>6.0000000000000001E-3</v>
      </c>
      <c r="AP75" s="309">
        <v>7.0000000000000001E-3</v>
      </c>
      <c r="AQ75" s="309">
        <v>7.0000000000000001E-3</v>
      </c>
      <c r="AR75" s="309">
        <f t="shared" si="432"/>
        <v>33.679890432335839</v>
      </c>
      <c r="AS75" s="309">
        <f t="shared" si="433"/>
        <v>4811.41291890512</v>
      </c>
      <c r="AT75" s="309">
        <f t="shared" si="434"/>
        <v>28.868477513430722</v>
      </c>
      <c r="AU75" s="309">
        <f t="shared" si="435"/>
        <v>33.679890432335839</v>
      </c>
      <c r="AV75" s="408">
        <f t="shared" si="436"/>
        <v>193.95475889724733</v>
      </c>
      <c r="AW75" s="309">
        <f t="shared" si="437"/>
        <v>4.2099863040419798</v>
      </c>
      <c r="AX75" s="309">
        <f t="shared" si="438"/>
        <v>5.6133150720559737</v>
      </c>
      <c r="AY75" s="309">
        <f t="shared" si="439"/>
        <v>24.658491209388743</v>
      </c>
      <c r="AZ75" s="309">
        <f t="shared" si="440"/>
        <v>34.481792585486694</v>
      </c>
      <c r="BA75" s="772"/>
      <c r="BB75" s="778"/>
      <c r="BD75" s="340">
        <v>0.93512731481481481</v>
      </c>
      <c r="BE75" s="341">
        <f t="shared" si="209"/>
        <v>45278.935127314813</v>
      </c>
      <c r="BF75" s="342" t="s">
        <v>325</v>
      </c>
      <c r="BG75" s="342">
        <v>2.5000000000000001E-2</v>
      </c>
      <c r="BH75" s="342">
        <v>2.5000000000000001E-2</v>
      </c>
      <c r="BI75" s="342">
        <v>2.5000000000000001E-2</v>
      </c>
      <c r="BJ75" s="343">
        <f t="shared" si="401"/>
        <v>77.716421456516557</v>
      </c>
      <c r="BK75" s="343">
        <f t="shared" si="402"/>
        <v>3108.6568582606619</v>
      </c>
      <c r="BL75" s="343">
        <f t="shared" si="403"/>
        <v>77.716421456516557</v>
      </c>
      <c r="BM75" s="408">
        <f t="shared" si="442"/>
        <v>251.49562280131082</v>
      </c>
      <c r="BN75" s="343">
        <f t="shared" si="404"/>
        <v>2.9890931329429442</v>
      </c>
      <c r="BO75" s="343">
        <f t="shared" si="405"/>
        <v>3.2381842273548562</v>
      </c>
      <c r="BP75" s="343">
        <f t="shared" si="406"/>
        <v>74.727328323573616</v>
      </c>
      <c r="BQ75" s="343">
        <f t="shared" si="407"/>
        <v>80.954605683871407</v>
      </c>
      <c r="BR75" s="782"/>
      <c r="BS75" s="785"/>
      <c r="CL75" s="184">
        <v>0.94112268518518516</v>
      </c>
      <c r="CM75" s="336">
        <f t="shared" si="41"/>
        <v>45278.941122685188</v>
      </c>
      <c r="CN75" s="141" t="s">
        <v>367</v>
      </c>
      <c r="CO75" s="141">
        <v>1.7000000000000001E-2</v>
      </c>
      <c r="CP75" s="141">
        <v>2.7E-2</v>
      </c>
      <c r="CQ75" s="141">
        <v>2.7E-2</v>
      </c>
      <c r="CR75" s="198">
        <f t="shared" si="362"/>
        <v>53.28029701420509</v>
      </c>
      <c r="CS75" s="198">
        <f t="shared" si="425"/>
        <v>1973.3443338594477</v>
      </c>
      <c r="CT75" s="198">
        <f t="shared" si="426"/>
        <v>33.546853675610613</v>
      </c>
      <c r="CU75" s="408">
        <f t="shared" si="424"/>
        <v>142.2300032905452</v>
      </c>
      <c r="CV75" s="198">
        <f t="shared" si="427"/>
        <v>1.9028677505073248</v>
      </c>
      <c r="CW75" s="198">
        <f t="shared" si="428"/>
        <v>2.0492421928540421</v>
      </c>
      <c r="CX75" s="198">
        <f t="shared" si="429"/>
        <v>31.643985925103287</v>
      </c>
      <c r="CY75" s="198">
        <f t="shared" si="430"/>
        <v>35.596095868464658</v>
      </c>
      <c r="CZ75" s="782"/>
      <c r="DA75" s="785"/>
      <c r="DJ75" t="s">
        <v>466</v>
      </c>
      <c r="DK75" s="306">
        <f>MAX(DK6:DK74)</f>
        <v>57.160633672144229</v>
      </c>
      <c r="DU75"/>
      <c r="EA75" t="s">
        <v>466</v>
      </c>
      <c r="EB75" s="306">
        <f>MAX(EB6:EB74)</f>
        <v>36.525373331406286</v>
      </c>
    </row>
    <row r="76" spans="1:137" x14ac:dyDescent="0.25">
      <c r="A76" s="36">
        <v>45645</v>
      </c>
      <c r="B76" s="37">
        <v>0.61885416666666659</v>
      </c>
      <c r="C76" s="38" t="s">
        <v>28</v>
      </c>
      <c r="D76" s="38" t="s">
        <v>111</v>
      </c>
      <c r="E76" s="38"/>
      <c r="F76" s="38" t="s">
        <v>60</v>
      </c>
      <c r="K76" s="322">
        <v>0.95143518518518511</v>
      </c>
      <c r="L76" s="339">
        <f t="shared" si="408"/>
        <v>45278.951435185183</v>
      </c>
      <c r="M76" s="309" t="s">
        <v>311</v>
      </c>
      <c r="N76" s="309">
        <v>8.9999999999999993E-3</v>
      </c>
      <c r="O76" s="309">
        <v>3.0000000000000001E-3</v>
      </c>
      <c r="P76" s="309">
        <v>3.0000000000000001E-3</v>
      </c>
      <c r="Q76" s="318">
        <v>8.546236343967875</v>
      </c>
      <c r="R76" s="309">
        <f t="shared" si="409"/>
        <v>2848.7454479892917</v>
      </c>
      <c r="S76" s="309">
        <f t="shared" si="410"/>
        <v>25.638709031903623</v>
      </c>
      <c r="T76">
        <v>19.187944733660185</v>
      </c>
      <c r="U76">
        <f t="shared" si="411"/>
        <v>6.4507642982434383</v>
      </c>
      <c r="AB76" t="s">
        <v>321</v>
      </c>
      <c r="AC76">
        <f t="shared" si="443"/>
        <v>9.6228221616972931</v>
      </c>
      <c r="AL76" s="322">
        <v>0.93564814814814812</v>
      </c>
      <c r="AM76" s="339">
        <f t="shared" si="25"/>
        <v>45278.935648148145</v>
      </c>
      <c r="AN76" s="309" t="s">
        <v>321</v>
      </c>
      <c r="AO76" s="309">
        <v>5.0000000000000001E-3</v>
      </c>
      <c r="AP76" s="309">
        <v>7.0000000000000001E-3</v>
      </c>
      <c r="AQ76" s="309">
        <v>7.0000000000000001E-3</v>
      </c>
      <c r="AR76" s="309">
        <f t="shared" si="432"/>
        <v>33.679890432335839</v>
      </c>
      <c r="AS76" s="309">
        <f t="shared" ref="AS76:AS77" si="444">AR76/AQ76</f>
        <v>4811.41291890512</v>
      </c>
      <c r="AT76" s="309">
        <f t="shared" ref="AT76:AT77" si="445">AO76*AS76</f>
        <v>24.057064594525599</v>
      </c>
      <c r="AU76" s="309">
        <f t="shared" si="435"/>
        <v>33.679890432335839</v>
      </c>
      <c r="AV76" s="408">
        <f t="shared" si="436"/>
        <v>193.95475889724733</v>
      </c>
      <c r="AW76" s="309">
        <f t="shared" ref="AW76:AW77" si="446">0.001*((AR76/(AQ76+0.001)))</f>
        <v>4.2099863040419798</v>
      </c>
      <c r="AX76" s="309">
        <f t="shared" ref="AX76:AX77" si="447">0.001*((AR76/(AQ76-0.001)))</f>
        <v>5.6133150720559737</v>
      </c>
      <c r="AY76" s="309">
        <f t="shared" ref="AY76:AY77" si="448">AT76-AW76</f>
        <v>19.847078290483619</v>
      </c>
      <c r="AZ76" s="309">
        <f t="shared" ref="AZ76:AZ77" si="449">AT76+AX76</f>
        <v>29.670379666581574</v>
      </c>
      <c r="BA76" s="772"/>
      <c r="BB76" s="778"/>
      <c r="BD76" s="340">
        <v>0.93532407407407403</v>
      </c>
      <c r="BE76" s="341">
        <f t="shared" si="209"/>
        <v>45278.935324074075</v>
      </c>
      <c r="BF76" s="342" t="s">
        <v>325</v>
      </c>
      <c r="BG76" s="342">
        <v>0.03</v>
      </c>
      <c r="BH76" s="342">
        <v>2.5000000000000001E-2</v>
      </c>
      <c r="BI76" s="342">
        <v>2.5000000000000001E-2</v>
      </c>
      <c r="BJ76" s="343">
        <f t="shared" si="401"/>
        <v>77.716421456516557</v>
      </c>
      <c r="BK76" s="343">
        <f t="shared" si="402"/>
        <v>3108.6568582606619</v>
      </c>
      <c r="BL76" s="343">
        <f t="shared" si="403"/>
        <v>93.259705747819851</v>
      </c>
      <c r="BM76" s="408">
        <f t="shared" si="442"/>
        <v>251.49562280131082</v>
      </c>
      <c r="BN76" s="343">
        <f t="shared" si="404"/>
        <v>2.9890931329429442</v>
      </c>
      <c r="BO76" s="343">
        <f t="shared" si="405"/>
        <v>3.2381842273548562</v>
      </c>
      <c r="BP76" s="343">
        <f t="shared" si="406"/>
        <v>90.27061261487691</v>
      </c>
      <c r="BQ76" s="343">
        <f t="shared" si="407"/>
        <v>96.497889975174701</v>
      </c>
      <c r="BR76" s="782"/>
      <c r="BS76" s="785"/>
      <c r="CL76" s="184">
        <v>0.94149305555555562</v>
      </c>
      <c r="CM76" s="336">
        <f t="shared" si="41"/>
        <v>45278.941493055558</v>
      </c>
      <c r="CN76" s="141" t="s">
        <v>367</v>
      </c>
      <c r="CO76" s="141">
        <v>1.7000000000000001E-2</v>
      </c>
      <c r="CP76" s="141">
        <v>2.7E-2</v>
      </c>
      <c r="CQ76" s="141">
        <v>2.7E-2</v>
      </c>
      <c r="CR76" s="198">
        <f t="shared" si="362"/>
        <v>53.28029701420509</v>
      </c>
      <c r="CS76" s="198">
        <f t="shared" si="425"/>
        <v>1973.3443338594477</v>
      </c>
      <c r="CT76" s="198">
        <f t="shared" si="426"/>
        <v>33.546853675610613</v>
      </c>
      <c r="CU76" s="408">
        <f t="shared" si="424"/>
        <v>142.2300032905452</v>
      </c>
      <c r="CV76" s="198">
        <f t="shared" si="427"/>
        <v>1.9028677505073248</v>
      </c>
      <c r="CW76" s="198">
        <f t="shared" si="428"/>
        <v>2.0492421928540421</v>
      </c>
      <c r="CX76" s="198">
        <f t="shared" si="429"/>
        <v>31.643985925103287</v>
      </c>
      <c r="CY76" s="198">
        <f t="shared" si="430"/>
        <v>35.596095868464658</v>
      </c>
      <c r="CZ76" s="782"/>
      <c r="DA76" s="785"/>
      <c r="DJ76" t="s">
        <v>467</v>
      </c>
      <c r="DK76" s="306">
        <f>MIN(DK6:DK75)</f>
        <v>6.0894552137500213</v>
      </c>
      <c r="DU76"/>
      <c r="EA76" t="s">
        <v>467</v>
      </c>
      <c r="EB76" s="306">
        <f>MIN(EB6:EB75)</f>
        <v>2.8096441024158683</v>
      </c>
    </row>
    <row r="77" spans="1:137" x14ac:dyDescent="0.25">
      <c r="A77" s="16">
        <v>45645</v>
      </c>
      <c r="B77" s="17">
        <v>0.64979166666666666</v>
      </c>
      <c r="C77" s="18" t="s">
        <v>25</v>
      </c>
      <c r="D77" s="18" t="s">
        <v>112</v>
      </c>
      <c r="E77" s="18"/>
      <c r="F77" s="18" t="s">
        <v>60</v>
      </c>
      <c r="K77" s="322">
        <v>0.95491898148148147</v>
      </c>
      <c r="L77" s="339">
        <f t="shared" si="408"/>
        <v>45278.954918981479</v>
      </c>
      <c r="M77" s="309" t="s">
        <v>311</v>
      </c>
      <c r="N77" s="309">
        <v>7.0000000000000001E-3</v>
      </c>
      <c r="O77" s="309">
        <v>3.0000000000000001E-3</v>
      </c>
      <c r="P77" s="309">
        <v>3.0000000000000001E-3</v>
      </c>
      <c r="Q77" s="318">
        <v>8.546236343967875</v>
      </c>
      <c r="R77" s="309">
        <f t="shared" si="409"/>
        <v>2848.7454479892917</v>
      </c>
      <c r="S77" s="309">
        <f t="shared" si="410"/>
        <v>19.941218135925041</v>
      </c>
      <c r="T77">
        <v>14.923957015069035</v>
      </c>
      <c r="U77">
        <f t="shared" si="411"/>
        <v>5.0172611208560056</v>
      </c>
      <c r="AB77" t="s">
        <v>324</v>
      </c>
      <c r="AC77">
        <f t="shared" si="443"/>
        <v>4.5528265856912853</v>
      </c>
      <c r="AL77" s="322">
        <v>0.93574074074074076</v>
      </c>
      <c r="AM77" s="339">
        <f t="shared" si="25"/>
        <v>45278.935740740744</v>
      </c>
      <c r="AN77" s="309" t="s">
        <v>321</v>
      </c>
      <c r="AO77" s="309">
        <v>7.0000000000000001E-3</v>
      </c>
      <c r="AP77" s="309">
        <v>7.0000000000000001E-3</v>
      </c>
      <c r="AQ77" s="309">
        <v>7.0000000000000001E-3</v>
      </c>
      <c r="AR77" s="309">
        <f t="shared" si="432"/>
        <v>33.679890432335839</v>
      </c>
      <c r="AS77" s="309">
        <f t="shared" si="444"/>
        <v>4811.41291890512</v>
      </c>
      <c r="AT77" s="309">
        <f t="shared" si="445"/>
        <v>33.679890432335839</v>
      </c>
      <c r="AU77" s="309">
        <f t="shared" si="435"/>
        <v>33.679890432335839</v>
      </c>
      <c r="AV77" s="408">
        <f t="shared" si="436"/>
        <v>193.95475889724733</v>
      </c>
      <c r="AW77" s="309">
        <f t="shared" si="446"/>
        <v>4.2099863040419798</v>
      </c>
      <c r="AX77" s="309">
        <f t="shared" si="447"/>
        <v>5.6133150720559737</v>
      </c>
      <c r="AY77" s="309">
        <f t="shared" si="448"/>
        <v>29.469904128293859</v>
      </c>
      <c r="AZ77" s="309">
        <f t="shared" si="449"/>
        <v>39.293205504391814</v>
      </c>
      <c r="BA77" s="772"/>
      <c r="BB77" s="778"/>
      <c r="BD77" s="340">
        <v>0.93555555555555558</v>
      </c>
      <c r="BE77" s="341">
        <f t="shared" si="209"/>
        <v>45278.935555555552</v>
      </c>
      <c r="BF77" s="342" t="s">
        <v>325</v>
      </c>
      <c r="BG77" s="342">
        <v>2.5000000000000001E-2</v>
      </c>
      <c r="BH77" s="342">
        <v>2.5000000000000001E-2</v>
      </c>
      <c r="BI77" s="342">
        <v>2.5000000000000001E-2</v>
      </c>
      <c r="BJ77" s="343">
        <f t="shared" si="401"/>
        <v>77.716421456516557</v>
      </c>
      <c r="BK77" s="343">
        <f t="shared" si="402"/>
        <v>3108.6568582606619</v>
      </c>
      <c r="BL77" s="343">
        <f t="shared" si="403"/>
        <v>77.716421456516557</v>
      </c>
      <c r="BM77" s="408">
        <f t="shared" si="442"/>
        <v>251.49562280131082</v>
      </c>
      <c r="BN77" s="343">
        <f t="shared" si="404"/>
        <v>2.9890931329429442</v>
      </c>
      <c r="BO77" s="343">
        <f t="shared" si="405"/>
        <v>3.2381842273548562</v>
      </c>
      <c r="BP77" s="343">
        <f t="shared" si="406"/>
        <v>74.727328323573616</v>
      </c>
      <c r="BQ77" s="343">
        <f t="shared" si="407"/>
        <v>80.954605683871407</v>
      </c>
      <c r="BR77" s="782"/>
      <c r="BS77" s="785"/>
      <c r="CL77" s="184">
        <v>0.94190972222222225</v>
      </c>
      <c r="CM77" s="336">
        <f t="shared" si="41"/>
        <v>45278.94190972222</v>
      </c>
      <c r="CN77" s="141" t="s">
        <v>367</v>
      </c>
      <c r="CO77" s="141">
        <v>1.7999999999999999E-2</v>
      </c>
      <c r="CP77" s="141">
        <v>2.7E-2</v>
      </c>
      <c r="CQ77" s="141">
        <v>2.7E-2</v>
      </c>
      <c r="CR77" s="198">
        <f t="shared" si="362"/>
        <v>53.28029701420509</v>
      </c>
      <c r="CS77" s="198">
        <f t="shared" ref="CS77:CS84" si="450">CR77/CQ77</f>
        <v>1973.3443338594477</v>
      </c>
      <c r="CT77" s="198">
        <f t="shared" ref="CT77:CT84" si="451">CO77*CS77</f>
        <v>35.520198009470057</v>
      </c>
      <c r="CU77" s="408">
        <f t="shared" si="424"/>
        <v>142.2300032905452</v>
      </c>
      <c r="CV77" s="198">
        <f t="shared" ref="CV77:CV84" si="452">0.001*((CR77/(CQ77+0.001)))</f>
        <v>1.9028677505073248</v>
      </c>
      <c r="CW77" s="198">
        <f t="shared" ref="CW77:CW84" si="453">0.001*((CR77/(CQ77-0.001)))</f>
        <v>2.0492421928540421</v>
      </c>
      <c r="CX77" s="198">
        <f t="shared" ref="CX77:CX84" si="454">CT77-CV77</f>
        <v>33.617330258962731</v>
      </c>
      <c r="CY77" s="198">
        <f t="shared" ref="CY77:CY84" si="455">CT77+CW77</f>
        <v>37.569440202324103</v>
      </c>
      <c r="CZ77" s="782"/>
      <c r="DA77" s="785"/>
      <c r="DI77" t="s">
        <v>368</v>
      </c>
      <c r="DJ77" t="s">
        <v>466</v>
      </c>
      <c r="DK77" s="306">
        <f>MAX(DK6:DK21)</f>
        <v>48.71564171000017</v>
      </c>
      <c r="DU77"/>
    </row>
    <row r="78" spans="1:137" x14ac:dyDescent="0.25">
      <c r="A78" s="25">
        <v>45645</v>
      </c>
      <c r="B78" s="26">
        <v>0.75640046296296293</v>
      </c>
      <c r="C78" s="27" t="s">
        <v>23</v>
      </c>
      <c r="D78" s="27" t="s">
        <v>113</v>
      </c>
      <c r="E78" s="27"/>
      <c r="F78" s="27" t="s">
        <v>60</v>
      </c>
      <c r="K78" s="322">
        <v>0.95840277777777771</v>
      </c>
      <c r="L78" s="339">
        <f t="shared" si="408"/>
        <v>45278.958402777775</v>
      </c>
      <c r="M78" s="309" t="s">
        <v>311</v>
      </c>
      <c r="N78" s="309">
        <v>0.01</v>
      </c>
      <c r="O78" s="309">
        <v>3.0000000000000001E-3</v>
      </c>
      <c r="P78" s="309">
        <v>3.0000000000000001E-3</v>
      </c>
      <c r="Q78" s="318">
        <v>8.546236343967875</v>
      </c>
      <c r="R78" s="309">
        <f t="shared" si="409"/>
        <v>2848.7454479892917</v>
      </c>
      <c r="S78" s="309">
        <f t="shared" si="410"/>
        <v>28.487454479892918</v>
      </c>
      <c r="T78">
        <v>21.319938592955765</v>
      </c>
      <c r="U78">
        <f t="shared" si="411"/>
        <v>7.1675158869371529</v>
      </c>
      <c r="AB78" t="s">
        <v>325</v>
      </c>
      <c r="AC78">
        <f t="shared" si="443"/>
        <v>8.3259259030240997</v>
      </c>
      <c r="AL78" s="322">
        <v>0.93586805555555552</v>
      </c>
      <c r="AM78" s="339">
        <f t="shared" si="25"/>
        <v>45278.935868055552</v>
      </c>
      <c r="AN78" s="309" t="s">
        <v>321</v>
      </c>
      <c r="AO78" s="309">
        <v>7.0000000000000001E-3</v>
      </c>
      <c r="AP78" s="309">
        <v>7.0000000000000001E-3</v>
      </c>
      <c r="AQ78" s="309">
        <v>7.0000000000000001E-3</v>
      </c>
      <c r="AR78" s="309">
        <f t="shared" si="432"/>
        <v>33.679890432335839</v>
      </c>
      <c r="AS78" s="309">
        <f t="shared" ref="AS78:AS86" si="456">AR78/AQ78</f>
        <v>4811.41291890512</v>
      </c>
      <c r="AT78" s="309">
        <f t="shared" ref="AT78:AT86" si="457">AO78*AS78</f>
        <v>33.679890432335839</v>
      </c>
      <c r="AU78" s="309">
        <f t="shared" si="435"/>
        <v>33.679890432335839</v>
      </c>
      <c r="AV78" s="408">
        <f t="shared" si="436"/>
        <v>193.95475889724733</v>
      </c>
      <c r="AW78" s="309">
        <f t="shared" ref="AW78:AW86" si="458">0.001*((AR78/(AQ78+0.001)))</f>
        <v>4.2099863040419798</v>
      </c>
      <c r="AX78" s="309">
        <f t="shared" ref="AX78:AX86" si="459">0.001*((AR78/(AQ78-0.001)))</f>
        <v>5.6133150720559737</v>
      </c>
      <c r="AY78" s="309">
        <f t="shared" ref="AY78:AY86" si="460">AT78-AW78</f>
        <v>29.469904128293859</v>
      </c>
      <c r="AZ78" s="309">
        <f t="shared" ref="AZ78:AZ86" si="461">AT78+AX78</f>
        <v>39.293205504391814</v>
      </c>
      <c r="BA78" s="772"/>
      <c r="BB78" s="778"/>
      <c r="BD78" s="340">
        <v>0.93574074074074076</v>
      </c>
      <c r="BE78" s="341">
        <f t="shared" si="209"/>
        <v>45278.935740740744</v>
      </c>
      <c r="BF78" s="342" t="s">
        <v>325</v>
      </c>
      <c r="BG78" s="342">
        <v>2.5999999999999999E-2</v>
      </c>
      <c r="BH78" s="342">
        <v>2.5000000000000001E-2</v>
      </c>
      <c r="BI78" s="342">
        <v>2.5000000000000001E-2</v>
      </c>
      <c r="BJ78" s="343">
        <f t="shared" si="401"/>
        <v>77.716421456516557</v>
      </c>
      <c r="BK78" s="343">
        <f t="shared" si="402"/>
        <v>3108.6568582606619</v>
      </c>
      <c r="BL78" s="343">
        <f t="shared" si="403"/>
        <v>80.825078314777201</v>
      </c>
      <c r="BM78" s="408">
        <f t="shared" si="442"/>
        <v>251.49562280131082</v>
      </c>
      <c r="BN78" s="343">
        <f t="shared" si="404"/>
        <v>2.9890931329429442</v>
      </c>
      <c r="BO78" s="343">
        <f t="shared" si="405"/>
        <v>3.2381842273548562</v>
      </c>
      <c r="BP78" s="343">
        <f t="shared" si="406"/>
        <v>77.835985181834261</v>
      </c>
      <c r="BQ78" s="343">
        <f t="shared" si="407"/>
        <v>84.063262542132051</v>
      </c>
      <c r="BR78" s="782"/>
      <c r="BS78" s="785"/>
      <c r="CL78" s="184">
        <v>0.94254629629629638</v>
      </c>
      <c r="CM78" s="336">
        <f t="shared" si="41"/>
        <v>45278.942546296297</v>
      </c>
      <c r="CN78" s="141" t="s">
        <v>367</v>
      </c>
      <c r="CO78" s="141">
        <v>1.6E-2</v>
      </c>
      <c r="CP78" s="141">
        <v>2.7E-2</v>
      </c>
      <c r="CQ78" s="141">
        <v>2.7E-2</v>
      </c>
      <c r="CR78" s="198">
        <f t="shared" si="362"/>
        <v>53.28029701420509</v>
      </c>
      <c r="CS78" s="198">
        <f t="shared" si="450"/>
        <v>1973.3443338594477</v>
      </c>
      <c r="CT78" s="198">
        <f t="shared" si="451"/>
        <v>31.573509341751166</v>
      </c>
      <c r="CU78" s="408">
        <f t="shared" si="424"/>
        <v>142.2300032905452</v>
      </c>
      <c r="CV78" s="198">
        <f t="shared" si="452"/>
        <v>1.9028677505073248</v>
      </c>
      <c r="CW78" s="198">
        <f t="shared" si="453"/>
        <v>2.0492421928540421</v>
      </c>
      <c r="CX78" s="198">
        <f t="shared" si="454"/>
        <v>29.670641591243839</v>
      </c>
      <c r="CY78" s="198">
        <f t="shared" si="455"/>
        <v>33.622751534605207</v>
      </c>
      <c r="CZ78" s="782"/>
      <c r="DA78" s="785"/>
      <c r="DJ78" t="s">
        <v>465</v>
      </c>
      <c r="DK78" s="306">
        <f>AVERAGE(DK6:DK21)</f>
        <v>30.827867019609485</v>
      </c>
      <c r="DU78"/>
      <c r="EA78" t="s">
        <v>466</v>
      </c>
      <c r="EB78" s="306">
        <f>MAX(EB41:EB73)</f>
        <v>36.525373331406286</v>
      </c>
    </row>
    <row r="79" spans="1:137" ht="60" x14ac:dyDescent="0.25">
      <c r="A79" s="61">
        <v>45646</v>
      </c>
      <c r="B79" s="57">
        <v>3.6111111111111115E-2</v>
      </c>
      <c r="C79" s="56"/>
      <c r="D79" s="56"/>
      <c r="E79" s="56" t="s">
        <v>114</v>
      </c>
      <c r="F79" s="56" t="s">
        <v>60</v>
      </c>
      <c r="K79" s="322">
        <v>0.96182870370370377</v>
      </c>
      <c r="L79" s="339">
        <f t="shared" si="408"/>
        <v>45278.961828703701</v>
      </c>
      <c r="M79" s="309" t="s">
        <v>311</v>
      </c>
      <c r="N79" s="309">
        <v>0.01</v>
      </c>
      <c r="O79" s="309">
        <v>3.0000000000000001E-3</v>
      </c>
      <c r="P79" s="309">
        <v>3.0000000000000001E-3</v>
      </c>
      <c r="Q79" s="318">
        <v>8.546236343967875</v>
      </c>
      <c r="R79" s="309">
        <f t="shared" si="409"/>
        <v>2848.7454479892917</v>
      </c>
      <c r="S79" s="309">
        <f t="shared" si="410"/>
        <v>28.487454479892918</v>
      </c>
      <c r="T79">
        <v>21.319938592955765</v>
      </c>
      <c r="U79">
        <f t="shared" si="411"/>
        <v>7.1675158869371529</v>
      </c>
      <c r="AB79" t="s">
        <v>327</v>
      </c>
      <c r="AC79">
        <f t="shared" si="443"/>
        <v>2.4626613484982425</v>
      </c>
      <c r="AL79" s="322">
        <v>0.93606481481481485</v>
      </c>
      <c r="AM79" s="339">
        <f t="shared" si="25"/>
        <v>45278.936064814814</v>
      </c>
      <c r="AN79" s="309" t="s">
        <v>321</v>
      </c>
      <c r="AO79" s="309">
        <v>7.0000000000000001E-3</v>
      </c>
      <c r="AP79" s="309">
        <v>7.0000000000000001E-3</v>
      </c>
      <c r="AQ79" s="309">
        <v>7.0000000000000001E-3</v>
      </c>
      <c r="AR79" s="309">
        <f t="shared" si="432"/>
        <v>33.679890432335839</v>
      </c>
      <c r="AS79" s="309">
        <f t="shared" si="456"/>
        <v>4811.41291890512</v>
      </c>
      <c r="AT79" s="309">
        <f t="shared" si="457"/>
        <v>33.679890432335839</v>
      </c>
      <c r="AU79" s="309">
        <f t="shared" si="435"/>
        <v>33.679890432335839</v>
      </c>
      <c r="AV79" s="408">
        <f t="shared" si="436"/>
        <v>193.95475889724733</v>
      </c>
      <c r="AW79" s="309">
        <f t="shared" si="458"/>
        <v>4.2099863040419798</v>
      </c>
      <c r="AX79" s="309">
        <f t="shared" si="459"/>
        <v>5.6133150720559737</v>
      </c>
      <c r="AY79" s="309">
        <f t="shared" si="460"/>
        <v>29.469904128293859</v>
      </c>
      <c r="AZ79" s="309">
        <f t="shared" si="461"/>
        <v>39.293205504391814</v>
      </c>
      <c r="BA79" s="772"/>
      <c r="BB79" s="778"/>
      <c r="BD79" s="340">
        <v>0.93606481481481485</v>
      </c>
      <c r="BE79" s="341">
        <f t="shared" si="209"/>
        <v>45278.936064814814</v>
      </c>
      <c r="BF79" s="342" t="s">
        <v>325</v>
      </c>
      <c r="BG79" s="342">
        <v>2.8000000000000001E-2</v>
      </c>
      <c r="BH79" s="342">
        <v>2.5000000000000001E-2</v>
      </c>
      <c r="BI79" s="342">
        <v>2.5000000000000001E-2</v>
      </c>
      <c r="BJ79" s="343">
        <f t="shared" si="401"/>
        <v>77.716421456516557</v>
      </c>
      <c r="BK79" s="343">
        <f t="shared" si="402"/>
        <v>3108.6568582606619</v>
      </c>
      <c r="BL79" s="343">
        <f t="shared" si="403"/>
        <v>87.042392031298533</v>
      </c>
      <c r="BM79" s="408">
        <f t="shared" si="442"/>
        <v>251.49562280131082</v>
      </c>
      <c r="BN79" s="343">
        <f t="shared" si="404"/>
        <v>2.9890931329429442</v>
      </c>
      <c r="BO79" s="343">
        <f t="shared" si="405"/>
        <v>3.2381842273548562</v>
      </c>
      <c r="BP79" s="343">
        <f t="shared" si="406"/>
        <v>84.053298898355592</v>
      </c>
      <c r="BQ79" s="343">
        <f t="shared" si="407"/>
        <v>90.280576258653383</v>
      </c>
      <c r="BR79" s="782"/>
      <c r="BS79" s="785"/>
      <c r="CL79" s="184">
        <v>0.9434027777777777</v>
      </c>
      <c r="CM79" s="336">
        <f t="shared" si="41"/>
        <v>45278.943402777775</v>
      </c>
      <c r="CN79" s="141" t="s">
        <v>367</v>
      </c>
      <c r="CO79" s="141">
        <v>1.7000000000000001E-2</v>
      </c>
      <c r="CP79" s="141">
        <v>2.7E-2</v>
      </c>
      <c r="CQ79" s="141">
        <v>2.7E-2</v>
      </c>
      <c r="CR79" s="198">
        <f t="shared" si="362"/>
        <v>53.28029701420509</v>
      </c>
      <c r="CS79" s="198">
        <f t="shared" si="450"/>
        <v>1973.3443338594477</v>
      </c>
      <c r="CT79" s="198">
        <f t="shared" si="451"/>
        <v>33.546853675610613</v>
      </c>
      <c r="CU79" s="408">
        <f t="shared" si="424"/>
        <v>142.2300032905452</v>
      </c>
      <c r="CV79" s="198">
        <f t="shared" si="452"/>
        <v>1.9028677505073248</v>
      </c>
      <c r="CW79" s="198">
        <f t="shared" si="453"/>
        <v>2.0492421928540421</v>
      </c>
      <c r="CX79" s="198">
        <f t="shared" si="454"/>
        <v>31.643985925103287</v>
      </c>
      <c r="CY79" s="198">
        <f t="shared" si="455"/>
        <v>35.596095868464658</v>
      </c>
      <c r="CZ79" s="782"/>
      <c r="DA79" s="785"/>
      <c r="DI79" t="s">
        <v>370</v>
      </c>
      <c r="DJ79" t="s">
        <v>466</v>
      </c>
      <c r="DK79" s="306">
        <f>MAX(DK22:DK73)</f>
        <v>57.160633672144229</v>
      </c>
      <c r="DU79"/>
      <c r="EA79" t="s">
        <v>464</v>
      </c>
      <c r="EB79" s="306">
        <f>AVERAGE(EB41:EB73)</f>
        <v>21.072330768119013</v>
      </c>
    </row>
    <row r="80" spans="1:137" ht="60" x14ac:dyDescent="0.25">
      <c r="A80" s="24"/>
      <c r="B80" s="47">
        <v>6.3888888888888884E-2</v>
      </c>
      <c r="C80" s="24" t="s">
        <v>21</v>
      </c>
      <c r="D80" s="24" t="s">
        <v>117</v>
      </c>
      <c r="E80" s="47" t="s">
        <v>115</v>
      </c>
      <c r="F80" s="24" t="s">
        <v>116</v>
      </c>
      <c r="K80" s="322">
        <v>0.96534722222222225</v>
      </c>
      <c r="L80" s="339">
        <f t="shared" si="408"/>
        <v>45278.96534722222</v>
      </c>
      <c r="M80" s="309" t="s">
        <v>311</v>
      </c>
      <c r="N80" s="309">
        <v>0.01</v>
      </c>
      <c r="O80" s="309">
        <v>3.0000000000000001E-3</v>
      </c>
      <c r="P80" s="309">
        <v>3.0000000000000001E-3</v>
      </c>
      <c r="Q80" s="318">
        <v>8.546236343967875</v>
      </c>
      <c r="R80" s="309">
        <f t="shared" si="409"/>
        <v>2848.7454479892917</v>
      </c>
      <c r="S80" s="309">
        <f t="shared" si="410"/>
        <v>28.487454479892918</v>
      </c>
      <c r="T80">
        <v>21.319938592955765</v>
      </c>
      <c r="U80">
        <f t="shared" si="411"/>
        <v>7.1675158869371529</v>
      </c>
      <c r="AB80" t="s">
        <v>328</v>
      </c>
      <c r="AC80">
        <f t="shared" si="443"/>
        <v>6.2056396067380888</v>
      </c>
      <c r="AL80" s="322">
        <v>0.93646990740740732</v>
      </c>
      <c r="AM80" s="339">
        <f t="shared" si="25"/>
        <v>45278.936469907407</v>
      </c>
      <c r="AN80" s="309" t="s">
        <v>321</v>
      </c>
      <c r="AO80" s="309">
        <v>6.0000000000000001E-3</v>
      </c>
      <c r="AP80" s="309">
        <v>7.0000000000000001E-3</v>
      </c>
      <c r="AQ80" s="309">
        <v>7.0000000000000001E-3</v>
      </c>
      <c r="AR80" s="309">
        <f t="shared" si="432"/>
        <v>33.679890432335839</v>
      </c>
      <c r="AS80" s="309">
        <f t="shared" si="456"/>
        <v>4811.41291890512</v>
      </c>
      <c r="AT80" s="309">
        <f t="shared" si="457"/>
        <v>28.868477513430722</v>
      </c>
      <c r="AU80" s="309">
        <f t="shared" si="435"/>
        <v>33.679890432335839</v>
      </c>
      <c r="AV80" s="408">
        <f t="shared" si="436"/>
        <v>193.95475889724733</v>
      </c>
      <c r="AW80" s="309">
        <f t="shared" si="458"/>
        <v>4.2099863040419798</v>
      </c>
      <c r="AX80" s="309">
        <f t="shared" si="459"/>
        <v>5.6133150720559737</v>
      </c>
      <c r="AY80" s="309">
        <f t="shared" si="460"/>
        <v>24.658491209388743</v>
      </c>
      <c r="AZ80" s="309">
        <f t="shared" si="461"/>
        <v>34.481792585486694</v>
      </c>
      <c r="BA80" s="772"/>
      <c r="BB80" s="778"/>
      <c r="BD80" s="340">
        <v>0.93646990740740732</v>
      </c>
      <c r="BE80" s="341">
        <f t="shared" si="209"/>
        <v>45278.936469907407</v>
      </c>
      <c r="BF80" s="342" t="s">
        <v>325</v>
      </c>
      <c r="BG80" s="342">
        <v>2.3E-2</v>
      </c>
      <c r="BH80" s="342">
        <v>2.5000000000000001E-2</v>
      </c>
      <c r="BI80" s="342">
        <v>2.5000000000000001E-2</v>
      </c>
      <c r="BJ80" s="343">
        <f t="shared" si="401"/>
        <v>77.716421456516557</v>
      </c>
      <c r="BK80" s="343">
        <f t="shared" si="402"/>
        <v>3108.6568582606619</v>
      </c>
      <c r="BL80" s="343">
        <f t="shared" si="403"/>
        <v>71.499107739995225</v>
      </c>
      <c r="BM80" s="408">
        <f t="shared" si="442"/>
        <v>251.49562280131082</v>
      </c>
      <c r="BN80" s="343">
        <f t="shared" si="404"/>
        <v>2.9890931329429442</v>
      </c>
      <c r="BO80" s="343">
        <f t="shared" si="405"/>
        <v>3.2381842273548562</v>
      </c>
      <c r="BP80" s="343">
        <f t="shared" si="406"/>
        <v>68.510014607052284</v>
      </c>
      <c r="BQ80" s="343">
        <f t="shared" si="407"/>
        <v>74.737291967350075</v>
      </c>
      <c r="BR80" s="782"/>
      <c r="BS80" s="785"/>
      <c r="CL80" s="184">
        <v>0.94579861111111108</v>
      </c>
      <c r="CM80" s="336">
        <f t="shared" si="41"/>
        <v>45278.945798611108</v>
      </c>
      <c r="CN80" s="141" t="s">
        <v>367</v>
      </c>
      <c r="CO80" s="141">
        <v>0.02</v>
      </c>
      <c r="CP80" s="141">
        <v>2.7E-2</v>
      </c>
      <c r="CQ80" s="141">
        <v>2.7E-2</v>
      </c>
      <c r="CR80" s="198">
        <f t="shared" si="362"/>
        <v>53.28029701420509</v>
      </c>
      <c r="CS80" s="198">
        <f t="shared" si="450"/>
        <v>1973.3443338594477</v>
      </c>
      <c r="CT80" s="198">
        <f t="shared" si="451"/>
        <v>39.466886677188953</v>
      </c>
      <c r="CU80" s="408">
        <f t="shared" si="424"/>
        <v>142.2300032905452</v>
      </c>
      <c r="CV80" s="198">
        <f t="shared" si="452"/>
        <v>1.9028677505073248</v>
      </c>
      <c r="CW80" s="198">
        <f t="shared" si="453"/>
        <v>2.0492421928540421</v>
      </c>
      <c r="CX80" s="198">
        <f t="shared" si="454"/>
        <v>37.564018926681626</v>
      </c>
      <c r="CY80" s="198">
        <f t="shared" si="455"/>
        <v>41.516128870042998</v>
      </c>
      <c r="CZ80" s="782"/>
      <c r="DA80" s="785"/>
      <c r="DJ80" t="s">
        <v>465</v>
      </c>
      <c r="DK80" s="306">
        <f>AVERAGE(DK22:DK73)</f>
        <v>32.713470347750238</v>
      </c>
      <c r="DU80"/>
    </row>
    <row r="81" spans="1:105" ht="90" x14ac:dyDescent="0.25">
      <c r="A81" s="25">
        <v>45647</v>
      </c>
      <c r="B81" s="62" t="s">
        <v>120</v>
      </c>
      <c r="C81" s="27" t="s">
        <v>23</v>
      </c>
      <c r="D81" s="27" t="s">
        <v>118</v>
      </c>
      <c r="E81" s="27" t="s">
        <v>119</v>
      </c>
      <c r="F81" s="27" t="s">
        <v>60</v>
      </c>
      <c r="K81" s="322">
        <v>0.96879629629629627</v>
      </c>
      <c r="L81" s="339">
        <f t="shared" si="408"/>
        <v>45278.9687962963</v>
      </c>
      <c r="M81" s="309" t="s">
        <v>311</v>
      </c>
      <c r="N81" s="309">
        <v>8.9999999999999993E-3</v>
      </c>
      <c r="O81" s="309">
        <v>3.0000000000000001E-3</v>
      </c>
      <c r="P81" s="309">
        <v>3.0000000000000001E-3</v>
      </c>
      <c r="Q81" s="318">
        <v>8.546236343967875</v>
      </c>
      <c r="R81" s="309">
        <f t="shared" si="409"/>
        <v>2848.7454479892917</v>
      </c>
      <c r="S81" s="309">
        <f t="shared" si="410"/>
        <v>25.638709031903623</v>
      </c>
      <c r="T81">
        <v>19.187944733660185</v>
      </c>
      <c r="U81">
        <f t="shared" si="411"/>
        <v>6.4507642982434383</v>
      </c>
      <c r="AB81" t="s">
        <v>365</v>
      </c>
      <c r="AC81">
        <f t="shared" si="443"/>
        <v>0.73246789305957583</v>
      </c>
      <c r="AL81" s="322">
        <v>0.9368171296296296</v>
      </c>
      <c r="AM81" s="339">
        <f t="shared" si="25"/>
        <v>45278.93681712963</v>
      </c>
      <c r="AN81" s="309" t="s">
        <v>321</v>
      </c>
      <c r="AO81" s="309">
        <v>8.9999999999999993E-3</v>
      </c>
      <c r="AP81" s="309">
        <v>7.0000000000000001E-3</v>
      </c>
      <c r="AQ81" s="309">
        <v>7.0000000000000001E-3</v>
      </c>
      <c r="AR81" s="309">
        <f t="shared" si="432"/>
        <v>33.679890432335839</v>
      </c>
      <c r="AS81" s="309">
        <f t="shared" si="456"/>
        <v>4811.41291890512</v>
      </c>
      <c r="AT81" s="309">
        <f t="shared" si="457"/>
        <v>43.302716270146078</v>
      </c>
      <c r="AU81" s="309">
        <f t="shared" si="435"/>
        <v>33.679890432335839</v>
      </c>
      <c r="AV81" s="408">
        <f t="shared" si="436"/>
        <v>193.95475889724733</v>
      </c>
      <c r="AW81" s="309">
        <f t="shared" si="458"/>
        <v>4.2099863040419798</v>
      </c>
      <c r="AX81" s="309">
        <f t="shared" si="459"/>
        <v>5.6133150720559737</v>
      </c>
      <c r="AY81" s="309">
        <f t="shared" si="460"/>
        <v>39.092729966104102</v>
      </c>
      <c r="AZ81" s="309">
        <f t="shared" si="461"/>
        <v>48.916031342202054</v>
      </c>
      <c r="BA81" s="772"/>
      <c r="BB81" s="778"/>
      <c r="BD81" s="340">
        <v>0.9368171296296296</v>
      </c>
      <c r="BE81" s="341">
        <f t="shared" si="209"/>
        <v>45278.93681712963</v>
      </c>
      <c r="BF81" s="342" t="s">
        <v>325</v>
      </c>
      <c r="BG81" s="342">
        <v>0.03</v>
      </c>
      <c r="BH81" s="342">
        <v>2.5000000000000001E-2</v>
      </c>
      <c r="BI81" s="342">
        <v>2.5000000000000001E-2</v>
      </c>
      <c r="BJ81" s="343">
        <f t="shared" si="401"/>
        <v>77.716421456516557</v>
      </c>
      <c r="BK81" s="343">
        <f t="shared" si="402"/>
        <v>3108.6568582606619</v>
      </c>
      <c r="BL81" s="343">
        <f t="shared" si="403"/>
        <v>93.259705747819851</v>
      </c>
      <c r="BM81" s="408">
        <f t="shared" si="442"/>
        <v>251.49562280131082</v>
      </c>
      <c r="BN81" s="343">
        <f t="shared" si="404"/>
        <v>2.9890931329429442</v>
      </c>
      <c r="BO81" s="343">
        <f t="shared" si="405"/>
        <v>3.2381842273548562</v>
      </c>
      <c r="BP81" s="343">
        <f t="shared" si="406"/>
        <v>90.27061261487691</v>
      </c>
      <c r="BQ81" s="343">
        <f t="shared" si="407"/>
        <v>96.497889975174701</v>
      </c>
      <c r="BR81" s="782"/>
      <c r="BS81" s="785"/>
      <c r="CL81" s="184">
        <v>0.94796296296296301</v>
      </c>
      <c r="CM81" s="336">
        <f t="shared" ref="CM81:CM96" si="462">DATE(2023,12,18) + CL81</f>
        <v>45278.947962962964</v>
      </c>
      <c r="CN81" s="141" t="s">
        <v>367</v>
      </c>
      <c r="CO81" s="141">
        <v>2.1999999999999999E-2</v>
      </c>
      <c r="CP81" s="141">
        <v>2.7E-2</v>
      </c>
      <c r="CQ81" s="141">
        <v>2.7E-2</v>
      </c>
      <c r="CR81" s="198">
        <f t="shared" si="362"/>
        <v>53.28029701420509</v>
      </c>
      <c r="CS81" s="198">
        <f t="shared" si="450"/>
        <v>1973.3443338594477</v>
      </c>
      <c r="CT81" s="198">
        <f t="shared" si="451"/>
        <v>43.413575344907848</v>
      </c>
      <c r="CU81" s="408">
        <f t="shared" si="424"/>
        <v>142.2300032905452</v>
      </c>
      <c r="CV81" s="198">
        <f t="shared" si="452"/>
        <v>1.9028677505073248</v>
      </c>
      <c r="CW81" s="198">
        <f t="shared" si="453"/>
        <v>2.0492421928540421</v>
      </c>
      <c r="CX81" s="198">
        <f t="shared" si="454"/>
        <v>41.510707594400522</v>
      </c>
      <c r="CY81" s="198">
        <f t="shared" si="455"/>
        <v>45.462817537761893</v>
      </c>
      <c r="CZ81" s="782"/>
      <c r="DA81" s="785"/>
    </row>
    <row r="82" spans="1:105" x14ac:dyDescent="0.25">
      <c r="K82" s="322">
        <v>0.9723032407407407</v>
      </c>
      <c r="L82" s="339">
        <f t="shared" si="408"/>
        <v>45278.972303240742</v>
      </c>
      <c r="M82" s="309" t="s">
        <v>311</v>
      </c>
      <c r="N82" s="309">
        <v>7.0000000000000001E-3</v>
      </c>
      <c r="O82" s="309">
        <v>3.0000000000000001E-3</v>
      </c>
      <c r="P82" s="309">
        <v>3.0000000000000001E-3</v>
      </c>
      <c r="Q82" s="318">
        <v>8.546236343967875</v>
      </c>
      <c r="R82" s="309">
        <f t="shared" si="409"/>
        <v>2848.7454479892917</v>
      </c>
      <c r="S82" s="309">
        <f t="shared" si="410"/>
        <v>19.941218135925041</v>
      </c>
      <c r="T82">
        <v>14.923957015069035</v>
      </c>
      <c r="U82">
        <f t="shared" si="411"/>
        <v>5.0172611208560056</v>
      </c>
      <c r="AB82" t="s">
        <v>366</v>
      </c>
      <c r="AC82">
        <f t="shared" si="443"/>
        <v>2.5250498953577356</v>
      </c>
      <c r="AL82" s="322">
        <v>0.93741898148148151</v>
      </c>
      <c r="AM82" s="339">
        <f t="shared" si="25"/>
        <v>45278.937418981484</v>
      </c>
      <c r="AN82" s="309" t="s">
        <v>321</v>
      </c>
      <c r="AO82" s="309">
        <v>7.0000000000000001E-3</v>
      </c>
      <c r="AP82" s="309">
        <v>7.0000000000000001E-3</v>
      </c>
      <c r="AQ82" s="309">
        <v>7.0000000000000001E-3</v>
      </c>
      <c r="AR82" s="309">
        <f t="shared" si="432"/>
        <v>33.679890432335839</v>
      </c>
      <c r="AS82" s="309">
        <f t="shared" si="456"/>
        <v>4811.41291890512</v>
      </c>
      <c r="AT82" s="309">
        <f t="shared" si="457"/>
        <v>33.679890432335839</v>
      </c>
      <c r="AU82" s="309">
        <f t="shared" si="435"/>
        <v>33.679890432335839</v>
      </c>
      <c r="AV82" s="408">
        <f t="shared" si="436"/>
        <v>193.95475889724733</v>
      </c>
      <c r="AW82" s="309">
        <f t="shared" si="458"/>
        <v>4.2099863040419798</v>
      </c>
      <c r="AX82" s="309">
        <f t="shared" si="459"/>
        <v>5.6133150720559737</v>
      </c>
      <c r="AY82" s="309">
        <f t="shared" si="460"/>
        <v>29.469904128293859</v>
      </c>
      <c r="AZ82" s="309">
        <f t="shared" si="461"/>
        <v>39.293205504391814</v>
      </c>
      <c r="BA82" s="772"/>
      <c r="BB82" s="778"/>
      <c r="BD82" s="340">
        <v>0.93741898148148151</v>
      </c>
      <c r="BE82" s="341">
        <f t="shared" si="209"/>
        <v>45278.937418981484</v>
      </c>
      <c r="BF82" s="342" t="s">
        <v>325</v>
      </c>
      <c r="BG82" s="342">
        <v>2.5999999999999999E-2</v>
      </c>
      <c r="BH82" s="342">
        <v>2.5000000000000001E-2</v>
      </c>
      <c r="BI82" s="342">
        <v>2.5000000000000001E-2</v>
      </c>
      <c r="BJ82" s="343">
        <f t="shared" si="401"/>
        <v>77.716421456516557</v>
      </c>
      <c r="BK82" s="343">
        <f t="shared" si="402"/>
        <v>3108.6568582606619</v>
      </c>
      <c r="BL82" s="343">
        <f t="shared" si="403"/>
        <v>80.825078314777201</v>
      </c>
      <c r="BM82" s="408">
        <f t="shared" si="442"/>
        <v>251.49562280131082</v>
      </c>
      <c r="BN82" s="343">
        <f t="shared" si="404"/>
        <v>2.9890931329429442</v>
      </c>
      <c r="BO82" s="343">
        <f t="shared" si="405"/>
        <v>3.2381842273548562</v>
      </c>
      <c r="BP82" s="343">
        <f t="shared" si="406"/>
        <v>77.835985181834261</v>
      </c>
      <c r="BQ82" s="343">
        <f t="shared" si="407"/>
        <v>84.063262542132051</v>
      </c>
      <c r="BR82" s="782"/>
      <c r="BS82" s="785"/>
      <c r="CL82" s="184">
        <v>0.94974537037037043</v>
      </c>
      <c r="CM82" s="336">
        <f t="shared" si="462"/>
        <v>45278.949745370373</v>
      </c>
      <c r="CN82" s="141" t="s">
        <v>367</v>
      </c>
      <c r="CO82" s="141">
        <v>2.3E-2</v>
      </c>
      <c r="CP82" s="141">
        <v>2.7E-2</v>
      </c>
      <c r="CQ82" s="141">
        <v>2.7E-2</v>
      </c>
      <c r="CR82" s="198">
        <f t="shared" si="362"/>
        <v>53.28029701420509</v>
      </c>
      <c r="CS82" s="198">
        <f t="shared" si="450"/>
        <v>1973.3443338594477</v>
      </c>
      <c r="CT82" s="198">
        <f t="shared" si="451"/>
        <v>45.386919678767299</v>
      </c>
      <c r="CU82" s="408">
        <f t="shared" si="424"/>
        <v>142.2300032905452</v>
      </c>
      <c r="CV82" s="198">
        <f t="shared" si="452"/>
        <v>1.9028677505073248</v>
      </c>
      <c r="CW82" s="198">
        <f t="shared" si="453"/>
        <v>2.0492421928540421</v>
      </c>
      <c r="CX82" s="198">
        <f t="shared" si="454"/>
        <v>43.484051928259973</v>
      </c>
      <c r="CY82" s="198">
        <f t="shared" si="455"/>
        <v>47.436161871621344</v>
      </c>
      <c r="CZ82" s="782"/>
      <c r="DA82" s="785"/>
    </row>
    <row r="83" spans="1:105" x14ac:dyDescent="0.25">
      <c r="K83" s="322">
        <v>0.97582175925925929</v>
      </c>
      <c r="L83" s="339">
        <f t="shared" si="408"/>
        <v>45278.975821759261</v>
      </c>
      <c r="M83" s="309" t="s">
        <v>311</v>
      </c>
      <c r="N83" s="309">
        <v>7.0000000000000001E-3</v>
      </c>
      <c r="O83" s="309">
        <v>3.0000000000000001E-3</v>
      </c>
      <c r="P83" s="309">
        <v>3.0000000000000001E-3</v>
      </c>
      <c r="Q83" s="318">
        <v>8.546236343967875</v>
      </c>
      <c r="R83" s="309">
        <f t="shared" si="409"/>
        <v>2848.7454479892917</v>
      </c>
      <c r="S83" s="309">
        <f t="shared" si="410"/>
        <v>19.941218135925041</v>
      </c>
      <c r="T83">
        <v>14.923957015069035</v>
      </c>
      <c r="U83">
        <f t="shared" si="411"/>
        <v>5.0172611208560056</v>
      </c>
      <c r="AB83" t="s">
        <v>367</v>
      </c>
      <c r="AC83">
        <f t="shared" si="443"/>
        <v>3.4777370201115829</v>
      </c>
      <c r="AL83" s="322">
        <v>0.93815972222222221</v>
      </c>
      <c r="AM83" s="339">
        <f t="shared" si="25"/>
        <v>45278.938159722224</v>
      </c>
      <c r="AN83" s="309" t="s">
        <v>321</v>
      </c>
      <c r="AO83" s="309">
        <v>8.0000000000000002E-3</v>
      </c>
      <c r="AP83" s="309">
        <v>7.0000000000000001E-3</v>
      </c>
      <c r="AQ83" s="309">
        <v>7.0000000000000001E-3</v>
      </c>
      <c r="AR83" s="309">
        <f t="shared" si="432"/>
        <v>33.679890432335839</v>
      </c>
      <c r="AS83" s="309">
        <f t="shared" si="456"/>
        <v>4811.41291890512</v>
      </c>
      <c r="AT83" s="309">
        <f t="shared" si="457"/>
        <v>38.491303351240958</v>
      </c>
      <c r="AU83" s="309">
        <f t="shared" si="435"/>
        <v>33.679890432335839</v>
      </c>
      <c r="AV83" s="408">
        <f t="shared" si="436"/>
        <v>193.95475889724733</v>
      </c>
      <c r="AW83" s="309">
        <f t="shared" si="458"/>
        <v>4.2099863040419798</v>
      </c>
      <c r="AX83" s="309">
        <f t="shared" si="459"/>
        <v>5.6133150720559737</v>
      </c>
      <c r="AY83" s="309">
        <f t="shared" si="460"/>
        <v>34.281317047198982</v>
      </c>
      <c r="AZ83" s="309">
        <f t="shared" si="461"/>
        <v>44.104618423296934</v>
      </c>
      <c r="BA83" s="772"/>
      <c r="BB83" s="778"/>
      <c r="BD83" s="340">
        <v>0.93815972222222221</v>
      </c>
      <c r="BE83" s="341">
        <f t="shared" si="209"/>
        <v>45278.938159722224</v>
      </c>
      <c r="BF83" s="342" t="s">
        <v>325</v>
      </c>
      <c r="BG83" s="342">
        <v>2.7E-2</v>
      </c>
      <c r="BH83" s="342">
        <v>2.5000000000000001E-2</v>
      </c>
      <c r="BI83" s="342">
        <v>2.5000000000000001E-2</v>
      </c>
      <c r="BJ83" s="343">
        <f t="shared" si="401"/>
        <v>77.716421456516557</v>
      </c>
      <c r="BK83" s="343">
        <f t="shared" si="402"/>
        <v>3108.6568582606619</v>
      </c>
      <c r="BL83" s="343">
        <f t="shared" si="403"/>
        <v>83.933735173037874</v>
      </c>
      <c r="BM83" s="408">
        <f t="shared" si="442"/>
        <v>251.49562280131082</v>
      </c>
      <c r="BN83" s="343">
        <f t="shared" si="404"/>
        <v>2.9890931329429442</v>
      </c>
      <c r="BO83" s="343">
        <f t="shared" si="405"/>
        <v>3.2381842273548562</v>
      </c>
      <c r="BP83" s="343">
        <f t="shared" si="406"/>
        <v>80.944642040094934</v>
      </c>
      <c r="BQ83" s="343">
        <f t="shared" si="407"/>
        <v>87.171919400392724</v>
      </c>
      <c r="BR83" s="782"/>
      <c r="BS83" s="785"/>
      <c r="CL83" s="184">
        <v>0.95143518518518511</v>
      </c>
      <c r="CM83" s="336">
        <f t="shared" si="462"/>
        <v>45278.951435185183</v>
      </c>
      <c r="CN83" s="141" t="s">
        <v>367</v>
      </c>
      <c r="CO83" s="141">
        <v>2.1999999999999999E-2</v>
      </c>
      <c r="CP83" s="141">
        <v>2.7E-2</v>
      </c>
      <c r="CQ83" s="141">
        <v>2.7E-2</v>
      </c>
      <c r="CR83" s="198">
        <f t="shared" si="362"/>
        <v>53.28029701420509</v>
      </c>
      <c r="CS83" s="198">
        <f t="shared" si="450"/>
        <v>1973.3443338594477</v>
      </c>
      <c r="CT83" s="198">
        <f t="shared" si="451"/>
        <v>43.413575344907848</v>
      </c>
      <c r="CU83" s="408">
        <f t="shared" si="424"/>
        <v>142.2300032905452</v>
      </c>
      <c r="CV83" s="198">
        <f t="shared" si="452"/>
        <v>1.9028677505073248</v>
      </c>
      <c r="CW83" s="198">
        <f t="shared" si="453"/>
        <v>2.0492421928540421</v>
      </c>
      <c r="CX83" s="198">
        <f t="shared" si="454"/>
        <v>41.510707594400522</v>
      </c>
      <c r="CY83" s="198">
        <f t="shared" si="455"/>
        <v>45.462817537761893</v>
      </c>
      <c r="CZ83" s="782"/>
      <c r="DA83" s="785"/>
    </row>
    <row r="84" spans="1:105" x14ac:dyDescent="0.25">
      <c r="K84" s="322">
        <v>0.97920138888888886</v>
      </c>
      <c r="L84" s="339">
        <f t="shared" si="408"/>
        <v>45278.979201388887</v>
      </c>
      <c r="M84" s="309" t="s">
        <v>311</v>
      </c>
      <c r="N84" s="309">
        <v>0.01</v>
      </c>
      <c r="O84" s="309">
        <v>3.0000000000000001E-3</v>
      </c>
      <c r="P84" s="309">
        <v>3.0000000000000001E-3</v>
      </c>
      <c r="Q84" s="318">
        <v>8.546236343967875</v>
      </c>
      <c r="R84" s="309">
        <f t="shared" si="409"/>
        <v>2848.7454479892917</v>
      </c>
      <c r="S84" s="309">
        <f t="shared" si="410"/>
        <v>28.487454479892918</v>
      </c>
      <c r="T84">
        <v>21.319938592955765</v>
      </c>
      <c r="U84">
        <f t="shared" si="411"/>
        <v>7.1675158869371529</v>
      </c>
      <c r="AB84" t="s">
        <v>368</v>
      </c>
      <c r="AC84">
        <f t="shared" si="443"/>
        <v>12.075758744995809</v>
      </c>
      <c r="AL84" s="322">
        <v>0.93853009259259268</v>
      </c>
      <c r="AM84" s="339">
        <f t="shared" si="25"/>
        <v>45278.938530092593</v>
      </c>
      <c r="AN84" s="309" t="s">
        <v>321</v>
      </c>
      <c r="AO84" s="309">
        <v>8.9999999999999993E-3</v>
      </c>
      <c r="AP84" s="309">
        <v>7.0000000000000001E-3</v>
      </c>
      <c r="AQ84" s="309">
        <v>7.0000000000000001E-3</v>
      </c>
      <c r="AR84" s="309">
        <f t="shared" si="432"/>
        <v>33.679890432335839</v>
      </c>
      <c r="AS84" s="309">
        <f t="shared" si="456"/>
        <v>4811.41291890512</v>
      </c>
      <c r="AT84" s="309">
        <f t="shared" si="457"/>
        <v>43.302716270146078</v>
      </c>
      <c r="AU84" s="309">
        <f t="shared" si="435"/>
        <v>33.679890432335839</v>
      </c>
      <c r="AV84" s="408">
        <f t="shared" si="436"/>
        <v>193.95475889724733</v>
      </c>
      <c r="AW84" s="309">
        <f t="shared" si="458"/>
        <v>4.2099863040419798</v>
      </c>
      <c r="AX84" s="309">
        <f t="shared" si="459"/>
        <v>5.6133150720559737</v>
      </c>
      <c r="AY84" s="309">
        <f t="shared" si="460"/>
        <v>39.092729966104102</v>
      </c>
      <c r="AZ84" s="309">
        <f t="shared" si="461"/>
        <v>48.916031342202054</v>
      </c>
      <c r="BA84" s="772"/>
      <c r="BB84" s="778"/>
      <c r="BD84" s="340">
        <v>0.93853009259259268</v>
      </c>
      <c r="BE84" s="341">
        <f t="shared" si="209"/>
        <v>45278.938530092593</v>
      </c>
      <c r="BF84" s="342" t="s">
        <v>325</v>
      </c>
      <c r="BG84" s="342">
        <v>2.7E-2</v>
      </c>
      <c r="BH84" s="342">
        <v>2.5000000000000001E-2</v>
      </c>
      <c r="BI84" s="342">
        <v>2.5000000000000001E-2</v>
      </c>
      <c r="BJ84" s="343">
        <f t="shared" si="401"/>
        <v>77.716421456516557</v>
      </c>
      <c r="BK84" s="343">
        <f t="shared" si="402"/>
        <v>3108.6568582606619</v>
      </c>
      <c r="BL84" s="343">
        <f t="shared" si="403"/>
        <v>83.933735173037874</v>
      </c>
      <c r="BM84" s="408">
        <f t="shared" si="442"/>
        <v>251.49562280131082</v>
      </c>
      <c r="BN84" s="343">
        <f t="shared" si="404"/>
        <v>2.9890931329429442</v>
      </c>
      <c r="BO84" s="343">
        <f t="shared" si="405"/>
        <v>3.2381842273548562</v>
      </c>
      <c r="BP84" s="343">
        <f t="shared" si="406"/>
        <v>80.944642040094934</v>
      </c>
      <c r="BQ84" s="343">
        <f t="shared" si="407"/>
        <v>87.171919400392724</v>
      </c>
      <c r="BR84" s="782"/>
      <c r="BS84" s="785"/>
      <c r="CL84" s="184">
        <v>0.95491898148148147</v>
      </c>
      <c r="CM84" s="336">
        <f t="shared" si="462"/>
        <v>45278.954918981479</v>
      </c>
      <c r="CN84" s="141" t="s">
        <v>367</v>
      </c>
      <c r="CO84" s="141">
        <v>1.9E-2</v>
      </c>
      <c r="CP84" s="141">
        <v>2.7E-2</v>
      </c>
      <c r="CQ84" s="141">
        <v>2.7E-2</v>
      </c>
      <c r="CR84" s="198">
        <f t="shared" si="362"/>
        <v>53.28029701420509</v>
      </c>
      <c r="CS84" s="198">
        <f t="shared" si="450"/>
        <v>1973.3443338594477</v>
      </c>
      <c r="CT84" s="198">
        <f t="shared" si="451"/>
        <v>37.493542343329509</v>
      </c>
      <c r="CU84" s="408">
        <f t="shared" si="424"/>
        <v>142.2300032905452</v>
      </c>
      <c r="CV84" s="198">
        <f t="shared" si="452"/>
        <v>1.9028677505073248</v>
      </c>
      <c r="CW84" s="198">
        <f t="shared" si="453"/>
        <v>2.0492421928540421</v>
      </c>
      <c r="CX84" s="198">
        <f t="shared" si="454"/>
        <v>35.590674592822182</v>
      </c>
      <c r="CY84" s="198">
        <f t="shared" si="455"/>
        <v>39.542784536183554</v>
      </c>
      <c r="CZ84" s="782"/>
      <c r="DA84" s="785"/>
    </row>
    <row r="85" spans="1:105" x14ac:dyDescent="0.25">
      <c r="K85" s="322">
        <v>0.98271990740740733</v>
      </c>
      <c r="L85" s="339">
        <f t="shared" si="408"/>
        <v>45278.982719907406</v>
      </c>
      <c r="M85" s="309" t="s">
        <v>311</v>
      </c>
      <c r="N85" s="309">
        <v>7.0000000000000001E-3</v>
      </c>
      <c r="O85" s="309">
        <v>3.0000000000000001E-3</v>
      </c>
      <c r="P85" s="309">
        <v>3.0000000000000001E-3</v>
      </c>
      <c r="Q85" s="318">
        <v>8.546236343967875</v>
      </c>
      <c r="R85" s="309">
        <f t="shared" si="409"/>
        <v>2848.7454479892917</v>
      </c>
      <c r="S85" s="309">
        <f t="shared" si="410"/>
        <v>19.941218135925041</v>
      </c>
      <c r="T85">
        <v>14.923957015069035</v>
      </c>
      <c r="U85">
        <f t="shared" si="411"/>
        <v>5.0172611208560056</v>
      </c>
      <c r="AB85" t="s">
        <v>369</v>
      </c>
      <c r="AC85">
        <f t="shared" si="443"/>
        <v>5.5717379636859548</v>
      </c>
      <c r="AL85" s="322">
        <v>0.93890046296296292</v>
      </c>
      <c r="AM85" s="339">
        <f t="shared" si="25"/>
        <v>45278.938900462963</v>
      </c>
      <c r="AN85" s="309" t="s">
        <v>321</v>
      </c>
      <c r="AO85" s="309">
        <v>1.2E-2</v>
      </c>
      <c r="AP85" s="309">
        <v>7.0000000000000001E-3</v>
      </c>
      <c r="AQ85" s="309">
        <v>7.0000000000000001E-3</v>
      </c>
      <c r="AR85" s="309">
        <f t="shared" si="432"/>
        <v>33.679890432335839</v>
      </c>
      <c r="AS85" s="309">
        <f t="shared" si="456"/>
        <v>4811.41291890512</v>
      </c>
      <c r="AT85" s="309">
        <f t="shared" si="457"/>
        <v>57.736955026861445</v>
      </c>
      <c r="AU85" s="309">
        <f t="shared" si="435"/>
        <v>33.679890432335839</v>
      </c>
      <c r="AV85" s="408">
        <f t="shared" si="436"/>
        <v>193.95475889724733</v>
      </c>
      <c r="AW85" s="309">
        <f t="shared" si="458"/>
        <v>4.2099863040419798</v>
      </c>
      <c r="AX85" s="309">
        <f t="shared" si="459"/>
        <v>5.6133150720559737</v>
      </c>
      <c r="AY85" s="309">
        <f t="shared" si="460"/>
        <v>53.526968722819461</v>
      </c>
      <c r="AZ85" s="309">
        <f t="shared" si="461"/>
        <v>63.35027009891742</v>
      </c>
      <c r="BA85" s="772"/>
      <c r="BB85" s="778"/>
      <c r="BD85" s="340">
        <v>0.93890046296296292</v>
      </c>
      <c r="BE85" s="341">
        <f t="shared" si="209"/>
        <v>45278.938900462963</v>
      </c>
      <c r="BF85" s="342" t="s">
        <v>325</v>
      </c>
      <c r="BG85" s="342">
        <v>2.7E-2</v>
      </c>
      <c r="BH85" s="342">
        <v>2.5000000000000001E-2</v>
      </c>
      <c r="BI85" s="342">
        <v>2.5000000000000001E-2</v>
      </c>
      <c r="BJ85" s="343">
        <f t="shared" ref="BJ85:BJ123" si="463">$AG$10</f>
        <v>77.716421456516557</v>
      </c>
      <c r="BK85" s="343">
        <f t="shared" ref="BK85:BK95" si="464">BJ85/BI85</f>
        <v>3108.6568582606619</v>
      </c>
      <c r="BL85" s="343">
        <f t="shared" ref="BL85:BL95" si="465">BG85*BK85</f>
        <v>83.933735173037874</v>
      </c>
      <c r="BM85" s="408">
        <f t="shared" si="442"/>
        <v>251.49562280131082</v>
      </c>
      <c r="BN85" s="343">
        <f t="shared" ref="BN85:BN95" si="466">0.001*((BJ85/(BI85+0.001)))</f>
        <v>2.9890931329429442</v>
      </c>
      <c r="BO85" s="343">
        <f t="shared" ref="BO85:BO95" si="467">0.001*((BJ85/(BI85-0.001)))</f>
        <v>3.2381842273548562</v>
      </c>
      <c r="BP85" s="343">
        <f t="shared" ref="BP85:BP95" si="468">BL85-BN85</f>
        <v>80.944642040094934</v>
      </c>
      <c r="BQ85" s="343">
        <f t="shared" ref="BQ85:BQ95" si="469">BL85+BO85</f>
        <v>87.171919400392724</v>
      </c>
      <c r="BR85" s="782"/>
      <c r="BS85" s="785"/>
      <c r="CL85" s="184">
        <v>0.95840277777777771</v>
      </c>
      <c r="CM85" s="336">
        <f t="shared" si="462"/>
        <v>45278.958402777775</v>
      </c>
      <c r="CN85" s="141" t="s">
        <v>367</v>
      </c>
      <c r="CO85" s="141">
        <v>2.1000000000000001E-2</v>
      </c>
      <c r="CP85" s="141">
        <v>2.7E-2</v>
      </c>
      <c r="CQ85" s="141">
        <v>2.7E-2</v>
      </c>
      <c r="CR85" s="198">
        <f t="shared" si="362"/>
        <v>53.28029701420509</v>
      </c>
      <c r="CS85" s="198">
        <f t="shared" ref="CS85:CS97" si="470">CR85/CQ85</f>
        <v>1973.3443338594477</v>
      </c>
      <c r="CT85" s="198">
        <f t="shared" ref="CT85:CT97" si="471">CO85*CS85</f>
        <v>41.440231011048404</v>
      </c>
      <c r="CU85" s="408">
        <f t="shared" si="424"/>
        <v>142.2300032905452</v>
      </c>
      <c r="CV85" s="198">
        <f t="shared" ref="CV85:CV97" si="472">0.001*((CR85/(CQ85+0.001)))</f>
        <v>1.9028677505073248</v>
      </c>
      <c r="CW85" s="198">
        <f t="shared" ref="CW85:CW97" si="473">0.001*((CR85/(CQ85-0.001)))</f>
        <v>2.0492421928540421</v>
      </c>
      <c r="CX85" s="198">
        <f t="shared" ref="CX85:CX97" si="474">CT85-CV85</f>
        <v>39.537363260541078</v>
      </c>
      <c r="CY85" s="198">
        <f t="shared" ref="CY85:CY97" si="475">CT85+CW85</f>
        <v>43.489473203902449</v>
      </c>
      <c r="CZ85" s="782"/>
      <c r="DA85" s="785"/>
    </row>
    <row r="86" spans="1:105" x14ac:dyDescent="0.25">
      <c r="K86" s="322">
        <v>0.98623842592592592</v>
      </c>
      <c r="L86" s="339">
        <f t="shared" si="408"/>
        <v>45278.986238425925</v>
      </c>
      <c r="M86" s="309" t="s">
        <v>311</v>
      </c>
      <c r="N86" s="309">
        <v>6.0000000000000001E-3</v>
      </c>
      <c r="O86" s="309">
        <v>3.0000000000000001E-3</v>
      </c>
      <c r="P86" s="309">
        <v>3.0000000000000001E-3</v>
      </c>
      <c r="Q86" s="318">
        <v>8.546236343967875</v>
      </c>
      <c r="R86" s="309">
        <f t="shared" si="409"/>
        <v>2848.7454479892917</v>
      </c>
      <c r="S86" s="309">
        <f t="shared" si="410"/>
        <v>17.09247268793575</v>
      </c>
      <c r="T86">
        <v>12.791963155773459</v>
      </c>
      <c r="U86">
        <f t="shared" si="411"/>
        <v>4.300509532162291</v>
      </c>
      <c r="AB86" t="s">
        <v>370</v>
      </c>
      <c r="AC86">
        <f t="shared" si="443"/>
        <v>24.776369150205142</v>
      </c>
      <c r="AL86" s="322">
        <v>0.93928240740740743</v>
      </c>
      <c r="AM86" s="339">
        <f t="shared" ref="AM86:AM111" si="476">DATE(2023,12,18) + AL86</f>
        <v>45278.939282407409</v>
      </c>
      <c r="AN86" s="309" t="s">
        <v>321</v>
      </c>
      <c r="AO86" s="309">
        <v>0.01</v>
      </c>
      <c r="AP86" s="309">
        <v>7.0000000000000001E-3</v>
      </c>
      <c r="AQ86" s="309">
        <v>7.0000000000000001E-3</v>
      </c>
      <c r="AR86" s="309">
        <f t="shared" si="432"/>
        <v>33.679890432335839</v>
      </c>
      <c r="AS86" s="309">
        <f t="shared" si="456"/>
        <v>4811.41291890512</v>
      </c>
      <c r="AT86" s="309">
        <f t="shared" si="457"/>
        <v>48.114129189051198</v>
      </c>
      <c r="AU86" s="309">
        <f t="shared" si="435"/>
        <v>33.679890432335839</v>
      </c>
      <c r="AV86" s="408">
        <f t="shared" si="436"/>
        <v>193.95475889724733</v>
      </c>
      <c r="AW86" s="309">
        <f t="shared" si="458"/>
        <v>4.2099863040419798</v>
      </c>
      <c r="AX86" s="309">
        <f t="shared" si="459"/>
        <v>5.6133150720559737</v>
      </c>
      <c r="AY86" s="309">
        <f t="shared" si="460"/>
        <v>43.904142885009222</v>
      </c>
      <c r="AZ86" s="309">
        <f t="shared" si="461"/>
        <v>53.727444261107173</v>
      </c>
      <c r="BA86" s="772"/>
      <c r="BB86" s="778"/>
      <c r="BD86" s="340">
        <v>0.93928240740740743</v>
      </c>
      <c r="BE86" s="341">
        <f t="shared" si="209"/>
        <v>45278.939282407409</v>
      </c>
      <c r="BF86" s="342" t="s">
        <v>325</v>
      </c>
      <c r="BG86" s="342">
        <v>2.5000000000000001E-2</v>
      </c>
      <c r="BH86" s="342">
        <v>2.5000000000000001E-2</v>
      </c>
      <c r="BI86" s="342">
        <v>2.5000000000000001E-2</v>
      </c>
      <c r="BJ86" s="343">
        <f t="shared" si="463"/>
        <v>77.716421456516557</v>
      </c>
      <c r="BK86" s="343">
        <f t="shared" si="464"/>
        <v>3108.6568582606619</v>
      </c>
      <c r="BL86" s="343">
        <f t="shared" si="465"/>
        <v>77.716421456516557</v>
      </c>
      <c r="BM86" s="408">
        <f t="shared" si="442"/>
        <v>251.49562280131082</v>
      </c>
      <c r="BN86" s="343">
        <f t="shared" si="466"/>
        <v>2.9890931329429442</v>
      </c>
      <c r="BO86" s="343">
        <f t="shared" si="467"/>
        <v>3.2381842273548562</v>
      </c>
      <c r="BP86" s="343">
        <f t="shared" si="468"/>
        <v>74.727328323573616</v>
      </c>
      <c r="BQ86" s="343">
        <f t="shared" si="469"/>
        <v>80.954605683871407</v>
      </c>
      <c r="BR86" s="782"/>
      <c r="BS86" s="785"/>
      <c r="CL86" s="184">
        <v>0.96182870370370377</v>
      </c>
      <c r="CM86" s="336">
        <f t="shared" si="462"/>
        <v>45278.961828703701</v>
      </c>
      <c r="CN86" s="141" t="s">
        <v>367</v>
      </c>
      <c r="CO86" s="141">
        <v>1.9E-2</v>
      </c>
      <c r="CP86" s="141">
        <v>2.7E-2</v>
      </c>
      <c r="CQ86" s="141">
        <v>2.7E-2</v>
      </c>
      <c r="CR86" s="198">
        <f t="shared" si="362"/>
        <v>53.28029701420509</v>
      </c>
      <c r="CS86" s="198">
        <f t="shared" si="470"/>
        <v>1973.3443338594477</v>
      </c>
      <c r="CT86" s="198">
        <f t="shared" si="471"/>
        <v>37.493542343329509</v>
      </c>
      <c r="CU86" s="408">
        <f t="shared" si="424"/>
        <v>142.2300032905452</v>
      </c>
      <c r="CV86" s="198">
        <f t="shared" si="472"/>
        <v>1.9028677505073248</v>
      </c>
      <c r="CW86" s="198">
        <f t="shared" si="473"/>
        <v>2.0492421928540421</v>
      </c>
      <c r="CX86" s="198">
        <f t="shared" si="474"/>
        <v>35.590674592822182</v>
      </c>
      <c r="CY86" s="198">
        <f t="shared" si="475"/>
        <v>39.542784536183554</v>
      </c>
      <c r="CZ86" s="782"/>
      <c r="DA86" s="785"/>
    </row>
    <row r="87" spans="1:105" x14ac:dyDescent="0.25">
      <c r="K87" s="322">
        <v>0.98965277777777771</v>
      </c>
      <c r="L87" s="339">
        <f t="shared" si="408"/>
        <v>45278.989652777775</v>
      </c>
      <c r="M87" s="309" t="s">
        <v>311</v>
      </c>
      <c r="N87" s="309">
        <v>7.0000000000000001E-3</v>
      </c>
      <c r="O87" s="309">
        <v>3.0000000000000001E-3</v>
      </c>
      <c r="P87" s="309">
        <v>3.0000000000000001E-3</v>
      </c>
      <c r="Q87" s="318">
        <v>8.546236343967875</v>
      </c>
      <c r="R87" s="309">
        <f t="shared" si="409"/>
        <v>2848.7454479892917</v>
      </c>
      <c r="S87" s="309">
        <f t="shared" si="410"/>
        <v>19.941218135925041</v>
      </c>
      <c r="T87">
        <v>14.923957015069035</v>
      </c>
      <c r="U87">
        <f t="shared" si="411"/>
        <v>5.0172611208560056</v>
      </c>
      <c r="AB87" t="s">
        <v>371</v>
      </c>
      <c r="AC87">
        <f t="shared" si="443"/>
        <v>11.535818507165374</v>
      </c>
      <c r="AL87" s="322">
        <v>0.93966435185185182</v>
      </c>
      <c r="AM87" s="339">
        <f t="shared" si="476"/>
        <v>45278.939664351848</v>
      </c>
      <c r="AN87" s="309" t="s">
        <v>321</v>
      </c>
      <c r="AO87" s="309">
        <v>0.01</v>
      </c>
      <c r="AP87" s="309">
        <v>7.0000000000000001E-3</v>
      </c>
      <c r="AQ87" s="309">
        <v>7.0000000000000001E-3</v>
      </c>
      <c r="AR87" s="309">
        <f t="shared" si="432"/>
        <v>33.679890432335839</v>
      </c>
      <c r="AS87" s="309">
        <f t="shared" ref="AS87:AS103" si="477">AR87/AQ87</f>
        <v>4811.41291890512</v>
      </c>
      <c r="AT87" s="309">
        <f t="shared" ref="AT87:AT103" si="478">AO87*AS87</f>
        <v>48.114129189051198</v>
      </c>
      <c r="AU87" s="309">
        <f t="shared" si="435"/>
        <v>33.679890432335839</v>
      </c>
      <c r="AV87" s="408">
        <f t="shared" si="436"/>
        <v>193.95475889724733</v>
      </c>
      <c r="AW87" s="309">
        <f t="shared" ref="AW87:AW103" si="479">0.001*((AR87/(AQ87+0.001)))</f>
        <v>4.2099863040419798</v>
      </c>
      <c r="AX87" s="309">
        <f t="shared" ref="AX87:AX103" si="480">0.001*((AR87/(AQ87-0.001)))</f>
        <v>5.6133150720559737</v>
      </c>
      <c r="AY87" s="309">
        <f t="shared" ref="AY87:AY103" si="481">AT87-AW87</f>
        <v>43.904142885009222</v>
      </c>
      <c r="AZ87" s="309">
        <f t="shared" ref="AZ87:AZ103" si="482">AT87+AX87</f>
        <v>53.727444261107173</v>
      </c>
      <c r="BA87" s="772"/>
      <c r="BB87" s="778"/>
      <c r="BD87" s="340">
        <v>0.93966435185185182</v>
      </c>
      <c r="BE87" s="341">
        <f t="shared" si="209"/>
        <v>45278.939664351848</v>
      </c>
      <c r="BF87" s="342" t="s">
        <v>325</v>
      </c>
      <c r="BG87" s="342">
        <v>2.5000000000000001E-2</v>
      </c>
      <c r="BH87" s="342">
        <v>2.5000000000000001E-2</v>
      </c>
      <c r="BI87" s="342">
        <v>2.5000000000000001E-2</v>
      </c>
      <c r="BJ87" s="343">
        <f t="shared" si="463"/>
        <v>77.716421456516557</v>
      </c>
      <c r="BK87" s="343">
        <f t="shared" si="464"/>
        <v>3108.6568582606619</v>
      </c>
      <c r="BL87" s="343">
        <f t="shared" si="465"/>
        <v>77.716421456516557</v>
      </c>
      <c r="BM87" s="408">
        <f t="shared" si="442"/>
        <v>251.49562280131082</v>
      </c>
      <c r="BN87" s="343">
        <f t="shared" si="466"/>
        <v>2.9890931329429442</v>
      </c>
      <c r="BO87" s="343">
        <f t="shared" si="467"/>
        <v>3.2381842273548562</v>
      </c>
      <c r="BP87" s="343">
        <f t="shared" si="468"/>
        <v>74.727328323573616</v>
      </c>
      <c r="BQ87" s="343">
        <f t="shared" si="469"/>
        <v>80.954605683871407</v>
      </c>
      <c r="BR87" s="782"/>
      <c r="BS87" s="785"/>
      <c r="CL87" s="184">
        <v>0.96534722222222225</v>
      </c>
      <c r="CM87" s="336">
        <f t="shared" si="462"/>
        <v>45278.96534722222</v>
      </c>
      <c r="CN87" s="141" t="s">
        <v>367</v>
      </c>
      <c r="CO87" s="141">
        <v>2.1000000000000001E-2</v>
      </c>
      <c r="CP87" s="141">
        <v>2.7E-2</v>
      </c>
      <c r="CQ87" s="141">
        <v>2.7E-2</v>
      </c>
      <c r="CR87" s="198">
        <f t="shared" si="362"/>
        <v>53.28029701420509</v>
      </c>
      <c r="CS87" s="198">
        <f t="shared" si="470"/>
        <v>1973.3443338594477</v>
      </c>
      <c r="CT87" s="198">
        <f t="shared" si="471"/>
        <v>41.440231011048404</v>
      </c>
      <c r="CU87" s="408">
        <f t="shared" si="424"/>
        <v>142.2300032905452</v>
      </c>
      <c r="CV87" s="198">
        <f t="shared" si="472"/>
        <v>1.9028677505073248</v>
      </c>
      <c r="CW87" s="198">
        <f t="shared" si="473"/>
        <v>2.0492421928540421</v>
      </c>
      <c r="CX87" s="198">
        <f t="shared" si="474"/>
        <v>39.537363260541078</v>
      </c>
      <c r="CY87" s="198">
        <f t="shared" si="475"/>
        <v>43.489473203902449</v>
      </c>
      <c r="CZ87" s="782"/>
      <c r="DA87" s="785"/>
    </row>
    <row r="88" spans="1:105" x14ac:dyDescent="0.25">
      <c r="K88" s="322">
        <v>0.99318287037037034</v>
      </c>
      <c r="L88" s="339">
        <f t="shared" si="408"/>
        <v>45278.99318287037</v>
      </c>
      <c r="M88" s="309" t="s">
        <v>311</v>
      </c>
      <c r="N88" s="309">
        <v>7.0000000000000001E-3</v>
      </c>
      <c r="O88" s="309">
        <v>3.0000000000000001E-3</v>
      </c>
      <c r="P88" s="309">
        <v>3.0000000000000001E-3</v>
      </c>
      <c r="Q88" s="318">
        <v>8.546236343967875</v>
      </c>
      <c r="R88" s="309">
        <f t="shared" si="409"/>
        <v>2848.7454479892917</v>
      </c>
      <c r="S88" s="309">
        <f t="shared" si="410"/>
        <v>19.941218135925041</v>
      </c>
      <c r="T88">
        <v>14.923957015069035</v>
      </c>
      <c r="U88">
        <f t="shared" si="411"/>
        <v>5.0172611208560056</v>
      </c>
      <c r="AB88" t="s">
        <v>372</v>
      </c>
      <c r="AC88">
        <f t="shared" si="443"/>
        <v>8.299417846356441</v>
      </c>
      <c r="AL88" s="322">
        <v>0.93991898148148145</v>
      </c>
      <c r="AM88" s="339">
        <f t="shared" si="476"/>
        <v>45278.939918981479</v>
      </c>
      <c r="AN88" s="309" t="s">
        <v>321</v>
      </c>
      <c r="AO88" s="309">
        <v>0.01</v>
      </c>
      <c r="AP88" s="309">
        <v>7.0000000000000001E-3</v>
      </c>
      <c r="AQ88" s="309">
        <v>7.0000000000000001E-3</v>
      </c>
      <c r="AR88" s="309">
        <f t="shared" si="432"/>
        <v>33.679890432335839</v>
      </c>
      <c r="AS88" s="309">
        <f t="shared" si="477"/>
        <v>4811.41291890512</v>
      </c>
      <c r="AT88" s="309">
        <f t="shared" si="478"/>
        <v>48.114129189051198</v>
      </c>
      <c r="AU88" s="309">
        <f t="shared" si="435"/>
        <v>33.679890432335839</v>
      </c>
      <c r="AV88" s="408">
        <f t="shared" si="436"/>
        <v>193.95475889724733</v>
      </c>
      <c r="AW88" s="309">
        <f t="shared" si="479"/>
        <v>4.2099863040419798</v>
      </c>
      <c r="AX88" s="309">
        <f t="shared" si="480"/>
        <v>5.6133150720559737</v>
      </c>
      <c r="AY88" s="309">
        <f t="shared" si="481"/>
        <v>43.904142885009222</v>
      </c>
      <c r="AZ88" s="309">
        <f t="shared" si="482"/>
        <v>53.727444261107173</v>
      </c>
      <c r="BA88" s="772"/>
      <c r="BB88" s="778"/>
      <c r="BD88" s="340">
        <v>0.93991898148148145</v>
      </c>
      <c r="BE88" s="341">
        <f t="shared" si="209"/>
        <v>45278.939918981479</v>
      </c>
      <c r="BF88" s="342" t="s">
        <v>325</v>
      </c>
      <c r="BG88" s="342">
        <v>2.5999999999999999E-2</v>
      </c>
      <c r="BH88" s="342">
        <v>2.5000000000000001E-2</v>
      </c>
      <c r="BI88" s="342">
        <v>2.5000000000000001E-2</v>
      </c>
      <c r="BJ88" s="343">
        <f t="shared" si="463"/>
        <v>77.716421456516557</v>
      </c>
      <c r="BK88" s="343">
        <f t="shared" si="464"/>
        <v>3108.6568582606619</v>
      </c>
      <c r="BL88" s="343">
        <f t="shared" si="465"/>
        <v>80.825078314777201</v>
      </c>
      <c r="BM88" s="408">
        <f t="shared" si="442"/>
        <v>251.49562280131082</v>
      </c>
      <c r="BN88" s="343">
        <f t="shared" si="466"/>
        <v>2.9890931329429442</v>
      </c>
      <c r="BO88" s="343">
        <f t="shared" si="467"/>
        <v>3.2381842273548562</v>
      </c>
      <c r="BP88" s="343">
        <f t="shared" si="468"/>
        <v>77.835985181834261</v>
      </c>
      <c r="BQ88" s="343">
        <f t="shared" si="469"/>
        <v>84.063262542132051</v>
      </c>
      <c r="BR88" s="782"/>
      <c r="BS88" s="785"/>
      <c r="CL88" s="184">
        <v>0.96879629629629627</v>
      </c>
      <c r="CM88" s="336">
        <f t="shared" si="462"/>
        <v>45278.9687962963</v>
      </c>
      <c r="CN88" s="141" t="s">
        <v>367</v>
      </c>
      <c r="CO88" s="141">
        <v>1.7000000000000001E-2</v>
      </c>
      <c r="CP88" s="141">
        <v>2.7E-2</v>
      </c>
      <c r="CQ88" s="141">
        <v>2.7E-2</v>
      </c>
      <c r="CR88" s="198">
        <f t="shared" si="362"/>
        <v>53.28029701420509</v>
      </c>
      <c r="CS88" s="198">
        <f t="shared" si="470"/>
        <v>1973.3443338594477</v>
      </c>
      <c r="CT88" s="198">
        <f t="shared" si="471"/>
        <v>33.546853675610613</v>
      </c>
      <c r="CU88" s="408">
        <f t="shared" si="424"/>
        <v>142.2300032905452</v>
      </c>
      <c r="CV88" s="198">
        <f t="shared" si="472"/>
        <v>1.9028677505073248</v>
      </c>
      <c r="CW88" s="198">
        <f t="shared" si="473"/>
        <v>2.0492421928540421</v>
      </c>
      <c r="CX88" s="198">
        <f t="shared" si="474"/>
        <v>31.643985925103287</v>
      </c>
      <c r="CY88" s="198">
        <f t="shared" si="475"/>
        <v>35.596095868464658</v>
      </c>
      <c r="CZ88" s="782"/>
      <c r="DA88" s="785"/>
    </row>
    <row r="89" spans="1:105" x14ac:dyDescent="0.25">
      <c r="AB89" t="s">
        <v>373</v>
      </c>
      <c r="AC89">
        <f t="shared" si="443"/>
        <v>4.907097698856326</v>
      </c>
      <c r="AL89" s="322">
        <v>0.94040509259259253</v>
      </c>
      <c r="AM89" s="339">
        <f t="shared" si="476"/>
        <v>45278.940405092595</v>
      </c>
      <c r="AN89" s="309" t="s">
        <v>321</v>
      </c>
      <c r="AO89" s="309">
        <v>1.0999999999999999E-2</v>
      </c>
      <c r="AP89" s="309">
        <v>7.0000000000000001E-3</v>
      </c>
      <c r="AQ89" s="309">
        <v>7.0000000000000001E-3</v>
      </c>
      <c r="AR89" s="309">
        <f t="shared" si="432"/>
        <v>33.679890432335839</v>
      </c>
      <c r="AS89" s="309">
        <f t="shared" si="477"/>
        <v>4811.41291890512</v>
      </c>
      <c r="AT89" s="309">
        <f t="shared" si="478"/>
        <v>52.925542107956318</v>
      </c>
      <c r="AU89" s="309">
        <f t="shared" si="435"/>
        <v>33.679890432335839</v>
      </c>
      <c r="AV89" s="408">
        <f t="shared" si="436"/>
        <v>193.95475889724733</v>
      </c>
      <c r="AW89" s="309">
        <f t="shared" si="479"/>
        <v>4.2099863040419798</v>
      </c>
      <c r="AX89" s="309">
        <f t="shared" si="480"/>
        <v>5.6133150720559737</v>
      </c>
      <c r="AY89" s="309">
        <f t="shared" si="481"/>
        <v>48.715555803914341</v>
      </c>
      <c r="AZ89" s="309">
        <f t="shared" si="482"/>
        <v>58.538857180012293</v>
      </c>
      <c r="BA89" s="772"/>
      <c r="BB89" s="778"/>
      <c r="BD89" s="340">
        <v>0.94040509259259253</v>
      </c>
      <c r="BE89" s="341">
        <f t="shared" si="209"/>
        <v>45278.940405092595</v>
      </c>
      <c r="BF89" s="342" t="s">
        <v>325</v>
      </c>
      <c r="BG89" s="342">
        <v>2.5000000000000001E-2</v>
      </c>
      <c r="BH89" s="342">
        <v>2.5000000000000001E-2</v>
      </c>
      <c r="BI89" s="342">
        <v>2.5000000000000001E-2</v>
      </c>
      <c r="BJ89" s="343">
        <f t="shared" si="463"/>
        <v>77.716421456516557</v>
      </c>
      <c r="BK89" s="343">
        <f t="shared" si="464"/>
        <v>3108.6568582606619</v>
      </c>
      <c r="BL89" s="343">
        <f t="shared" si="465"/>
        <v>77.716421456516557</v>
      </c>
      <c r="BM89" s="408">
        <f t="shared" si="442"/>
        <v>251.49562280131082</v>
      </c>
      <c r="BN89" s="343">
        <f t="shared" si="466"/>
        <v>2.9890931329429442</v>
      </c>
      <c r="BO89" s="343">
        <f t="shared" si="467"/>
        <v>3.2381842273548562</v>
      </c>
      <c r="BP89" s="343">
        <f t="shared" si="468"/>
        <v>74.727328323573616</v>
      </c>
      <c r="BQ89" s="343">
        <f t="shared" si="469"/>
        <v>80.954605683871407</v>
      </c>
      <c r="BR89" s="782"/>
      <c r="BS89" s="785"/>
      <c r="CL89" s="184">
        <v>0.96535879629629628</v>
      </c>
      <c r="CM89" s="336">
        <f t="shared" si="462"/>
        <v>45278.965358796297</v>
      </c>
      <c r="CN89" s="141" t="s">
        <v>367</v>
      </c>
      <c r="CO89" s="141">
        <v>1.7000000000000001E-2</v>
      </c>
      <c r="CP89" s="141">
        <v>2.7E-2</v>
      </c>
      <c r="CQ89" s="141">
        <v>2.7E-2</v>
      </c>
      <c r="CR89" s="198">
        <f t="shared" si="362"/>
        <v>53.28029701420509</v>
      </c>
      <c r="CS89" s="198">
        <f t="shared" si="470"/>
        <v>1973.3443338594477</v>
      </c>
      <c r="CT89" s="198">
        <f t="shared" si="471"/>
        <v>33.546853675610613</v>
      </c>
      <c r="CU89" s="408">
        <f t="shared" si="424"/>
        <v>142.2300032905452</v>
      </c>
      <c r="CV89" s="198">
        <f t="shared" si="472"/>
        <v>1.9028677505073248</v>
      </c>
      <c r="CW89" s="198">
        <f t="shared" si="473"/>
        <v>2.0492421928540421</v>
      </c>
      <c r="CX89" s="198">
        <f t="shared" si="474"/>
        <v>31.643985925103287</v>
      </c>
      <c r="CY89" s="198">
        <f t="shared" si="475"/>
        <v>35.596095868464658</v>
      </c>
      <c r="CZ89" s="782"/>
      <c r="DA89" s="785"/>
    </row>
    <row r="90" spans="1:105" x14ac:dyDescent="0.25">
      <c r="AB90" t="s">
        <v>374</v>
      </c>
      <c r="AC90">
        <f t="shared" si="443"/>
        <v>5.2169932235728353</v>
      </c>
      <c r="AL90" s="322">
        <v>0.94112268518518516</v>
      </c>
      <c r="AM90" s="339">
        <f t="shared" si="476"/>
        <v>45278.941122685188</v>
      </c>
      <c r="AN90" s="309" t="s">
        <v>321</v>
      </c>
      <c r="AO90" s="309">
        <v>1.4E-2</v>
      </c>
      <c r="AP90" s="309">
        <v>7.0000000000000001E-3</v>
      </c>
      <c r="AQ90" s="309">
        <v>7.0000000000000001E-3</v>
      </c>
      <c r="AR90" s="309">
        <f t="shared" si="432"/>
        <v>33.679890432335839</v>
      </c>
      <c r="AS90" s="309">
        <f t="shared" si="477"/>
        <v>4811.41291890512</v>
      </c>
      <c r="AT90" s="309">
        <f t="shared" si="478"/>
        <v>67.359780864671677</v>
      </c>
      <c r="AU90" s="309">
        <f t="shared" si="435"/>
        <v>33.679890432335839</v>
      </c>
      <c r="AV90" s="408">
        <f t="shared" si="436"/>
        <v>193.95475889724733</v>
      </c>
      <c r="AW90" s="309">
        <f t="shared" si="479"/>
        <v>4.2099863040419798</v>
      </c>
      <c r="AX90" s="309">
        <f t="shared" si="480"/>
        <v>5.6133150720559737</v>
      </c>
      <c r="AY90" s="309">
        <f t="shared" si="481"/>
        <v>63.149794560629701</v>
      </c>
      <c r="AZ90" s="309">
        <f t="shared" si="482"/>
        <v>72.973095936727645</v>
      </c>
      <c r="BA90" s="772"/>
      <c r="BB90" s="778"/>
      <c r="BD90" s="340">
        <v>0.94112268518518516</v>
      </c>
      <c r="BE90" s="341">
        <f t="shared" si="209"/>
        <v>45278.941122685188</v>
      </c>
      <c r="BF90" s="342" t="s">
        <v>325</v>
      </c>
      <c r="BG90" s="342">
        <v>2.5999999999999999E-2</v>
      </c>
      <c r="BH90" s="342">
        <v>2.5000000000000001E-2</v>
      </c>
      <c r="BI90" s="342">
        <v>2.5000000000000001E-2</v>
      </c>
      <c r="BJ90" s="343">
        <f t="shared" si="463"/>
        <v>77.716421456516557</v>
      </c>
      <c r="BK90" s="343">
        <f t="shared" si="464"/>
        <v>3108.6568582606619</v>
      </c>
      <c r="BL90" s="343">
        <f t="shared" si="465"/>
        <v>80.825078314777201</v>
      </c>
      <c r="BM90" s="408">
        <f t="shared" si="442"/>
        <v>251.49562280131082</v>
      </c>
      <c r="BN90" s="343">
        <f t="shared" si="466"/>
        <v>2.9890931329429442</v>
      </c>
      <c r="BO90" s="343">
        <f t="shared" si="467"/>
        <v>3.2381842273548562</v>
      </c>
      <c r="BP90" s="343">
        <f t="shared" si="468"/>
        <v>77.835985181834261</v>
      </c>
      <c r="BQ90" s="343">
        <f t="shared" si="469"/>
        <v>84.063262542132051</v>
      </c>
      <c r="BR90" s="782"/>
      <c r="BS90" s="785"/>
      <c r="CL90" s="184">
        <v>0.97582175925925929</v>
      </c>
      <c r="CM90" s="336">
        <f t="shared" si="462"/>
        <v>45278.975821759261</v>
      </c>
      <c r="CN90" s="141" t="s">
        <v>367</v>
      </c>
      <c r="CO90" s="141">
        <v>1.6E-2</v>
      </c>
      <c r="CP90" s="141">
        <v>2.7E-2</v>
      </c>
      <c r="CQ90" s="141">
        <v>2.7E-2</v>
      </c>
      <c r="CR90" s="198">
        <f t="shared" si="362"/>
        <v>53.28029701420509</v>
      </c>
      <c r="CS90" s="198">
        <f t="shared" si="470"/>
        <v>1973.3443338594477</v>
      </c>
      <c r="CT90" s="198">
        <f t="shared" si="471"/>
        <v>31.573509341751166</v>
      </c>
      <c r="CU90" s="408">
        <f t="shared" si="424"/>
        <v>142.2300032905452</v>
      </c>
      <c r="CV90" s="198">
        <f t="shared" si="472"/>
        <v>1.9028677505073248</v>
      </c>
      <c r="CW90" s="198">
        <f t="shared" si="473"/>
        <v>2.0492421928540421</v>
      </c>
      <c r="CX90" s="198">
        <f t="shared" si="474"/>
        <v>29.670641591243839</v>
      </c>
      <c r="CY90" s="198">
        <f t="shared" si="475"/>
        <v>33.622751534605207</v>
      </c>
      <c r="CZ90" s="782"/>
      <c r="DA90" s="785"/>
    </row>
    <row r="91" spans="1:105" x14ac:dyDescent="0.25">
      <c r="AB91" t="s">
        <v>375</v>
      </c>
      <c r="AC91">
        <f t="shared" si="443"/>
        <v>6.1910826051434782</v>
      </c>
      <c r="AL91" s="322">
        <v>0.94190972222222225</v>
      </c>
      <c r="AM91" s="339">
        <f t="shared" si="476"/>
        <v>45278.94190972222</v>
      </c>
      <c r="AN91" s="309" t="s">
        <v>321</v>
      </c>
      <c r="AO91" s="309">
        <v>1.2E-2</v>
      </c>
      <c r="AP91" s="309">
        <v>7.0000000000000001E-3</v>
      </c>
      <c r="AQ91" s="309">
        <v>7.0000000000000001E-3</v>
      </c>
      <c r="AR91" s="309">
        <f t="shared" si="432"/>
        <v>33.679890432335839</v>
      </c>
      <c r="AS91" s="309">
        <f t="shared" si="477"/>
        <v>4811.41291890512</v>
      </c>
      <c r="AT91" s="309">
        <f t="shared" si="478"/>
        <v>57.736955026861445</v>
      </c>
      <c r="AU91" s="309">
        <f t="shared" si="435"/>
        <v>33.679890432335839</v>
      </c>
      <c r="AV91" s="408">
        <f t="shared" si="436"/>
        <v>193.95475889724733</v>
      </c>
      <c r="AW91" s="309">
        <f t="shared" si="479"/>
        <v>4.2099863040419798</v>
      </c>
      <c r="AX91" s="309">
        <f t="shared" si="480"/>
        <v>5.6133150720559737</v>
      </c>
      <c r="AY91" s="309">
        <f t="shared" si="481"/>
        <v>53.526968722819461</v>
      </c>
      <c r="AZ91" s="309">
        <f t="shared" si="482"/>
        <v>63.35027009891742</v>
      </c>
      <c r="BA91" s="772"/>
      <c r="BB91" s="778"/>
      <c r="BD91" s="340">
        <v>0.94190972222222225</v>
      </c>
      <c r="BE91" s="341">
        <f t="shared" si="209"/>
        <v>45278.94190972222</v>
      </c>
      <c r="BF91" s="342" t="s">
        <v>325</v>
      </c>
      <c r="BG91" s="342">
        <v>2.5999999999999999E-2</v>
      </c>
      <c r="BH91" s="342">
        <v>2.5000000000000001E-2</v>
      </c>
      <c r="BI91" s="342">
        <v>2.5000000000000001E-2</v>
      </c>
      <c r="BJ91" s="343">
        <f t="shared" si="463"/>
        <v>77.716421456516557</v>
      </c>
      <c r="BK91" s="343">
        <f t="shared" si="464"/>
        <v>3108.6568582606619</v>
      </c>
      <c r="BL91" s="343">
        <f t="shared" si="465"/>
        <v>80.825078314777201</v>
      </c>
      <c r="BM91" s="408">
        <f t="shared" si="442"/>
        <v>251.49562280131082</v>
      </c>
      <c r="BN91" s="343">
        <f t="shared" si="466"/>
        <v>2.9890931329429442</v>
      </c>
      <c r="BO91" s="343">
        <f t="shared" si="467"/>
        <v>3.2381842273548562</v>
      </c>
      <c r="BP91" s="343">
        <f t="shared" si="468"/>
        <v>77.835985181834261</v>
      </c>
      <c r="BQ91" s="343">
        <f t="shared" si="469"/>
        <v>84.063262542132051</v>
      </c>
      <c r="BR91" s="782"/>
      <c r="BS91" s="785"/>
      <c r="CL91" s="184">
        <v>0.97920138888888886</v>
      </c>
      <c r="CM91" s="336">
        <f t="shared" si="462"/>
        <v>45278.979201388887</v>
      </c>
      <c r="CN91" s="141" t="s">
        <v>367</v>
      </c>
      <c r="CO91" s="141">
        <v>1.6E-2</v>
      </c>
      <c r="CP91" s="141">
        <v>2.7E-2</v>
      </c>
      <c r="CQ91" s="141">
        <v>2.7E-2</v>
      </c>
      <c r="CR91" s="198">
        <f t="shared" si="362"/>
        <v>53.28029701420509</v>
      </c>
      <c r="CS91" s="198">
        <f t="shared" si="470"/>
        <v>1973.3443338594477</v>
      </c>
      <c r="CT91" s="198">
        <f t="shared" si="471"/>
        <v>31.573509341751166</v>
      </c>
      <c r="CU91" s="408">
        <f t="shared" si="424"/>
        <v>142.2300032905452</v>
      </c>
      <c r="CV91" s="198">
        <f t="shared" si="472"/>
        <v>1.9028677505073248</v>
      </c>
      <c r="CW91" s="198">
        <f t="shared" si="473"/>
        <v>2.0492421928540421</v>
      </c>
      <c r="CX91" s="198">
        <f t="shared" si="474"/>
        <v>29.670641591243839</v>
      </c>
      <c r="CY91" s="198">
        <f t="shared" si="475"/>
        <v>33.622751534605207</v>
      </c>
      <c r="CZ91" s="782"/>
      <c r="DA91" s="785"/>
    </row>
    <row r="92" spans="1:105" x14ac:dyDescent="0.25">
      <c r="AB92" t="s">
        <v>376</v>
      </c>
      <c r="AC92">
        <f t="shared" si="443"/>
        <v>7.456877931918612</v>
      </c>
      <c r="AL92" s="322">
        <v>0.94254629629629638</v>
      </c>
      <c r="AM92" s="339">
        <f t="shared" si="476"/>
        <v>45278.942546296297</v>
      </c>
      <c r="AN92" s="309" t="s">
        <v>321</v>
      </c>
      <c r="AO92" s="309">
        <v>1.2E-2</v>
      </c>
      <c r="AP92" s="309">
        <v>7.0000000000000001E-3</v>
      </c>
      <c r="AQ92" s="309">
        <v>7.0000000000000001E-3</v>
      </c>
      <c r="AR92" s="309">
        <f t="shared" si="432"/>
        <v>33.679890432335839</v>
      </c>
      <c r="AS92" s="309">
        <f t="shared" si="477"/>
        <v>4811.41291890512</v>
      </c>
      <c r="AT92" s="309">
        <f t="shared" si="478"/>
        <v>57.736955026861445</v>
      </c>
      <c r="AU92" s="309">
        <f t="shared" si="435"/>
        <v>33.679890432335839</v>
      </c>
      <c r="AV92" s="408">
        <f t="shared" si="436"/>
        <v>193.95475889724733</v>
      </c>
      <c r="AW92" s="309">
        <f t="shared" si="479"/>
        <v>4.2099863040419798</v>
      </c>
      <c r="AX92" s="309">
        <f t="shared" si="480"/>
        <v>5.6133150720559737</v>
      </c>
      <c r="AY92" s="309">
        <f t="shared" si="481"/>
        <v>53.526968722819461</v>
      </c>
      <c r="AZ92" s="309">
        <f t="shared" si="482"/>
        <v>63.35027009891742</v>
      </c>
      <c r="BA92" s="772"/>
      <c r="BB92" s="778"/>
      <c r="BD92" s="340">
        <v>0.94254629629629638</v>
      </c>
      <c r="BE92" s="341">
        <f t="shared" si="209"/>
        <v>45278.942546296297</v>
      </c>
      <c r="BF92" s="342" t="s">
        <v>325</v>
      </c>
      <c r="BG92" s="342">
        <v>2.7E-2</v>
      </c>
      <c r="BH92" s="342">
        <v>2.5000000000000001E-2</v>
      </c>
      <c r="BI92" s="342">
        <v>2.5000000000000001E-2</v>
      </c>
      <c r="BJ92" s="343">
        <f t="shared" si="463"/>
        <v>77.716421456516557</v>
      </c>
      <c r="BK92" s="343">
        <f t="shared" si="464"/>
        <v>3108.6568582606619</v>
      </c>
      <c r="BL92" s="343">
        <f t="shared" si="465"/>
        <v>83.933735173037874</v>
      </c>
      <c r="BM92" s="408">
        <f t="shared" si="442"/>
        <v>251.49562280131082</v>
      </c>
      <c r="BN92" s="343">
        <f t="shared" si="466"/>
        <v>2.9890931329429442</v>
      </c>
      <c r="BO92" s="343">
        <f t="shared" si="467"/>
        <v>3.2381842273548562</v>
      </c>
      <c r="BP92" s="343">
        <f t="shared" si="468"/>
        <v>80.944642040094934</v>
      </c>
      <c r="BQ92" s="343">
        <f t="shared" si="469"/>
        <v>87.171919400392724</v>
      </c>
      <c r="BR92" s="782"/>
      <c r="BS92" s="785"/>
      <c r="CL92" s="184">
        <v>0.98271990740740733</v>
      </c>
      <c r="CM92" s="336">
        <f t="shared" si="462"/>
        <v>45278.982719907406</v>
      </c>
      <c r="CN92" s="141" t="s">
        <v>367</v>
      </c>
      <c r="CO92" s="141">
        <v>1.4E-2</v>
      </c>
      <c r="CP92" s="141">
        <v>2.7E-2</v>
      </c>
      <c r="CQ92" s="141">
        <v>2.7E-2</v>
      </c>
      <c r="CR92" s="198">
        <f t="shared" si="362"/>
        <v>53.28029701420509</v>
      </c>
      <c r="CS92" s="198">
        <f t="shared" si="470"/>
        <v>1973.3443338594477</v>
      </c>
      <c r="CT92" s="198">
        <f t="shared" si="471"/>
        <v>27.626820674032267</v>
      </c>
      <c r="CU92" s="408">
        <f t="shared" si="424"/>
        <v>142.2300032905452</v>
      </c>
      <c r="CV92" s="198">
        <f t="shared" si="472"/>
        <v>1.9028677505073248</v>
      </c>
      <c r="CW92" s="198">
        <f t="shared" si="473"/>
        <v>2.0492421928540421</v>
      </c>
      <c r="CX92" s="198">
        <f t="shared" si="474"/>
        <v>25.723952923524941</v>
      </c>
      <c r="CY92" s="198">
        <f t="shared" si="475"/>
        <v>29.676062866886308</v>
      </c>
      <c r="CZ92" s="782"/>
      <c r="DA92" s="785"/>
    </row>
    <row r="93" spans="1:105" x14ac:dyDescent="0.25">
      <c r="K93" s="344">
        <v>0.94282407407407398</v>
      </c>
      <c r="L93" s="345">
        <f t="shared" ref="L93:L114" si="483">DATE(2023,12,18) + K93</f>
        <v>45278.942824074074</v>
      </c>
      <c r="M93" s="318" t="s">
        <v>311</v>
      </c>
      <c r="N93" s="318">
        <v>3.0000000000000001E-3</v>
      </c>
      <c r="O93" s="318">
        <v>2E-3</v>
      </c>
      <c r="P93" s="318">
        <v>3.0000000000000001E-3</v>
      </c>
      <c r="Q93" s="318">
        <v>6.3959815778867295</v>
      </c>
      <c r="R93" s="318">
        <f t="shared" ref="R93:R114" si="484">Q93/P93</f>
        <v>2131.9938592955764</v>
      </c>
      <c r="S93" s="318">
        <f>N93*R93</f>
        <v>6.3959815778867295</v>
      </c>
      <c r="AL93" s="322">
        <v>0.9434027777777777</v>
      </c>
      <c r="AM93" s="339">
        <f t="shared" si="476"/>
        <v>45278.943402777775</v>
      </c>
      <c r="AN93" s="309" t="s">
        <v>321</v>
      </c>
      <c r="AO93" s="309">
        <v>1.2999999999999999E-2</v>
      </c>
      <c r="AP93" s="309">
        <v>7.0000000000000001E-3</v>
      </c>
      <c r="AQ93" s="309">
        <v>7.0000000000000001E-3</v>
      </c>
      <c r="AR93" s="309">
        <f t="shared" si="432"/>
        <v>33.679890432335839</v>
      </c>
      <c r="AS93" s="309">
        <f t="shared" si="477"/>
        <v>4811.41291890512</v>
      </c>
      <c r="AT93" s="309">
        <f t="shared" si="478"/>
        <v>62.548367945766557</v>
      </c>
      <c r="AU93" s="309">
        <f t="shared" si="435"/>
        <v>33.679890432335839</v>
      </c>
      <c r="AV93" s="408">
        <f t="shared" si="436"/>
        <v>193.95475889724733</v>
      </c>
      <c r="AW93" s="309">
        <f t="shared" si="479"/>
        <v>4.2099863040419798</v>
      </c>
      <c r="AX93" s="309">
        <f t="shared" si="480"/>
        <v>5.6133150720559737</v>
      </c>
      <c r="AY93" s="309">
        <f t="shared" si="481"/>
        <v>58.338381641724581</v>
      </c>
      <c r="AZ93" s="309">
        <f t="shared" si="482"/>
        <v>68.161683017822526</v>
      </c>
      <c r="BA93" s="772"/>
      <c r="BB93" s="778"/>
      <c r="BD93" s="340">
        <v>0.9434027777777777</v>
      </c>
      <c r="BE93" s="341">
        <f t="shared" si="209"/>
        <v>45278.943402777775</v>
      </c>
      <c r="BF93" s="342" t="s">
        <v>325</v>
      </c>
      <c r="BG93" s="342">
        <v>2.7E-2</v>
      </c>
      <c r="BH93" s="342">
        <v>2.5000000000000001E-2</v>
      </c>
      <c r="BI93" s="342">
        <v>2.5000000000000001E-2</v>
      </c>
      <c r="BJ93" s="343">
        <f t="shared" si="463"/>
        <v>77.716421456516557</v>
      </c>
      <c r="BK93" s="343">
        <f t="shared" si="464"/>
        <v>3108.6568582606619</v>
      </c>
      <c r="BL93" s="343">
        <f t="shared" si="465"/>
        <v>83.933735173037874</v>
      </c>
      <c r="BM93" s="408">
        <f t="shared" si="442"/>
        <v>251.49562280131082</v>
      </c>
      <c r="BN93" s="343">
        <f t="shared" si="466"/>
        <v>2.9890931329429442</v>
      </c>
      <c r="BO93" s="343">
        <f t="shared" si="467"/>
        <v>3.2381842273548562</v>
      </c>
      <c r="BP93" s="343">
        <f t="shared" si="468"/>
        <v>80.944642040094934</v>
      </c>
      <c r="BQ93" s="343">
        <f t="shared" si="469"/>
        <v>87.171919400392724</v>
      </c>
      <c r="BR93" s="782"/>
      <c r="BS93" s="785"/>
      <c r="CL93" s="184">
        <v>0.98623842592592592</v>
      </c>
      <c r="CM93" s="336">
        <f t="shared" si="462"/>
        <v>45278.986238425925</v>
      </c>
      <c r="CN93" s="141" t="s">
        <v>367</v>
      </c>
      <c r="CO93" s="141">
        <v>1.7000000000000001E-2</v>
      </c>
      <c r="CP93" s="141">
        <v>2.7E-2</v>
      </c>
      <c r="CQ93" s="141">
        <v>2.7E-2</v>
      </c>
      <c r="CR93" s="198">
        <f t="shared" si="362"/>
        <v>53.28029701420509</v>
      </c>
      <c r="CS93" s="198">
        <f t="shared" si="470"/>
        <v>1973.3443338594477</v>
      </c>
      <c r="CT93" s="198">
        <f t="shared" si="471"/>
        <v>33.546853675610613</v>
      </c>
      <c r="CU93" s="408">
        <f t="shared" si="424"/>
        <v>142.2300032905452</v>
      </c>
      <c r="CV93" s="198">
        <f t="shared" si="472"/>
        <v>1.9028677505073248</v>
      </c>
      <c r="CW93" s="198">
        <f t="shared" si="473"/>
        <v>2.0492421928540421</v>
      </c>
      <c r="CX93" s="198">
        <f t="shared" si="474"/>
        <v>31.643985925103287</v>
      </c>
      <c r="CY93" s="198">
        <f t="shared" si="475"/>
        <v>35.596095868464658</v>
      </c>
      <c r="CZ93" s="782"/>
      <c r="DA93" s="785"/>
    </row>
    <row r="94" spans="1:105" x14ac:dyDescent="0.25">
      <c r="K94" s="322">
        <v>0.94291666666666663</v>
      </c>
      <c r="L94" s="339">
        <f t="shared" si="483"/>
        <v>45278.942916666667</v>
      </c>
      <c r="M94" s="309" t="s">
        <v>311</v>
      </c>
      <c r="N94" s="309">
        <v>4.0000000000000001E-3</v>
      </c>
      <c r="O94" s="309">
        <v>2E-3</v>
      </c>
      <c r="P94" s="309">
        <v>3.0000000000000001E-3</v>
      </c>
      <c r="Q94" s="318">
        <v>6.3959815778867295</v>
      </c>
      <c r="R94" s="309">
        <f t="shared" si="484"/>
        <v>2131.9938592955764</v>
      </c>
      <c r="S94" s="309">
        <f t="shared" ref="S94:S114" si="485">N94*R94</f>
        <v>8.527975437182306</v>
      </c>
      <c r="AL94" s="322">
        <v>0.94415509259259256</v>
      </c>
      <c r="AM94" s="339">
        <f t="shared" si="476"/>
        <v>45278.944155092591</v>
      </c>
      <c r="AN94" s="309" t="s">
        <v>321</v>
      </c>
      <c r="AO94" s="309">
        <v>1.2E-2</v>
      </c>
      <c r="AP94" s="309">
        <v>7.0000000000000001E-3</v>
      </c>
      <c r="AQ94" s="309">
        <v>7.0000000000000001E-3</v>
      </c>
      <c r="AR94" s="309">
        <f t="shared" si="432"/>
        <v>33.679890432335839</v>
      </c>
      <c r="AS94" s="309">
        <f t="shared" si="477"/>
        <v>4811.41291890512</v>
      </c>
      <c r="AT94" s="309">
        <f t="shared" si="478"/>
        <v>57.736955026861445</v>
      </c>
      <c r="AU94" s="309">
        <f t="shared" si="435"/>
        <v>33.679890432335839</v>
      </c>
      <c r="AV94" s="408">
        <f t="shared" si="436"/>
        <v>193.95475889724733</v>
      </c>
      <c r="AW94" s="309">
        <f t="shared" si="479"/>
        <v>4.2099863040419798</v>
      </c>
      <c r="AX94" s="309">
        <f t="shared" si="480"/>
        <v>5.6133150720559737</v>
      </c>
      <c r="AY94" s="309">
        <f t="shared" si="481"/>
        <v>53.526968722819461</v>
      </c>
      <c r="AZ94" s="309">
        <f t="shared" si="482"/>
        <v>63.35027009891742</v>
      </c>
      <c r="BA94" s="772"/>
      <c r="BB94" s="778"/>
      <c r="BD94" s="340">
        <v>0.94415509259259256</v>
      </c>
      <c r="BE94" s="341">
        <f t="shared" si="209"/>
        <v>45278.944155092591</v>
      </c>
      <c r="BF94" s="342" t="s">
        <v>325</v>
      </c>
      <c r="BG94" s="342">
        <v>2.5999999999999999E-2</v>
      </c>
      <c r="BH94" s="342">
        <v>2.5000000000000001E-2</v>
      </c>
      <c r="BI94" s="342">
        <v>2.5000000000000001E-2</v>
      </c>
      <c r="BJ94" s="343">
        <f t="shared" si="463"/>
        <v>77.716421456516557</v>
      </c>
      <c r="BK94" s="343">
        <f t="shared" si="464"/>
        <v>3108.6568582606619</v>
      </c>
      <c r="BL94" s="343">
        <f t="shared" si="465"/>
        <v>80.825078314777201</v>
      </c>
      <c r="BM94" s="408">
        <f t="shared" si="442"/>
        <v>251.49562280131082</v>
      </c>
      <c r="BN94" s="343">
        <f t="shared" si="466"/>
        <v>2.9890931329429442</v>
      </c>
      <c r="BO94" s="343">
        <f t="shared" si="467"/>
        <v>3.2381842273548562</v>
      </c>
      <c r="BP94" s="343">
        <f t="shared" si="468"/>
        <v>77.835985181834261</v>
      </c>
      <c r="BQ94" s="343">
        <f t="shared" si="469"/>
        <v>84.063262542132051</v>
      </c>
      <c r="BR94" s="782"/>
      <c r="BS94" s="785"/>
      <c r="CL94" s="184">
        <v>0.98966435185185186</v>
      </c>
      <c r="CM94" s="336">
        <f t="shared" si="462"/>
        <v>45278.989664351851</v>
      </c>
      <c r="CN94" s="141" t="s">
        <v>367</v>
      </c>
      <c r="CO94" s="141">
        <v>1.7999999999999999E-2</v>
      </c>
      <c r="CP94" s="141">
        <v>2.7E-2</v>
      </c>
      <c r="CQ94" s="141">
        <v>2.7E-2</v>
      </c>
      <c r="CR94" s="198">
        <f t="shared" si="362"/>
        <v>53.28029701420509</v>
      </c>
      <c r="CS94" s="198">
        <f t="shared" si="470"/>
        <v>1973.3443338594477</v>
      </c>
      <c r="CT94" s="198">
        <f t="shared" si="471"/>
        <v>35.520198009470057</v>
      </c>
      <c r="CU94" s="408">
        <f t="shared" si="424"/>
        <v>142.2300032905452</v>
      </c>
      <c r="CV94" s="198">
        <f t="shared" si="472"/>
        <v>1.9028677505073248</v>
      </c>
      <c r="CW94" s="198">
        <f t="shared" si="473"/>
        <v>2.0492421928540421</v>
      </c>
      <c r="CX94" s="198">
        <f t="shared" si="474"/>
        <v>33.617330258962731</v>
      </c>
      <c r="CY94" s="198">
        <f t="shared" si="475"/>
        <v>37.569440202324103</v>
      </c>
      <c r="CZ94" s="782"/>
      <c r="DA94" s="785"/>
    </row>
    <row r="95" spans="1:105" x14ac:dyDescent="0.25">
      <c r="K95" s="322">
        <v>0.94299768518518512</v>
      </c>
      <c r="L95" s="339">
        <f t="shared" si="483"/>
        <v>45278.942997685182</v>
      </c>
      <c r="M95" s="309" t="s">
        <v>311</v>
      </c>
      <c r="N95" s="309">
        <v>3.0000000000000001E-3</v>
      </c>
      <c r="O95" s="309">
        <v>2E-3</v>
      </c>
      <c r="P95" s="309">
        <v>3.0000000000000001E-3</v>
      </c>
      <c r="Q95" s="318">
        <v>6.3959815778867295</v>
      </c>
      <c r="R95" s="309">
        <f t="shared" si="484"/>
        <v>2131.9938592955764</v>
      </c>
      <c r="S95" s="309">
        <f t="shared" si="485"/>
        <v>6.3959815778867295</v>
      </c>
      <c r="AL95" s="322">
        <v>0.94579861111111108</v>
      </c>
      <c r="AM95" s="339">
        <f t="shared" si="476"/>
        <v>45278.945798611108</v>
      </c>
      <c r="AN95" s="309" t="s">
        <v>321</v>
      </c>
      <c r="AO95" s="309">
        <v>0.01</v>
      </c>
      <c r="AP95" s="309">
        <v>7.0000000000000001E-3</v>
      </c>
      <c r="AQ95" s="309">
        <v>7.0000000000000001E-3</v>
      </c>
      <c r="AR95" s="309">
        <f t="shared" si="432"/>
        <v>33.679890432335839</v>
      </c>
      <c r="AS95" s="309">
        <f t="shared" si="477"/>
        <v>4811.41291890512</v>
      </c>
      <c r="AT95" s="309">
        <f t="shared" si="478"/>
        <v>48.114129189051198</v>
      </c>
      <c r="AU95" s="309">
        <f t="shared" si="435"/>
        <v>33.679890432335839</v>
      </c>
      <c r="AV95" s="408">
        <f t="shared" si="436"/>
        <v>193.95475889724733</v>
      </c>
      <c r="AW95" s="309">
        <f t="shared" si="479"/>
        <v>4.2099863040419798</v>
      </c>
      <c r="AX95" s="309">
        <f t="shared" si="480"/>
        <v>5.6133150720559737</v>
      </c>
      <c r="AY95" s="309">
        <f t="shared" si="481"/>
        <v>43.904142885009222</v>
      </c>
      <c r="AZ95" s="309">
        <f t="shared" si="482"/>
        <v>53.727444261107173</v>
      </c>
      <c r="BA95" s="772"/>
      <c r="BB95" s="778"/>
      <c r="BD95" s="340">
        <v>0.94579861111111108</v>
      </c>
      <c r="BE95" s="341">
        <f t="shared" si="209"/>
        <v>45278.945798611108</v>
      </c>
      <c r="BF95" s="342" t="s">
        <v>325</v>
      </c>
      <c r="BG95" s="342">
        <v>2.5999999999999999E-2</v>
      </c>
      <c r="BH95" s="342">
        <v>2.5000000000000001E-2</v>
      </c>
      <c r="BI95" s="342">
        <v>2.5000000000000001E-2</v>
      </c>
      <c r="BJ95" s="343">
        <f t="shared" si="463"/>
        <v>77.716421456516557</v>
      </c>
      <c r="BK95" s="343">
        <f t="shared" si="464"/>
        <v>3108.6568582606619</v>
      </c>
      <c r="BL95" s="343">
        <f t="shared" si="465"/>
        <v>80.825078314777201</v>
      </c>
      <c r="BM95" s="408">
        <f t="shared" si="442"/>
        <v>251.49562280131082</v>
      </c>
      <c r="BN95" s="343">
        <f t="shared" si="466"/>
        <v>2.9890931329429442</v>
      </c>
      <c r="BO95" s="343">
        <f t="shared" si="467"/>
        <v>3.2381842273548562</v>
      </c>
      <c r="BP95" s="343">
        <f t="shared" si="468"/>
        <v>77.835985181834261</v>
      </c>
      <c r="BQ95" s="343">
        <f t="shared" si="469"/>
        <v>84.063262542132051</v>
      </c>
      <c r="BR95" s="782"/>
      <c r="BS95" s="785"/>
      <c r="CL95" s="184">
        <v>0.99318287037037034</v>
      </c>
      <c r="CM95" s="336">
        <f t="shared" si="462"/>
        <v>45278.99318287037</v>
      </c>
      <c r="CN95" s="141" t="s">
        <v>367</v>
      </c>
      <c r="CO95" s="141">
        <v>1.4E-2</v>
      </c>
      <c r="CP95" s="141">
        <v>2.7E-2</v>
      </c>
      <c r="CQ95" s="141">
        <v>2.7E-2</v>
      </c>
      <c r="CR95" s="198">
        <f t="shared" si="362"/>
        <v>53.28029701420509</v>
      </c>
      <c r="CS95" s="198">
        <f t="shared" si="470"/>
        <v>1973.3443338594477</v>
      </c>
      <c r="CT95" s="198">
        <f t="shared" si="471"/>
        <v>27.626820674032267</v>
      </c>
      <c r="CU95" s="408">
        <f t="shared" si="424"/>
        <v>142.2300032905452</v>
      </c>
      <c r="CV95" s="198">
        <f t="shared" si="472"/>
        <v>1.9028677505073248</v>
      </c>
      <c r="CW95" s="198">
        <f t="shared" si="473"/>
        <v>2.0492421928540421</v>
      </c>
      <c r="CX95" s="198">
        <f t="shared" si="474"/>
        <v>25.723952923524941</v>
      </c>
      <c r="CY95" s="198">
        <f t="shared" si="475"/>
        <v>29.676062866886308</v>
      </c>
      <c r="CZ95" s="782"/>
      <c r="DA95" s="785"/>
    </row>
    <row r="96" spans="1:105" x14ac:dyDescent="0.25">
      <c r="K96" s="322">
        <v>0.9434027777777777</v>
      </c>
      <c r="L96" s="339">
        <f t="shared" si="483"/>
        <v>45278.943402777775</v>
      </c>
      <c r="M96" s="309" t="s">
        <v>311</v>
      </c>
      <c r="N96" s="309">
        <v>4.0000000000000001E-3</v>
      </c>
      <c r="O96" s="309">
        <v>2E-3</v>
      </c>
      <c r="P96" s="309">
        <v>3.0000000000000001E-3</v>
      </c>
      <c r="Q96" s="318">
        <v>6.3959815778867295</v>
      </c>
      <c r="R96" s="309">
        <f t="shared" si="484"/>
        <v>2131.9938592955764</v>
      </c>
      <c r="S96" s="309">
        <f t="shared" si="485"/>
        <v>8.527975437182306</v>
      </c>
      <c r="AL96" s="322">
        <v>0.94796296296296301</v>
      </c>
      <c r="AM96" s="339">
        <f t="shared" si="476"/>
        <v>45278.947962962964</v>
      </c>
      <c r="AN96" s="309" t="s">
        <v>321</v>
      </c>
      <c r="AO96" s="309">
        <v>8.9999999999999993E-3</v>
      </c>
      <c r="AP96" s="309">
        <v>7.0000000000000001E-3</v>
      </c>
      <c r="AQ96" s="309">
        <v>7.0000000000000001E-3</v>
      </c>
      <c r="AR96" s="309">
        <f t="shared" si="432"/>
        <v>33.679890432335839</v>
      </c>
      <c r="AS96" s="309">
        <f t="shared" si="477"/>
        <v>4811.41291890512</v>
      </c>
      <c r="AT96" s="309">
        <f t="shared" si="478"/>
        <v>43.302716270146078</v>
      </c>
      <c r="AU96" s="309">
        <f t="shared" si="435"/>
        <v>33.679890432335839</v>
      </c>
      <c r="AV96" s="408">
        <f t="shared" si="436"/>
        <v>193.95475889724733</v>
      </c>
      <c r="AW96" s="309">
        <f t="shared" si="479"/>
        <v>4.2099863040419798</v>
      </c>
      <c r="AX96" s="309">
        <f t="shared" si="480"/>
        <v>5.6133150720559737</v>
      </c>
      <c r="AY96" s="309">
        <f t="shared" si="481"/>
        <v>39.092729966104102</v>
      </c>
      <c r="AZ96" s="309">
        <f t="shared" si="482"/>
        <v>48.916031342202054</v>
      </c>
      <c r="BA96" s="772"/>
      <c r="BB96" s="778"/>
      <c r="BD96" s="340">
        <v>0.94796296296296301</v>
      </c>
      <c r="BE96" s="341">
        <f t="shared" si="209"/>
        <v>45278.947962962964</v>
      </c>
      <c r="BF96" s="342" t="s">
        <v>325</v>
      </c>
      <c r="BG96" s="342">
        <v>2.7E-2</v>
      </c>
      <c r="BH96" s="342">
        <v>2.5000000000000001E-2</v>
      </c>
      <c r="BI96" s="342">
        <v>2.5000000000000001E-2</v>
      </c>
      <c r="BJ96" s="343">
        <f t="shared" si="463"/>
        <v>77.716421456516557</v>
      </c>
      <c r="BK96" s="343">
        <f t="shared" ref="BK96:BK104" si="486">BJ96/BI96</f>
        <v>3108.6568582606619</v>
      </c>
      <c r="BL96" s="343">
        <f t="shared" ref="BL96:BL104" si="487">BG96*BK96</f>
        <v>83.933735173037874</v>
      </c>
      <c r="BM96" s="408">
        <f t="shared" si="442"/>
        <v>251.49562280131082</v>
      </c>
      <c r="BN96" s="343">
        <f t="shared" ref="BN96:BN104" si="488">0.001*((BJ96/(BI96+0.001)))</f>
        <v>2.9890931329429442</v>
      </c>
      <c r="BO96" s="343">
        <f t="shared" ref="BO96:BO104" si="489">0.001*((BJ96/(BI96-0.001)))</f>
        <v>3.2381842273548562</v>
      </c>
      <c r="BP96" s="343">
        <f t="shared" ref="BP96:BP104" si="490">BL96-BN96</f>
        <v>80.944642040094934</v>
      </c>
      <c r="BQ96" s="343">
        <f t="shared" ref="BQ96:BQ104" si="491">BL96+BO96</f>
        <v>87.171919400392724</v>
      </c>
      <c r="BR96" s="782"/>
      <c r="BS96" s="785"/>
      <c r="CL96" s="184">
        <v>0.99657407407407417</v>
      </c>
      <c r="CM96" s="336">
        <f t="shared" si="462"/>
        <v>45278.996574074074</v>
      </c>
      <c r="CN96" s="141" t="s">
        <v>367</v>
      </c>
      <c r="CO96" s="141">
        <v>1.2E-2</v>
      </c>
      <c r="CP96" s="141">
        <v>2.7E-2</v>
      </c>
      <c r="CQ96" s="141">
        <v>2.7E-2</v>
      </c>
      <c r="CR96" s="198">
        <f t="shared" si="362"/>
        <v>53.28029701420509</v>
      </c>
      <c r="CS96" s="198">
        <f t="shared" si="470"/>
        <v>1973.3443338594477</v>
      </c>
      <c r="CT96" s="198">
        <f t="shared" si="471"/>
        <v>23.680132006313372</v>
      </c>
      <c r="CU96" s="408">
        <f t="shared" si="424"/>
        <v>142.2300032905452</v>
      </c>
      <c r="CV96" s="198">
        <f t="shared" si="472"/>
        <v>1.9028677505073248</v>
      </c>
      <c r="CW96" s="198">
        <f t="shared" si="473"/>
        <v>2.0492421928540421</v>
      </c>
      <c r="CX96" s="198">
        <f t="shared" si="474"/>
        <v>21.777264255806045</v>
      </c>
      <c r="CY96" s="198">
        <f t="shared" si="475"/>
        <v>25.729374199167413</v>
      </c>
      <c r="CZ96" s="782"/>
      <c r="DA96" s="785"/>
    </row>
    <row r="97" spans="11:125" x14ac:dyDescent="0.25">
      <c r="K97" s="322">
        <v>0.94377314814814817</v>
      </c>
      <c r="L97" s="339">
        <f t="shared" si="483"/>
        <v>45278.943773148145</v>
      </c>
      <c r="M97" s="309" t="s">
        <v>311</v>
      </c>
      <c r="N97" s="309">
        <v>4.0000000000000001E-3</v>
      </c>
      <c r="O97" s="309">
        <v>2E-3</v>
      </c>
      <c r="P97" s="309">
        <v>3.0000000000000001E-3</v>
      </c>
      <c r="Q97" s="318">
        <v>6.3959815778867295</v>
      </c>
      <c r="R97" s="309">
        <f t="shared" si="484"/>
        <v>2131.9938592955764</v>
      </c>
      <c r="S97" s="309">
        <f t="shared" si="485"/>
        <v>8.527975437182306</v>
      </c>
      <c r="AL97" s="322">
        <v>0.94974537037037043</v>
      </c>
      <c r="AM97" s="339">
        <f t="shared" si="476"/>
        <v>45278.949745370373</v>
      </c>
      <c r="AN97" s="309" t="s">
        <v>321</v>
      </c>
      <c r="AO97" s="309">
        <v>1.0999999999999999E-2</v>
      </c>
      <c r="AP97" s="309">
        <v>7.0000000000000001E-3</v>
      </c>
      <c r="AQ97" s="309">
        <v>7.0000000000000001E-3</v>
      </c>
      <c r="AR97" s="309">
        <f t="shared" si="432"/>
        <v>33.679890432335839</v>
      </c>
      <c r="AS97" s="309">
        <f t="shared" si="477"/>
        <v>4811.41291890512</v>
      </c>
      <c r="AT97" s="309">
        <f t="shared" si="478"/>
        <v>52.925542107956318</v>
      </c>
      <c r="AU97" s="309">
        <f t="shared" si="435"/>
        <v>33.679890432335839</v>
      </c>
      <c r="AV97" s="408">
        <f t="shared" si="436"/>
        <v>193.95475889724733</v>
      </c>
      <c r="AW97" s="309">
        <f t="shared" si="479"/>
        <v>4.2099863040419798</v>
      </c>
      <c r="AX97" s="309">
        <f t="shared" si="480"/>
        <v>5.6133150720559737</v>
      </c>
      <c r="AY97" s="309">
        <f t="shared" si="481"/>
        <v>48.715555803914341</v>
      </c>
      <c r="AZ97" s="309">
        <f t="shared" si="482"/>
        <v>58.538857180012293</v>
      </c>
      <c r="BA97" s="772"/>
      <c r="BB97" s="778"/>
      <c r="BD97" s="340">
        <v>0.94974537037037043</v>
      </c>
      <c r="BE97" s="341">
        <f t="shared" si="209"/>
        <v>45278.949745370373</v>
      </c>
      <c r="BF97" s="342" t="s">
        <v>325</v>
      </c>
      <c r="BG97" s="342">
        <v>2.4E-2</v>
      </c>
      <c r="BH97" s="342">
        <v>2.5000000000000001E-2</v>
      </c>
      <c r="BI97" s="342">
        <v>2.5000000000000001E-2</v>
      </c>
      <c r="BJ97" s="343">
        <f t="shared" si="463"/>
        <v>77.716421456516557</v>
      </c>
      <c r="BK97" s="343">
        <f t="shared" si="486"/>
        <v>3108.6568582606619</v>
      </c>
      <c r="BL97" s="343">
        <f t="shared" si="487"/>
        <v>74.607764598255883</v>
      </c>
      <c r="BM97" s="408">
        <f t="shared" si="442"/>
        <v>251.49562280131082</v>
      </c>
      <c r="BN97" s="343">
        <f t="shared" si="488"/>
        <v>2.9890931329429442</v>
      </c>
      <c r="BO97" s="343">
        <f t="shared" si="489"/>
        <v>3.2381842273548562</v>
      </c>
      <c r="BP97" s="343">
        <f t="shared" si="490"/>
        <v>71.618671465312943</v>
      </c>
      <c r="BQ97" s="343">
        <f t="shared" si="491"/>
        <v>77.845948825610733</v>
      </c>
      <c r="BR97" s="782"/>
      <c r="BS97" s="785"/>
      <c r="CL97" s="184">
        <v>9.2592592592592588E-5</v>
      </c>
      <c r="CM97" s="336">
        <f>DATE(2023,12,19) + CL97</f>
        <v>45279.000092592592</v>
      </c>
      <c r="CN97" s="141" t="s">
        <v>367</v>
      </c>
      <c r="CO97" s="141">
        <v>1.0999999999999999E-2</v>
      </c>
      <c r="CP97" s="141">
        <v>2.7E-2</v>
      </c>
      <c r="CQ97" s="141">
        <v>2.7E-2</v>
      </c>
      <c r="CR97" s="198">
        <f t="shared" si="362"/>
        <v>53.28029701420509</v>
      </c>
      <c r="CS97" s="198">
        <f t="shared" si="470"/>
        <v>1973.3443338594477</v>
      </c>
      <c r="CT97" s="198">
        <f t="shared" si="471"/>
        <v>21.706787672453924</v>
      </c>
      <c r="CU97" s="408">
        <f t="shared" si="424"/>
        <v>142.2300032905452</v>
      </c>
      <c r="CV97" s="198">
        <f t="shared" si="472"/>
        <v>1.9028677505073248</v>
      </c>
      <c r="CW97" s="198">
        <f t="shared" si="473"/>
        <v>2.0492421928540421</v>
      </c>
      <c r="CX97" s="198">
        <f t="shared" si="474"/>
        <v>19.803919921946598</v>
      </c>
      <c r="CY97" s="198">
        <f t="shared" si="475"/>
        <v>23.756029865307966</v>
      </c>
      <c r="CZ97" s="782"/>
      <c r="DA97" s="785"/>
    </row>
    <row r="98" spans="11:125" x14ac:dyDescent="0.25">
      <c r="K98" s="322">
        <v>0.94415509259259256</v>
      </c>
      <c r="L98" s="339">
        <f t="shared" si="483"/>
        <v>45278.944155092591</v>
      </c>
      <c r="M98" s="309" t="s">
        <v>311</v>
      </c>
      <c r="N98" s="309">
        <v>5.0000000000000001E-3</v>
      </c>
      <c r="O98" s="309">
        <v>3.0000000000000001E-3</v>
      </c>
      <c r="P98" s="309">
        <v>3.0000000000000001E-3</v>
      </c>
      <c r="Q98" s="318">
        <v>6.3959815778867295</v>
      </c>
      <c r="R98" s="309">
        <f t="shared" si="484"/>
        <v>2131.9938592955764</v>
      </c>
      <c r="S98" s="309">
        <f t="shared" si="485"/>
        <v>10.659969296477882</v>
      </c>
      <c r="AL98" s="322">
        <v>0.95143518518518511</v>
      </c>
      <c r="AM98" s="339">
        <f t="shared" si="476"/>
        <v>45278.951435185183</v>
      </c>
      <c r="AN98" s="309" t="s">
        <v>321</v>
      </c>
      <c r="AO98" s="309">
        <v>0.01</v>
      </c>
      <c r="AP98" s="309">
        <v>7.0000000000000001E-3</v>
      </c>
      <c r="AQ98" s="309">
        <v>7.0000000000000001E-3</v>
      </c>
      <c r="AR98" s="309">
        <f t="shared" si="432"/>
        <v>33.679890432335839</v>
      </c>
      <c r="AS98" s="309">
        <f t="shared" si="477"/>
        <v>4811.41291890512</v>
      </c>
      <c r="AT98" s="309">
        <f t="shared" si="478"/>
        <v>48.114129189051198</v>
      </c>
      <c r="AU98" s="309">
        <f t="shared" si="435"/>
        <v>33.679890432335839</v>
      </c>
      <c r="AV98" s="408">
        <f t="shared" si="436"/>
        <v>193.95475889724733</v>
      </c>
      <c r="AW98" s="309">
        <f t="shared" si="479"/>
        <v>4.2099863040419798</v>
      </c>
      <c r="AX98" s="309">
        <f t="shared" si="480"/>
        <v>5.6133150720559737</v>
      </c>
      <c r="AY98" s="309">
        <f t="shared" si="481"/>
        <v>43.904142885009222</v>
      </c>
      <c r="AZ98" s="309">
        <f t="shared" si="482"/>
        <v>53.727444261107173</v>
      </c>
      <c r="BA98" s="772"/>
      <c r="BB98" s="778"/>
      <c r="BD98" s="340">
        <v>0.95143518518518511</v>
      </c>
      <c r="BE98" s="341">
        <f t="shared" si="209"/>
        <v>45278.951435185183</v>
      </c>
      <c r="BF98" s="342" t="s">
        <v>325</v>
      </c>
      <c r="BG98" s="342">
        <v>2.3E-2</v>
      </c>
      <c r="BH98" s="342">
        <v>2.5000000000000001E-2</v>
      </c>
      <c r="BI98" s="342">
        <v>2.5000000000000001E-2</v>
      </c>
      <c r="BJ98" s="343">
        <f t="shared" si="463"/>
        <v>77.716421456516557</v>
      </c>
      <c r="BK98" s="343">
        <f t="shared" si="486"/>
        <v>3108.6568582606619</v>
      </c>
      <c r="BL98" s="343">
        <f t="shared" si="487"/>
        <v>71.499107739995225</v>
      </c>
      <c r="BM98" s="408">
        <f t="shared" si="442"/>
        <v>251.49562280131082</v>
      </c>
      <c r="BN98" s="343">
        <f t="shared" si="488"/>
        <v>2.9890931329429442</v>
      </c>
      <c r="BO98" s="343">
        <f t="shared" si="489"/>
        <v>3.2381842273548562</v>
      </c>
      <c r="BP98" s="343">
        <f t="shared" si="490"/>
        <v>68.510014607052284</v>
      </c>
      <c r="BQ98" s="343">
        <f t="shared" si="491"/>
        <v>74.737291967350075</v>
      </c>
      <c r="BR98" s="782"/>
      <c r="BS98" s="785"/>
      <c r="CL98" s="184">
        <v>3.5995370370370369E-3</v>
      </c>
      <c r="CM98" s="336">
        <f t="shared" ref="CM98:CM108" si="492">DATE(2023,12,19) + CL98</f>
        <v>45279.003599537034</v>
      </c>
      <c r="CN98" s="141" t="s">
        <v>367</v>
      </c>
      <c r="CO98" s="141">
        <v>1.2E-2</v>
      </c>
      <c r="CP98" s="141">
        <v>2.7E-2</v>
      </c>
      <c r="CQ98" s="141">
        <v>2.7E-2</v>
      </c>
      <c r="CR98" s="198">
        <f t="shared" si="362"/>
        <v>53.28029701420509</v>
      </c>
      <c r="CS98" s="198">
        <f t="shared" ref="CS98:CS108" si="493">CR98/CQ98</f>
        <v>1973.3443338594477</v>
      </c>
      <c r="CT98" s="198">
        <f t="shared" ref="CT98:CT108" si="494">CO98*CS98</f>
        <v>23.680132006313372</v>
      </c>
      <c r="CU98" s="408">
        <f t="shared" si="424"/>
        <v>142.2300032905452</v>
      </c>
      <c r="CV98" s="198">
        <f t="shared" ref="CV98:CV108" si="495">0.001*((CR98/(CQ98+0.001)))</f>
        <v>1.9028677505073248</v>
      </c>
      <c r="CW98" s="198">
        <f t="shared" ref="CW98:CW108" si="496">0.001*((CR98/(CQ98-0.001)))</f>
        <v>2.0492421928540421</v>
      </c>
      <c r="CX98" s="198">
        <f t="shared" ref="CX98:CX108" si="497">CT98-CV98</f>
        <v>21.777264255806045</v>
      </c>
      <c r="CY98" s="198">
        <f t="shared" ref="CY98:CY108" si="498">CT98+CW98</f>
        <v>25.729374199167413</v>
      </c>
      <c r="CZ98" s="782"/>
      <c r="DA98" s="785"/>
    </row>
    <row r="99" spans="11:125" x14ac:dyDescent="0.25">
      <c r="K99" s="322">
        <v>0.94579861111111108</v>
      </c>
      <c r="L99" s="339">
        <f t="shared" si="483"/>
        <v>45278.945798611108</v>
      </c>
      <c r="M99" s="309" t="s">
        <v>311</v>
      </c>
      <c r="N99" s="309">
        <v>6.0000000000000001E-3</v>
      </c>
      <c r="O99" s="309">
        <v>3.0000000000000001E-3</v>
      </c>
      <c r="P99" s="309">
        <v>3.0000000000000001E-3</v>
      </c>
      <c r="Q99" s="318">
        <v>6.3959815778867295</v>
      </c>
      <c r="R99" s="309">
        <f t="shared" si="484"/>
        <v>2131.9938592955764</v>
      </c>
      <c r="S99" s="309">
        <f t="shared" si="485"/>
        <v>12.791963155773459</v>
      </c>
      <c r="AL99" s="322">
        <v>0.95491898148148147</v>
      </c>
      <c r="AM99" s="339">
        <f t="shared" si="476"/>
        <v>45278.954918981479</v>
      </c>
      <c r="AN99" s="309" t="s">
        <v>321</v>
      </c>
      <c r="AO99" s="309">
        <v>1.2E-2</v>
      </c>
      <c r="AP99" s="309">
        <v>7.0000000000000001E-3</v>
      </c>
      <c r="AQ99" s="309">
        <v>7.0000000000000001E-3</v>
      </c>
      <c r="AR99" s="309">
        <f t="shared" si="432"/>
        <v>33.679890432335839</v>
      </c>
      <c r="AS99" s="309">
        <f t="shared" si="477"/>
        <v>4811.41291890512</v>
      </c>
      <c r="AT99" s="309">
        <f t="shared" si="478"/>
        <v>57.736955026861445</v>
      </c>
      <c r="AU99" s="309">
        <f t="shared" si="435"/>
        <v>33.679890432335839</v>
      </c>
      <c r="AV99" s="408">
        <f t="shared" si="436"/>
        <v>193.95475889724733</v>
      </c>
      <c r="AW99" s="309">
        <f t="shared" si="479"/>
        <v>4.2099863040419798</v>
      </c>
      <c r="AX99" s="309">
        <f t="shared" si="480"/>
        <v>5.6133150720559737</v>
      </c>
      <c r="AY99" s="309">
        <f t="shared" si="481"/>
        <v>53.526968722819461</v>
      </c>
      <c r="AZ99" s="309">
        <f t="shared" si="482"/>
        <v>63.35027009891742</v>
      </c>
      <c r="BA99" s="772"/>
      <c r="BB99" s="778"/>
      <c r="BD99" s="340">
        <v>0.95491898148148147</v>
      </c>
      <c r="BE99" s="341">
        <f t="shared" si="209"/>
        <v>45278.954918981479</v>
      </c>
      <c r="BF99" s="342" t="s">
        <v>325</v>
      </c>
      <c r="BG99" s="342">
        <v>2.4E-2</v>
      </c>
      <c r="BH99" s="342">
        <v>2.5000000000000001E-2</v>
      </c>
      <c r="BI99" s="342">
        <v>2.5000000000000001E-2</v>
      </c>
      <c r="BJ99" s="343">
        <f t="shared" si="463"/>
        <v>77.716421456516557</v>
      </c>
      <c r="BK99" s="343">
        <f t="shared" si="486"/>
        <v>3108.6568582606619</v>
      </c>
      <c r="BL99" s="343">
        <f t="shared" si="487"/>
        <v>74.607764598255883</v>
      </c>
      <c r="BM99" s="408">
        <f t="shared" si="442"/>
        <v>251.49562280131082</v>
      </c>
      <c r="BN99" s="343">
        <f t="shared" si="488"/>
        <v>2.9890931329429442</v>
      </c>
      <c r="BO99" s="343">
        <f t="shared" si="489"/>
        <v>3.2381842273548562</v>
      </c>
      <c r="BP99" s="343">
        <f t="shared" si="490"/>
        <v>71.618671465312943</v>
      </c>
      <c r="BQ99" s="343">
        <f t="shared" si="491"/>
        <v>77.845948825610733</v>
      </c>
      <c r="BR99" s="782"/>
      <c r="BS99" s="785"/>
      <c r="CL99" s="184">
        <v>7.013888888888889E-3</v>
      </c>
      <c r="CM99" s="336">
        <f t="shared" si="492"/>
        <v>45279.007013888891</v>
      </c>
      <c r="CN99" s="141" t="s">
        <v>367</v>
      </c>
      <c r="CO99" s="141">
        <v>1.0999999999999999E-2</v>
      </c>
      <c r="CP99" s="141">
        <v>2.7E-2</v>
      </c>
      <c r="CQ99" s="141">
        <v>2.7E-2</v>
      </c>
      <c r="CR99" s="198">
        <f t="shared" si="362"/>
        <v>53.28029701420509</v>
      </c>
      <c r="CS99" s="198">
        <f t="shared" si="493"/>
        <v>1973.3443338594477</v>
      </c>
      <c r="CT99" s="198">
        <f t="shared" si="494"/>
        <v>21.706787672453924</v>
      </c>
      <c r="CU99" s="408">
        <f t="shared" si="424"/>
        <v>142.2300032905452</v>
      </c>
      <c r="CV99" s="198">
        <f t="shared" si="495"/>
        <v>1.9028677505073248</v>
      </c>
      <c r="CW99" s="198">
        <f t="shared" si="496"/>
        <v>2.0492421928540421</v>
      </c>
      <c r="CX99" s="198">
        <f t="shared" si="497"/>
        <v>19.803919921946598</v>
      </c>
      <c r="CY99" s="198">
        <f t="shared" si="498"/>
        <v>23.756029865307966</v>
      </c>
      <c r="CZ99" s="782"/>
      <c r="DA99" s="785"/>
    </row>
    <row r="100" spans="11:125" x14ac:dyDescent="0.25">
      <c r="K100" s="322">
        <v>0.94796296296296301</v>
      </c>
      <c r="L100" s="339">
        <f t="shared" si="483"/>
        <v>45278.947962962964</v>
      </c>
      <c r="M100" s="309" t="s">
        <v>311</v>
      </c>
      <c r="N100" s="309">
        <v>8.0000000000000002E-3</v>
      </c>
      <c r="O100" s="309">
        <v>3.0000000000000001E-3</v>
      </c>
      <c r="P100" s="309">
        <v>3.0000000000000001E-3</v>
      </c>
      <c r="Q100" s="318">
        <v>6.3959815778867295</v>
      </c>
      <c r="R100" s="309">
        <f t="shared" si="484"/>
        <v>2131.9938592955764</v>
      </c>
      <c r="S100" s="309">
        <f t="shared" si="485"/>
        <v>17.055950874364612</v>
      </c>
      <c r="AL100" s="322">
        <v>0.95840277777777771</v>
      </c>
      <c r="AM100" s="339">
        <f t="shared" si="476"/>
        <v>45278.958402777775</v>
      </c>
      <c r="AN100" s="309" t="s">
        <v>321</v>
      </c>
      <c r="AO100" s="309">
        <v>0.01</v>
      </c>
      <c r="AP100" s="309">
        <v>7.0000000000000001E-3</v>
      </c>
      <c r="AQ100" s="309">
        <v>7.0000000000000001E-3</v>
      </c>
      <c r="AR100" s="309">
        <f t="shared" si="432"/>
        <v>33.679890432335839</v>
      </c>
      <c r="AS100" s="309">
        <f t="shared" si="477"/>
        <v>4811.41291890512</v>
      </c>
      <c r="AT100" s="309">
        <f t="shared" si="478"/>
        <v>48.114129189051198</v>
      </c>
      <c r="AU100" s="309">
        <f t="shared" si="435"/>
        <v>33.679890432335839</v>
      </c>
      <c r="AV100" s="408">
        <f t="shared" si="436"/>
        <v>193.95475889724733</v>
      </c>
      <c r="AW100" s="309">
        <f t="shared" si="479"/>
        <v>4.2099863040419798</v>
      </c>
      <c r="AX100" s="309">
        <f t="shared" si="480"/>
        <v>5.6133150720559737</v>
      </c>
      <c r="AY100" s="309">
        <f t="shared" si="481"/>
        <v>43.904142885009222</v>
      </c>
      <c r="AZ100" s="309">
        <f t="shared" si="482"/>
        <v>53.727444261107173</v>
      </c>
      <c r="BA100" s="772"/>
      <c r="BB100" s="778"/>
      <c r="BD100" s="340">
        <v>0.95840277777777771</v>
      </c>
      <c r="BE100" s="341">
        <f t="shared" si="209"/>
        <v>45278.958402777775</v>
      </c>
      <c r="BF100" s="342" t="s">
        <v>325</v>
      </c>
      <c r="BG100" s="342">
        <v>2.1000000000000001E-2</v>
      </c>
      <c r="BH100" s="342">
        <v>2.5000000000000001E-2</v>
      </c>
      <c r="BI100" s="342">
        <v>2.5000000000000001E-2</v>
      </c>
      <c r="BJ100" s="343">
        <f t="shared" si="463"/>
        <v>77.716421456516557</v>
      </c>
      <c r="BK100" s="343">
        <f t="shared" si="486"/>
        <v>3108.6568582606619</v>
      </c>
      <c r="BL100" s="343">
        <f t="shared" si="487"/>
        <v>65.281794023473907</v>
      </c>
      <c r="BM100" s="408">
        <f t="shared" si="442"/>
        <v>251.49562280131082</v>
      </c>
      <c r="BN100" s="343">
        <f t="shared" si="488"/>
        <v>2.9890931329429442</v>
      </c>
      <c r="BO100" s="343">
        <f t="shared" si="489"/>
        <v>3.2381842273548562</v>
      </c>
      <c r="BP100" s="343">
        <f t="shared" si="490"/>
        <v>62.292700890530966</v>
      </c>
      <c r="BQ100" s="343">
        <f t="shared" si="491"/>
        <v>68.519978250828757</v>
      </c>
      <c r="BR100" s="782"/>
      <c r="BS100" s="785"/>
      <c r="CL100" s="184">
        <v>1.0520833333333333E-2</v>
      </c>
      <c r="CM100" s="336">
        <f t="shared" si="492"/>
        <v>45279.010520833333</v>
      </c>
      <c r="CN100" s="141" t="s">
        <v>367</v>
      </c>
      <c r="CO100" s="141">
        <v>0.01</v>
      </c>
      <c r="CP100" s="141">
        <v>2.7E-2</v>
      </c>
      <c r="CQ100" s="141">
        <v>2.7E-2</v>
      </c>
      <c r="CR100" s="198">
        <f t="shared" si="362"/>
        <v>53.28029701420509</v>
      </c>
      <c r="CS100" s="198">
        <f t="shared" si="493"/>
        <v>1973.3443338594477</v>
      </c>
      <c r="CT100" s="198">
        <f t="shared" si="494"/>
        <v>19.733443338594476</v>
      </c>
      <c r="CU100" s="408">
        <f t="shared" si="424"/>
        <v>142.2300032905452</v>
      </c>
      <c r="CV100" s="198">
        <f t="shared" si="495"/>
        <v>1.9028677505073248</v>
      </c>
      <c r="CW100" s="198">
        <f t="shared" si="496"/>
        <v>2.0492421928540421</v>
      </c>
      <c r="CX100" s="198">
        <f t="shared" si="497"/>
        <v>17.83057558808715</v>
      </c>
      <c r="CY100" s="198">
        <f t="shared" si="498"/>
        <v>21.782685531448518</v>
      </c>
      <c r="CZ100" s="782"/>
      <c r="DA100" s="785"/>
    </row>
    <row r="101" spans="11:125" x14ac:dyDescent="0.25">
      <c r="K101" s="322">
        <v>0.94974537037037043</v>
      </c>
      <c r="L101" s="339">
        <f t="shared" si="483"/>
        <v>45278.949745370373</v>
      </c>
      <c r="M101" s="309" t="s">
        <v>311</v>
      </c>
      <c r="N101" s="309">
        <v>8.9999999999999993E-3</v>
      </c>
      <c r="O101" s="309">
        <v>3.0000000000000001E-3</v>
      </c>
      <c r="P101" s="309">
        <v>3.0000000000000001E-3</v>
      </c>
      <c r="Q101" s="318">
        <v>6.3959815778867295</v>
      </c>
      <c r="R101" s="309">
        <f t="shared" si="484"/>
        <v>2131.9938592955764</v>
      </c>
      <c r="S101" s="309">
        <f t="shared" si="485"/>
        <v>19.187944733660185</v>
      </c>
      <c r="AL101" s="322">
        <v>0.96182870370370377</v>
      </c>
      <c r="AM101" s="339">
        <f t="shared" si="476"/>
        <v>45278.961828703701</v>
      </c>
      <c r="AN101" s="309" t="s">
        <v>321</v>
      </c>
      <c r="AO101" s="309">
        <v>8.9999999999999993E-3</v>
      </c>
      <c r="AP101" s="309">
        <v>7.0000000000000001E-3</v>
      </c>
      <c r="AQ101" s="309">
        <v>7.0000000000000001E-3</v>
      </c>
      <c r="AR101" s="309">
        <f t="shared" si="432"/>
        <v>33.679890432335839</v>
      </c>
      <c r="AS101" s="309">
        <f t="shared" si="477"/>
        <v>4811.41291890512</v>
      </c>
      <c r="AT101" s="309">
        <f t="shared" si="478"/>
        <v>43.302716270146078</v>
      </c>
      <c r="AU101" s="309">
        <f t="shared" si="435"/>
        <v>33.679890432335839</v>
      </c>
      <c r="AV101" s="408">
        <f t="shared" si="436"/>
        <v>193.95475889724733</v>
      </c>
      <c r="AW101" s="309">
        <f t="shared" si="479"/>
        <v>4.2099863040419798</v>
      </c>
      <c r="AX101" s="309">
        <f t="shared" si="480"/>
        <v>5.6133150720559737</v>
      </c>
      <c r="AY101" s="309">
        <f t="shared" si="481"/>
        <v>39.092729966104102</v>
      </c>
      <c r="AZ101" s="309">
        <f t="shared" si="482"/>
        <v>48.916031342202054</v>
      </c>
      <c r="BA101" s="772"/>
      <c r="BB101" s="778"/>
      <c r="BD101" s="340">
        <v>0.96182870370370377</v>
      </c>
      <c r="BE101" s="341">
        <f t="shared" si="209"/>
        <v>45278.961828703701</v>
      </c>
      <c r="BF101" s="342" t="s">
        <v>325</v>
      </c>
      <c r="BG101" s="342">
        <v>2.1999999999999999E-2</v>
      </c>
      <c r="BH101" s="342">
        <v>2.5000000000000001E-2</v>
      </c>
      <c r="BI101" s="342">
        <v>2.5000000000000001E-2</v>
      </c>
      <c r="BJ101" s="343">
        <f t="shared" si="463"/>
        <v>77.716421456516557</v>
      </c>
      <c r="BK101" s="343">
        <f t="shared" si="486"/>
        <v>3108.6568582606619</v>
      </c>
      <c r="BL101" s="343">
        <f t="shared" si="487"/>
        <v>68.390450881734552</v>
      </c>
      <c r="BM101" s="408">
        <f t="shared" si="442"/>
        <v>251.49562280131082</v>
      </c>
      <c r="BN101" s="343">
        <f t="shared" si="488"/>
        <v>2.9890931329429442</v>
      </c>
      <c r="BO101" s="343">
        <f t="shared" si="489"/>
        <v>3.2381842273548562</v>
      </c>
      <c r="BP101" s="343">
        <f t="shared" si="490"/>
        <v>65.401357748791611</v>
      </c>
      <c r="BQ101" s="343">
        <f t="shared" si="491"/>
        <v>71.628635109089402</v>
      </c>
      <c r="BR101" s="782"/>
      <c r="BS101" s="785"/>
      <c r="CL101" s="184">
        <v>1.3958333333333335E-2</v>
      </c>
      <c r="CM101" s="336">
        <f t="shared" si="492"/>
        <v>45279.013958333337</v>
      </c>
      <c r="CN101" s="141" t="s">
        <v>367</v>
      </c>
      <c r="CO101" s="141">
        <v>0.01</v>
      </c>
      <c r="CP101" s="141">
        <v>2.7E-2</v>
      </c>
      <c r="CQ101" s="141">
        <v>2.7E-2</v>
      </c>
      <c r="CR101" s="198">
        <f t="shared" si="362"/>
        <v>53.28029701420509</v>
      </c>
      <c r="CS101" s="198">
        <f t="shared" si="493"/>
        <v>1973.3443338594477</v>
      </c>
      <c r="CT101" s="198">
        <f t="shared" si="494"/>
        <v>19.733443338594476</v>
      </c>
      <c r="CU101" s="408">
        <f t="shared" si="424"/>
        <v>142.2300032905452</v>
      </c>
      <c r="CV101" s="198">
        <f t="shared" si="495"/>
        <v>1.9028677505073248</v>
      </c>
      <c r="CW101" s="198">
        <f t="shared" si="496"/>
        <v>2.0492421928540421</v>
      </c>
      <c r="CX101" s="198">
        <f t="shared" si="497"/>
        <v>17.83057558808715</v>
      </c>
      <c r="CY101" s="198">
        <f t="shared" si="498"/>
        <v>21.782685531448518</v>
      </c>
      <c r="CZ101" s="782"/>
      <c r="DA101" s="785"/>
    </row>
    <row r="102" spans="11:125" x14ac:dyDescent="0.25">
      <c r="K102" s="322">
        <v>0.95143518518518511</v>
      </c>
      <c r="L102" s="339">
        <f t="shared" si="483"/>
        <v>45278.951435185183</v>
      </c>
      <c r="M102" s="309" t="s">
        <v>311</v>
      </c>
      <c r="N102" s="309">
        <v>8.9999999999999993E-3</v>
      </c>
      <c r="O102" s="309">
        <v>3.0000000000000001E-3</v>
      </c>
      <c r="P102" s="309">
        <v>3.0000000000000001E-3</v>
      </c>
      <c r="Q102" s="318">
        <v>6.3959815778867295</v>
      </c>
      <c r="R102" s="309">
        <f t="shared" si="484"/>
        <v>2131.9938592955764</v>
      </c>
      <c r="S102" s="309">
        <f t="shared" si="485"/>
        <v>19.187944733660185</v>
      </c>
      <c r="AL102" s="322">
        <v>0.96534722222222225</v>
      </c>
      <c r="AM102" s="339">
        <f t="shared" si="476"/>
        <v>45278.96534722222</v>
      </c>
      <c r="AN102" s="309" t="s">
        <v>321</v>
      </c>
      <c r="AO102" s="309">
        <v>7.0000000000000001E-3</v>
      </c>
      <c r="AP102" s="309">
        <v>7.0000000000000001E-3</v>
      </c>
      <c r="AQ102" s="309">
        <v>7.0000000000000001E-3</v>
      </c>
      <c r="AR102" s="309">
        <f t="shared" si="432"/>
        <v>33.679890432335839</v>
      </c>
      <c r="AS102" s="309">
        <f t="shared" si="477"/>
        <v>4811.41291890512</v>
      </c>
      <c r="AT102" s="309">
        <f t="shared" si="478"/>
        <v>33.679890432335839</v>
      </c>
      <c r="AU102" s="309">
        <f t="shared" si="435"/>
        <v>33.679890432335839</v>
      </c>
      <c r="AV102" s="408">
        <f t="shared" si="436"/>
        <v>193.95475889724733</v>
      </c>
      <c r="AW102" s="309">
        <f t="shared" si="479"/>
        <v>4.2099863040419798</v>
      </c>
      <c r="AX102" s="309">
        <f t="shared" si="480"/>
        <v>5.6133150720559737</v>
      </c>
      <c r="AY102" s="309">
        <f t="shared" si="481"/>
        <v>29.469904128293859</v>
      </c>
      <c r="AZ102" s="309">
        <f t="shared" si="482"/>
        <v>39.293205504391814</v>
      </c>
      <c r="BA102" s="772"/>
      <c r="BB102" s="778"/>
      <c r="BD102" s="340">
        <v>0.96534722222222225</v>
      </c>
      <c r="BE102" s="341">
        <f t="shared" si="209"/>
        <v>45278.96534722222</v>
      </c>
      <c r="BF102" s="342" t="s">
        <v>325</v>
      </c>
      <c r="BG102" s="342">
        <v>2.1999999999999999E-2</v>
      </c>
      <c r="BH102" s="342">
        <v>2.5000000000000001E-2</v>
      </c>
      <c r="BI102" s="342">
        <v>2.5000000000000001E-2</v>
      </c>
      <c r="BJ102" s="343">
        <f t="shared" si="463"/>
        <v>77.716421456516557</v>
      </c>
      <c r="BK102" s="343">
        <f t="shared" si="486"/>
        <v>3108.6568582606619</v>
      </c>
      <c r="BL102" s="343">
        <f t="shared" si="487"/>
        <v>68.390450881734552</v>
      </c>
      <c r="BM102" s="408">
        <f t="shared" si="442"/>
        <v>251.49562280131082</v>
      </c>
      <c r="BN102" s="343">
        <f t="shared" si="488"/>
        <v>2.9890931329429442</v>
      </c>
      <c r="BO102" s="343">
        <f t="shared" si="489"/>
        <v>3.2381842273548562</v>
      </c>
      <c r="BP102" s="343">
        <f t="shared" si="490"/>
        <v>65.401357748791611</v>
      </c>
      <c r="BQ102" s="343">
        <f t="shared" si="491"/>
        <v>71.628635109089402</v>
      </c>
      <c r="BR102" s="782"/>
      <c r="BS102" s="785"/>
      <c r="CL102" s="184">
        <v>1.7488425925925925E-2</v>
      </c>
      <c r="CM102" s="336">
        <f t="shared" si="492"/>
        <v>45279.017488425925</v>
      </c>
      <c r="CN102" s="141" t="s">
        <v>367</v>
      </c>
      <c r="CO102" s="141">
        <v>1.2E-2</v>
      </c>
      <c r="CP102" s="141">
        <v>2.7E-2</v>
      </c>
      <c r="CQ102" s="141">
        <v>2.7E-2</v>
      </c>
      <c r="CR102" s="198">
        <f t="shared" si="362"/>
        <v>53.28029701420509</v>
      </c>
      <c r="CS102" s="198">
        <f t="shared" si="493"/>
        <v>1973.3443338594477</v>
      </c>
      <c r="CT102" s="198">
        <f t="shared" si="494"/>
        <v>23.680132006313372</v>
      </c>
      <c r="CU102" s="408">
        <f t="shared" si="424"/>
        <v>142.2300032905452</v>
      </c>
      <c r="CV102" s="198">
        <f t="shared" si="495"/>
        <v>1.9028677505073248</v>
      </c>
      <c r="CW102" s="198">
        <f t="shared" si="496"/>
        <v>2.0492421928540421</v>
      </c>
      <c r="CX102" s="198">
        <f t="shared" si="497"/>
        <v>21.777264255806045</v>
      </c>
      <c r="CY102" s="198">
        <f t="shared" si="498"/>
        <v>25.729374199167413</v>
      </c>
      <c r="CZ102" s="782"/>
      <c r="DA102" s="785"/>
    </row>
    <row r="103" spans="11:125" x14ac:dyDescent="0.25">
      <c r="K103" s="322">
        <v>0.95491898148148147</v>
      </c>
      <c r="L103" s="339">
        <f t="shared" si="483"/>
        <v>45278.954918981479</v>
      </c>
      <c r="M103" s="309" t="s">
        <v>311</v>
      </c>
      <c r="N103" s="309">
        <v>7.0000000000000001E-3</v>
      </c>
      <c r="O103" s="309">
        <v>3.0000000000000001E-3</v>
      </c>
      <c r="P103" s="309">
        <v>3.0000000000000001E-3</v>
      </c>
      <c r="Q103" s="318">
        <v>6.3959815778867295</v>
      </c>
      <c r="R103" s="309">
        <f t="shared" si="484"/>
        <v>2131.9938592955764</v>
      </c>
      <c r="S103" s="309">
        <f t="shared" si="485"/>
        <v>14.923957015069035</v>
      </c>
      <c r="AL103" s="322">
        <v>0.96879629629629627</v>
      </c>
      <c r="AM103" s="339">
        <f t="shared" si="476"/>
        <v>45278.9687962963</v>
      </c>
      <c r="AN103" s="309" t="s">
        <v>321</v>
      </c>
      <c r="AO103" s="309">
        <v>7.0000000000000001E-3</v>
      </c>
      <c r="AP103" s="309">
        <v>7.0000000000000001E-3</v>
      </c>
      <c r="AQ103" s="309">
        <v>7.0000000000000001E-3</v>
      </c>
      <c r="AR103" s="309">
        <f t="shared" si="432"/>
        <v>33.679890432335839</v>
      </c>
      <c r="AS103" s="309">
        <f t="shared" si="477"/>
        <v>4811.41291890512</v>
      </c>
      <c r="AT103" s="309">
        <f t="shared" si="478"/>
        <v>33.679890432335839</v>
      </c>
      <c r="AU103" s="309">
        <f t="shared" si="435"/>
        <v>33.679890432335839</v>
      </c>
      <c r="AV103" s="408">
        <f t="shared" si="436"/>
        <v>193.95475889724733</v>
      </c>
      <c r="AW103" s="309">
        <f t="shared" si="479"/>
        <v>4.2099863040419798</v>
      </c>
      <c r="AX103" s="309">
        <f t="shared" si="480"/>
        <v>5.6133150720559737</v>
      </c>
      <c r="AY103" s="309">
        <f t="shared" si="481"/>
        <v>29.469904128293859</v>
      </c>
      <c r="AZ103" s="309">
        <f t="shared" si="482"/>
        <v>39.293205504391814</v>
      </c>
      <c r="BA103" s="772"/>
      <c r="BB103" s="778"/>
      <c r="BD103" s="340">
        <v>0.96879629629629627</v>
      </c>
      <c r="BE103" s="341">
        <f t="shared" si="209"/>
        <v>45278.9687962963</v>
      </c>
      <c r="BF103" s="342" t="s">
        <v>325</v>
      </c>
      <c r="BG103" s="342">
        <v>2.1000000000000001E-2</v>
      </c>
      <c r="BH103" s="342">
        <v>2.5000000000000001E-2</v>
      </c>
      <c r="BI103" s="342">
        <v>2.5000000000000001E-2</v>
      </c>
      <c r="BJ103" s="343">
        <f t="shared" si="463"/>
        <v>77.716421456516557</v>
      </c>
      <c r="BK103" s="343">
        <f t="shared" si="486"/>
        <v>3108.6568582606619</v>
      </c>
      <c r="BL103" s="343">
        <f t="shared" si="487"/>
        <v>65.281794023473907</v>
      </c>
      <c r="BM103" s="408">
        <f t="shared" si="442"/>
        <v>251.49562280131082</v>
      </c>
      <c r="BN103" s="343">
        <f t="shared" si="488"/>
        <v>2.9890931329429442</v>
      </c>
      <c r="BO103" s="343">
        <f t="shared" si="489"/>
        <v>3.2381842273548562</v>
      </c>
      <c r="BP103" s="343">
        <f t="shared" si="490"/>
        <v>62.292700890530966</v>
      </c>
      <c r="BQ103" s="343">
        <f t="shared" si="491"/>
        <v>68.519978250828757</v>
      </c>
      <c r="BR103" s="782"/>
      <c r="BS103" s="785"/>
      <c r="CL103" s="184">
        <v>2.0925925925925928E-2</v>
      </c>
      <c r="CM103" s="336">
        <f t="shared" si="492"/>
        <v>45279.020925925928</v>
      </c>
      <c r="CN103" s="141" t="s">
        <v>367</v>
      </c>
      <c r="CO103" s="141">
        <v>0.01</v>
      </c>
      <c r="CP103" s="141">
        <v>2.7E-2</v>
      </c>
      <c r="CQ103" s="141">
        <v>2.7E-2</v>
      </c>
      <c r="CR103" s="198">
        <f t="shared" si="362"/>
        <v>53.28029701420509</v>
      </c>
      <c r="CS103" s="198">
        <f t="shared" si="493"/>
        <v>1973.3443338594477</v>
      </c>
      <c r="CT103" s="198">
        <f t="shared" si="494"/>
        <v>19.733443338594476</v>
      </c>
      <c r="CU103" s="408">
        <f t="shared" si="424"/>
        <v>142.2300032905452</v>
      </c>
      <c r="CV103" s="198">
        <f t="shared" si="495"/>
        <v>1.9028677505073248</v>
      </c>
      <c r="CW103" s="198">
        <f t="shared" si="496"/>
        <v>2.0492421928540421</v>
      </c>
      <c r="CX103" s="198">
        <f t="shared" si="497"/>
        <v>17.83057558808715</v>
      </c>
      <c r="CY103" s="198">
        <f t="shared" si="498"/>
        <v>21.782685531448518</v>
      </c>
      <c r="CZ103" s="782"/>
      <c r="DA103" s="785"/>
      <c r="DD103"/>
      <c r="DE103" s="332"/>
    </row>
    <row r="104" spans="11:125" x14ac:dyDescent="0.25">
      <c r="K104" s="322">
        <v>0.95840277777777771</v>
      </c>
      <c r="L104" s="339">
        <f t="shared" si="483"/>
        <v>45278.958402777775</v>
      </c>
      <c r="M104" s="309" t="s">
        <v>311</v>
      </c>
      <c r="N104" s="309">
        <v>0.01</v>
      </c>
      <c r="O104" s="309">
        <v>3.0000000000000001E-3</v>
      </c>
      <c r="P104" s="309">
        <v>3.0000000000000001E-3</v>
      </c>
      <c r="Q104" s="318">
        <v>6.3959815778867295</v>
      </c>
      <c r="R104" s="309">
        <f t="shared" si="484"/>
        <v>2131.9938592955764</v>
      </c>
      <c r="S104" s="309">
        <f t="shared" si="485"/>
        <v>21.319938592955765</v>
      </c>
      <c r="AL104" s="322">
        <v>0.9723032407407407</v>
      </c>
      <c r="AM104" s="339">
        <f t="shared" si="476"/>
        <v>45278.972303240742</v>
      </c>
      <c r="AN104" s="309" t="s">
        <v>321</v>
      </c>
      <c r="AO104" s="309">
        <v>7.0000000000000001E-3</v>
      </c>
      <c r="AP104" s="309">
        <v>7.0000000000000001E-3</v>
      </c>
      <c r="AQ104" s="309">
        <v>7.0000000000000001E-3</v>
      </c>
      <c r="AR104" s="309">
        <f t="shared" si="432"/>
        <v>33.679890432335839</v>
      </c>
      <c r="AS104" s="309">
        <f t="shared" ref="AS104:AS114" si="499">AR104/AQ104</f>
        <v>4811.41291890512</v>
      </c>
      <c r="AT104" s="309">
        <f t="shared" ref="AT104:AT114" si="500">AO104*AS104</f>
        <v>33.679890432335839</v>
      </c>
      <c r="AU104" s="309">
        <f t="shared" si="435"/>
        <v>33.679890432335839</v>
      </c>
      <c r="AV104" s="408">
        <f t="shared" si="436"/>
        <v>193.95475889724733</v>
      </c>
      <c r="AW104" s="309">
        <f t="shared" ref="AW104:AW114" si="501">0.001*((AR104/(AQ104+0.001)))</f>
        <v>4.2099863040419798</v>
      </c>
      <c r="AX104" s="309">
        <f t="shared" ref="AX104:AX114" si="502">0.001*((AR104/(AQ104-0.001)))</f>
        <v>5.6133150720559737</v>
      </c>
      <c r="AY104" s="309">
        <f t="shared" ref="AY104:AY114" si="503">AT104-AW104</f>
        <v>29.469904128293859</v>
      </c>
      <c r="AZ104" s="309">
        <f t="shared" ref="AZ104:AZ114" si="504">AT104+AX104</f>
        <v>39.293205504391814</v>
      </c>
      <c r="BA104" s="772"/>
      <c r="BB104" s="778"/>
      <c r="BD104" s="340">
        <v>0.96535879629629628</v>
      </c>
      <c r="BE104" s="341">
        <f t="shared" ref="BE104:BE111" si="505">DATE(2023,12,18) + BD104</f>
        <v>45278.965358796297</v>
      </c>
      <c r="BF104" s="342" t="s">
        <v>325</v>
      </c>
      <c r="BG104" s="342">
        <v>2.1000000000000001E-2</v>
      </c>
      <c r="BH104" s="342">
        <v>2.5000000000000001E-2</v>
      </c>
      <c r="BI104" s="342">
        <v>2.5000000000000001E-2</v>
      </c>
      <c r="BJ104" s="343">
        <f t="shared" si="463"/>
        <v>77.716421456516557</v>
      </c>
      <c r="BK104" s="343">
        <f t="shared" si="486"/>
        <v>3108.6568582606619</v>
      </c>
      <c r="BL104" s="343">
        <f t="shared" si="487"/>
        <v>65.281794023473907</v>
      </c>
      <c r="BM104" s="408">
        <f t="shared" si="442"/>
        <v>251.49562280131082</v>
      </c>
      <c r="BN104" s="343">
        <f t="shared" si="488"/>
        <v>2.9890931329429442</v>
      </c>
      <c r="BO104" s="343">
        <f t="shared" si="489"/>
        <v>3.2381842273548562</v>
      </c>
      <c r="BP104" s="343">
        <f t="shared" si="490"/>
        <v>62.292700890530966</v>
      </c>
      <c r="BQ104" s="343">
        <f t="shared" si="491"/>
        <v>68.519978250828757</v>
      </c>
      <c r="BR104" s="782"/>
      <c r="BS104" s="785"/>
      <c r="CL104" s="184">
        <v>2.4375000000000004E-2</v>
      </c>
      <c r="CM104" s="336">
        <f t="shared" si="492"/>
        <v>45279.024375000001</v>
      </c>
      <c r="CN104" s="141" t="s">
        <v>367</v>
      </c>
      <c r="CO104" s="141">
        <v>8.9999999999999993E-3</v>
      </c>
      <c r="CP104" s="141">
        <v>2.7E-2</v>
      </c>
      <c r="CQ104" s="141">
        <v>2.7E-2</v>
      </c>
      <c r="CR104" s="198">
        <f t="shared" si="362"/>
        <v>53.28029701420509</v>
      </c>
      <c r="CS104" s="198">
        <f t="shared" si="493"/>
        <v>1973.3443338594477</v>
      </c>
      <c r="CT104" s="198">
        <f t="shared" si="494"/>
        <v>17.760099004735029</v>
      </c>
      <c r="CU104" s="408">
        <f t="shared" si="424"/>
        <v>142.2300032905452</v>
      </c>
      <c r="CV104" s="198">
        <f t="shared" si="495"/>
        <v>1.9028677505073248</v>
      </c>
      <c r="CW104" s="198">
        <f t="shared" si="496"/>
        <v>2.0492421928540421</v>
      </c>
      <c r="CX104" s="198">
        <f t="shared" si="497"/>
        <v>15.857231254227704</v>
      </c>
      <c r="CY104" s="198">
        <f t="shared" si="498"/>
        <v>19.80934119758907</v>
      </c>
      <c r="CZ104" s="782"/>
      <c r="DA104" s="785"/>
      <c r="DD104"/>
      <c r="DE104" s="332"/>
    </row>
    <row r="105" spans="11:125" x14ac:dyDescent="0.25">
      <c r="K105" s="322">
        <v>0.96182870370370377</v>
      </c>
      <c r="L105" s="339">
        <f t="shared" si="483"/>
        <v>45278.961828703701</v>
      </c>
      <c r="M105" s="309" t="s">
        <v>311</v>
      </c>
      <c r="N105" s="309">
        <v>0.01</v>
      </c>
      <c r="O105" s="309">
        <v>3.0000000000000001E-3</v>
      </c>
      <c r="P105" s="309">
        <v>3.0000000000000001E-3</v>
      </c>
      <c r="Q105" s="318">
        <v>6.3959815778867295</v>
      </c>
      <c r="R105" s="309">
        <f t="shared" si="484"/>
        <v>2131.9938592955764</v>
      </c>
      <c r="S105" s="309">
        <f t="shared" si="485"/>
        <v>21.319938592955765</v>
      </c>
      <c r="AL105" s="322">
        <v>0.97582175925925929</v>
      </c>
      <c r="AM105" s="339">
        <f t="shared" si="476"/>
        <v>45278.975821759261</v>
      </c>
      <c r="AN105" s="309" t="s">
        <v>321</v>
      </c>
      <c r="AO105" s="309">
        <v>7.0000000000000001E-3</v>
      </c>
      <c r="AP105" s="309">
        <v>7.0000000000000001E-3</v>
      </c>
      <c r="AQ105" s="309">
        <v>7.0000000000000001E-3</v>
      </c>
      <c r="AR105" s="309">
        <f t="shared" si="432"/>
        <v>33.679890432335839</v>
      </c>
      <c r="AS105" s="309">
        <f t="shared" si="499"/>
        <v>4811.41291890512</v>
      </c>
      <c r="AT105" s="309">
        <f t="shared" si="500"/>
        <v>33.679890432335839</v>
      </c>
      <c r="AU105" s="309">
        <f t="shared" si="435"/>
        <v>33.679890432335839</v>
      </c>
      <c r="AV105" s="408">
        <f t="shared" si="436"/>
        <v>193.95475889724733</v>
      </c>
      <c r="AW105" s="309">
        <f t="shared" si="501"/>
        <v>4.2099863040419798</v>
      </c>
      <c r="AX105" s="309">
        <f t="shared" si="502"/>
        <v>5.6133150720559737</v>
      </c>
      <c r="AY105" s="309">
        <f t="shared" si="503"/>
        <v>29.469904128293859</v>
      </c>
      <c r="AZ105" s="309">
        <f t="shared" si="504"/>
        <v>39.293205504391814</v>
      </c>
      <c r="BA105" s="772"/>
      <c r="BB105" s="778"/>
      <c r="BD105" s="340">
        <v>0.97582175925925929</v>
      </c>
      <c r="BE105" s="341">
        <f t="shared" si="505"/>
        <v>45278.975821759261</v>
      </c>
      <c r="BF105" s="342" t="s">
        <v>325</v>
      </c>
      <c r="BG105" s="342">
        <v>1.9E-2</v>
      </c>
      <c r="BH105" s="342">
        <v>2.5000000000000001E-2</v>
      </c>
      <c r="BI105" s="342">
        <v>2.5000000000000001E-2</v>
      </c>
      <c r="BJ105" s="343">
        <f t="shared" si="463"/>
        <v>77.716421456516557</v>
      </c>
      <c r="BK105" s="343">
        <f t="shared" ref="BK105:BK112" si="506">BJ105/BI105</f>
        <v>3108.6568582606619</v>
      </c>
      <c r="BL105" s="343">
        <f t="shared" ref="BL105:BL112" si="507">BG105*BK105</f>
        <v>59.064480306952575</v>
      </c>
      <c r="BM105" s="408">
        <f t="shared" si="442"/>
        <v>251.49562280131082</v>
      </c>
      <c r="BN105" s="343">
        <f t="shared" ref="BN105:BN112" si="508">0.001*((BJ105/(BI105+0.001)))</f>
        <v>2.9890931329429442</v>
      </c>
      <c r="BO105" s="343">
        <f t="shared" ref="BO105:BO112" si="509">0.001*((BJ105/(BI105-0.001)))</f>
        <v>3.2381842273548562</v>
      </c>
      <c r="BP105" s="343">
        <f t="shared" ref="BP105:BP112" si="510">BL105-BN105</f>
        <v>56.075387174009634</v>
      </c>
      <c r="BQ105" s="343">
        <f t="shared" ref="BQ105:BQ112" si="511">BL105+BO105</f>
        <v>62.302664534307432</v>
      </c>
      <c r="BR105" s="782"/>
      <c r="BS105" s="785"/>
      <c r="CL105" s="184">
        <v>2.7858796296296298E-2</v>
      </c>
      <c r="CM105" s="336">
        <f t="shared" si="492"/>
        <v>45279.027858796297</v>
      </c>
      <c r="CN105" s="141" t="s">
        <v>367</v>
      </c>
      <c r="CO105" s="141">
        <v>8.9999999999999993E-3</v>
      </c>
      <c r="CP105" s="141">
        <v>2.7E-2</v>
      </c>
      <c r="CQ105" s="141">
        <v>2.7E-2</v>
      </c>
      <c r="CR105" s="198">
        <f t="shared" si="362"/>
        <v>53.28029701420509</v>
      </c>
      <c r="CS105" s="198">
        <f t="shared" si="493"/>
        <v>1973.3443338594477</v>
      </c>
      <c r="CT105" s="198">
        <f t="shared" si="494"/>
        <v>17.760099004735029</v>
      </c>
      <c r="CU105" s="408">
        <f t="shared" si="424"/>
        <v>142.2300032905452</v>
      </c>
      <c r="CV105" s="198">
        <f t="shared" si="495"/>
        <v>1.9028677505073248</v>
      </c>
      <c r="CW105" s="198">
        <f t="shared" si="496"/>
        <v>2.0492421928540421</v>
      </c>
      <c r="CX105" s="198">
        <f t="shared" si="497"/>
        <v>15.857231254227704</v>
      </c>
      <c r="CY105" s="198">
        <f t="shared" si="498"/>
        <v>19.80934119758907</v>
      </c>
      <c r="CZ105" s="782"/>
      <c r="DA105" s="785"/>
      <c r="DD105"/>
      <c r="DE105" s="332"/>
    </row>
    <row r="106" spans="11:125" x14ac:dyDescent="0.25">
      <c r="K106" s="322">
        <v>0.96534722222222225</v>
      </c>
      <c r="L106" s="339">
        <f t="shared" si="483"/>
        <v>45278.96534722222</v>
      </c>
      <c r="M106" s="309" t="s">
        <v>311</v>
      </c>
      <c r="N106" s="309">
        <v>0.01</v>
      </c>
      <c r="O106" s="309">
        <v>3.0000000000000001E-3</v>
      </c>
      <c r="P106" s="309">
        <v>3.0000000000000001E-3</v>
      </c>
      <c r="Q106" s="318">
        <v>6.3959815778867295</v>
      </c>
      <c r="R106" s="309">
        <f t="shared" si="484"/>
        <v>2131.9938592955764</v>
      </c>
      <c r="S106" s="309">
        <f t="shared" si="485"/>
        <v>21.319938592955765</v>
      </c>
      <c r="AL106" s="322">
        <v>0.97920138888888886</v>
      </c>
      <c r="AM106" s="339">
        <f t="shared" si="476"/>
        <v>45278.979201388887</v>
      </c>
      <c r="AN106" s="309" t="s">
        <v>321</v>
      </c>
      <c r="AO106" s="309">
        <v>6.0000000000000001E-3</v>
      </c>
      <c r="AP106" s="309">
        <v>7.0000000000000001E-3</v>
      </c>
      <c r="AQ106" s="309">
        <v>7.0000000000000001E-3</v>
      </c>
      <c r="AR106" s="309">
        <f t="shared" si="432"/>
        <v>33.679890432335839</v>
      </c>
      <c r="AS106" s="309">
        <f t="shared" si="499"/>
        <v>4811.41291890512</v>
      </c>
      <c r="AT106" s="309">
        <f t="shared" si="500"/>
        <v>28.868477513430722</v>
      </c>
      <c r="AU106" s="309">
        <f t="shared" si="435"/>
        <v>33.679890432335839</v>
      </c>
      <c r="AV106" s="408">
        <f t="shared" si="436"/>
        <v>193.95475889724733</v>
      </c>
      <c r="AW106" s="309">
        <f t="shared" si="501"/>
        <v>4.2099863040419798</v>
      </c>
      <c r="AX106" s="309">
        <f t="shared" si="502"/>
        <v>5.6133150720559737</v>
      </c>
      <c r="AY106" s="309">
        <f t="shared" si="503"/>
        <v>24.658491209388743</v>
      </c>
      <c r="AZ106" s="309">
        <f t="shared" si="504"/>
        <v>34.481792585486694</v>
      </c>
      <c r="BA106" s="772"/>
      <c r="BB106" s="778"/>
      <c r="BD106" s="340">
        <v>0.97920138888888886</v>
      </c>
      <c r="BE106" s="341">
        <f t="shared" si="505"/>
        <v>45278.979201388887</v>
      </c>
      <c r="BF106" s="342" t="s">
        <v>325</v>
      </c>
      <c r="BG106" s="342">
        <v>2.1000000000000001E-2</v>
      </c>
      <c r="BH106" s="342">
        <v>2.5000000000000001E-2</v>
      </c>
      <c r="BI106" s="342">
        <v>2.5000000000000001E-2</v>
      </c>
      <c r="BJ106" s="343">
        <f t="shared" si="463"/>
        <v>77.716421456516557</v>
      </c>
      <c r="BK106" s="343">
        <f t="shared" si="506"/>
        <v>3108.6568582606619</v>
      </c>
      <c r="BL106" s="343">
        <f t="shared" si="507"/>
        <v>65.281794023473907</v>
      </c>
      <c r="BM106" s="408">
        <f t="shared" si="442"/>
        <v>251.49562280131082</v>
      </c>
      <c r="BN106" s="343">
        <f t="shared" si="508"/>
        <v>2.9890931329429442</v>
      </c>
      <c r="BO106" s="343">
        <f t="shared" si="509"/>
        <v>3.2381842273548562</v>
      </c>
      <c r="BP106" s="343">
        <f t="shared" si="510"/>
        <v>62.292700890530966</v>
      </c>
      <c r="BQ106" s="343">
        <f t="shared" si="511"/>
        <v>68.519978250828757</v>
      </c>
      <c r="BR106" s="782"/>
      <c r="BS106" s="785"/>
      <c r="CL106" s="184">
        <v>3.1365740740740743E-2</v>
      </c>
      <c r="CM106" s="336">
        <f t="shared" si="492"/>
        <v>45279.031365740739</v>
      </c>
      <c r="CN106" s="141" t="s">
        <v>367</v>
      </c>
      <c r="CO106" s="141">
        <v>7.0000000000000001E-3</v>
      </c>
      <c r="CP106" s="141">
        <v>2.7E-2</v>
      </c>
      <c r="CQ106" s="141">
        <v>2.7E-2</v>
      </c>
      <c r="CR106" s="198">
        <f t="shared" si="362"/>
        <v>53.28029701420509</v>
      </c>
      <c r="CS106" s="198">
        <f t="shared" si="493"/>
        <v>1973.3443338594477</v>
      </c>
      <c r="CT106" s="198">
        <f t="shared" si="494"/>
        <v>13.813410337016133</v>
      </c>
      <c r="CU106" s="408">
        <f t="shared" si="424"/>
        <v>142.2300032905452</v>
      </c>
      <c r="CV106" s="198">
        <f t="shared" si="495"/>
        <v>1.9028677505073248</v>
      </c>
      <c r="CW106" s="198">
        <f t="shared" si="496"/>
        <v>2.0492421928540421</v>
      </c>
      <c r="CX106" s="198">
        <f t="shared" si="497"/>
        <v>11.910542586508809</v>
      </c>
      <c r="CY106" s="198">
        <f t="shared" si="498"/>
        <v>15.862652529870175</v>
      </c>
      <c r="CZ106" s="782"/>
      <c r="DA106" s="785"/>
      <c r="DD106"/>
      <c r="DE106" s="332"/>
    </row>
    <row r="107" spans="11:125" x14ac:dyDescent="0.25">
      <c r="K107" s="322">
        <v>0.96879629629629627</v>
      </c>
      <c r="L107" s="339">
        <f t="shared" si="483"/>
        <v>45278.9687962963</v>
      </c>
      <c r="M107" s="309" t="s">
        <v>311</v>
      </c>
      <c r="N107" s="309">
        <v>8.9999999999999993E-3</v>
      </c>
      <c r="O107" s="309">
        <v>3.0000000000000001E-3</v>
      </c>
      <c r="P107" s="309">
        <v>3.0000000000000001E-3</v>
      </c>
      <c r="Q107" s="318">
        <v>6.3959815778867295</v>
      </c>
      <c r="R107" s="309">
        <f t="shared" si="484"/>
        <v>2131.9938592955764</v>
      </c>
      <c r="S107" s="309">
        <f t="shared" si="485"/>
        <v>19.187944733660185</v>
      </c>
      <c r="AL107" s="322">
        <v>0.98271990740740733</v>
      </c>
      <c r="AM107" s="339">
        <f t="shared" si="476"/>
        <v>45278.982719907406</v>
      </c>
      <c r="AN107" s="309" t="s">
        <v>321</v>
      </c>
      <c r="AO107" s="309">
        <v>6.0000000000000001E-3</v>
      </c>
      <c r="AP107" s="309">
        <v>7.0000000000000001E-3</v>
      </c>
      <c r="AQ107" s="309">
        <v>7.0000000000000001E-3</v>
      </c>
      <c r="AR107" s="309">
        <f t="shared" si="432"/>
        <v>33.679890432335839</v>
      </c>
      <c r="AS107" s="309">
        <f t="shared" si="499"/>
        <v>4811.41291890512</v>
      </c>
      <c r="AT107" s="309">
        <f t="shared" si="500"/>
        <v>28.868477513430722</v>
      </c>
      <c r="AU107" s="309">
        <f t="shared" si="435"/>
        <v>33.679890432335839</v>
      </c>
      <c r="AV107" s="408">
        <f t="shared" si="436"/>
        <v>193.95475889724733</v>
      </c>
      <c r="AW107" s="309">
        <f t="shared" si="501"/>
        <v>4.2099863040419798</v>
      </c>
      <c r="AX107" s="309">
        <f t="shared" si="502"/>
        <v>5.6133150720559737</v>
      </c>
      <c r="AY107" s="309">
        <f t="shared" si="503"/>
        <v>24.658491209388743</v>
      </c>
      <c r="AZ107" s="309">
        <f t="shared" si="504"/>
        <v>34.481792585486694</v>
      </c>
      <c r="BA107" s="772"/>
      <c r="BB107" s="778"/>
      <c r="BD107" s="340">
        <v>0.98271990740740733</v>
      </c>
      <c r="BE107" s="341">
        <f t="shared" si="505"/>
        <v>45278.982719907406</v>
      </c>
      <c r="BF107" s="342" t="s">
        <v>325</v>
      </c>
      <c r="BG107" s="342">
        <v>1.6E-2</v>
      </c>
      <c r="BH107" s="342">
        <v>2.5000000000000001E-2</v>
      </c>
      <c r="BI107" s="342">
        <v>2.5000000000000001E-2</v>
      </c>
      <c r="BJ107" s="343">
        <f t="shared" si="463"/>
        <v>77.716421456516557</v>
      </c>
      <c r="BK107" s="343">
        <f t="shared" si="506"/>
        <v>3108.6568582606619</v>
      </c>
      <c r="BL107" s="343">
        <f t="shared" si="507"/>
        <v>49.738509732170591</v>
      </c>
      <c r="BM107" s="408">
        <f t="shared" si="442"/>
        <v>251.49562280131082</v>
      </c>
      <c r="BN107" s="343">
        <f t="shared" si="508"/>
        <v>2.9890931329429442</v>
      </c>
      <c r="BO107" s="343">
        <f t="shared" si="509"/>
        <v>3.2381842273548562</v>
      </c>
      <c r="BP107" s="343">
        <f t="shared" si="510"/>
        <v>46.749416599227644</v>
      </c>
      <c r="BQ107" s="343">
        <f t="shared" si="511"/>
        <v>52.976693959525448</v>
      </c>
      <c r="BR107" s="782"/>
      <c r="BS107" s="785"/>
      <c r="CL107" s="184">
        <v>3.4780092592592592E-2</v>
      </c>
      <c r="CM107" s="336">
        <f t="shared" si="492"/>
        <v>45279.034780092596</v>
      </c>
      <c r="CN107" s="141" t="s">
        <v>367</v>
      </c>
      <c r="CO107" s="141">
        <v>8.9999999999999993E-3</v>
      </c>
      <c r="CP107" s="141">
        <v>2.7E-2</v>
      </c>
      <c r="CQ107" s="141">
        <v>2.7E-2</v>
      </c>
      <c r="CR107" s="198">
        <f t="shared" si="362"/>
        <v>53.28029701420509</v>
      </c>
      <c r="CS107" s="198">
        <f t="shared" si="493"/>
        <v>1973.3443338594477</v>
      </c>
      <c r="CT107" s="198">
        <f t="shared" si="494"/>
        <v>17.760099004735029</v>
      </c>
      <c r="CU107" s="408">
        <f t="shared" si="424"/>
        <v>142.2300032905452</v>
      </c>
      <c r="CV107" s="198">
        <f t="shared" si="495"/>
        <v>1.9028677505073248</v>
      </c>
      <c r="CW107" s="198">
        <f t="shared" si="496"/>
        <v>2.0492421928540421</v>
      </c>
      <c r="CX107" s="198">
        <f t="shared" si="497"/>
        <v>15.857231254227704</v>
      </c>
      <c r="CY107" s="198">
        <f t="shared" si="498"/>
        <v>19.80934119758907</v>
      </c>
      <c r="CZ107" s="782"/>
      <c r="DA107" s="785"/>
      <c r="DD107"/>
      <c r="DE107" s="332"/>
    </row>
    <row r="108" spans="11:125" x14ac:dyDescent="0.25">
      <c r="K108" s="322">
        <v>0.9723032407407407</v>
      </c>
      <c r="L108" s="339">
        <f t="shared" si="483"/>
        <v>45278.972303240742</v>
      </c>
      <c r="M108" s="309" t="s">
        <v>311</v>
      </c>
      <c r="N108" s="309">
        <v>7.0000000000000001E-3</v>
      </c>
      <c r="O108" s="309">
        <v>3.0000000000000001E-3</v>
      </c>
      <c r="P108" s="309">
        <v>3.0000000000000001E-3</v>
      </c>
      <c r="Q108" s="318">
        <v>6.3959815778867295</v>
      </c>
      <c r="R108" s="309">
        <f t="shared" si="484"/>
        <v>2131.9938592955764</v>
      </c>
      <c r="S108" s="309">
        <f t="shared" si="485"/>
        <v>14.923957015069035</v>
      </c>
      <c r="AL108" s="322">
        <v>0.98623842592592592</v>
      </c>
      <c r="AM108" s="339">
        <f t="shared" si="476"/>
        <v>45278.986238425925</v>
      </c>
      <c r="AN108" s="309" t="s">
        <v>321</v>
      </c>
      <c r="AO108" s="309">
        <v>5.0000000000000001E-3</v>
      </c>
      <c r="AP108" s="309">
        <v>7.0000000000000001E-3</v>
      </c>
      <c r="AQ108" s="309">
        <v>7.0000000000000001E-3</v>
      </c>
      <c r="AR108" s="309">
        <f t="shared" si="432"/>
        <v>33.679890432335839</v>
      </c>
      <c r="AS108" s="309">
        <f t="shared" si="499"/>
        <v>4811.41291890512</v>
      </c>
      <c r="AT108" s="309">
        <f t="shared" si="500"/>
        <v>24.057064594525599</v>
      </c>
      <c r="AU108" s="309">
        <f t="shared" si="435"/>
        <v>33.679890432335839</v>
      </c>
      <c r="AV108" s="408">
        <f t="shared" si="436"/>
        <v>193.95475889724733</v>
      </c>
      <c r="AW108" s="309">
        <f t="shared" si="501"/>
        <v>4.2099863040419798</v>
      </c>
      <c r="AX108" s="309">
        <f t="shared" si="502"/>
        <v>5.6133150720559737</v>
      </c>
      <c r="AY108" s="309">
        <f t="shared" si="503"/>
        <v>19.847078290483619</v>
      </c>
      <c r="AZ108" s="309">
        <f t="shared" si="504"/>
        <v>29.670379666581574</v>
      </c>
      <c r="BA108" s="772"/>
      <c r="BB108" s="778"/>
      <c r="BD108" s="340">
        <v>0.98623842592592592</v>
      </c>
      <c r="BE108" s="341">
        <f t="shared" si="505"/>
        <v>45278.986238425925</v>
      </c>
      <c r="BF108" s="342" t="s">
        <v>325</v>
      </c>
      <c r="BG108" s="342">
        <v>1.7000000000000001E-2</v>
      </c>
      <c r="BH108" s="342">
        <v>2.5000000000000001E-2</v>
      </c>
      <c r="BI108" s="342">
        <v>2.5000000000000001E-2</v>
      </c>
      <c r="BJ108" s="343">
        <f t="shared" si="463"/>
        <v>77.716421456516557</v>
      </c>
      <c r="BK108" s="343">
        <f t="shared" si="506"/>
        <v>3108.6568582606619</v>
      </c>
      <c r="BL108" s="343">
        <f t="shared" si="507"/>
        <v>52.847166590431257</v>
      </c>
      <c r="BM108" s="408">
        <f t="shared" si="442"/>
        <v>251.49562280131082</v>
      </c>
      <c r="BN108" s="343">
        <f t="shared" si="508"/>
        <v>2.9890931329429442</v>
      </c>
      <c r="BO108" s="343">
        <f t="shared" si="509"/>
        <v>3.2381842273548562</v>
      </c>
      <c r="BP108" s="343">
        <f t="shared" si="510"/>
        <v>49.858073457488317</v>
      </c>
      <c r="BQ108" s="343">
        <f t="shared" si="511"/>
        <v>56.085350817786114</v>
      </c>
      <c r="BR108" s="782"/>
      <c r="BS108" s="785"/>
      <c r="CL108" s="184">
        <v>3.8310185185185183E-2</v>
      </c>
      <c r="CM108" s="336">
        <f t="shared" si="492"/>
        <v>45279.038310185184</v>
      </c>
      <c r="CN108" s="141" t="s">
        <v>367</v>
      </c>
      <c r="CO108" s="141">
        <v>8.9999999999999993E-3</v>
      </c>
      <c r="CP108" s="141">
        <v>2.7E-2</v>
      </c>
      <c r="CQ108" s="141">
        <v>2.7E-2</v>
      </c>
      <c r="CR108" s="198">
        <f t="shared" si="362"/>
        <v>53.28029701420509</v>
      </c>
      <c r="CS108" s="198">
        <f t="shared" si="493"/>
        <v>1973.3443338594477</v>
      </c>
      <c r="CT108" s="198">
        <f t="shared" si="494"/>
        <v>17.760099004735029</v>
      </c>
      <c r="CU108" s="408">
        <f t="shared" si="424"/>
        <v>142.2300032905452</v>
      </c>
      <c r="CV108" s="198">
        <f t="shared" si="495"/>
        <v>1.9028677505073248</v>
      </c>
      <c r="CW108" s="198">
        <f t="shared" si="496"/>
        <v>2.0492421928540421</v>
      </c>
      <c r="CX108" s="198">
        <f t="shared" si="497"/>
        <v>15.857231254227704</v>
      </c>
      <c r="CY108" s="198">
        <f t="shared" si="498"/>
        <v>19.80934119758907</v>
      </c>
      <c r="CZ108" s="782"/>
      <c r="DA108" s="785"/>
      <c r="DD108"/>
      <c r="DE108" s="332"/>
    </row>
    <row r="109" spans="11:125" x14ac:dyDescent="0.25">
      <c r="K109" s="322">
        <v>0.97582175925925929</v>
      </c>
      <c r="L109" s="339">
        <f t="shared" si="483"/>
        <v>45278.975821759261</v>
      </c>
      <c r="M109" s="309" t="s">
        <v>311</v>
      </c>
      <c r="N109" s="309">
        <v>7.0000000000000001E-3</v>
      </c>
      <c r="O109" s="309">
        <v>3.0000000000000001E-3</v>
      </c>
      <c r="P109" s="309">
        <v>3.0000000000000001E-3</v>
      </c>
      <c r="Q109" s="318">
        <v>6.3959815778867295</v>
      </c>
      <c r="R109" s="309">
        <f t="shared" si="484"/>
        <v>2131.9938592955764</v>
      </c>
      <c r="S109" s="309">
        <f t="shared" si="485"/>
        <v>14.923957015069035</v>
      </c>
      <c r="AL109" s="322">
        <v>0.98965277777777771</v>
      </c>
      <c r="AM109" s="339">
        <f t="shared" si="476"/>
        <v>45278.989652777775</v>
      </c>
      <c r="AN109" s="309" t="s">
        <v>321</v>
      </c>
      <c r="AO109" s="309">
        <v>6.0000000000000001E-3</v>
      </c>
      <c r="AP109" s="309">
        <v>7.0000000000000001E-3</v>
      </c>
      <c r="AQ109" s="309">
        <v>7.0000000000000001E-3</v>
      </c>
      <c r="AR109" s="309">
        <f t="shared" si="432"/>
        <v>33.679890432335839</v>
      </c>
      <c r="AS109" s="309">
        <f t="shared" si="499"/>
        <v>4811.41291890512</v>
      </c>
      <c r="AT109" s="309">
        <f t="shared" si="500"/>
        <v>28.868477513430722</v>
      </c>
      <c r="AU109" s="309">
        <f t="shared" si="435"/>
        <v>33.679890432335839</v>
      </c>
      <c r="AV109" s="408">
        <f t="shared" si="436"/>
        <v>193.95475889724733</v>
      </c>
      <c r="AW109" s="309">
        <f t="shared" si="501"/>
        <v>4.2099863040419798</v>
      </c>
      <c r="AX109" s="309">
        <f t="shared" si="502"/>
        <v>5.6133150720559737</v>
      </c>
      <c r="AY109" s="309">
        <f t="shared" si="503"/>
        <v>24.658491209388743</v>
      </c>
      <c r="AZ109" s="309">
        <f t="shared" si="504"/>
        <v>34.481792585486694</v>
      </c>
      <c r="BA109" s="772"/>
      <c r="BB109" s="778"/>
      <c r="BD109" s="340">
        <v>0.98965277777777771</v>
      </c>
      <c r="BE109" s="341">
        <f t="shared" si="505"/>
        <v>45278.989652777775</v>
      </c>
      <c r="BF109" s="342" t="s">
        <v>325</v>
      </c>
      <c r="BG109" s="342">
        <v>1.7999999999999999E-2</v>
      </c>
      <c r="BH109" s="342">
        <v>2.5000000000000001E-2</v>
      </c>
      <c r="BI109" s="342">
        <v>2.5000000000000001E-2</v>
      </c>
      <c r="BJ109" s="343">
        <f t="shared" si="463"/>
        <v>77.716421456516557</v>
      </c>
      <c r="BK109" s="343">
        <f t="shared" si="506"/>
        <v>3108.6568582606619</v>
      </c>
      <c r="BL109" s="343">
        <f t="shared" si="507"/>
        <v>55.955823448691909</v>
      </c>
      <c r="BM109" s="408">
        <f t="shared" si="442"/>
        <v>251.49562280131082</v>
      </c>
      <c r="BN109" s="343">
        <f t="shared" si="508"/>
        <v>2.9890931329429442</v>
      </c>
      <c r="BO109" s="343">
        <f t="shared" si="509"/>
        <v>3.2381842273548562</v>
      </c>
      <c r="BP109" s="343">
        <f t="shared" si="510"/>
        <v>52.966730315748961</v>
      </c>
      <c r="BQ109" s="343">
        <f t="shared" si="511"/>
        <v>59.194007676046766</v>
      </c>
      <c r="BR109" s="782"/>
      <c r="BS109" s="785"/>
      <c r="CM109"/>
      <c r="CN109" s="332"/>
      <c r="CS109" t="s">
        <v>465</v>
      </c>
      <c r="CT109" s="306">
        <f>AVERAGE(CT6:CT108)</f>
        <v>20.852829400695224</v>
      </c>
      <c r="DD109"/>
      <c r="DE109" s="332"/>
      <c r="DU109"/>
    </row>
    <row r="110" spans="11:125" x14ac:dyDescent="0.25">
      <c r="K110" s="322">
        <v>0.97920138888888886</v>
      </c>
      <c r="L110" s="339">
        <f t="shared" si="483"/>
        <v>45278.979201388887</v>
      </c>
      <c r="M110" s="309" t="s">
        <v>311</v>
      </c>
      <c r="N110" s="309">
        <v>0.01</v>
      </c>
      <c r="O110" s="309">
        <v>3.0000000000000001E-3</v>
      </c>
      <c r="P110" s="309">
        <v>3.0000000000000001E-3</v>
      </c>
      <c r="Q110" s="318">
        <v>6.3959815778867295</v>
      </c>
      <c r="R110" s="309">
        <f t="shared" si="484"/>
        <v>2131.9938592955764</v>
      </c>
      <c r="S110" s="309">
        <f t="shared" si="485"/>
        <v>21.319938592955765</v>
      </c>
      <c r="AL110" s="322">
        <v>0.99318287037037034</v>
      </c>
      <c r="AM110" s="339">
        <f t="shared" si="476"/>
        <v>45278.99318287037</v>
      </c>
      <c r="AN110" s="309" t="s">
        <v>321</v>
      </c>
      <c r="AO110" s="309">
        <v>8.0000000000000002E-3</v>
      </c>
      <c r="AP110" s="309">
        <v>7.0000000000000001E-3</v>
      </c>
      <c r="AQ110" s="309">
        <v>7.0000000000000001E-3</v>
      </c>
      <c r="AR110" s="309">
        <f t="shared" si="432"/>
        <v>33.679890432335839</v>
      </c>
      <c r="AS110" s="309">
        <f t="shared" si="499"/>
        <v>4811.41291890512</v>
      </c>
      <c r="AT110" s="309">
        <f t="shared" si="500"/>
        <v>38.491303351240958</v>
      </c>
      <c r="AU110" s="309">
        <f t="shared" si="435"/>
        <v>33.679890432335839</v>
      </c>
      <c r="AV110" s="408">
        <f t="shared" si="436"/>
        <v>193.95475889724733</v>
      </c>
      <c r="AW110" s="309">
        <f t="shared" si="501"/>
        <v>4.2099863040419798</v>
      </c>
      <c r="AX110" s="309">
        <f t="shared" si="502"/>
        <v>5.6133150720559737</v>
      </c>
      <c r="AY110" s="309">
        <f t="shared" si="503"/>
        <v>34.281317047198982</v>
      </c>
      <c r="AZ110" s="309">
        <f t="shared" si="504"/>
        <v>44.104618423296934</v>
      </c>
      <c r="BA110" s="772"/>
      <c r="BB110" s="778"/>
      <c r="BD110" s="340">
        <v>0.99318287037037034</v>
      </c>
      <c r="BE110" s="341">
        <f t="shared" si="505"/>
        <v>45278.99318287037</v>
      </c>
      <c r="BF110" s="342" t="s">
        <v>325</v>
      </c>
      <c r="BG110" s="342">
        <v>1.7000000000000001E-2</v>
      </c>
      <c r="BH110" s="342">
        <v>2.5000000000000001E-2</v>
      </c>
      <c r="BI110" s="342">
        <v>2.5000000000000001E-2</v>
      </c>
      <c r="BJ110" s="343">
        <f t="shared" si="463"/>
        <v>77.716421456516557</v>
      </c>
      <c r="BK110" s="343">
        <f t="shared" si="506"/>
        <v>3108.6568582606619</v>
      </c>
      <c r="BL110" s="343">
        <f t="shared" si="507"/>
        <v>52.847166590431257</v>
      </c>
      <c r="BM110" s="408">
        <f t="shared" si="442"/>
        <v>251.49562280131082</v>
      </c>
      <c r="BN110" s="343">
        <f t="shared" si="508"/>
        <v>2.9890931329429442</v>
      </c>
      <c r="BO110" s="343">
        <f t="shared" si="509"/>
        <v>3.2381842273548562</v>
      </c>
      <c r="BP110" s="343">
        <f t="shared" si="510"/>
        <v>49.858073457488317</v>
      </c>
      <c r="BQ110" s="343">
        <f t="shared" si="511"/>
        <v>56.085350817786114</v>
      </c>
      <c r="BR110" s="782"/>
      <c r="BS110" s="785"/>
      <c r="CM110"/>
      <c r="CN110" s="332"/>
      <c r="CS110" t="s">
        <v>466</v>
      </c>
      <c r="CT110" s="306">
        <f>MAX(CT6:CT109)</f>
        <v>45.386919678767299</v>
      </c>
      <c r="DD110"/>
      <c r="DE110" s="332"/>
      <c r="DU110"/>
    </row>
    <row r="111" spans="11:125" x14ac:dyDescent="0.25">
      <c r="K111" s="322">
        <v>0.98271990740740733</v>
      </c>
      <c r="L111" s="339">
        <f t="shared" si="483"/>
        <v>45278.982719907406</v>
      </c>
      <c r="M111" s="309" t="s">
        <v>311</v>
      </c>
      <c r="N111" s="309">
        <v>7.0000000000000001E-3</v>
      </c>
      <c r="O111" s="309">
        <v>3.0000000000000001E-3</v>
      </c>
      <c r="P111" s="309">
        <v>3.0000000000000001E-3</v>
      </c>
      <c r="Q111" s="318">
        <v>6.3959815778867295</v>
      </c>
      <c r="R111" s="309">
        <f t="shared" si="484"/>
        <v>2131.9938592955764</v>
      </c>
      <c r="S111" s="309">
        <f t="shared" si="485"/>
        <v>14.923957015069035</v>
      </c>
      <c r="AL111" s="322">
        <v>0.99657407407407417</v>
      </c>
      <c r="AM111" s="339">
        <f t="shared" si="476"/>
        <v>45278.996574074074</v>
      </c>
      <c r="AN111" s="309" t="s">
        <v>321</v>
      </c>
      <c r="AO111" s="309">
        <v>4.0000000000000001E-3</v>
      </c>
      <c r="AP111" s="309">
        <v>7.0000000000000001E-3</v>
      </c>
      <c r="AQ111" s="309">
        <v>7.0000000000000001E-3</v>
      </c>
      <c r="AR111" s="309">
        <f t="shared" si="432"/>
        <v>33.679890432335839</v>
      </c>
      <c r="AS111" s="309">
        <f t="shared" si="499"/>
        <v>4811.41291890512</v>
      </c>
      <c r="AT111" s="309">
        <f t="shared" si="500"/>
        <v>19.245651675620479</v>
      </c>
      <c r="AU111" s="309">
        <f t="shared" si="435"/>
        <v>33.679890432335839</v>
      </c>
      <c r="AV111" s="408">
        <f t="shared" si="436"/>
        <v>193.95475889724733</v>
      </c>
      <c r="AW111" s="309">
        <f t="shared" si="501"/>
        <v>4.2099863040419798</v>
      </c>
      <c r="AX111" s="309">
        <f t="shared" si="502"/>
        <v>5.6133150720559737</v>
      </c>
      <c r="AY111" s="309">
        <f t="shared" si="503"/>
        <v>15.035665371578499</v>
      </c>
      <c r="AZ111" s="309">
        <f t="shared" si="504"/>
        <v>24.858966747676455</v>
      </c>
      <c r="BA111" s="772"/>
      <c r="BB111" s="778"/>
      <c r="BD111" s="340">
        <v>0.99657407407407417</v>
      </c>
      <c r="BE111" s="341">
        <f t="shared" si="505"/>
        <v>45278.996574074074</v>
      </c>
      <c r="BF111" s="342" t="s">
        <v>325</v>
      </c>
      <c r="BG111" s="342">
        <v>1.4E-2</v>
      </c>
      <c r="BH111" s="342">
        <v>2.5000000000000001E-2</v>
      </c>
      <c r="BI111" s="342">
        <v>2.5000000000000001E-2</v>
      </c>
      <c r="BJ111" s="343">
        <f t="shared" si="463"/>
        <v>77.716421456516557</v>
      </c>
      <c r="BK111" s="343">
        <f t="shared" si="506"/>
        <v>3108.6568582606619</v>
      </c>
      <c r="BL111" s="343">
        <f t="shared" si="507"/>
        <v>43.521196015649267</v>
      </c>
      <c r="BM111" s="408">
        <f t="shared" si="442"/>
        <v>251.49562280131082</v>
      </c>
      <c r="BN111" s="343">
        <f t="shared" si="508"/>
        <v>2.9890931329429442</v>
      </c>
      <c r="BO111" s="343">
        <f t="shared" si="509"/>
        <v>3.2381842273548562</v>
      </c>
      <c r="BP111" s="343">
        <f t="shared" si="510"/>
        <v>40.532102882706326</v>
      </c>
      <c r="BQ111" s="343">
        <f t="shared" si="511"/>
        <v>46.759380243004124</v>
      </c>
      <c r="BR111" s="782"/>
      <c r="BS111" s="785"/>
      <c r="CM111"/>
      <c r="CN111" s="332"/>
      <c r="CS111" t="s">
        <v>467</v>
      </c>
      <c r="CT111" s="306">
        <f>MIN(CT6:CT110)</f>
        <v>3.5881960126481287</v>
      </c>
      <c r="DD111"/>
      <c r="DE111" s="332"/>
      <c r="DU111"/>
    </row>
    <row r="112" spans="11:125" x14ac:dyDescent="0.25">
      <c r="K112" s="322">
        <v>0.98623842592592592</v>
      </c>
      <c r="L112" s="339">
        <f t="shared" si="483"/>
        <v>45278.986238425925</v>
      </c>
      <c r="M112" s="309" t="s">
        <v>311</v>
      </c>
      <c r="N112" s="309">
        <v>6.0000000000000001E-3</v>
      </c>
      <c r="O112" s="309">
        <v>3.0000000000000001E-3</v>
      </c>
      <c r="P112" s="309">
        <v>3.0000000000000001E-3</v>
      </c>
      <c r="Q112" s="318">
        <v>6.3959815778867295</v>
      </c>
      <c r="R112" s="309">
        <f t="shared" si="484"/>
        <v>2131.9938592955764</v>
      </c>
      <c r="S112" s="309">
        <f t="shared" si="485"/>
        <v>12.791963155773459</v>
      </c>
      <c r="AL112" s="322">
        <v>9.2592592592592588E-5</v>
      </c>
      <c r="AM112" s="339">
        <f>DATE(2023,12,19) + AL112</f>
        <v>45279.000092592592</v>
      </c>
      <c r="AN112" s="309" t="s">
        <v>321</v>
      </c>
      <c r="AO112" s="309">
        <v>4.0000000000000001E-3</v>
      </c>
      <c r="AP112" s="309">
        <v>7.0000000000000001E-3</v>
      </c>
      <c r="AQ112" s="309">
        <v>7.0000000000000001E-3</v>
      </c>
      <c r="AR112" s="309">
        <f t="shared" si="432"/>
        <v>33.679890432335839</v>
      </c>
      <c r="AS112" s="309">
        <f t="shared" si="499"/>
        <v>4811.41291890512</v>
      </c>
      <c r="AT112" s="309">
        <f t="shared" si="500"/>
        <v>19.245651675620479</v>
      </c>
      <c r="AU112" s="309">
        <f t="shared" si="435"/>
        <v>33.679890432335839</v>
      </c>
      <c r="AV112" s="408">
        <f t="shared" si="436"/>
        <v>193.95475889724733</v>
      </c>
      <c r="AW112" s="309">
        <f t="shared" si="501"/>
        <v>4.2099863040419798</v>
      </c>
      <c r="AX112" s="309">
        <f t="shared" si="502"/>
        <v>5.6133150720559737</v>
      </c>
      <c r="AY112" s="309">
        <f t="shared" si="503"/>
        <v>15.035665371578499</v>
      </c>
      <c r="AZ112" s="309">
        <f t="shared" si="504"/>
        <v>24.858966747676455</v>
      </c>
      <c r="BA112" s="772"/>
      <c r="BB112" s="778"/>
      <c r="BD112" s="340">
        <v>9.2592592592592588E-5</v>
      </c>
      <c r="BE112" s="341">
        <f>DATE(2023,12,19) + BD112</f>
        <v>45279.000092592592</v>
      </c>
      <c r="BF112" s="342" t="s">
        <v>325</v>
      </c>
      <c r="BG112" s="342">
        <v>1.4999999999999999E-2</v>
      </c>
      <c r="BH112" s="342">
        <v>2.5000000000000001E-2</v>
      </c>
      <c r="BI112" s="342">
        <v>2.5000000000000001E-2</v>
      </c>
      <c r="BJ112" s="343">
        <f t="shared" si="463"/>
        <v>77.716421456516557</v>
      </c>
      <c r="BK112" s="343">
        <f t="shared" si="506"/>
        <v>3108.6568582606619</v>
      </c>
      <c r="BL112" s="343">
        <f t="shared" si="507"/>
        <v>46.629852873909925</v>
      </c>
      <c r="BM112" s="408">
        <f t="shared" si="442"/>
        <v>251.49562280131082</v>
      </c>
      <c r="BN112" s="343">
        <f t="shared" si="508"/>
        <v>2.9890931329429442</v>
      </c>
      <c r="BO112" s="343">
        <f t="shared" si="509"/>
        <v>3.2381842273548562</v>
      </c>
      <c r="BP112" s="343">
        <f t="shared" si="510"/>
        <v>43.640759740966985</v>
      </c>
      <c r="BQ112" s="343">
        <f t="shared" si="511"/>
        <v>49.868037101264783</v>
      </c>
      <c r="BR112" s="782"/>
      <c r="BS112" s="785"/>
      <c r="CM112"/>
      <c r="CN112" s="332"/>
      <c r="DD112"/>
      <c r="DE112" s="332"/>
      <c r="DU112"/>
    </row>
    <row r="113" spans="11:125" x14ac:dyDescent="0.25">
      <c r="K113" s="322">
        <v>0.98965277777777771</v>
      </c>
      <c r="L113" s="339">
        <f t="shared" si="483"/>
        <v>45278.989652777775</v>
      </c>
      <c r="M113" s="309" t="s">
        <v>311</v>
      </c>
      <c r="N113" s="309">
        <v>7.0000000000000001E-3</v>
      </c>
      <c r="O113" s="309">
        <v>3.0000000000000001E-3</v>
      </c>
      <c r="P113" s="309">
        <v>3.0000000000000001E-3</v>
      </c>
      <c r="Q113" s="318">
        <v>6.3959815778867295</v>
      </c>
      <c r="R113" s="309">
        <f t="shared" si="484"/>
        <v>2131.9938592955764</v>
      </c>
      <c r="S113" s="309">
        <f t="shared" si="485"/>
        <v>14.923957015069035</v>
      </c>
      <c r="AL113" s="322">
        <v>3.5995370370370369E-3</v>
      </c>
      <c r="AM113" s="339">
        <f>DATE(2023,12,19) + AL113</f>
        <v>45279.003599537034</v>
      </c>
      <c r="AN113" s="309" t="s">
        <v>321</v>
      </c>
      <c r="AO113" s="309">
        <v>6.0000000000000001E-3</v>
      </c>
      <c r="AP113" s="309">
        <v>7.0000000000000001E-3</v>
      </c>
      <c r="AQ113" s="309">
        <v>7.0000000000000001E-3</v>
      </c>
      <c r="AR113" s="309">
        <f t="shared" si="432"/>
        <v>33.679890432335839</v>
      </c>
      <c r="AS113" s="309">
        <f t="shared" si="499"/>
        <v>4811.41291890512</v>
      </c>
      <c r="AT113" s="309">
        <f t="shared" si="500"/>
        <v>28.868477513430722</v>
      </c>
      <c r="AU113" s="309">
        <f t="shared" si="435"/>
        <v>33.679890432335839</v>
      </c>
      <c r="AV113" s="408">
        <f t="shared" si="436"/>
        <v>193.95475889724733</v>
      </c>
      <c r="AW113" s="309">
        <f t="shared" si="501"/>
        <v>4.2099863040419798</v>
      </c>
      <c r="AX113" s="309">
        <f t="shared" si="502"/>
        <v>5.6133150720559737</v>
      </c>
      <c r="AY113" s="309">
        <f t="shared" si="503"/>
        <v>24.658491209388743</v>
      </c>
      <c r="AZ113" s="309">
        <f t="shared" si="504"/>
        <v>34.481792585486694</v>
      </c>
      <c r="BA113" s="772"/>
      <c r="BB113" s="778"/>
      <c r="BD113" s="340">
        <v>3.5995370370370369E-3</v>
      </c>
      <c r="BE113" s="341">
        <f t="shared" ref="BE113:BE123" si="512">DATE(2023,12,19) + BD113</f>
        <v>45279.003599537034</v>
      </c>
      <c r="BF113" s="342" t="s">
        <v>325</v>
      </c>
      <c r="BG113" s="342">
        <v>1.7000000000000001E-2</v>
      </c>
      <c r="BH113" s="342">
        <v>2.5000000000000001E-2</v>
      </c>
      <c r="BI113" s="342">
        <v>2.5000000000000001E-2</v>
      </c>
      <c r="BJ113" s="343">
        <f t="shared" si="463"/>
        <v>77.716421456516557</v>
      </c>
      <c r="BK113" s="343">
        <f t="shared" ref="BK113:BK123" si="513">BJ113/BI113</f>
        <v>3108.6568582606619</v>
      </c>
      <c r="BL113" s="343">
        <f t="shared" ref="BL113:BL123" si="514">BG113*BK113</f>
        <v>52.847166590431257</v>
      </c>
      <c r="BM113" s="408">
        <f t="shared" si="442"/>
        <v>251.49562280131082</v>
      </c>
      <c r="BN113" s="343">
        <f t="shared" ref="BN113:BN123" si="515">0.001*((BJ113/(BI113+0.001)))</f>
        <v>2.9890931329429442</v>
      </c>
      <c r="BO113" s="343">
        <f t="shared" ref="BO113:BO123" si="516">0.001*((BJ113/(BI113-0.001)))</f>
        <v>3.2381842273548562</v>
      </c>
      <c r="BP113" s="343">
        <f t="shared" ref="BP113:BP123" si="517">BL113-BN113</f>
        <v>49.858073457488317</v>
      </c>
      <c r="BQ113" s="343">
        <f t="shared" ref="BQ113:BQ123" si="518">BL113+BO113</f>
        <v>56.085350817786114</v>
      </c>
      <c r="BR113" s="782"/>
      <c r="BS113" s="785"/>
      <c r="CM113"/>
      <c r="CN113" s="332"/>
      <c r="CR113" t="s">
        <v>567</v>
      </c>
      <c r="CS113" t="s">
        <v>466</v>
      </c>
      <c r="CT113" s="306">
        <f>MAX(CT6:CT59)</f>
        <v>25.60383200320317</v>
      </c>
      <c r="DD113"/>
      <c r="DE113" s="332"/>
      <c r="DU113"/>
    </row>
    <row r="114" spans="11:125" x14ac:dyDescent="0.25">
      <c r="K114" s="322">
        <v>0.99318287037037034</v>
      </c>
      <c r="L114" s="339">
        <f t="shared" si="483"/>
        <v>45278.99318287037</v>
      </c>
      <c r="M114" s="309" t="s">
        <v>311</v>
      </c>
      <c r="N114" s="309">
        <v>7.0000000000000001E-3</v>
      </c>
      <c r="O114" s="309">
        <v>3.0000000000000001E-3</v>
      </c>
      <c r="P114" s="309">
        <v>3.0000000000000001E-3</v>
      </c>
      <c r="Q114" s="318">
        <v>6.3959815778867295</v>
      </c>
      <c r="R114" s="309">
        <f t="shared" si="484"/>
        <v>2131.9938592955764</v>
      </c>
      <c r="S114" s="309">
        <f t="shared" si="485"/>
        <v>14.923957015069035</v>
      </c>
      <c r="AL114" s="322">
        <v>7.013888888888889E-3</v>
      </c>
      <c r="AM114" s="339">
        <f>DATE(2023,12,19) + AL114</f>
        <v>45279.007013888891</v>
      </c>
      <c r="AN114" s="309" t="s">
        <v>321</v>
      </c>
      <c r="AO114" s="309">
        <v>5.0000000000000001E-3</v>
      </c>
      <c r="AP114" s="309">
        <v>7.0000000000000001E-3</v>
      </c>
      <c r="AQ114" s="309">
        <v>7.0000000000000001E-3</v>
      </c>
      <c r="AR114" s="309">
        <f t="shared" si="432"/>
        <v>33.679890432335839</v>
      </c>
      <c r="AS114" s="309">
        <f t="shared" si="499"/>
        <v>4811.41291890512</v>
      </c>
      <c r="AT114" s="309">
        <f t="shared" si="500"/>
        <v>24.057064594525599</v>
      </c>
      <c r="AU114" s="309">
        <f t="shared" si="435"/>
        <v>33.679890432335839</v>
      </c>
      <c r="AV114" s="408">
        <f t="shared" si="436"/>
        <v>193.95475889724733</v>
      </c>
      <c r="AW114" s="309">
        <f t="shared" si="501"/>
        <v>4.2099863040419798</v>
      </c>
      <c r="AX114" s="309">
        <f t="shared" si="502"/>
        <v>5.6133150720559737</v>
      </c>
      <c r="AY114" s="309">
        <f t="shared" si="503"/>
        <v>19.847078290483619</v>
      </c>
      <c r="AZ114" s="309">
        <f t="shared" si="504"/>
        <v>29.670379666581574</v>
      </c>
      <c r="BA114" s="772"/>
      <c r="BB114" s="778"/>
      <c r="BD114" s="340">
        <v>7.013888888888889E-3</v>
      </c>
      <c r="BE114" s="341">
        <f t="shared" si="512"/>
        <v>45279.007013888891</v>
      </c>
      <c r="BF114" s="342" t="s">
        <v>325</v>
      </c>
      <c r="BG114" s="342">
        <v>1.2E-2</v>
      </c>
      <c r="BH114" s="342">
        <v>2.5000000000000001E-2</v>
      </c>
      <c r="BI114" s="342">
        <v>2.5000000000000001E-2</v>
      </c>
      <c r="BJ114" s="343">
        <f t="shared" si="463"/>
        <v>77.716421456516557</v>
      </c>
      <c r="BK114" s="343">
        <f t="shared" si="513"/>
        <v>3108.6568582606619</v>
      </c>
      <c r="BL114" s="343">
        <f t="shared" si="514"/>
        <v>37.303882299127942</v>
      </c>
      <c r="BM114" s="408">
        <f t="shared" si="442"/>
        <v>251.49562280131082</v>
      </c>
      <c r="BN114" s="343">
        <f t="shared" si="515"/>
        <v>2.9890931329429442</v>
      </c>
      <c r="BO114" s="343">
        <f t="shared" si="516"/>
        <v>3.2381842273548562</v>
      </c>
      <c r="BP114" s="343">
        <f t="shared" si="517"/>
        <v>34.314789166184994</v>
      </c>
      <c r="BQ114" s="343">
        <f t="shared" si="518"/>
        <v>40.542066526482799</v>
      </c>
      <c r="BR114" s="782"/>
      <c r="BS114" s="785"/>
      <c r="CM114"/>
      <c r="CN114" s="332"/>
      <c r="CS114" t="s">
        <v>465</v>
      </c>
      <c r="CT114" s="306">
        <f>AVERAGE(CT6:CT59)</f>
        <v>14.196633140427107</v>
      </c>
      <c r="DD114"/>
      <c r="DE114" s="332"/>
      <c r="DU114"/>
    </row>
    <row r="115" spans="11:125" x14ac:dyDescent="0.25">
      <c r="AL115" s="322">
        <v>1.0520833333333333E-2</v>
      </c>
      <c r="AM115" s="339">
        <f t="shared" ref="AM115:AM123" si="519">DATE(2023,12,19) + AL115</f>
        <v>45279.010520833333</v>
      </c>
      <c r="AN115" s="309" t="s">
        <v>321</v>
      </c>
      <c r="AO115" s="309">
        <v>4.0000000000000001E-3</v>
      </c>
      <c r="AP115" s="309">
        <v>7.0000000000000001E-3</v>
      </c>
      <c r="AQ115" s="309">
        <v>7.0000000000000001E-3</v>
      </c>
      <c r="AR115" s="309">
        <f t="shared" si="432"/>
        <v>33.679890432335839</v>
      </c>
      <c r="AS115" s="309">
        <f t="shared" ref="AS115:AS123" si="520">AR115/AQ115</f>
        <v>4811.41291890512</v>
      </c>
      <c r="AT115" s="309">
        <f t="shared" ref="AT115:AT123" si="521">AO115*AS115</f>
        <v>19.245651675620479</v>
      </c>
      <c r="AU115" s="309">
        <f t="shared" si="435"/>
        <v>33.679890432335839</v>
      </c>
      <c r="AV115" s="408">
        <f t="shared" si="436"/>
        <v>193.95475889724733</v>
      </c>
      <c r="AW115" s="309">
        <f t="shared" ref="AW115:AW123" si="522">0.001*((AR115/(AQ115+0.001)))</f>
        <v>4.2099863040419798</v>
      </c>
      <c r="AX115" s="309">
        <f t="shared" ref="AX115:AX123" si="523">0.001*((AR115/(AQ115-0.001)))</f>
        <v>5.6133150720559737</v>
      </c>
      <c r="AY115" s="309">
        <f t="shared" ref="AY115:AY123" si="524">AT115-AW115</f>
        <v>15.035665371578499</v>
      </c>
      <c r="AZ115" s="309">
        <f t="shared" ref="AZ115:AZ123" si="525">AT115+AX115</f>
        <v>24.858966747676455</v>
      </c>
      <c r="BA115" s="772"/>
      <c r="BB115" s="778"/>
      <c r="BD115" s="340">
        <v>1.0520833333333333E-2</v>
      </c>
      <c r="BE115" s="341">
        <f t="shared" si="512"/>
        <v>45279.010520833333</v>
      </c>
      <c r="BF115" s="342" t="s">
        <v>325</v>
      </c>
      <c r="BG115" s="342">
        <v>1.2E-2</v>
      </c>
      <c r="BH115" s="342">
        <v>2.5000000000000001E-2</v>
      </c>
      <c r="BI115" s="342">
        <v>2.5000000000000001E-2</v>
      </c>
      <c r="BJ115" s="343">
        <f t="shared" si="463"/>
        <v>77.716421456516557</v>
      </c>
      <c r="BK115" s="343">
        <f t="shared" si="513"/>
        <v>3108.6568582606619</v>
      </c>
      <c r="BL115" s="343">
        <f t="shared" si="514"/>
        <v>37.303882299127942</v>
      </c>
      <c r="BM115" s="408">
        <f t="shared" si="442"/>
        <v>251.49562280131082</v>
      </c>
      <c r="BN115" s="343">
        <f t="shared" si="515"/>
        <v>2.9890931329429442</v>
      </c>
      <c r="BO115" s="343">
        <f t="shared" si="516"/>
        <v>3.2381842273548562</v>
      </c>
      <c r="BP115" s="343">
        <f t="shared" si="517"/>
        <v>34.314789166184994</v>
      </c>
      <c r="BQ115" s="343">
        <f t="shared" si="518"/>
        <v>40.542066526482799</v>
      </c>
      <c r="BR115" s="782"/>
      <c r="BS115" s="785"/>
      <c r="CM115"/>
      <c r="CN115" s="332"/>
      <c r="CR115" t="s">
        <v>367</v>
      </c>
      <c r="CS115" t="s">
        <v>466</v>
      </c>
      <c r="CT115" s="306">
        <f>MAX(CT61:CT108)</f>
        <v>45.386919678767299</v>
      </c>
      <c r="DD115"/>
      <c r="DE115" s="332"/>
      <c r="DU115"/>
    </row>
    <row r="116" spans="11:125" x14ac:dyDescent="0.25">
      <c r="AL116" s="322">
        <v>1.3958333333333335E-2</v>
      </c>
      <c r="AM116" s="339">
        <f t="shared" si="519"/>
        <v>45279.013958333337</v>
      </c>
      <c r="AN116" s="309" t="s">
        <v>321</v>
      </c>
      <c r="AO116" s="309">
        <v>4.0000000000000001E-3</v>
      </c>
      <c r="AP116" s="309">
        <v>7.0000000000000001E-3</v>
      </c>
      <c r="AQ116" s="309">
        <v>7.0000000000000001E-3</v>
      </c>
      <c r="AR116" s="309">
        <f t="shared" si="432"/>
        <v>33.679890432335839</v>
      </c>
      <c r="AS116" s="309">
        <f t="shared" si="520"/>
        <v>4811.41291890512</v>
      </c>
      <c r="AT116" s="309">
        <f t="shared" si="521"/>
        <v>19.245651675620479</v>
      </c>
      <c r="AU116" s="309">
        <f t="shared" si="435"/>
        <v>33.679890432335839</v>
      </c>
      <c r="AV116" s="408">
        <f t="shared" si="436"/>
        <v>193.95475889724733</v>
      </c>
      <c r="AW116" s="309">
        <f t="shared" si="522"/>
        <v>4.2099863040419798</v>
      </c>
      <c r="AX116" s="309">
        <f t="shared" si="523"/>
        <v>5.6133150720559737</v>
      </c>
      <c r="AY116" s="309">
        <f t="shared" si="524"/>
        <v>15.035665371578499</v>
      </c>
      <c r="AZ116" s="309">
        <f t="shared" si="525"/>
        <v>24.858966747676455</v>
      </c>
      <c r="BA116" s="772"/>
      <c r="BB116" s="778"/>
      <c r="BD116" s="340">
        <v>1.3958333333333335E-2</v>
      </c>
      <c r="BE116" s="341">
        <f t="shared" si="512"/>
        <v>45279.013958333337</v>
      </c>
      <c r="BF116" s="342" t="s">
        <v>325</v>
      </c>
      <c r="BG116" s="342">
        <v>1.4E-2</v>
      </c>
      <c r="BH116" s="342">
        <v>2.5000000000000001E-2</v>
      </c>
      <c r="BI116" s="342">
        <v>2.5000000000000001E-2</v>
      </c>
      <c r="BJ116" s="343">
        <f t="shared" si="463"/>
        <v>77.716421456516557</v>
      </c>
      <c r="BK116" s="343">
        <f t="shared" si="513"/>
        <v>3108.6568582606619</v>
      </c>
      <c r="BL116" s="343">
        <f t="shared" si="514"/>
        <v>43.521196015649267</v>
      </c>
      <c r="BM116" s="408">
        <f t="shared" si="442"/>
        <v>251.49562280131082</v>
      </c>
      <c r="BN116" s="343">
        <f t="shared" si="515"/>
        <v>2.9890931329429442</v>
      </c>
      <c r="BO116" s="343">
        <f t="shared" si="516"/>
        <v>3.2381842273548562</v>
      </c>
      <c r="BP116" s="343">
        <f t="shared" si="517"/>
        <v>40.532102882706326</v>
      </c>
      <c r="BQ116" s="343">
        <f t="shared" si="518"/>
        <v>46.759380243004124</v>
      </c>
      <c r="BR116" s="782"/>
      <c r="BS116" s="785"/>
      <c r="CM116"/>
      <c r="CN116" s="332"/>
      <c r="CS116" t="s">
        <v>464</v>
      </c>
      <c r="CT116" s="306">
        <f>AVERAGE(CT61:CT108)</f>
        <v>28.202379438074619</v>
      </c>
      <c r="DD116"/>
      <c r="DE116" s="332"/>
      <c r="DU116"/>
    </row>
    <row r="117" spans="11:125" x14ac:dyDescent="0.25">
      <c r="AL117" s="322">
        <v>1.7488425925925925E-2</v>
      </c>
      <c r="AM117" s="339">
        <f t="shared" si="519"/>
        <v>45279.017488425925</v>
      </c>
      <c r="AN117" s="309" t="s">
        <v>321</v>
      </c>
      <c r="AO117" s="309">
        <v>7.0000000000000001E-3</v>
      </c>
      <c r="AP117" s="309">
        <v>7.0000000000000001E-3</v>
      </c>
      <c r="AQ117" s="309">
        <v>7.0000000000000001E-3</v>
      </c>
      <c r="AR117" s="309">
        <f t="shared" si="432"/>
        <v>33.679890432335839</v>
      </c>
      <c r="AS117" s="309">
        <f t="shared" si="520"/>
        <v>4811.41291890512</v>
      </c>
      <c r="AT117" s="309">
        <f t="shared" si="521"/>
        <v>33.679890432335839</v>
      </c>
      <c r="AU117" s="309">
        <f t="shared" si="435"/>
        <v>33.679890432335839</v>
      </c>
      <c r="AV117" s="408">
        <f t="shared" si="436"/>
        <v>193.95475889724733</v>
      </c>
      <c r="AW117" s="309">
        <f t="shared" si="522"/>
        <v>4.2099863040419798</v>
      </c>
      <c r="AX117" s="309">
        <f t="shared" si="523"/>
        <v>5.6133150720559737</v>
      </c>
      <c r="AY117" s="309">
        <f t="shared" si="524"/>
        <v>29.469904128293859</v>
      </c>
      <c r="AZ117" s="309">
        <f t="shared" si="525"/>
        <v>39.293205504391814</v>
      </c>
      <c r="BA117" s="772"/>
      <c r="BB117" s="778"/>
      <c r="BD117" s="340">
        <v>1.7488425925925925E-2</v>
      </c>
      <c r="BE117" s="341">
        <f t="shared" si="512"/>
        <v>45279.017488425925</v>
      </c>
      <c r="BF117" s="342" t="s">
        <v>325</v>
      </c>
      <c r="BG117" s="342">
        <v>1.4E-2</v>
      </c>
      <c r="BH117" s="342">
        <v>2.5000000000000001E-2</v>
      </c>
      <c r="BI117" s="342">
        <v>2.5000000000000001E-2</v>
      </c>
      <c r="BJ117" s="343">
        <f t="shared" si="463"/>
        <v>77.716421456516557</v>
      </c>
      <c r="BK117" s="343">
        <f t="shared" si="513"/>
        <v>3108.6568582606619</v>
      </c>
      <c r="BL117" s="343">
        <f t="shared" si="514"/>
        <v>43.521196015649267</v>
      </c>
      <c r="BM117" s="408">
        <f t="shared" si="442"/>
        <v>251.49562280131082</v>
      </c>
      <c r="BN117" s="343">
        <f t="shared" si="515"/>
        <v>2.9890931329429442</v>
      </c>
      <c r="BO117" s="343">
        <f t="shared" si="516"/>
        <v>3.2381842273548562</v>
      </c>
      <c r="BP117" s="343">
        <f t="shared" si="517"/>
        <v>40.532102882706326</v>
      </c>
      <c r="BQ117" s="343">
        <f t="shared" si="518"/>
        <v>46.759380243004124</v>
      </c>
      <c r="BR117" s="782"/>
      <c r="BS117" s="785"/>
      <c r="CM117"/>
      <c r="CN117" s="332"/>
      <c r="DD117"/>
      <c r="DU117"/>
    </row>
    <row r="118" spans="11:125" x14ac:dyDescent="0.25">
      <c r="AL118" s="322">
        <v>2.0925925925925928E-2</v>
      </c>
      <c r="AM118" s="339">
        <f t="shared" si="519"/>
        <v>45279.020925925928</v>
      </c>
      <c r="AN118" s="309" t="s">
        <v>321</v>
      </c>
      <c r="AO118" s="309">
        <v>5.0000000000000001E-3</v>
      </c>
      <c r="AP118" s="309">
        <v>7.0000000000000001E-3</v>
      </c>
      <c r="AQ118" s="309">
        <v>7.0000000000000001E-3</v>
      </c>
      <c r="AR118" s="309">
        <f t="shared" si="432"/>
        <v>33.679890432335839</v>
      </c>
      <c r="AS118" s="309">
        <f t="shared" si="520"/>
        <v>4811.41291890512</v>
      </c>
      <c r="AT118" s="309">
        <f t="shared" si="521"/>
        <v>24.057064594525599</v>
      </c>
      <c r="AU118" s="309">
        <f t="shared" si="435"/>
        <v>33.679890432335839</v>
      </c>
      <c r="AV118" s="408">
        <f t="shared" si="436"/>
        <v>193.95475889724733</v>
      </c>
      <c r="AW118" s="309">
        <f t="shared" si="522"/>
        <v>4.2099863040419798</v>
      </c>
      <c r="AX118" s="309">
        <f t="shared" si="523"/>
        <v>5.6133150720559737</v>
      </c>
      <c r="AY118" s="309">
        <f t="shared" si="524"/>
        <v>19.847078290483619</v>
      </c>
      <c r="AZ118" s="309">
        <f t="shared" si="525"/>
        <v>29.670379666581574</v>
      </c>
      <c r="BA118" s="772"/>
      <c r="BB118" s="778"/>
      <c r="BD118" s="340">
        <v>2.0925925925925928E-2</v>
      </c>
      <c r="BE118" s="341">
        <f t="shared" si="512"/>
        <v>45279.020925925928</v>
      </c>
      <c r="BF118" s="342" t="s">
        <v>325</v>
      </c>
      <c r="BG118" s="342">
        <v>1.2E-2</v>
      </c>
      <c r="BH118" s="342">
        <v>2.5000000000000001E-2</v>
      </c>
      <c r="BI118" s="342">
        <v>2.5000000000000001E-2</v>
      </c>
      <c r="BJ118" s="343">
        <f t="shared" si="463"/>
        <v>77.716421456516557</v>
      </c>
      <c r="BK118" s="343">
        <f t="shared" si="513"/>
        <v>3108.6568582606619</v>
      </c>
      <c r="BL118" s="343">
        <f t="shared" si="514"/>
        <v>37.303882299127942</v>
      </c>
      <c r="BM118" s="408">
        <f t="shared" si="442"/>
        <v>251.49562280131082</v>
      </c>
      <c r="BN118" s="343">
        <f t="shared" si="515"/>
        <v>2.9890931329429442</v>
      </c>
      <c r="BO118" s="343">
        <f t="shared" si="516"/>
        <v>3.2381842273548562</v>
      </c>
      <c r="BP118" s="343">
        <f t="shared" si="517"/>
        <v>34.314789166184994</v>
      </c>
      <c r="BQ118" s="343">
        <f t="shared" si="518"/>
        <v>40.542066526482799</v>
      </c>
      <c r="BR118" s="782"/>
      <c r="BS118" s="785"/>
      <c r="CM118"/>
      <c r="CN118" s="332"/>
      <c r="DD118"/>
      <c r="DE118" s="332"/>
      <c r="DU118"/>
    </row>
    <row r="119" spans="11:125" x14ac:dyDescent="0.25">
      <c r="AL119" s="322">
        <v>2.4375000000000004E-2</v>
      </c>
      <c r="AM119" s="339">
        <f t="shared" si="519"/>
        <v>45279.024375000001</v>
      </c>
      <c r="AN119" s="309" t="s">
        <v>321</v>
      </c>
      <c r="AO119" s="309">
        <v>6.0000000000000001E-3</v>
      </c>
      <c r="AP119" s="309">
        <v>7.0000000000000001E-3</v>
      </c>
      <c r="AQ119" s="309">
        <v>7.0000000000000001E-3</v>
      </c>
      <c r="AR119" s="309">
        <f t="shared" si="432"/>
        <v>33.679890432335839</v>
      </c>
      <c r="AS119" s="309">
        <f t="shared" si="520"/>
        <v>4811.41291890512</v>
      </c>
      <c r="AT119" s="309">
        <f t="shared" si="521"/>
        <v>28.868477513430722</v>
      </c>
      <c r="AU119" s="309">
        <f t="shared" si="435"/>
        <v>33.679890432335839</v>
      </c>
      <c r="AV119" s="408">
        <f t="shared" si="436"/>
        <v>193.95475889724733</v>
      </c>
      <c r="AW119" s="309">
        <f t="shared" si="522"/>
        <v>4.2099863040419798</v>
      </c>
      <c r="AX119" s="309">
        <f t="shared" si="523"/>
        <v>5.6133150720559737</v>
      </c>
      <c r="AY119" s="309">
        <f t="shared" si="524"/>
        <v>24.658491209388743</v>
      </c>
      <c r="AZ119" s="309">
        <f t="shared" si="525"/>
        <v>34.481792585486694</v>
      </c>
      <c r="BA119" s="772"/>
      <c r="BB119" s="778"/>
      <c r="BD119" s="340">
        <v>2.4375000000000004E-2</v>
      </c>
      <c r="BE119" s="341">
        <f t="shared" si="512"/>
        <v>45279.024375000001</v>
      </c>
      <c r="BF119" s="342" t="s">
        <v>325</v>
      </c>
      <c r="BG119" s="342">
        <v>8.9999999999999993E-3</v>
      </c>
      <c r="BH119" s="342">
        <v>2.5000000000000001E-2</v>
      </c>
      <c r="BI119" s="342">
        <v>2.5000000000000001E-2</v>
      </c>
      <c r="BJ119" s="343">
        <f t="shared" si="463"/>
        <v>77.716421456516557</v>
      </c>
      <c r="BK119" s="343">
        <f t="shared" si="513"/>
        <v>3108.6568582606619</v>
      </c>
      <c r="BL119" s="343">
        <f t="shared" si="514"/>
        <v>27.977911724345955</v>
      </c>
      <c r="BM119" s="408">
        <f t="shared" si="442"/>
        <v>251.49562280131082</v>
      </c>
      <c r="BN119" s="343">
        <f t="shared" si="515"/>
        <v>2.9890931329429442</v>
      </c>
      <c r="BO119" s="343">
        <f t="shared" si="516"/>
        <v>3.2381842273548562</v>
      </c>
      <c r="BP119" s="343">
        <f t="shared" si="517"/>
        <v>24.98881859140301</v>
      </c>
      <c r="BQ119" s="343">
        <f t="shared" si="518"/>
        <v>31.216095951700812</v>
      </c>
      <c r="BR119" s="782"/>
      <c r="BS119" s="785"/>
      <c r="CM119"/>
      <c r="CN119" s="332"/>
      <c r="DD119"/>
      <c r="DE119" s="332"/>
      <c r="DU119"/>
    </row>
    <row r="120" spans="11:125" x14ac:dyDescent="0.25">
      <c r="AL120" s="322">
        <v>2.7858796296296298E-2</v>
      </c>
      <c r="AM120" s="339">
        <f t="shared" si="519"/>
        <v>45279.027858796297</v>
      </c>
      <c r="AN120" s="309" t="s">
        <v>321</v>
      </c>
      <c r="AO120" s="309">
        <v>5.0000000000000001E-3</v>
      </c>
      <c r="AP120" s="309">
        <v>7.0000000000000001E-3</v>
      </c>
      <c r="AQ120" s="309">
        <v>7.0000000000000001E-3</v>
      </c>
      <c r="AR120" s="309">
        <f t="shared" si="432"/>
        <v>33.679890432335839</v>
      </c>
      <c r="AS120" s="309">
        <f t="shared" si="520"/>
        <v>4811.41291890512</v>
      </c>
      <c r="AT120" s="309">
        <f t="shared" si="521"/>
        <v>24.057064594525599</v>
      </c>
      <c r="AU120" s="309">
        <f t="shared" si="435"/>
        <v>33.679890432335839</v>
      </c>
      <c r="AV120" s="408">
        <f t="shared" si="436"/>
        <v>193.95475889724733</v>
      </c>
      <c r="AW120" s="309">
        <f t="shared" si="522"/>
        <v>4.2099863040419798</v>
      </c>
      <c r="AX120" s="309">
        <f t="shared" si="523"/>
        <v>5.6133150720559737</v>
      </c>
      <c r="AY120" s="309">
        <f t="shared" si="524"/>
        <v>19.847078290483619</v>
      </c>
      <c r="AZ120" s="309">
        <f t="shared" si="525"/>
        <v>29.670379666581574</v>
      </c>
      <c r="BA120" s="772"/>
      <c r="BB120" s="778"/>
      <c r="BD120" s="340">
        <v>2.7858796296296298E-2</v>
      </c>
      <c r="BE120" s="341">
        <f t="shared" si="512"/>
        <v>45279.027858796297</v>
      </c>
      <c r="BF120" s="342" t="s">
        <v>325</v>
      </c>
      <c r="BG120" s="342">
        <v>1.0999999999999999E-2</v>
      </c>
      <c r="BH120" s="342">
        <v>2.5000000000000001E-2</v>
      </c>
      <c r="BI120" s="342">
        <v>2.5000000000000001E-2</v>
      </c>
      <c r="BJ120" s="343">
        <f t="shared" si="463"/>
        <v>77.716421456516557</v>
      </c>
      <c r="BK120" s="343">
        <f t="shared" si="513"/>
        <v>3108.6568582606619</v>
      </c>
      <c r="BL120" s="343">
        <f t="shared" si="514"/>
        <v>34.195225440867276</v>
      </c>
      <c r="BM120" s="408">
        <f t="shared" si="442"/>
        <v>251.49562280131082</v>
      </c>
      <c r="BN120" s="343">
        <f t="shared" si="515"/>
        <v>2.9890931329429442</v>
      </c>
      <c r="BO120" s="343">
        <f t="shared" si="516"/>
        <v>3.2381842273548562</v>
      </c>
      <c r="BP120" s="343">
        <f t="shared" si="517"/>
        <v>31.206132307924332</v>
      </c>
      <c r="BQ120" s="343">
        <f t="shared" si="518"/>
        <v>37.433409668222133</v>
      </c>
      <c r="BR120" s="782"/>
      <c r="BS120" s="785"/>
      <c r="CM120"/>
      <c r="CN120" s="332"/>
      <c r="DU120"/>
    </row>
    <row r="121" spans="11:125" x14ac:dyDescent="0.25">
      <c r="AL121" s="322">
        <v>3.1365740740740743E-2</v>
      </c>
      <c r="AM121" s="339">
        <f t="shared" si="519"/>
        <v>45279.031365740739</v>
      </c>
      <c r="AN121" s="309" t="s">
        <v>321</v>
      </c>
      <c r="AO121" s="309">
        <v>3.0000000000000001E-3</v>
      </c>
      <c r="AP121" s="309">
        <v>7.0000000000000001E-3</v>
      </c>
      <c r="AQ121" s="309">
        <v>7.0000000000000001E-3</v>
      </c>
      <c r="AR121" s="309">
        <f t="shared" si="432"/>
        <v>33.679890432335839</v>
      </c>
      <c r="AS121" s="309">
        <f t="shared" si="520"/>
        <v>4811.41291890512</v>
      </c>
      <c r="AT121" s="309">
        <f t="shared" si="521"/>
        <v>14.434238756715361</v>
      </c>
      <c r="AU121" s="309">
        <f t="shared" si="435"/>
        <v>33.679890432335839</v>
      </c>
      <c r="AV121" s="408">
        <f t="shared" si="436"/>
        <v>193.95475889724733</v>
      </c>
      <c r="AW121" s="309">
        <f t="shared" si="522"/>
        <v>4.2099863040419798</v>
      </c>
      <c r="AX121" s="309">
        <f t="shared" si="523"/>
        <v>5.6133150720559737</v>
      </c>
      <c r="AY121" s="309">
        <f t="shared" si="524"/>
        <v>10.224252452673381</v>
      </c>
      <c r="AZ121" s="309">
        <f t="shared" si="525"/>
        <v>20.047553828771335</v>
      </c>
      <c r="BA121" s="772"/>
      <c r="BB121" s="778"/>
      <c r="BD121" s="340">
        <v>3.1365740740740743E-2</v>
      </c>
      <c r="BE121" s="341">
        <f t="shared" si="512"/>
        <v>45279.031365740739</v>
      </c>
      <c r="BF121" s="342" t="s">
        <v>325</v>
      </c>
      <c r="BG121" s="342">
        <v>7.0000000000000001E-3</v>
      </c>
      <c r="BH121" s="342">
        <v>2.5000000000000001E-2</v>
      </c>
      <c r="BI121" s="342">
        <v>2.5000000000000001E-2</v>
      </c>
      <c r="BJ121" s="343">
        <f t="shared" si="463"/>
        <v>77.716421456516557</v>
      </c>
      <c r="BK121" s="343">
        <f t="shared" si="513"/>
        <v>3108.6568582606619</v>
      </c>
      <c r="BL121" s="343">
        <f t="shared" si="514"/>
        <v>21.760598007824633</v>
      </c>
      <c r="BM121" s="408">
        <f t="shared" si="442"/>
        <v>251.49562280131082</v>
      </c>
      <c r="BN121" s="343">
        <f t="shared" si="515"/>
        <v>2.9890931329429442</v>
      </c>
      <c r="BO121" s="343">
        <f t="shared" si="516"/>
        <v>3.2381842273548562</v>
      </c>
      <c r="BP121" s="343">
        <f t="shared" si="517"/>
        <v>18.771504874881689</v>
      </c>
      <c r="BQ121" s="343">
        <f t="shared" si="518"/>
        <v>24.99878223517949</v>
      </c>
      <c r="BR121" s="782"/>
      <c r="BS121" s="785"/>
      <c r="CM121"/>
      <c r="CN121" s="332"/>
      <c r="DU121"/>
    </row>
    <row r="122" spans="11:125" x14ac:dyDescent="0.25">
      <c r="AL122" s="322">
        <v>3.4780092592592592E-2</v>
      </c>
      <c r="AM122" s="339">
        <f t="shared" si="519"/>
        <v>45279.034780092596</v>
      </c>
      <c r="AN122" s="309" t="s">
        <v>321</v>
      </c>
      <c r="AO122" s="309">
        <v>4.0000000000000001E-3</v>
      </c>
      <c r="AP122" s="309">
        <v>7.0000000000000001E-3</v>
      </c>
      <c r="AQ122" s="309">
        <v>7.0000000000000001E-3</v>
      </c>
      <c r="AR122" s="309">
        <f t="shared" si="432"/>
        <v>33.679890432335839</v>
      </c>
      <c r="AS122" s="309">
        <f t="shared" si="520"/>
        <v>4811.41291890512</v>
      </c>
      <c r="AT122" s="309">
        <f t="shared" si="521"/>
        <v>19.245651675620479</v>
      </c>
      <c r="AU122" s="309">
        <f t="shared" si="435"/>
        <v>33.679890432335839</v>
      </c>
      <c r="AV122" s="408">
        <f t="shared" si="436"/>
        <v>193.95475889724733</v>
      </c>
      <c r="AW122" s="309">
        <f t="shared" si="522"/>
        <v>4.2099863040419798</v>
      </c>
      <c r="AX122" s="309">
        <f t="shared" si="523"/>
        <v>5.6133150720559737</v>
      </c>
      <c r="AY122" s="309">
        <f t="shared" si="524"/>
        <v>15.035665371578499</v>
      </c>
      <c r="AZ122" s="309">
        <f t="shared" si="525"/>
        <v>24.858966747676455</v>
      </c>
      <c r="BA122" s="772"/>
      <c r="BB122" s="778"/>
      <c r="BD122" s="340">
        <v>3.4780092592592592E-2</v>
      </c>
      <c r="BE122" s="341">
        <f t="shared" si="512"/>
        <v>45279.034780092596</v>
      </c>
      <c r="BF122" s="342" t="s">
        <v>325</v>
      </c>
      <c r="BG122" s="342">
        <v>8.0000000000000002E-3</v>
      </c>
      <c r="BH122" s="342">
        <v>2.5000000000000001E-2</v>
      </c>
      <c r="BI122" s="342">
        <v>2.5000000000000001E-2</v>
      </c>
      <c r="BJ122" s="343">
        <f t="shared" si="463"/>
        <v>77.716421456516557</v>
      </c>
      <c r="BK122" s="343">
        <f t="shared" si="513"/>
        <v>3108.6568582606619</v>
      </c>
      <c r="BL122" s="343">
        <f t="shared" si="514"/>
        <v>24.869254866085296</v>
      </c>
      <c r="BM122" s="408">
        <f t="shared" si="442"/>
        <v>251.49562280131082</v>
      </c>
      <c r="BN122" s="343">
        <f t="shared" si="515"/>
        <v>2.9890931329429442</v>
      </c>
      <c r="BO122" s="343">
        <f t="shared" si="516"/>
        <v>3.2381842273548562</v>
      </c>
      <c r="BP122" s="343">
        <f t="shared" si="517"/>
        <v>21.880161733142351</v>
      </c>
      <c r="BQ122" s="343">
        <f t="shared" si="518"/>
        <v>28.107439093440153</v>
      </c>
      <c r="BR122" s="782"/>
      <c r="BS122" s="785"/>
      <c r="CM122"/>
      <c r="CN122" s="332"/>
      <c r="DU122"/>
    </row>
    <row r="123" spans="11:125" x14ac:dyDescent="0.25">
      <c r="AL123" s="322">
        <v>3.8310185185185183E-2</v>
      </c>
      <c r="AM123" s="339">
        <f t="shared" si="519"/>
        <v>45279.038310185184</v>
      </c>
      <c r="AN123" s="309" t="s">
        <v>321</v>
      </c>
      <c r="AO123" s="309">
        <v>5.0000000000000001E-3</v>
      </c>
      <c r="AP123" s="309">
        <v>7.0000000000000001E-3</v>
      </c>
      <c r="AQ123" s="309">
        <v>7.0000000000000001E-3</v>
      </c>
      <c r="AR123" s="309">
        <f t="shared" si="432"/>
        <v>33.679890432335839</v>
      </c>
      <c r="AS123" s="309">
        <f t="shared" si="520"/>
        <v>4811.41291890512</v>
      </c>
      <c r="AT123" s="309">
        <f t="shared" si="521"/>
        <v>24.057064594525599</v>
      </c>
      <c r="AU123" s="309">
        <f t="shared" si="435"/>
        <v>33.679890432335839</v>
      </c>
      <c r="AV123" s="408">
        <f t="shared" si="436"/>
        <v>193.95475889724733</v>
      </c>
      <c r="AW123" s="309">
        <f t="shared" si="522"/>
        <v>4.2099863040419798</v>
      </c>
      <c r="AX123" s="309">
        <f t="shared" si="523"/>
        <v>5.6133150720559737</v>
      </c>
      <c r="AY123" s="309">
        <f t="shared" si="524"/>
        <v>19.847078290483619</v>
      </c>
      <c r="AZ123" s="309">
        <f t="shared" si="525"/>
        <v>29.670379666581574</v>
      </c>
      <c r="BA123" s="772"/>
      <c r="BB123" s="778"/>
      <c r="BD123" s="340">
        <v>3.8310185185185183E-2</v>
      </c>
      <c r="BE123" s="341">
        <f t="shared" si="512"/>
        <v>45279.038310185184</v>
      </c>
      <c r="BF123" s="342" t="s">
        <v>325</v>
      </c>
      <c r="BG123" s="342">
        <v>8.9999999999999993E-3</v>
      </c>
      <c r="BH123" s="342">
        <v>2.5000000000000001E-2</v>
      </c>
      <c r="BI123" s="342">
        <v>2.5000000000000001E-2</v>
      </c>
      <c r="BJ123" s="343">
        <f t="shared" si="463"/>
        <v>77.716421456516557</v>
      </c>
      <c r="BK123" s="343">
        <f t="shared" si="513"/>
        <v>3108.6568582606619</v>
      </c>
      <c r="BL123" s="343">
        <f t="shared" si="514"/>
        <v>27.977911724345955</v>
      </c>
      <c r="BM123" s="408">
        <f t="shared" si="442"/>
        <v>251.49562280131082</v>
      </c>
      <c r="BN123" s="343">
        <f t="shared" si="515"/>
        <v>2.9890931329429442</v>
      </c>
      <c r="BO123" s="343">
        <f t="shared" si="516"/>
        <v>3.2381842273548562</v>
      </c>
      <c r="BP123" s="343">
        <f t="shared" si="517"/>
        <v>24.98881859140301</v>
      </c>
      <c r="BQ123" s="343">
        <f t="shared" si="518"/>
        <v>31.216095951700812</v>
      </c>
      <c r="BR123" s="782"/>
      <c r="BS123" s="785"/>
      <c r="CM123"/>
      <c r="CO123" s="332"/>
      <c r="DU123"/>
    </row>
    <row r="124" spans="11:125" x14ac:dyDescent="0.25">
      <c r="AL124"/>
      <c r="AM124" s="257"/>
      <c r="AN124" s="337"/>
      <c r="AS124" s="285" t="s">
        <v>464</v>
      </c>
      <c r="AT124" s="285">
        <f>AVERAGE(AT6:AT123)</f>
        <v>23.672732180027612</v>
      </c>
      <c r="AU124" s="285"/>
      <c r="AV124" s="648"/>
      <c r="AW124" s="285"/>
      <c r="AX124" s="285"/>
      <c r="AY124" s="285"/>
      <c r="AZ124" s="285"/>
      <c r="BA124" s="773"/>
      <c r="BB124" s="779"/>
      <c r="BC124" s="285"/>
      <c r="BD124"/>
      <c r="BE124" s="257"/>
      <c r="BF124" s="337"/>
      <c r="BJ124" s="4"/>
      <c r="BK124" s="285" t="s">
        <v>464</v>
      </c>
      <c r="BL124" s="285">
        <f>AVERAGE(BL7:BL123)</f>
        <v>43.228984842517534</v>
      </c>
      <c r="BT124" s="285"/>
      <c r="CM124"/>
      <c r="CN124" s="332"/>
      <c r="DU124"/>
    </row>
    <row r="125" spans="11:125" x14ac:dyDescent="0.25">
      <c r="AL125"/>
      <c r="AM125" s="257"/>
      <c r="AN125" s="337"/>
      <c r="AS125" s="285" t="s">
        <v>466</v>
      </c>
      <c r="AT125" s="285">
        <f>MAX(AT6:AT124)</f>
        <v>67.359780864671677</v>
      </c>
      <c r="AU125" s="285"/>
      <c r="AV125" s="648"/>
      <c r="AW125" s="285"/>
      <c r="AX125" s="285"/>
      <c r="AY125" s="285"/>
      <c r="AZ125" s="285"/>
      <c r="BA125" s="773"/>
      <c r="BB125" s="779"/>
      <c r="BC125" s="285"/>
      <c r="BD125"/>
      <c r="BE125" s="257"/>
      <c r="BF125" s="337"/>
      <c r="BJ125" s="4"/>
      <c r="BK125" s="285" t="s">
        <v>466</v>
      </c>
      <c r="BL125" s="285">
        <f>MAX(BL7:BL124)</f>
        <v>93.259705747819851</v>
      </c>
      <c r="BT125" s="285"/>
      <c r="BU125"/>
      <c r="BV125"/>
      <c r="BW125"/>
      <c r="BX125" s="332"/>
      <c r="BY125"/>
      <c r="BZ125"/>
      <c r="CA125"/>
      <c r="CB125"/>
      <c r="CC125"/>
      <c r="CD125"/>
      <c r="CE125"/>
      <c r="CF125"/>
      <c r="CG125"/>
      <c r="CH125"/>
      <c r="CI125" s="803"/>
      <c r="CJ125" s="760"/>
      <c r="CM125"/>
      <c r="CN125" s="332"/>
      <c r="DU125"/>
    </row>
    <row r="126" spans="11:125" x14ac:dyDescent="0.25">
      <c r="AL126"/>
      <c r="AM126" s="257"/>
      <c r="AN126" s="337"/>
      <c r="AS126" s="285" t="s">
        <v>467</v>
      </c>
      <c r="AT126" s="285">
        <f>MIN(AT6:AT125)</f>
        <v>6.248177156415549</v>
      </c>
      <c r="AU126" s="285"/>
      <c r="AV126" s="648"/>
      <c r="AW126" s="285"/>
      <c r="AX126" s="285"/>
      <c r="AY126" s="285"/>
      <c r="AZ126" s="285"/>
      <c r="BA126" s="773"/>
      <c r="BB126" s="779"/>
      <c r="BC126" s="285"/>
      <c r="BD126"/>
      <c r="BE126" s="257"/>
      <c r="BF126" s="337"/>
      <c r="BJ126" s="4"/>
      <c r="BK126" s="285" t="s">
        <v>468</v>
      </c>
      <c r="BL126" s="285">
        <f>MIN(BL7:BL125)</f>
        <v>4.701178541090866</v>
      </c>
      <c r="BT126" s="285"/>
      <c r="BU126"/>
      <c r="BV126"/>
      <c r="BW126" s="332"/>
      <c r="BX126"/>
      <c r="BY126"/>
      <c r="BZ126"/>
      <c r="CA126"/>
      <c r="CB126"/>
      <c r="CC126"/>
      <c r="CD126"/>
      <c r="CE126"/>
      <c r="CF126"/>
      <c r="CG126"/>
      <c r="CH126"/>
      <c r="CI126" s="803"/>
      <c r="CJ126" s="760"/>
    </row>
    <row r="127" spans="11:125" x14ac:dyDescent="0.25">
      <c r="BJ127" s="285" t="s">
        <v>324</v>
      </c>
      <c r="BK127" s="285" t="s">
        <v>466</v>
      </c>
      <c r="BL127" s="285">
        <f>MAX(BL7:BL64)</f>
        <v>32.908249787636066</v>
      </c>
      <c r="BU127"/>
      <c r="BV127"/>
      <c r="BW127" s="332"/>
      <c r="BX127"/>
      <c r="BY127"/>
      <c r="BZ127"/>
      <c r="CA127"/>
      <c r="CB127"/>
      <c r="CC127"/>
      <c r="CD127"/>
      <c r="CE127"/>
      <c r="CF127"/>
      <c r="CG127"/>
      <c r="CH127"/>
      <c r="CI127" s="803"/>
      <c r="CJ127" s="760"/>
    </row>
    <row r="128" spans="11:125" x14ac:dyDescent="0.25">
      <c r="BK128" s="285" t="s">
        <v>464</v>
      </c>
      <c r="BL128" s="285">
        <f>AVERAGE(BL7:BL64)</f>
        <v>20.425810213015478</v>
      </c>
    </row>
    <row r="129" spans="62:64" x14ac:dyDescent="0.25">
      <c r="BJ129" s="285" t="s">
        <v>325</v>
      </c>
      <c r="BK129" s="285" t="s">
        <v>466</v>
      </c>
      <c r="BL129" s="285">
        <f>MAX(BL66:BL123)</f>
        <v>93.259705747819851</v>
      </c>
    </row>
    <row r="130" spans="62:64" x14ac:dyDescent="0.25">
      <c r="BK130" s="285" t="s">
        <v>464</v>
      </c>
      <c r="BL130" s="285">
        <f>AVERAGE(BL66:BL123)</f>
        <v>66.0321594720196</v>
      </c>
    </row>
  </sheetData>
  <sortState xmlns:xlrd2="http://schemas.microsoft.com/office/spreadsheetml/2017/richdata2" ref="AM6:BC168">
    <sortCondition ref="AO6:AO168"/>
  </sortState>
  <mergeCells count="19">
    <mergeCell ref="DC2:DP2"/>
    <mergeCell ref="DT2:EG2"/>
    <mergeCell ref="EK2:EO2"/>
    <mergeCell ref="Z28:AG28"/>
    <mergeCell ref="Z50:AG50"/>
    <mergeCell ref="DT3:EG3"/>
    <mergeCell ref="DC3:DP3"/>
    <mergeCell ref="A1:F1"/>
    <mergeCell ref="AL3:AZ3"/>
    <mergeCell ref="BD3:BQ3"/>
    <mergeCell ref="BU3:CH3"/>
    <mergeCell ref="CL3:CY3"/>
    <mergeCell ref="A2:F2"/>
    <mergeCell ref="J2:V2"/>
    <mergeCell ref="Z2:AG2"/>
    <mergeCell ref="AL2:AZ2"/>
    <mergeCell ref="BD2:BQ2"/>
    <mergeCell ref="BU2:CH2"/>
    <mergeCell ref="CL2:CY2"/>
  </mergeCells>
  <conditionalFormatting sqref="S62">
    <cfRule type="colorScale" priority="5">
      <colorScale>
        <cfvo type="min"/>
        <cfvo type="max"/>
        <color theme="5" tint="0.79998168889431442"/>
        <color theme="5" tint="-0.249977111117893"/>
      </colorScale>
    </cfRule>
    <cfRule type="colorScale" priority="6">
      <colorScale>
        <cfvo type="min"/>
        <cfvo type="max"/>
        <color rgb="FFFCFCFF"/>
        <color rgb="FFF8696B"/>
      </colorScale>
    </cfRule>
  </conditionalFormatting>
  <conditionalFormatting sqref="S63:S64">
    <cfRule type="colorScale" priority="7">
      <colorScale>
        <cfvo type="min"/>
        <cfvo type="max"/>
        <color theme="5" tint="0.79998168889431442"/>
        <color theme="5" tint="-0.249977111117893"/>
      </colorScale>
    </cfRule>
    <cfRule type="colorScale" priority="8">
      <colorScale>
        <cfvo type="min"/>
        <cfvo type="max"/>
        <color rgb="FFFCFCFF"/>
        <color rgb="FFF8696B"/>
      </colorScale>
    </cfRule>
  </conditionalFormatting>
  <conditionalFormatting sqref="S67:S88">
    <cfRule type="colorScale" priority="3">
      <colorScale>
        <cfvo type="min"/>
        <cfvo type="max"/>
        <color theme="5" tint="0.79998168889431442"/>
        <color theme="5" tint="-0.249977111117893"/>
      </colorScale>
    </cfRule>
    <cfRule type="colorScale" priority="4">
      <colorScale>
        <cfvo type="min"/>
        <cfvo type="max"/>
        <color rgb="FFFCFCFF"/>
        <color rgb="FFF8696B"/>
      </colorScale>
    </cfRule>
  </conditionalFormatting>
  <conditionalFormatting sqref="S93:S114">
    <cfRule type="colorScale" priority="1">
      <colorScale>
        <cfvo type="min"/>
        <cfvo type="max"/>
        <color theme="5" tint="0.79998168889431442"/>
        <color theme="5" tint="-0.249977111117893"/>
      </colorScale>
    </cfRule>
    <cfRule type="colorScale" priority="2">
      <colorScale>
        <cfvo type="min"/>
        <cfvo type="max"/>
        <color rgb="FFFCFCFF"/>
        <color rgb="FFF8696B"/>
      </colorScale>
    </cfRule>
  </conditionalFormatting>
  <conditionalFormatting sqref="AT127:AU1048576 AT1:AU1 AT3:AU123">
    <cfRule type="colorScale" priority="10">
      <colorScale>
        <cfvo type="min"/>
        <cfvo type="max"/>
        <color theme="5" tint="0.79998168889431442"/>
        <color theme="5" tint="-0.249977111117893"/>
      </colorScale>
    </cfRule>
    <cfRule type="colorScale" priority="13">
      <colorScale>
        <cfvo type="min"/>
        <cfvo type="max"/>
        <color rgb="FFFCFCFF"/>
        <color rgb="FFF8696B"/>
      </colorScale>
    </cfRule>
  </conditionalFormatting>
  <conditionalFormatting sqref="BL127:BL1048576 BL1 AV124:AV126 BL3:BL123">
    <cfRule type="colorScale" priority="16">
      <colorScale>
        <cfvo type="min"/>
        <cfvo type="max"/>
        <color rgb="FFFCFCFF"/>
        <color rgb="FFF8696B"/>
      </colorScale>
    </cfRule>
  </conditionalFormatting>
  <conditionalFormatting sqref="CC3:CC39">
    <cfRule type="colorScale" priority="5728">
      <colorScale>
        <cfvo type="min"/>
        <cfvo type="max"/>
        <color rgb="FFFCFCFF"/>
        <color rgb="FFF8696B"/>
      </colorScale>
    </cfRule>
  </conditionalFormatting>
  <conditionalFormatting sqref="CC128:CC1048576 BM124:BM126 CC1 CC3:CC124">
    <cfRule type="colorScale" priority="14">
      <colorScale>
        <cfvo type="min"/>
        <cfvo type="max"/>
        <color rgb="FFFCFCFF"/>
        <color rgb="FFF8696B"/>
      </colorScale>
    </cfRule>
  </conditionalFormatting>
  <conditionalFormatting sqref="CT3:CT108">
    <cfRule type="colorScale" priority="5861">
      <colorScale>
        <cfvo type="min"/>
        <cfvo type="max"/>
        <color rgb="FFFCFCFF"/>
        <color rgb="FFF8696B"/>
      </colorScale>
    </cfRule>
  </conditionalFormatting>
  <conditionalFormatting sqref="DK3:DK73">
    <cfRule type="colorScale" priority="2398">
      <colorScale>
        <cfvo type="min"/>
        <cfvo type="max"/>
        <color rgb="FFFCFCFF"/>
        <color rgb="FFF8696B"/>
      </colorScale>
    </cfRule>
  </conditionalFormatting>
  <conditionalFormatting sqref="EB3:EB73">
    <cfRule type="colorScale" priority="5761">
      <colorScale>
        <cfvo type="min"/>
        <cfvo type="max"/>
        <color rgb="FFFCFCFF"/>
        <color rgb="FFF8696B"/>
      </colorScale>
    </cfRule>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E824B7-219D-4ED4-A70C-5DAD6A3E0C24}">
  <sheetPr codeName="Sheet2"/>
  <dimension ref="A1:DG526"/>
  <sheetViews>
    <sheetView workbookViewId="0">
      <selection sqref="A1:F1"/>
    </sheetView>
  </sheetViews>
  <sheetFormatPr defaultRowHeight="15" x14ac:dyDescent="0.25"/>
  <cols>
    <col min="1" max="1" width="13.28515625" style="7" customWidth="1"/>
    <col min="2" max="2" width="15.7109375" style="7" customWidth="1"/>
    <col min="3" max="3" width="21" style="7" customWidth="1"/>
    <col min="4" max="4" width="37.42578125" style="7" customWidth="1"/>
    <col min="5" max="5" width="36.28515625" style="7" customWidth="1"/>
    <col min="6" max="6" width="21" style="7" customWidth="1"/>
    <col min="10" max="10" width="18.5703125" style="287" customWidth="1"/>
    <col min="11" max="12" width="18.5703125" customWidth="1"/>
    <col min="13" max="13" width="15.5703125" customWidth="1"/>
    <col min="14" max="15" width="15.42578125" customWidth="1"/>
    <col min="16" max="16" width="9.42578125" customWidth="1"/>
    <col min="17" max="18" width="17.85546875" customWidth="1"/>
    <col min="19" max="19" width="21.28515625" customWidth="1"/>
    <col min="20" max="20" width="20.28515625" customWidth="1"/>
    <col min="21" max="21" width="17.7109375" customWidth="1"/>
    <col min="23" max="23" width="9.140625" style="760"/>
    <col min="26" max="26" width="12.28515625" customWidth="1"/>
    <col min="27" max="27" width="12" customWidth="1"/>
    <col min="28" max="28" width="13.28515625" customWidth="1"/>
    <col min="29" max="29" width="18.7109375" customWidth="1"/>
    <col min="30" max="30" width="12.28515625" customWidth="1"/>
    <col min="32" max="32" width="15.28515625" customWidth="1"/>
    <col min="34" max="34" width="9.140625" style="760"/>
    <col min="36" max="36" width="18.28515625" customWidth="1"/>
    <col min="37" max="37" width="22.42578125" customWidth="1"/>
    <col min="39" max="40" width="19" customWidth="1"/>
    <col min="41" max="41" width="16.140625" customWidth="1"/>
    <col min="42" max="44" width="14.42578125" customWidth="1"/>
    <col min="45" max="47" width="19.140625" customWidth="1"/>
    <col min="48" max="48" width="16.5703125" customWidth="1"/>
    <col min="49" max="49" width="15.42578125" customWidth="1"/>
    <col min="50" max="50" width="13.28515625" customWidth="1"/>
    <col min="51" max="51" width="12.7109375" customWidth="1"/>
    <col min="53" max="53" width="9.140625" style="760"/>
    <col min="55" max="55" width="18.28515625" customWidth="1"/>
    <col min="56" max="56" width="22.42578125" customWidth="1"/>
    <col min="58" max="59" width="19" customWidth="1"/>
    <col min="60" max="60" width="16.140625" customWidth="1"/>
    <col min="61" max="63" width="14.42578125" customWidth="1"/>
    <col min="64" max="66" width="19.140625" customWidth="1"/>
    <col min="67" max="67" width="16.5703125" customWidth="1"/>
    <col min="68" max="68" width="15.42578125" customWidth="1"/>
    <col min="69" max="69" width="13.28515625" customWidth="1"/>
    <col min="70" max="70" width="12.7109375" customWidth="1"/>
    <col min="72" max="72" width="9.140625" style="760"/>
    <col min="74" max="74" width="18.28515625" style="257" customWidth="1"/>
    <col min="75" max="75" width="22.42578125" style="337" customWidth="1"/>
    <col min="76" max="76" width="9.140625" style="4"/>
    <col min="77" max="78" width="19" style="4" customWidth="1"/>
    <col min="79" max="79" width="16.140625" style="4" customWidth="1"/>
    <col min="80" max="82" width="14.42578125" style="4" customWidth="1"/>
    <col min="83" max="84" width="19.140625" style="4" customWidth="1"/>
    <col min="85" max="85" width="19.140625" style="646" customWidth="1"/>
    <col min="86" max="86" width="16.5703125" style="4" customWidth="1"/>
    <col min="87" max="87" width="15.42578125" style="4" customWidth="1"/>
    <col min="88" max="88" width="13.28515625" style="4" customWidth="1"/>
    <col min="89" max="90" width="12.7109375" style="4" customWidth="1"/>
    <col min="91" max="91" width="19.5703125" style="779" customWidth="1"/>
    <col min="92" max="92" width="17.85546875" style="285" customWidth="1"/>
    <col min="93" max="93" width="16.28515625" style="4" customWidth="1"/>
    <col min="94" max="94" width="12.7109375" style="285" customWidth="1"/>
    <col min="95" max="95" width="23.7109375" style="4" customWidth="1"/>
    <col min="98" max="98" width="12.28515625" customWidth="1"/>
    <col min="99" max="99" width="12" customWidth="1"/>
    <col min="100" max="100" width="13.28515625" customWidth="1"/>
    <col min="101" max="101" width="18.7109375" customWidth="1"/>
    <col min="102" max="102" width="12.28515625" customWidth="1"/>
    <col min="104" max="104" width="15.28515625" customWidth="1"/>
    <col min="109" max="109" width="16.140625" style="306" customWidth="1"/>
    <col min="110" max="110" width="16.7109375" customWidth="1"/>
  </cols>
  <sheetData>
    <row r="1" spans="1:111" ht="27" thickBot="1" x14ac:dyDescent="0.3">
      <c r="A1" s="746" t="s">
        <v>7</v>
      </c>
      <c r="B1" s="746"/>
      <c r="C1" s="746"/>
      <c r="D1" s="746"/>
      <c r="E1" s="746"/>
      <c r="F1" s="746"/>
      <c r="CG1" s="768"/>
    </row>
    <row r="2" spans="1:111" s="764" customFormat="1" ht="92.25" customHeight="1" thickBot="1" x14ac:dyDescent="0.3">
      <c r="A2" s="786" t="s">
        <v>584</v>
      </c>
      <c r="B2" s="787"/>
      <c r="C2" s="787"/>
      <c r="D2" s="787"/>
      <c r="E2" s="787"/>
      <c r="F2" s="788"/>
      <c r="I2" s="789" t="s">
        <v>585</v>
      </c>
      <c r="J2" s="790"/>
      <c r="K2" s="790"/>
      <c r="L2" s="790"/>
      <c r="M2" s="790"/>
      <c r="N2" s="790"/>
      <c r="O2" s="790"/>
      <c r="P2" s="790"/>
      <c r="Q2" s="790"/>
      <c r="R2" s="790"/>
      <c r="S2" s="790"/>
      <c r="T2" s="790"/>
      <c r="U2" s="791"/>
      <c r="W2" s="765"/>
      <c r="Y2" s="786" t="s">
        <v>586</v>
      </c>
      <c r="Z2" s="787"/>
      <c r="AA2" s="787"/>
      <c r="AB2" s="787"/>
      <c r="AC2" s="787"/>
      <c r="AD2" s="787"/>
      <c r="AE2" s="787"/>
      <c r="AF2" s="788"/>
      <c r="AH2" s="765"/>
      <c r="AJ2" s="789" t="s">
        <v>587</v>
      </c>
      <c r="AK2" s="790"/>
      <c r="AL2" s="790"/>
      <c r="AM2" s="790"/>
      <c r="AN2" s="790"/>
      <c r="AO2" s="790"/>
      <c r="AP2" s="790"/>
      <c r="AQ2" s="790"/>
      <c r="AR2" s="790"/>
      <c r="AS2" s="790"/>
      <c r="AT2" s="790"/>
      <c r="AU2" s="790"/>
      <c r="AV2" s="790"/>
      <c r="AW2" s="790"/>
      <c r="AX2" s="790"/>
      <c r="AY2" s="791"/>
      <c r="BA2" s="765"/>
      <c r="BC2" s="789" t="s">
        <v>594</v>
      </c>
      <c r="BD2" s="790"/>
      <c r="BE2" s="790"/>
      <c r="BF2" s="790"/>
      <c r="BG2" s="790"/>
      <c r="BH2" s="790"/>
      <c r="BI2" s="790"/>
      <c r="BJ2" s="790"/>
      <c r="BK2" s="790"/>
      <c r="BL2" s="790"/>
      <c r="BM2" s="790"/>
      <c r="BN2" s="790"/>
      <c r="BO2" s="790"/>
      <c r="BP2" s="790"/>
      <c r="BQ2" s="790"/>
      <c r="BR2" s="791"/>
      <c r="BT2" s="765"/>
      <c r="BV2" s="796" t="s">
        <v>595</v>
      </c>
      <c r="BW2" s="797"/>
      <c r="BX2" s="797"/>
      <c r="BY2" s="797"/>
      <c r="BZ2" s="797"/>
      <c r="CA2" s="797"/>
      <c r="CB2" s="797"/>
      <c r="CC2" s="797"/>
      <c r="CD2" s="797"/>
      <c r="CE2" s="797"/>
      <c r="CF2" s="797"/>
      <c r="CG2" s="797"/>
      <c r="CH2" s="797"/>
      <c r="CI2" s="797"/>
      <c r="CJ2" s="797"/>
      <c r="CK2" s="798"/>
      <c r="CL2" s="762"/>
      <c r="CM2" s="805"/>
      <c r="CN2" s="763"/>
      <c r="CO2" s="762"/>
      <c r="CP2" s="763"/>
      <c r="CQ2" s="762"/>
      <c r="DE2" s="766"/>
    </row>
    <row r="3" spans="1:111" ht="27.75" customHeight="1" x14ac:dyDescent="0.5">
      <c r="A3" s="5"/>
      <c r="B3" s="5"/>
      <c r="C3" s="5"/>
      <c r="D3" s="5"/>
      <c r="E3" s="5"/>
      <c r="F3" s="5"/>
      <c r="I3" s="806"/>
      <c r="J3" s="806"/>
      <c r="K3" s="806"/>
      <c r="L3" s="806"/>
      <c r="M3" s="806"/>
      <c r="N3" s="806"/>
      <c r="O3" s="806"/>
      <c r="P3" s="806"/>
      <c r="Q3" s="806"/>
      <c r="R3" s="806"/>
      <c r="S3" s="806"/>
      <c r="T3" s="806"/>
      <c r="U3" s="806"/>
      <c r="CG3" s="768"/>
    </row>
    <row r="4" spans="1:111" ht="75.75" thickBot="1" x14ac:dyDescent="0.3">
      <c r="A4" s="6" t="s">
        <v>0</v>
      </c>
      <c r="B4" s="6" t="s">
        <v>1</v>
      </c>
      <c r="C4" s="6" t="s">
        <v>2</v>
      </c>
      <c r="D4" s="6" t="s">
        <v>3</v>
      </c>
      <c r="E4" s="6" t="s">
        <v>4</v>
      </c>
      <c r="F4" s="6" t="s">
        <v>5</v>
      </c>
      <c r="I4" s="65" t="s">
        <v>64</v>
      </c>
      <c r="J4" s="288" t="s">
        <v>65</v>
      </c>
      <c r="K4" s="65" t="s">
        <v>304</v>
      </c>
      <c r="L4" s="65" t="s">
        <v>305</v>
      </c>
      <c r="M4" s="65" t="s">
        <v>66</v>
      </c>
      <c r="N4" s="65" t="s">
        <v>296</v>
      </c>
      <c r="O4" s="65" t="s">
        <v>306</v>
      </c>
      <c r="P4" s="65" t="s">
        <v>294</v>
      </c>
      <c r="Q4" s="65" t="s">
        <v>302</v>
      </c>
      <c r="R4" s="65" t="s">
        <v>303</v>
      </c>
      <c r="S4" s="65" t="s">
        <v>67</v>
      </c>
      <c r="T4" s="65" t="s">
        <v>68</v>
      </c>
      <c r="U4" s="65" t="s">
        <v>69</v>
      </c>
      <c r="Y4" s="219" t="s">
        <v>308</v>
      </c>
      <c r="Z4" s="219" t="s">
        <v>312</v>
      </c>
      <c r="AA4" s="219" t="s">
        <v>313</v>
      </c>
      <c r="AB4" s="219" t="s">
        <v>314</v>
      </c>
      <c r="AC4" s="219" t="s">
        <v>315</v>
      </c>
      <c r="AD4" s="219" t="s">
        <v>317</v>
      </c>
      <c r="AE4" s="219" t="s">
        <v>318</v>
      </c>
      <c r="AF4" s="219" t="s">
        <v>316</v>
      </c>
      <c r="AJ4" s="258" t="s">
        <v>310</v>
      </c>
      <c r="AK4" s="333" t="s">
        <v>463</v>
      </c>
      <c r="AL4" s="219" t="s">
        <v>309</v>
      </c>
      <c r="AM4" s="219" t="s">
        <v>332</v>
      </c>
      <c r="AN4" s="219" t="s">
        <v>335</v>
      </c>
      <c r="AO4" s="219" t="s">
        <v>336</v>
      </c>
      <c r="AP4" s="219" t="s">
        <v>333</v>
      </c>
      <c r="AQ4" s="219" t="s">
        <v>337</v>
      </c>
      <c r="AR4" s="219" t="s">
        <v>340</v>
      </c>
      <c r="AS4" s="219" t="s">
        <v>334</v>
      </c>
      <c r="AT4" s="219" t="s">
        <v>338</v>
      </c>
      <c r="AU4" s="647" t="s">
        <v>339</v>
      </c>
      <c r="AV4" s="219" t="s">
        <v>344</v>
      </c>
      <c r="AW4" s="219" t="s">
        <v>345</v>
      </c>
      <c r="AX4" s="219" t="s">
        <v>346</v>
      </c>
      <c r="AY4" s="219" t="s">
        <v>347</v>
      </c>
      <c r="BC4" s="258" t="s">
        <v>310</v>
      </c>
      <c r="BD4" s="333" t="s">
        <v>463</v>
      </c>
      <c r="BE4" s="219" t="s">
        <v>309</v>
      </c>
      <c r="BF4" s="219" t="s">
        <v>332</v>
      </c>
      <c r="BG4" s="219" t="s">
        <v>335</v>
      </c>
      <c r="BH4" s="219" t="s">
        <v>336</v>
      </c>
      <c r="BI4" s="219" t="s">
        <v>333</v>
      </c>
      <c r="BJ4" s="219" t="s">
        <v>337</v>
      </c>
      <c r="BK4" s="219" t="s">
        <v>340</v>
      </c>
      <c r="BL4" s="219" t="s">
        <v>334</v>
      </c>
      <c r="BM4" s="219" t="s">
        <v>338</v>
      </c>
      <c r="BN4" s="647" t="s">
        <v>339</v>
      </c>
      <c r="BO4" s="219" t="s">
        <v>344</v>
      </c>
      <c r="BP4" s="219" t="s">
        <v>345</v>
      </c>
      <c r="BQ4" s="219" t="s">
        <v>346</v>
      </c>
      <c r="BR4" s="219" t="s">
        <v>347</v>
      </c>
      <c r="BV4" s="258" t="s">
        <v>310</v>
      </c>
      <c r="BW4" s="333" t="s">
        <v>463</v>
      </c>
      <c r="BX4" s="219" t="s">
        <v>309</v>
      </c>
      <c r="BY4" s="219" t="s">
        <v>332</v>
      </c>
      <c r="BZ4" s="219" t="s">
        <v>335</v>
      </c>
      <c r="CA4" s="219" t="s">
        <v>336</v>
      </c>
      <c r="CB4" s="219" t="s">
        <v>333</v>
      </c>
      <c r="CC4" s="219" t="s">
        <v>337</v>
      </c>
      <c r="CD4" s="219" t="s">
        <v>340</v>
      </c>
      <c r="CE4" s="219" t="s">
        <v>334</v>
      </c>
      <c r="CF4" s="219" t="s">
        <v>338</v>
      </c>
      <c r="CG4" s="647" t="s">
        <v>339</v>
      </c>
      <c r="CH4" s="219" t="s">
        <v>344</v>
      </c>
      <c r="CI4" s="219" t="s">
        <v>345</v>
      </c>
      <c r="CJ4" s="219" t="s">
        <v>346</v>
      </c>
      <c r="CK4" s="219" t="s">
        <v>347</v>
      </c>
      <c r="CL4" s="284"/>
      <c r="CM4" s="807"/>
      <c r="CN4" s="286"/>
      <c r="CO4" s="284"/>
      <c r="CP4" s="286"/>
      <c r="CS4" s="219" t="s">
        <v>308</v>
      </c>
      <c r="CT4" s="219" t="s">
        <v>312</v>
      </c>
      <c r="CU4" s="219" t="s">
        <v>313</v>
      </c>
      <c r="CV4" s="219" t="s">
        <v>314</v>
      </c>
      <c r="CW4" s="219" t="s">
        <v>315</v>
      </c>
      <c r="CX4" s="219" t="s">
        <v>317</v>
      </c>
      <c r="CY4" s="219" t="s">
        <v>318</v>
      </c>
      <c r="CZ4" s="219" t="s">
        <v>316</v>
      </c>
      <c r="DB4" s="286" t="s">
        <v>309</v>
      </c>
      <c r="DC4" s="286" t="s">
        <v>469</v>
      </c>
      <c r="DD4" s="286" t="s">
        <v>470</v>
      </c>
      <c r="DE4" s="286" t="s">
        <v>471</v>
      </c>
      <c r="DF4" s="286" t="s">
        <v>472</v>
      </c>
      <c r="DG4" s="286" t="s">
        <v>464</v>
      </c>
    </row>
    <row r="5" spans="1:111" ht="21" x14ac:dyDescent="0.25">
      <c r="A5" s="136">
        <v>45305</v>
      </c>
      <c r="B5" s="137">
        <v>0.33131944444444444</v>
      </c>
      <c r="C5" s="138" t="s">
        <v>25</v>
      </c>
      <c r="D5" s="138" t="s">
        <v>136</v>
      </c>
      <c r="E5" s="138" t="s">
        <v>137</v>
      </c>
      <c r="F5" s="138" t="s">
        <v>60</v>
      </c>
      <c r="H5" s="753" t="s">
        <v>263</v>
      </c>
      <c r="I5" s="66" t="s">
        <v>167</v>
      </c>
      <c r="J5" s="179">
        <v>0.36902777777777779</v>
      </c>
      <c r="K5" s="179"/>
      <c r="L5" s="179"/>
      <c r="M5" s="179">
        <v>0.37592592592592594</v>
      </c>
      <c r="N5" s="179">
        <f t="shared" ref="N5:N16" si="0">M5-J5</f>
        <v>6.8981481481481532E-3</v>
      </c>
      <c r="O5" s="193">
        <f>9*60+56</f>
        <v>596</v>
      </c>
      <c r="P5" s="193">
        <v>184.7</v>
      </c>
      <c r="Q5" s="193">
        <f t="shared" ref="Q5:Q18" si="1">P5/O5</f>
        <v>0.30989932885906041</v>
      </c>
      <c r="R5" s="207">
        <f t="shared" ref="R5:R18" si="2">Q5*60</f>
        <v>18.593959731543624</v>
      </c>
      <c r="S5" s="67" t="s">
        <v>267</v>
      </c>
      <c r="T5" s="283">
        <v>45306.592800925922</v>
      </c>
      <c r="U5" s="66"/>
      <c r="Y5" s="220" t="s">
        <v>319</v>
      </c>
      <c r="Z5" s="220" t="s">
        <v>60</v>
      </c>
      <c r="AA5" s="220">
        <v>97</v>
      </c>
      <c r="AB5" s="220">
        <v>18</v>
      </c>
      <c r="AC5" s="220">
        <v>184.7</v>
      </c>
      <c r="AD5" s="220">
        <f t="shared" ref="AD5:AD6" si="3">(180-AB5)-(180-AA5)</f>
        <v>79</v>
      </c>
      <c r="AE5" s="220">
        <f t="shared" ref="AE5:AE6" si="4">(90-AA5)+AB5</f>
        <v>11</v>
      </c>
      <c r="AF5" s="220">
        <f t="shared" ref="AF5:AF6" si="5">SIN(RADIANS(AD5))*AC5</f>
        <v>181.30654078278351</v>
      </c>
      <c r="AJ5" s="251">
        <v>0.3357175925925926</v>
      </c>
      <c r="AK5" s="464">
        <f t="shared" ref="AK5:AK31" si="6">AJ5+DATE(2024,1,14)</f>
        <v>45305.335717592592</v>
      </c>
      <c r="AL5" s="252" t="s">
        <v>311</v>
      </c>
      <c r="AM5" s="252">
        <f>0.7/100</f>
        <v>6.9999999999999993E-3</v>
      </c>
      <c r="AN5" s="252">
        <v>0.05</v>
      </c>
      <c r="AO5" s="252">
        <v>5.6000000000000001E-2</v>
      </c>
      <c r="AP5" s="252">
        <v>131.4</v>
      </c>
      <c r="AQ5" s="254">
        <f>$CZ$20</f>
        <v>165.66780904455564</v>
      </c>
      <c r="AR5" s="252">
        <f t="shared" ref="AR5:AR65" si="7">AQ5/AO5</f>
        <v>2958.3537329384935</v>
      </c>
      <c r="AS5" s="252">
        <f t="shared" ref="AS5:AS65" si="8">AM5*AR5</f>
        <v>20.708476130569451</v>
      </c>
      <c r="AT5" s="252">
        <f>AN5*AR5</f>
        <v>147.91768664692469</v>
      </c>
      <c r="AU5" s="381">
        <f>AT5/SIN(RADIANS($CX$6))</f>
        <v>167.52714186351292</v>
      </c>
      <c r="AV5" s="4">
        <f t="shared" ref="AV5:AV65" si="9">0.001*((AQ5/(AO5+0.001)))</f>
        <v>2.9064527902553619</v>
      </c>
      <c r="AW5" s="4">
        <f t="shared" ref="AW5:AW65" si="10">0.001*((AQ5/(AO5-0.001)))</f>
        <v>3.0121419826282847</v>
      </c>
      <c r="AX5" s="1">
        <f t="shared" ref="AX5:AX31" si="11">AS5+AV5</f>
        <v>23.614928920824813</v>
      </c>
      <c r="AY5" s="1">
        <f t="shared" ref="AY5:AY31" si="12">AS5-AW5</f>
        <v>17.696334147941165</v>
      </c>
      <c r="BC5" s="297" t="e">
        <f>#REF!</f>
        <v>#REF!</v>
      </c>
      <c r="BD5" s="464" t="e">
        <f t="shared" ref="BD5:BD68" si="13">BC5+DATE(2024,1,14)</f>
        <v>#REF!</v>
      </c>
      <c r="BE5" s="298"/>
      <c r="BF5" s="298"/>
      <c r="BG5" s="298"/>
      <c r="BH5" s="298"/>
      <c r="BI5" s="298"/>
      <c r="BJ5" s="298"/>
      <c r="BK5" s="298"/>
      <c r="BL5" s="298"/>
      <c r="BM5" s="298"/>
      <c r="BN5" s="381">
        <f>BM5/SIN(RADIANS($CX$6))</f>
        <v>0</v>
      </c>
      <c r="BO5" s="4"/>
      <c r="BP5" s="4"/>
      <c r="BQ5" s="1">
        <f t="shared" ref="BQ5:BQ68" si="14">BL5+BO5</f>
        <v>0</v>
      </c>
      <c r="BR5" s="1">
        <f t="shared" ref="BR5:BR68" si="15">BL5-BP5</f>
        <v>0</v>
      </c>
      <c r="BV5" s="281">
        <v>0.50793981481481476</v>
      </c>
      <c r="BW5" s="464">
        <f t="shared" ref="BW5:BW27" si="16">BV5+DATE(2024,1,14)</f>
        <v>45305.507939814815</v>
      </c>
      <c r="BX5" s="282" t="s">
        <v>327</v>
      </c>
      <c r="BY5" s="282">
        <v>1.6E-2</v>
      </c>
      <c r="BZ5" s="282">
        <v>6.9000000000000006E-2</v>
      </c>
      <c r="CA5" s="282">
        <v>0.1</v>
      </c>
      <c r="CB5" s="282">
        <f>$CW$14</f>
        <v>33.4</v>
      </c>
      <c r="CC5" s="282">
        <f>$CZ$14</f>
        <v>27.021167612123243</v>
      </c>
      <c r="CD5" s="282">
        <f t="shared" ref="CD5:CD22" si="17">CC5/CA5</f>
        <v>270.21167612123241</v>
      </c>
      <c r="CE5" s="282">
        <f t="shared" ref="CE5:CE22" si="18">BY5*CD5</f>
        <v>4.3233868179397188</v>
      </c>
      <c r="CF5" s="282">
        <f t="shared" ref="CF5:CF61" si="19">BZ5*CD5</f>
        <v>18.644605652365037</v>
      </c>
      <c r="CG5" s="381">
        <f>CF5/SIN(RADIANS($CX$6))</f>
        <v>21.116321968776216</v>
      </c>
      <c r="CH5" s="4">
        <f t="shared" ref="CH5:CH33" si="20">0.001*((CC5/(CA5+0.001)))</f>
        <v>0.26753631299131925</v>
      </c>
      <c r="CI5" s="4">
        <f t="shared" ref="CI5:CI33" si="21">0.001*((CC5/(CA5-0.001)))</f>
        <v>0.27294108699114383</v>
      </c>
      <c r="CJ5" s="1">
        <f t="shared" ref="CJ5:CJ63" si="22">CE5+CH5</f>
        <v>4.5909231309310377</v>
      </c>
      <c r="CK5" s="1">
        <f t="shared" ref="CK5:CK63" si="23">CE5-CI5</f>
        <v>4.0504457309485753</v>
      </c>
      <c r="CS5" s="220" t="s">
        <v>319</v>
      </c>
      <c r="CT5" s="220" t="s">
        <v>60</v>
      </c>
      <c r="CU5" s="220">
        <v>97</v>
      </c>
      <c r="CV5" s="220">
        <v>18</v>
      </c>
      <c r="CW5" s="220">
        <v>184.7</v>
      </c>
      <c r="CX5" s="220">
        <f t="shared" ref="CX5:CX6" si="24">(180-CV5)-(180-CU5)</f>
        <v>79</v>
      </c>
      <c r="CY5" s="220">
        <f t="shared" ref="CY5:CY6" si="25">(90-CU5)+CV5</f>
        <v>11</v>
      </c>
      <c r="CZ5" s="220">
        <f t="shared" ref="CZ5:CZ9" si="26">SIN(RADIANS(CX5))*CW5</f>
        <v>181.30654078278351</v>
      </c>
      <c r="DB5" t="s">
        <v>319</v>
      </c>
      <c r="DC5">
        <f>CW5</f>
        <v>184.7</v>
      </c>
      <c r="DD5">
        <v>25.5</v>
      </c>
      <c r="DE5" s="306" t="e">
        <f>MAX(#REF!)</f>
        <v>#REF!</v>
      </c>
      <c r="DF5" s="287">
        <f>J7</f>
        <v>0.34155092592592595</v>
      </c>
      <c r="DG5" t="e">
        <f>AVERAGE(#REF!)</f>
        <v>#REF!</v>
      </c>
    </row>
    <row r="6" spans="1:111" ht="60" x14ac:dyDescent="0.25">
      <c r="A6" s="87">
        <v>45305</v>
      </c>
      <c r="B6" s="70">
        <v>0.33579861111111109</v>
      </c>
      <c r="C6" s="68" t="s">
        <v>138</v>
      </c>
      <c r="D6" s="68" t="s">
        <v>140</v>
      </c>
      <c r="E6" s="68" t="s">
        <v>139</v>
      </c>
      <c r="F6" s="82" t="s">
        <v>60</v>
      </c>
      <c r="H6" s="753"/>
      <c r="I6" s="68" t="s">
        <v>138</v>
      </c>
      <c r="J6" s="180">
        <v>0.33131944444444444</v>
      </c>
      <c r="K6" s="180"/>
      <c r="L6" s="180"/>
      <c r="M6" s="180">
        <v>0.33579861111111109</v>
      </c>
      <c r="N6" s="180">
        <f t="shared" si="0"/>
        <v>4.4791666666666452E-3</v>
      </c>
      <c r="O6" s="194">
        <f>6*60+27</f>
        <v>387</v>
      </c>
      <c r="P6" s="194">
        <v>131.4</v>
      </c>
      <c r="Q6" s="194">
        <f t="shared" si="1"/>
        <v>0.33953488372093027</v>
      </c>
      <c r="R6" s="208">
        <f t="shared" si="2"/>
        <v>20.372093023255815</v>
      </c>
      <c r="S6" s="69" t="s">
        <v>268</v>
      </c>
      <c r="T6" s="68" t="s">
        <v>270</v>
      </c>
      <c r="U6" s="68"/>
      <c r="Y6" s="221" t="s">
        <v>320</v>
      </c>
      <c r="Z6" s="221" t="s">
        <v>60</v>
      </c>
      <c r="AA6" s="221">
        <v>101</v>
      </c>
      <c r="AB6" s="221">
        <v>39</v>
      </c>
      <c r="AC6" s="221">
        <v>44.9</v>
      </c>
      <c r="AD6" s="221">
        <f t="shared" si="3"/>
        <v>62</v>
      </c>
      <c r="AE6" s="221">
        <f t="shared" si="4"/>
        <v>28</v>
      </c>
      <c r="AF6" s="221">
        <f t="shared" si="5"/>
        <v>39.644346919365816</v>
      </c>
      <c r="AJ6" s="233">
        <v>0.33587962962962964</v>
      </c>
      <c r="AK6" s="464">
        <f t="shared" si="6"/>
        <v>45305.335879629631</v>
      </c>
      <c r="AL6" s="234" t="s">
        <v>311</v>
      </c>
      <c r="AM6" s="234">
        <f>1.3/100</f>
        <v>1.3000000000000001E-2</v>
      </c>
      <c r="AN6" s="234">
        <v>0.05</v>
      </c>
      <c r="AO6" s="234">
        <v>5.6000000000000001E-2</v>
      </c>
      <c r="AP6" s="234">
        <v>131.4</v>
      </c>
      <c r="AQ6" s="255">
        <f>$CZ$20</f>
        <v>165.66780904455564</v>
      </c>
      <c r="AR6" s="234">
        <f t="shared" si="7"/>
        <v>2958.3537329384935</v>
      </c>
      <c r="AS6" s="234">
        <f t="shared" si="8"/>
        <v>38.458598528200419</v>
      </c>
      <c r="AT6" s="234">
        <f t="shared" ref="AT6:AT65" si="27">AN6*AR6</f>
        <v>147.91768664692469</v>
      </c>
      <c r="AU6" s="381">
        <f>AT6/SIN(RADIANS($CX$6))</f>
        <v>167.52714186351292</v>
      </c>
      <c r="AV6" s="4">
        <f t="shared" si="9"/>
        <v>2.9064527902553619</v>
      </c>
      <c r="AW6" s="4">
        <f t="shared" si="10"/>
        <v>3.0121419826282847</v>
      </c>
      <c r="AX6" s="1">
        <f t="shared" si="11"/>
        <v>41.365051318455784</v>
      </c>
      <c r="AY6" s="1">
        <f t="shared" si="12"/>
        <v>35.446456545572133</v>
      </c>
      <c r="BC6" s="266">
        <v>0.34616898148148145</v>
      </c>
      <c r="BD6" s="464">
        <f t="shared" si="13"/>
        <v>45305.346168981479</v>
      </c>
      <c r="BE6" s="247" t="s">
        <v>324</v>
      </c>
      <c r="BF6" s="247">
        <v>1.0999999999999999E-2</v>
      </c>
      <c r="BG6" s="247">
        <v>7.0000000000000001E-3</v>
      </c>
      <c r="BH6" s="247">
        <v>1.7999999999999999E-2</v>
      </c>
      <c r="BI6" s="247">
        <f>$CW$11</f>
        <v>72.8</v>
      </c>
      <c r="BJ6" s="247">
        <f>$CZ$11</f>
        <v>71.209145333421048</v>
      </c>
      <c r="BK6" s="247">
        <f>BJ6/BH6</f>
        <v>3956.0636296345028</v>
      </c>
      <c r="BL6" s="247">
        <f>BF6*BK6</f>
        <v>43.51669992597953</v>
      </c>
      <c r="BM6" s="247">
        <f>BG6*BK6</f>
        <v>27.692445407441522</v>
      </c>
      <c r="BN6" s="381">
        <f>BM6/SIN(RADIANS($CX$6))</f>
        <v>31.363634298809497</v>
      </c>
      <c r="BO6" s="4">
        <f t="shared" ref="BO6:BO47" si="28">0.001*((BJ6/(BH6+0.001)))</f>
        <v>3.7478497543905815</v>
      </c>
      <c r="BP6" s="4">
        <f t="shared" ref="BP6:BP47" si="29">0.001*((BJ6/(BH6-0.001)))</f>
        <v>4.1887732549071206</v>
      </c>
      <c r="BQ6" s="1">
        <f t="shared" si="14"/>
        <v>47.264549680370109</v>
      </c>
      <c r="BR6" s="1">
        <f t="shared" si="15"/>
        <v>39.327926671072412</v>
      </c>
      <c r="BV6" s="281">
        <v>0.50836805555555553</v>
      </c>
      <c r="BW6" s="464">
        <f t="shared" si="16"/>
        <v>45305.508368055554</v>
      </c>
      <c r="BX6" s="282" t="s">
        <v>327</v>
      </c>
      <c r="BY6" s="282">
        <v>1.9E-2</v>
      </c>
      <c r="BZ6" s="282">
        <v>9.5000000000000001E-2</v>
      </c>
      <c r="CA6" s="282">
        <v>0.1</v>
      </c>
      <c r="CB6" s="282">
        <f>$CW$14</f>
        <v>33.4</v>
      </c>
      <c r="CC6" s="282">
        <f>$CZ$14</f>
        <v>27.021167612123243</v>
      </c>
      <c r="CD6" s="282">
        <f t="shared" si="17"/>
        <v>270.21167612123241</v>
      </c>
      <c r="CE6" s="282">
        <f t="shared" si="18"/>
        <v>5.1340218463034155</v>
      </c>
      <c r="CF6" s="282">
        <f t="shared" ref="CF6:CF22" si="30">BZ6*CD6</f>
        <v>25.670109231517081</v>
      </c>
      <c r="CG6" s="381">
        <f>CF6/SIN(RADIANS($CX$6))</f>
        <v>29.073196913532474</v>
      </c>
      <c r="CH6" s="4">
        <f t="shared" si="20"/>
        <v>0.26753631299131925</v>
      </c>
      <c r="CI6" s="4">
        <f t="shared" si="21"/>
        <v>0.27294108699114383</v>
      </c>
      <c r="CJ6" s="1">
        <f t="shared" si="22"/>
        <v>5.4015581592947344</v>
      </c>
      <c r="CK6" s="1">
        <f t="shared" si="23"/>
        <v>4.861080759312272</v>
      </c>
      <c r="CS6" s="221" t="s">
        <v>320</v>
      </c>
      <c r="CT6" s="221" t="s">
        <v>60</v>
      </c>
      <c r="CU6" s="221">
        <v>101</v>
      </c>
      <c r="CV6" s="221">
        <v>39</v>
      </c>
      <c r="CW6" s="221">
        <v>44.9</v>
      </c>
      <c r="CX6" s="221">
        <f t="shared" si="24"/>
        <v>62</v>
      </c>
      <c r="CY6" s="221">
        <f t="shared" si="25"/>
        <v>28</v>
      </c>
      <c r="CZ6" s="221">
        <f t="shared" si="26"/>
        <v>39.644346919365816</v>
      </c>
      <c r="DB6" t="s">
        <v>311</v>
      </c>
      <c r="DC6">
        <f>CW6+CW7</f>
        <v>176.3</v>
      </c>
      <c r="DD6">
        <v>29.6</v>
      </c>
      <c r="DE6" s="306" t="e">
        <f>MAX(#REF!)</f>
        <v>#REF!</v>
      </c>
      <c r="DF6" s="287">
        <f>J6</f>
        <v>0.33131944444444444</v>
      </c>
      <c r="DG6" t="e">
        <f>AVERAGE(#REF!)</f>
        <v>#REF!</v>
      </c>
    </row>
    <row r="7" spans="1:111" ht="45" x14ac:dyDescent="0.25">
      <c r="A7" s="89">
        <v>45305</v>
      </c>
      <c r="B7" s="72">
        <v>0.33784722222222219</v>
      </c>
      <c r="C7" s="71" t="s">
        <v>142</v>
      </c>
      <c r="D7" s="71" t="s">
        <v>143</v>
      </c>
      <c r="E7" s="71"/>
      <c r="F7" s="83" t="s">
        <v>60</v>
      </c>
      <c r="H7" s="753"/>
      <c r="I7" s="68" t="s">
        <v>154</v>
      </c>
      <c r="J7" s="180">
        <v>0.34155092592592595</v>
      </c>
      <c r="K7" s="180">
        <v>0.3432291666666667</v>
      </c>
      <c r="L7" s="180">
        <v>0.34840277777777778</v>
      </c>
      <c r="M7" s="180">
        <v>0.34847222222222224</v>
      </c>
      <c r="N7" s="180">
        <f t="shared" si="0"/>
        <v>6.9212962962962865E-3</v>
      </c>
      <c r="O7" s="194">
        <f>9*60+58</f>
        <v>598</v>
      </c>
      <c r="P7" s="194">
        <v>44.9</v>
      </c>
      <c r="Q7" s="194">
        <f t="shared" si="1"/>
        <v>7.5083612040133779E-2</v>
      </c>
      <c r="R7" s="208">
        <f t="shared" si="2"/>
        <v>4.5050167224080271</v>
      </c>
      <c r="S7" s="69"/>
      <c r="T7" s="70" t="s">
        <v>271</v>
      </c>
      <c r="U7" s="68"/>
      <c r="Y7" s="221" t="s">
        <v>311</v>
      </c>
      <c r="Z7" s="221" t="s">
        <v>60</v>
      </c>
      <c r="AA7" s="221">
        <v>104</v>
      </c>
      <c r="AB7" s="221">
        <v>34</v>
      </c>
      <c r="AC7" s="221">
        <v>131.4</v>
      </c>
      <c r="AD7" s="221">
        <f>(180-AB7)-(180-AA7)</f>
        <v>70</v>
      </c>
      <c r="AE7" s="221">
        <f>(90-AA7)+AB7</f>
        <v>20</v>
      </c>
      <c r="AF7" s="221">
        <f>SIN(RADIANS(AD7))*AC7</f>
        <v>123.47561037126836</v>
      </c>
      <c r="AJ7" s="233">
        <v>0.33599537037037036</v>
      </c>
      <c r="AK7" s="464">
        <f t="shared" si="6"/>
        <v>45305.335995370369</v>
      </c>
      <c r="AL7" s="234" t="s">
        <v>311</v>
      </c>
      <c r="AM7" s="234">
        <v>1.4E-2</v>
      </c>
      <c r="AN7" s="234">
        <v>0.05</v>
      </c>
      <c r="AO7" s="234">
        <v>5.6000000000000001E-2</v>
      </c>
      <c r="AP7" s="234">
        <v>131.4</v>
      </c>
      <c r="AQ7" s="255">
        <f>$CZ$20</f>
        <v>165.66780904455564</v>
      </c>
      <c r="AR7" s="234">
        <f t="shared" si="7"/>
        <v>2958.3537329384935</v>
      </c>
      <c r="AS7" s="234">
        <f t="shared" si="8"/>
        <v>41.41695226113891</v>
      </c>
      <c r="AT7" s="234">
        <f t="shared" si="27"/>
        <v>147.91768664692469</v>
      </c>
      <c r="AU7" s="381">
        <f>AT7/SIN(RADIANS($CX$6))</f>
        <v>167.52714186351292</v>
      </c>
      <c r="AV7" s="4">
        <f t="shared" si="9"/>
        <v>2.9064527902553619</v>
      </c>
      <c r="AW7" s="4">
        <f t="shared" si="10"/>
        <v>3.0121419826282847</v>
      </c>
      <c r="AX7" s="1">
        <f t="shared" si="11"/>
        <v>44.323405051394275</v>
      </c>
      <c r="AY7" s="1">
        <f t="shared" si="12"/>
        <v>38.404810278510624</v>
      </c>
      <c r="BC7" s="240">
        <v>0.34645833333333331</v>
      </c>
      <c r="BD7" s="464">
        <f t="shared" si="13"/>
        <v>45305.346458333333</v>
      </c>
      <c r="BE7" s="239" t="s">
        <v>324</v>
      </c>
      <c r="BF7" s="239">
        <v>6.0000000000000001E-3</v>
      </c>
      <c r="BG7" s="239">
        <v>0.01</v>
      </c>
      <c r="BH7" s="239">
        <v>1.7999999999999999E-2</v>
      </c>
      <c r="BI7" s="239">
        <f>$CW$11</f>
        <v>72.8</v>
      </c>
      <c r="BJ7" s="239">
        <f>$CZ$11</f>
        <v>71.209145333421048</v>
      </c>
      <c r="BK7" s="239">
        <f t="shared" ref="BK7:BK47" si="31">BJ7/BH7</f>
        <v>3956.0636296345028</v>
      </c>
      <c r="BL7" s="239">
        <f t="shared" ref="BL7:BL47" si="32">BF7*BK7</f>
        <v>23.736381777807019</v>
      </c>
      <c r="BM7" s="239">
        <f t="shared" ref="BM7:BM47" si="33">BG7*BK7</f>
        <v>39.560636296345031</v>
      </c>
      <c r="BN7" s="381">
        <f>BM7/SIN(RADIANS($CX$6))</f>
        <v>44.805191855442139</v>
      </c>
      <c r="BO7" s="4">
        <f t="shared" si="28"/>
        <v>3.7478497543905815</v>
      </c>
      <c r="BP7" s="4">
        <f t="shared" si="29"/>
        <v>4.1887732549071206</v>
      </c>
      <c r="BQ7" s="1">
        <f t="shared" si="14"/>
        <v>27.484231532197601</v>
      </c>
      <c r="BR7" s="1">
        <f t="shared" si="15"/>
        <v>19.5476085228999</v>
      </c>
      <c r="BV7" s="281">
        <v>0.50865740740740739</v>
      </c>
      <c r="BW7" s="464">
        <f t="shared" si="16"/>
        <v>45305.508657407408</v>
      </c>
      <c r="BX7" s="282" t="s">
        <v>327</v>
      </c>
      <c r="BY7" s="282">
        <v>1.6E-2</v>
      </c>
      <c r="BZ7" s="282">
        <v>0.1</v>
      </c>
      <c r="CA7" s="282">
        <v>0.1</v>
      </c>
      <c r="CB7" s="282">
        <f>$CW$14</f>
        <v>33.4</v>
      </c>
      <c r="CC7" s="282">
        <f>$CZ$14</f>
        <v>27.021167612123243</v>
      </c>
      <c r="CD7" s="282">
        <f t="shared" si="17"/>
        <v>270.21167612123241</v>
      </c>
      <c r="CE7" s="282">
        <f t="shared" si="18"/>
        <v>4.3233868179397188</v>
      </c>
      <c r="CF7" s="282">
        <f t="shared" si="30"/>
        <v>27.021167612123243</v>
      </c>
      <c r="CG7" s="381">
        <f>CF7/SIN(RADIANS($CX$6))</f>
        <v>30.603365172139448</v>
      </c>
      <c r="CH7" s="4">
        <f t="shared" si="20"/>
        <v>0.26753631299131925</v>
      </c>
      <c r="CI7" s="4">
        <f t="shared" si="21"/>
        <v>0.27294108699114383</v>
      </c>
      <c r="CJ7" s="1">
        <f t="shared" si="22"/>
        <v>4.5909231309310377</v>
      </c>
      <c r="CK7" s="1">
        <f t="shared" si="23"/>
        <v>4.0504457309485753</v>
      </c>
      <c r="CR7" s="456"/>
      <c r="CS7" s="221" t="s">
        <v>311</v>
      </c>
      <c r="CT7" s="221" t="s">
        <v>60</v>
      </c>
      <c r="CU7" s="221">
        <v>104</v>
      </c>
      <c r="CV7" s="221">
        <v>34</v>
      </c>
      <c r="CW7" s="221">
        <v>131.4</v>
      </c>
      <c r="CX7" s="221">
        <f>(180-CV7)-(180-CU7)</f>
        <v>70</v>
      </c>
      <c r="CY7" s="221">
        <f>(90-CU7)+CV7</f>
        <v>20</v>
      </c>
      <c r="CZ7" s="221">
        <f>SIN(RADIANS(CX7))*CW7</f>
        <v>123.47561037126836</v>
      </c>
      <c r="DB7" t="s">
        <v>321</v>
      </c>
      <c r="DC7">
        <f t="shared" ref="DC7:DC17" si="34">CW8</f>
        <v>197.2</v>
      </c>
      <c r="DD7">
        <v>21.4</v>
      </c>
      <c r="DE7" s="306" t="e">
        <f>MAX(#REF!)</f>
        <v>#REF!</v>
      </c>
      <c r="DF7" s="287">
        <f t="shared" ref="DF7:DF17" si="35">J8</f>
        <v>0.33784722222222219</v>
      </c>
      <c r="DG7" t="e">
        <f>AVERAGE(#REF!)</f>
        <v>#REF!</v>
      </c>
    </row>
    <row r="8" spans="1:111" ht="21" x14ac:dyDescent="0.25">
      <c r="A8" s="89">
        <v>45305</v>
      </c>
      <c r="B8" s="72">
        <v>0.34115740740740735</v>
      </c>
      <c r="C8" s="71" t="s">
        <v>142</v>
      </c>
      <c r="D8" s="71" t="s">
        <v>144</v>
      </c>
      <c r="E8" s="71"/>
      <c r="F8" s="83" t="s">
        <v>60</v>
      </c>
      <c r="H8" s="753"/>
      <c r="I8" s="71" t="s">
        <v>142</v>
      </c>
      <c r="J8" s="181">
        <v>0.33784722222222219</v>
      </c>
      <c r="K8" s="181">
        <v>0.34115740740740735</v>
      </c>
      <c r="L8" s="181">
        <v>0.34340277777777778</v>
      </c>
      <c r="M8" s="181">
        <v>0.34340277777777778</v>
      </c>
      <c r="N8" s="181">
        <f t="shared" si="0"/>
        <v>5.5555555555555913E-3</v>
      </c>
      <c r="O8" s="195">
        <f>8*60</f>
        <v>480</v>
      </c>
      <c r="P8" s="195">
        <v>197.2</v>
      </c>
      <c r="Q8" s="195">
        <f t="shared" si="1"/>
        <v>0.41083333333333333</v>
      </c>
      <c r="R8" s="209">
        <f t="shared" si="2"/>
        <v>24.65</v>
      </c>
      <c r="S8" s="71"/>
      <c r="T8" s="122" t="s">
        <v>273</v>
      </c>
      <c r="U8" s="71"/>
      <c r="Y8" s="222" t="s">
        <v>321</v>
      </c>
      <c r="Z8" s="222" t="s">
        <v>60</v>
      </c>
      <c r="AA8" s="222">
        <v>109</v>
      </c>
      <c r="AB8" s="222">
        <v>34</v>
      </c>
      <c r="AC8" s="222">
        <v>197.2</v>
      </c>
      <c r="AD8" s="222">
        <f t="shared" ref="AD8:AD18" si="36">(180-AB8)-(180-AA8)</f>
        <v>75</v>
      </c>
      <c r="AE8" s="222">
        <f t="shared" ref="AE8:AE18" si="37">(90-AA8)+AB8</f>
        <v>15</v>
      </c>
      <c r="AF8" s="222">
        <f t="shared" ref="AF8:AF18" si="38">SIN(RADIANS(AD8))*AC8</f>
        <v>190.48057294420425</v>
      </c>
      <c r="AJ8" s="233">
        <v>0.33707175925925931</v>
      </c>
      <c r="AK8" s="464">
        <f t="shared" si="6"/>
        <v>45305.337071759262</v>
      </c>
      <c r="AL8" s="234" t="s">
        <v>311</v>
      </c>
      <c r="AM8" s="234">
        <v>1.2E-2</v>
      </c>
      <c r="AN8" s="234">
        <v>5.5E-2</v>
      </c>
      <c r="AO8" s="234">
        <v>5.6000000000000001E-2</v>
      </c>
      <c r="AP8" s="234">
        <v>131.4</v>
      </c>
      <c r="AQ8" s="255">
        <f>$CZ$20</f>
        <v>165.66780904455564</v>
      </c>
      <c r="AR8" s="234">
        <f t="shared" si="7"/>
        <v>2958.3537329384935</v>
      </c>
      <c r="AS8" s="234">
        <f t="shared" si="8"/>
        <v>35.500244795261921</v>
      </c>
      <c r="AT8" s="234">
        <f t="shared" si="27"/>
        <v>162.70945531161715</v>
      </c>
      <c r="AU8" s="381">
        <f>AT8/SIN(RADIANS($CX$6))</f>
        <v>184.27985604986421</v>
      </c>
      <c r="AV8" s="4">
        <f t="shared" si="9"/>
        <v>2.9064527902553619</v>
      </c>
      <c r="AW8" s="4">
        <f t="shared" si="10"/>
        <v>3.0121419826282847</v>
      </c>
      <c r="AX8" s="1">
        <f t="shared" si="11"/>
        <v>38.406697585517286</v>
      </c>
      <c r="AY8" s="1">
        <f t="shared" si="12"/>
        <v>32.488102812633635</v>
      </c>
      <c r="BC8" s="240">
        <v>0.34668981481481481</v>
      </c>
      <c r="BD8" s="464">
        <f t="shared" si="13"/>
        <v>45305.346689814818</v>
      </c>
      <c r="BE8" s="239" t="s">
        <v>324</v>
      </c>
      <c r="BF8" s="239">
        <v>0.01</v>
      </c>
      <c r="BG8" s="239">
        <v>1.0999999999999999E-2</v>
      </c>
      <c r="BH8" s="239">
        <v>1.7999999999999999E-2</v>
      </c>
      <c r="BI8" s="239">
        <f>$CW$11</f>
        <v>72.8</v>
      </c>
      <c r="BJ8" s="239">
        <f>$CZ$11</f>
        <v>71.209145333421048</v>
      </c>
      <c r="BK8" s="239">
        <f t="shared" si="31"/>
        <v>3956.0636296345028</v>
      </c>
      <c r="BL8" s="239">
        <f t="shared" si="32"/>
        <v>39.560636296345031</v>
      </c>
      <c r="BM8" s="239">
        <f t="shared" si="33"/>
        <v>43.51669992597953</v>
      </c>
      <c r="BN8" s="381">
        <f>BM8/SIN(RADIANS($CX$6))</f>
        <v>49.285711040986349</v>
      </c>
      <c r="BO8" s="4">
        <f t="shared" si="28"/>
        <v>3.7478497543905815</v>
      </c>
      <c r="BP8" s="4">
        <f t="shared" si="29"/>
        <v>4.1887732549071206</v>
      </c>
      <c r="BQ8" s="1">
        <f t="shared" si="14"/>
        <v>43.30848605073561</v>
      </c>
      <c r="BR8" s="1">
        <f t="shared" si="15"/>
        <v>35.371863041437912</v>
      </c>
      <c r="BV8" s="281">
        <v>0.50901620370370371</v>
      </c>
      <c r="BW8" s="464">
        <f t="shared" si="16"/>
        <v>45305.509016203701</v>
      </c>
      <c r="BX8" s="282" t="s">
        <v>327</v>
      </c>
      <c r="BY8" s="282">
        <v>3.6999999999999998E-2</v>
      </c>
      <c r="BZ8" s="282">
        <v>0.1</v>
      </c>
      <c r="CA8" s="282">
        <v>0.1</v>
      </c>
      <c r="CB8" s="282">
        <f>$CW$14</f>
        <v>33.4</v>
      </c>
      <c r="CC8" s="282">
        <f>$CZ$14</f>
        <v>27.021167612123243</v>
      </c>
      <c r="CD8" s="282">
        <f t="shared" si="17"/>
        <v>270.21167612123241</v>
      </c>
      <c r="CE8" s="282">
        <f t="shared" si="18"/>
        <v>9.9978320164855994</v>
      </c>
      <c r="CF8" s="282">
        <f t="shared" si="30"/>
        <v>27.021167612123243</v>
      </c>
      <c r="CG8" s="381">
        <f>CF8/SIN(RADIANS($CX$6))</f>
        <v>30.603365172139448</v>
      </c>
      <c r="CH8" s="4">
        <f t="shared" si="20"/>
        <v>0.26753631299131925</v>
      </c>
      <c r="CI8" s="4">
        <f t="shared" si="21"/>
        <v>0.27294108699114383</v>
      </c>
      <c r="CJ8" s="1">
        <f t="shared" si="22"/>
        <v>10.265368329476919</v>
      </c>
      <c r="CK8" s="1">
        <f t="shared" si="23"/>
        <v>9.724890929494455</v>
      </c>
      <c r="CR8" s="455"/>
      <c r="CS8" s="222" t="s">
        <v>321</v>
      </c>
      <c r="CT8" s="222" t="s">
        <v>60</v>
      </c>
      <c r="CU8" s="222">
        <v>109</v>
      </c>
      <c r="CV8" s="222">
        <v>34</v>
      </c>
      <c r="CW8" s="222">
        <v>197.2</v>
      </c>
      <c r="CX8" s="222">
        <f t="shared" ref="CX8:CX18" si="39">(180-CV8)-(180-CU8)</f>
        <v>75</v>
      </c>
      <c r="CY8" s="222">
        <f t="shared" ref="CY8:CY18" si="40">(90-CU8)+CV8</f>
        <v>15</v>
      </c>
      <c r="CZ8" s="222">
        <f t="shared" si="26"/>
        <v>190.48057294420425</v>
      </c>
      <c r="DB8" t="s">
        <v>322</v>
      </c>
      <c r="DC8">
        <f t="shared" si="34"/>
        <v>57</v>
      </c>
      <c r="DD8">
        <v>1.3</v>
      </c>
      <c r="DE8" s="306" t="e">
        <f>MAX(#REF!)</f>
        <v>#REF!</v>
      </c>
      <c r="DF8" s="287">
        <f t="shared" si="35"/>
        <v>0.34262731481481484</v>
      </c>
      <c r="DG8" t="e">
        <f>AVERAGE(#REF!)</f>
        <v>#REF!</v>
      </c>
    </row>
    <row r="9" spans="1:111" ht="21" x14ac:dyDescent="0.25">
      <c r="A9" s="87">
        <v>45305</v>
      </c>
      <c r="B9" s="70">
        <v>0.34155092592592595</v>
      </c>
      <c r="C9" s="68" t="s">
        <v>138</v>
      </c>
      <c r="D9" s="68" t="s">
        <v>141</v>
      </c>
      <c r="E9" s="68"/>
      <c r="F9" s="82" t="s">
        <v>60</v>
      </c>
      <c r="H9" s="753"/>
      <c r="I9" s="78" t="s">
        <v>146</v>
      </c>
      <c r="J9" s="182">
        <v>0.34262731481481484</v>
      </c>
      <c r="K9" s="182">
        <v>0.34378472222222217</v>
      </c>
      <c r="L9" s="182">
        <v>0.3432291666666667</v>
      </c>
      <c r="M9" s="182">
        <v>0.34378472222222217</v>
      </c>
      <c r="N9" s="182">
        <f t="shared" si="0"/>
        <v>1.1574074074073293E-3</v>
      </c>
      <c r="O9" s="196">
        <f>1*60+40</f>
        <v>100</v>
      </c>
      <c r="P9" s="196">
        <v>57</v>
      </c>
      <c r="Q9" s="196">
        <f t="shared" si="1"/>
        <v>0.56999999999999995</v>
      </c>
      <c r="R9" s="210">
        <f t="shared" si="2"/>
        <v>34.199999999999996</v>
      </c>
      <c r="S9" s="78"/>
      <c r="T9" s="115" t="s">
        <v>272</v>
      </c>
      <c r="U9" s="78"/>
      <c r="Y9" s="223" t="s">
        <v>322</v>
      </c>
      <c r="Z9" s="223" t="s">
        <v>60</v>
      </c>
      <c r="AA9" s="223">
        <v>114</v>
      </c>
      <c r="AB9" s="223">
        <v>61</v>
      </c>
      <c r="AC9" s="223">
        <v>57</v>
      </c>
      <c r="AD9" s="223">
        <f t="shared" si="36"/>
        <v>53</v>
      </c>
      <c r="AE9" s="223">
        <f t="shared" si="37"/>
        <v>37</v>
      </c>
      <c r="AF9" s="223">
        <f t="shared" si="38"/>
        <v>45.522224072695693</v>
      </c>
      <c r="AJ9" s="233">
        <v>0.33885416666666668</v>
      </c>
      <c r="AK9" s="464">
        <f t="shared" si="6"/>
        <v>45305.338854166665</v>
      </c>
      <c r="AL9" s="234" t="s">
        <v>311</v>
      </c>
      <c r="AM9" s="234">
        <v>1.4E-2</v>
      </c>
      <c r="AN9" s="234">
        <v>5.6000000000000001E-2</v>
      </c>
      <c r="AO9" s="234">
        <v>5.6000000000000001E-2</v>
      </c>
      <c r="AP9" s="234">
        <v>131.4</v>
      </c>
      <c r="AQ9" s="255">
        <f>$CZ$20</f>
        <v>165.66780904455564</v>
      </c>
      <c r="AR9" s="234">
        <f t="shared" si="7"/>
        <v>2958.3537329384935</v>
      </c>
      <c r="AS9" s="234">
        <f t="shared" si="8"/>
        <v>41.41695226113891</v>
      </c>
      <c r="AT9" s="234">
        <f t="shared" si="27"/>
        <v>165.66780904455564</v>
      </c>
      <c r="AU9" s="381">
        <f>AT9/SIN(RADIANS($CX$6))</f>
        <v>187.63039888713445</v>
      </c>
      <c r="AV9" s="4">
        <f t="shared" si="9"/>
        <v>2.9064527902553619</v>
      </c>
      <c r="AW9" s="4">
        <f t="shared" si="10"/>
        <v>3.0121419826282847</v>
      </c>
      <c r="AX9" s="1">
        <f t="shared" si="11"/>
        <v>44.323405051394275</v>
      </c>
      <c r="AY9" s="1">
        <f t="shared" si="12"/>
        <v>38.404810278510624</v>
      </c>
      <c r="BC9" s="240">
        <v>0.34714120370370366</v>
      </c>
      <c r="BD9" s="464">
        <f t="shared" si="13"/>
        <v>45305.347141203703</v>
      </c>
      <c r="BE9" s="239" t="s">
        <v>324</v>
      </c>
      <c r="BF9" s="239">
        <v>8.9999999999999993E-3</v>
      </c>
      <c r="BG9" s="239">
        <v>1.7999999999999999E-2</v>
      </c>
      <c r="BH9" s="239">
        <v>1.7999999999999999E-2</v>
      </c>
      <c r="BI9" s="239">
        <f>$CW$11</f>
        <v>72.8</v>
      </c>
      <c r="BJ9" s="239">
        <f>$CZ$11</f>
        <v>71.209145333421048</v>
      </c>
      <c r="BK9" s="239">
        <f t="shared" si="31"/>
        <v>3956.0636296345028</v>
      </c>
      <c r="BL9" s="239">
        <f t="shared" si="32"/>
        <v>35.604572666710524</v>
      </c>
      <c r="BM9" s="239">
        <f t="shared" si="33"/>
        <v>71.209145333421048</v>
      </c>
      <c r="BN9" s="381">
        <f>BM9/SIN(RADIANS($CX$6))</f>
        <v>80.649345339795843</v>
      </c>
      <c r="BO9" s="4">
        <f t="shared" si="28"/>
        <v>3.7478497543905815</v>
      </c>
      <c r="BP9" s="4">
        <f t="shared" si="29"/>
        <v>4.1887732549071206</v>
      </c>
      <c r="BQ9" s="1">
        <f t="shared" si="14"/>
        <v>39.352422421101103</v>
      </c>
      <c r="BR9" s="1">
        <f t="shared" si="15"/>
        <v>31.415799411803405</v>
      </c>
      <c r="BV9" s="281">
        <v>0.50934027777777779</v>
      </c>
      <c r="BW9" s="464">
        <f t="shared" si="16"/>
        <v>45305.509340277778</v>
      </c>
      <c r="BX9" s="282" t="s">
        <v>327</v>
      </c>
      <c r="BY9" s="282">
        <v>2.5000000000000001E-2</v>
      </c>
      <c r="BZ9" s="282">
        <v>0.1</v>
      </c>
      <c r="CA9" s="282">
        <v>0.1</v>
      </c>
      <c r="CB9" s="282">
        <f>$CW$14</f>
        <v>33.4</v>
      </c>
      <c r="CC9" s="282">
        <f>$CZ$14</f>
        <v>27.021167612123243</v>
      </c>
      <c r="CD9" s="282">
        <f t="shared" si="17"/>
        <v>270.21167612123241</v>
      </c>
      <c r="CE9" s="282">
        <f t="shared" si="18"/>
        <v>6.7552919030308107</v>
      </c>
      <c r="CF9" s="282">
        <f t="shared" si="30"/>
        <v>27.021167612123243</v>
      </c>
      <c r="CG9" s="381">
        <f>CF9/SIN(RADIANS($CX$6))</f>
        <v>30.603365172139448</v>
      </c>
      <c r="CH9" s="4">
        <f t="shared" si="20"/>
        <v>0.26753631299131925</v>
      </c>
      <c r="CI9" s="4">
        <f t="shared" si="21"/>
        <v>0.27294108699114383</v>
      </c>
      <c r="CJ9" s="1">
        <f t="shared" si="22"/>
        <v>7.0228282160221296</v>
      </c>
      <c r="CK9" s="1">
        <f t="shared" si="23"/>
        <v>6.4823508160396672</v>
      </c>
      <c r="CR9" s="454"/>
      <c r="CS9" s="223" t="s">
        <v>322</v>
      </c>
      <c r="CT9" s="223" t="s">
        <v>60</v>
      </c>
      <c r="CU9" s="223">
        <v>114</v>
      </c>
      <c r="CV9" s="223">
        <v>61</v>
      </c>
      <c r="CW9" s="223">
        <v>57</v>
      </c>
      <c r="CX9" s="223">
        <f t="shared" si="39"/>
        <v>53</v>
      </c>
      <c r="CY9" s="223">
        <f t="shared" si="40"/>
        <v>37</v>
      </c>
      <c r="CZ9" s="223">
        <f t="shared" si="26"/>
        <v>45.522224072695693</v>
      </c>
      <c r="DB9" t="s">
        <v>323</v>
      </c>
      <c r="DC9">
        <f t="shared" si="34"/>
        <v>61</v>
      </c>
      <c r="DD9">
        <v>8.6999999999999993</v>
      </c>
      <c r="DE9" s="306" t="e">
        <f>MAX(#REF!)</f>
        <v>#REF!</v>
      </c>
      <c r="DF9" s="287">
        <f t="shared" si="35"/>
        <v>0.3444444444444445</v>
      </c>
      <c r="DG9" t="e">
        <f>AVERAGE(#REF!)</f>
        <v>#REF!</v>
      </c>
    </row>
    <row r="10" spans="1:111" ht="30" x14ac:dyDescent="0.25">
      <c r="A10" s="88">
        <v>45305</v>
      </c>
      <c r="B10" s="79">
        <v>0.34262731481481484</v>
      </c>
      <c r="C10" s="78" t="s">
        <v>146</v>
      </c>
      <c r="D10" s="78" t="s">
        <v>147</v>
      </c>
      <c r="E10" s="78"/>
      <c r="F10" s="84" t="s">
        <v>60</v>
      </c>
      <c r="H10" s="753"/>
      <c r="I10" s="80" t="s">
        <v>151</v>
      </c>
      <c r="J10" s="183">
        <v>0.3444444444444445</v>
      </c>
      <c r="K10" s="183"/>
      <c r="L10" s="183">
        <v>0.3460185185185185</v>
      </c>
      <c r="M10" s="183">
        <v>0.3460185185185185</v>
      </c>
      <c r="N10" s="183">
        <f t="shared" si="0"/>
        <v>1.5740740740740056E-3</v>
      </c>
      <c r="O10" s="197">
        <f>2*60+16</f>
        <v>136</v>
      </c>
      <c r="P10" s="197">
        <v>61</v>
      </c>
      <c r="Q10" s="197">
        <f t="shared" si="1"/>
        <v>0.4485294117647059</v>
      </c>
      <c r="R10" s="211">
        <f t="shared" si="2"/>
        <v>26.911764705882355</v>
      </c>
      <c r="S10" s="80"/>
      <c r="T10" s="156" t="s">
        <v>272</v>
      </c>
      <c r="U10" s="80"/>
      <c r="Y10" s="224" t="s">
        <v>323</v>
      </c>
      <c r="Z10" s="224" t="s">
        <v>60</v>
      </c>
      <c r="AA10" s="224">
        <v>116</v>
      </c>
      <c r="AB10" s="224">
        <v>27</v>
      </c>
      <c r="AC10" s="224">
        <v>61</v>
      </c>
      <c r="AD10" s="224">
        <f t="shared" si="36"/>
        <v>89</v>
      </c>
      <c r="AE10" s="224">
        <f t="shared" si="37"/>
        <v>1</v>
      </c>
      <c r="AF10" s="224">
        <f t="shared" si="38"/>
        <v>60.990709404539871</v>
      </c>
      <c r="AJ10" s="233">
        <v>0.33892361111111113</v>
      </c>
      <c r="AK10" s="464">
        <f t="shared" si="6"/>
        <v>45305.338923611111</v>
      </c>
      <c r="AL10" s="234" t="s">
        <v>311</v>
      </c>
      <c r="AM10" s="234">
        <v>1.7999999999999999E-2</v>
      </c>
      <c r="AN10" s="234">
        <v>5.6000000000000001E-2</v>
      </c>
      <c r="AO10" s="234">
        <v>5.6000000000000001E-2</v>
      </c>
      <c r="AP10" s="234">
        <v>131.4</v>
      </c>
      <c r="AQ10" s="255">
        <f>$CZ$20</f>
        <v>165.66780904455564</v>
      </c>
      <c r="AR10" s="234">
        <f t="shared" si="7"/>
        <v>2958.3537329384935</v>
      </c>
      <c r="AS10" s="234">
        <f t="shared" si="8"/>
        <v>53.250367192892881</v>
      </c>
      <c r="AT10" s="234">
        <f t="shared" si="27"/>
        <v>165.66780904455564</v>
      </c>
      <c r="AU10" s="381">
        <f>AT10/SIN(RADIANS($CX$6))</f>
        <v>187.63039888713445</v>
      </c>
      <c r="AV10" s="4">
        <f t="shared" si="9"/>
        <v>2.9064527902553619</v>
      </c>
      <c r="AW10" s="4">
        <f t="shared" si="10"/>
        <v>3.0121419826282847</v>
      </c>
      <c r="AX10" s="1">
        <f t="shared" si="11"/>
        <v>56.156819983148246</v>
      </c>
      <c r="AY10" s="1">
        <f t="shared" si="12"/>
        <v>50.238225210264595</v>
      </c>
      <c r="BC10" s="240">
        <v>0.34751157407407413</v>
      </c>
      <c r="BD10" s="464">
        <f t="shared" si="13"/>
        <v>45305.347511574073</v>
      </c>
      <c r="BE10" s="239" t="s">
        <v>324</v>
      </c>
      <c r="BF10" s="239">
        <v>7.0000000000000001E-3</v>
      </c>
      <c r="BG10" s="239">
        <v>1.7999999999999999E-2</v>
      </c>
      <c r="BH10" s="239">
        <v>1.7999999999999999E-2</v>
      </c>
      <c r="BI10" s="239">
        <f>$CW$11</f>
        <v>72.8</v>
      </c>
      <c r="BJ10" s="239">
        <f>$CZ$11</f>
        <v>71.209145333421048</v>
      </c>
      <c r="BK10" s="239">
        <f t="shared" si="31"/>
        <v>3956.0636296345028</v>
      </c>
      <c r="BL10" s="239">
        <f t="shared" si="32"/>
        <v>27.692445407441522</v>
      </c>
      <c r="BM10" s="239">
        <f t="shared" si="33"/>
        <v>71.209145333421048</v>
      </c>
      <c r="BN10" s="381">
        <f>BM10/SIN(RADIANS($CX$6))</f>
        <v>80.649345339795843</v>
      </c>
      <c r="BO10" s="4">
        <f t="shared" si="28"/>
        <v>3.7478497543905815</v>
      </c>
      <c r="BP10" s="4">
        <f t="shared" si="29"/>
        <v>4.1887732549071206</v>
      </c>
      <c r="BQ10" s="1">
        <f t="shared" si="14"/>
        <v>31.440295161832104</v>
      </c>
      <c r="BR10" s="1">
        <f t="shared" si="15"/>
        <v>23.503672152534399</v>
      </c>
      <c r="BV10" s="281">
        <v>0.50965277777777784</v>
      </c>
      <c r="BW10" s="464">
        <f t="shared" si="16"/>
        <v>45305.509652777779</v>
      </c>
      <c r="BX10" s="282" t="s">
        <v>327</v>
      </c>
      <c r="BY10" s="282">
        <v>3.2000000000000001E-2</v>
      </c>
      <c r="BZ10" s="282">
        <v>0.1</v>
      </c>
      <c r="CA10" s="282">
        <v>0.1</v>
      </c>
      <c r="CB10" s="282">
        <f>$CW$14</f>
        <v>33.4</v>
      </c>
      <c r="CC10" s="282">
        <f>$CZ$14</f>
        <v>27.021167612123243</v>
      </c>
      <c r="CD10" s="282">
        <f t="shared" si="17"/>
        <v>270.21167612123241</v>
      </c>
      <c r="CE10" s="282">
        <f t="shared" si="18"/>
        <v>8.6467736358794376</v>
      </c>
      <c r="CF10" s="282">
        <f t="shared" si="30"/>
        <v>27.021167612123243</v>
      </c>
      <c r="CG10" s="381">
        <f>CF10/SIN(RADIANS($CX$6))</f>
        <v>30.603365172139448</v>
      </c>
      <c r="CH10" s="4">
        <f t="shared" si="20"/>
        <v>0.26753631299131925</v>
      </c>
      <c r="CI10" s="4">
        <f t="shared" si="21"/>
        <v>0.27294108699114383</v>
      </c>
      <c r="CJ10" s="1">
        <f t="shared" si="22"/>
        <v>8.9143099488707573</v>
      </c>
      <c r="CK10" s="1">
        <f t="shared" si="23"/>
        <v>8.3738325488882932</v>
      </c>
      <c r="CR10" s="453"/>
      <c r="CS10" s="224" t="s">
        <v>323</v>
      </c>
      <c r="CT10" s="224" t="s">
        <v>60</v>
      </c>
      <c r="CU10" s="224">
        <v>116</v>
      </c>
      <c r="CV10" s="224">
        <v>27</v>
      </c>
      <c r="CW10" s="224">
        <v>61</v>
      </c>
      <c r="CX10" s="224">
        <f t="shared" si="39"/>
        <v>89</v>
      </c>
      <c r="CY10" s="224">
        <f t="shared" si="40"/>
        <v>1</v>
      </c>
      <c r="CZ10" s="224">
        <f t="shared" ref="CZ10:CZ18" si="41">SIN(RADIANS(CX10))*CW10</f>
        <v>60.990709404539871</v>
      </c>
      <c r="DB10" t="s">
        <v>324</v>
      </c>
      <c r="DC10">
        <f t="shared" si="34"/>
        <v>72.8</v>
      </c>
      <c r="DD10">
        <v>23.5</v>
      </c>
      <c r="DE10" s="306" t="e">
        <f>MAX(#REF!)</f>
        <v>#REF!</v>
      </c>
      <c r="DF10" s="287">
        <f t="shared" si="35"/>
        <v>0.34591435185185188</v>
      </c>
      <c r="DG10" t="e">
        <f>AVERAGE(#REF!)</f>
        <v>#REF!</v>
      </c>
    </row>
    <row r="11" spans="1:111" ht="30" x14ac:dyDescent="0.25">
      <c r="A11" s="88">
        <v>45305</v>
      </c>
      <c r="B11" s="115">
        <v>0.34293981481481484</v>
      </c>
      <c r="C11" s="78" t="s">
        <v>146</v>
      </c>
      <c r="D11" s="78" t="s">
        <v>148</v>
      </c>
      <c r="E11" s="78"/>
      <c r="F11" s="84" t="s">
        <v>60</v>
      </c>
      <c r="H11" s="753" t="s">
        <v>264</v>
      </c>
      <c r="I11" s="27" t="s">
        <v>160</v>
      </c>
      <c r="J11" s="167">
        <v>0.34591435185185188</v>
      </c>
      <c r="K11" s="167"/>
      <c r="L11" s="167">
        <v>0.34722222222222227</v>
      </c>
      <c r="M11" s="167">
        <v>0.34722222222222227</v>
      </c>
      <c r="N11" s="167">
        <f t="shared" si="0"/>
        <v>1.3078703703703898E-3</v>
      </c>
      <c r="O11" s="160">
        <f>1*60+53</f>
        <v>113</v>
      </c>
      <c r="P11" s="160">
        <v>72.8</v>
      </c>
      <c r="Q11" s="160">
        <f t="shared" si="1"/>
        <v>0.6442477876106194</v>
      </c>
      <c r="R11" s="171">
        <f t="shared" si="2"/>
        <v>38.654867256637161</v>
      </c>
      <c r="S11" s="26"/>
      <c r="T11" s="26" t="s">
        <v>274</v>
      </c>
      <c r="U11" s="27"/>
      <c r="Y11" s="225" t="s">
        <v>324</v>
      </c>
      <c r="Z11" s="225" t="s">
        <v>60</v>
      </c>
      <c r="AA11" s="225">
        <v>119</v>
      </c>
      <c r="AB11" s="225">
        <v>41</v>
      </c>
      <c r="AC11" s="225">
        <v>72.8</v>
      </c>
      <c r="AD11" s="225">
        <f t="shared" si="36"/>
        <v>78</v>
      </c>
      <c r="AE11" s="225">
        <f t="shared" si="37"/>
        <v>12</v>
      </c>
      <c r="AF11" s="225">
        <f t="shared" si="38"/>
        <v>71.209145333421048</v>
      </c>
      <c r="AJ11" s="233">
        <v>0.33932870370370366</v>
      </c>
      <c r="AK11" s="464">
        <f t="shared" si="6"/>
        <v>45305.339328703703</v>
      </c>
      <c r="AL11" s="234" t="s">
        <v>311</v>
      </c>
      <c r="AM11" s="234">
        <v>1.4999999999999999E-2</v>
      </c>
      <c r="AN11" s="234">
        <v>5.6000000000000001E-2</v>
      </c>
      <c r="AO11" s="234">
        <v>5.6000000000000001E-2</v>
      </c>
      <c r="AP11" s="234">
        <v>131.4</v>
      </c>
      <c r="AQ11" s="255">
        <f>$CZ$20</f>
        <v>165.66780904455564</v>
      </c>
      <c r="AR11" s="234">
        <f t="shared" si="7"/>
        <v>2958.3537329384935</v>
      </c>
      <c r="AS11" s="234">
        <f t="shared" si="8"/>
        <v>44.375305994077401</v>
      </c>
      <c r="AT11" s="234">
        <f t="shared" si="27"/>
        <v>165.66780904455564</v>
      </c>
      <c r="AU11" s="381">
        <f>AT11/SIN(RADIANS($CX$6))</f>
        <v>187.63039888713445</v>
      </c>
      <c r="AV11" s="4">
        <f t="shared" si="9"/>
        <v>2.9064527902553619</v>
      </c>
      <c r="AW11" s="4">
        <f t="shared" si="10"/>
        <v>3.0121419826282847</v>
      </c>
      <c r="AX11" s="1">
        <f t="shared" si="11"/>
        <v>47.281758784332766</v>
      </c>
      <c r="AY11" s="1">
        <f t="shared" si="12"/>
        <v>41.363164011449115</v>
      </c>
      <c r="BC11" s="240">
        <v>0.34826388888888887</v>
      </c>
      <c r="BD11" s="464">
        <f t="shared" si="13"/>
        <v>45305.348263888889</v>
      </c>
      <c r="BE11" s="239" t="s">
        <v>324</v>
      </c>
      <c r="BF11" s="239">
        <v>6.0000000000000001E-3</v>
      </c>
      <c r="BG11" s="239">
        <v>1.7999999999999999E-2</v>
      </c>
      <c r="BH11" s="239">
        <v>1.7999999999999999E-2</v>
      </c>
      <c r="BI11" s="239">
        <f>$CW$11</f>
        <v>72.8</v>
      </c>
      <c r="BJ11" s="239">
        <f>$CZ$11</f>
        <v>71.209145333421048</v>
      </c>
      <c r="BK11" s="239">
        <f t="shared" si="31"/>
        <v>3956.0636296345028</v>
      </c>
      <c r="BL11" s="239">
        <f t="shared" si="32"/>
        <v>23.736381777807019</v>
      </c>
      <c r="BM11" s="239">
        <f t="shared" si="33"/>
        <v>71.209145333421048</v>
      </c>
      <c r="BN11" s="381">
        <f>BM11/SIN(RADIANS($CX$6))</f>
        <v>80.649345339795843</v>
      </c>
      <c r="BO11" s="4">
        <f t="shared" si="28"/>
        <v>3.7478497543905815</v>
      </c>
      <c r="BP11" s="4">
        <f t="shared" si="29"/>
        <v>4.1887732549071206</v>
      </c>
      <c r="BQ11" s="1">
        <f t="shared" si="14"/>
        <v>27.484231532197601</v>
      </c>
      <c r="BR11" s="1">
        <f t="shared" si="15"/>
        <v>19.5476085228999</v>
      </c>
      <c r="BV11" s="281">
        <v>0.51004629629629628</v>
      </c>
      <c r="BW11" s="464">
        <f t="shared" si="16"/>
        <v>45305.510046296295</v>
      </c>
      <c r="BX11" s="282" t="s">
        <v>327</v>
      </c>
      <c r="BY11" s="282">
        <v>0.03</v>
      </c>
      <c r="BZ11" s="282">
        <v>0.1</v>
      </c>
      <c r="CA11" s="282">
        <v>0.1</v>
      </c>
      <c r="CB11" s="282">
        <f>$CW$14</f>
        <v>33.4</v>
      </c>
      <c r="CC11" s="282">
        <f>$CZ$14</f>
        <v>27.021167612123243</v>
      </c>
      <c r="CD11" s="282">
        <f t="shared" si="17"/>
        <v>270.21167612123241</v>
      </c>
      <c r="CE11" s="282">
        <f t="shared" si="18"/>
        <v>8.1063502836369725</v>
      </c>
      <c r="CF11" s="282">
        <f t="shared" si="30"/>
        <v>27.021167612123243</v>
      </c>
      <c r="CG11" s="381">
        <f>CF11/SIN(RADIANS($CX$6))</f>
        <v>30.603365172139448</v>
      </c>
      <c r="CH11" s="4">
        <f t="shared" si="20"/>
        <v>0.26753631299131925</v>
      </c>
      <c r="CI11" s="4">
        <f t="shared" si="21"/>
        <v>0.27294108699114383</v>
      </c>
      <c r="CJ11" s="1">
        <f t="shared" si="22"/>
        <v>8.3738865966282923</v>
      </c>
      <c r="CK11" s="1">
        <f t="shared" si="23"/>
        <v>7.833409196645829</v>
      </c>
      <c r="CR11" s="463"/>
      <c r="CS11" s="225" t="s">
        <v>324</v>
      </c>
      <c r="CT11" s="225" t="s">
        <v>60</v>
      </c>
      <c r="CU11" s="225">
        <v>119</v>
      </c>
      <c r="CV11" s="225">
        <v>41</v>
      </c>
      <c r="CW11" s="225">
        <v>72.8</v>
      </c>
      <c r="CX11" s="225">
        <f t="shared" si="39"/>
        <v>78</v>
      </c>
      <c r="CY11" s="225">
        <f t="shared" si="40"/>
        <v>12</v>
      </c>
      <c r="CZ11" s="225">
        <f t="shared" si="41"/>
        <v>71.209145333421048</v>
      </c>
      <c r="DB11" t="s">
        <v>325</v>
      </c>
      <c r="DC11">
        <f t="shared" si="34"/>
        <v>41.4</v>
      </c>
      <c r="DD11">
        <v>117.8</v>
      </c>
      <c r="DE11" s="306" t="e">
        <f>MAX(#REF!)</f>
        <v>#REF!</v>
      </c>
      <c r="DF11" s="287">
        <f t="shared" si="35"/>
        <v>0.34675925925925927</v>
      </c>
      <c r="DG11" t="e">
        <f>AVERAGE(#REF!)</f>
        <v>#REF!</v>
      </c>
    </row>
    <row r="12" spans="1:111" ht="75" x14ac:dyDescent="0.25">
      <c r="A12" s="87">
        <v>45305</v>
      </c>
      <c r="B12" s="70">
        <v>0.3432291666666667</v>
      </c>
      <c r="C12" s="68" t="s">
        <v>154</v>
      </c>
      <c r="D12" s="68" t="s">
        <v>155</v>
      </c>
      <c r="E12" s="68"/>
      <c r="F12" s="82" t="s">
        <v>60</v>
      </c>
      <c r="H12" s="753"/>
      <c r="I12" s="73" t="s">
        <v>163</v>
      </c>
      <c r="J12" s="184">
        <v>0.34675925925925927</v>
      </c>
      <c r="K12" s="184"/>
      <c r="L12" s="184">
        <v>0.35290509259259256</v>
      </c>
      <c r="M12" s="184">
        <v>0.35290509259259256</v>
      </c>
      <c r="N12" s="184">
        <f t="shared" si="0"/>
        <v>6.1458333333332948E-3</v>
      </c>
      <c r="O12" s="198">
        <f>8*60+51</f>
        <v>531</v>
      </c>
      <c r="P12" s="198">
        <v>41.4</v>
      </c>
      <c r="Q12" s="198">
        <f t="shared" si="1"/>
        <v>7.7966101694915246E-2</v>
      </c>
      <c r="R12" s="212">
        <f t="shared" si="2"/>
        <v>4.6779661016949152</v>
      </c>
      <c r="S12" s="141"/>
      <c r="T12" s="155" t="s">
        <v>269</v>
      </c>
      <c r="U12" s="141"/>
      <c r="Y12" s="226" t="s">
        <v>325</v>
      </c>
      <c r="Z12" s="226" t="s">
        <v>60</v>
      </c>
      <c r="AA12" s="226">
        <v>121</v>
      </c>
      <c r="AB12" s="226">
        <v>56</v>
      </c>
      <c r="AC12" s="226">
        <v>41.4</v>
      </c>
      <c r="AD12" s="226">
        <f t="shared" si="36"/>
        <v>65</v>
      </c>
      <c r="AE12" s="226">
        <f t="shared" si="37"/>
        <v>25</v>
      </c>
      <c r="AF12" s="226">
        <f t="shared" si="38"/>
        <v>37.521142383317304</v>
      </c>
      <c r="AJ12" s="233">
        <v>0.33947916666666672</v>
      </c>
      <c r="AK12" s="464">
        <f t="shared" si="6"/>
        <v>45305.339479166665</v>
      </c>
      <c r="AL12" s="234" t="s">
        <v>311</v>
      </c>
      <c r="AM12" s="234">
        <v>1.9E-2</v>
      </c>
      <c r="AN12" s="234">
        <v>5.6000000000000001E-2</v>
      </c>
      <c r="AO12" s="234">
        <v>5.6000000000000001E-2</v>
      </c>
      <c r="AP12" s="234">
        <v>131.4</v>
      </c>
      <c r="AQ12" s="255">
        <f>$CZ$20</f>
        <v>165.66780904455564</v>
      </c>
      <c r="AR12" s="234">
        <f t="shared" si="7"/>
        <v>2958.3537329384935</v>
      </c>
      <c r="AS12" s="234">
        <f t="shared" si="8"/>
        <v>56.208720925831372</v>
      </c>
      <c r="AT12" s="234">
        <f t="shared" si="27"/>
        <v>165.66780904455564</v>
      </c>
      <c r="AU12" s="381">
        <f>AT12/SIN(RADIANS($CX$6))</f>
        <v>187.63039888713445</v>
      </c>
      <c r="AV12" s="4">
        <f t="shared" si="9"/>
        <v>2.9064527902553619</v>
      </c>
      <c r="AW12" s="4">
        <f t="shared" si="10"/>
        <v>3.0121419826282847</v>
      </c>
      <c r="AX12" s="1">
        <f t="shared" si="11"/>
        <v>59.115173716086737</v>
      </c>
      <c r="AY12" s="1">
        <f t="shared" si="12"/>
        <v>53.196578943203086</v>
      </c>
      <c r="BC12" s="240">
        <v>0.34946759259259258</v>
      </c>
      <c r="BD12" s="464">
        <f t="shared" si="13"/>
        <v>45305.34946759259</v>
      </c>
      <c r="BE12" s="239" t="s">
        <v>324</v>
      </c>
      <c r="BF12" s="239">
        <v>7.0000000000000001E-3</v>
      </c>
      <c r="BG12" s="239">
        <v>1.7999999999999999E-2</v>
      </c>
      <c r="BH12" s="239">
        <v>1.7999999999999999E-2</v>
      </c>
      <c r="BI12" s="239">
        <f>$CW$11</f>
        <v>72.8</v>
      </c>
      <c r="BJ12" s="239">
        <f>$CZ$11</f>
        <v>71.209145333421048</v>
      </c>
      <c r="BK12" s="239">
        <f t="shared" si="31"/>
        <v>3956.0636296345028</v>
      </c>
      <c r="BL12" s="239">
        <f t="shared" si="32"/>
        <v>27.692445407441522</v>
      </c>
      <c r="BM12" s="239">
        <f t="shared" si="33"/>
        <v>71.209145333421048</v>
      </c>
      <c r="BN12" s="381">
        <f>BM12/SIN(RADIANS($CX$6))</f>
        <v>80.649345339795843</v>
      </c>
      <c r="BO12" s="4">
        <f t="shared" si="28"/>
        <v>3.7478497543905815</v>
      </c>
      <c r="BP12" s="4">
        <f t="shared" si="29"/>
        <v>4.1887732549071206</v>
      </c>
      <c r="BQ12" s="1">
        <f t="shared" si="14"/>
        <v>31.440295161832104</v>
      </c>
      <c r="BR12" s="1">
        <f t="shared" si="15"/>
        <v>23.503672152534399</v>
      </c>
      <c r="BV12" s="281">
        <v>0.51038194444444451</v>
      </c>
      <c r="BW12" s="464">
        <f t="shared" si="16"/>
        <v>45305.510381944441</v>
      </c>
      <c r="BX12" s="282" t="s">
        <v>327</v>
      </c>
      <c r="BY12" s="282">
        <v>0.02</v>
      </c>
      <c r="BZ12" s="282">
        <v>0.1</v>
      </c>
      <c r="CA12" s="282">
        <v>0.1</v>
      </c>
      <c r="CB12" s="282">
        <f>$CW$14</f>
        <v>33.4</v>
      </c>
      <c r="CC12" s="282">
        <f>$CZ$14</f>
        <v>27.021167612123243</v>
      </c>
      <c r="CD12" s="282">
        <f t="shared" si="17"/>
        <v>270.21167612123241</v>
      </c>
      <c r="CE12" s="282">
        <f t="shared" si="18"/>
        <v>5.4042335224246481</v>
      </c>
      <c r="CF12" s="282">
        <f t="shared" si="30"/>
        <v>27.021167612123243</v>
      </c>
      <c r="CG12" s="381">
        <f>CF12/SIN(RADIANS($CX$6))</f>
        <v>30.603365172139448</v>
      </c>
      <c r="CH12" s="4">
        <f t="shared" si="20"/>
        <v>0.26753631299131925</v>
      </c>
      <c r="CI12" s="4">
        <f t="shared" si="21"/>
        <v>0.27294108699114383</v>
      </c>
      <c r="CJ12" s="1">
        <f t="shared" si="22"/>
        <v>5.6717698354159669</v>
      </c>
      <c r="CK12" s="1">
        <f t="shared" si="23"/>
        <v>5.1312924354335046</v>
      </c>
      <c r="CR12" s="462"/>
      <c r="CS12" s="226" t="s">
        <v>325</v>
      </c>
      <c r="CT12" s="226" t="s">
        <v>60</v>
      </c>
      <c r="CU12" s="226">
        <v>121</v>
      </c>
      <c r="CV12" s="226">
        <v>56</v>
      </c>
      <c r="CW12" s="226">
        <v>41.4</v>
      </c>
      <c r="CX12" s="226">
        <f t="shared" si="39"/>
        <v>65</v>
      </c>
      <c r="CY12" s="226">
        <f t="shared" si="40"/>
        <v>25</v>
      </c>
      <c r="CZ12" s="226">
        <f t="shared" si="41"/>
        <v>37.521142383317304</v>
      </c>
      <c r="DB12" t="s">
        <v>326</v>
      </c>
      <c r="DC12">
        <f t="shared" si="34"/>
        <v>49.6</v>
      </c>
      <c r="DD12">
        <v>560.20000000000005</v>
      </c>
      <c r="DE12" s="306" t="e">
        <f>MAX(#REF!)</f>
        <v>#REF!</v>
      </c>
      <c r="DF12" s="287">
        <f t="shared" si="35"/>
        <v>0.38049768518518517</v>
      </c>
      <c r="DG12" t="e">
        <f>AVERAGE(#REF!)</f>
        <v>#REF!</v>
      </c>
    </row>
    <row r="13" spans="1:111" ht="21" x14ac:dyDescent="0.25">
      <c r="A13" s="89">
        <v>45305</v>
      </c>
      <c r="B13" s="72">
        <v>0.34340277777777778</v>
      </c>
      <c r="C13" s="71" t="s">
        <v>142</v>
      </c>
      <c r="D13" s="71" t="s">
        <v>145</v>
      </c>
      <c r="E13" s="71"/>
      <c r="F13" s="83" t="s">
        <v>60</v>
      </c>
      <c r="H13" s="753"/>
      <c r="I13" s="74" t="s">
        <v>169</v>
      </c>
      <c r="J13" s="185">
        <v>0.38049768518518517</v>
      </c>
      <c r="K13" s="185"/>
      <c r="L13" s="185">
        <v>0.38575231481481481</v>
      </c>
      <c r="M13" s="185">
        <v>0.38575231481481481</v>
      </c>
      <c r="N13" s="185">
        <f t="shared" si="0"/>
        <v>5.2546296296296369E-3</v>
      </c>
      <c r="O13" s="199">
        <f>7*60+34</f>
        <v>454</v>
      </c>
      <c r="P13" s="199">
        <v>49.6</v>
      </c>
      <c r="Q13" s="199">
        <f t="shared" si="1"/>
        <v>0.1092511013215859</v>
      </c>
      <c r="R13" s="213">
        <f t="shared" si="2"/>
        <v>6.5550660792951536</v>
      </c>
      <c r="S13" s="147">
        <v>0.4861111111111111</v>
      </c>
      <c r="T13" s="146" t="s">
        <v>275</v>
      </c>
      <c r="U13" s="142"/>
      <c r="Y13" s="227" t="s">
        <v>326</v>
      </c>
      <c r="Z13" s="227" t="s">
        <v>60</v>
      </c>
      <c r="AA13" s="227">
        <v>127</v>
      </c>
      <c r="AB13" s="227">
        <v>42</v>
      </c>
      <c r="AC13" s="227">
        <v>49.6</v>
      </c>
      <c r="AD13" s="227">
        <f t="shared" si="36"/>
        <v>85</v>
      </c>
      <c r="AE13" s="227">
        <f t="shared" si="37"/>
        <v>5</v>
      </c>
      <c r="AF13" s="227">
        <f t="shared" si="38"/>
        <v>49.411257025350579</v>
      </c>
      <c r="AJ13" s="233">
        <v>0.33987268518518521</v>
      </c>
      <c r="AK13" s="464">
        <f t="shared" si="6"/>
        <v>45305.339872685188</v>
      </c>
      <c r="AL13" s="234" t="s">
        <v>311</v>
      </c>
      <c r="AM13" s="234">
        <v>1.7000000000000001E-2</v>
      </c>
      <c r="AN13" s="234">
        <v>5.6000000000000001E-2</v>
      </c>
      <c r="AO13" s="234">
        <v>5.6000000000000001E-2</v>
      </c>
      <c r="AP13" s="234">
        <v>131.4</v>
      </c>
      <c r="AQ13" s="255">
        <f>$CZ$20</f>
        <v>165.66780904455564</v>
      </c>
      <c r="AR13" s="234">
        <f t="shared" si="7"/>
        <v>2958.3537329384935</v>
      </c>
      <c r="AS13" s="234">
        <f t="shared" si="8"/>
        <v>50.29201345995439</v>
      </c>
      <c r="AT13" s="234">
        <f t="shared" si="27"/>
        <v>165.66780904455564</v>
      </c>
      <c r="AU13" s="381">
        <f>AT13/SIN(RADIANS($CX$6))</f>
        <v>187.63039888713445</v>
      </c>
      <c r="AV13" s="4">
        <f t="shared" si="9"/>
        <v>2.9064527902553619</v>
      </c>
      <c r="AW13" s="4">
        <f t="shared" si="10"/>
        <v>3.0121419826282847</v>
      </c>
      <c r="AX13" s="1">
        <f t="shared" si="11"/>
        <v>53.198466250209755</v>
      </c>
      <c r="AY13" s="1">
        <f t="shared" si="12"/>
        <v>47.279871477326104</v>
      </c>
      <c r="BC13" s="240">
        <v>0.3510300925925926</v>
      </c>
      <c r="BD13" s="464">
        <f t="shared" si="13"/>
        <v>45305.351030092592</v>
      </c>
      <c r="BE13" s="239" t="s">
        <v>324</v>
      </c>
      <c r="BF13" s="239">
        <v>7.0000000000000001E-3</v>
      </c>
      <c r="BG13" s="239">
        <v>1.7999999999999999E-2</v>
      </c>
      <c r="BH13" s="239">
        <v>1.7999999999999999E-2</v>
      </c>
      <c r="BI13" s="239">
        <f>$CW$11</f>
        <v>72.8</v>
      </c>
      <c r="BJ13" s="239">
        <f>$CZ$11</f>
        <v>71.209145333421048</v>
      </c>
      <c r="BK13" s="239">
        <f t="shared" si="31"/>
        <v>3956.0636296345028</v>
      </c>
      <c r="BL13" s="239">
        <f t="shared" si="32"/>
        <v>27.692445407441522</v>
      </c>
      <c r="BM13" s="239">
        <f t="shared" si="33"/>
        <v>71.209145333421048</v>
      </c>
      <c r="BN13" s="381">
        <f>BM13/SIN(RADIANS($CX$6))</f>
        <v>80.649345339795843</v>
      </c>
      <c r="BO13" s="4">
        <f t="shared" si="28"/>
        <v>3.7478497543905815</v>
      </c>
      <c r="BP13" s="4">
        <f t="shared" si="29"/>
        <v>4.1887732549071206</v>
      </c>
      <c r="BQ13" s="1">
        <f t="shared" si="14"/>
        <v>31.440295161832104</v>
      </c>
      <c r="BR13" s="1">
        <f t="shared" si="15"/>
        <v>23.503672152534399</v>
      </c>
      <c r="BV13" s="281">
        <v>0.51098379629629631</v>
      </c>
      <c r="BW13" s="464">
        <f t="shared" si="16"/>
        <v>45305.510983796295</v>
      </c>
      <c r="BX13" s="282" t="s">
        <v>327</v>
      </c>
      <c r="BY13" s="282">
        <v>2.5000000000000001E-2</v>
      </c>
      <c r="BZ13" s="282">
        <v>0.1</v>
      </c>
      <c r="CA13" s="282">
        <v>0.1</v>
      </c>
      <c r="CB13" s="282">
        <f>$CW$14</f>
        <v>33.4</v>
      </c>
      <c r="CC13" s="282">
        <f>$CZ$14</f>
        <v>27.021167612123243</v>
      </c>
      <c r="CD13" s="282">
        <f t="shared" si="17"/>
        <v>270.21167612123241</v>
      </c>
      <c r="CE13" s="282">
        <f t="shared" si="18"/>
        <v>6.7552919030308107</v>
      </c>
      <c r="CF13" s="282">
        <f t="shared" si="30"/>
        <v>27.021167612123243</v>
      </c>
      <c r="CG13" s="381">
        <f>CF13/SIN(RADIANS($CX$6))</f>
        <v>30.603365172139448</v>
      </c>
      <c r="CH13" s="4">
        <f t="shared" si="20"/>
        <v>0.26753631299131925</v>
      </c>
      <c r="CI13" s="4">
        <f t="shared" si="21"/>
        <v>0.27294108699114383</v>
      </c>
      <c r="CJ13" s="1">
        <f t="shared" si="22"/>
        <v>7.0228282160221296</v>
      </c>
      <c r="CK13" s="1">
        <f t="shared" si="23"/>
        <v>6.4823508160396672</v>
      </c>
      <c r="CR13" s="461"/>
      <c r="CS13" s="227" t="s">
        <v>326</v>
      </c>
      <c r="CT13" s="227" t="s">
        <v>60</v>
      </c>
      <c r="CU13" s="227">
        <v>127</v>
      </c>
      <c r="CV13" s="227">
        <v>42</v>
      </c>
      <c r="CW13" s="227">
        <v>49.6</v>
      </c>
      <c r="CX13" s="227">
        <f t="shared" si="39"/>
        <v>85</v>
      </c>
      <c r="CY13" s="227">
        <f t="shared" si="40"/>
        <v>5</v>
      </c>
      <c r="CZ13" s="227">
        <f t="shared" si="41"/>
        <v>49.411257025350579</v>
      </c>
      <c r="DB13" t="s">
        <v>327</v>
      </c>
      <c r="DC13">
        <f t="shared" si="34"/>
        <v>33.4</v>
      </c>
      <c r="DD13">
        <v>12.1</v>
      </c>
      <c r="DE13" s="306">
        <f>MAX(CE5:CE60)</f>
        <v>9.9978320164855994</v>
      </c>
      <c r="DF13" s="287">
        <f t="shared" si="35"/>
        <v>0.5068287037037037</v>
      </c>
      <c r="DG13">
        <f>AVERAGE(CE5:CE60)</f>
        <v>4.9735088145320887</v>
      </c>
    </row>
    <row r="14" spans="1:111" ht="21" x14ac:dyDescent="0.25">
      <c r="A14" s="88">
        <v>45305</v>
      </c>
      <c r="B14" s="79">
        <v>0.34342592592592597</v>
      </c>
      <c r="C14" s="78" t="s">
        <v>146</v>
      </c>
      <c r="D14" s="78" t="s">
        <v>157</v>
      </c>
      <c r="E14" s="78"/>
      <c r="F14" s="84" t="s">
        <v>60</v>
      </c>
      <c r="H14" s="753" t="s">
        <v>265</v>
      </c>
      <c r="I14" s="75" t="s">
        <v>195</v>
      </c>
      <c r="J14" s="186">
        <v>0.5068287037037037</v>
      </c>
      <c r="K14" s="186">
        <v>0.51386574074074076</v>
      </c>
      <c r="L14" s="186"/>
      <c r="M14" s="186">
        <v>0.51386574074074076</v>
      </c>
      <c r="N14" s="186">
        <f t="shared" si="0"/>
        <v>7.0370370370370638E-3</v>
      </c>
      <c r="O14" s="200">
        <f>10*60+8</f>
        <v>608</v>
      </c>
      <c r="P14" s="200">
        <v>33.4</v>
      </c>
      <c r="Q14" s="200">
        <f t="shared" si="1"/>
        <v>5.4934210526315787E-2</v>
      </c>
      <c r="R14" s="214">
        <f t="shared" si="2"/>
        <v>3.2960526315789473</v>
      </c>
      <c r="S14" s="152">
        <v>0.95833333333333337</v>
      </c>
      <c r="T14" s="149" t="s">
        <v>276</v>
      </c>
      <c r="U14" s="143"/>
      <c r="Y14" s="228" t="s">
        <v>327</v>
      </c>
      <c r="Z14" s="228" t="s">
        <v>60</v>
      </c>
      <c r="AA14" s="228">
        <v>146</v>
      </c>
      <c r="AB14" s="228">
        <v>20</v>
      </c>
      <c r="AC14" s="228">
        <v>33.4</v>
      </c>
      <c r="AD14" s="228">
        <f t="shared" si="36"/>
        <v>126</v>
      </c>
      <c r="AE14" s="228">
        <f t="shared" si="37"/>
        <v>-36</v>
      </c>
      <c r="AF14" s="228">
        <f t="shared" si="38"/>
        <v>27.021167612123243</v>
      </c>
      <c r="AJ14" s="233">
        <v>0.34062500000000001</v>
      </c>
      <c r="AK14" s="464">
        <f t="shared" si="6"/>
        <v>45305.340624999997</v>
      </c>
      <c r="AL14" s="234" t="s">
        <v>311</v>
      </c>
      <c r="AM14" s="234">
        <v>1.4E-2</v>
      </c>
      <c r="AN14" s="234">
        <v>5.6000000000000001E-2</v>
      </c>
      <c r="AO14" s="234">
        <v>5.6000000000000001E-2</v>
      </c>
      <c r="AP14" s="234">
        <v>131.4</v>
      </c>
      <c r="AQ14" s="255">
        <f>$CZ$20</f>
        <v>165.66780904455564</v>
      </c>
      <c r="AR14" s="234">
        <f t="shared" si="7"/>
        <v>2958.3537329384935</v>
      </c>
      <c r="AS14" s="234">
        <f t="shared" si="8"/>
        <v>41.41695226113891</v>
      </c>
      <c r="AT14" s="234">
        <f t="shared" si="27"/>
        <v>165.66780904455564</v>
      </c>
      <c r="AU14" s="381">
        <f>AT14/SIN(RADIANS($CX$6))</f>
        <v>187.63039888713445</v>
      </c>
      <c r="AV14" s="4">
        <f t="shared" si="9"/>
        <v>2.9064527902553619</v>
      </c>
      <c r="AW14" s="4">
        <f t="shared" si="10"/>
        <v>3.0121419826282847</v>
      </c>
      <c r="AX14" s="1">
        <f t="shared" si="11"/>
        <v>44.323405051394275</v>
      </c>
      <c r="AY14" s="1">
        <f t="shared" si="12"/>
        <v>38.404810278510624</v>
      </c>
      <c r="BC14" s="240">
        <v>0.35312499999999997</v>
      </c>
      <c r="BD14" s="464">
        <f t="shared" si="13"/>
        <v>45305.353125000001</v>
      </c>
      <c r="BE14" s="239" t="s">
        <v>324</v>
      </c>
      <c r="BF14" s="239">
        <v>7.0000000000000001E-3</v>
      </c>
      <c r="BG14" s="239">
        <v>1.7999999999999999E-2</v>
      </c>
      <c r="BH14" s="239">
        <v>1.7999999999999999E-2</v>
      </c>
      <c r="BI14" s="239">
        <f>$CW$11</f>
        <v>72.8</v>
      </c>
      <c r="BJ14" s="239">
        <f>$CZ$11</f>
        <v>71.209145333421048</v>
      </c>
      <c r="BK14" s="239">
        <f t="shared" si="31"/>
        <v>3956.0636296345028</v>
      </c>
      <c r="BL14" s="239">
        <f t="shared" si="32"/>
        <v>27.692445407441522</v>
      </c>
      <c r="BM14" s="239">
        <f t="shared" si="33"/>
        <v>71.209145333421048</v>
      </c>
      <c r="BN14" s="381">
        <f>BM14/SIN(RADIANS($CX$6))</f>
        <v>80.649345339795843</v>
      </c>
      <c r="BO14" s="4">
        <f t="shared" si="28"/>
        <v>3.7478497543905815</v>
      </c>
      <c r="BP14" s="4">
        <f t="shared" si="29"/>
        <v>4.1887732549071206</v>
      </c>
      <c r="BQ14" s="1">
        <f t="shared" si="14"/>
        <v>31.440295161832104</v>
      </c>
      <c r="BR14" s="1">
        <f t="shared" si="15"/>
        <v>23.503672152534399</v>
      </c>
      <c r="BV14" s="281">
        <v>0.51065972222222222</v>
      </c>
      <c r="BW14" s="464">
        <f t="shared" si="16"/>
        <v>45305.510659722226</v>
      </c>
      <c r="BX14" s="282" t="s">
        <v>327</v>
      </c>
      <c r="BY14" s="282">
        <v>3.2000000000000001E-2</v>
      </c>
      <c r="BZ14" s="282">
        <v>0.1</v>
      </c>
      <c r="CA14" s="282">
        <v>0.1</v>
      </c>
      <c r="CB14" s="282">
        <f>$CW$14</f>
        <v>33.4</v>
      </c>
      <c r="CC14" s="282">
        <f>$CZ$14</f>
        <v>27.021167612123243</v>
      </c>
      <c r="CD14" s="282">
        <f t="shared" si="17"/>
        <v>270.21167612123241</v>
      </c>
      <c r="CE14" s="282">
        <f t="shared" si="18"/>
        <v>8.6467736358794376</v>
      </c>
      <c r="CF14" s="282">
        <f t="shared" si="30"/>
        <v>27.021167612123243</v>
      </c>
      <c r="CG14" s="381">
        <f>CF14/SIN(RADIANS($CX$6))</f>
        <v>30.603365172139448</v>
      </c>
      <c r="CH14" s="4">
        <f t="shared" si="20"/>
        <v>0.26753631299131925</v>
      </c>
      <c r="CI14" s="4">
        <f t="shared" si="21"/>
        <v>0.27294108699114383</v>
      </c>
      <c r="CJ14" s="1">
        <f t="shared" si="22"/>
        <v>8.9143099488707573</v>
      </c>
      <c r="CK14" s="1">
        <f t="shared" si="23"/>
        <v>8.3738325488882932</v>
      </c>
      <c r="CR14" s="460"/>
      <c r="CS14" s="228" t="s">
        <v>327</v>
      </c>
      <c r="CT14" s="228" t="s">
        <v>60</v>
      </c>
      <c r="CU14" s="228">
        <v>146</v>
      </c>
      <c r="CV14" s="228">
        <v>20</v>
      </c>
      <c r="CW14" s="228">
        <v>33.4</v>
      </c>
      <c r="CX14" s="228">
        <f t="shared" si="39"/>
        <v>126</v>
      </c>
      <c r="CY14" s="228">
        <f t="shared" si="40"/>
        <v>-36</v>
      </c>
      <c r="CZ14" s="228">
        <f t="shared" si="41"/>
        <v>27.021167612123243</v>
      </c>
      <c r="DB14" t="s">
        <v>328</v>
      </c>
      <c r="DC14">
        <f t="shared" si="34"/>
        <v>80</v>
      </c>
      <c r="DD14">
        <v>6.5</v>
      </c>
      <c r="DE14" s="306">
        <f>MAX(CE61:CE116)</f>
        <v>14.993480693818213</v>
      </c>
      <c r="DF14" s="287">
        <f t="shared" si="35"/>
        <v>0.50424768518518526</v>
      </c>
      <c r="DG14">
        <f>AVERAGE(CE61:CE116)</f>
        <v>9.5265545079931133</v>
      </c>
    </row>
    <row r="15" spans="1:111" ht="45" x14ac:dyDescent="0.25">
      <c r="A15" s="63">
        <v>45305</v>
      </c>
      <c r="B15" s="55">
        <v>0.34375</v>
      </c>
      <c r="E15" s="7" t="s">
        <v>158</v>
      </c>
      <c r="F15" s="15" t="s">
        <v>60</v>
      </c>
      <c r="H15" s="753"/>
      <c r="I15" s="76" t="s">
        <v>193</v>
      </c>
      <c r="J15" s="187">
        <v>0.50424768518518526</v>
      </c>
      <c r="K15" s="187"/>
      <c r="L15" s="187"/>
      <c r="M15" s="187">
        <v>0.50732638888888892</v>
      </c>
      <c r="N15" s="187">
        <f t="shared" si="0"/>
        <v>3.0787037037036669E-3</v>
      </c>
      <c r="O15" s="201">
        <f>4*60+26</f>
        <v>266</v>
      </c>
      <c r="P15" s="201">
        <v>80</v>
      </c>
      <c r="Q15" s="201">
        <f t="shared" si="1"/>
        <v>0.3007518796992481</v>
      </c>
      <c r="R15" s="215">
        <f t="shared" si="2"/>
        <v>18.045112781954884</v>
      </c>
      <c r="S15" s="153">
        <v>0.95833333333333337</v>
      </c>
      <c r="T15" s="148" t="s">
        <v>277</v>
      </c>
      <c r="U15" s="144"/>
      <c r="Y15" s="229" t="s">
        <v>328</v>
      </c>
      <c r="Z15" s="229" t="s">
        <v>60</v>
      </c>
      <c r="AA15" s="229">
        <v>148</v>
      </c>
      <c r="AB15" s="229">
        <v>29</v>
      </c>
      <c r="AC15" s="229">
        <v>80</v>
      </c>
      <c r="AD15" s="229">
        <f t="shared" si="36"/>
        <v>119</v>
      </c>
      <c r="AE15" s="229">
        <f t="shared" si="37"/>
        <v>-29</v>
      </c>
      <c r="AF15" s="229">
        <f t="shared" si="38"/>
        <v>69.969576571151663</v>
      </c>
      <c r="AJ15" s="233">
        <v>0.34136574074074072</v>
      </c>
      <c r="AK15" s="464">
        <f t="shared" si="6"/>
        <v>45305.341365740744</v>
      </c>
      <c r="AL15" s="234" t="s">
        <v>311</v>
      </c>
      <c r="AM15" s="234">
        <v>1.2999999999999999E-2</v>
      </c>
      <c r="AN15" s="234">
        <v>5.6000000000000001E-2</v>
      </c>
      <c r="AO15" s="234">
        <v>5.6000000000000001E-2</v>
      </c>
      <c r="AP15" s="234">
        <v>131.4</v>
      </c>
      <c r="AQ15" s="255">
        <f>$CZ$20</f>
        <v>165.66780904455564</v>
      </c>
      <c r="AR15" s="234">
        <f t="shared" si="7"/>
        <v>2958.3537329384935</v>
      </c>
      <c r="AS15" s="234">
        <f t="shared" si="8"/>
        <v>38.458598528200412</v>
      </c>
      <c r="AT15" s="234">
        <f t="shared" si="27"/>
        <v>165.66780904455564</v>
      </c>
      <c r="AU15" s="381">
        <f>AT15/SIN(RADIANS($CX$6))</f>
        <v>187.63039888713445</v>
      </c>
      <c r="AV15" s="4">
        <f t="shared" si="9"/>
        <v>2.9064527902553619</v>
      </c>
      <c r="AW15" s="4">
        <f t="shared" si="10"/>
        <v>3.0121419826282847</v>
      </c>
      <c r="AX15" s="1">
        <f t="shared" si="11"/>
        <v>41.365051318455777</v>
      </c>
      <c r="AY15" s="1">
        <f t="shared" si="12"/>
        <v>35.446456545572126</v>
      </c>
      <c r="BC15" s="240">
        <v>0.35490740740740739</v>
      </c>
      <c r="BD15" s="464">
        <f t="shared" si="13"/>
        <v>45305.354907407411</v>
      </c>
      <c r="BE15" s="239" t="s">
        <v>324</v>
      </c>
      <c r="BF15" s="239">
        <v>7.0000000000000001E-3</v>
      </c>
      <c r="BG15" s="239">
        <v>1.7999999999999999E-2</v>
      </c>
      <c r="BH15" s="239">
        <v>1.7999999999999999E-2</v>
      </c>
      <c r="BI15" s="239">
        <f>$CW$11</f>
        <v>72.8</v>
      </c>
      <c r="BJ15" s="239">
        <f>$CZ$11</f>
        <v>71.209145333421048</v>
      </c>
      <c r="BK15" s="239">
        <f t="shared" si="31"/>
        <v>3956.0636296345028</v>
      </c>
      <c r="BL15" s="239">
        <f t="shared" si="32"/>
        <v>27.692445407441522</v>
      </c>
      <c r="BM15" s="239">
        <f t="shared" si="33"/>
        <v>71.209145333421048</v>
      </c>
      <c r="BN15" s="381">
        <f>BM15/SIN(RADIANS($CX$6))</f>
        <v>80.649345339795843</v>
      </c>
      <c r="BO15" s="4">
        <f t="shared" si="28"/>
        <v>3.7478497543905815</v>
      </c>
      <c r="BP15" s="4">
        <f t="shared" si="29"/>
        <v>4.1887732549071206</v>
      </c>
      <c r="BQ15" s="1">
        <f t="shared" si="14"/>
        <v>31.440295161832104</v>
      </c>
      <c r="BR15" s="1">
        <f t="shared" si="15"/>
        <v>23.503672152534399</v>
      </c>
      <c r="BV15" s="281">
        <v>0.51143518518518516</v>
      </c>
      <c r="BW15" s="464">
        <f t="shared" si="16"/>
        <v>45305.511435185188</v>
      </c>
      <c r="BX15" s="282" t="s">
        <v>327</v>
      </c>
      <c r="BY15" s="282">
        <v>1.9E-2</v>
      </c>
      <c r="BZ15" s="282">
        <v>7.1999999999999995E-2</v>
      </c>
      <c r="CA15" s="282">
        <v>7.1999999999999995E-2</v>
      </c>
      <c r="CB15" s="282">
        <f>$CW$14</f>
        <v>33.4</v>
      </c>
      <c r="CC15" s="282">
        <f>$CZ$14</f>
        <v>27.021167612123243</v>
      </c>
      <c r="CD15" s="282">
        <f t="shared" si="17"/>
        <v>375.29399461282287</v>
      </c>
      <c r="CE15" s="282">
        <f t="shared" si="18"/>
        <v>7.130585897643634</v>
      </c>
      <c r="CF15" s="282">
        <f t="shared" si="30"/>
        <v>27.021167612123243</v>
      </c>
      <c r="CG15" s="381">
        <f>CF15/SIN(RADIANS($CX$6))</f>
        <v>30.603365172139448</v>
      </c>
      <c r="CH15" s="4">
        <f t="shared" si="20"/>
        <v>0.37015298098798971</v>
      </c>
      <c r="CI15" s="4">
        <f t="shared" si="21"/>
        <v>0.38057982552286262</v>
      </c>
      <c r="CJ15" s="1">
        <f t="shared" si="22"/>
        <v>7.5007388786316236</v>
      </c>
      <c r="CK15" s="1">
        <f t="shared" si="23"/>
        <v>6.7500060721207715</v>
      </c>
      <c r="CR15" s="459"/>
      <c r="CS15" s="229" t="s">
        <v>328</v>
      </c>
      <c r="CT15" s="229" t="s">
        <v>60</v>
      </c>
      <c r="CU15" s="229">
        <v>148</v>
      </c>
      <c r="CV15" s="229">
        <v>29</v>
      </c>
      <c r="CW15" s="229">
        <v>80</v>
      </c>
      <c r="CX15" s="229">
        <f t="shared" si="39"/>
        <v>119</v>
      </c>
      <c r="CY15" s="229">
        <f t="shared" si="40"/>
        <v>-29</v>
      </c>
      <c r="CZ15" s="229">
        <f t="shared" si="41"/>
        <v>69.969576571151663</v>
      </c>
      <c r="DB15" t="s">
        <v>329</v>
      </c>
      <c r="DC15">
        <f t="shared" si="34"/>
        <v>20.6</v>
      </c>
      <c r="DD15">
        <v>24.9</v>
      </c>
      <c r="DE15" s="306">
        <f>MAX(CE117:CE163)</f>
        <v>3.5712321608836968</v>
      </c>
      <c r="DF15" s="287">
        <f t="shared" si="35"/>
        <v>0.52249999999999996</v>
      </c>
      <c r="DG15">
        <f>AVERAGE(CE117:CE163)</f>
        <v>1.8806710627661611</v>
      </c>
    </row>
    <row r="16" spans="1:111" ht="21" x14ac:dyDescent="0.25">
      <c r="A16" s="88">
        <v>45305</v>
      </c>
      <c r="B16" s="79">
        <v>0.34378472222222217</v>
      </c>
      <c r="C16" s="78" t="s">
        <v>146</v>
      </c>
      <c r="D16" s="78" t="s">
        <v>149</v>
      </c>
      <c r="E16" s="78"/>
      <c r="F16" s="84" t="s">
        <v>60</v>
      </c>
      <c r="H16" s="753"/>
      <c r="I16" s="77" t="s">
        <v>204</v>
      </c>
      <c r="J16" s="188">
        <v>0.52249999999999996</v>
      </c>
      <c r="K16" s="188"/>
      <c r="L16" s="188">
        <v>0.5257060185185185</v>
      </c>
      <c r="M16" s="188">
        <v>0.5257060185185185</v>
      </c>
      <c r="N16" s="188">
        <f t="shared" si="0"/>
        <v>3.2060185185185386E-3</v>
      </c>
      <c r="O16" s="202">
        <f>4*60+37</f>
        <v>277</v>
      </c>
      <c r="P16" s="202">
        <v>20.6</v>
      </c>
      <c r="Q16" s="202">
        <f t="shared" si="1"/>
        <v>7.436823104693141E-2</v>
      </c>
      <c r="R16" s="216">
        <f t="shared" si="2"/>
        <v>4.4620938628158848</v>
      </c>
      <c r="S16" s="154">
        <v>0.95833333333333337</v>
      </c>
      <c r="T16" s="154" t="s">
        <v>278</v>
      </c>
      <c r="U16" s="145"/>
      <c r="Y16" s="230" t="s">
        <v>329</v>
      </c>
      <c r="Z16" s="230" t="s">
        <v>60</v>
      </c>
      <c r="AA16" s="230">
        <v>150</v>
      </c>
      <c r="AB16" s="230">
        <v>24</v>
      </c>
      <c r="AC16" s="230">
        <v>20.6</v>
      </c>
      <c r="AD16" s="230">
        <f t="shared" si="36"/>
        <v>126</v>
      </c>
      <c r="AE16" s="230">
        <f t="shared" si="37"/>
        <v>-36</v>
      </c>
      <c r="AF16" s="230">
        <f t="shared" si="38"/>
        <v>16.665750084123918</v>
      </c>
      <c r="AJ16" s="233">
        <v>0.34182870370370372</v>
      </c>
      <c r="AK16" s="464">
        <f t="shared" si="6"/>
        <v>45305.341828703706</v>
      </c>
      <c r="AL16" s="234" t="s">
        <v>311</v>
      </c>
      <c r="AM16" s="234">
        <v>1.0999999999999999E-2</v>
      </c>
      <c r="AN16" s="234">
        <v>5.6000000000000001E-2</v>
      </c>
      <c r="AO16" s="234">
        <v>5.6000000000000001E-2</v>
      </c>
      <c r="AP16" s="234">
        <v>131.4</v>
      </c>
      <c r="AQ16" s="255">
        <f>$CZ$20</f>
        <v>165.66780904455564</v>
      </c>
      <c r="AR16" s="234">
        <f t="shared" si="7"/>
        <v>2958.3537329384935</v>
      </c>
      <c r="AS16" s="234">
        <f t="shared" si="8"/>
        <v>32.54189106232343</v>
      </c>
      <c r="AT16" s="234">
        <f t="shared" si="27"/>
        <v>165.66780904455564</v>
      </c>
      <c r="AU16" s="381">
        <f>AT16/SIN(RADIANS($CX$6))</f>
        <v>187.63039888713445</v>
      </c>
      <c r="AV16" s="4">
        <f t="shared" si="9"/>
        <v>2.9064527902553619</v>
      </c>
      <c r="AW16" s="4">
        <f t="shared" si="10"/>
        <v>3.0121419826282847</v>
      </c>
      <c r="AX16" s="1">
        <f t="shared" si="11"/>
        <v>35.448343852578795</v>
      </c>
      <c r="AY16" s="1">
        <f t="shared" si="12"/>
        <v>29.529749079695144</v>
      </c>
      <c r="BC16" s="240">
        <v>0.35820601851851852</v>
      </c>
      <c r="BD16" s="464">
        <f t="shared" si="13"/>
        <v>45305.358206018522</v>
      </c>
      <c r="BE16" s="239" t="s">
        <v>324</v>
      </c>
      <c r="BF16" s="239">
        <v>8.9999999999999993E-3</v>
      </c>
      <c r="BG16" s="239">
        <v>1.7999999999999999E-2</v>
      </c>
      <c r="BH16" s="239">
        <v>1.7999999999999999E-2</v>
      </c>
      <c r="BI16" s="239">
        <f>$CW$11</f>
        <v>72.8</v>
      </c>
      <c r="BJ16" s="239">
        <f>$CZ$11</f>
        <v>71.209145333421048</v>
      </c>
      <c r="BK16" s="239">
        <f t="shared" si="31"/>
        <v>3956.0636296345028</v>
      </c>
      <c r="BL16" s="239">
        <f t="shared" si="32"/>
        <v>35.604572666710524</v>
      </c>
      <c r="BM16" s="239">
        <f t="shared" si="33"/>
        <v>71.209145333421048</v>
      </c>
      <c r="BN16" s="381">
        <f>BM16/SIN(RADIANS($CX$6))</f>
        <v>80.649345339795843</v>
      </c>
      <c r="BO16" s="4">
        <f t="shared" si="28"/>
        <v>3.7478497543905815</v>
      </c>
      <c r="BP16" s="4">
        <f t="shared" si="29"/>
        <v>4.1887732549071206</v>
      </c>
      <c r="BQ16" s="1">
        <f t="shared" si="14"/>
        <v>39.352422421101103</v>
      </c>
      <c r="BR16" s="1">
        <f t="shared" si="15"/>
        <v>31.415799411803405</v>
      </c>
      <c r="BV16" s="281">
        <v>0.5118287037037037</v>
      </c>
      <c r="BW16" s="464">
        <f t="shared" si="16"/>
        <v>45305.511828703704</v>
      </c>
      <c r="BX16" s="282" t="s">
        <v>327</v>
      </c>
      <c r="BY16" s="282">
        <v>0.02</v>
      </c>
      <c r="BZ16" s="282">
        <v>8.3000000000000004E-2</v>
      </c>
      <c r="CA16" s="282">
        <v>8.3000000000000004E-2</v>
      </c>
      <c r="CB16" s="282">
        <f>$CW$14</f>
        <v>33.4</v>
      </c>
      <c r="CC16" s="282">
        <f>$CZ$14</f>
        <v>27.021167612123243</v>
      </c>
      <c r="CD16" s="282">
        <f t="shared" si="17"/>
        <v>325.55623629064144</v>
      </c>
      <c r="CE16" s="282">
        <f t="shared" si="18"/>
        <v>6.5111247258128291</v>
      </c>
      <c r="CF16" s="282">
        <f>BZ16*CD16</f>
        <v>27.021167612123239</v>
      </c>
      <c r="CG16" s="381">
        <f>CF16/SIN(RADIANS($CX$6))</f>
        <v>30.603365172139444</v>
      </c>
      <c r="CH16" s="4">
        <f t="shared" si="20"/>
        <v>0.321680566810991</v>
      </c>
      <c r="CI16" s="4">
        <f t="shared" si="21"/>
        <v>0.32952643429418588</v>
      </c>
      <c r="CJ16" s="1">
        <f t="shared" si="22"/>
        <v>6.8328052926238199</v>
      </c>
      <c r="CK16" s="1">
        <f t="shared" si="23"/>
        <v>6.1815982915186432</v>
      </c>
      <c r="CR16" s="458"/>
      <c r="CS16" s="230" t="s">
        <v>329</v>
      </c>
      <c r="CT16" s="230" t="s">
        <v>60</v>
      </c>
      <c r="CU16" s="230">
        <v>150</v>
      </c>
      <c r="CV16" s="230">
        <v>24</v>
      </c>
      <c r="CW16" s="230">
        <v>20.6</v>
      </c>
      <c r="CX16" s="230">
        <f t="shared" si="39"/>
        <v>126</v>
      </c>
      <c r="CY16" s="230">
        <f t="shared" si="40"/>
        <v>-36</v>
      </c>
      <c r="CZ16" s="230">
        <f t="shared" si="41"/>
        <v>16.665750084123918</v>
      </c>
      <c r="DB16" t="s">
        <v>330</v>
      </c>
      <c r="DC16">
        <f t="shared" si="34"/>
        <v>5.5</v>
      </c>
      <c r="DD16">
        <v>1.7</v>
      </c>
      <c r="DE16" s="306">
        <f>MAX(CE164:CE201)</f>
        <v>6.1502508315997755</v>
      </c>
      <c r="DF16" s="287">
        <f t="shared" si="35"/>
        <v>0.53494212962962961</v>
      </c>
      <c r="DG16">
        <f>AVERAGE(CE164:CE201)</f>
        <v>3.5611532266617414</v>
      </c>
    </row>
    <row r="17" spans="1:111" ht="39" customHeight="1" x14ac:dyDescent="0.25">
      <c r="A17" s="90">
        <v>45305</v>
      </c>
      <c r="B17" s="81">
        <v>0.34471064814814811</v>
      </c>
      <c r="C17" s="80" t="s">
        <v>151</v>
      </c>
      <c r="D17" s="278" t="s">
        <v>162</v>
      </c>
      <c r="E17" s="80" t="s">
        <v>159</v>
      </c>
      <c r="F17" s="85" t="s">
        <v>60</v>
      </c>
      <c r="H17" s="753"/>
      <c r="I17" s="108" t="s">
        <v>207</v>
      </c>
      <c r="J17" s="189">
        <v>0.53494212962962961</v>
      </c>
      <c r="K17" s="189"/>
      <c r="L17" s="189"/>
      <c r="M17" s="190" t="s">
        <v>262</v>
      </c>
      <c r="N17" s="190"/>
      <c r="O17" s="203">
        <v>60</v>
      </c>
      <c r="P17" s="203">
        <v>5.5</v>
      </c>
      <c r="Q17" s="205">
        <f t="shared" si="1"/>
        <v>9.166666666666666E-2</v>
      </c>
      <c r="R17" s="217">
        <f t="shared" si="2"/>
        <v>5.5</v>
      </c>
      <c r="S17" s="277" t="s">
        <v>266</v>
      </c>
      <c r="T17" s="150" t="s">
        <v>279</v>
      </c>
      <c r="U17" s="139"/>
      <c r="Y17" s="231" t="s">
        <v>330</v>
      </c>
      <c r="Z17" s="231" t="s">
        <v>60</v>
      </c>
      <c r="AA17" s="231">
        <v>151</v>
      </c>
      <c r="AB17" s="231">
        <v>28</v>
      </c>
      <c r="AC17" s="231">
        <v>5.5</v>
      </c>
      <c r="AD17" s="231">
        <f t="shared" si="36"/>
        <v>123</v>
      </c>
      <c r="AE17" s="231">
        <f t="shared" si="37"/>
        <v>-33</v>
      </c>
      <c r="AF17" s="231">
        <f t="shared" si="38"/>
        <v>4.6126881236998321</v>
      </c>
      <c r="AJ17" s="233">
        <v>0.34225694444444449</v>
      </c>
      <c r="AK17" s="464">
        <f t="shared" si="6"/>
        <v>45305.342256944445</v>
      </c>
      <c r="AL17" s="234" t="s">
        <v>311</v>
      </c>
      <c r="AM17" s="234">
        <v>8.9999999999999993E-3</v>
      </c>
      <c r="AN17" s="234">
        <v>5.6000000000000001E-2</v>
      </c>
      <c r="AO17" s="234">
        <v>5.6000000000000001E-2</v>
      </c>
      <c r="AP17" s="234">
        <v>131.4</v>
      </c>
      <c r="AQ17" s="255">
        <f>$CZ$20</f>
        <v>165.66780904455564</v>
      </c>
      <c r="AR17" s="234">
        <f t="shared" si="7"/>
        <v>2958.3537329384935</v>
      </c>
      <c r="AS17" s="234">
        <f t="shared" si="8"/>
        <v>26.625183596446441</v>
      </c>
      <c r="AT17" s="234">
        <f t="shared" si="27"/>
        <v>165.66780904455564</v>
      </c>
      <c r="AU17" s="381">
        <f>AT17/SIN(RADIANS($CX$6))</f>
        <v>187.63039888713445</v>
      </c>
      <c r="AV17" s="4">
        <f t="shared" si="9"/>
        <v>2.9064527902553619</v>
      </c>
      <c r="AW17" s="4">
        <f t="shared" si="10"/>
        <v>3.0121419826282847</v>
      </c>
      <c r="AX17" s="1">
        <f t="shared" si="11"/>
        <v>29.531636386701802</v>
      </c>
      <c r="AY17" s="1">
        <f t="shared" si="12"/>
        <v>23.613041613818154</v>
      </c>
      <c r="BC17" s="240">
        <v>0.35998842592592589</v>
      </c>
      <c r="BD17" s="464">
        <f t="shared" si="13"/>
        <v>45305.359988425924</v>
      </c>
      <c r="BE17" s="239" t="s">
        <v>324</v>
      </c>
      <c r="BF17" s="239">
        <v>6.0000000000000001E-3</v>
      </c>
      <c r="BG17" s="239">
        <v>1.6E-2</v>
      </c>
      <c r="BH17" s="239">
        <v>1.6E-2</v>
      </c>
      <c r="BI17" s="239">
        <f>$CW$11</f>
        <v>72.8</v>
      </c>
      <c r="BJ17" s="239">
        <f>$CZ$11</f>
        <v>71.209145333421048</v>
      </c>
      <c r="BK17" s="239">
        <f t="shared" si="31"/>
        <v>4450.5715833388158</v>
      </c>
      <c r="BL17" s="239">
        <f t="shared" si="32"/>
        <v>26.703429500032897</v>
      </c>
      <c r="BM17" s="239">
        <f t="shared" si="33"/>
        <v>71.209145333421048</v>
      </c>
      <c r="BN17" s="381">
        <f>BM17/SIN(RADIANS($CX$6))</f>
        <v>80.649345339795843</v>
      </c>
      <c r="BO17" s="4">
        <f t="shared" si="28"/>
        <v>4.1887732549071206</v>
      </c>
      <c r="BP17" s="4">
        <f t="shared" si="29"/>
        <v>4.7472763555614037</v>
      </c>
      <c r="BQ17" s="1">
        <f t="shared" si="14"/>
        <v>30.892202754940016</v>
      </c>
      <c r="BR17" s="1">
        <f t="shared" si="15"/>
        <v>21.956153144471493</v>
      </c>
      <c r="BV17" s="281">
        <v>0.51222222222222225</v>
      </c>
      <c r="BW17" s="464">
        <f t="shared" si="16"/>
        <v>45305.51222222222</v>
      </c>
      <c r="BX17" s="282" t="s">
        <v>327</v>
      </c>
      <c r="BY17" s="282">
        <v>2.4E-2</v>
      </c>
      <c r="BZ17" s="282">
        <v>8.3000000000000004E-2</v>
      </c>
      <c r="CA17" s="282">
        <v>8.3000000000000004E-2</v>
      </c>
      <c r="CB17" s="282">
        <f>$CW$14</f>
        <v>33.4</v>
      </c>
      <c r="CC17" s="282">
        <f>$CZ$14</f>
        <v>27.021167612123243</v>
      </c>
      <c r="CD17" s="282">
        <f t="shared" si="17"/>
        <v>325.55623629064144</v>
      </c>
      <c r="CE17" s="282">
        <f t="shared" si="18"/>
        <v>7.8133496709753949</v>
      </c>
      <c r="CF17" s="282">
        <f t="shared" si="30"/>
        <v>27.021167612123239</v>
      </c>
      <c r="CG17" s="381">
        <f>CF17/SIN(RADIANS($CX$6))</f>
        <v>30.603365172139444</v>
      </c>
      <c r="CH17" s="4">
        <f t="shared" si="20"/>
        <v>0.321680566810991</v>
      </c>
      <c r="CI17" s="4">
        <f t="shared" si="21"/>
        <v>0.32952643429418588</v>
      </c>
      <c r="CJ17" s="1">
        <f t="shared" si="22"/>
        <v>8.1350302377863866</v>
      </c>
      <c r="CK17" s="1">
        <f t="shared" si="23"/>
        <v>7.483823236681209</v>
      </c>
      <c r="CR17" s="457"/>
      <c r="CS17" s="231" t="s">
        <v>330</v>
      </c>
      <c r="CT17" s="231" t="s">
        <v>60</v>
      </c>
      <c r="CU17" s="231">
        <v>151</v>
      </c>
      <c r="CV17" s="231">
        <v>28</v>
      </c>
      <c r="CW17" s="231">
        <v>5.5</v>
      </c>
      <c r="CX17" s="231">
        <f t="shared" si="39"/>
        <v>123</v>
      </c>
      <c r="CY17" s="231">
        <f t="shared" si="40"/>
        <v>-33</v>
      </c>
      <c r="CZ17" s="231">
        <f t="shared" si="41"/>
        <v>4.6126881236998321</v>
      </c>
      <c r="DB17" t="s">
        <v>331</v>
      </c>
      <c r="DC17">
        <f t="shared" si="34"/>
        <v>6.5</v>
      </c>
      <c r="DE17" s="306">
        <f>MAX(CE164:CE201)</f>
        <v>6.1502508315997755</v>
      </c>
      <c r="DF17" s="287">
        <f t="shared" si="35"/>
        <v>0.54251157407407413</v>
      </c>
      <c r="DG17">
        <f>AVERAGE(CE164:CE201)</f>
        <v>3.5611532266617414</v>
      </c>
    </row>
    <row r="18" spans="1:111" ht="30" x14ac:dyDescent="0.25">
      <c r="A18" s="29">
        <v>45305</v>
      </c>
      <c r="B18" s="26">
        <v>0.34591435185185188</v>
      </c>
      <c r="C18" s="27" t="s">
        <v>160</v>
      </c>
      <c r="D18" s="27" t="s">
        <v>152</v>
      </c>
      <c r="E18" s="27"/>
      <c r="F18" s="28" t="s">
        <v>60</v>
      </c>
      <c r="H18" s="753"/>
      <c r="I18" s="140" t="s">
        <v>210</v>
      </c>
      <c r="J18" s="191">
        <v>0.54251157407407413</v>
      </c>
      <c r="K18" s="191"/>
      <c r="L18" s="191"/>
      <c r="M18" s="192" t="s">
        <v>262</v>
      </c>
      <c r="N18" s="192"/>
      <c r="O18" s="204">
        <v>60</v>
      </c>
      <c r="P18" s="204">
        <v>6.5</v>
      </c>
      <c r="Q18" s="206">
        <f t="shared" si="1"/>
        <v>0.10833333333333334</v>
      </c>
      <c r="R18" s="218">
        <f t="shared" si="2"/>
        <v>6.5</v>
      </c>
      <c r="S18" s="140"/>
      <c r="T18" s="151" t="s">
        <v>280</v>
      </c>
      <c r="U18" s="140"/>
      <c r="Y18" s="232" t="s">
        <v>331</v>
      </c>
      <c r="Z18" s="232" t="s">
        <v>60</v>
      </c>
      <c r="AA18" s="232">
        <v>151</v>
      </c>
      <c r="AB18" s="232">
        <v>36</v>
      </c>
      <c r="AC18" s="232">
        <v>6.5</v>
      </c>
      <c r="AD18" s="232">
        <f t="shared" si="36"/>
        <v>115</v>
      </c>
      <c r="AE18" s="232">
        <f t="shared" si="37"/>
        <v>-25</v>
      </c>
      <c r="AF18" s="232">
        <f t="shared" si="38"/>
        <v>5.8910006157382249</v>
      </c>
      <c r="AJ18" s="233">
        <v>0.34292824074074074</v>
      </c>
      <c r="AK18" s="464">
        <f t="shared" si="6"/>
        <v>45305.342928240738</v>
      </c>
      <c r="AL18" s="234" t="s">
        <v>311</v>
      </c>
      <c r="AM18" s="234">
        <v>8.9999999999999993E-3</v>
      </c>
      <c r="AN18" s="234">
        <v>5.6000000000000001E-2</v>
      </c>
      <c r="AO18" s="234">
        <v>5.6000000000000001E-2</v>
      </c>
      <c r="AP18" s="234">
        <v>131.4</v>
      </c>
      <c r="AQ18" s="255">
        <f>$CZ$20</f>
        <v>165.66780904455564</v>
      </c>
      <c r="AR18" s="234">
        <f t="shared" si="7"/>
        <v>2958.3537329384935</v>
      </c>
      <c r="AS18" s="234">
        <f t="shared" si="8"/>
        <v>26.625183596446441</v>
      </c>
      <c r="AT18" s="234">
        <f t="shared" si="27"/>
        <v>165.66780904455564</v>
      </c>
      <c r="AU18" s="381">
        <f>AT18/SIN(RADIANS($CX$6))</f>
        <v>187.63039888713445</v>
      </c>
      <c r="AV18" s="4">
        <f t="shared" si="9"/>
        <v>2.9064527902553619</v>
      </c>
      <c r="AW18" s="4">
        <f t="shared" si="10"/>
        <v>3.0121419826282847</v>
      </c>
      <c r="AX18" s="1">
        <f t="shared" si="11"/>
        <v>29.531636386701802</v>
      </c>
      <c r="AY18" s="1">
        <f t="shared" si="12"/>
        <v>23.613041613818154</v>
      </c>
      <c r="BC18" s="240">
        <v>0.36215277777777777</v>
      </c>
      <c r="BD18" s="464">
        <f t="shared" si="13"/>
        <v>45305.36215277778</v>
      </c>
      <c r="BE18" s="239" t="s">
        <v>324</v>
      </c>
      <c r="BF18" s="239">
        <v>5.0000000000000001E-3</v>
      </c>
      <c r="BG18" s="239">
        <v>1.6E-2</v>
      </c>
      <c r="BH18" s="239">
        <v>1.6E-2</v>
      </c>
      <c r="BI18" s="239">
        <f>$CW$11</f>
        <v>72.8</v>
      </c>
      <c r="BJ18" s="239">
        <f>$CZ$11</f>
        <v>71.209145333421048</v>
      </c>
      <c r="BK18" s="239">
        <f t="shared" si="31"/>
        <v>4450.5715833388158</v>
      </c>
      <c r="BL18" s="239">
        <f t="shared" si="32"/>
        <v>22.252857916694079</v>
      </c>
      <c r="BM18" s="239">
        <f t="shared" si="33"/>
        <v>71.209145333421048</v>
      </c>
      <c r="BN18" s="381">
        <f>BM18/SIN(RADIANS($CX$6))</f>
        <v>80.649345339795843</v>
      </c>
      <c r="BO18" s="4">
        <f t="shared" si="28"/>
        <v>4.1887732549071206</v>
      </c>
      <c r="BP18" s="4">
        <f t="shared" si="29"/>
        <v>4.7472763555614037</v>
      </c>
      <c r="BQ18" s="1">
        <f t="shared" si="14"/>
        <v>26.441631171601202</v>
      </c>
      <c r="BR18" s="1">
        <f t="shared" si="15"/>
        <v>17.505581561132676</v>
      </c>
      <c r="BV18" s="281">
        <v>0.51260416666666664</v>
      </c>
      <c r="BW18" s="464">
        <f t="shared" si="16"/>
        <v>45305.512604166666</v>
      </c>
      <c r="BX18" s="282" t="s">
        <v>327</v>
      </c>
      <c r="BY18" s="282">
        <v>1.4E-2</v>
      </c>
      <c r="BZ18" s="282">
        <v>8.3000000000000004E-2</v>
      </c>
      <c r="CA18" s="282">
        <v>8.3000000000000004E-2</v>
      </c>
      <c r="CB18" s="282">
        <f>$CW$14</f>
        <v>33.4</v>
      </c>
      <c r="CC18" s="282">
        <f>$CZ$14</f>
        <v>27.021167612123243</v>
      </c>
      <c r="CD18" s="282">
        <f t="shared" si="17"/>
        <v>325.55623629064144</v>
      </c>
      <c r="CE18" s="282">
        <f t="shared" si="18"/>
        <v>4.5577873080689804</v>
      </c>
      <c r="CF18" s="282">
        <f t="shared" si="30"/>
        <v>27.021167612123239</v>
      </c>
      <c r="CG18" s="381">
        <f>CF18/SIN(RADIANS($CX$6))</f>
        <v>30.603365172139444</v>
      </c>
      <c r="CH18" s="4">
        <f t="shared" si="20"/>
        <v>0.321680566810991</v>
      </c>
      <c r="CI18" s="4">
        <f t="shared" si="21"/>
        <v>0.32952643429418588</v>
      </c>
      <c r="CJ18" s="1">
        <f t="shared" si="22"/>
        <v>4.8794678748799711</v>
      </c>
      <c r="CK18" s="1">
        <f t="shared" si="23"/>
        <v>4.2282608737747944</v>
      </c>
      <c r="CS18" s="232" t="s">
        <v>331</v>
      </c>
      <c r="CT18" s="232" t="s">
        <v>60</v>
      </c>
      <c r="CU18" s="232">
        <v>151</v>
      </c>
      <c r="CV18" s="232">
        <v>36</v>
      </c>
      <c r="CW18" s="232">
        <v>6.5</v>
      </c>
      <c r="CX18" s="232">
        <f t="shared" si="39"/>
        <v>115</v>
      </c>
      <c r="CY18" s="232">
        <f t="shared" si="40"/>
        <v>-25</v>
      </c>
      <c r="CZ18" s="232">
        <f t="shared" si="41"/>
        <v>5.8910006157382249</v>
      </c>
      <c r="DC18">
        <f>SUM(DC5:DD17)</f>
        <v>1819.1999999999998</v>
      </c>
    </row>
    <row r="19" spans="1:111" ht="27" customHeight="1" x14ac:dyDescent="0.25">
      <c r="A19" s="90">
        <v>45305</v>
      </c>
      <c r="B19" s="81">
        <v>0.3460185185185185</v>
      </c>
      <c r="C19" s="80" t="s">
        <v>151</v>
      </c>
      <c r="D19" s="80" t="s">
        <v>150</v>
      </c>
      <c r="E19" s="80"/>
      <c r="F19" s="85" t="s">
        <v>60</v>
      </c>
      <c r="P19" s="306">
        <f>SUM(P5:P18)</f>
        <v>986</v>
      </c>
      <c r="AJ19" s="233">
        <v>0.34306712962962965</v>
      </c>
      <c r="AK19" s="464">
        <f t="shared" si="6"/>
        <v>45305.34306712963</v>
      </c>
      <c r="AL19" s="234" t="s">
        <v>311</v>
      </c>
      <c r="AM19" s="234">
        <v>0.01</v>
      </c>
      <c r="AN19" s="234">
        <v>5.6000000000000001E-2</v>
      </c>
      <c r="AO19" s="234">
        <v>5.6000000000000001E-2</v>
      </c>
      <c r="AP19" s="234">
        <v>131.4</v>
      </c>
      <c r="AQ19" s="255">
        <f>$CZ$20</f>
        <v>165.66780904455564</v>
      </c>
      <c r="AR19" s="234">
        <f t="shared" si="7"/>
        <v>2958.3537329384935</v>
      </c>
      <c r="AS19" s="234">
        <f t="shared" si="8"/>
        <v>29.583537329384935</v>
      </c>
      <c r="AT19" s="234">
        <f t="shared" si="27"/>
        <v>165.66780904455564</v>
      </c>
      <c r="AU19" s="381">
        <f>AT19/SIN(RADIANS($CX$6))</f>
        <v>187.63039888713445</v>
      </c>
      <c r="AV19" s="4">
        <f t="shared" si="9"/>
        <v>2.9064527902553619</v>
      </c>
      <c r="AW19" s="4">
        <f t="shared" si="10"/>
        <v>3.0121419826282847</v>
      </c>
      <c r="AX19" s="1">
        <f t="shared" si="11"/>
        <v>32.489990119640296</v>
      </c>
      <c r="AY19" s="1">
        <f t="shared" si="12"/>
        <v>26.571395346756649</v>
      </c>
      <c r="BC19" s="240">
        <v>0.36431712962962964</v>
      </c>
      <c r="BD19" s="464">
        <f t="shared" si="13"/>
        <v>45305.364317129628</v>
      </c>
      <c r="BE19" s="239" t="s">
        <v>324</v>
      </c>
      <c r="BF19" s="239">
        <v>4.0000000000000001E-3</v>
      </c>
      <c r="BG19" s="239">
        <v>1.6E-2</v>
      </c>
      <c r="BH19" s="239">
        <v>1.6E-2</v>
      </c>
      <c r="BI19" s="239">
        <f>$CW$11</f>
        <v>72.8</v>
      </c>
      <c r="BJ19" s="239">
        <f>$CZ$11</f>
        <v>71.209145333421048</v>
      </c>
      <c r="BK19" s="239">
        <f t="shared" si="31"/>
        <v>4450.5715833388158</v>
      </c>
      <c r="BL19" s="239">
        <f t="shared" si="32"/>
        <v>17.802286333355262</v>
      </c>
      <c r="BM19" s="239">
        <f t="shared" si="33"/>
        <v>71.209145333421048</v>
      </c>
      <c r="BN19" s="381">
        <f>BM19/SIN(RADIANS($CX$6))</f>
        <v>80.649345339795843</v>
      </c>
      <c r="BO19" s="4">
        <f t="shared" si="28"/>
        <v>4.1887732549071206</v>
      </c>
      <c r="BP19" s="4">
        <f t="shared" si="29"/>
        <v>4.7472763555614037</v>
      </c>
      <c r="BQ19" s="1">
        <f t="shared" si="14"/>
        <v>21.991059588262381</v>
      </c>
      <c r="BR19" s="1">
        <f t="shared" si="15"/>
        <v>13.055009977793858</v>
      </c>
      <c r="BV19" s="281">
        <v>0.51300925925925933</v>
      </c>
      <c r="BW19" s="464">
        <f t="shared" si="16"/>
        <v>45305.513009259259</v>
      </c>
      <c r="BX19" s="282" t="s">
        <v>327</v>
      </c>
      <c r="BY19" s="282">
        <v>0.01</v>
      </c>
      <c r="BZ19" s="282">
        <v>6.4000000000000001E-2</v>
      </c>
      <c r="CA19" s="282">
        <v>6.4000000000000001E-2</v>
      </c>
      <c r="CB19" s="282">
        <f>$CW$14</f>
        <v>33.4</v>
      </c>
      <c r="CC19" s="282">
        <f>$CZ$14</f>
        <v>27.021167612123243</v>
      </c>
      <c r="CD19" s="282">
        <f t="shared" si="17"/>
        <v>422.20574393942564</v>
      </c>
      <c r="CE19" s="282">
        <f t="shared" si="18"/>
        <v>4.2220574393942565</v>
      </c>
      <c r="CF19" s="282">
        <f t="shared" si="30"/>
        <v>27.021167612123243</v>
      </c>
      <c r="CG19" s="381">
        <f>CF19/SIN(RADIANS($CX$6))</f>
        <v>30.603365172139448</v>
      </c>
      <c r="CH19" s="4">
        <f t="shared" si="20"/>
        <v>0.4157102709557422</v>
      </c>
      <c r="CI19" s="4">
        <f t="shared" si="21"/>
        <v>0.42890742241465468</v>
      </c>
      <c r="CJ19" s="1">
        <f t="shared" si="22"/>
        <v>4.6377677103499986</v>
      </c>
      <c r="CK19" s="1">
        <f t="shared" si="23"/>
        <v>3.793150016979602</v>
      </c>
    </row>
    <row r="20" spans="1:111" ht="30" x14ac:dyDescent="0.25">
      <c r="A20" s="29">
        <v>45305</v>
      </c>
      <c r="B20" s="26">
        <v>0.34623842592592591</v>
      </c>
      <c r="C20" s="27" t="s">
        <v>161</v>
      </c>
      <c r="D20" s="27" t="s">
        <v>153</v>
      </c>
      <c r="E20" s="27"/>
      <c r="F20" s="28" t="s">
        <v>60</v>
      </c>
      <c r="AJ20" s="233">
        <v>0.34342592592592597</v>
      </c>
      <c r="AK20" s="464">
        <f t="shared" si="6"/>
        <v>45305.343425925923</v>
      </c>
      <c r="AL20" s="234" t="s">
        <v>311</v>
      </c>
      <c r="AM20" s="234">
        <v>1.2999999999999999E-2</v>
      </c>
      <c r="AN20" s="234">
        <v>5.6000000000000001E-2</v>
      </c>
      <c r="AO20" s="234">
        <v>5.6000000000000001E-2</v>
      </c>
      <c r="AP20" s="234">
        <v>131.4</v>
      </c>
      <c r="AQ20" s="255">
        <f>$CZ$20</f>
        <v>165.66780904455564</v>
      </c>
      <c r="AR20" s="234">
        <f t="shared" si="7"/>
        <v>2958.3537329384935</v>
      </c>
      <c r="AS20" s="234">
        <f t="shared" si="8"/>
        <v>38.458598528200412</v>
      </c>
      <c r="AT20" s="234">
        <f t="shared" si="27"/>
        <v>165.66780904455564</v>
      </c>
      <c r="AU20" s="381">
        <f>AT20/SIN(RADIANS($CX$6))</f>
        <v>187.63039888713445</v>
      </c>
      <c r="AV20" s="4">
        <f t="shared" si="9"/>
        <v>2.9064527902553619</v>
      </c>
      <c r="AW20" s="4">
        <f t="shared" si="10"/>
        <v>3.0121419826282847</v>
      </c>
      <c r="AX20" s="1">
        <f t="shared" si="11"/>
        <v>41.365051318455777</v>
      </c>
      <c r="AY20" s="1">
        <f t="shared" si="12"/>
        <v>35.446456545572126</v>
      </c>
      <c r="BC20" s="240">
        <v>0.36646990740740742</v>
      </c>
      <c r="BD20" s="464">
        <f t="shared" si="13"/>
        <v>45305.366469907407</v>
      </c>
      <c r="BE20" s="239" t="s">
        <v>324</v>
      </c>
      <c r="BF20" s="239">
        <v>4.0000000000000001E-3</v>
      </c>
      <c r="BG20" s="239">
        <v>1.6E-2</v>
      </c>
      <c r="BH20" s="239">
        <v>1.6E-2</v>
      </c>
      <c r="BI20" s="239">
        <f>$CW$11</f>
        <v>72.8</v>
      </c>
      <c r="BJ20" s="239">
        <f>$CZ$11</f>
        <v>71.209145333421048</v>
      </c>
      <c r="BK20" s="239">
        <f t="shared" si="31"/>
        <v>4450.5715833388158</v>
      </c>
      <c r="BL20" s="239">
        <f t="shared" si="32"/>
        <v>17.802286333355262</v>
      </c>
      <c r="BM20" s="239">
        <f t="shared" si="33"/>
        <v>71.209145333421048</v>
      </c>
      <c r="BN20" s="381">
        <f>BM20/SIN(RADIANS($CX$6))</f>
        <v>80.649345339795843</v>
      </c>
      <c r="BO20" s="4">
        <f t="shared" si="28"/>
        <v>4.1887732549071206</v>
      </c>
      <c r="BP20" s="4">
        <f t="shared" si="29"/>
        <v>4.7472763555614037</v>
      </c>
      <c r="BQ20" s="1">
        <f t="shared" si="14"/>
        <v>21.991059588262381</v>
      </c>
      <c r="BR20" s="1">
        <f t="shared" si="15"/>
        <v>13.055009977793858</v>
      </c>
      <c r="BV20" s="281">
        <v>0.51327546296296289</v>
      </c>
      <c r="BW20" s="464">
        <f t="shared" si="16"/>
        <v>45305.513275462959</v>
      </c>
      <c r="BX20" s="282" t="s">
        <v>327</v>
      </c>
      <c r="BY20" s="282">
        <v>1.7000000000000001E-2</v>
      </c>
      <c r="BZ20" s="282">
        <v>6.4000000000000001E-2</v>
      </c>
      <c r="CA20" s="282">
        <v>6.4000000000000001E-2</v>
      </c>
      <c r="CB20" s="282">
        <f>$CW$14</f>
        <v>33.4</v>
      </c>
      <c r="CC20" s="282">
        <f>$CZ$14</f>
        <v>27.021167612123243</v>
      </c>
      <c r="CD20" s="282">
        <f t="shared" si="17"/>
        <v>422.20574393942564</v>
      </c>
      <c r="CE20" s="282">
        <f t="shared" si="18"/>
        <v>7.1774976469702363</v>
      </c>
      <c r="CF20" s="282">
        <f t="shared" si="30"/>
        <v>27.021167612123243</v>
      </c>
      <c r="CG20" s="381">
        <f>CF20/SIN(RADIANS($CX$6))</f>
        <v>30.603365172139448</v>
      </c>
      <c r="CH20" s="4">
        <f t="shared" si="20"/>
        <v>0.4157102709557422</v>
      </c>
      <c r="CI20" s="4">
        <f t="shared" si="21"/>
        <v>0.42890742241465468</v>
      </c>
      <c r="CJ20" s="1">
        <f t="shared" si="22"/>
        <v>7.5932079179259784</v>
      </c>
      <c r="CK20" s="1">
        <f t="shared" si="23"/>
        <v>6.7485902245555813</v>
      </c>
      <c r="CS20" s="221" t="s">
        <v>341</v>
      </c>
      <c r="CT20" s="221" t="s">
        <v>60</v>
      </c>
      <c r="CU20" s="221">
        <v>104</v>
      </c>
      <c r="CV20" s="221">
        <v>34</v>
      </c>
      <c r="CW20" s="221">
        <f>CW6+CW7</f>
        <v>176.3</v>
      </c>
      <c r="CX20" s="221">
        <f>(180-CV20)-(180-CU20)</f>
        <v>70</v>
      </c>
      <c r="CY20" s="221">
        <f>(90-CU20)+CV20</f>
        <v>20</v>
      </c>
      <c r="CZ20" s="221">
        <f>SIN(RADIANS(CX20))*CW20</f>
        <v>165.66780904455564</v>
      </c>
    </row>
    <row r="21" spans="1:111" ht="45" x14ac:dyDescent="0.25">
      <c r="A21" s="91">
        <v>45305</v>
      </c>
      <c r="B21" s="92">
        <v>0.34675925925925927</v>
      </c>
      <c r="C21" s="73" t="s">
        <v>163</v>
      </c>
      <c r="D21" s="73" t="s">
        <v>164</v>
      </c>
      <c r="E21" s="73"/>
      <c r="F21" s="93" t="s">
        <v>60</v>
      </c>
      <c r="AJ21" s="233">
        <v>0.34376157407407404</v>
      </c>
      <c r="AK21" s="464">
        <f t="shared" si="6"/>
        <v>45305.343761574077</v>
      </c>
      <c r="AL21" s="234" t="s">
        <v>311</v>
      </c>
      <c r="AM21" s="234">
        <v>1.2E-2</v>
      </c>
      <c r="AN21" s="234">
        <v>5.6000000000000001E-2</v>
      </c>
      <c r="AO21" s="234">
        <v>5.6000000000000001E-2</v>
      </c>
      <c r="AP21" s="234">
        <v>131.4</v>
      </c>
      <c r="AQ21" s="255">
        <f>$CZ$20</f>
        <v>165.66780904455564</v>
      </c>
      <c r="AR21" s="234">
        <f t="shared" si="7"/>
        <v>2958.3537329384935</v>
      </c>
      <c r="AS21" s="234">
        <f t="shared" si="8"/>
        <v>35.500244795261921</v>
      </c>
      <c r="AT21" s="234">
        <f t="shared" si="27"/>
        <v>165.66780904455564</v>
      </c>
      <c r="AU21" s="381">
        <f>AT21/SIN(RADIANS($CX$6))</f>
        <v>187.63039888713445</v>
      </c>
      <c r="AV21" s="4">
        <f t="shared" si="9"/>
        <v>2.9064527902553619</v>
      </c>
      <c r="AW21" s="4">
        <f t="shared" si="10"/>
        <v>3.0121419826282847</v>
      </c>
      <c r="AX21" s="1">
        <f t="shared" si="11"/>
        <v>38.406697585517286</v>
      </c>
      <c r="AY21" s="1">
        <f t="shared" si="12"/>
        <v>32.488102812633635</v>
      </c>
      <c r="BC21" s="240">
        <v>0.36866898148148147</v>
      </c>
      <c r="BD21" s="464">
        <f t="shared" si="13"/>
        <v>45305.368668981479</v>
      </c>
      <c r="BE21" s="239" t="s">
        <v>324</v>
      </c>
      <c r="BF21" s="239">
        <v>5.0000000000000001E-3</v>
      </c>
      <c r="BG21" s="239">
        <v>1.6E-2</v>
      </c>
      <c r="BH21" s="239">
        <v>1.6E-2</v>
      </c>
      <c r="BI21" s="239">
        <f>$CW$11</f>
        <v>72.8</v>
      </c>
      <c r="BJ21" s="239">
        <f>$CZ$11</f>
        <v>71.209145333421048</v>
      </c>
      <c r="BK21" s="239">
        <f t="shared" si="31"/>
        <v>4450.5715833388158</v>
      </c>
      <c r="BL21" s="239">
        <f t="shared" si="32"/>
        <v>22.252857916694079</v>
      </c>
      <c r="BM21" s="239">
        <f t="shared" si="33"/>
        <v>71.209145333421048</v>
      </c>
      <c r="BN21" s="381">
        <f>BM21/SIN(RADIANS($CX$6))</f>
        <v>80.649345339795843</v>
      </c>
      <c r="BO21" s="4">
        <f t="shared" si="28"/>
        <v>4.1887732549071206</v>
      </c>
      <c r="BP21" s="4">
        <f t="shared" si="29"/>
        <v>4.7472763555614037</v>
      </c>
      <c r="BQ21" s="1">
        <f t="shared" si="14"/>
        <v>26.441631171601202</v>
      </c>
      <c r="BR21" s="1">
        <f t="shared" si="15"/>
        <v>17.505581561132676</v>
      </c>
      <c r="BV21" s="281">
        <v>0.51375000000000004</v>
      </c>
      <c r="BW21" s="464">
        <f t="shared" si="16"/>
        <v>45305.513749999998</v>
      </c>
      <c r="BX21" s="282" t="s">
        <v>327</v>
      </c>
      <c r="BY21" s="282">
        <v>1.2999999999999999E-2</v>
      </c>
      <c r="BZ21" s="282">
        <v>6.4000000000000001E-2</v>
      </c>
      <c r="CA21" s="282">
        <v>6.4000000000000001E-2</v>
      </c>
      <c r="CB21" s="282">
        <f>$CW$14</f>
        <v>33.4</v>
      </c>
      <c r="CC21" s="282">
        <f>$CZ$14</f>
        <v>27.021167612123243</v>
      </c>
      <c r="CD21" s="282">
        <f t="shared" si="17"/>
        <v>422.20574393942564</v>
      </c>
      <c r="CE21" s="282">
        <f t="shared" si="18"/>
        <v>5.4886746712125332</v>
      </c>
      <c r="CF21" s="282">
        <f t="shared" si="30"/>
        <v>27.021167612123243</v>
      </c>
      <c r="CG21" s="381">
        <f>CF21/SIN(RADIANS($CX$6))</f>
        <v>30.603365172139448</v>
      </c>
      <c r="CH21" s="4">
        <f t="shared" si="20"/>
        <v>0.4157102709557422</v>
      </c>
      <c r="CI21" s="4">
        <f t="shared" si="21"/>
        <v>0.42890742241465468</v>
      </c>
      <c r="CJ21" s="1">
        <f t="shared" si="22"/>
        <v>5.9043849421682753</v>
      </c>
      <c r="CK21" s="1">
        <f t="shared" si="23"/>
        <v>5.0597672487978782</v>
      </c>
    </row>
    <row r="22" spans="1:111" x14ac:dyDescent="0.25">
      <c r="A22" s="29">
        <v>45305</v>
      </c>
      <c r="B22" s="26">
        <v>0.34722222222222227</v>
      </c>
      <c r="C22" s="27" t="s">
        <v>160</v>
      </c>
      <c r="D22" s="27" t="s">
        <v>165</v>
      </c>
      <c r="E22" s="27"/>
      <c r="F22" s="28" t="s">
        <v>60</v>
      </c>
      <c r="AJ22" s="233">
        <v>0.34471064814814811</v>
      </c>
      <c r="AK22" s="464">
        <f t="shared" si="6"/>
        <v>45305.344710648147</v>
      </c>
      <c r="AL22" s="234" t="s">
        <v>311</v>
      </c>
      <c r="AM22" s="234">
        <v>0.01</v>
      </c>
      <c r="AN22" s="234">
        <v>5.6000000000000001E-2</v>
      </c>
      <c r="AO22" s="234">
        <v>5.6000000000000001E-2</v>
      </c>
      <c r="AP22" s="234">
        <v>131.4</v>
      </c>
      <c r="AQ22" s="255">
        <f>$CZ$20</f>
        <v>165.66780904455564</v>
      </c>
      <c r="AR22" s="234">
        <f t="shared" si="7"/>
        <v>2958.3537329384935</v>
      </c>
      <c r="AS22" s="234">
        <f t="shared" si="8"/>
        <v>29.583537329384935</v>
      </c>
      <c r="AT22" s="234">
        <f t="shared" si="27"/>
        <v>165.66780904455564</v>
      </c>
      <c r="AU22" s="381">
        <f>AT22/SIN(RADIANS($CX$6))</f>
        <v>187.63039888713445</v>
      </c>
      <c r="AV22" s="4">
        <f t="shared" si="9"/>
        <v>2.9064527902553619</v>
      </c>
      <c r="AW22" s="4">
        <f t="shared" si="10"/>
        <v>3.0121419826282847</v>
      </c>
      <c r="AX22" s="1">
        <f t="shared" si="11"/>
        <v>32.489990119640296</v>
      </c>
      <c r="AY22" s="1">
        <f t="shared" si="12"/>
        <v>26.571395346756649</v>
      </c>
      <c r="BC22" s="240">
        <v>0.37079861111111106</v>
      </c>
      <c r="BD22" s="464">
        <f t="shared" si="13"/>
        <v>45305.370798611111</v>
      </c>
      <c r="BE22" s="239" t="s">
        <v>324</v>
      </c>
      <c r="BF22" s="239">
        <v>4.0000000000000001E-3</v>
      </c>
      <c r="BG22" s="239">
        <v>1.6E-2</v>
      </c>
      <c r="BH22" s="239">
        <v>1.6E-2</v>
      </c>
      <c r="BI22" s="239">
        <f>$CW$11</f>
        <v>72.8</v>
      </c>
      <c r="BJ22" s="239">
        <f>$CZ$11</f>
        <v>71.209145333421048</v>
      </c>
      <c r="BK22" s="239">
        <f t="shared" si="31"/>
        <v>4450.5715833388158</v>
      </c>
      <c r="BL22" s="239">
        <f t="shared" si="32"/>
        <v>17.802286333355262</v>
      </c>
      <c r="BM22" s="239">
        <f t="shared" si="33"/>
        <v>71.209145333421048</v>
      </c>
      <c r="BN22" s="381">
        <f>BM22/SIN(RADIANS($CX$6))</f>
        <v>80.649345339795843</v>
      </c>
      <c r="BO22" s="4">
        <f t="shared" si="28"/>
        <v>4.1887732549071206</v>
      </c>
      <c r="BP22" s="4">
        <f t="shared" si="29"/>
        <v>4.7472763555614037</v>
      </c>
      <c r="BQ22" s="1">
        <f t="shared" si="14"/>
        <v>21.991059588262381</v>
      </c>
      <c r="BR22" s="1">
        <f t="shared" si="15"/>
        <v>13.055009977793858</v>
      </c>
      <c r="BV22" s="281">
        <v>0.51402777777777775</v>
      </c>
      <c r="BW22" s="464">
        <f t="shared" si="16"/>
        <v>45305.514027777775</v>
      </c>
      <c r="BX22" s="282" t="s">
        <v>327</v>
      </c>
      <c r="BY22" s="282">
        <v>1.2E-2</v>
      </c>
      <c r="BZ22" s="282">
        <v>6.4000000000000001E-2</v>
      </c>
      <c r="CA22" s="282">
        <v>6.4000000000000001E-2</v>
      </c>
      <c r="CB22" s="282">
        <f>$CW$14</f>
        <v>33.4</v>
      </c>
      <c r="CC22" s="282">
        <f>$CZ$14</f>
        <v>27.021167612123243</v>
      </c>
      <c r="CD22" s="282">
        <f t="shared" si="17"/>
        <v>422.20574393942564</v>
      </c>
      <c r="CE22" s="282">
        <f t="shared" si="18"/>
        <v>5.0664689272731076</v>
      </c>
      <c r="CF22" s="282">
        <f t="shared" si="30"/>
        <v>27.021167612123243</v>
      </c>
      <c r="CG22" s="381">
        <f>CF22/SIN(RADIANS($CX$6))</f>
        <v>30.603365172139448</v>
      </c>
      <c r="CH22" s="4">
        <f t="shared" si="20"/>
        <v>0.4157102709557422</v>
      </c>
      <c r="CI22" s="4">
        <f t="shared" si="21"/>
        <v>0.42890742241465468</v>
      </c>
      <c r="CJ22" s="1">
        <f t="shared" si="22"/>
        <v>5.4821791982288497</v>
      </c>
      <c r="CK22" s="1">
        <f t="shared" si="23"/>
        <v>4.6375615048584526</v>
      </c>
      <c r="CS22" s="752" t="s">
        <v>582</v>
      </c>
      <c r="CT22" s="752"/>
      <c r="CU22" s="752"/>
      <c r="CV22" s="752"/>
      <c r="CW22" s="752"/>
      <c r="CX22" s="752"/>
      <c r="CY22" s="752"/>
      <c r="CZ22" s="752"/>
    </row>
    <row r="23" spans="1:111" ht="56.25" x14ac:dyDescent="0.25">
      <c r="A23" s="87">
        <v>45305</v>
      </c>
      <c r="B23" s="70">
        <v>0.34840277777777778</v>
      </c>
      <c r="C23" s="68" t="s">
        <v>154</v>
      </c>
      <c r="D23" s="68" t="s">
        <v>156</v>
      </c>
      <c r="E23" s="68"/>
      <c r="F23" s="82" t="s">
        <v>60</v>
      </c>
      <c r="AJ23" s="233">
        <v>0.34491898148148148</v>
      </c>
      <c r="AK23" s="464">
        <f t="shared" si="6"/>
        <v>45305.344918981478</v>
      </c>
      <c r="AL23" s="234" t="s">
        <v>311</v>
      </c>
      <c r="AM23" s="234">
        <v>0.01</v>
      </c>
      <c r="AN23" s="234">
        <v>5.6000000000000001E-2</v>
      </c>
      <c r="AO23" s="234">
        <v>5.6000000000000001E-2</v>
      </c>
      <c r="AP23" s="234">
        <v>131.4</v>
      </c>
      <c r="AQ23" s="255">
        <f>$CZ$20</f>
        <v>165.66780904455564</v>
      </c>
      <c r="AR23" s="234">
        <f t="shared" si="7"/>
        <v>2958.3537329384935</v>
      </c>
      <c r="AS23" s="234">
        <f t="shared" si="8"/>
        <v>29.583537329384935</v>
      </c>
      <c r="AT23" s="234">
        <f t="shared" si="27"/>
        <v>165.66780904455564</v>
      </c>
      <c r="AU23" s="381">
        <f>AT23/SIN(RADIANS($CX$6))</f>
        <v>187.63039888713445</v>
      </c>
      <c r="AV23" s="4">
        <f t="shared" si="9"/>
        <v>2.9064527902553619</v>
      </c>
      <c r="AW23" s="4">
        <f t="shared" si="10"/>
        <v>3.0121419826282847</v>
      </c>
      <c r="AX23" s="1">
        <f t="shared" si="11"/>
        <v>32.489990119640296</v>
      </c>
      <c r="AY23" s="1">
        <f t="shared" si="12"/>
        <v>26.571395346756649</v>
      </c>
      <c r="BC23" s="240">
        <v>0.37260416666666668</v>
      </c>
      <c r="BD23" s="464">
        <f t="shared" si="13"/>
        <v>45305.372604166667</v>
      </c>
      <c r="BE23" s="239" t="s">
        <v>324</v>
      </c>
      <c r="BF23" s="239">
        <v>4.0000000000000001E-3</v>
      </c>
      <c r="BG23" s="239">
        <v>1.6E-2</v>
      </c>
      <c r="BH23" s="239">
        <v>1.6E-2</v>
      </c>
      <c r="BI23" s="239">
        <f>$CW$11</f>
        <v>72.8</v>
      </c>
      <c r="BJ23" s="239">
        <f>$CZ$11</f>
        <v>71.209145333421048</v>
      </c>
      <c r="BK23" s="239">
        <f t="shared" si="31"/>
        <v>4450.5715833388158</v>
      </c>
      <c r="BL23" s="239">
        <f t="shared" si="32"/>
        <v>17.802286333355262</v>
      </c>
      <c r="BM23" s="239">
        <f t="shared" si="33"/>
        <v>71.209145333421048</v>
      </c>
      <c r="BN23" s="381">
        <f>BM23/SIN(RADIANS($CX$6))</f>
        <v>80.649345339795843</v>
      </c>
      <c r="BO23" s="4">
        <f t="shared" si="28"/>
        <v>4.1887732549071206</v>
      </c>
      <c r="BP23" s="4">
        <f t="shared" si="29"/>
        <v>4.7472763555614037</v>
      </c>
      <c r="BQ23" s="1">
        <f t="shared" si="14"/>
        <v>21.991059588262381</v>
      </c>
      <c r="BR23" s="1">
        <f t="shared" si="15"/>
        <v>13.055009977793858</v>
      </c>
      <c r="BV23" s="281">
        <v>0.51451388888888883</v>
      </c>
      <c r="BW23" s="464">
        <f t="shared" si="16"/>
        <v>45305.514513888891</v>
      </c>
      <c r="BX23" s="282" t="s">
        <v>327</v>
      </c>
      <c r="BY23" s="282">
        <v>8.9999999999999993E-3</v>
      </c>
      <c r="BZ23" s="282">
        <v>6.4000000000000001E-2</v>
      </c>
      <c r="CA23" s="282">
        <v>6.4000000000000001E-2</v>
      </c>
      <c r="CB23" s="282">
        <f>$CW$14</f>
        <v>33.4</v>
      </c>
      <c r="CC23" s="282">
        <f>$CZ$14</f>
        <v>27.021167612123243</v>
      </c>
      <c r="CD23" s="282">
        <f t="shared" ref="CD23:CD26" si="42">CC23/CA23</f>
        <v>422.20574393942564</v>
      </c>
      <c r="CE23" s="282">
        <f t="shared" ref="CE23:CE26" si="43">BY23*CD23</f>
        <v>3.7998516954548305</v>
      </c>
      <c r="CF23" s="282">
        <f t="shared" ref="CF23:CF26" si="44">BZ23*CD23</f>
        <v>27.021167612123243</v>
      </c>
      <c r="CG23" s="381">
        <f>CF23/SIN(RADIANS($CX$6))</f>
        <v>30.603365172139448</v>
      </c>
      <c r="CH23" s="4">
        <f t="shared" si="20"/>
        <v>0.4157102709557422</v>
      </c>
      <c r="CI23" s="4">
        <f t="shared" si="21"/>
        <v>0.42890742241465468</v>
      </c>
      <c r="CJ23" s="1">
        <f t="shared" si="22"/>
        <v>4.215561966410573</v>
      </c>
      <c r="CK23" s="1">
        <f t="shared" si="23"/>
        <v>3.370944273040176</v>
      </c>
      <c r="CS23" s="219" t="s">
        <v>308</v>
      </c>
      <c r="CT23" s="219" t="s">
        <v>312</v>
      </c>
      <c r="CU23" s="219" t="s">
        <v>313</v>
      </c>
      <c r="CV23" s="219" t="s">
        <v>314</v>
      </c>
      <c r="CW23" s="219" t="s">
        <v>315</v>
      </c>
      <c r="CX23" s="219" t="s">
        <v>317</v>
      </c>
      <c r="CY23" s="219" t="s">
        <v>318</v>
      </c>
      <c r="CZ23" s="219" t="s">
        <v>316</v>
      </c>
    </row>
    <row r="24" spans="1:111" x14ac:dyDescent="0.25">
      <c r="A24" s="91">
        <v>45305</v>
      </c>
      <c r="B24" s="92">
        <v>0.35290509259259256</v>
      </c>
      <c r="C24" s="73" t="s">
        <v>163</v>
      </c>
      <c r="D24" s="73" t="s">
        <v>157</v>
      </c>
      <c r="E24" s="73"/>
      <c r="F24" s="93" t="s">
        <v>60</v>
      </c>
      <c r="AJ24" s="233">
        <v>0.34538194444444442</v>
      </c>
      <c r="AK24" s="464">
        <f t="shared" si="6"/>
        <v>45305.345381944448</v>
      </c>
      <c r="AL24" s="234" t="s">
        <v>311</v>
      </c>
      <c r="AM24" s="234">
        <v>1.2E-2</v>
      </c>
      <c r="AN24" s="234">
        <v>0.06</v>
      </c>
      <c r="AO24" s="234">
        <v>0.06</v>
      </c>
      <c r="AP24" s="234">
        <v>131.4</v>
      </c>
      <c r="AQ24" s="255">
        <f>$CZ$20</f>
        <v>165.66780904455564</v>
      </c>
      <c r="AR24" s="234">
        <f t="shared" si="7"/>
        <v>2761.1301507425942</v>
      </c>
      <c r="AS24" s="234">
        <f t="shared" si="8"/>
        <v>33.133561808911132</v>
      </c>
      <c r="AT24" s="234">
        <f t="shared" si="27"/>
        <v>165.66780904455564</v>
      </c>
      <c r="AU24" s="381">
        <f>AT24/SIN(RADIANS($CX$6))</f>
        <v>187.63039888713445</v>
      </c>
      <c r="AV24" s="4">
        <f t="shared" si="9"/>
        <v>2.715865722041896</v>
      </c>
      <c r="AW24" s="4">
        <f t="shared" si="10"/>
        <v>2.8079289668568754</v>
      </c>
      <c r="AX24" s="1">
        <f t="shared" si="11"/>
        <v>35.849427530953029</v>
      </c>
      <c r="AY24" s="1">
        <f t="shared" si="12"/>
        <v>30.325632842054258</v>
      </c>
      <c r="BC24" s="240">
        <v>0.37440972222222224</v>
      </c>
      <c r="BD24" s="464">
        <f t="shared" si="13"/>
        <v>45305.374409722222</v>
      </c>
      <c r="BE24" s="239" t="s">
        <v>324</v>
      </c>
      <c r="BF24" s="239">
        <v>4.0000000000000001E-3</v>
      </c>
      <c r="BG24" s="239">
        <v>1.6E-2</v>
      </c>
      <c r="BH24" s="239">
        <v>1.6E-2</v>
      </c>
      <c r="BI24" s="239">
        <f>$CW$11</f>
        <v>72.8</v>
      </c>
      <c r="BJ24" s="239">
        <f>$CZ$11</f>
        <v>71.209145333421048</v>
      </c>
      <c r="BK24" s="239">
        <f t="shared" si="31"/>
        <v>4450.5715833388158</v>
      </c>
      <c r="BL24" s="239">
        <f t="shared" si="32"/>
        <v>17.802286333355262</v>
      </c>
      <c r="BM24" s="239">
        <f t="shared" si="33"/>
        <v>71.209145333421048</v>
      </c>
      <c r="BN24" s="381">
        <f>BM24/SIN(RADIANS($CX$6))</f>
        <v>80.649345339795843</v>
      </c>
      <c r="BO24" s="4">
        <f t="shared" si="28"/>
        <v>4.1887732549071206</v>
      </c>
      <c r="BP24" s="4">
        <f t="shared" si="29"/>
        <v>4.7472763555614037</v>
      </c>
      <c r="BQ24" s="1">
        <f t="shared" si="14"/>
        <v>21.991059588262381</v>
      </c>
      <c r="BR24" s="1">
        <f t="shared" si="15"/>
        <v>13.055009977793858</v>
      </c>
      <c r="BV24" s="281">
        <v>0.51570601851851849</v>
      </c>
      <c r="BW24" s="464">
        <f t="shared" si="16"/>
        <v>45305.515706018516</v>
      </c>
      <c r="BX24" s="282" t="s">
        <v>327</v>
      </c>
      <c r="BY24" s="282">
        <v>1.0999999999999999E-2</v>
      </c>
      <c r="BZ24" s="282">
        <v>7.1999999999999995E-2</v>
      </c>
      <c r="CA24" s="282">
        <v>7.1999999999999995E-2</v>
      </c>
      <c r="CB24" s="282">
        <f>$CW$14</f>
        <v>33.4</v>
      </c>
      <c r="CC24" s="282">
        <f>$CZ$14</f>
        <v>27.021167612123243</v>
      </c>
      <c r="CD24" s="282">
        <f t="shared" si="42"/>
        <v>375.29399461282287</v>
      </c>
      <c r="CE24" s="282">
        <f t="shared" si="43"/>
        <v>4.1282339407410511</v>
      </c>
      <c r="CF24" s="282">
        <f t="shared" si="44"/>
        <v>27.021167612123243</v>
      </c>
      <c r="CG24" s="381">
        <f>CF24/SIN(RADIANS($CX$6))</f>
        <v>30.603365172139448</v>
      </c>
      <c r="CH24" s="4">
        <f t="shared" si="20"/>
        <v>0.37015298098798971</v>
      </c>
      <c r="CI24" s="4">
        <f t="shared" si="21"/>
        <v>0.38057982552286262</v>
      </c>
      <c r="CJ24" s="1">
        <f t="shared" si="22"/>
        <v>4.4983869217290406</v>
      </c>
      <c r="CK24" s="1">
        <f t="shared" si="23"/>
        <v>3.7476541152181886</v>
      </c>
      <c r="CS24" s="220" t="s">
        <v>319</v>
      </c>
      <c r="CT24" s="220" t="s">
        <v>60</v>
      </c>
      <c r="CU24" s="220">
        <v>105.2</v>
      </c>
      <c r="CV24" s="220">
        <v>18</v>
      </c>
      <c r="CW24" s="220">
        <v>184.7</v>
      </c>
      <c r="CX24" s="220">
        <f t="shared" ref="CX24" si="45">(180-CV24)-(180-CU24)</f>
        <v>87.2</v>
      </c>
      <c r="CY24" s="220">
        <f t="shared" ref="CY24" si="46">(90-CU24)+CV24</f>
        <v>2.7999999999999972</v>
      </c>
      <c r="CZ24" s="220">
        <f t="shared" ref="CZ24" si="47">SIN(RADIANS(CX24))*CW24</f>
        <v>184.47949356696287</v>
      </c>
    </row>
    <row r="25" spans="1:111" x14ac:dyDescent="0.25">
      <c r="A25" s="63">
        <v>45305</v>
      </c>
      <c r="B25" s="64">
        <v>0.35859953703703701</v>
      </c>
      <c r="E25" s="7" t="s">
        <v>166</v>
      </c>
      <c r="F25" s="15" t="s">
        <v>60</v>
      </c>
      <c r="AJ25" s="233">
        <v>0.34616898148148145</v>
      </c>
      <c r="AK25" s="464">
        <f t="shared" si="6"/>
        <v>45305.346168981479</v>
      </c>
      <c r="AL25" s="234" t="s">
        <v>311</v>
      </c>
      <c r="AM25" s="234">
        <v>1.2E-2</v>
      </c>
      <c r="AN25" s="234">
        <v>0.06</v>
      </c>
      <c r="AO25" s="234">
        <v>0.06</v>
      </c>
      <c r="AP25" s="234">
        <v>131.4</v>
      </c>
      <c r="AQ25" s="255">
        <f>$CZ$20</f>
        <v>165.66780904455564</v>
      </c>
      <c r="AR25" s="234">
        <f t="shared" si="7"/>
        <v>2761.1301507425942</v>
      </c>
      <c r="AS25" s="234">
        <f t="shared" si="8"/>
        <v>33.133561808911132</v>
      </c>
      <c r="AT25" s="234">
        <f t="shared" si="27"/>
        <v>165.66780904455564</v>
      </c>
      <c r="AU25" s="381">
        <f>AT25/SIN(RADIANS($CX$6))</f>
        <v>187.63039888713445</v>
      </c>
      <c r="AV25" s="4">
        <f t="shared" si="9"/>
        <v>2.715865722041896</v>
      </c>
      <c r="AW25" s="4">
        <f t="shared" si="10"/>
        <v>2.8079289668568754</v>
      </c>
      <c r="AX25" s="1">
        <f t="shared" si="11"/>
        <v>35.849427530953029</v>
      </c>
      <c r="AY25" s="1">
        <f t="shared" si="12"/>
        <v>30.325632842054258</v>
      </c>
      <c r="BC25" s="240">
        <v>0.37778935185185186</v>
      </c>
      <c r="BD25" s="464">
        <f t="shared" si="13"/>
        <v>45305.377789351849</v>
      </c>
      <c r="BE25" s="239" t="s">
        <v>324</v>
      </c>
      <c r="BF25" s="239">
        <v>4.0000000000000001E-3</v>
      </c>
      <c r="BG25" s="239">
        <v>1.6E-2</v>
      </c>
      <c r="BH25" s="239">
        <v>1.6E-2</v>
      </c>
      <c r="BI25" s="239">
        <f>$CW$11</f>
        <v>72.8</v>
      </c>
      <c r="BJ25" s="239">
        <f>$CZ$11</f>
        <v>71.209145333421048</v>
      </c>
      <c r="BK25" s="239">
        <f t="shared" si="31"/>
        <v>4450.5715833388158</v>
      </c>
      <c r="BL25" s="239">
        <f t="shared" si="32"/>
        <v>17.802286333355262</v>
      </c>
      <c r="BM25" s="239">
        <f t="shared" si="33"/>
        <v>71.209145333421048</v>
      </c>
      <c r="BN25" s="381">
        <f>BM25/SIN(RADIANS($CX$6))</f>
        <v>80.649345339795843</v>
      </c>
      <c r="BO25" s="4">
        <f t="shared" si="28"/>
        <v>4.1887732549071206</v>
      </c>
      <c r="BP25" s="4">
        <f t="shared" si="29"/>
        <v>4.7472763555614037</v>
      </c>
      <c r="BQ25" s="1">
        <f t="shared" si="14"/>
        <v>21.991059588262381</v>
      </c>
      <c r="BR25" s="1">
        <f t="shared" si="15"/>
        <v>13.055009977793858</v>
      </c>
      <c r="BV25" s="281">
        <v>0.5169907407407407</v>
      </c>
      <c r="BW25" s="464">
        <f t="shared" si="16"/>
        <v>45305.51699074074</v>
      </c>
      <c r="BX25" s="282" t="s">
        <v>327</v>
      </c>
      <c r="BY25" s="282">
        <v>5.0000000000000001E-3</v>
      </c>
      <c r="BZ25" s="282">
        <v>3.2000000000000001E-2</v>
      </c>
      <c r="CA25" s="282">
        <v>3.2000000000000001E-2</v>
      </c>
      <c r="CB25" s="282">
        <f>$CW$14</f>
        <v>33.4</v>
      </c>
      <c r="CC25" s="282">
        <f>$CZ$14</f>
        <v>27.021167612123243</v>
      </c>
      <c r="CD25" s="282">
        <f t="shared" si="42"/>
        <v>844.41148787885129</v>
      </c>
      <c r="CE25" s="282">
        <f t="shared" si="43"/>
        <v>4.2220574393942565</v>
      </c>
      <c r="CF25" s="282">
        <f t="shared" si="44"/>
        <v>27.021167612123243</v>
      </c>
      <c r="CG25" s="381">
        <f>CF25/SIN(RADIANS($CX$6))</f>
        <v>30.603365172139448</v>
      </c>
      <c r="CH25" s="4">
        <f t="shared" si="20"/>
        <v>0.81882326097343161</v>
      </c>
      <c r="CI25" s="4">
        <f t="shared" si="21"/>
        <v>0.87165056813300779</v>
      </c>
      <c r="CJ25" s="1">
        <f t="shared" si="22"/>
        <v>5.0408807003676879</v>
      </c>
      <c r="CK25" s="1">
        <f t="shared" si="23"/>
        <v>3.3504068712612485</v>
      </c>
      <c r="CS25" s="221" t="s">
        <v>311</v>
      </c>
      <c r="CT25" s="221" t="s">
        <v>60</v>
      </c>
      <c r="CU25" s="221">
        <v>111.5</v>
      </c>
      <c r="CV25" s="221">
        <v>34</v>
      </c>
      <c r="CW25" s="221">
        <v>176.3</v>
      </c>
      <c r="CX25" s="221">
        <f>(180-CV25)-(180-CU25)</f>
        <v>77.5</v>
      </c>
      <c r="CY25" s="221">
        <f>(90-CU25)+CV25</f>
        <v>12.5</v>
      </c>
      <c r="CZ25" s="221">
        <f>SIN(RADIANS(CX25))*CW25</f>
        <v>172.12098605524426</v>
      </c>
    </row>
    <row r="26" spans="1:111" ht="45" x14ac:dyDescent="0.25">
      <c r="A26" s="86">
        <v>45305</v>
      </c>
      <c r="B26" s="67">
        <v>0.36902777777777779</v>
      </c>
      <c r="C26" s="66" t="s">
        <v>167</v>
      </c>
      <c r="D26" s="66" t="s">
        <v>168</v>
      </c>
      <c r="E26" s="66"/>
      <c r="F26" s="94" t="s">
        <v>60</v>
      </c>
      <c r="AJ26" s="233">
        <v>0.34645833333333331</v>
      </c>
      <c r="AK26" s="464">
        <f t="shared" si="6"/>
        <v>45305.346458333333</v>
      </c>
      <c r="AL26" s="234" t="s">
        <v>311</v>
      </c>
      <c r="AM26" s="234">
        <v>1.0999999999999999E-2</v>
      </c>
      <c r="AN26" s="234">
        <v>0.06</v>
      </c>
      <c r="AO26" s="234">
        <v>0.06</v>
      </c>
      <c r="AP26" s="234">
        <v>131.4</v>
      </c>
      <c r="AQ26" s="255">
        <f>$CZ$20</f>
        <v>165.66780904455564</v>
      </c>
      <c r="AR26" s="234">
        <f t="shared" si="7"/>
        <v>2761.1301507425942</v>
      </c>
      <c r="AS26" s="234">
        <f t="shared" si="8"/>
        <v>30.372431658168534</v>
      </c>
      <c r="AT26" s="234">
        <f t="shared" si="27"/>
        <v>165.66780904455564</v>
      </c>
      <c r="AU26" s="381">
        <f>AT26/SIN(RADIANS($CX$6))</f>
        <v>187.63039888713445</v>
      </c>
      <c r="AV26" s="4">
        <f t="shared" si="9"/>
        <v>2.715865722041896</v>
      </c>
      <c r="AW26" s="4">
        <f t="shared" si="10"/>
        <v>2.8079289668568754</v>
      </c>
      <c r="AX26" s="1">
        <f t="shared" si="11"/>
        <v>33.088297380210427</v>
      </c>
      <c r="AY26" s="1">
        <f t="shared" si="12"/>
        <v>27.56450269131166</v>
      </c>
      <c r="BC26" s="240">
        <v>0.38116898148148143</v>
      </c>
      <c r="BD26" s="464">
        <f t="shared" si="13"/>
        <v>45305.381168981483</v>
      </c>
      <c r="BE26" s="239" t="s">
        <v>324</v>
      </c>
      <c r="BF26" s="239">
        <v>3.0000000000000001E-3</v>
      </c>
      <c r="BG26" s="239">
        <v>1.6E-2</v>
      </c>
      <c r="BH26" s="239">
        <v>1.6E-2</v>
      </c>
      <c r="BI26" s="239">
        <f>$CW$11</f>
        <v>72.8</v>
      </c>
      <c r="BJ26" s="239">
        <f>$CZ$11</f>
        <v>71.209145333421048</v>
      </c>
      <c r="BK26" s="239">
        <f t="shared" si="31"/>
        <v>4450.5715833388158</v>
      </c>
      <c r="BL26" s="239">
        <f t="shared" si="32"/>
        <v>13.351714750016448</v>
      </c>
      <c r="BM26" s="239">
        <f t="shared" si="33"/>
        <v>71.209145333421048</v>
      </c>
      <c r="BN26" s="381">
        <f>BM26/SIN(RADIANS($CX$6))</f>
        <v>80.649345339795843</v>
      </c>
      <c r="BO26" s="4">
        <f t="shared" si="28"/>
        <v>4.1887732549071206</v>
      </c>
      <c r="BP26" s="4">
        <f t="shared" si="29"/>
        <v>4.7472763555614037</v>
      </c>
      <c r="BQ26" s="1">
        <f t="shared" si="14"/>
        <v>17.540488004923567</v>
      </c>
      <c r="BR26" s="1">
        <f t="shared" si="15"/>
        <v>8.6044383944550447</v>
      </c>
      <c r="BV26" s="281">
        <v>0.51837962962962958</v>
      </c>
      <c r="BW26" s="464">
        <f t="shared" si="16"/>
        <v>45305.518379629626</v>
      </c>
      <c r="BX26" s="282" t="s">
        <v>327</v>
      </c>
      <c r="BY26" s="282">
        <v>6.0000000000000001E-3</v>
      </c>
      <c r="BZ26" s="282">
        <v>3.2000000000000001E-2</v>
      </c>
      <c r="CA26" s="282">
        <v>3.2000000000000001E-2</v>
      </c>
      <c r="CB26" s="282">
        <f>$CW$14</f>
        <v>33.4</v>
      </c>
      <c r="CC26" s="282">
        <f>$CZ$14</f>
        <v>27.021167612123243</v>
      </c>
      <c r="CD26" s="282">
        <f t="shared" si="42"/>
        <v>844.41148787885129</v>
      </c>
      <c r="CE26" s="282">
        <f t="shared" si="43"/>
        <v>5.0664689272731076</v>
      </c>
      <c r="CF26" s="282">
        <f t="shared" si="44"/>
        <v>27.021167612123243</v>
      </c>
      <c r="CG26" s="381">
        <f>CF26/SIN(RADIANS($CX$6))</f>
        <v>30.603365172139448</v>
      </c>
      <c r="CH26" s="4">
        <f t="shared" si="20"/>
        <v>0.81882326097343161</v>
      </c>
      <c r="CI26" s="4">
        <f t="shared" si="21"/>
        <v>0.87165056813300779</v>
      </c>
      <c r="CJ26" s="1">
        <f t="shared" si="22"/>
        <v>5.885292188246539</v>
      </c>
      <c r="CK26" s="1">
        <f t="shared" si="23"/>
        <v>4.1948183591400996</v>
      </c>
      <c r="CS26" s="222" t="s">
        <v>321</v>
      </c>
      <c r="CT26" s="222" t="s">
        <v>60</v>
      </c>
      <c r="CU26" s="222">
        <v>118.7</v>
      </c>
      <c r="CV26" s="222">
        <v>34</v>
      </c>
      <c r="CW26" s="222">
        <v>197.2</v>
      </c>
      <c r="CX26" s="222">
        <f t="shared" ref="CX26:CX36" si="48">(180-CV26)-(180-CU26)</f>
        <v>84.7</v>
      </c>
      <c r="CY26" s="222">
        <f t="shared" ref="CY26:CY36" si="49">(90-CU26)+CV26</f>
        <v>5.2999999999999972</v>
      </c>
      <c r="CZ26" s="222">
        <f t="shared" ref="CZ26:CZ36" si="50">SIN(RADIANS(CX26))*CW26</f>
        <v>196.35691048199956</v>
      </c>
    </row>
    <row r="27" spans="1:111" ht="30" x14ac:dyDescent="0.25">
      <c r="A27" s="86">
        <v>45305</v>
      </c>
      <c r="B27" s="67">
        <v>0.37592592592592594</v>
      </c>
      <c r="C27" s="66" t="s">
        <v>167</v>
      </c>
      <c r="D27" s="66" t="s">
        <v>172</v>
      </c>
      <c r="E27" s="66" t="s">
        <v>173</v>
      </c>
      <c r="F27" s="94" t="s">
        <v>60</v>
      </c>
      <c r="AJ27" s="233">
        <v>0.34714120370370366</v>
      </c>
      <c r="AK27" s="464">
        <f t="shared" si="6"/>
        <v>45305.347141203703</v>
      </c>
      <c r="AL27" s="234" t="s">
        <v>311</v>
      </c>
      <c r="AM27" s="234">
        <v>1.4999999999999999E-2</v>
      </c>
      <c r="AN27" s="234">
        <v>0.06</v>
      </c>
      <c r="AO27" s="234">
        <v>0.06</v>
      </c>
      <c r="AP27" s="234">
        <v>131.4</v>
      </c>
      <c r="AQ27" s="255">
        <f>$CZ$20</f>
        <v>165.66780904455564</v>
      </c>
      <c r="AR27" s="234">
        <f t="shared" si="7"/>
        <v>2761.1301507425942</v>
      </c>
      <c r="AS27" s="234">
        <f t="shared" si="8"/>
        <v>41.41695226113891</v>
      </c>
      <c r="AT27" s="234">
        <f t="shared" si="27"/>
        <v>165.66780904455564</v>
      </c>
      <c r="AU27" s="381">
        <f>AT27/SIN(RADIANS($CX$6))</f>
        <v>187.63039888713445</v>
      </c>
      <c r="AV27" s="4">
        <f t="shared" si="9"/>
        <v>2.715865722041896</v>
      </c>
      <c r="AW27" s="4">
        <f t="shared" si="10"/>
        <v>2.8079289668568754</v>
      </c>
      <c r="AX27" s="1">
        <f t="shared" si="11"/>
        <v>44.132817983180807</v>
      </c>
      <c r="AY27" s="1">
        <f t="shared" si="12"/>
        <v>38.609023294282032</v>
      </c>
      <c r="BC27" s="240">
        <v>0.3825810185185185</v>
      </c>
      <c r="BD27" s="464">
        <f t="shared" si="13"/>
        <v>45305.382581018515</v>
      </c>
      <c r="BE27" s="239" t="s">
        <v>324</v>
      </c>
      <c r="BF27" s="239">
        <v>4.0000000000000001E-3</v>
      </c>
      <c r="BG27" s="239">
        <v>1.6E-2</v>
      </c>
      <c r="BH27" s="239">
        <v>1.6E-2</v>
      </c>
      <c r="BI27" s="239">
        <f>$CW$11</f>
        <v>72.8</v>
      </c>
      <c r="BJ27" s="239">
        <f>$CZ$11</f>
        <v>71.209145333421048</v>
      </c>
      <c r="BK27" s="239">
        <f t="shared" si="31"/>
        <v>4450.5715833388158</v>
      </c>
      <c r="BL27" s="239">
        <f t="shared" si="32"/>
        <v>17.802286333355262</v>
      </c>
      <c r="BM27" s="239">
        <f t="shared" si="33"/>
        <v>71.209145333421048</v>
      </c>
      <c r="BN27" s="381">
        <f>BM27/SIN(RADIANS($CX$6))</f>
        <v>80.649345339795843</v>
      </c>
      <c r="BO27" s="4">
        <f t="shared" si="28"/>
        <v>4.1887732549071206</v>
      </c>
      <c r="BP27" s="4">
        <f t="shared" si="29"/>
        <v>4.7472763555614037</v>
      </c>
      <c r="BQ27" s="1">
        <f t="shared" si="14"/>
        <v>21.991059588262381</v>
      </c>
      <c r="BR27" s="1">
        <f t="shared" si="15"/>
        <v>13.055009977793858</v>
      </c>
      <c r="BV27" s="281">
        <v>0.51983796296296292</v>
      </c>
      <c r="BW27" s="464">
        <f t="shared" si="16"/>
        <v>45305.519837962966</v>
      </c>
      <c r="BX27" s="282" t="s">
        <v>327</v>
      </c>
      <c r="BY27" s="282">
        <v>4.0000000000000001E-3</v>
      </c>
      <c r="BZ27" s="282">
        <v>3.2000000000000001E-2</v>
      </c>
      <c r="CA27" s="282">
        <v>3.2000000000000001E-2</v>
      </c>
      <c r="CB27" s="282">
        <f>$CW$14</f>
        <v>33.4</v>
      </c>
      <c r="CC27" s="282">
        <f>$CZ$14</f>
        <v>27.021167612123243</v>
      </c>
      <c r="CD27" s="282">
        <f t="shared" ref="CD27:CD34" si="51">CC27/CA27</f>
        <v>844.41148787885129</v>
      </c>
      <c r="CE27" s="282">
        <f t="shared" ref="CE27:CE34" si="52">BY27*CD27</f>
        <v>3.3776459515154054</v>
      </c>
      <c r="CF27" s="282">
        <f t="shared" ref="CF27:CF34" si="53">BZ27*CD27</f>
        <v>27.021167612123243</v>
      </c>
      <c r="CG27" s="381">
        <f>CF27/SIN(RADIANS($CX$6))</f>
        <v>30.603365172139448</v>
      </c>
      <c r="CH27" s="4">
        <f t="shared" si="20"/>
        <v>0.81882326097343161</v>
      </c>
      <c r="CI27" s="4">
        <f t="shared" si="21"/>
        <v>0.87165056813300779</v>
      </c>
      <c r="CJ27" s="1">
        <f t="shared" si="22"/>
        <v>4.1964692124888368</v>
      </c>
      <c r="CK27" s="1">
        <f t="shared" si="23"/>
        <v>2.5059953833823974</v>
      </c>
      <c r="CS27" s="223" t="s">
        <v>322</v>
      </c>
      <c r="CT27" s="223" t="s">
        <v>60</v>
      </c>
      <c r="CU27" s="223">
        <v>123.1</v>
      </c>
      <c r="CV27" s="223">
        <v>61</v>
      </c>
      <c r="CW27" s="223">
        <v>57</v>
      </c>
      <c r="CX27" s="223">
        <f t="shared" si="48"/>
        <v>62.099999999999994</v>
      </c>
      <c r="CY27" s="223">
        <f t="shared" si="49"/>
        <v>27.900000000000006</v>
      </c>
      <c r="CZ27" s="223">
        <f t="shared" si="50"/>
        <v>50.374640915055522</v>
      </c>
    </row>
    <row r="28" spans="1:111" ht="75" x14ac:dyDescent="0.25">
      <c r="A28" s="95">
        <v>45305</v>
      </c>
      <c r="B28" s="96">
        <v>0.38049768518518517</v>
      </c>
      <c r="C28" s="74" t="s">
        <v>169</v>
      </c>
      <c r="D28" s="74" t="s">
        <v>170</v>
      </c>
      <c r="E28" s="74"/>
      <c r="F28" s="97" t="s">
        <v>60</v>
      </c>
      <c r="AJ28" s="233">
        <v>0.34751157407407413</v>
      </c>
      <c r="AK28" s="464">
        <f t="shared" si="6"/>
        <v>45305.347511574073</v>
      </c>
      <c r="AL28" s="234" t="s">
        <v>311</v>
      </c>
      <c r="AM28" s="234">
        <v>1.2999999999999999E-2</v>
      </c>
      <c r="AN28" s="234">
        <v>0.06</v>
      </c>
      <c r="AO28" s="234">
        <v>0.06</v>
      </c>
      <c r="AP28" s="234">
        <v>131.4</v>
      </c>
      <c r="AQ28" s="255">
        <f>$CZ$20</f>
        <v>165.66780904455564</v>
      </c>
      <c r="AR28" s="234">
        <f t="shared" si="7"/>
        <v>2761.1301507425942</v>
      </c>
      <c r="AS28" s="234">
        <f t="shared" si="8"/>
        <v>35.89469195965372</v>
      </c>
      <c r="AT28" s="234">
        <f t="shared" si="27"/>
        <v>165.66780904455564</v>
      </c>
      <c r="AU28" s="381">
        <f>AT28/SIN(RADIANS($CX$6))</f>
        <v>187.63039888713445</v>
      </c>
      <c r="AV28" s="4">
        <f t="shared" si="9"/>
        <v>2.715865722041896</v>
      </c>
      <c r="AW28" s="4">
        <f t="shared" si="10"/>
        <v>2.8079289668568754</v>
      </c>
      <c r="AX28" s="1">
        <f t="shared" si="11"/>
        <v>38.610557681695617</v>
      </c>
      <c r="AY28" s="1">
        <f t="shared" si="12"/>
        <v>33.086762992796842</v>
      </c>
      <c r="BC28" s="240">
        <v>0.38594907407407408</v>
      </c>
      <c r="BD28" s="464">
        <f t="shared" si="13"/>
        <v>45305.385949074072</v>
      </c>
      <c r="BE28" s="239" t="s">
        <v>324</v>
      </c>
      <c r="BF28" s="239">
        <v>4.0000000000000001E-3</v>
      </c>
      <c r="BG28" s="239">
        <v>1.6E-2</v>
      </c>
      <c r="BH28" s="239">
        <v>1.6E-2</v>
      </c>
      <c r="BI28" s="239">
        <f>$CW$11</f>
        <v>72.8</v>
      </c>
      <c r="BJ28" s="239">
        <f>$CZ$11</f>
        <v>71.209145333421048</v>
      </c>
      <c r="BK28" s="239">
        <f t="shared" si="31"/>
        <v>4450.5715833388158</v>
      </c>
      <c r="BL28" s="239">
        <f t="shared" si="32"/>
        <v>17.802286333355262</v>
      </c>
      <c r="BM28" s="239">
        <f t="shared" si="33"/>
        <v>71.209145333421048</v>
      </c>
      <c r="BN28" s="381">
        <f>BM28/SIN(RADIANS($CX$6))</f>
        <v>80.649345339795843</v>
      </c>
      <c r="BO28" s="4">
        <f t="shared" si="28"/>
        <v>4.1887732549071206</v>
      </c>
      <c r="BP28" s="4">
        <f t="shared" si="29"/>
        <v>4.7472763555614037</v>
      </c>
      <c r="BQ28" s="1">
        <f t="shared" si="14"/>
        <v>21.991059588262381</v>
      </c>
      <c r="BR28" s="1">
        <f t="shared" si="15"/>
        <v>13.055009977793858</v>
      </c>
      <c r="BV28" s="281">
        <v>0.52115740740740735</v>
      </c>
      <c r="BW28" s="464">
        <f t="shared" ref="BW28:BW91" si="54">BV28+DATE(2024,1,14)</f>
        <v>45305.521157407406</v>
      </c>
      <c r="BX28" s="282" t="s">
        <v>327</v>
      </c>
      <c r="BY28" s="282">
        <v>5.0000000000000001E-3</v>
      </c>
      <c r="BZ28" s="282">
        <v>3.2000000000000001E-2</v>
      </c>
      <c r="CA28" s="282">
        <v>3.2000000000000001E-2</v>
      </c>
      <c r="CB28" s="282">
        <f>$CW$14</f>
        <v>33.4</v>
      </c>
      <c r="CC28" s="282">
        <f>$CZ$14</f>
        <v>27.021167612123243</v>
      </c>
      <c r="CD28" s="282">
        <f t="shared" si="51"/>
        <v>844.41148787885129</v>
      </c>
      <c r="CE28" s="282">
        <f t="shared" si="52"/>
        <v>4.2220574393942565</v>
      </c>
      <c r="CF28" s="282">
        <f t="shared" si="53"/>
        <v>27.021167612123243</v>
      </c>
      <c r="CG28" s="381">
        <f>CF28/SIN(RADIANS($CX$6))</f>
        <v>30.603365172139448</v>
      </c>
      <c r="CH28" s="4">
        <f t="shared" si="20"/>
        <v>0.81882326097343161</v>
      </c>
      <c r="CI28" s="4">
        <f t="shared" si="21"/>
        <v>0.87165056813300779</v>
      </c>
      <c r="CJ28" s="1">
        <f t="shared" si="22"/>
        <v>5.0408807003676879</v>
      </c>
      <c r="CK28" s="1">
        <f t="shared" si="23"/>
        <v>3.3504068712612485</v>
      </c>
      <c r="CS28" s="224" t="s">
        <v>323</v>
      </c>
      <c r="CT28" s="224" t="s">
        <v>60</v>
      </c>
      <c r="CU28" s="224">
        <v>125.2</v>
      </c>
      <c r="CV28" s="224">
        <v>27</v>
      </c>
      <c r="CW28" s="224">
        <v>61</v>
      </c>
      <c r="CX28" s="224">
        <f t="shared" si="48"/>
        <v>98.2</v>
      </c>
      <c r="CY28" s="224">
        <f t="shared" si="49"/>
        <v>-8.2000000000000028</v>
      </c>
      <c r="CZ28" s="224">
        <f t="shared" si="50"/>
        <v>60.37635008537513</v>
      </c>
    </row>
    <row r="29" spans="1:111" x14ac:dyDescent="0.25">
      <c r="A29" s="95">
        <v>45305</v>
      </c>
      <c r="B29" s="96">
        <v>0.38575231481481481</v>
      </c>
      <c r="C29" s="74" t="s">
        <v>169</v>
      </c>
      <c r="D29" s="74" t="s">
        <v>171</v>
      </c>
      <c r="E29" s="74"/>
      <c r="F29" s="97" t="s">
        <v>60</v>
      </c>
      <c r="AJ29" s="233">
        <v>0.34826388888888887</v>
      </c>
      <c r="AK29" s="464">
        <f t="shared" si="6"/>
        <v>45305.348263888889</v>
      </c>
      <c r="AL29" s="234" t="s">
        <v>311</v>
      </c>
      <c r="AM29" s="234">
        <v>1.7999999999999999E-2</v>
      </c>
      <c r="AN29" s="234">
        <v>0.06</v>
      </c>
      <c r="AO29" s="234">
        <v>0.06</v>
      </c>
      <c r="AP29" s="234">
        <v>131.4</v>
      </c>
      <c r="AQ29" s="255">
        <f>$CZ$20</f>
        <v>165.66780904455564</v>
      </c>
      <c r="AR29" s="234">
        <f t="shared" si="7"/>
        <v>2761.1301507425942</v>
      </c>
      <c r="AS29" s="234">
        <f t="shared" si="8"/>
        <v>49.700342713366695</v>
      </c>
      <c r="AT29" s="234">
        <f t="shared" si="27"/>
        <v>165.66780904455564</v>
      </c>
      <c r="AU29" s="381">
        <f>AT29/SIN(RADIANS($CX$6))</f>
        <v>187.63039888713445</v>
      </c>
      <c r="AV29" s="4">
        <f t="shared" si="9"/>
        <v>2.715865722041896</v>
      </c>
      <c r="AW29" s="4">
        <f t="shared" si="10"/>
        <v>2.8079289668568754</v>
      </c>
      <c r="AX29" s="1">
        <f t="shared" si="11"/>
        <v>52.416208435408592</v>
      </c>
      <c r="AY29" s="1">
        <f t="shared" si="12"/>
        <v>46.892413746509817</v>
      </c>
      <c r="BC29" s="240">
        <v>0.38896990740740739</v>
      </c>
      <c r="BD29" s="464">
        <f t="shared" si="13"/>
        <v>45305.388969907406</v>
      </c>
      <c r="BE29" s="239" t="s">
        <v>324</v>
      </c>
      <c r="BF29" s="239">
        <v>5.0000000000000001E-3</v>
      </c>
      <c r="BG29" s="239">
        <v>2.1000000000000001E-2</v>
      </c>
      <c r="BH29" s="239">
        <v>2.1000000000000001E-2</v>
      </c>
      <c r="BI29" s="239">
        <f>$CW$11</f>
        <v>72.8</v>
      </c>
      <c r="BJ29" s="239">
        <f>$CZ$11</f>
        <v>71.209145333421048</v>
      </c>
      <c r="BK29" s="239">
        <f t="shared" si="31"/>
        <v>3390.9116825438591</v>
      </c>
      <c r="BL29" s="239">
        <f t="shared" si="32"/>
        <v>16.954558412719297</v>
      </c>
      <c r="BM29" s="239">
        <f t="shared" si="33"/>
        <v>71.209145333421048</v>
      </c>
      <c r="BN29" s="381">
        <f>BM29/SIN(RADIANS($CX$6))</f>
        <v>80.649345339795843</v>
      </c>
      <c r="BO29" s="4">
        <f t="shared" si="28"/>
        <v>3.2367793333373203</v>
      </c>
      <c r="BP29" s="4">
        <f t="shared" si="29"/>
        <v>3.5604572666710523</v>
      </c>
      <c r="BQ29" s="1">
        <f t="shared" si="14"/>
        <v>20.191337746056618</v>
      </c>
      <c r="BR29" s="1">
        <f t="shared" si="15"/>
        <v>13.394101146048245</v>
      </c>
      <c r="BV29" s="281">
        <v>0.52248842592592593</v>
      </c>
      <c r="BW29" s="464">
        <f t="shared" si="54"/>
        <v>45305.522488425922</v>
      </c>
      <c r="BX29" s="282" t="s">
        <v>327</v>
      </c>
      <c r="BY29" s="282">
        <v>4.0000000000000001E-3</v>
      </c>
      <c r="BZ29" s="282">
        <v>3.2000000000000001E-2</v>
      </c>
      <c r="CA29" s="282">
        <v>3.2000000000000001E-2</v>
      </c>
      <c r="CB29" s="282">
        <f>$CW$14</f>
        <v>33.4</v>
      </c>
      <c r="CC29" s="282">
        <f>$CZ$14</f>
        <v>27.021167612123243</v>
      </c>
      <c r="CD29" s="282">
        <f t="shared" si="51"/>
        <v>844.41148787885129</v>
      </c>
      <c r="CE29" s="282">
        <f t="shared" si="52"/>
        <v>3.3776459515154054</v>
      </c>
      <c r="CF29" s="282">
        <f t="shared" si="53"/>
        <v>27.021167612123243</v>
      </c>
      <c r="CG29" s="381">
        <f>CF29/SIN(RADIANS($CX$6))</f>
        <v>30.603365172139448</v>
      </c>
      <c r="CH29" s="4">
        <f t="shared" si="20"/>
        <v>0.81882326097343161</v>
      </c>
      <c r="CI29" s="4">
        <f t="shared" si="21"/>
        <v>0.87165056813300779</v>
      </c>
      <c r="CJ29" s="1">
        <f t="shared" si="22"/>
        <v>4.1964692124888368</v>
      </c>
      <c r="CK29" s="1">
        <f t="shared" si="23"/>
        <v>2.5059953833823974</v>
      </c>
      <c r="CS29" s="225" t="s">
        <v>324</v>
      </c>
      <c r="CT29" s="225" t="s">
        <v>60</v>
      </c>
      <c r="CU29" s="225">
        <v>127</v>
      </c>
      <c r="CV29" s="225">
        <v>41</v>
      </c>
      <c r="CW29" s="225">
        <v>72.8</v>
      </c>
      <c r="CX29" s="225">
        <f t="shared" si="48"/>
        <v>86</v>
      </c>
      <c r="CY29" s="225">
        <f t="shared" si="49"/>
        <v>4</v>
      </c>
      <c r="CZ29" s="225">
        <f t="shared" si="50"/>
        <v>72.622662858915206</v>
      </c>
    </row>
    <row r="30" spans="1:111" ht="45" x14ac:dyDescent="0.25">
      <c r="A30" s="63">
        <v>45305</v>
      </c>
      <c r="B30" s="64">
        <v>0.38730324074074068</v>
      </c>
      <c r="D30" s="7" t="s">
        <v>174</v>
      </c>
      <c r="E30" s="7" t="s">
        <v>175</v>
      </c>
      <c r="F30" s="15" t="s">
        <v>60</v>
      </c>
      <c r="AJ30" s="233">
        <v>0.34946759259259258</v>
      </c>
      <c r="AK30" s="464">
        <f t="shared" si="6"/>
        <v>45305.34946759259</v>
      </c>
      <c r="AL30" s="234" t="s">
        <v>311</v>
      </c>
      <c r="AM30" s="234">
        <v>1.2E-2</v>
      </c>
      <c r="AN30" s="234">
        <v>0.06</v>
      </c>
      <c r="AO30" s="234">
        <v>0.06</v>
      </c>
      <c r="AP30" s="234">
        <v>131.4</v>
      </c>
      <c r="AQ30" s="255">
        <f>$CZ$20</f>
        <v>165.66780904455564</v>
      </c>
      <c r="AR30" s="234">
        <f t="shared" si="7"/>
        <v>2761.1301507425942</v>
      </c>
      <c r="AS30" s="234">
        <f t="shared" si="8"/>
        <v>33.133561808911132</v>
      </c>
      <c r="AT30" s="234">
        <f t="shared" si="27"/>
        <v>165.66780904455564</v>
      </c>
      <c r="AU30" s="381">
        <f>AT30/SIN(RADIANS($CX$6))</f>
        <v>187.63039888713445</v>
      </c>
      <c r="AV30" s="4">
        <f t="shared" si="9"/>
        <v>2.715865722041896</v>
      </c>
      <c r="AW30" s="4">
        <f t="shared" si="10"/>
        <v>2.8079289668568754</v>
      </c>
      <c r="AX30" s="1">
        <f t="shared" si="11"/>
        <v>35.849427530953029</v>
      </c>
      <c r="AY30" s="1">
        <f t="shared" si="12"/>
        <v>30.325632842054258</v>
      </c>
      <c r="BC30" s="240">
        <v>0.39245370370370369</v>
      </c>
      <c r="BD30" s="464">
        <f t="shared" si="13"/>
        <v>45305.392453703702</v>
      </c>
      <c r="BE30" s="239" t="s">
        <v>324</v>
      </c>
      <c r="BF30" s="239">
        <v>6.0000000000000001E-3</v>
      </c>
      <c r="BG30" s="239">
        <v>2.1000000000000001E-2</v>
      </c>
      <c r="BH30" s="239">
        <v>2.1000000000000001E-2</v>
      </c>
      <c r="BI30" s="239">
        <f>$CW$11</f>
        <v>72.8</v>
      </c>
      <c r="BJ30" s="239">
        <f>$CZ$11</f>
        <v>71.209145333421048</v>
      </c>
      <c r="BK30" s="239">
        <f t="shared" si="31"/>
        <v>3390.9116825438591</v>
      </c>
      <c r="BL30" s="239">
        <f t="shared" si="32"/>
        <v>20.345470095263156</v>
      </c>
      <c r="BM30" s="239">
        <f t="shared" si="33"/>
        <v>71.209145333421048</v>
      </c>
      <c r="BN30" s="381">
        <f>BM30/SIN(RADIANS($CX$6))</f>
        <v>80.649345339795843</v>
      </c>
      <c r="BO30" s="4">
        <f t="shared" si="28"/>
        <v>3.2367793333373203</v>
      </c>
      <c r="BP30" s="4">
        <f t="shared" si="29"/>
        <v>3.5604572666710523</v>
      </c>
      <c r="BQ30" s="1">
        <f t="shared" si="14"/>
        <v>23.582249428600477</v>
      </c>
      <c r="BR30" s="1">
        <f t="shared" si="15"/>
        <v>16.785012828592105</v>
      </c>
      <c r="BV30" s="281">
        <v>0.52383101851851854</v>
      </c>
      <c r="BW30" s="464">
        <f t="shared" si="54"/>
        <v>45305.523831018516</v>
      </c>
      <c r="BX30" s="282" t="s">
        <v>327</v>
      </c>
      <c r="BY30" s="282">
        <v>6.0000000000000001E-3</v>
      </c>
      <c r="BZ30" s="282">
        <v>3.2000000000000001E-2</v>
      </c>
      <c r="CA30" s="282">
        <v>3.2000000000000001E-2</v>
      </c>
      <c r="CB30" s="282">
        <f>$CW$14</f>
        <v>33.4</v>
      </c>
      <c r="CC30" s="282">
        <f>$CZ$14</f>
        <v>27.021167612123243</v>
      </c>
      <c r="CD30" s="282">
        <f t="shared" si="51"/>
        <v>844.41148787885129</v>
      </c>
      <c r="CE30" s="282">
        <f t="shared" si="52"/>
        <v>5.0664689272731076</v>
      </c>
      <c r="CF30" s="282">
        <f t="shared" si="53"/>
        <v>27.021167612123243</v>
      </c>
      <c r="CG30" s="381">
        <f>CF30/SIN(RADIANS($CX$6))</f>
        <v>30.603365172139448</v>
      </c>
      <c r="CH30" s="4">
        <f t="shared" si="20"/>
        <v>0.81882326097343161</v>
      </c>
      <c r="CI30" s="4">
        <f t="shared" si="21"/>
        <v>0.87165056813300779</v>
      </c>
      <c r="CJ30" s="1">
        <f t="shared" si="22"/>
        <v>5.885292188246539</v>
      </c>
      <c r="CK30" s="1">
        <f t="shared" si="23"/>
        <v>4.1948183591400996</v>
      </c>
      <c r="CS30" s="226" t="s">
        <v>325</v>
      </c>
      <c r="CT30" s="226" t="s">
        <v>60</v>
      </c>
      <c r="CU30" s="226">
        <v>129.1</v>
      </c>
      <c r="CV30" s="226">
        <v>56</v>
      </c>
      <c r="CW30" s="226">
        <v>41.4</v>
      </c>
      <c r="CX30" s="226">
        <f t="shared" si="48"/>
        <v>73.099999999999994</v>
      </c>
      <c r="CY30" s="226">
        <f t="shared" si="49"/>
        <v>16.900000000000006</v>
      </c>
      <c r="CZ30" s="226">
        <f t="shared" si="50"/>
        <v>39.612082379984948</v>
      </c>
    </row>
    <row r="31" spans="1:111" ht="45" x14ac:dyDescent="0.25">
      <c r="A31" s="63">
        <v>45305</v>
      </c>
      <c r="B31" s="55">
        <v>0.41666666666666669</v>
      </c>
      <c r="D31" s="7" t="s">
        <v>177</v>
      </c>
      <c r="E31" s="7" t="s">
        <v>176</v>
      </c>
      <c r="F31" s="15" t="s">
        <v>60</v>
      </c>
      <c r="AJ31" s="233">
        <v>0.3510300925925926</v>
      </c>
      <c r="AK31" s="464">
        <f t="shared" si="6"/>
        <v>45305.351030092592</v>
      </c>
      <c r="AL31" s="234" t="s">
        <v>311</v>
      </c>
      <c r="AM31" s="234">
        <v>1.2999999999999999E-2</v>
      </c>
      <c r="AN31" s="234">
        <v>0.06</v>
      </c>
      <c r="AO31" s="234">
        <v>0.06</v>
      </c>
      <c r="AP31" s="234">
        <v>131.4</v>
      </c>
      <c r="AQ31" s="255">
        <f>$CZ$20</f>
        <v>165.66780904455564</v>
      </c>
      <c r="AR31" s="234">
        <f t="shared" si="7"/>
        <v>2761.1301507425942</v>
      </c>
      <c r="AS31" s="234">
        <f t="shared" si="8"/>
        <v>35.89469195965372</v>
      </c>
      <c r="AT31" s="234">
        <f t="shared" si="27"/>
        <v>165.66780904455564</v>
      </c>
      <c r="AU31" s="381">
        <f>AT31/SIN(RADIANS($CX$6))</f>
        <v>187.63039888713445</v>
      </c>
      <c r="AV31" s="4">
        <f t="shared" si="9"/>
        <v>2.715865722041896</v>
      </c>
      <c r="AW31" s="4">
        <f t="shared" si="10"/>
        <v>2.8079289668568754</v>
      </c>
      <c r="AX31" s="1">
        <f t="shared" si="11"/>
        <v>38.610557681695617</v>
      </c>
      <c r="AY31" s="1">
        <f t="shared" si="12"/>
        <v>33.086762992796842</v>
      </c>
      <c r="BC31" s="240">
        <v>0.3959375</v>
      </c>
      <c r="BD31" s="464">
        <f t="shared" si="13"/>
        <v>45305.395937499998</v>
      </c>
      <c r="BE31" s="239" t="s">
        <v>324</v>
      </c>
      <c r="BF31" s="239">
        <v>6.0000000000000001E-3</v>
      </c>
      <c r="BG31" s="239">
        <v>2.1000000000000001E-2</v>
      </c>
      <c r="BH31" s="239">
        <v>2.1000000000000001E-2</v>
      </c>
      <c r="BI31" s="239">
        <f>$CW$11</f>
        <v>72.8</v>
      </c>
      <c r="BJ31" s="239">
        <f>$CZ$11</f>
        <v>71.209145333421048</v>
      </c>
      <c r="BK31" s="239">
        <f t="shared" si="31"/>
        <v>3390.9116825438591</v>
      </c>
      <c r="BL31" s="239">
        <f t="shared" si="32"/>
        <v>20.345470095263156</v>
      </c>
      <c r="BM31" s="239">
        <f t="shared" si="33"/>
        <v>71.209145333421048</v>
      </c>
      <c r="BN31" s="381">
        <f>BM31/SIN(RADIANS($CX$6))</f>
        <v>80.649345339795843</v>
      </c>
      <c r="BO31" s="4">
        <f t="shared" si="28"/>
        <v>3.2367793333373203</v>
      </c>
      <c r="BP31" s="4">
        <f t="shared" si="29"/>
        <v>3.5604572666710523</v>
      </c>
      <c r="BQ31" s="1">
        <f t="shared" si="14"/>
        <v>23.582249428600477</v>
      </c>
      <c r="BR31" s="1">
        <f t="shared" si="15"/>
        <v>16.785012828592105</v>
      </c>
      <c r="BV31" s="281">
        <v>0.52770833333333333</v>
      </c>
      <c r="BW31" s="464">
        <f t="shared" si="54"/>
        <v>45305.527708333335</v>
      </c>
      <c r="BX31" s="282" t="s">
        <v>327</v>
      </c>
      <c r="BY31" s="282">
        <v>5.0000000000000001E-3</v>
      </c>
      <c r="BZ31" s="282">
        <v>3.2000000000000001E-2</v>
      </c>
      <c r="CA31" s="282">
        <v>3.2000000000000001E-2</v>
      </c>
      <c r="CB31" s="282">
        <f>$CW$14</f>
        <v>33.4</v>
      </c>
      <c r="CC31" s="282">
        <f>$CZ$14</f>
        <v>27.021167612123243</v>
      </c>
      <c r="CD31" s="282">
        <f t="shared" si="51"/>
        <v>844.41148787885129</v>
      </c>
      <c r="CE31" s="282">
        <f t="shared" si="52"/>
        <v>4.2220574393942565</v>
      </c>
      <c r="CF31" s="282">
        <f t="shared" si="53"/>
        <v>27.021167612123243</v>
      </c>
      <c r="CG31" s="381">
        <f>CF31/SIN(RADIANS($CX$6))</f>
        <v>30.603365172139448</v>
      </c>
      <c r="CH31" s="4">
        <f t="shared" si="20"/>
        <v>0.81882326097343161</v>
      </c>
      <c r="CI31" s="4">
        <f t="shared" si="21"/>
        <v>0.87165056813300779</v>
      </c>
      <c r="CJ31" s="1">
        <f t="shared" si="22"/>
        <v>5.0408807003676879</v>
      </c>
      <c r="CK31" s="1">
        <f t="shared" si="23"/>
        <v>3.3504068712612485</v>
      </c>
      <c r="CS31" s="227" t="s">
        <v>326</v>
      </c>
      <c r="CT31" s="227" t="s">
        <v>60</v>
      </c>
      <c r="CU31" s="227">
        <v>134.6</v>
      </c>
      <c r="CV31" s="227">
        <v>42</v>
      </c>
      <c r="CW31" s="227">
        <v>49.6</v>
      </c>
      <c r="CX31" s="227">
        <f t="shared" si="48"/>
        <v>92.6</v>
      </c>
      <c r="CY31" s="227">
        <f t="shared" si="49"/>
        <v>-2.5999999999999943</v>
      </c>
      <c r="CZ31" s="227">
        <f t="shared" si="50"/>
        <v>49.54894026161945</v>
      </c>
    </row>
    <row r="32" spans="1:111" ht="30" x14ac:dyDescent="0.25">
      <c r="A32" s="95">
        <v>45305</v>
      </c>
      <c r="B32" s="98">
        <v>0.4604166666666667</v>
      </c>
      <c r="C32" s="74" t="s">
        <v>21</v>
      </c>
      <c r="D32" s="74" t="s">
        <v>179</v>
      </c>
      <c r="E32" s="74" t="s">
        <v>178</v>
      </c>
      <c r="F32" s="97" t="s">
        <v>60</v>
      </c>
      <c r="AJ32" s="233">
        <v>0.35312499999999997</v>
      </c>
      <c r="AK32" s="464">
        <f t="shared" ref="AK32:AK95" si="55">AJ32+DATE(2024,1,14)</f>
        <v>45305.353125000001</v>
      </c>
      <c r="AL32" s="234" t="s">
        <v>311</v>
      </c>
      <c r="AM32" s="234">
        <v>1.2E-2</v>
      </c>
      <c r="AN32" s="234">
        <v>0.06</v>
      </c>
      <c r="AO32" s="234">
        <v>0.06</v>
      </c>
      <c r="AP32" s="234">
        <v>131.4</v>
      </c>
      <c r="AQ32" s="255">
        <f>$CZ$20</f>
        <v>165.66780904455564</v>
      </c>
      <c r="AR32" s="234">
        <f t="shared" si="7"/>
        <v>2761.1301507425942</v>
      </c>
      <c r="AS32" s="234">
        <f t="shared" si="8"/>
        <v>33.133561808911132</v>
      </c>
      <c r="AT32" s="234">
        <f t="shared" si="27"/>
        <v>165.66780904455564</v>
      </c>
      <c r="AU32" s="381">
        <f>AT32/SIN(RADIANS($CX$6))</f>
        <v>187.63039888713445</v>
      </c>
      <c r="AV32" s="4">
        <f t="shared" si="9"/>
        <v>2.715865722041896</v>
      </c>
      <c r="AW32" s="4">
        <f t="shared" si="10"/>
        <v>2.8079289668568754</v>
      </c>
      <c r="AX32" s="1">
        <f t="shared" ref="AX32:AX65" si="56">AS32+AV32</f>
        <v>35.849427530953029</v>
      </c>
      <c r="AY32" s="1">
        <f t="shared" ref="AY32:AY65" si="57">AS32-AW32</f>
        <v>30.325632842054258</v>
      </c>
      <c r="BC32" s="240">
        <v>0.39942129629629625</v>
      </c>
      <c r="BD32" s="464">
        <f t="shared" si="13"/>
        <v>45305.399421296293</v>
      </c>
      <c r="BE32" s="239" t="s">
        <v>324</v>
      </c>
      <c r="BF32" s="239">
        <v>7.0000000000000001E-3</v>
      </c>
      <c r="BG32" s="239">
        <v>2.1000000000000001E-2</v>
      </c>
      <c r="BH32" s="239">
        <v>2.1000000000000001E-2</v>
      </c>
      <c r="BI32" s="239">
        <f>$CW$11</f>
        <v>72.8</v>
      </c>
      <c r="BJ32" s="239">
        <f>$CZ$11</f>
        <v>71.209145333421048</v>
      </c>
      <c r="BK32" s="239">
        <f t="shared" si="31"/>
        <v>3390.9116825438591</v>
      </c>
      <c r="BL32" s="239">
        <f t="shared" si="32"/>
        <v>23.736381777807015</v>
      </c>
      <c r="BM32" s="239">
        <f t="shared" si="33"/>
        <v>71.209145333421048</v>
      </c>
      <c r="BN32" s="381">
        <f>BM32/SIN(RADIANS($CX$6))</f>
        <v>80.649345339795843</v>
      </c>
      <c r="BO32" s="4">
        <f t="shared" si="28"/>
        <v>3.2367793333373203</v>
      </c>
      <c r="BP32" s="4">
        <f t="shared" si="29"/>
        <v>3.5604572666710523</v>
      </c>
      <c r="BQ32" s="1">
        <f t="shared" si="14"/>
        <v>26.973161111144336</v>
      </c>
      <c r="BR32" s="1">
        <f t="shared" si="15"/>
        <v>20.175924511135964</v>
      </c>
      <c r="BV32" s="281">
        <v>0.53116898148148151</v>
      </c>
      <c r="BW32" s="464">
        <f t="shared" si="54"/>
        <v>45305.531168981484</v>
      </c>
      <c r="BX32" s="282" t="s">
        <v>327</v>
      </c>
      <c r="BY32" s="282">
        <v>4.0000000000000001E-3</v>
      </c>
      <c r="BZ32" s="282">
        <v>3.2000000000000001E-2</v>
      </c>
      <c r="CA32" s="282">
        <v>3.2000000000000001E-2</v>
      </c>
      <c r="CB32" s="282">
        <f>$CW$14</f>
        <v>33.4</v>
      </c>
      <c r="CC32" s="282">
        <f>$CZ$14</f>
        <v>27.021167612123243</v>
      </c>
      <c r="CD32" s="282">
        <f t="shared" si="51"/>
        <v>844.41148787885129</v>
      </c>
      <c r="CE32" s="282">
        <f t="shared" si="52"/>
        <v>3.3776459515154054</v>
      </c>
      <c r="CF32" s="282">
        <f t="shared" si="53"/>
        <v>27.021167612123243</v>
      </c>
      <c r="CG32" s="381">
        <f>CF32/SIN(RADIANS($CX$6))</f>
        <v>30.603365172139448</v>
      </c>
      <c r="CH32" s="4">
        <f t="shared" si="20"/>
        <v>0.81882326097343161</v>
      </c>
      <c r="CI32" s="4">
        <f t="shared" si="21"/>
        <v>0.87165056813300779</v>
      </c>
      <c r="CJ32" s="1">
        <f t="shared" si="22"/>
        <v>4.1964692124888368</v>
      </c>
      <c r="CK32" s="1">
        <f t="shared" si="23"/>
        <v>2.5059953833823974</v>
      </c>
      <c r="CS32" s="228" t="s">
        <v>327</v>
      </c>
      <c r="CT32" s="228" t="s">
        <v>60</v>
      </c>
      <c r="CU32" s="228">
        <v>153.1</v>
      </c>
      <c r="CV32" s="228">
        <v>20</v>
      </c>
      <c r="CW32" s="228">
        <v>33.4</v>
      </c>
      <c r="CX32" s="228">
        <f t="shared" si="48"/>
        <v>133.1</v>
      </c>
      <c r="CY32" s="228">
        <f t="shared" si="49"/>
        <v>-43.099999999999994</v>
      </c>
      <c r="CZ32" s="228">
        <f t="shared" si="50"/>
        <v>24.387420039133133</v>
      </c>
    </row>
    <row r="33" spans="1:104" x14ac:dyDescent="0.25">
      <c r="A33" s="95">
        <v>45305</v>
      </c>
      <c r="B33" s="98">
        <v>0.4861111111111111</v>
      </c>
      <c r="C33" s="98" t="s">
        <v>169</v>
      </c>
      <c r="D33" s="74" t="s">
        <v>180</v>
      </c>
      <c r="E33" s="74"/>
      <c r="F33" s="97" t="s">
        <v>60</v>
      </c>
      <c r="AJ33" s="233">
        <v>0.35490740740740739</v>
      </c>
      <c r="AK33" s="464">
        <f t="shared" si="55"/>
        <v>45305.354907407411</v>
      </c>
      <c r="AL33" s="234" t="s">
        <v>311</v>
      </c>
      <c r="AM33" s="234">
        <v>1.6E-2</v>
      </c>
      <c r="AN33" s="234">
        <v>0.06</v>
      </c>
      <c r="AO33" s="234">
        <v>0.06</v>
      </c>
      <c r="AP33" s="234">
        <v>131.4</v>
      </c>
      <c r="AQ33" s="255">
        <f>$CZ$20</f>
        <v>165.66780904455564</v>
      </c>
      <c r="AR33" s="234">
        <f t="shared" si="7"/>
        <v>2761.1301507425942</v>
      </c>
      <c r="AS33" s="234">
        <f t="shared" si="8"/>
        <v>44.178082411881505</v>
      </c>
      <c r="AT33" s="234">
        <f t="shared" si="27"/>
        <v>165.66780904455564</v>
      </c>
      <c r="AU33" s="381">
        <f>AT33/SIN(RADIANS($CX$6))</f>
        <v>187.63039888713445</v>
      </c>
      <c r="AV33" s="4">
        <f t="shared" si="9"/>
        <v>2.715865722041896</v>
      </c>
      <c r="AW33" s="4">
        <f t="shared" si="10"/>
        <v>2.8079289668568754</v>
      </c>
      <c r="AX33" s="1">
        <f t="shared" si="56"/>
        <v>46.893948133923402</v>
      </c>
      <c r="AY33" s="1">
        <f t="shared" si="57"/>
        <v>41.370153445024627</v>
      </c>
      <c r="BC33" s="240">
        <v>0.40288194444444447</v>
      </c>
      <c r="BD33" s="464">
        <f t="shared" si="13"/>
        <v>45305.402881944443</v>
      </c>
      <c r="BE33" s="239" t="s">
        <v>324</v>
      </c>
      <c r="BF33" s="239">
        <v>6.0000000000000001E-3</v>
      </c>
      <c r="BG33" s="239">
        <v>2.1000000000000001E-2</v>
      </c>
      <c r="BH33" s="239">
        <v>2.1000000000000001E-2</v>
      </c>
      <c r="BI33" s="239">
        <f>$CW$11</f>
        <v>72.8</v>
      </c>
      <c r="BJ33" s="239">
        <f>$CZ$11</f>
        <v>71.209145333421048</v>
      </c>
      <c r="BK33" s="239">
        <f t="shared" si="31"/>
        <v>3390.9116825438591</v>
      </c>
      <c r="BL33" s="239">
        <f t="shared" si="32"/>
        <v>20.345470095263156</v>
      </c>
      <c r="BM33" s="239">
        <f t="shared" si="33"/>
        <v>71.209145333421048</v>
      </c>
      <c r="BN33" s="381">
        <f>BM33/SIN(RADIANS($CX$6))</f>
        <v>80.649345339795843</v>
      </c>
      <c r="BO33" s="4">
        <f t="shared" si="28"/>
        <v>3.2367793333373203</v>
      </c>
      <c r="BP33" s="4">
        <f t="shared" si="29"/>
        <v>3.5604572666710523</v>
      </c>
      <c r="BQ33" s="1">
        <f t="shared" si="14"/>
        <v>23.582249428600477</v>
      </c>
      <c r="BR33" s="1">
        <f t="shared" si="15"/>
        <v>16.785012828592105</v>
      </c>
      <c r="BV33" s="281">
        <v>0.53451388888888884</v>
      </c>
      <c r="BW33" s="464">
        <f t="shared" si="54"/>
        <v>45305.534513888888</v>
      </c>
      <c r="BX33" s="282" t="s">
        <v>327</v>
      </c>
      <c r="BY33" s="282">
        <v>4.0000000000000001E-3</v>
      </c>
      <c r="BZ33" s="282">
        <v>3.2000000000000001E-2</v>
      </c>
      <c r="CA33" s="282">
        <v>3.2000000000000001E-2</v>
      </c>
      <c r="CB33" s="282">
        <f>$CW$14</f>
        <v>33.4</v>
      </c>
      <c r="CC33" s="282">
        <f>$CZ$14</f>
        <v>27.021167612123243</v>
      </c>
      <c r="CD33" s="282">
        <f t="shared" si="51"/>
        <v>844.41148787885129</v>
      </c>
      <c r="CE33" s="282">
        <f t="shared" si="52"/>
        <v>3.3776459515154054</v>
      </c>
      <c r="CF33" s="282">
        <f t="shared" si="53"/>
        <v>27.021167612123243</v>
      </c>
      <c r="CG33" s="381">
        <f>CF33/SIN(RADIANS($CX$6))</f>
        <v>30.603365172139448</v>
      </c>
      <c r="CH33" s="4">
        <f t="shared" si="20"/>
        <v>0.81882326097343161</v>
      </c>
      <c r="CI33" s="4">
        <f t="shared" si="21"/>
        <v>0.87165056813300779</v>
      </c>
      <c r="CJ33" s="1">
        <f t="shared" si="22"/>
        <v>4.1964692124888368</v>
      </c>
      <c r="CK33" s="1">
        <f t="shared" si="23"/>
        <v>2.5059953833823974</v>
      </c>
      <c r="CS33" s="229" t="s">
        <v>328</v>
      </c>
      <c r="CT33" s="229" t="s">
        <v>60</v>
      </c>
      <c r="CU33" s="229">
        <v>154.69999999999999</v>
      </c>
      <c r="CV33" s="229">
        <v>29</v>
      </c>
      <c r="CW33" s="229">
        <v>80</v>
      </c>
      <c r="CX33" s="229">
        <f t="shared" si="48"/>
        <v>125.69999999999999</v>
      </c>
      <c r="CY33" s="229">
        <f t="shared" si="49"/>
        <v>-35.699999999999989</v>
      </c>
      <c r="CZ33" s="229">
        <f t="shared" si="50"/>
        <v>64.966682151344514</v>
      </c>
    </row>
    <row r="34" spans="1:104" x14ac:dyDescent="0.25">
      <c r="A34" s="95">
        <v>45305</v>
      </c>
      <c r="B34" s="96">
        <v>0.49094907407407407</v>
      </c>
      <c r="C34" s="74" t="s">
        <v>169</v>
      </c>
      <c r="D34" s="74" t="s">
        <v>181</v>
      </c>
      <c r="E34" s="74"/>
      <c r="F34" s="97" t="s">
        <v>60</v>
      </c>
      <c r="AJ34" s="233">
        <v>0.35820601851851852</v>
      </c>
      <c r="AK34" s="464">
        <f t="shared" si="55"/>
        <v>45305.358206018522</v>
      </c>
      <c r="AL34" s="234" t="s">
        <v>311</v>
      </c>
      <c r="AM34" s="234">
        <v>0.01</v>
      </c>
      <c r="AN34" s="234">
        <v>0.06</v>
      </c>
      <c r="AO34" s="234">
        <v>0.06</v>
      </c>
      <c r="AP34" s="234">
        <v>131.4</v>
      </c>
      <c r="AQ34" s="255">
        <f>$CZ$20</f>
        <v>165.66780904455564</v>
      </c>
      <c r="AR34" s="234">
        <f t="shared" si="7"/>
        <v>2761.1301507425942</v>
      </c>
      <c r="AS34" s="234">
        <f t="shared" si="8"/>
        <v>27.611301507425942</v>
      </c>
      <c r="AT34" s="234">
        <f t="shared" si="27"/>
        <v>165.66780904455564</v>
      </c>
      <c r="AU34" s="381">
        <f>AT34/SIN(RADIANS($CX$6))</f>
        <v>187.63039888713445</v>
      </c>
      <c r="AV34" s="4">
        <f t="shared" si="9"/>
        <v>2.715865722041896</v>
      </c>
      <c r="AW34" s="4">
        <f t="shared" si="10"/>
        <v>2.8079289668568754</v>
      </c>
      <c r="AX34" s="1">
        <f t="shared" si="56"/>
        <v>30.32716722946784</v>
      </c>
      <c r="AY34" s="1">
        <f t="shared" si="57"/>
        <v>24.803372540569068</v>
      </c>
      <c r="BC34" s="240">
        <v>0.40618055555555554</v>
      </c>
      <c r="BD34" s="464">
        <f t="shared" si="13"/>
        <v>45305.406180555554</v>
      </c>
      <c r="BE34" s="239" t="s">
        <v>324</v>
      </c>
      <c r="BF34" s="239">
        <v>6.0000000000000001E-3</v>
      </c>
      <c r="BG34" s="239">
        <v>2.1000000000000001E-2</v>
      </c>
      <c r="BH34" s="239">
        <v>2.1000000000000001E-2</v>
      </c>
      <c r="BI34" s="239">
        <f>$CW$11</f>
        <v>72.8</v>
      </c>
      <c r="BJ34" s="239">
        <f>$CZ$11</f>
        <v>71.209145333421048</v>
      </c>
      <c r="BK34" s="239">
        <f t="shared" si="31"/>
        <v>3390.9116825438591</v>
      </c>
      <c r="BL34" s="239">
        <f t="shared" si="32"/>
        <v>20.345470095263156</v>
      </c>
      <c r="BM34" s="239">
        <f t="shared" si="33"/>
        <v>71.209145333421048</v>
      </c>
      <c r="BN34" s="381">
        <f>BM34/SIN(RADIANS($CX$6))</f>
        <v>80.649345339795843</v>
      </c>
      <c r="BO34" s="4">
        <f t="shared" si="28"/>
        <v>3.2367793333373203</v>
      </c>
      <c r="BP34" s="4">
        <f t="shared" si="29"/>
        <v>3.5604572666710523</v>
      </c>
      <c r="BQ34" s="1">
        <f t="shared" si="14"/>
        <v>23.582249428600477</v>
      </c>
      <c r="BR34" s="1">
        <f t="shared" si="15"/>
        <v>16.785012828592105</v>
      </c>
      <c r="BV34" s="281">
        <v>0.53733796296296299</v>
      </c>
      <c r="BW34" s="464">
        <f t="shared" si="54"/>
        <v>45305.53733796296</v>
      </c>
      <c r="BX34" s="282" t="s">
        <v>327</v>
      </c>
      <c r="BY34" s="282">
        <v>3.0000000000000001E-3</v>
      </c>
      <c r="BZ34" s="282">
        <v>3.2000000000000001E-2</v>
      </c>
      <c r="CA34" s="282">
        <v>3.2000000000000001E-2</v>
      </c>
      <c r="CB34" s="282">
        <f>$CW$14</f>
        <v>33.4</v>
      </c>
      <c r="CC34" s="282">
        <f>$CZ$14</f>
        <v>27.021167612123243</v>
      </c>
      <c r="CD34" s="282">
        <f t="shared" si="51"/>
        <v>844.41148787885129</v>
      </c>
      <c r="CE34" s="282">
        <f t="shared" si="52"/>
        <v>2.5332344636365538</v>
      </c>
      <c r="CF34" s="282">
        <f t="shared" si="53"/>
        <v>27.021167612123243</v>
      </c>
      <c r="CG34" s="381">
        <f>CF34/SIN(RADIANS($CX$6))</f>
        <v>30.603365172139448</v>
      </c>
      <c r="CH34" s="4">
        <f t="shared" ref="CH34:CH135" si="58">0.001*((CC34/(CA34+0.001)))</f>
        <v>0.81882326097343161</v>
      </c>
      <c r="CI34" s="4">
        <f t="shared" ref="CI34:CI135" si="59">0.001*((CC34/(CA34-0.001)))</f>
        <v>0.87165056813300779</v>
      </c>
      <c r="CJ34" s="1">
        <f t="shared" si="22"/>
        <v>3.3520577246099856</v>
      </c>
      <c r="CK34" s="1">
        <f t="shared" si="23"/>
        <v>1.661583895503546</v>
      </c>
      <c r="CS34" s="230" t="s">
        <v>329</v>
      </c>
      <c r="CT34" s="230" t="s">
        <v>60</v>
      </c>
      <c r="CU34" s="230">
        <v>155.80000000000001</v>
      </c>
      <c r="CV34" s="230">
        <v>24</v>
      </c>
      <c r="CW34" s="230">
        <v>20.6</v>
      </c>
      <c r="CX34" s="230">
        <f t="shared" si="48"/>
        <v>131.80000000000001</v>
      </c>
      <c r="CY34" s="230">
        <f t="shared" si="49"/>
        <v>-41.800000000000011</v>
      </c>
      <c r="CZ34" s="230">
        <f t="shared" si="50"/>
        <v>15.356805593466959</v>
      </c>
    </row>
    <row r="35" spans="1:104" ht="30" x14ac:dyDescent="0.25">
      <c r="A35" s="99">
        <v>45305</v>
      </c>
      <c r="B35" s="100">
        <v>0.50377314814814811</v>
      </c>
      <c r="C35" s="76" t="s">
        <v>193</v>
      </c>
      <c r="D35" s="76" t="s">
        <v>182</v>
      </c>
      <c r="E35" s="76" t="s">
        <v>183</v>
      </c>
      <c r="F35" s="76" t="s">
        <v>184</v>
      </c>
      <c r="AJ35" s="233">
        <v>0.35998842592592589</v>
      </c>
      <c r="AK35" s="464">
        <f t="shared" si="55"/>
        <v>45305.359988425924</v>
      </c>
      <c r="AL35" s="234" t="s">
        <v>311</v>
      </c>
      <c r="AM35" s="234">
        <v>8.0000000000000002E-3</v>
      </c>
      <c r="AN35" s="234">
        <v>5.3999999999999999E-2</v>
      </c>
      <c r="AO35" s="234">
        <v>5.3999999999999999E-2</v>
      </c>
      <c r="AP35" s="234">
        <v>131.4</v>
      </c>
      <c r="AQ35" s="255">
        <f>$CZ$20</f>
        <v>165.66780904455564</v>
      </c>
      <c r="AR35" s="234">
        <f t="shared" si="7"/>
        <v>3067.9223897139932</v>
      </c>
      <c r="AS35" s="234">
        <f t="shared" si="8"/>
        <v>24.543379117711947</v>
      </c>
      <c r="AT35" s="234">
        <f t="shared" si="27"/>
        <v>165.66780904455564</v>
      </c>
      <c r="AU35" s="381">
        <f>AT35/SIN(RADIANS($CX$6))</f>
        <v>187.63039888713445</v>
      </c>
      <c r="AV35" s="4">
        <f t="shared" si="9"/>
        <v>3.0121419826282847</v>
      </c>
      <c r="AW35" s="4">
        <f t="shared" si="10"/>
        <v>3.1258077178218047</v>
      </c>
      <c r="AX35" s="1">
        <f t="shared" si="56"/>
        <v>27.555521100340233</v>
      </c>
      <c r="AY35" s="1">
        <f t="shared" si="57"/>
        <v>21.417571399890143</v>
      </c>
      <c r="BC35" s="240">
        <v>0.40972222222222227</v>
      </c>
      <c r="BD35" s="464">
        <f t="shared" si="13"/>
        <v>45305.409722222219</v>
      </c>
      <c r="BE35" s="239" t="s">
        <v>324</v>
      </c>
      <c r="BF35" s="239">
        <v>5.0000000000000001E-3</v>
      </c>
      <c r="BG35" s="239">
        <v>2.1000000000000001E-2</v>
      </c>
      <c r="BH35" s="239">
        <v>2.1000000000000001E-2</v>
      </c>
      <c r="BI35" s="239">
        <f>$CW$11</f>
        <v>72.8</v>
      </c>
      <c r="BJ35" s="239">
        <f>$CZ$11</f>
        <v>71.209145333421048</v>
      </c>
      <c r="BK35" s="239">
        <f t="shared" si="31"/>
        <v>3390.9116825438591</v>
      </c>
      <c r="BL35" s="239">
        <f t="shared" si="32"/>
        <v>16.954558412719297</v>
      </c>
      <c r="BM35" s="239">
        <f t="shared" si="33"/>
        <v>71.209145333421048</v>
      </c>
      <c r="BN35" s="381">
        <f>BM35/SIN(RADIANS($CX$6))</f>
        <v>80.649345339795843</v>
      </c>
      <c r="BO35" s="4">
        <f t="shared" si="28"/>
        <v>3.2367793333373203</v>
      </c>
      <c r="BP35" s="4">
        <f t="shared" si="29"/>
        <v>3.5604572666710523</v>
      </c>
      <c r="BQ35" s="1">
        <f t="shared" si="14"/>
        <v>20.191337746056618</v>
      </c>
      <c r="BR35" s="1">
        <f t="shared" si="15"/>
        <v>13.394101146048245</v>
      </c>
      <c r="BV35" s="281">
        <v>0.54065972222222225</v>
      </c>
      <c r="BW35" s="464">
        <f t="shared" si="54"/>
        <v>45305.540659722225</v>
      </c>
      <c r="BX35" s="282" t="s">
        <v>327</v>
      </c>
      <c r="BY35" s="282">
        <v>5.0000000000000001E-3</v>
      </c>
      <c r="BZ35" s="282">
        <v>3.2000000000000001E-2</v>
      </c>
      <c r="CA35" s="282">
        <v>3.2000000000000001E-2</v>
      </c>
      <c r="CB35" s="282">
        <f>$CW$14</f>
        <v>33.4</v>
      </c>
      <c r="CC35" s="282">
        <f>$CZ$14</f>
        <v>27.021167612123243</v>
      </c>
      <c r="CD35" s="282">
        <f t="shared" ref="CD35:CD40" si="60">CC35/CA35</f>
        <v>844.41148787885129</v>
      </c>
      <c r="CE35" s="282">
        <f t="shared" ref="CE35:CE40" si="61">BY35*CD35</f>
        <v>4.2220574393942565</v>
      </c>
      <c r="CF35" s="282">
        <f t="shared" ref="CF35:CF40" si="62">BZ35*CD35</f>
        <v>27.021167612123243</v>
      </c>
      <c r="CG35" s="381">
        <f>CF35/SIN(RADIANS($CX$6))</f>
        <v>30.603365172139448</v>
      </c>
      <c r="CH35" s="4">
        <f t="shared" si="58"/>
        <v>0.81882326097343161</v>
      </c>
      <c r="CI35" s="4">
        <f t="shared" si="59"/>
        <v>0.87165056813300779</v>
      </c>
      <c r="CJ35" s="1">
        <f t="shared" si="22"/>
        <v>5.0408807003676879</v>
      </c>
      <c r="CK35" s="1">
        <f t="shared" si="23"/>
        <v>3.3504068712612485</v>
      </c>
      <c r="CS35" s="231" t="s">
        <v>330</v>
      </c>
      <c r="CT35" s="231" t="s">
        <v>60</v>
      </c>
      <c r="CU35" s="231">
        <v>156.5</v>
      </c>
      <c r="CV35" s="231">
        <v>28</v>
      </c>
      <c r="CW35" s="231">
        <v>5.5</v>
      </c>
      <c r="CX35" s="231">
        <f t="shared" si="48"/>
        <v>128.5</v>
      </c>
      <c r="CY35" s="231">
        <f t="shared" si="49"/>
        <v>-38.5</v>
      </c>
      <c r="CZ35" s="231">
        <f t="shared" si="50"/>
        <v>4.3043448626882768</v>
      </c>
    </row>
    <row r="36" spans="1:104" ht="30" x14ac:dyDescent="0.25">
      <c r="A36" s="99">
        <v>45305</v>
      </c>
      <c r="B36" s="100">
        <v>0.50424768518518526</v>
      </c>
      <c r="C36" s="76" t="s">
        <v>193</v>
      </c>
      <c r="D36" s="76" t="s">
        <v>185</v>
      </c>
      <c r="E36" s="76" t="s">
        <v>186</v>
      </c>
      <c r="F36" s="76" t="s">
        <v>184</v>
      </c>
      <c r="AJ36" s="233">
        <v>0.36215277777777777</v>
      </c>
      <c r="AK36" s="464">
        <f t="shared" si="55"/>
        <v>45305.36215277778</v>
      </c>
      <c r="AL36" s="234" t="s">
        <v>311</v>
      </c>
      <c r="AM36" s="234">
        <v>8.9999999999999993E-3</v>
      </c>
      <c r="AN36" s="234">
        <v>5.3999999999999999E-2</v>
      </c>
      <c r="AO36" s="234">
        <v>5.3999999999999999E-2</v>
      </c>
      <c r="AP36" s="234">
        <v>131.4</v>
      </c>
      <c r="AQ36" s="255">
        <f>$CZ$20</f>
        <v>165.66780904455564</v>
      </c>
      <c r="AR36" s="234">
        <f t="shared" si="7"/>
        <v>3067.9223897139932</v>
      </c>
      <c r="AS36" s="234">
        <f t="shared" si="8"/>
        <v>27.611301507425935</v>
      </c>
      <c r="AT36" s="234">
        <f t="shared" si="27"/>
        <v>165.66780904455564</v>
      </c>
      <c r="AU36" s="381">
        <f>AT36/SIN(RADIANS($CX$6))</f>
        <v>187.63039888713445</v>
      </c>
      <c r="AV36" s="4">
        <f t="shared" si="9"/>
        <v>3.0121419826282847</v>
      </c>
      <c r="AW36" s="4">
        <f t="shared" si="10"/>
        <v>3.1258077178218047</v>
      </c>
      <c r="AX36" s="1">
        <f t="shared" si="56"/>
        <v>30.623443490054221</v>
      </c>
      <c r="AY36" s="1">
        <f t="shared" si="57"/>
        <v>24.485493789604131</v>
      </c>
      <c r="BC36" s="240">
        <v>0.41324074074074074</v>
      </c>
      <c r="BD36" s="464">
        <f t="shared" si="13"/>
        <v>45305.413240740738</v>
      </c>
      <c r="BE36" s="239" t="s">
        <v>324</v>
      </c>
      <c r="BF36" s="239">
        <v>6.0000000000000001E-3</v>
      </c>
      <c r="BG36" s="239">
        <v>2.1000000000000001E-2</v>
      </c>
      <c r="BH36" s="239">
        <v>2.1000000000000001E-2</v>
      </c>
      <c r="BI36" s="239">
        <f>$CW$11</f>
        <v>72.8</v>
      </c>
      <c r="BJ36" s="239">
        <f>$CZ$11</f>
        <v>71.209145333421048</v>
      </c>
      <c r="BK36" s="239">
        <f t="shared" si="31"/>
        <v>3390.9116825438591</v>
      </c>
      <c r="BL36" s="239">
        <f t="shared" si="32"/>
        <v>20.345470095263156</v>
      </c>
      <c r="BM36" s="239">
        <f t="shared" si="33"/>
        <v>71.209145333421048</v>
      </c>
      <c r="BN36" s="381">
        <f>BM36/SIN(RADIANS($CX$6))</f>
        <v>80.649345339795843</v>
      </c>
      <c r="BO36" s="4">
        <f t="shared" si="28"/>
        <v>3.2367793333373203</v>
      </c>
      <c r="BP36" s="4">
        <f t="shared" si="29"/>
        <v>3.5604572666710523</v>
      </c>
      <c r="BQ36" s="1">
        <f t="shared" si="14"/>
        <v>23.582249428600477</v>
      </c>
      <c r="BR36" s="1">
        <f t="shared" si="15"/>
        <v>16.785012828592105</v>
      </c>
      <c r="BV36" s="281">
        <v>0.54173611111111108</v>
      </c>
      <c r="BW36" s="464">
        <f t="shared" si="54"/>
        <v>45305.54173611111</v>
      </c>
      <c r="BX36" s="282" t="s">
        <v>327</v>
      </c>
      <c r="BY36" s="282">
        <v>6.0000000000000001E-3</v>
      </c>
      <c r="BZ36" s="282">
        <v>3.5000000000000003E-2</v>
      </c>
      <c r="CA36" s="282">
        <v>3.5000000000000003E-2</v>
      </c>
      <c r="CB36" s="282">
        <f>$CW$14</f>
        <v>33.4</v>
      </c>
      <c r="CC36" s="282">
        <f>$CZ$14</f>
        <v>27.021167612123243</v>
      </c>
      <c r="CD36" s="282">
        <f t="shared" si="60"/>
        <v>772.03336034637834</v>
      </c>
      <c r="CE36" s="282">
        <f t="shared" si="61"/>
        <v>4.63220016207827</v>
      </c>
      <c r="CF36" s="282">
        <f t="shared" si="62"/>
        <v>27.021167612123243</v>
      </c>
      <c r="CG36" s="381">
        <f>CF36/SIN(RADIANS($CX$6))</f>
        <v>30.603365172139448</v>
      </c>
      <c r="CH36" s="4">
        <f t="shared" si="58"/>
        <v>0.75058798922564551</v>
      </c>
      <c r="CI36" s="4">
        <f t="shared" si="59"/>
        <v>0.79474022388597765</v>
      </c>
      <c r="CJ36" s="1">
        <f t="shared" si="22"/>
        <v>5.3827881513039157</v>
      </c>
      <c r="CK36" s="1">
        <f t="shared" si="23"/>
        <v>3.8374599381922923</v>
      </c>
      <c r="CS36" s="232" t="s">
        <v>331</v>
      </c>
      <c r="CT36" s="232" t="s">
        <v>60</v>
      </c>
      <c r="CU36" s="232">
        <v>156.69999999999999</v>
      </c>
      <c r="CV36" s="232">
        <v>36</v>
      </c>
      <c r="CW36" s="232">
        <v>6.5</v>
      </c>
      <c r="CX36" s="232">
        <f t="shared" si="48"/>
        <v>120.69999999999999</v>
      </c>
      <c r="CY36" s="232">
        <f t="shared" si="49"/>
        <v>-30.699999999999989</v>
      </c>
      <c r="CZ36" s="232">
        <f t="shared" si="50"/>
        <v>5.5890397653796775</v>
      </c>
    </row>
    <row r="37" spans="1:104" ht="45" x14ac:dyDescent="0.25">
      <c r="A37" s="99">
        <v>45305</v>
      </c>
      <c r="B37" s="100">
        <v>0.50603009259259257</v>
      </c>
      <c r="C37" s="76" t="s">
        <v>194</v>
      </c>
      <c r="D37" s="76" t="s">
        <v>187</v>
      </c>
      <c r="E37" s="76" t="s">
        <v>188</v>
      </c>
      <c r="F37" s="76" t="s">
        <v>235</v>
      </c>
      <c r="AJ37" s="233">
        <v>0.36431712962962964</v>
      </c>
      <c r="AK37" s="464">
        <f t="shared" si="55"/>
        <v>45305.364317129628</v>
      </c>
      <c r="AL37" s="234" t="s">
        <v>311</v>
      </c>
      <c r="AM37" s="234">
        <v>8.0000000000000002E-3</v>
      </c>
      <c r="AN37" s="234">
        <v>5.3999999999999999E-2</v>
      </c>
      <c r="AO37" s="234">
        <v>5.3999999999999999E-2</v>
      </c>
      <c r="AP37" s="234">
        <v>131.4</v>
      </c>
      <c r="AQ37" s="255">
        <f>$CZ$20</f>
        <v>165.66780904455564</v>
      </c>
      <c r="AR37" s="234">
        <f t="shared" si="7"/>
        <v>3067.9223897139932</v>
      </c>
      <c r="AS37" s="234">
        <f t="shared" si="8"/>
        <v>24.543379117711947</v>
      </c>
      <c r="AT37" s="234">
        <f t="shared" si="27"/>
        <v>165.66780904455564</v>
      </c>
      <c r="AU37" s="381">
        <f>AT37/SIN(RADIANS($CX$6))</f>
        <v>187.63039888713445</v>
      </c>
      <c r="AV37" s="4">
        <f t="shared" si="9"/>
        <v>3.0121419826282847</v>
      </c>
      <c r="AW37" s="4">
        <f t="shared" si="10"/>
        <v>3.1258077178218047</v>
      </c>
      <c r="AX37" s="1">
        <f t="shared" si="56"/>
        <v>27.555521100340233</v>
      </c>
      <c r="AY37" s="1">
        <f t="shared" si="57"/>
        <v>21.417571399890143</v>
      </c>
      <c r="BC37" s="240">
        <v>0.41650462962962959</v>
      </c>
      <c r="BD37" s="464">
        <f t="shared" si="13"/>
        <v>45305.416504629633</v>
      </c>
      <c r="BE37" s="239" t="s">
        <v>324</v>
      </c>
      <c r="BF37" s="239">
        <v>5.0000000000000001E-3</v>
      </c>
      <c r="BG37" s="239">
        <v>2.1000000000000001E-2</v>
      </c>
      <c r="BH37" s="239">
        <v>2.1000000000000001E-2</v>
      </c>
      <c r="BI37" s="239">
        <f>$CW$11</f>
        <v>72.8</v>
      </c>
      <c r="BJ37" s="239">
        <f>$CZ$11</f>
        <v>71.209145333421048</v>
      </c>
      <c r="BK37" s="239">
        <f t="shared" si="31"/>
        <v>3390.9116825438591</v>
      </c>
      <c r="BL37" s="239">
        <f t="shared" si="32"/>
        <v>16.954558412719297</v>
      </c>
      <c r="BM37" s="239">
        <f t="shared" si="33"/>
        <v>71.209145333421048</v>
      </c>
      <c r="BN37" s="381">
        <f>BM37/SIN(RADIANS($CX$6))</f>
        <v>80.649345339795843</v>
      </c>
      <c r="BO37" s="4">
        <f t="shared" si="28"/>
        <v>3.2367793333373203</v>
      </c>
      <c r="BP37" s="4">
        <f t="shared" si="29"/>
        <v>3.5604572666710523</v>
      </c>
      <c r="BQ37" s="1">
        <f t="shared" si="14"/>
        <v>20.191337746056618</v>
      </c>
      <c r="BR37" s="1">
        <f t="shared" si="15"/>
        <v>13.394101146048245</v>
      </c>
      <c r="BV37" s="281">
        <v>0.54532407407407402</v>
      </c>
      <c r="BW37" s="464">
        <f t="shared" si="54"/>
        <v>45305.545324074075</v>
      </c>
      <c r="BX37" s="282" t="s">
        <v>327</v>
      </c>
      <c r="BY37" s="282">
        <v>4.0000000000000001E-3</v>
      </c>
      <c r="BZ37" s="282">
        <v>2.3E-2</v>
      </c>
      <c r="CA37" s="282">
        <v>2.3E-2</v>
      </c>
      <c r="CB37" s="282">
        <f>$CW$14</f>
        <v>33.4</v>
      </c>
      <c r="CC37" s="282">
        <f>$CZ$14</f>
        <v>27.021167612123243</v>
      </c>
      <c r="CD37" s="282">
        <f t="shared" si="60"/>
        <v>1174.8333744401409</v>
      </c>
      <c r="CE37" s="282">
        <f t="shared" si="61"/>
        <v>4.6993334977605636</v>
      </c>
      <c r="CF37" s="282">
        <f t="shared" si="62"/>
        <v>27.021167612123239</v>
      </c>
      <c r="CG37" s="381">
        <f>CF37/SIN(RADIANS($CX$6))</f>
        <v>30.603365172139444</v>
      </c>
      <c r="CH37" s="4">
        <f t="shared" si="58"/>
        <v>1.1258819838384684</v>
      </c>
      <c r="CI37" s="4">
        <f t="shared" si="59"/>
        <v>1.2282348914601475</v>
      </c>
      <c r="CJ37" s="1">
        <f t="shared" si="22"/>
        <v>5.8252154815990318</v>
      </c>
      <c r="CK37" s="1">
        <f t="shared" si="23"/>
        <v>3.4710986063004161</v>
      </c>
    </row>
    <row r="38" spans="1:104" ht="30" x14ac:dyDescent="0.25">
      <c r="A38" s="131">
        <v>45305</v>
      </c>
      <c r="B38" s="135">
        <v>0.50619212962962956</v>
      </c>
      <c r="C38" s="133" t="s">
        <v>70</v>
      </c>
      <c r="D38" s="133"/>
      <c r="E38" s="133" t="s">
        <v>189</v>
      </c>
      <c r="F38" s="133" t="s">
        <v>235</v>
      </c>
      <c r="AJ38" s="233">
        <v>0.36646990740740742</v>
      </c>
      <c r="AK38" s="464">
        <f t="shared" si="55"/>
        <v>45305.366469907407</v>
      </c>
      <c r="AL38" s="234" t="s">
        <v>311</v>
      </c>
      <c r="AM38" s="234">
        <v>8.0000000000000002E-3</v>
      </c>
      <c r="AN38" s="234">
        <v>5.3999999999999999E-2</v>
      </c>
      <c r="AO38" s="234">
        <v>5.3999999999999999E-2</v>
      </c>
      <c r="AP38" s="234">
        <v>131.4</v>
      </c>
      <c r="AQ38" s="255">
        <f>$CZ$20</f>
        <v>165.66780904455564</v>
      </c>
      <c r="AR38" s="234">
        <f t="shared" si="7"/>
        <v>3067.9223897139932</v>
      </c>
      <c r="AS38" s="234">
        <f t="shared" si="8"/>
        <v>24.543379117711947</v>
      </c>
      <c r="AT38" s="234">
        <f t="shared" si="27"/>
        <v>165.66780904455564</v>
      </c>
      <c r="AU38" s="381">
        <f>AT38/SIN(RADIANS($CX$6))</f>
        <v>187.63039888713445</v>
      </c>
      <c r="AV38" s="4">
        <f t="shared" si="9"/>
        <v>3.0121419826282847</v>
      </c>
      <c r="AW38" s="4">
        <f t="shared" si="10"/>
        <v>3.1258077178218047</v>
      </c>
      <c r="AX38" s="1">
        <f t="shared" si="56"/>
        <v>27.555521100340233</v>
      </c>
      <c r="AY38" s="1">
        <f t="shared" si="57"/>
        <v>21.417571399890143</v>
      </c>
      <c r="BC38" s="240">
        <v>0.42010416666666667</v>
      </c>
      <c r="BD38" s="464">
        <f t="shared" si="13"/>
        <v>45305.420104166667</v>
      </c>
      <c r="BE38" s="239" t="s">
        <v>324</v>
      </c>
      <c r="BF38" s="239">
        <v>4.0000000000000001E-3</v>
      </c>
      <c r="BG38" s="239">
        <v>2.1000000000000001E-2</v>
      </c>
      <c r="BH38" s="239">
        <v>2.1000000000000001E-2</v>
      </c>
      <c r="BI38" s="239">
        <f>$CW$11</f>
        <v>72.8</v>
      </c>
      <c r="BJ38" s="239">
        <f>$CZ$11</f>
        <v>71.209145333421048</v>
      </c>
      <c r="BK38" s="239">
        <f t="shared" si="31"/>
        <v>3390.9116825438591</v>
      </c>
      <c r="BL38" s="239">
        <f t="shared" si="32"/>
        <v>13.563646730175437</v>
      </c>
      <c r="BM38" s="239">
        <f t="shared" si="33"/>
        <v>71.209145333421048</v>
      </c>
      <c r="BN38" s="381">
        <f>BM38/SIN(RADIANS($CX$6))</f>
        <v>80.649345339795843</v>
      </c>
      <c r="BO38" s="4">
        <f t="shared" si="28"/>
        <v>3.2367793333373203</v>
      </c>
      <c r="BP38" s="4">
        <f t="shared" si="29"/>
        <v>3.5604572666710523</v>
      </c>
      <c r="BQ38" s="1">
        <f t="shared" si="14"/>
        <v>16.800426063512756</v>
      </c>
      <c r="BR38" s="1">
        <f t="shared" si="15"/>
        <v>10.003189463504384</v>
      </c>
      <c r="BV38" s="281">
        <v>0.54878472222222219</v>
      </c>
      <c r="BW38" s="464">
        <f t="shared" si="54"/>
        <v>45305.548784722225</v>
      </c>
      <c r="BX38" s="282" t="s">
        <v>327</v>
      </c>
      <c r="BY38" s="282">
        <v>5.0000000000000001E-3</v>
      </c>
      <c r="BZ38" s="282">
        <v>2.3E-2</v>
      </c>
      <c r="CA38" s="282">
        <v>2.3E-2</v>
      </c>
      <c r="CB38" s="282">
        <f>$CW$14</f>
        <v>33.4</v>
      </c>
      <c r="CC38" s="282">
        <f>$CZ$14</f>
        <v>27.021167612123243</v>
      </c>
      <c r="CD38" s="282">
        <f t="shared" si="60"/>
        <v>1174.8333744401409</v>
      </c>
      <c r="CE38" s="282">
        <f t="shared" si="61"/>
        <v>5.8741668722007043</v>
      </c>
      <c r="CF38" s="282">
        <f t="shared" si="62"/>
        <v>27.021167612123239</v>
      </c>
      <c r="CG38" s="381">
        <f>CF38/SIN(RADIANS($CX$6))</f>
        <v>30.603365172139444</v>
      </c>
      <c r="CH38" s="4">
        <f t="shared" si="58"/>
        <v>1.1258819838384684</v>
      </c>
      <c r="CI38" s="4">
        <f t="shared" si="59"/>
        <v>1.2282348914601475</v>
      </c>
      <c r="CJ38" s="1">
        <f t="shared" si="22"/>
        <v>7.0000488560391725</v>
      </c>
      <c r="CK38" s="1">
        <f t="shared" si="23"/>
        <v>4.6459319807405564</v>
      </c>
      <c r="CS38" s="752" t="s">
        <v>583</v>
      </c>
      <c r="CT38" s="752"/>
      <c r="CU38" s="752"/>
      <c r="CV38" s="752"/>
      <c r="CW38" s="752"/>
      <c r="CX38" s="752"/>
      <c r="CY38" s="752"/>
      <c r="CZ38" s="752"/>
    </row>
    <row r="39" spans="1:104" ht="60" x14ac:dyDescent="0.25">
      <c r="A39" s="116">
        <v>45305</v>
      </c>
      <c r="B39" s="102">
        <v>0.5068287037037037</v>
      </c>
      <c r="C39" s="75" t="s">
        <v>195</v>
      </c>
      <c r="D39" s="75" t="s">
        <v>190</v>
      </c>
      <c r="E39" s="75"/>
      <c r="F39" s="75" t="s">
        <v>235</v>
      </c>
      <c r="AJ39" s="233">
        <v>0.36866898148148147</v>
      </c>
      <c r="AK39" s="464">
        <f t="shared" si="55"/>
        <v>45305.368668981479</v>
      </c>
      <c r="AL39" s="234" t="s">
        <v>311</v>
      </c>
      <c r="AM39" s="234">
        <v>7.0000000000000001E-3</v>
      </c>
      <c r="AN39" s="234">
        <v>5.3999999999999999E-2</v>
      </c>
      <c r="AO39" s="234">
        <v>5.3999999999999999E-2</v>
      </c>
      <c r="AP39" s="234">
        <v>131.4</v>
      </c>
      <c r="AQ39" s="255">
        <f>$CZ$20</f>
        <v>165.66780904455564</v>
      </c>
      <c r="AR39" s="234">
        <f t="shared" si="7"/>
        <v>3067.9223897139932</v>
      </c>
      <c r="AS39" s="234">
        <f t="shared" si="8"/>
        <v>21.475456727997951</v>
      </c>
      <c r="AT39" s="234">
        <f t="shared" si="27"/>
        <v>165.66780904455564</v>
      </c>
      <c r="AU39" s="381">
        <f>AT39/SIN(RADIANS($CX$6))</f>
        <v>187.63039888713445</v>
      </c>
      <c r="AV39" s="4">
        <f t="shared" si="9"/>
        <v>3.0121419826282847</v>
      </c>
      <c r="AW39" s="4">
        <f t="shared" si="10"/>
        <v>3.1258077178218047</v>
      </c>
      <c r="AX39" s="1">
        <f t="shared" si="56"/>
        <v>24.487598710626237</v>
      </c>
      <c r="AY39" s="1">
        <f t="shared" si="57"/>
        <v>18.349649010176147</v>
      </c>
      <c r="BC39" s="240">
        <v>0.4236111111111111</v>
      </c>
      <c r="BD39" s="464">
        <f t="shared" si="13"/>
        <v>45305.423611111109</v>
      </c>
      <c r="BE39" s="239" t="s">
        <v>324</v>
      </c>
      <c r="BF39" s="239">
        <v>3.0000000000000001E-3</v>
      </c>
      <c r="BG39" s="239">
        <v>2.1000000000000001E-2</v>
      </c>
      <c r="BH39" s="239">
        <v>2.1000000000000001E-2</v>
      </c>
      <c r="BI39" s="239">
        <f>$CW$11</f>
        <v>72.8</v>
      </c>
      <c r="BJ39" s="239">
        <f>$CZ$11</f>
        <v>71.209145333421048</v>
      </c>
      <c r="BK39" s="239">
        <f t="shared" si="31"/>
        <v>3390.9116825438591</v>
      </c>
      <c r="BL39" s="239">
        <f t="shared" si="32"/>
        <v>10.172735047631578</v>
      </c>
      <c r="BM39" s="239">
        <f t="shared" si="33"/>
        <v>71.209145333421048</v>
      </c>
      <c r="BN39" s="381">
        <f>BM39/SIN(RADIANS($CX$6))</f>
        <v>80.649345339795843</v>
      </c>
      <c r="BO39" s="4">
        <f t="shared" si="28"/>
        <v>3.2367793333373203</v>
      </c>
      <c r="BP39" s="4">
        <f t="shared" si="29"/>
        <v>3.5604572666710523</v>
      </c>
      <c r="BQ39" s="1">
        <f t="shared" si="14"/>
        <v>13.409514380968899</v>
      </c>
      <c r="BR39" s="1">
        <f t="shared" si="15"/>
        <v>6.6122777809605253</v>
      </c>
      <c r="BV39" s="281">
        <v>0.55091435185185189</v>
      </c>
      <c r="BW39" s="464">
        <f t="shared" si="54"/>
        <v>45305.55091435185</v>
      </c>
      <c r="BX39" s="282" t="s">
        <v>327</v>
      </c>
      <c r="BY39" s="282">
        <v>4.0000000000000001E-3</v>
      </c>
      <c r="BZ39" s="282">
        <v>2.3E-2</v>
      </c>
      <c r="CA39" s="282">
        <v>2.3E-2</v>
      </c>
      <c r="CB39" s="282">
        <f>$CW$14</f>
        <v>33.4</v>
      </c>
      <c r="CC39" s="282">
        <f>$CZ$14</f>
        <v>27.021167612123243</v>
      </c>
      <c r="CD39" s="282">
        <f t="shared" si="60"/>
        <v>1174.8333744401409</v>
      </c>
      <c r="CE39" s="282">
        <f t="shared" si="61"/>
        <v>4.6993334977605636</v>
      </c>
      <c r="CF39" s="282">
        <f t="shared" si="62"/>
        <v>27.021167612123239</v>
      </c>
      <c r="CG39" s="381">
        <f>CF39/SIN(RADIANS($CX$6))</f>
        <v>30.603365172139444</v>
      </c>
      <c r="CH39" s="4">
        <f t="shared" si="58"/>
        <v>1.1258819838384684</v>
      </c>
      <c r="CI39" s="4">
        <f t="shared" si="59"/>
        <v>1.2282348914601475</v>
      </c>
      <c r="CJ39" s="1">
        <f t="shared" si="22"/>
        <v>5.8252154815990318</v>
      </c>
      <c r="CK39" s="1">
        <f t="shared" si="23"/>
        <v>3.4710986063004161</v>
      </c>
      <c r="CS39" s="219" t="s">
        <v>308</v>
      </c>
      <c r="CT39" s="219" t="s">
        <v>312</v>
      </c>
      <c r="CU39" s="219" t="s">
        <v>313</v>
      </c>
      <c r="CV39" s="219" t="s">
        <v>314</v>
      </c>
      <c r="CW39" s="219" t="s">
        <v>315</v>
      </c>
      <c r="CX39" s="219" t="s">
        <v>317</v>
      </c>
      <c r="CY39" s="219" t="s">
        <v>318</v>
      </c>
      <c r="CZ39" s="219" t="s">
        <v>316</v>
      </c>
    </row>
    <row r="40" spans="1:104" ht="67.5" x14ac:dyDescent="0.25">
      <c r="A40" s="101">
        <v>45305</v>
      </c>
      <c r="B40" s="100">
        <v>0.50732638888888892</v>
      </c>
      <c r="C40" s="76" t="s">
        <v>193</v>
      </c>
      <c r="D40" s="253" t="s">
        <v>202</v>
      </c>
      <c r="E40" s="76" t="s">
        <v>203</v>
      </c>
      <c r="F40" s="76" t="s">
        <v>184</v>
      </c>
      <c r="AJ40" s="233">
        <v>0.37079861111111106</v>
      </c>
      <c r="AK40" s="464">
        <f t="shared" si="55"/>
        <v>45305.370798611111</v>
      </c>
      <c r="AL40" s="234" t="s">
        <v>311</v>
      </c>
      <c r="AM40" s="234">
        <v>6.0000000000000001E-3</v>
      </c>
      <c r="AN40" s="234">
        <v>5.3999999999999999E-2</v>
      </c>
      <c r="AO40" s="234">
        <v>5.3999999999999999E-2</v>
      </c>
      <c r="AP40" s="234">
        <v>131.4</v>
      </c>
      <c r="AQ40" s="255">
        <f>$CZ$20</f>
        <v>165.66780904455564</v>
      </c>
      <c r="AR40" s="234">
        <f t="shared" si="7"/>
        <v>3067.9223897139932</v>
      </c>
      <c r="AS40" s="234">
        <f t="shared" si="8"/>
        <v>18.407534338283959</v>
      </c>
      <c r="AT40" s="234">
        <f t="shared" si="27"/>
        <v>165.66780904455564</v>
      </c>
      <c r="AU40" s="381">
        <f>AT40/SIN(RADIANS($CX$6))</f>
        <v>187.63039888713445</v>
      </c>
      <c r="AV40" s="4">
        <f t="shared" si="9"/>
        <v>3.0121419826282847</v>
      </c>
      <c r="AW40" s="4">
        <f t="shared" si="10"/>
        <v>3.1258077178218047</v>
      </c>
      <c r="AX40" s="1">
        <f t="shared" si="56"/>
        <v>21.419676320912245</v>
      </c>
      <c r="AY40" s="1">
        <f t="shared" si="57"/>
        <v>15.281726620462155</v>
      </c>
      <c r="BC40" s="240">
        <v>0.42887731481481484</v>
      </c>
      <c r="BD40" s="464">
        <f t="shared" si="13"/>
        <v>45305.428877314815</v>
      </c>
      <c r="BE40" s="239" t="s">
        <v>324</v>
      </c>
      <c r="BF40" s="239">
        <v>4.0000000000000001E-3</v>
      </c>
      <c r="BG40" s="239">
        <v>2.1000000000000001E-2</v>
      </c>
      <c r="BH40" s="239">
        <v>2.1000000000000001E-2</v>
      </c>
      <c r="BI40" s="239">
        <f>$CW$11</f>
        <v>72.8</v>
      </c>
      <c r="BJ40" s="239">
        <f>$CZ$11</f>
        <v>71.209145333421048</v>
      </c>
      <c r="BK40" s="239">
        <f t="shared" si="31"/>
        <v>3390.9116825438591</v>
      </c>
      <c r="BL40" s="239">
        <f t="shared" si="32"/>
        <v>13.563646730175437</v>
      </c>
      <c r="BM40" s="239">
        <f t="shared" si="33"/>
        <v>71.209145333421048</v>
      </c>
      <c r="BN40" s="381">
        <f>BM40/SIN(RADIANS($CX$6))</f>
        <v>80.649345339795843</v>
      </c>
      <c r="BO40" s="4">
        <f t="shared" si="28"/>
        <v>3.2367793333373203</v>
      </c>
      <c r="BP40" s="4">
        <f t="shared" si="29"/>
        <v>3.5604572666710523</v>
      </c>
      <c r="BQ40" s="1">
        <f t="shared" si="14"/>
        <v>16.800426063512756</v>
      </c>
      <c r="BR40" s="1">
        <f t="shared" si="15"/>
        <v>10.003189463504384</v>
      </c>
      <c r="BV40" s="281">
        <v>0.55269675925925921</v>
      </c>
      <c r="BW40" s="464">
        <f t="shared" si="54"/>
        <v>45305.55269675926</v>
      </c>
      <c r="BX40" s="282" t="s">
        <v>327</v>
      </c>
      <c r="BY40" s="282">
        <v>2E-3</v>
      </c>
      <c r="BZ40" s="282">
        <v>1.6E-2</v>
      </c>
      <c r="CA40" s="282">
        <v>1.6E-2</v>
      </c>
      <c r="CB40" s="282">
        <f>$CW$14</f>
        <v>33.4</v>
      </c>
      <c r="CC40" s="282">
        <f>$CZ$14</f>
        <v>27.021167612123243</v>
      </c>
      <c r="CD40" s="282">
        <f t="shared" si="60"/>
        <v>1688.8229757577026</v>
      </c>
      <c r="CE40" s="282">
        <f t="shared" si="61"/>
        <v>3.3776459515154054</v>
      </c>
      <c r="CF40" s="282">
        <f t="shared" si="62"/>
        <v>27.021167612123243</v>
      </c>
      <c r="CG40" s="381">
        <f>CF40/SIN(RADIANS($CX$6))</f>
        <v>30.603365172139448</v>
      </c>
      <c r="CH40" s="4">
        <f t="shared" si="58"/>
        <v>1.5894804477719553</v>
      </c>
      <c r="CI40" s="4">
        <f t="shared" si="59"/>
        <v>1.8014111741415495</v>
      </c>
      <c r="CJ40" s="1">
        <f t="shared" si="22"/>
        <v>4.9671263992873609</v>
      </c>
      <c r="CK40" s="1">
        <f t="shared" si="23"/>
        <v>1.5762347773738559</v>
      </c>
      <c r="CS40" s="220" t="s">
        <v>319</v>
      </c>
      <c r="CT40" s="220" t="s">
        <v>60</v>
      </c>
      <c r="CU40" s="220">
        <v>90.3</v>
      </c>
      <c r="CV40" s="220">
        <v>18</v>
      </c>
      <c r="CW40" s="220">
        <v>184.7</v>
      </c>
      <c r="CX40" s="220">
        <f t="shared" ref="CX40" si="63">(180-CV40)-(180-CU40)</f>
        <v>72.3</v>
      </c>
      <c r="CY40" s="220">
        <f t="shared" ref="CY40" si="64">(90-CU40)+CV40</f>
        <v>17.700000000000003</v>
      </c>
      <c r="CZ40" s="220">
        <f t="shared" ref="CZ40" si="65">SIN(RADIANS(CX40))*CW40</f>
        <v>175.95657558753734</v>
      </c>
    </row>
    <row r="41" spans="1:104" ht="30" x14ac:dyDescent="0.25">
      <c r="A41" s="134">
        <v>45305</v>
      </c>
      <c r="B41" s="132">
        <v>0.50763888888888886</v>
      </c>
      <c r="C41" s="133" t="s">
        <v>70</v>
      </c>
      <c r="D41" s="133" t="s">
        <v>192</v>
      </c>
      <c r="E41" s="133" t="s">
        <v>191</v>
      </c>
      <c r="F41" s="133" t="s">
        <v>235</v>
      </c>
      <c r="AJ41" s="233">
        <v>0.37260416666666668</v>
      </c>
      <c r="AK41" s="464">
        <f t="shared" si="55"/>
        <v>45305.372604166667</v>
      </c>
      <c r="AL41" s="234" t="s">
        <v>311</v>
      </c>
      <c r="AM41" s="234">
        <v>6.0000000000000001E-3</v>
      </c>
      <c r="AN41" s="234">
        <v>5.3999999999999999E-2</v>
      </c>
      <c r="AO41" s="234">
        <v>5.3999999999999999E-2</v>
      </c>
      <c r="AP41" s="234">
        <v>131.4</v>
      </c>
      <c r="AQ41" s="255">
        <f>$CZ$20</f>
        <v>165.66780904455564</v>
      </c>
      <c r="AR41" s="234">
        <f t="shared" si="7"/>
        <v>3067.9223897139932</v>
      </c>
      <c r="AS41" s="234">
        <f t="shared" si="8"/>
        <v>18.407534338283959</v>
      </c>
      <c r="AT41" s="234">
        <f t="shared" si="27"/>
        <v>165.66780904455564</v>
      </c>
      <c r="AU41" s="381">
        <f>AT41/SIN(RADIANS($CX$6))</f>
        <v>187.63039888713445</v>
      </c>
      <c r="AV41" s="4">
        <f t="shared" si="9"/>
        <v>3.0121419826282847</v>
      </c>
      <c r="AW41" s="4">
        <f t="shared" si="10"/>
        <v>3.1258077178218047</v>
      </c>
      <c r="AX41" s="1">
        <f t="shared" si="56"/>
        <v>21.419676320912245</v>
      </c>
      <c r="AY41" s="1">
        <f t="shared" si="57"/>
        <v>15.281726620462155</v>
      </c>
      <c r="BC41" s="240">
        <v>0.43061342592592594</v>
      </c>
      <c r="BD41" s="464">
        <f t="shared" si="13"/>
        <v>45305.430613425924</v>
      </c>
      <c r="BE41" s="239" t="s">
        <v>324</v>
      </c>
      <c r="BF41" s="239">
        <v>5.0000000000000001E-3</v>
      </c>
      <c r="BG41" s="239">
        <v>2.1000000000000001E-2</v>
      </c>
      <c r="BH41" s="239">
        <v>2.1000000000000001E-2</v>
      </c>
      <c r="BI41" s="239">
        <f>$CW$11</f>
        <v>72.8</v>
      </c>
      <c r="BJ41" s="239">
        <f>$CZ$11</f>
        <v>71.209145333421048</v>
      </c>
      <c r="BK41" s="239">
        <f t="shared" si="31"/>
        <v>3390.9116825438591</v>
      </c>
      <c r="BL41" s="239">
        <f t="shared" si="32"/>
        <v>16.954558412719297</v>
      </c>
      <c r="BM41" s="239">
        <f t="shared" si="33"/>
        <v>71.209145333421048</v>
      </c>
      <c r="BN41" s="381">
        <f>BM41/SIN(RADIANS($CX$6))</f>
        <v>80.649345339795843</v>
      </c>
      <c r="BO41" s="4">
        <f t="shared" si="28"/>
        <v>3.2367793333373203</v>
      </c>
      <c r="BP41" s="4">
        <f t="shared" si="29"/>
        <v>3.5604572666710523</v>
      </c>
      <c r="BQ41" s="1">
        <f t="shared" si="14"/>
        <v>20.191337746056618</v>
      </c>
      <c r="BR41" s="1">
        <f t="shared" si="15"/>
        <v>13.394101146048245</v>
      </c>
      <c r="BV41" s="281">
        <v>0.55590277777777775</v>
      </c>
      <c r="BW41" s="464">
        <f t="shared" si="54"/>
        <v>45305.555902777778</v>
      </c>
      <c r="BX41" s="282" t="s">
        <v>327</v>
      </c>
      <c r="BY41" s="282">
        <v>3.0000000000000001E-3</v>
      </c>
      <c r="BZ41" s="282">
        <v>1.6E-2</v>
      </c>
      <c r="CA41" s="282">
        <v>1.6E-2</v>
      </c>
      <c r="CB41" s="282">
        <f>$CW$14</f>
        <v>33.4</v>
      </c>
      <c r="CC41" s="282">
        <f>$CZ$14</f>
        <v>27.021167612123243</v>
      </c>
      <c r="CD41" s="282">
        <f t="shared" ref="CD41:CD46" si="66">CC41/CA41</f>
        <v>1688.8229757577026</v>
      </c>
      <c r="CE41" s="282">
        <f t="shared" ref="CE41:CE46" si="67">BY41*CD41</f>
        <v>5.0664689272731076</v>
      </c>
      <c r="CF41" s="282">
        <f t="shared" ref="CF41:CF46" si="68">BZ41*CD41</f>
        <v>27.021167612123243</v>
      </c>
      <c r="CG41" s="381">
        <f>CF41/SIN(RADIANS($CX$6))</f>
        <v>30.603365172139448</v>
      </c>
      <c r="CH41" s="4">
        <f t="shared" si="58"/>
        <v>1.5894804477719553</v>
      </c>
      <c r="CI41" s="4">
        <f t="shared" si="59"/>
        <v>1.8014111741415495</v>
      </c>
      <c r="CJ41" s="1">
        <f t="shared" si="22"/>
        <v>6.6559493750450631</v>
      </c>
      <c r="CK41" s="1">
        <f t="shared" si="23"/>
        <v>3.2650577531315581</v>
      </c>
      <c r="CS41" s="221" t="s">
        <v>311</v>
      </c>
      <c r="CT41" s="221" t="s">
        <v>60</v>
      </c>
      <c r="CU41" s="221">
        <v>95.6</v>
      </c>
      <c r="CV41" s="221">
        <v>34</v>
      </c>
      <c r="CW41" s="221">
        <v>176.3</v>
      </c>
      <c r="CX41" s="221">
        <f>(180-CV41)-(180-CU41)</f>
        <v>61.599999999999994</v>
      </c>
      <c r="CY41" s="221">
        <f>(90-CU41)+CV41</f>
        <v>28.400000000000006</v>
      </c>
      <c r="CZ41" s="221">
        <f>SIN(RADIANS(CX41))*CW41</f>
        <v>155.08204339638451</v>
      </c>
    </row>
    <row r="42" spans="1:104" ht="45" x14ac:dyDescent="0.25">
      <c r="A42" s="99">
        <v>45305</v>
      </c>
      <c r="B42" s="100">
        <v>0.50780092592592596</v>
      </c>
      <c r="C42" s="76" t="s">
        <v>193</v>
      </c>
      <c r="D42" s="76" t="s">
        <v>200</v>
      </c>
      <c r="E42" s="76"/>
      <c r="F42" s="76" t="s">
        <v>201</v>
      </c>
      <c r="AJ42" s="259">
        <v>0.37440972222222224</v>
      </c>
      <c r="AK42" s="464">
        <f t="shared" si="55"/>
        <v>45305.374409722222</v>
      </c>
      <c r="AL42" s="255" t="s">
        <v>311</v>
      </c>
      <c r="AM42" s="255">
        <v>4.0000000000000001E-3</v>
      </c>
      <c r="AN42" s="255">
        <v>5.3999999999999999E-2</v>
      </c>
      <c r="AO42" s="255">
        <v>5.3999999999999999E-2</v>
      </c>
      <c r="AP42" s="255">
        <v>131.4</v>
      </c>
      <c r="AQ42" s="255">
        <f>$CZ$20</f>
        <v>165.66780904455564</v>
      </c>
      <c r="AR42" s="255">
        <f t="shared" si="7"/>
        <v>3067.9223897139932</v>
      </c>
      <c r="AS42" s="255">
        <f t="shared" si="8"/>
        <v>12.271689558855973</v>
      </c>
      <c r="AT42" s="255">
        <f t="shared" si="27"/>
        <v>165.66780904455564</v>
      </c>
      <c r="AU42" s="381">
        <f>AT42/SIN(RADIANS($CX$6))</f>
        <v>187.63039888713445</v>
      </c>
      <c r="AV42" s="4">
        <f t="shared" si="9"/>
        <v>3.0121419826282847</v>
      </c>
      <c r="AW42" s="4">
        <f t="shared" si="10"/>
        <v>3.1258077178218047</v>
      </c>
      <c r="AX42" s="1">
        <f t="shared" si="56"/>
        <v>15.283831541484258</v>
      </c>
      <c r="AY42" s="1">
        <f t="shared" si="57"/>
        <v>9.1458818410341678</v>
      </c>
      <c r="BC42" s="240">
        <v>0.44451388888888888</v>
      </c>
      <c r="BD42" s="464">
        <f t="shared" si="13"/>
        <v>45305.444513888891</v>
      </c>
      <c r="BE42" s="239" t="s">
        <v>324</v>
      </c>
      <c r="BF42" s="239">
        <v>4.0000000000000001E-3</v>
      </c>
      <c r="BG42" s="239">
        <v>2.1000000000000001E-2</v>
      </c>
      <c r="BH42" s="239">
        <v>2.1000000000000001E-2</v>
      </c>
      <c r="BI42" s="239">
        <f>$CW$11</f>
        <v>72.8</v>
      </c>
      <c r="BJ42" s="239">
        <f>$CZ$11</f>
        <v>71.209145333421048</v>
      </c>
      <c r="BK42" s="239">
        <f t="shared" si="31"/>
        <v>3390.9116825438591</v>
      </c>
      <c r="BL42" s="239">
        <f t="shared" si="32"/>
        <v>13.563646730175437</v>
      </c>
      <c r="BM42" s="239">
        <f t="shared" si="33"/>
        <v>71.209145333421048</v>
      </c>
      <c r="BN42" s="381">
        <f>BM42/SIN(RADIANS($CX$6))</f>
        <v>80.649345339795843</v>
      </c>
      <c r="BO42" s="4">
        <f t="shared" si="28"/>
        <v>3.2367793333373203</v>
      </c>
      <c r="BP42" s="4">
        <f t="shared" si="29"/>
        <v>3.5604572666710523</v>
      </c>
      <c r="BQ42" s="1">
        <f t="shared" si="14"/>
        <v>16.800426063512756</v>
      </c>
      <c r="BR42" s="1">
        <f t="shared" si="15"/>
        <v>10.003189463504384</v>
      </c>
      <c r="BV42" s="281">
        <v>0.55943287037037037</v>
      </c>
      <c r="BW42" s="464">
        <f t="shared" si="54"/>
        <v>45305.559432870374</v>
      </c>
      <c r="BX42" s="282" t="s">
        <v>327</v>
      </c>
      <c r="BY42" s="282">
        <v>4.0000000000000001E-3</v>
      </c>
      <c r="BZ42" s="282">
        <v>1.6E-2</v>
      </c>
      <c r="CA42" s="282">
        <v>1.6E-2</v>
      </c>
      <c r="CB42" s="282">
        <f>$CW$14</f>
        <v>33.4</v>
      </c>
      <c r="CC42" s="282">
        <f>$CZ$14</f>
        <v>27.021167612123243</v>
      </c>
      <c r="CD42" s="282">
        <f t="shared" si="66"/>
        <v>1688.8229757577026</v>
      </c>
      <c r="CE42" s="282">
        <f t="shared" si="67"/>
        <v>6.7552919030308107</v>
      </c>
      <c r="CF42" s="282">
        <f t="shared" si="68"/>
        <v>27.021167612123243</v>
      </c>
      <c r="CG42" s="381">
        <f>CF42/SIN(RADIANS($CX$6))</f>
        <v>30.603365172139448</v>
      </c>
      <c r="CH42" s="4">
        <f t="shared" ref="CH42:CH46" si="69">0.001*((CC42/(CA42+0.001)))</f>
        <v>1.5894804477719553</v>
      </c>
      <c r="CI42" s="4">
        <f t="shared" ref="CI42:CI46" si="70">0.001*((CC42/(CA42-0.001)))</f>
        <v>1.8014111741415495</v>
      </c>
      <c r="CJ42" s="1">
        <f t="shared" si="22"/>
        <v>8.3447723508027654</v>
      </c>
      <c r="CK42" s="1">
        <f t="shared" si="23"/>
        <v>4.9538807288892617</v>
      </c>
      <c r="CS42" s="222" t="s">
        <v>321</v>
      </c>
      <c r="CT42" s="222" t="s">
        <v>60</v>
      </c>
      <c r="CU42" s="222">
        <v>102.4</v>
      </c>
      <c r="CV42" s="222">
        <v>34</v>
      </c>
      <c r="CW42" s="222">
        <v>197.2</v>
      </c>
      <c r="CX42" s="222">
        <f t="shared" ref="CX42:CX52" si="71">(180-CV42)-(180-CU42)</f>
        <v>68.400000000000006</v>
      </c>
      <c r="CY42" s="222">
        <f t="shared" ref="CY42:CY52" si="72">(90-CU42)+CV42</f>
        <v>21.599999999999994</v>
      </c>
      <c r="CZ42" s="222">
        <f t="shared" ref="CZ42:CZ52" si="73">SIN(RADIANS(CX42))*CW42</f>
        <v>183.35192301716319</v>
      </c>
    </row>
    <row r="43" spans="1:104" ht="45" x14ac:dyDescent="0.25">
      <c r="A43" s="101">
        <v>45305</v>
      </c>
      <c r="B43" s="103">
        <v>0.5103240740740741</v>
      </c>
      <c r="C43" s="76" t="s">
        <v>193</v>
      </c>
      <c r="D43" s="76" t="s">
        <v>198</v>
      </c>
      <c r="E43" s="76"/>
      <c r="F43" s="76" t="s">
        <v>199</v>
      </c>
      <c r="AJ43" s="233">
        <v>0.37778935185185186</v>
      </c>
      <c r="AK43" s="464">
        <f t="shared" si="55"/>
        <v>45305.377789351849</v>
      </c>
      <c r="AL43" s="255" t="s">
        <v>311</v>
      </c>
      <c r="AM43" s="234">
        <v>4.0000000000000001E-3</v>
      </c>
      <c r="AN43" s="255">
        <v>5.3999999999999999E-2</v>
      </c>
      <c r="AO43" s="255">
        <v>5.3999999999999999E-2</v>
      </c>
      <c r="AP43" s="255">
        <v>131.4</v>
      </c>
      <c r="AQ43" s="255">
        <f>$CZ$20</f>
        <v>165.66780904455564</v>
      </c>
      <c r="AR43" s="255">
        <f t="shared" si="7"/>
        <v>3067.9223897139932</v>
      </c>
      <c r="AS43" s="255">
        <f t="shared" si="8"/>
        <v>12.271689558855973</v>
      </c>
      <c r="AT43" s="255">
        <f t="shared" si="27"/>
        <v>165.66780904455564</v>
      </c>
      <c r="AU43" s="381">
        <f>AT43/SIN(RADIANS($CX$6))</f>
        <v>187.63039888713445</v>
      </c>
      <c r="AV43" s="4">
        <f t="shared" si="9"/>
        <v>3.0121419826282847</v>
      </c>
      <c r="AW43" s="4">
        <f t="shared" si="10"/>
        <v>3.1258077178218047</v>
      </c>
      <c r="AX43" s="1">
        <f t="shared" si="56"/>
        <v>15.283831541484258</v>
      </c>
      <c r="AY43" s="1">
        <f t="shared" si="57"/>
        <v>9.1458818410341678</v>
      </c>
      <c r="BC43" s="240">
        <v>0.44793981481481482</v>
      </c>
      <c r="BD43" s="464">
        <f t="shared" si="13"/>
        <v>45305.447939814818</v>
      </c>
      <c r="BE43" s="239" t="s">
        <v>324</v>
      </c>
      <c r="BF43" s="239">
        <v>3.0000000000000001E-3</v>
      </c>
      <c r="BG43" s="239">
        <v>1.7999999999999999E-2</v>
      </c>
      <c r="BH43" s="239">
        <v>1.7999999999999999E-2</v>
      </c>
      <c r="BI43" s="239">
        <f>$CW$11</f>
        <v>72.8</v>
      </c>
      <c r="BJ43" s="239">
        <f>$CZ$11</f>
        <v>71.209145333421048</v>
      </c>
      <c r="BK43" s="239">
        <f t="shared" si="31"/>
        <v>3956.0636296345028</v>
      </c>
      <c r="BL43" s="239">
        <f t="shared" si="32"/>
        <v>11.868190888903509</v>
      </c>
      <c r="BM43" s="239">
        <f t="shared" si="33"/>
        <v>71.209145333421048</v>
      </c>
      <c r="BN43" s="381">
        <f>BM43/SIN(RADIANS($CX$6))</f>
        <v>80.649345339795843</v>
      </c>
      <c r="BO43" s="4">
        <f t="shared" si="28"/>
        <v>3.7478497543905815</v>
      </c>
      <c r="BP43" s="4">
        <f t="shared" si="29"/>
        <v>4.1887732549071206</v>
      </c>
      <c r="BQ43" s="1">
        <f t="shared" si="14"/>
        <v>15.616040643294092</v>
      </c>
      <c r="BR43" s="1">
        <f t="shared" si="15"/>
        <v>7.6794176339963887</v>
      </c>
      <c r="BV43" s="281">
        <v>0.56269675925925922</v>
      </c>
      <c r="BW43" s="464">
        <f t="shared" si="54"/>
        <v>45305.562696759262</v>
      </c>
      <c r="BX43" s="282" t="s">
        <v>327</v>
      </c>
      <c r="BY43" s="282">
        <v>1E-3</v>
      </c>
      <c r="BZ43" s="282">
        <v>1.6E-2</v>
      </c>
      <c r="CA43" s="282">
        <v>1.6E-2</v>
      </c>
      <c r="CB43" s="282">
        <f>$CW$14</f>
        <v>33.4</v>
      </c>
      <c r="CC43" s="282">
        <f>$CZ$14</f>
        <v>27.021167612123243</v>
      </c>
      <c r="CD43" s="282">
        <f t="shared" ref="CD43" si="74">CC43/CA43</f>
        <v>1688.8229757577026</v>
      </c>
      <c r="CE43" s="282">
        <f t="shared" ref="CE43" si="75">BY43*CD43</f>
        <v>1.6888229757577027</v>
      </c>
      <c r="CF43" s="282">
        <f t="shared" ref="CF43" si="76">BZ43*CD43</f>
        <v>27.021167612123243</v>
      </c>
      <c r="CG43" s="381">
        <f>CF43/SIN(RADIANS($CX$6))</f>
        <v>30.603365172139448</v>
      </c>
      <c r="CH43" s="4">
        <f t="shared" ref="CH43" si="77">0.001*((CC43/(CA43+0.001)))</f>
        <v>1.5894804477719553</v>
      </c>
      <c r="CI43" s="4">
        <f t="shared" ref="CI43" si="78">0.001*((CC43/(CA43-0.001)))</f>
        <v>1.8014111741415495</v>
      </c>
      <c r="CJ43" s="1">
        <f t="shared" si="22"/>
        <v>3.2783034235296578</v>
      </c>
      <c r="CK43" s="1">
        <f t="shared" si="23"/>
        <v>-0.11258819838384682</v>
      </c>
      <c r="CS43" s="223" t="s">
        <v>322</v>
      </c>
      <c r="CT43" s="223" t="s">
        <v>60</v>
      </c>
      <c r="CU43" s="223">
        <v>106.3</v>
      </c>
      <c r="CV43" s="223">
        <v>61</v>
      </c>
      <c r="CW43" s="223">
        <v>57</v>
      </c>
      <c r="CX43" s="223">
        <f t="shared" si="71"/>
        <v>45.3</v>
      </c>
      <c r="CY43" s="223">
        <f t="shared" si="72"/>
        <v>44.7</v>
      </c>
      <c r="CZ43" s="223">
        <f t="shared" si="73"/>
        <v>40.51557001076057</v>
      </c>
    </row>
    <row r="44" spans="1:104" ht="45" x14ac:dyDescent="0.25">
      <c r="A44" s="116">
        <v>45305</v>
      </c>
      <c r="B44" s="102">
        <v>0.51386574074074076</v>
      </c>
      <c r="C44" s="75" t="s">
        <v>195</v>
      </c>
      <c r="D44" s="75" t="s">
        <v>196</v>
      </c>
      <c r="E44" s="75"/>
      <c r="F44" s="75" t="s">
        <v>235</v>
      </c>
      <c r="AJ44" s="233">
        <v>0.38116898148148143</v>
      </c>
      <c r="AK44" s="464">
        <f t="shared" si="55"/>
        <v>45305.381168981483</v>
      </c>
      <c r="AL44" s="255" t="s">
        <v>311</v>
      </c>
      <c r="AM44" s="234">
        <v>7.0000000000000001E-3</v>
      </c>
      <c r="AN44" s="255">
        <v>5.3999999999999999E-2</v>
      </c>
      <c r="AO44" s="255">
        <v>5.3999999999999999E-2</v>
      </c>
      <c r="AP44" s="255">
        <v>131.4</v>
      </c>
      <c r="AQ44" s="255">
        <f>$CZ$20</f>
        <v>165.66780904455564</v>
      </c>
      <c r="AR44" s="255">
        <f t="shared" si="7"/>
        <v>3067.9223897139932</v>
      </c>
      <c r="AS44" s="255">
        <f t="shared" si="8"/>
        <v>21.475456727997951</v>
      </c>
      <c r="AT44" s="255">
        <f t="shared" si="27"/>
        <v>165.66780904455564</v>
      </c>
      <c r="AU44" s="381">
        <f>AT44/SIN(RADIANS($CX$6))</f>
        <v>187.63039888713445</v>
      </c>
      <c r="AV44" s="4">
        <f t="shared" si="9"/>
        <v>3.0121419826282847</v>
      </c>
      <c r="AW44" s="4">
        <f t="shared" si="10"/>
        <v>3.1258077178218047</v>
      </c>
      <c r="AX44" s="1">
        <f t="shared" si="56"/>
        <v>24.487598710626237</v>
      </c>
      <c r="AY44" s="1">
        <f t="shared" si="57"/>
        <v>18.349649010176147</v>
      </c>
      <c r="BC44" s="240">
        <v>0.45133101851851848</v>
      </c>
      <c r="BD44" s="464">
        <f t="shared" si="13"/>
        <v>45305.451331018521</v>
      </c>
      <c r="BE44" s="239" t="s">
        <v>324</v>
      </c>
      <c r="BF44" s="239">
        <v>3.0000000000000001E-3</v>
      </c>
      <c r="BG44" s="239">
        <v>1.7999999999999999E-2</v>
      </c>
      <c r="BH44" s="239">
        <v>1.7999999999999999E-2</v>
      </c>
      <c r="BI44" s="239">
        <f>$CW$11</f>
        <v>72.8</v>
      </c>
      <c r="BJ44" s="239">
        <f>$CZ$11</f>
        <v>71.209145333421048</v>
      </c>
      <c r="BK44" s="239">
        <f t="shared" si="31"/>
        <v>3956.0636296345028</v>
      </c>
      <c r="BL44" s="239">
        <f t="shared" si="32"/>
        <v>11.868190888903509</v>
      </c>
      <c r="BM44" s="239">
        <f t="shared" si="33"/>
        <v>71.209145333421048</v>
      </c>
      <c r="BN44" s="381">
        <f>BM44/SIN(RADIANS($CX$6))</f>
        <v>80.649345339795843</v>
      </c>
      <c r="BO44" s="4">
        <f t="shared" si="28"/>
        <v>3.7478497543905815</v>
      </c>
      <c r="BP44" s="4">
        <f t="shared" si="29"/>
        <v>4.1887732549071206</v>
      </c>
      <c r="BQ44" s="1">
        <f t="shared" si="14"/>
        <v>15.616040643294092</v>
      </c>
      <c r="BR44" s="1">
        <f t="shared" si="15"/>
        <v>7.6794176339963887</v>
      </c>
      <c r="BV44" s="281">
        <v>0.5662152777777778</v>
      </c>
      <c r="BW44" s="464">
        <f t="shared" si="54"/>
        <v>45305.56621527778</v>
      </c>
      <c r="BX44" s="282" t="s">
        <v>327</v>
      </c>
      <c r="BY44" s="282">
        <v>4.0000000000000001E-3</v>
      </c>
      <c r="BZ44" s="282">
        <v>1.6E-2</v>
      </c>
      <c r="CA44" s="282">
        <v>1.6E-2</v>
      </c>
      <c r="CB44" s="282">
        <f>$CW$14</f>
        <v>33.4</v>
      </c>
      <c r="CC44" s="282">
        <f>$CZ$14</f>
        <v>27.021167612123243</v>
      </c>
      <c r="CD44" s="282">
        <f t="shared" si="66"/>
        <v>1688.8229757577026</v>
      </c>
      <c r="CE44" s="282">
        <f t="shared" si="67"/>
        <v>6.7552919030308107</v>
      </c>
      <c r="CF44" s="282">
        <f t="shared" si="68"/>
        <v>27.021167612123243</v>
      </c>
      <c r="CG44" s="381">
        <f>CF44/SIN(RADIANS($CX$6))</f>
        <v>30.603365172139448</v>
      </c>
      <c r="CH44" s="4">
        <f t="shared" si="69"/>
        <v>1.5894804477719553</v>
      </c>
      <c r="CI44" s="4">
        <f t="shared" si="70"/>
        <v>1.8014111741415495</v>
      </c>
      <c r="CJ44" s="1">
        <f t="shared" si="22"/>
        <v>8.3447723508027654</v>
      </c>
      <c r="CK44" s="1">
        <f t="shared" si="23"/>
        <v>4.9538807288892617</v>
      </c>
      <c r="CS44" s="224" t="s">
        <v>323</v>
      </c>
      <c r="CT44" s="224" t="s">
        <v>60</v>
      </c>
      <c r="CU44" s="224">
        <v>108</v>
      </c>
      <c r="CV44" s="224">
        <v>27</v>
      </c>
      <c r="CW44" s="224">
        <v>61</v>
      </c>
      <c r="CX44" s="224">
        <f t="shared" si="71"/>
        <v>81</v>
      </c>
      <c r="CY44" s="224">
        <f t="shared" si="72"/>
        <v>9</v>
      </c>
      <c r="CZ44" s="224">
        <f t="shared" si="73"/>
        <v>60.248988776303406</v>
      </c>
    </row>
    <row r="45" spans="1:104" ht="45" x14ac:dyDescent="0.25">
      <c r="A45" s="101">
        <v>45305</v>
      </c>
      <c r="B45" s="100">
        <v>0.51390046296296299</v>
      </c>
      <c r="C45" s="76" t="s">
        <v>193</v>
      </c>
      <c r="D45" s="76" t="s">
        <v>197</v>
      </c>
      <c r="E45" s="76"/>
      <c r="F45" s="76" t="s">
        <v>60</v>
      </c>
      <c r="AJ45" s="233">
        <v>0.3825810185185185</v>
      </c>
      <c r="AK45" s="464">
        <f t="shared" si="55"/>
        <v>45305.382581018515</v>
      </c>
      <c r="AL45" s="255" t="s">
        <v>311</v>
      </c>
      <c r="AM45" s="234">
        <v>6.0000000000000001E-3</v>
      </c>
      <c r="AN45" s="255">
        <v>5.3999999999999999E-2</v>
      </c>
      <c r="AO45" s="255">
        <v>5.3999999999999999E-2</v>
      </c>
      <c r="AP45" s="255">
        <v>131.4</v>
      </c>
      <c r="AQ45" s="255">
        <f>$CZ$20</f>
        <v>165.66780904455564</v>
      </c>
      <c r="AR45" s="255">
        <f t="shared" si="7"/>
        <v>3067.9223897139932</v>
      </c>
      <c r="AS45" s="255">
        <f t="shared" si="8"/>
        <v>18.407534338283959</v>
      </c>
      <c r="AT45" s="255">
        <f t="shared" si="27"/>
        <v>165.66780904455564</v>
      </c>
      <c r="AU45" s="381">
        <f>AT45/SIN(RADIANS($CX$6))</f>
        <v>187.63039888713445</v>
      </c>
      <c r="AV45" s="4">
        <f t="shared" si="9"/>
        <v>3.0121419826282847</v>
      </c>
      <c r="AW45" s="4">
        <f t="shared" si="10"/>
        <v>3.1258077178218047</v>
      </c>
      <c r="AX45" s="1">
        <f t="shared" si="56"/>
        <v>21.419676320912245</v>
      </c>
      <c r="AY45" s="1">
        <f t="shared" si="57"/>
        <v>15.281726620462155</v>
      </c>
      <c r="BC45" s="240">
        <v>0.45483796296296292</v>
      </c>
      <c r="BD45" s="464">
        <f t="shared" si="13"/>
        <v>45305.454837962963</v>
      </c>
      <c r="BE45" s="239" t="s">
        <v>324</v>
      </c>
      <c r="BF45" s="239">
        <v>3.0000000000000001E-3</v>
      </c>
      <c r="BG45" s="239">
        <v>1.7999999999999999E-2</v>
      </c>
      <c r="BH45" s="239">
        <v>1.7999999999999999E-2</v>
      </c>
      <c r="BI45" s="239">
        <f>$CW$11</f>
        <v>72.8</v>
      </c>
      <c r="BJ45" s="239">
        <f>$CZ$11</f>
        <v>71.209145333421048</v>
      </c>
      <c r="BK45" s="239">
        <f t="shared" si="31"/>
        <v>3956.0636296345028</v>
      </c>
      <c r="BL45" s="239">
        <f t="shared" si="32"/>
        <v>11.868190888903509</v>
      </c>
      <c r="BM45" s="239">
        <f t="shared" si="33"/>
        <v>71.209145333421048</v>
      </c>
      <c r="BN45" s="381">
        <f>BM45/SIN(RADIANS($CX$6))</f>
        <v>80.649345339795843</v>
      </c>
      <c r="BO45" s="4">
        <f t="shared" si="28"/>
        <v>3.7478497543905815</v>
      </c>
      <c r="BP45" s="4">
        <f t="shared" si="29"/>
        <v>4.1887732549071206</v>
      </c>
      <c r="BQ45" s="1">
        <f t="shared" si="14"/>
        <v>15.616040643294092</v>
      </c>
      <c r="BR45" s="1">
        <f t="shared" si="15"/>
        <v>7.6794176339963887</v>
      </c>
      <c r="BV45" s="281">
        <v>0.569849537037037</v>
      </c>
      <c r="BW45" s="464">
        <f t="shared" si="54"/>
        <v>45305.569849537038</v>
      </c>
      <c r="BX45" s="282" t="s">
        <v>327</v>
      </c>
      <c r="BY45" s="282">
        <v>3.0000000000000001E-3</v>
      </c>
      <c r="BZ45" s="282">
        <v>1.6E-2</v>
      </c>
      <c r="CA45" s="282">
        <v>1.6E-2</v>
      </c>
      <c r="CB45" s="282">
        <f>$CW$14</f>
        <v>33.4</v>
      </c>
      <c r="CC45" s="282">
        <f>$CZ$14</f>
        <v>27.021167612123243</v>
      </c>
      <c r="CD45" s="282">
        <f t="shared" si="66"/>
        <v>1688.8229757577026</v>
      </c>
      <c r="CE45" s="282">
        <f t="shared" si="67"/>
        <v>5.0664689272731076</v>
      </c>
      <c r="CF45" s="282">
        <f t="shared" si="68"/>
        <v>27.021167612123243</v>
      </c>
      <c r="CG45" s="381">
        <f>CF45/SIN(RADIANS($CX$6))</f>
        <v>30.603365172139448</v>
      </c>
      <c r="CH45" s="4">
        <f t="shared" si="69"/>
        <v>1.5894804477719553</v>
      </c>
      <c r="CI45" s="4">
        <f t="shared" si="70"/>
        <v>1.8014111741415495</v>
      </c>
      <c r="CJ45" s="1">
        <f t="shared" si="22"/>
        <v>6.6559493750450631</v>
      </c>
      <c r="CK45" s="1">
        <f t="shared" si="23"/>
        <v>3.2650577531315581</v>
      </c>
      <c r="CS45" s="225" t="s">
        <v>324</v>
      </c>
      <c r="CT45" s="225" t="s">
        <v>60</v>
      </c>
      <c r="CU45" s="225">
        <v>109.9</v>
      </c>
      <c r="CV45" s="225">
        <v>41</v>
      </c>
      <c r="CW45" s="225">
        <v>72.8</v>
      </c>
      <c r="CX45" s="225">
        <f t="shared" si="71"/>
        <v>68.900000000000006</v>
      </c>
      <c r="CY45" s="225">
        <f t="shared" si="72"/>
        <v>21.099999999999994</v>
      </c>
      <c r="CZ45" s="225">
        <f t="shared" si="73"/>
        <v>67.919017335295592</v>
      </c>
    </row>
    <row r="46" spans="1:104" ht="45" x14ac:dyDescent="0.25">
      <c r="A46" s="118">
        <v>45305</v>
      </c>
      <c r="B46" s="105">
        <v>0.52249999999999996</v>
      </c>
      <c r="C46" s="77" t="s">
        <v>204</v>
      </c>
      <c r="D46" s="77" t="s">
        <v>205</v>
      </c>
      <c r="E46" s="77"/>
      <c r="F46" s="77" t="s">
        <v>184</v>
      </c>
      <c r="AJ46" s="233">
        <v>0.38594907407407408</v>
      </c>
      <c r="AK46" s="464">
        <f t="shared" si="55"/>
        <v>45305.385949074072</v>
      </c>
      <c r="AL46" s="255" t="s">
        <v>311</v>
      </c>
      <c r="AM46" s="234">
        <v>7.0000000000000001E-3</v>
      </c>
      <c r="AN46" s="255">
        <v>5.3999999999999999E-2</v>
      </c>
      <c r="AO46" s="255">
        <v>5.3999999999999999E-2</v>
      </c>
      <c r="AP46" s="255">
        <v>131.4</v>
      </c>
      <c r="AQ46" s="255">
        <f>$CZ$20</f>
        <v>165.66780904455564</v>
      </c>
      <c r="AR46" s="255">
        <f t="shared" si="7"/>
        <v>3067.9223897139932</v>
      </c>
      <c r="AS46" s="255">
        <f t="shared" si="8"/>
        <v>21.475456727997951</v>
      </c>
      <c r="AT46" s="255">
        <f t="shared" si="27"/>
        <v>165.66780904455564</v>
      </c>
      <c r="AU46" s="381">
        <f>AT46/SIN(RADIANS($CX$6))</f>
        <v>187.63039888713445</v>
      </c>
      <c r="AV46" s="4">
        <f t="shared" si="9"/>
        <v>3.0121419826282847</v>
      </c>
      <c r="AW46" s="4">
        <f t="shared" si="10"/>
        <v>3.1258077178218047</v>
      </c>
      <c r="AX46" s="1">
        <f t="shared" si="56"/>
        <v>24.487598710626237</v>
      </c>
      <c r="AY46" s="1">
        <f t="shared" si="57"/>
        <v>18.349649010176147</v>
      </c>
      <c r="BC46" s="240">
        <v>0.45818287037037037</v>
      </c>
      <c r="BD46" s="464">
        <f t="shared" si="13"/>
        <v>45305.458182870374</v>
      </c>
      <c r="BE46" s="239" t="s">
        <v>324</v>
      </c>
      <c r="BF46" s="239">
        <v>4.0000000000000001E-3</v>
      </c>
      <c r="BG46" s="239">
        <v>1.7999999999999999E-2</v>
      </c>
      <c r="BH46" s="239">
        <v>1.7999999999999999E-2</v>
      </c>
      <c r="BI46" s="239">
        <f>$CW$11</f>
        <v>72.8</v>
      </c>
      <c r="BJ46" s="239">
        <f>$CZ$11</f>
        <v>71.209145333421048</v>
      </c>
      <c r="BK46" s="239">
        <f t="shared" si="31"/>
        <v>3956.0636296345028</v>
      </c>
      <c r="BL46" s="239">
        <f t="shared" si="32"/>
        <v>15.824254518538012</v>
      </c>
      <c r="BM46" s="239">
        <f t="shared" si="33"/>
        <v>71.209145333421048</v>
      </c>
      <c r="BN46" s="381">
        <f>BM46/SIN(RADIANS($CX$6))</f>
        <v>80.649345339795843</v>
      </c>
      <c r="BO46" s="4">
        <f t="shared" si="28"/>
        <v>3.7478497543905815</v>
      </c>
      <c r="BP46" s="4">
        <f t="shared" si="29"/>
        <v>4.1887732549071206</v>
      </c>
      <c r="BQ46" s="1">
        <f t="shared" si="14"/>
        <v>19.572104272928595</v>
      </c>
      <c r="BR46" s="1">
        <f t="shared" si="15"/>
        <v>11.635481263630892</v>
      </c>
      <c r="BV46" s="281">
        <v>0.57337962962962963</v>
      </c>
      <c r="BW46" s="464">
        <f t="shared" si="54"/>
        <v>45305.573379629626</v>
      </c>
      <c r="BX46" s="282" t="s">
        <v>327</v>
      </c>
      <c r="BY46" s="282">
        <v>4.0000000000000001E-3</v>
      </c>
      <c r="BZ46" s="282">
        <v>1.6E-2</v>
      </c>
      <c r="CA46" s="282">
        <v>1.6E-2</v>
      </c>
      <c r="CB46" s="282">
        <f>$CW$14</f>
        <v>33.4</v>
      </c>
      <c r="CC46" s="282">
        <f>$CZ$14</f>
        <v>27.021167612123243</v>
      </c>
      <c r="CD46" s="282">
        <f t="shared" si="66"/>
        <v>1688.8229757577026</v>
      </c>
      <c r="CE46" s="282">
        <f t="shared" si="67"/>
        <v>6.7552919030308107</v>
      </c>
      <c r="CF46" s="282">
        <f t="shared" si="68"/>
        <v>27.021167612123243</v>
      </c>
      <c r="CG46" s="381">
        <f>CF46/SIN(RADIANS($CX$6))</f>
        <v>30.603365172139448</v>
      </c>
      <c r="CH46" s="4">
        <f t="shared" si="69"/>
        <v>1.5894804477719553</v>
      </c>
      <c r="CI46" s="4">
        <f t="shared" si="70"/>
        <v>1.8014111741415495</v>
      </c>
      <c r="CJ46" s="1">
        <f t="shared" si="22"/>
        <v>8.3447723508027654</v>
      </c>
      <c r="CK46" s="1">
        <f t="shared" si="23"/>
        <v>4.9538807288892617</v>
      </c>
      <c r="CS46" s="226" t="s">
        <v>325</v>
      </c>
      <c r="CT46" s="226" t="s">
        <v>60</v>
      </c>
      <c r="CU46" s="226">
        <v>111.7</v>
      </c>
      <c r="CV46" s="226">
        <v>56</v>
      </c>
      <c r="CW46" s="226">
        <v>41.4</v>
      </c>
      <c r="CX46" s="226">
        <f t="shared" si="71"/>
        <v>55.7</v>
      </c>
      <c r="CY46" s="226">
        <f t="shared" si="72"/>
        <v>34.299999999999997</v>
      </c>
      <c r="CZ46" s="226">
        <f t="shared" si="73"/>
        <v>34.200469392124624</v>
      </c>
    </row>
    <row r="47" spans="1:104" ht="15.75" thickBot="1" x14ac:dyDescent="0.3">
      <c r="A47" s="118">
        <v>45305</v>
      </c>
      <c r="B47" s="105">
        <v>0.5257060185185185</v>
      </c>
      <c r="C47" s="77" t="s">
        <v>204</v>
      </c>
      <c r="D47" s="77" t="s">
        <v>145</v>
      </c>
      <c r="E47" s="77" t="s">
        <v>206</v>
      </c>
      <c r="F47" s="77" t="s">
        <v>184</v>
      </c>
      <c r="AJ47" s="233">
        <v>0.38896990740740739</v>
      </c>
      <c r="AK47" s="464">
        <f t="shared" si="55"/>
        <v>45305.388969907406</v>
      </c>
      <c r="AL47" s="255" t="s">
        <v>311</v>
      </c>
      <c r="AM47" s="234">
        <v>0.01</v>
      </c>
      <c r="AN47" s="255">
        <v>6.7000000000000004E-2</v>
      </c>
      <c r="AO47" s="255">
        <v>6.7000000000000004E-2</v>
      </c>
      <c r="AP47" s="255">
        <v>131.4</v>
      </c>
      <c r="AQ47" s="255">
        <f>$CZ$20</f>
        <v>165.66780904455564</v>
      </c>
      <c r="AR47" s="255">
        <f t="shared" si="7"/>
        <v>2472.6538663366514</v>
      </c>
      <c r="AS47" s="255">
        <f t="shared" si="8"/>
        <v>24.726538663366515</v>
      </c>
      <c r="AT47" s="255">
        <f t="shared" si="27"/>
        <v>165.66780904455564</v>
      </c>
      <c r="AU47" s="381">
        <f>AT47/SIN(RADIANS($CX$6))</f>
        <v>187.63039888713445</v>
      </c>
      <c r="AV47" s="4">
        <f t="shared" si="9"/>
        <v>2.4362913094787593</v>
      </c>
      <c r="AW47" s="4">
        <f t="shared" si="10"/>
        <v>2.5101183188569034</v>
      </c>
      <c r="AX47" s="1">
        <f t="shared" si="56"/>
        <v>27.162829972845273</v>
      </c>
      <c r="AY47" s="1">
        <f t="shared" si="57"/>
        <v>22.216420344509611</v>
      </c>
      <c r="BC47" s="272">
        <v>0.46042824074074074</v>
      </c>
      <c r="BD47" s="464">
        <f t="shared" si="13"/>
        <v>45305.460428240738</v>
      </c>
      <c r="BE47" s="250" t="s">
        <v>324</v>
      </c>
      <c r="BF47" s="250">
        <v>4.0000000000000001E-3</v>
      </c>
      <c r="BG47" s="250">
        <v>2.4E-2</v>
      </c>
      <c r="BH47" s="250">
        <v>2.4E-2</v>
      </c>
      <c r="BI47" s="250">
        <f>$CW$11</f>
        <v>72.8</v>
      </c>
      <c r="BJ47" s="250">
        <f>$CZ$11</f>
        <v>71.209145333421048</v>
      </c>
      <c r="BK47" s="250">
        <f t="shared" si="31"/>
        <v>2967.0477222258769</v>
      </c>
      <c r="BL47" s="250">
        <f t="shared" si="32"/>
        <v>11.868190888903507</v>
      </c>
      <c r="BM47" s="250">
        <f t="shared" si="33"/>
        <v>71.209145333421048</v>
      </c>
      <c r="BN47" s="381">
        <f>BM47/SIN(RADIANS($CX$6))</f>
        <v>80.649345339795843</v>
      </c>
      <c r="BO47" s="4">
        <f t="shared" si="28"/>
        <v>2.8483658133368417</v>
      </c>
      <c r="BP47" s="4">
        <f t="shared" si="29"/>
        <v>3.0960497971052634</v>
      </c>
      <c r="BQ47" s="1">
        <f t="shared" si="14"/>
        <v>14.71655670224035</v>
      </c>
      <c r="BR47" s="1">
        <f t="shared" si="15"/>
        <v>8.7721410917982432</v>
      </c>
      <c r="BV47" s="281">
        <v>0.57659722222222221</v>
      </c>
      <c r="BW47" s="464">
        <f t="shared" si="54"/>
        <v>45305.576597222222</v>
      </c>
      <c r="BX47" s="282" t="s">
        <v>327</v>
      </c>
      <c r="BY47" s="282">
        <v>2E-3</v>
      </c>
      <c r="BZ47" s="282">
        <v>1.4E-2</v>
      </c>
      <c r="CA47" s="282">
        <v>1.4E-2</v>
      </c>
      <c r="CB47" s="282">
        <f>$CW$14</f>
        <v>33.4</v>
      </c>
      <c r="CC47" s="282">
        <f>$CZ$14</f>
        <v>27.021167612123243</v>
      </c>
      <c r="CD47" s="282">
        <f t="shared" ref="CD47" si="79">CC47/CA47</f>
        <v>1930.0834008659458</v>
      </c>
      <c r="CE47" s="282">
        <f t="shared" ref="CE47" si="80">BY47*CD47</f>
        <v>3.8601668017318915</v>
      </c>
      <c r="CF47" s="282">
        <f t="shared" ref="CF47" si="81">BZ47*CD47</f>
        <v>27.021167612123243</v>
      </c>
      <c r="CG47" s="381">
        <f>CF47/SIN(RADIANS($CX$6))</f>
        <v>30.603365172139448</v>
      </c>
      <c r="CH47" s="4">
        <f t="shared" ref="CH47" si="82">0.001*((CC47/(CA47+0.001)))</f>
        <v>1.8014111741415495</v>
      </c>
      <c r="CI47" s="4">
        <f t="shared" ref="CI47" si="83">0.001*((CC47/(CA47-0.001)))</f>
        <v>2.0785513547787109</v>
      </c>
      <c r="CJ47" s="1">
        <f t="shared" si="22"/>
        <v>5.661577975873441</v>
      </c>
      <c r="CK47" s="1">
        <f t="shared" si="23"/>
        <v>1.7816154469531806</v>
      </c>
      <c r="CS47" s="227" t="s">
        <v>326</v>
      </c>
      <c r="CT47" s="227" t="s">
        <v>60</v>
      </c>
      <c r="CU47" s="227">
        <v>117.3</v>
      </c>
      <c r="CV47" s="227">
        <v>42</v>
      </c>
      <c r="CW47" s="227">
        <v>49.6</v>
      </c>
      <c r="CX47" s="227">
        <f t="shared" si="71"/>
        <v>75.3</v>
      </c>
      <c r="CY47" s="227">
        <f t="shared" si="72"/>
        <v>14.700000000000003</v>
      </c>
      <c r="CZ47" s="227">
        <f t="shared" si="73"/>
        <v>47.976480537683486</v>
      </c>
    </row>
    <row r="48" spans="1:104" ht="45" x14ac:dyDescent="0.25">
      <c r="A48" s="110">
        <v>45305</v>
      </c>
      <c r="B48" s="107">
        <v>0.53494212962962961</v>
      </c>
      <c r="C48" s="108" t="s">
        <v>207</v>
      </c>
      <c r="D48" s="108" t="s">
        <v>208</v>
      </c>
      <c r="E48" s="108" t="s">
        <v>209</v>
      </c>
      <c r="F48" s="108" t="s">
        <v>184</v>
      </c>
      <c r="AJ48" s="233">
        <v>0.39245370370370369</v>
      </c>
      <c r="AK48" s="464">
        <f t="shared" si="55"/>
        <v>45305.392453703702</v>
      </c>
      <c r="AL48" s="255" t="s">
        <v>311</v>
      </c>
      <c r="AM48" s="234">
        <v>1.0999999999999999E-2</v>
      </c>
      <c r="AN48" s="255">
        <v>6.7000000000000004E-2</v>
      </c>
      <c r="AO48" s="255">
        <v>6.7000000000000004E-2</v>
      </c>
      <c r="AP48" s="255">
        <v>131.4</v>
      </c>
      <c r="AQ48" s="255">
        <f>$CZ$20</f>
        <v>165.66780904455564</v>
      </c>
      <c r="AR48" s="255">
        <f t="shared" si="7"/>
        <v>2472.6538663366514</v>
      </c>
      <c r="AS48" s="255">
        <f t="shared" si="8"/>
        <v>27.199192529703165</v>
      </c>
      <c r="AT48" s="255">
        <f t="shared" si="27"/>
        <v>165.66780904455564</v>
      </c>
      <c r="AU48" s="381">
        <f>AT48/SIN(RADIANS($CX$6))</f>
        <v>187.63039888713445</v>
      </c>
      <c r="AV48" s="4">
        <f t="shared" si="9"/>
        <v>2.4362913094787593</v>
      </c>
      <c r="AW48" s="4">
        <f t="shared" si="10"/>
        <v>2.5101183188569034</v>
      </c>
      <c r="AX48" s="1">
        <f t="shared" si="56"/>
        <v>29.635483839181923</v>
      </c>
      <c r="AY48" s="1">
        <f t="shared" si="57"/>
        <v>24.689074210846261</v>
      </c>
      <c r="BC48" s="299" t="e">
        <f>#REF!</f>
        <v>#REF!</v>
      </c>
      <c r="BD48" s="464" t="e">
        <f t="shared" si="13"/>
        <v>#REF!</v>
      </c>
      <c r="BE48" s="300"/>
      <c r="BF48" s="300"/>
      <c r="BG48" s="300"/>
      <c r="BH48" s="300"/>
      <c r="BI48" s="300"/>
      <c r="BJ48" s="300"/>
      <c r="BK48" s="300"/>
      <c r="BL48" s="300"/>
      <c r="BM48" s="300"/>
      <c r="BN48" s="381">
        <f>BM48/SIN(RADIANS($CX$6))</f>
        <v>0</v>
      </c>
      <c r="BO48" s="4"/>
      <c r="BP48" s="4"/>
      <c r="BQ48" s="1">
        <f t="shared" si="14"/>
        <v>0</v>
      </c>
      <c r="BR48" s="1">
        <f t="shared" si="15"/>
        <v>0</v>
      </c>
      <c r="BV48" s="281">
        <v>0.58012731481481483</v>
      </c>
      <c r="BW48" s="464">
        <f t="shared" si="54"/>
        <v>45305.580127314817</v>
      </c>
      <c r="BX48" s="282" t="s">
        <v>327</v>
      </c>
      <c r="BY48" s="282">
        <v>1E-3</v>
      </c>
      <c r="BZ48" s="282">
        <v>1.4E-2</v>
      </c>
      <c r="CA48" s="282">
        <v>1.4E-2</v>
      </c>
      <c r="CB48" s="282">
        <f>$CW$14</f>
        <v>33.4</v>
      </c>
      <c r="CC48" s="282">
        <f>$CZ$14</f>
        <v>27.021167612123243</v>
      </c>
      <c r="CD48" s="282">
        <f t="shared" ref="CD48" si="84">CC48/CA48</f>
        <v>1930.0834008659458</v>
      </c>
      <c r="CE48" s="282">
        <f t="shared" ref="CE48" si="85">BY48*CD48</f>
        <v>1.9300834008659458</v>
      </c>
      <c r="CF48" s="282">
        <f t="shared" ref="CF48" si="86">BZ48*CD48</f>
        <v>27.021167612123243</v>
      </c>
      <c r="CG48" s="381">
        <f>CF48/SIN(RADIANS($CX$6))</f>
        <v>30.603365172139448</v>
      </c>
      <c r="CH48" s="4">
        <f t="shared" ref="CH48" si="87">0.001*((CC48/(CA48+0.001)))</f>
        <v>1.8014111741415495</v>
      </c>
      <c r="CI48" s="4">
        <f t="shared" ref="CI48" si="88">0.001*((CC48/(CA48-0.001)))</f>
        <v>2.0785513547787109</v>
      </c>
      <c r="CJ48" s="1">
        <f t="shared" si="22"/>
        <v>3.7314945750074955</v>
      </c>
      <c r="CK48" s="1">
        <f t="shared" si="23"/>
        <v>-0.14846795391276513</v>
      </c>
      <c r="CS48" s="228" t="s">
        <v>327</v>
      </c>
      <c r="CT48" s="228" t="s">
        <v>60</v>
      </c>
      <c r="CU48" s="228">
        <v>138.80000000000001</v>
      </c>
      <c r="CV48" s="228">
        <v>20</v>
      </c>
      <c r="CW48" s="228">
        <v>33.4</v>
      </c>
      <c r="CX48" s="228">
        <f t="shared" si="71"/>
        <v>118.80000000000001</v>
      </c>
      <c r="CY48" s="228">
        <f t="shared" si="72"/>
        <v>-28.800000000000011</v>
      </c>
      <c r="CZ48" s="228">
        <f t="shared" si="73"/>
        <v>29.268643113465039</v>
      </c>
    </row>
    <row r="49" spans="1:104" ht="30" x14ac:dyDescent="0.25">
      <c r="A49" s="125">
        <v>45305</v>
      </c>
      <c r="B49" s="126">
        <v>0.54166666666666663</v>
      </c>
      <c r="C49" s="127" t="s">
        <v>215</v>
      </c>
      <c r="D49" s="127" t="s">
        <v>216</v>
      </c>
      <c r="E49" s="127" t="s">
        <v>217</v>
      </c>
      <c r="F49" s="127" t="s">
        <v>218</v>
      </c>
      <c r="AJ49" s="233">
        <v>0.3959375</v>
      </c>
      <c r="AK49" s="464">
        <f t="shared" si="55"/>
        <v>45305.395937499998</v>
      </c>
      <c r="AL49" s="255" t="s">
        <v>311</v>
      </c>
      <c r="AM49" s="234">
        <v>1.6E-2</v>
      </c>
      <c r="AN49" s="255">
        <v>6.7000000000000004E-2</v>
      </c>
      <c r="AO49" s="255">
        <v>6.7000000000000004E-2</v>
      </c>
      <c r="AP49" s="255">
        <v>131.4</v>
      </c>
      <c r="AQ49" s="255">
        <f>$CZ$20</f>
        <v>165.66780904455564</v>
      </c>
      <c r="AR49" s="255">
        <f t="shared" si="7"/>
        <v>2472.6538663366514</v>
      </c>
      <c r="AS49" s="255">
        <f t="shared" si="8"/>
        <v>39.562461861386424</v>
      </c>
      <c r="AT49" s="255">
        <f t="shared" si="27"/>
        <v>165.66780904455564</v>
      </c>
      <c r="AU49" s="381">
        <f>AT49/SIN(RADIANS($CX$6))</f>
        <v>187.63039888713445</v>
      </c>
      <c r="AV49" s="4">
        <f t="shared" si="9"/>
        <v>2.4362913094787593</v>
      </c>
      <c r="AW49" s="4">
        <f t="shared" si="10"/>
        <v>2.5101183188569034</v>
      </c>
      <c r="AX49" s="1">
        <f t="shared" si="56"/>
        <v>41.998753170865186</v>
      </c>
      <c r="AY49" s="1">
        <f t="shared" si="57"/>
        <v>37.05234354252952</v>
      </c>
      <c r="BC49" s="267">
        <v>0.34710648148148149</v>
      </c>
      <c r="BD49" s="464">
        <f t="shared" si="13"/>
        <v>45305.34710648148</v>
      </c>
      <c r="BE49" s="249" t="s">
        <v>325</v>
      </c>
      <c r="BF49" s="249">
        <v>2E-3</v>
      </c>
      <c r="BG49" s="249">
        <v>3.0000000000000001E-3</v>
      </c>
      <c r="BH49" s="249">
        <v>3.2000000000000001E-2</v>
      </c>
      <c r="BI49" s="249">
        <f>$CW$12</f>
        <v>41.4</v>
      </c>
      <c r="BJ49" s="249">
        <f>$CZ$12</f>
        <v>37.521142383317304</v>
      </c>
      <c r="BK49" s="249">
        <f>BJ49/BH49</f>
        <v>1172.5356994786657</v>
      </c>
      <c r="BL49" s="249">
        <f>BF49*BK49</f>
        <v>2.3450713989573315</v>
      </c>
      <c r="BM49" s="249">
        <f>BG49*BK49</f>
        <v>3.5176070984359971</v>
      </c>
      <c r="BN49" s="381">
        <f>BM49/SIN(RADIANS($CX$6))</f>
        <v>3.9839364497797813</v>
      </c>
      <c r="BO49" s="4">
        <f t="shared" ref="BO49:BO87" si="89">0.001*((BJ49/(BH49+0.001)))</f>
        <v>1.137004314645979</v>
      </c>
      <c r="BP49" s="4">
        <f t="shared" ref="BP49:BP87" si="90">0.001*((BJ49/(BH49-0.001)))</f>
        <v>1.2103594317199131</v>
      </c>
      <c r="BQ49" s="1">
        <f t="shared" si="14"/>
        <v>3.4820757136033107</v>
      </c>
      <c r="BR49" s="1">
        <f t="shared" si="15"/>
        <v>1.1347119672374184</v>
      </c>
      <c r="BV49" s="281">
        <v>0.58336805555555549</v>
      </c>
      <c r="BW49" s="464">
        <f t="shared" si="54"/>
        <v>45305.583368055559</v>
      </c>
      <c r="BX49" s="282" t="s">
        <v>327</v>
      </c>
      <c r="BY49" s="282">
        <v>2E-3</v>
      </c>
      <c r="BZ49" s="282">
        <v>1.4E-2</v>
      </c>
      <c r="CA49" s="282">
        <v>1.4E-2</v>
      </c>
      <c r="CB49" s="282">
        <f>$CW$14</f>
        <v>33.4</v>
      </c>
      <c r="CC49" s="282">
        <f>$CZ$14</f>
        <v>27.021167612123243</v>
      </c>
      <c r="CD49" s="282">
        <f t="shared" ref="CD49" si="91">CC49/CA49</f>
        <v>1930.0834008659458</v>
      </c>
      <c r="CE49" s="282">
        <f t="shared" ref="CE49" si="92">BY49*CD49</f>
        <v>3.8601668017318915</v>
      </c>
      <c r="CF49" s="282">
        <f t="shared" ref="CF49" si="93">BZ49*CD49</f>
        <v>27.021167612123243</v>
      </c>
      <c r="CG49" s="381">
        <f>CF49/SIN(RADIANS($CX$6))</f>
        <v>30.603365172139448</v>
      </c>
      <c r="CH49" s="4">
        <f t="shared" ref="CH49" si="94">0.001*((CC49/(CA49+0.001)))</f>
        <v>1.8014111741415495</v>
      </c>
      <c r="CI49" s="4">
        <f t="shared" ref="CI49" si="95">0.001*((CC49/(CA49-0.001)))</f>
        <v>2.0785513547787109</v>
      </c>
      <c r="CJ49" s="1">
        <f t="shared" si="22"/>
        <v>5.661577975873441</v>
      </c>
      <c r="CK49" s="1">
        <f t="shared" si="23"/>
        <v>1.7816154469531806</v>
      </c>
      <c r="CS49" s="229" t="s">
        <v>328</v>
      </c>
      <c r="CT49" s="229" t="s">
        <v>60</v>
      </c>
      <c r="CU49" s="229">
        <v>141.1</v>
      </c>
      <c r="CV49" s="229">
        <v>29</v>
      </c>
      <c r="CW49" s="229">
        <v>80</v>
      </c>
      <c r="CX49" s="229">
        <f t="shared" si="71"/>
        <v>112.1</v>
      </c>
      <c r="CY49" s="229">
        <f t="shared" si="72"/>
        <v>-22.099999999999994</v>
      </c>
      <c r="CZ49" s="229">
        <f t="shared" si="73"/>
        <v>74.122290469746986</v>
      </c>
    </row>
    <row r="50" spans="1:104" ht="45" x14ac:dyDescent="0.25">
      <c r="A50" s="111">
        <v>45305</v>
      </c>
      <c r="B50" s="112">
        <v>0.54251157407407413</v>
      </c>
      <c r="C50" s="113" t="s">
        <v>210</v>
      </c>
      <c r="D50" s="113" t="s">
        <v>212</v>
      </c>
      <c r="E50" s="113" t="s">
        <v>211</v>
      </c>
      <c r="F50" s="113" t="s">
        <v>184</v>
      </c>
      <c r="AJ50" s="233">
        <v>0.39942129629629625</v>
      </c>
      <c r="AK50" s="464">
        <f t="shared" si="55"/>
        <v>45305.399421296293</v>
      </c>
      <c r="AL50" s="255" t="s">
        <v>311</v>
      </c>
      <c r="AM50" s="234">
        <v>0.01</v>
      </c>
      <c r="AN50" s="255">
        <v>6.7000000000000004E-2</v>
      </c>
      <c r="AO50" s="255">
        <v>6.7000000000000004E-2</v>
      </c>
      <c r="AP50" s="255">
        <v>131.4</v>
      </c>
      <c r="AQ50" s="255">
        <f>$CZ$20</f>
        <v>165.66780904455564</v>
      </c>
      <c r="AR50" s="255">
        <f t="shared" si="7"/>
        <v>2472.6538663366514</v>
      </c>
      <c r="AS50" s="255">
        <f t="shared" si="8"/>
        <v>24.726538663366515</v>
      </c>
      <c r="AT50" s="255">
        <f t="shared" si="27"/>
        <v>165.66780904455564</v>
      </c>
      <c r="AU50" s="381">
        <f>AT50/SIN(RADIANS($CX$6))</f>
        <v>187.63039888713445</v>
      </c>
      <c r="AV50" s="4">
        <f t="shared" si="9"/>
        <v>2.4362913094787593</v>
      </c>
      <c r="AW50" s="4">
        <f t="shared" si="10"/>
        <v>2.5101183188569034</v>
      </c>
      <c r="AX50" s="1">
        <f t="shared" si="56"/>
        <v>27.162829972845273</v>
      </c>
      <c r="AY50" s="1">
        <f t="shared" si="57"/>
        <v>22.216420344509611</v>
      </c>
      <c r="BC50" s="184">
        <v>0.34751157407407413</v>
      </c>
      <c r="BD50" s="464">
        <f t="shared" si="13"/>
        <v>45305.347511574073</v>
      </c>
      <c r="BE50" s="141" t="s">
        <v>325</v>
      </c>
      <c r="BF50" s="141">
        <v>7.0000000000000001E-3</v>
      </c>
      <c r="BG50" s="141">
        <v>8.9999999999999993E-3</v>
      </c>
      <c r="BH50" s="141">
        <v>3.2000000000000001E-2</v>
      </c>
      <c r="BI50" s="141">
        <f>$CW$12</f>
        <v>41.4</v>
      </c>
      <c r="BJ50" s="141">
        <f>$CZ$12</f>
        <v>37.521142383317304</v>
      </c>
      <c r="BK50" s="141">
        <f t="shared" ref="BK50:BK87" si="96">BJ50/BH50</f>
        <v>1172.5356994786657</v>
      </c>
      <c r="BL50" s="141">
        <f t="shared" ref="BL50:BL87" si="97">BF50*BK50</f>
        <v>8.207749896350661</v>
      </c>
      <c r="BM50" s="141">
        <f t="shared" ref="BM50:BM87" si="98">BG50*BK50</f>
        <v>10.552821295307991</v>
      </c>
      <c r="BN50" s="381">
        <f>BM50/SIN(RADIANS($CX$6))</f>
        <v>11.951809349339344</v>
      </c>
      <c r="BO50" s="4">
        <f t="shared" si="89"/>
        <v>1.137004314645979</v>
      </c>
      <c r="BP50" s="4">
        <f t="shared" si="90"/>
        <v>1.2103594317199131</v>
      </c>
      <c r="BQ50" s="1">
        <f t="shared" si="14"/>
        <v>9.3447542109966406</v>
      </c>
      <c r="BR50" s="1">
        <f t="shared" si="15"/>
        <v>6.9973904646307474</v>
      </c>
      <c r="BV50" s="281">
        <v>0.58649305555555553</v>
      </c>
      <c r="BW50" s="464">
        <f t="shared" si="54"/>
        <v>45305.586493055554</v>
      </c>
      <c r="BX50" s="282" t="s">
        <v>327</v>
      </c>
      <c r="BY50" s="282">
        <v>1.6E-2</v>
      </c>
      <c r="BZ50" s="282">
        <v>5.8000000000000003E-2</v>
      </c>
      <c r="CA50" s="282">
        <v>5.8000000000000003E-2</v>
      </c>
      <c r="CB50" s="282">
        <f>$CW$14</f>
        <v>33.4</v>
      </c>
      <c r="CC50" s="282">
        <f>$CZ$14</f>
        <v>27.021167612123243</v>
      </c>
      <c r="CD50" s="282">
        <f t="shared" ref="CD50" si="99">CC50/CA50</f>
        <v>465.88220020902139</v>
      </c>
      <c r="CE50" s="282">
        <f t="shared" ref="CE50" si="100">BY50*CD50</f>
        <v>7.4541152033443421</v>
      </c>
      <c r="CF50" s="282">
        <f t="shared" ref="CF50" si="101">BZ50*CD50</f>
        <v>27.021167612123243</v>
      </c>
      <c r="CG50" s="381">
        <f>CF50/SIN(RADIANS($CX$6))</f>
        <v>30.603365172139448</v>
      </c>
      <c r="CH50" s="4">
        <f t="shared" ref="CH50" si="102">0.001*((CC50/(CA50+0.001)))</f>
        <v>0.45798589173090237</v>
      </c>
      <c r="CI50" s="4">
        <f t="shared" ref="CI50" si="103">0.001*((CC50/(CA50-0.001)))</f>
        <v>0.47405557214251304</v>
      </c>
      <c r="CJ50" s="1">
        <f t="shared" si="22"/>
        <v>7.9121010950752444</v>
      </c>
      <c r="CK50" s="1">
        <f t="shared" si="23"/>
        <v>6.9800596312018293</v>
      </c>
      <c r="CS50" s="230" t="s">
        <v>329</v>
      </c>
      <c r="CT50" s="230" t="s">
        <v>60</v>
      </c>
      <c r="CU50" s="230">
        <v>142.69999999999999</v>
      </c>
      <c r="CV50" s="230">
        <v>24</v>
      </c>
      <c r="CW50" s="230">
        <v>20.6</v>
      </c>
      <c r="CX50" s="230">
        <f t="shared" si="71"/>
        <v>118.69999999999999</v>
      </c>
      <c r="CY50" s="230">
        <f t="shared" si="72"/>
        <v>-28.699999999999989</v>
      </c>
      <c r="CZ50" s="230">
        <f t="shared" si="73"/>
        <v>18.069210972335132</v>
      </c>
    </row>
    <row r="51" spans="1:104" ht="30" x14ac:dyDescent="0.25">
      <c r="A51" s="86">
        <v>45305</v>
      </c>
      <c r="B51" s="67">
        <v>0.59280092592592593</v>
      </c>
      <c r="C51" s="66" t="s">
        <v>167</v>
      </c>
      <c r="D51" s="66" t="s">
        <v>232</v>
      </c>
      <c r="E51" s="66" t="s">
        <v>233</v>
      </c>
      <c r="F51" s="66" t="s">
        <v>218</v>
      </c>
      <c r="AJ51" s="180">
        <v>0.40288194444444447</v>
      </c>
      <c r="AK51" s="464">
        <f t="shared" si="55"/>
        <v>45305.402881944443</v>
      </c>
      <c r="AL51" s="255" t="s">
        <v>311</v>
      </c>
      <c r="AM51" s="234">
        <v>0.01</v>
      </c>
      <c r="AN51" s="255">
        <v>6.7000000000000004E-2</v>
      </c>
      <c r="AO51" s="255">
        <v>6.7000000000000004E-2</v>
      </c>
      <c r="AP51" s="255">
        <v>131.4</v>
      </c>
      <c r="AQ51" s="255">
        <f>$CZ$20</f>
        <v>165.66780904455564</v>
      </c>
      <c r="AR51" s="255">
        <f t="shared" si="7"/>
        <v>2472.6538663366514</v>
      </c>
      <c r="AS51" s="255">
        <f t="shared" si="8"/>
        <v>24.726538663366515</v>
      </c>
      <c r="AT51" s="255">
        <f t="shared" si="27"/>
        <v>165.66780904455564</v>
      </c>
      <c r="AU51" s="381">
        <f>AT51/SIN(RADIANS($CX$6))</f>
        <v>187.63039888713445</v>
      </c>
      <c r="AV51" s="4">
        <f t="shared" si="9"/>
        <v>2.4362913094787593</v>
      </c>
      <c r="AW51" s="4">
        <f t="shared" si="10"/>
        <v>2.5101183188569034</v>
      </c>
      <c r="AX51" s="1">
        <f t="shared" si="56"/>
        <v>27.162829972845273</v>
      </c>
      <c r="AY51" s="1">
        <f t="shared" si="57"/>
        <v>22.216420344509611</v>
      </c>
      <c r="BC51" s="184">
        <v>0.34826388888888887</v>
      </c>
      <c r="BD51" s="464">
        <f t="shared" si="13"/>
        <v>45305.348263888889</v>
      </c>
      <c r="BE51" s="141" t="s">
        <v>325</v>
      </c>
      <c r="BF51" s="141">
        <v>0.01</v>
      </c>
      <c r="BG51" s="141">
        <v>1.0999999999999999E-2</v>
      </c>
      <c r="BH51" s="141">
        <v>3.2000000000000001E-2</v>
      </c>
      <c r="BI51" s="141">
        <f>$CW$12</f>
        <v>41.4</v>
      </c>
      <c r="BJ51" s="141">
        <f>$CZ$12</f>
        <v>37.521142383317304</v>
      </c>
      <c r="BK51" s="141">
        <f t="shared" si="96"/>
        <v>1172.5356994786657</v>
      </c>
      <c r="BL51" s="141">
        <f t="shared" si="97"/>
        <v>11.725356994786658</v>
      </c>
      <c r="BM51" s="141">
        <f t="shared" si="98"/>
        <v>12.897892694265321</v>
      </c>
      <c r="BN51" s="381">
        <f>BM51/SIN(RADIANS($CX$6))</f>
        <v>14.607766982525863</v>
      </c>
      <c r="BO51" s="4">
        <f t="shared" si="89"/>
        <v>1.137004314645979</v>
      </c>
      <c r="BP51" s="4">
        <f t="shared" si="90"/>
        <v>1.2103594317199131</v>
      </c>
      <c r="BQ51" s="1">
        <f t="shared" si="14"/>
        <v>12.862361309432638</v>
      </c>
      <c r="BR51" s="1">
        <f t="shared" si="15"/>
        <v>10.514997563066744</v>
      </c>
      <c r="BV51" s="281">
        <v>0.59028935185185183</v>
      </c>
      <c r="BW51" s="464">
        <f t="shared" si="54"/>
        <v>45305.590289351851</v>
      </c>
      <c r="BX51" s="282" t="s">
        <v>327</v>
      </c>
      <c r="BY51" s="282">
        <v>2E-3</v>
      </c>
      <c r="BZ51" s="282">
        <v>0.01</v>
      </c>
      <c r="CA51" s="282">
        <v>0.01</v>
      </c>
      <c r="CB51" s="282">
        <f>$CW$14</f>
        <v>33.4</v>
      </c>
      <c r="CC51" s="282">
        <f>$CZ$14</f>
        <v>27.021167612123243</v>
      </c>
      <c r="CD51" s="282">
        <f t="shared" ref="CD51" si="104">CC51/CA51</f>
        <v>2702.116761212324</v>
      </c>
      <c r="CE51" s="282">
        <f t="shared" ref="CE51" si="105">BY51*CD51</f>
        <v>5.4042335224246481</v>
      </c>
      <c r="CF51" s="282">
        <f t="shared" ref="CF51" si="106">BZ51*CD51</f>
        <v>27.021167612123239</v>
      </c>
      <c r="CG51" s="381">
        <f>CF51/SIN(RADIANS($CX$6))</f>
        <v>30.603365172139444</v>
      </c>
      <c r="CH51" s="4">
        <f t="shared" ref="CH51" si="107">0.001*((CC51/(CA51+0.001)))</f>
        <v>2.4564697829202951</v>
      </c>
      <c r="CI51" s="4">
        <f t="shared" ref="CI51" si="108">0.001*((CC51/(CA51-0.001)))</f>
        <v>3.0023519569025821</v>
      </c>
      <c r="CJ51" s="1">
        <f t="shared" si="22"/>
        <v>7.8607033053449431</v>
      </c>
      <c r="CK51" s="1">
        <f t="shared" si="23"/>
        <v>2.401881565522066</v>
      </c>
      <c r="CS51" s="231" t="s">
        <v>330</v>
      </c>
      <c r="CT51" s="231" t="s">
        <v>60</v>
      </c>
      <c r="CU51" s="231">
        <v>143.69999999999999</v>
      </c>
      <c r="CV51" s="231">
        <v>28</v>
      </c>
      <c r="CW51" s="231">
        <v>5.5</v>
      </c>
      <c r="CX51" s="231">
        <f t="shared" si="71"/>
        <v>115.69999999999999</v>
      </c>
      <c r="CY51" s="231">
        <f t="shared" si="72"/>
        <v>-25.699999999999989</v>
      </c>
      <c r="CZ51" s="231">
        <f t="shared" si="73"/>
        <v>4.9559236172715044</v>
      </c>
    </row>
    <row r="52" spans="1:104" ht="45" x14ac:dyDescent="0.25">
      <c r="A52" s="117">
        <v>45305</v>
      </c>
      <c r="B52" s="112">
        <v>0.60030092592592588</v>
      </c>
      <c r="C52" s="113" t="s">
        <v>210</v>
      </c>
      <c r="D52" s="113" t="s">
        <v>220</v>
      </c>
      <c r="E52" s="113"/>
      <c r="F52" s="113" t="s">
        <v>60</v>
      </c>
      <c r="AJ52" s="233">
        <v>0.40618055555555554</v>
      </c>
      <c r="AK52" s="464">
        <f t="shared" si="55"/>
        <v>45305.406180555554</v>
      </c>
      <c r="AL52" s="255" t="s">
        <v>311</v>
      </c>
      <c r="AM52" s="234">
        <v>8.9999999999999993E-3</v>
      </c>
      <c r="AN52" s="255">
        <v>6.7000000000000004E-2</v>
      </c>
      <c r="AO52" s="255">
        <v>6.7000000000000004E-2</v>
      </c>
      <c r="AP52" s="255">
        <v>131.4</v>
      </c>
      <c r="AQ52" s="255">
        <f>$CZ$20</f>
        <v>165.66780904455564</v>
      </c>
      <c r="AR52" s="255">
        <f t="shared" si="7"/>
        <v>2472.6538663366514</v>
      </c>
      <c r="AS52" s="255">
        <f t="shared" si="8"/>
        <v>22.253884797029862</v>
      </c>
      <c r="AT52" s="255">
        <f t="shared" si="27"/>
        <v>165.66780904455564</v>
      </c>
      <c r="AU52" s="381">
        <f>AT52/SIN(RADIANS($CX$6))</f>
        <v>187.63039888713445</v>
      </c>
      <c r="AV52" s="4">
        <f t="shared" si="9"/>
        <v>2.4362913094787593</v>
      </c>
      <c r="AW52" s="4">
        <f t="shared" si="10"/>
        <v>2.5101183188569034</v>
      </c>
      <c r="AX52" s="1">
        <f t="shared" si="56"/>
        <v>24.69017610650862</v>
      </c>
      <c r="AY52" s="1">
        <f t="shared" si="57"/>
        <v>19.743766478172958</v>
      </c>
      <c r="BC52" s="184">
        <v>0.34946759259259258</v>
      </c>
      <c r="BD52" s="464">
        <f t="shared" si="13"/>
        <v>45305.34946759259</v>
      </c>
      <c r="BE52" s="141" t="s">
        <v>325</v>
      </c>
      <c r="BF52" s="141">
        <v>8.9999999999999993E-3</v>
      </c>
      <c r="BG52" s="141">
        <v>2.5000000000000001E-2</v>
      </c>
      <c r="BH52" s="141">
        <v>3.2000000000000001E-2</v>
      </c>
      <c r="BI52" s="141">
        <f>$CW$12</f>
        <v>41.4</v>
      </c>
      <c r="BJ52" s="141">
        <f>$CZ$12</f>
        <v>37.521142383317304</v>
      </c>
      <c r="BK52" s="141">
        <f t="shared" si="96"/>
        <v>1172.5356994786657</v>
      </c>
      <c r="BL52" s="141">
        <f t="shared" si="97"/>
        <v>10.552821295307991</v>
      </c>
      <c r="BM52" s="141">
        <f t="shared" si="98"/>
        <v>29.313392486966645</v>
      </c>
      <c r="BN52" s="381">
        <f>BM52/SIN(RADIANS($CX$6))</f>
        <v>33.199470414831517</v>
      </c>
      <c r="BO52" s="4">
        <f t="shared" si="89"/>
        <v>1.137004314645979</v>
      </c>
      <c r="BP52" s="4">
        <f t="shared" si="90"/>
        <v>1.2103594317199131</v>
      </c>
      <c r="BQ52" s="1">
        <f t="shared" si="14"/>
        <v>11.689825609953971</v>
      </c>
      <c r="BR52" s="1">
        <f t="shared" si="15"/>
        <v>9.3424618635880776</v>
      </c>
      <c r="BV52" s="281">
        <v>0.59380787037037031</v>
      </c>
      <c r="BW52" s="464">
        <f t="shared" si="54"/>
        <v>45305.593807870369</v>
      </c>
      <c r="BX52" s="282" t="s">
        <v>327</v>
      </c>
      <c r="BY52" s="282">
        <v>1E-3</v>
      </c>
      <c r="BZ52" s="282">
        <v>0.01</v>
      </c>
      <c r="CA52" s="282">
        <v>0.01</v>
      </c>
      <c r="CB52" s="282">
        <f>$CW$14</f>
        <v>33.4</v>
      </c>
      <c r="CC52" s="282">
        <f>$CZ$14</f>
        <v>27.021167612123243</v>
      </c>
      <c r="CD52" s="282">
        <f t="shared" ref="CD52" si="109">CC52/CA52</f>
        <v>2702.116761212324</v>
      </c>
      <c r="CE52" s="282">
        <f t="shared" ref="CE52" si="110">BY52*CD52</f>
        <v>2.702116761212324</v>
      </c>
      <c r="CF52" s="282">
        <f t="shared" ref="CF52" si="111">BZ52*CD52</f>
        <v>27.021167612123239</v>
      </c>
      <c r="CG52" s="381">
        <f>CF52/SIN(RADIANS($CX$6))</f>
        <v>30.603365172139444</v>
      </c>
      <c r="CH52" s="4">
        <f t="shared" ref="CH52" si="112">0.001*((CC52/(CA52+0.001)))</f>
        <v>2.4564697829202951</v>
      </c>
      <c r="CI52" s="4">
        <f t="shared" ref="CI52" si="113">0.001*((CC52/(CA52-0.001)))</f>
        <v>3.0023519569025821</v>
      </c>
      <c r="CJ52" s="1">
        <f t="shared" si="22"/>
        <v>5.1585865441326195</v>
      </c>
      <c r="CK52" s="1">
        <f t="shared" si="23"/>
        <v>-0.30023519569025803</v>
      </c>
      <c r="CS52" s="232" t="s">
        <v>331</v>
      </c>
      <c r="CT52" s="232" t="s">
        <v>60</v>
      </c>
      <c r="CU52" s="232">
        <v>144</v>
      </c>
      <c r="CV52" s="232">
        <v>36</v>
      </c>
      <c r="CW52" s="232">
        <v>6.5</v>
      </c>
      <c r="CX52" s="232">
        <f t="shared" si="71"/>
        <v>108</v>
      </c>
      <c r="CY52" s="232">
        <f t="shared" si="72"/>
        <v>-18</v>
      </c>
      <c r="CZ52" s="232">
        <f t="shared" si="73"/>
        <v>6.1818673559184987</v>
      </c>
    </row>
    <row r="53" spans="1:104" x14ac:dyDescent="0.25">
      <c r="A53" s="14">
        <v>45305</v>
      </c>
      <c r="B53" s="64">
        <v>0.61619212962962966</v>
      </c>
      <c r="D53" s="7" t="s">
        <v>213</v>
      </c>
      <c r="F53" s="7" t="s">
        <v>199</v>
      </c>
      <c r="AJ53" s="233">
        <v>0.40972222222222227</v>
      </c>
      <c r="AK53" s="464">
        <f t="shared" si="55"/>
        <v>45305.409722222219</v>
      </c>
      <c r="AL53" s="255" t="s">
        <v>311</v>
      </c>
      <c r="AM53" s="234">
        <v>8.9999999999999993E-3</v>
      </c>
      <c r="AN53" s="255">
        <v>6.7000000000000004E-2</v>
      </c>
      <c r="AO53" s="255">
        <v>6.7000000000000004E-2</v>
      </c>
      <c r="AP53" s="255">
        <v>131.4</v>
      </c>
      <c r="AQ53" s="255">
        <f>$CZ$20</f>
        <v>165.66780904455564</v>
      </c>
      <c r="AR53" s="255">
        <f t="shared" si="7"/>
        <v>2472.6538663366514</v>
      </c>
      <c r="AS53" s="255">
        <f t="shared" si="8"/>
        <v>22.253884797029862</v>
      </c>
      <c r="AT53" s="255">
        <f t="shared" si="27"/>
        <v>165.66780904455564</v>
      </c>
      <c r="AU53" s="381">
        <f>AT53/SIN(RADIANS($CX$6))</f>
        <v>187.63039888713445</v>
      </c>
      <c r="AV53" s="4">
        <f t="shared" si="9"/>
        <v>2.4362913094787593</v>
      </c>
      <c r="AW53" s="4">
        <f t="shared" si="10"/>
        <v>2.5101183188569034</v>
      </c>
      <c r="AX53" s="1">
        <f t="shared" si="56"/>
        <v>24.69017610650862</v>
      </c>
      <c r="AY53" s="1">
        <f t="shared" si="57"/>
        <v>19.743766478172958</v>
      </c>
      <c r="BC53" s="184">
        <v>0.3510300925925926</v>
      </c>
      <c r="BD53" s="464">
        <f t="shared" si="13"/>
        <v>45305.351030092592</v>
      </c>
      <c r="BE53" s="141" t="s">
        <v>325</v>
      </c>
      <c r="BF53" s="141">
        <v>1.2E-2</v>
      </c>
      <c r="BG53" s="141">
        <v>2.8000000000000001E-2</v>
      </c>
      <c r="BH53" s="141">
        <v>3.2000000000000001E-2</v>
      </c>
      <c r="BI53" s="141">
        <f>$CW$12</f>
        <v>41.4</v>
      </c>
      <c r="BJ53" s="141">
        <f>$CZ$12</f>
        <v>37.521142383317304</v>
      </c>
      <c r="BK53" s="141">
        <f t="shared" si="96"/>
        <v>1172.5356994786657</v>
      </c>
      <c r="BL53" s="141">
        <f t="shared" si="97"/>
        <v>14.070428393743988</v>
      </c>
      <c r="BM53" s="141">
        <f t="shared" si="98"/>
        <v>32.830999585402644</v>
      </c>
      <c r="BN53" s="381">
        <f>BM53/SIN(RADIANS($CX$6))</f>
        <v>37.1834068646113</v>
      </c>
      <c r="BO53" s="4">
        <f t="shared" si="89"/>
        <v>1.137004314645979</v>
      </c>
      <c r="BP53" s="4">
        <f t="shared" si="90"/>
        <v>1.2103594317199131</v>
      </c>
      <c r="BQ53" s="1">
        <f t="shared" si="14"/>
        <v>15.207432708389968</v>
      </c>
      <c r="BR53" s="1">
        <f t="shared" si="15"/>
        <v>12.860068962024075</v>
      </c>
      <c r="BV53" s="281">
        <v>0.59737268518518516</v>
      </c>
      <c r="BW53" s="464">
        <f t="shared" si="54"/>
        <v>45305.597372685188</v>
      </c>
      <c r="BX53" s="282" t="s">
        <v>327</v>
      </c>
      <c r="BY53" s="282">
        <v>1E-3</v>
      </c>
      <c r="BZ53" s="282">
        <v>0.01</v>
      </c>
      <c r="CA53" s="282">
        <v>0.01</v>
      </c>
      <c r="CB53" s="282">
        <f>$CW$14</f>
        <v>33.4</v>
      </c>
      <c r="CC53" s="282">
        <f>$CZ$14</f>
        <v>27.021167612123243</v>
      </c>
      <c r="CD53" s="282">
        <f t="shared" ref="CD53" si="114">CC53/CA53</f>
        <v>2702.116761212324</v>
      </c>
      <c r="CE53" s="282">
        <f t="shared" ref="CE53" si="115">BY53*CD53</f>
        <v>2.702116761212324</v>
      </c>
      <c r="CF53" s="282">
        <f t="shared" ref="CF53" si="116">BZ53*CD53</f>
        <v>27.021167612123239</v>
      </c>
      <c r="CG53" s="381">
        <f>CF53/SIN(RADIANS($CX$6))</f>
        <v>30.603365172139444</v>
      </c>
      <c r="CH53" s="4">
        <f t="shared" ref="CH53" si="117">0.001*((CC53/(CA53+0.001)))</f>
        <v>2.4564697829202951</v>
      </c>
      <c r="CI53" s="4">
        <f t="shared" ref="CI53" si="118">0.001*((CC53/(CA53-0.001)))</f>
        <v>3.0023519569025821</v>
      </c>
      <c r="CJ53" s="1">
        <f t="shared" si="22"/>
        <v>5.1585865441326195</v>
      </c>
      <c r="CK53" s="1">
        <f t="shared" si="23"/>
        <v>-0.30023519569025803</v>
      </c>
    </row>
    <row r="54" spans="1:104" ht="30" x14ac:dyDescent="0.25">
      <c r="A54" s="110">
        <v>45305</v>
      </c>
      <c r="B54" s="109">
        <v>0.625</v>
      </c>
      <c r="C54" s="108" t="s">
        <v>207</v>
      </c>
      <c r="D54" s="108" t="s">
        <v>221</v>
      </c>
      <c r="E54" s="108"/>
      <c r="F54" s="108" t="s">
        <v>61</v>
      </c>
      <c r="AJ54" s="233">
        <v>0.41324074074074074</v>
      </c>
      <c r="AK54" s="464">
        <f t="shared" si="55"/>
        <v>45305.413240740738</v>
      </c>
      <c r="AL54" s="255" t="s">
        <v>311</v>
      </c>
      <c r="AM54" s="234">
        <v>0.01</v>
      </c>
      <c r="AN54" s="255">
        <v>6.7000000000000004E-2</v>
      </c>
      <c r="AO54" s="255">
        <v>6.7000000000000004E-2</v>
      </c>
      <c r="AP54" s="255">
        <v>131.4</v>
      </c>
      <c r="AQ54" s="255">
        <f>$CZ$20</f>
        <v>165.66780904455564</v>
      </c>
      <c r="AR54" s="255">
        <f t="shared" si="7"/>
        <v>2472.6538663366514</v>
      </c>
      <c r="AS54" s="255">
        <f t="shared" si="8"/>
        <v>24.726538663366515</v>
      </c>
      <c r="AT54" s="255">
        <f t="shared" si="27"/>
        <v>165.66780904455564</v>
      </c>
      <c r="AU54" s="381">
        <f>AT54/SIN(RADIANS($CX$6))</f>
        <v>187.63039888713445</v>
      </c>
      <c r="AV54" s="4">
        <f t="shared" si="9"/>
        <v>2.4362913094787593</v>
      </c>
      <c r="AW54" s="4">
        <f t="shared" si="10"/>
        <v>2.5101183188569034</v>
      </c>
      <c r="AX54" s="1">
        <f t="shared" si="56"/>
        <v>27.162829972845273</v>
      </c>
      <c r="AY54" s="1">
        <f t="shared" si="57"/>
        <v>22.216420344509611</v>
      </c>
      <c r="BC54" s="184">
        <v>0.35312499999999997</v>
      </c>
      <c r="BD54" s="464">
        <f t="shared" si="13"/>
        <v>45305.353125000001</v>
      </c>
      <c r="BE54" s="141" t="s">
        <v>325</v>
      </c>
      <c r="BF54" s="141">
        <v>7.0000000000000001E-3</v>
      </c>
      <c r="BG54" s="141">
        <v>3.2000000000000001E-2</v>
      </c>
      <c r="BH54" s="141">
        <v>3.2000000000000001E-2</v>
      </c>
      <c r="BI54" s="141">
        <f>$CW$12</f>
        <v>41.4</v>
      </c>
      <c r="BJ54" s="141">
        <f>$CZ$12</f>
        <v>37.521142383317304</v>
      </c>
      <c r="BK54" s="141">
        <f t="shared" si="96"/>
        <v>1172.5356994786657</v>
      </c>
      <c r="BL54" s="141">
        <f t="shared" si="97"/>
        <v>8.207749896350661</v>
      </c>
      <c r="BM54" s="141">
        <f t="shared" si="98"/>
        <v>37.521142383317304</v>
      </c>
      <c r="BN54" s="381">
        <f>BM54/SIN(RADIANS($CX$6))</f>
        <v>42.495322130984341</v>
      </c>
      <c r="BO54" s="4">
        <f t="shared" si="89"/>
        <v>1.137004314645979</v>
      </c>
      <c r="BP54" s="4">
        <f t="shared" si="90"/>
        <v>1.2103594317199131</v>
      </c>
      <c r="BQ54" s="1">
        <f t="shared" si="14"/>
        <v>9.3447542109966406</v>
      </c>
      <c r="BR54" s="1">
        <f t="shared" si="15"/>
        <v>6.9973904646307474</v>
      </c>
      <c r="BV54" s="281">
        <v>0.60096064814814809</v>
      </c>
      <c r="BW54" s="464">
        <f t="shared" si="54"/>
        <v>45305.600960648146</v>
      </c>
      <c r="BX54" s="282" t="s">
        <v>327</v>
      </c>
      <c r="BY54" s="282">
        <v>1E-3</v>
      </c>
      <c r="BZ54" s="282">
        <v>0.01</v>
      </c>
      <c r="CA54" s="282">
        <v>0.01</v>
      </c>
      <c r="CB54" s="282">
        <f>$CW$14</f>
        <v>33.4</v>
      </c>
      <c r="CC54" s="282">
        <f>$CZ$14</f>
        <v>27.021167612123243</v>
      </c>
      <c r="CD54" s="282">
        <f t="shared" ref="CD54" si="119">CC54/CA54</f>
        <v>2702.116761212324</v>
      </c>
      <c r="CE54" s="282">
        <f t="shared" ref="CE54" si="120">BY54*CD54</f>
        <v>2.702116761212324</v>
      </c>
      <c r="CF54" s="282">
        <f t="shared" ref="CF54" si="121">BZ54*CD54</f>
        <v>27.021167612123239</v>
      </c>
      <c r="CG54" s="381">
        <f>CF54/SIN(RADIANS($CX$6))</f>
        <v>30.603365172139444</v>
      </c>
      <c r="CH54" s="4">
        <f t="shared" ref="CH54" si="122">0.001*((CC54/(CA54+0.001)))</f>
        <v>2.4564697829202951</v>
      </c>
      <c r="CI54" s="4">
        <f t="shared" ref="CI54" si="123">0.001*((CC54/(CA54-0.001)))</f>
        <v>3.0023519569025821</v>
      </c>
      <c r="CJ54" s="1">
        <f t="shared" si="22"/>
        <v>5.1585865441326195</v>
      </c>
      <c r="CK54" s="1">
        <f t="shared" si="23"/>
        <v>-0.30023519569025803</v>
      </c>
    </row>
    <row r="55" spans="1:104" x14ac:dyDescent="0.25">
      <c r="A55" s="14">
        <v>45305</v>
      </c>
      <c r="B55" s="55">
        <v>0.62708333333333333</v>
      </c>
      <c r="D55" s="7" t="s">
        <v>214</v>
      </c>
      <c r="F55" s="7" t="s">
        <v>199</v>
      </c>
      <c r="AJ55" s="233">
        <v>0.41650462962962959</v>
      </c>
      <c r="AK55" s="464">
        <f t="shared" si="55"/>
        <v>45305.416504629633</v>
      </c>
      <c r="AL55" s="255" t="s">
        <v>311</v>
      </c>
      <c r="AM55" s="234">
        <v>6.0000000000000001E-3</v>
      </c>
      <c r="AN55" s="255">
        <v>6.7000000000000004E-2</v>
      </c>
      <c r="AO55" s="255">
        <v>6.7000000000000004E-2</v>
      </c>
      <c r="AP55" s="255">
        <v>131.4</v>
      </c>
      <c r="AQ55" s="255">
        <f>$CZ$20</f>
        <v>165.66780904455564</v>
      </c>
      <c r="AR55" s="255">
        <f t="shared" si="7"/>
        <v>2472.6538663366514</v>
      </c>
      <c r="AS55" s="255">
        <f t="shared" si="8"/>
        <v>14.835923198019909</v>
      </c>
      <c r="AT55" s="255">
        <f t="shared" si="27"/>
        <v>165.66780904455564</v>
      </c>
      <c r="AU55" s="381">
        <f>AT55/SIN(RADIANS($CX$6))</f>
        <v>187.63039888713445</v>
      </c>
      <c r="AV55" s="4">
        <f t="shared" si="9"/>
        <v>2.4362913094787593</v>
      </c>
      <c r="AW55" s="4">
        <f t="shared" si="10"/>
        <v>2.5101183188569034</v>
      </c>
      <c r="AX55" s="1">
        <f t="shared" si="56"/>
        <v>17.272214507498667</v>
      </c>
      <c r="AY55" s="1">
        <f t="shared" si="57"/>
        <v>12.325804879163005</v>
      </c>
      <c r="BC55" s="184">
        <v>0.35490740740740739</v>
      </c>
      <c r="BD55" s="464">
        <f t="shared" si="13"/>
        <v>45305.354907407411</v>
      </c>
      <c r="BE55" s="141" t="s">
        <v>325</v>
      </c>
      <c r="BF55" s="141">
        <v>8.0000000000000002E-3</v>
      </c>
      <c r="BG55" s="141">
        <v>3.2000000000000001E-2</v>
      </c>
      <c r="BH55" s="141">
        <v>3.2000000000000001E-2</v>
      </c>
      <c r="BI55" s="141">
        <f>$CW$12</f>
        <v>41.4</v>
      </c>
      <c r="BJ55" s="141">
        <f>$CZ$12</f>
        <v>37.521142383317304</v>
      </c>
      <c r="BK55" s="141">
        <f t="shared" si="96"/>
        <v>1172.5356994786657</v>
      </c>
      <c r="BL55" s="141">
        <f t="shared" si="97"/>
        <v>9.3802855958293261</v>
      </c>
      <c r="BM55" s="141">
        <f t="shared" si="98"/>
        <v>37.521142383317304</v>
      </c>
      <c r="BN55" s="381">
        <f>BM55/SIN(RADIANS($CX$6))</f>
        <v>42.495322130984341</v>
      </c>
      <c r="BO55" s="4">
        <f t="shared" si="89"/>
        <v>1.137004314645979</v>
      </c>
      <c r="BP55" s="4">
        <f t="shared" si="90"/>
        <v>1.2103594317199131</v>
      </c>
      <c r="BQ55" s="1">
        <f t="shared" si="14"/>
        <v>10.517289910475306</v>
      </c>
      <c r="BR55" s="1">
        <f t="shared" si="15"/>
        <v>8.1699261641094125</v>
      </c>
      <c r="BV55" s="281">
        <v>0.60445601851851849</v>
      </c>
      <c r="BW55" s="464">
        <f t="shared" si="54"/>
        <v>45305.604456018518</v>
      </c>
      <c r="BX55" s="282" t="s">
        <v>327</v>
      </c>
      <c r="BY55" s="282">
        <v>1E-3</v>
      </c>
      <c r="BZ55" s="282">
        <v>0.01</v>
      </c>
      <c r="CA55" s="282">
        <v>0.01</v>
      </c>
      <c r="CB55" s="282">
        <f>$CW$14</f>
        <v>33.4</v>
      </c>
      <c r="CC55" s="282">
        <f>$CZ$14</f>
        <v>27.021167612123243</v>
      </c>
      <c r="CD55" s="282">
        <f t="shared" ref="CD55" si="124">CC55/CA55</f>
        <v>2702.116761212324</v>
      </c>
      <c r="CE55" s="282">
        <f t="shared" ref="CE55" si="125">BY55*CD55</f>
        <v>2.702116761212324</v>
      </c>
      <c r="CF55" s="282">
        <f t="shared" ref="CF55" si="126">BZ55*CD55</f>
        <v>27.021167612123239</v>
      </c>
      <c r="CG55" s="381">
        <f>CF55/SIN(RADIANS($CX$6))</f>
        <v>30.603365172139444</v>
      </c>
      <c r="CH55" s="4">
        <f t="shared" ref="CH55" si="127">0.001*((CC55/(CA55+0.001)))</f>
        <v>2.4564697829202951</v>
      </c>
      <c r="CI55" s="4">
        <f t="shared" ref="CI55" si="128">0.001*((CC55/(CA55-0.001)))</f>
        <v>3.0023519569025821</v>
      </c>
      <c r="CJ55" s="1">
        <f t="shared" si="22"/>
        <v>5.1585865441326195</v>
      </c>
      <c r="CK55" s="1">
        <f t="shared" si="23"/>
        <v>-0.30023519569025803</v>
      </c>
    </row>
    <row r="56" spans="1:104" x14ac:dyDescent="0.25">
      <c r="A56" s="63">
        <v>45305</v>
      </c>
      <c r="B56" s="64">
        <v>0.6896064814814814</v>
      </c>
      <c r="D56" s="7" t="s">
        <v>219</v>
      </c>
      <c r="F56" s="7" t="s">
        <v>60</v>
      </c>
      <c r="AJ56" s="233">
        <v>0.42010416666666667</v>
      </c>
      <c r="AK56" s="464">
        <f t="shared" si="55"/>
        <v>45305.420104166667</v>
      </c>
      <c r="AL56" s="255" t="s">
        <v>311</v>
      </c>
      <c r="AM56" s="234">
        <v>8.9999999999999993E-3</v>
      </c>
      <c r="AN56" s="255">
        <v>6.7000000000000004E-2</v>
      </c>
      <c r="AO56" s="255">
        <v>6.7000000000000004E-2</v>
      </c>
      <c r="AP56" s="255">
        <v>131.4</v>
      </c>
      <c r="AQ56" s="255">
        <f>$CZ$20</f>
        <v>165.66780904455564</v>
      </c>
      <c r="AR56" s="255">
        <f t="shared" si="7"/>
        <v>2472.6538663366514</v>
      </c>
      <c r="AS56" s="255">
        <f t="shared" si="8"/>
        <v>22.253884797029862</v>
      </c>
      <c r="AT56" s="255">
        <f t="shared" si="27"/>
        <v>165.66780904455564</v>
      </c>
      <c r="AU56" s="381">
        <f>AT56/SIN(RADIANS($CX$6))</f>
        <v>187.63039888713445</v>
      </c>
      <c r="AV56" s="4">
        <f t="shared" si="9"/>
        <v>2.4362913094787593</v>
      </c>
      <c r="AW56" s="4">
        <f t="shared" si="10"/>
        <v>2.5101183188569034</v>
      </c>
      <c r="AX56" s="1">
        <f t="shared" si="56"/>
        <v>24.69017610650862</v>
      </c>
      <c r="AY56" s="1">
        <f t="shared" si="57"/>
        <v>19.743766478172958</v>
      </c>
      <c r="BC56" s="184">
        <v>0.35820601851851852</v>
      </c>
      <c r="BD56" s="464">
        <f t="shared" si="13"/>
        <v>45305.358206018522</v>
      </c>
      <c r="BE56" s="141" t="s">
        <v>325</v>
      </c>
      <c r="BF56" s="141">
        <v>7.0000000000000001E-3</v>
      </c>
      <c r="BG56" s="141">
        <v>3.2000000000000001E-2</v>
      </c>
      <c r="BH56" s="141">
        <v>3.2000000000000001E-2</v>
      </c>
      <c r="BI56" s="141">
        <f>$CW$12</f>
        <v>41.4</v>
      </c>
      <c r="BJ56" s="141">
        <f>$CZ$12</f>
        <v>37.521142383317304</v>
      </c>
      <c r="BK56" s="141">
        <f t="shared" si="96"/>
        <v>1172.5356994786657</v>
      </c>
      <c r="BL56" s="141">
        <f t="shared" si="97"/>
        <v>8.207749896350661</v>
      </c>
      <c r="BM56" s="141">
        <f t="shared" si="98"/>
        <v>37.521142383317304</v>
      </c>
      <c r="BN56" s="381">
        <f>BM56/SIN(RADIANS($CX$6))</f>
        <v>42.495322130984341</v>
      </c>
      <c r="BO56" s="4">
        <f t="shared" si="89"/>
        <v>1.137004314645979</v>
      </c>
      <c r="BP56" s="4">
        <f t="shared" si="90"/>
        <v>1.2103594317199131</v>
      </c>
      <c r="BQ56" s="1">
        <f t="shared" si="14"/>
        <v>9.3447542109966406</v>
      </c>
      <c r="BR56" s="1">
        <f t="shared" si="15"/>
        <v>6.9973904646307474</v>
      </c>
      <c r="BV56" s="281">
        <v>0.6080092592592593</v>
      </c>
      <c r="BW56" s="464">
        <f t="shared" si="54"/>
        <v>45305.60800925926</v>
      </c>
      <c r="BX56" s="282" t="s">
        <v>327</v>
      </c>
      <c r="BY56" s="282">
        <v>2E-3</v>
      </c>
      <c r="BZ56" s="282">
        <v>0.01</v>
      </c>
      <c r="CA56" s="282">
        <v>0.01</v>
      </c>
      <c r="CB56" s="282">
        <f>$CW$14</f>
        <v>33.4</v>
      </c>
      <c r="CC56" s="282">
        <f>$CZ$14</f>
        <v>27.021167612123243</v>
      </c>
      <c r="CD56" s="282">
        <f t="shared" ref="CD56" si="129">CC56/CA56</f>
        <v>2702.116761212324</v>
      </c>
      <c r="CE56" s="282">
        <f t="shared" ref="CE56" si="130">BY56*CD56</f>
        <v>5.4042335224246481</v>
      </c>
      <c r="CF56" s="282">
        <f t="shared" ref="CF56" si="131">BZ56*CD56</f>
        <v>27.021167612123239</v>
      </c>
      <c r="CG56" s="381">
        <f>CF56/SIN(RADIANS($CX$6))</f>
        <v>30.603365172139444</v>
      </c>
      <c r="CH56" s="4">
        <f t="shared" ref="CH56" si="132">0.001*((CC56/(CA56+0.001)))</f>
        <v>2.4564697829202951</v>
      </c>
      <c r="CI56" s="4">
        <f t="shared" ref="CI56" si="133">0.001*((CC56/(CA56-0.001)))</f>
        <v>3.0023519569025821</v>
      </c>
      <c r="CJ56" s="1">
        <f t="shared" si="22"/>
        <v>7.8607033053449431</v>
      </c>
      <c r="CK56" s="1">
        <f t="shared" si="23"/>
        <v>2.401881565522066</v>
      </c>
    </row>
    <row r="57" spans="1:104" x14ac:dyDescent="0.25">
      <c r="A57" s="106">
        <v>45305</v>
      </c>
      <c r="B57" s="109">
        <v>0.75</v>
      </c>
      <c r="C57" s="108" t="s">
        <v>207</v>
      </c>
      <c r="D57" s="108" t="s">
        <v>222</v>
      </c>
      <c r="E57" s="108"/>
      <c r="F57" s="108" t="s">
        <v>60</v>
      </c>
      <c r="AJ57" s="233">
        <v>0.4236111111111111</v>
      </c>
      <c r="AK57" s="464">
        <f t="shared" si="55"/>
        <v>45305.423611111109</v>
      </c>
      <c r="AL57" s="255" t="s">
        <v>311</v>
      </c>
      <c r="AM57" s="234">
        <v>1.2999999999999999E-2</v>
      </c>
      <c r="AN57" s="255">
        <v>6.7000000000000004E-2</v>
      </c>
      <c r="AO57" s="255">
        <v>6.7000000000000004E-2</v>
      </c>
      <c r="AP57" s="255">
        <v>131.4</v>
      </c>
      <c r="AQ57" s="255">
        <f>$CZ$20</f>
        <v>165.66780904455564</v>
      </c>
      <c r="AR57" s="255">
        <f t="shared" si="7"/>
        <v>2472.6538663366514</v>
      </c>
      <c r="AS57" s="255">
        <f t="shared" si="8"/>
        <v>32.144500262376468</v>
      </c>
      <c r="AT57" s="255">
        <f t="shared" si="27"/>
        <v>165.66780904455564</v>
      </c>
      <c r="AU57" s="381">
        <f>AT57/SIN(RADIANS($CX$6))</f>
        <v>187.63039888713445</v>
      </c>
      <c r="AV57" s="4">
        <f t="shared" si="9"/>
        <v>2.4362913094787593</v>
      </c>
      <c r="AW57" s="4">
        <f t="shared" si="10"/>
        <v>2.5101183188569034</v>
      </c>
      <c r="AX57" s="1">
        <f t="shared" si="56"/>
        <v>34.580791571855229</v>
      </c>
      <c r="AY57" s="1">
        <f t="shared" si="57"/>
        <v>29.634381943519564</v>
      </c>
      <c r="BC57" s="184">
        <v>0.35998842592592589</v>
      </c>
      <c r="BD57" s="464">
        <f t="shared" si="13"/>
        <v>45305.359988425924</v>
      </c>
      <c r="BE57" s="141" t="s">
        <v>325</v>
      </c>
      <c r="BF57" s="141">
        <v>7.0000000000000001E-3</v>
      </c>
      <c r="BG57" s="141">
        <v>2.9000000000000001E-2</v>
      </c>
      <c r="BH57" s="141">
        <v>2.9000000000000001E-2</v>
      </c>
      <c r="BI57" s="141">
        <f>$CW$12</f>
        <v>41.4</v>
      </c>
      <c r="BJ57" s="141">
        <f>$CZ$12</f>
        <v>37.521142383317304</v>
      </c>
      <c r="BK57" s="141">
        <f t="shared" si="96"/>
        <v>1293.8324959764586</v>
      </c>
      <c r="BL57" s="141">
        <f t="shared" si="97"/>
        <v>9.0568274718352111</v>
      </c>
      <c r="BM57" s="141">
        <f t="shared" si="98"/>
        <v>37.521142383317304</v>
      </c>
      <c r="BN57" s="381">
        <f>BM57/SIN(RADIANS($CX$6))</f>
        <v>42.495322130984341</v>
      </c>
      <c r="BO57" s="4">
        <f t="shared" si="89"/>
        <v>1.2507047461105767</v>
      </c>
      <c r="BP57" s="4">
        <f t="shared" si="90"/>
        <v>1.3400407994041894</v>
      </c>
      <c r="BQ57" s="1">
        <f t="shared" si="14"/>
        <v>10.307532217945788</v>
      </c>
      <c r="BR57" s="1">
        <f t="shared" si="15"/>
        <v>7.7167866724310219</v>
      </c>
      <c r="BV57" s="281">
        <v>0.61120370370370369</v>
      </c>
      <c r="BW57" s="464">
        <f t="shared" si="54"/>
        <v>45305.611203703702</v>
      </c>
      <c r="BX57" s="282" t="s">
        <v>327</v>
      </c>
      <c r="BY57" s="282">
        <v>2E-3</v>
      </c>
      <c r="BZ57" s="282">
        <v>0.01</v>
      </c>
      <c r="CA57" s="282">
        <v>0.01</v>
      </c>
      <c r="CB57" s="282">
        <f>$CW$14</f>
        <v>33.4</v>
      </c>
      <c r="CC57" s="282">
        <f>$CZ$14</f>
        <v>27.021167612123243</v>
      </c>
      <c r="CD57" s="282">
        <f t="shared" ref="CD57" si="134">CC57/CA57</f>
        <v>2702.116761212324</v>
      </c>
      <c r="CE57" s="282">
        <f t="shared" ref="CE57" si="135">BY57*CD57</f>
        <v>5.4042335224246481</v>
      </c>
      <c r="CF57" s="282">
        <f t="shared" ref="CF57" si="136">BZ57*CD57</f>
        <v>27.021167612123239</v>
      </c>
      <c r="CG57" s="381">
        <f>CF57/SIN(RADIANS($CX$6))</f>
        <v>30.603365172139444</v>
      </c>
      <c r="CH57" s="4">
        <f t="shared" ref="CH57" si="137">0.001*((CC57/(CA57+0.001)))</f>
        <v>2.4564697829202951</v>
      </c>
      <c r="CI57" s="4">
        <f t="shared" ref="CI57" si="138">0.001*((CC57/(CA57-0.001)))</f>
        <v>3.0023519569025821</v>
      </c>
      <c r="CJ57" s="1">
        <f t="shared" si="22"/>
        <v>7.8607033053449431</v>
      </c>
      <c r="CK57" s="1">
        <f t="shared" si="23"/>
        <v>2.401881565522066</v>
      </c>
    </row>
    <row r="58" spans="1:104" x14ac:dyDescent="0.25">
      <c r="A58" s="110">
        <v>45305</v>
      </c>
      <c r="B58" s="107">
        <v>0.78622685185185182</v>
      </c>
      <c r="C58" s="108" t="s">
        <v>207</v>
      </c>
      <c r="D58" s="108" t="s">
        <v>223</v>
      </c>
      <c r="E58" s="108"/>
      <c r="F58" s="108" t="s">
        <v>60</v>
      </c>
      <c r="AJ58" s="233">
        <v>0.42887731481481484</v>
      </c>
      <c r="AK58" s="464">
        <f t="shared" si="55"/>
        <v>45305.428877314815</v>
      </c>
      <c r="AL58" s="255" t="s">
        <v>311</v>
      </c>
      <c r="AM58" s="234">
        <v>1.0999999999999999E-2</v>
      </c>
      <c r="AN58" s="255">
        <v>7.6999999999999999E-2</v>
      </c>
      <c r="AO58" s="255">
        <v>7.6999999999999999E-2</v>
      </c>
      <c r="AP58" s="255">
        <v>131.4</v>
      </c>
      <c r="AQ58" s="255">
        <f>$CZ$20</f>
        <v>165.66780904455564</v>
      </c>
      <c r="AR58" s="255">
        <f t="shared" si="7"/>
        <v>2151.5299875916317</v>
      </c>
      <c r="AS58" s="255">
        <f t="shared" si="8"/>
        <v>23.666829863507946</v>
      </c>
      <c r="AT58" s="255">
        <f t="shared" si="27"/>
        <v>165.66780904455564</v>
      </c>
      <c r="AU58" s="381">
        <f>AT58/SIN(RADIANS($CX$6))</f>
        <v>187.63039888713445</v>
      </c>
      <c r="AV58" s="4">
        <f t="shared" si="9"/>
        <v>2.1239462698019951</v>
      </c>
      <c r="AW58" s="4">
        <f t="shared" si="10"/>
        <v>2.1798395926915219</v>
      </c>
      <c r="AX58" s="1">
        <f t="shared" si="56"/>
        <v>25.79077613330994</v>
      </c>
      <c r="AY58" s="1">
        <f t="shared" si="57"/>
        <v>21.486990270816424</v>
      </c>
      <c r="BC58" s="184">
        <v>0.36215277777777777</v>
      </c>
      <c r="BD58" s="464">
        <f t="shared" si="13"/>
        <v>45305.36215277778</v>
      </c>
      <c r="BE58" s="141" t="s">
        <v>325</v>
      </c>
      <c r="BF58" s="141">
        <v>6.0000000000000001E-3</v>
      </c>
      <c r="BG58" s="141">
        <v>2.9000000000000001E-2</v>
      </c>
      <c r="BH58" s="141">
        <v>2.9000000000000001E-2</v>
      </c>
      <c r="BI58" s="141">
        <f>$CW$12</f>
        <v>41.4</v>
      </c>
      <c r="BJ58" s="141">
        <f>$CZ$12</f>
        <v>37.521142383317304</v>
      </c>
      <c r="BK58" s="141">
        <f t="shared" si="96"/>
        <v>1293.8324959764586</v>
      </c>
      <c r="BL58" s="141">
        <f t="shared" si="97"/>
        <v>7.762994975858752</v>
      </c>
      <c r="BM58" s="141">
        <f t="shared" si="98"/>
        <v>37.521142383317304</v>
      </c>
      <c r="BN58" s="381">
        <f>BM58/SIN(RADIANS($CX$6))</f>
        <v>42.495322130984341</v>
      </c>
      <c r="BO58" s="4">
        <f t="shared" si="89"/>
        <v>1.2507047461105767</v>
      </c>
      <c r="BP58" s="4">
        <f t="shared" si="90"/>
        <v>1.3400407994041894</v>
      </c>
      <c r="BQ58" s="1">
        <f t="shared" si="14"/>
        <v>9.0136997219693278</v>
      </c>
      <c r="BR58" s="1">
        <f t="shared" si="15"/>
        <v>6.4229541764545628</v>
      </c>
      <c r="BV58" s="281">
        <v>0.61471064814814813</v>
      </c>
      <c r="BW58" s="464">
        <f t="shared" si="54"/>
        <v>45305.614710648151</v>
      </c>
      <c r="BX58" s="282" t="s">
        <v>327</v>
      </c>
      <c r="BY58" s="282">
        <v>2E-3</v>
      </c>
      <c r="BZ58" s="282">
        <v>0.01</v>
      </c>
      <c r="CA58" s="282">
        <v>0.01</v>
      </c>
      <c r="CB58" s="282">
        <f>$CW$14</f>
        <v>33.4</v>
      </c>
      <c r="CC58" s="282">
        <f>$CZ$14</f>
        <v>27.021167612123243</v>
      </c>
      <c r="CD58" s="282">
        <f t="shared" ref="CD58" si="139">CC58/CA58</f>
        <v>2702.116761212324</v>
      </c>
      <c r="CE58" s="282">
        <f t="shared" ref="CE58" si="140">BY58*CD58</f>
        <v>5.4042335224246481</v>
      </c>
      <c r="CF58" s="282">
        <f t="shared" ref="CF58" si="141">BZ58*CD58</f>
        <v>27.021167612123239</v>
      </c>
      <c r="CG58" s="381">
        <f>CF58/SIN(RADIANS($CX$6))</f>
        <v>30.603365172139444</v>
      </c>
      <c r="CH58" s="4">
        <f t="shared" ref="CH58" si="142">0.001*((CC58/(CA58+0.001)))</f>
        <v>2.4564697829202951</v>
      </c>
      <c r="CI58" s="4">
        <f t="shared" ref="CI58" si="143">0.001*((CC58/(CA58-0.001)))</f>
        <v>3.0023519569025821</v>
      </c>
      <c r="CJ58" s="1">
        <f t="shared" si="22"/>
        <v>7.8607033053449431</v>
      </c>
      <c r="CK58" s="1">
        <f t="shared" si="23"/>
        <v>2.401881565522066</v>
      </c>
    </row>
    <row r="59" spans="1:104" x14ac:dyDescent="0.25">
      <c r="A59" s="131">
        <v>45305</v>
      </c>
      <c r="B59" s="132">
        <v>0.83333333333333337</v>
      </c>
      <c r="C59" s="133" t="s">
        <v>70</v>
      </c>
      <c r="D59" s="133" t="s">
        <v>224</v>
      </c>
      <c r="E59" s="133"/>
      <c r="F59" s="133" t="s">
        <v>60</v>
      </c>
      <c r="AJ59" s="233">
        <v>0.43061342592592594</v>
      </c>
      <c r="AK59" s="464">
        <f t="shared" si="55"/>
        <v>45305.430613425924</v>
      </c>
      <c r="AL59" s="255" t="s">
        <v>311</v>
      </c>
      <c r="AM59" s="234">
        <v>1.4999999999999999E-2</v>
      </c>
      <c r="AN59" s="255">
        <v>7.6999999999999999E-2</v>
      </c>
      <c r="AO59" s="255">
        <v>7.6999999999999999E-2</v>
      </c>
      <c r="AP59" s="255">
        <v>131.4</v>
      </c>
      <c r="AQ59" s="255">
        <f>$CZ$20</f>
        <v>165.66780904455564</v>
      </c>
      <c r="AR59" s="255">
        <f t="shared" si="7"/>
        <v>2151.5299875916317</v>
      </c>
      <c r="AS59" s="255">
        <f t="shared" si="8"/>
        <v>32.272949813874476</v>
      </c>
      <c r="AT59" s="255">
        <f t="shared" si="27"/>
        <v>165.66780904455564</v>
      </c>
      <c r="AU59" s="381">
        <f>AT59/SIN(RADIANS($CX$6))</f>
        <v>187.63039888713445</v>
      </c>
      <c r="AV59" s="4">
        <f t="shared" si="9"/>
        <v>2.1239462698019951</v>
      </c>
      <c r="AW59" s="4">
        <f t="shared" si="10"/>
        <v>2.1798395926915219</v>
      </c>
      <c r="AX59" s="1">
        <f t="shared" si="56"/>
        <v>34.396896083676474</v>
      </c>
      <c r="AY59" s="1">
        <f t="shared" si="57"/>
        <v>30.093110221182954</v>
      </c>
      <c r="BC59" s="184">
        <v>0.36431712962962964</v>
      </c>
      <c r="BD59" s="464">
        <f t="shared" si="13"/>
        <v>45305.364317129628</v>
      </c>
      <c r="BE59" s="141" t="s">
        <v>325</v>
      </c>
      <c r="BF59" s="141">
        <v>7.0000000000000001E-3</v>
      </c>
      <c r="BG59" s="141">
        <v>2.9000000000000001E-2</v>
      </c>
      <c r="BH59" s="141">
        <v>2.9000000000000001E-2</v>
      </c>
      <c r="BI59" s="141">
        <f>$CW$12</f>
        <v>41.4</v>
      </c>
      <c r="BJ59" s="141">
        <f>$CZ$12</f>
        <v>37.521142383317304</v>
      </c>
      <c r="BK59" s="141">
        <f t="shared" si="96"/>
        <v>1293.8324959764586</v>
      </c>
      <c r="BL59" s="141">
        <f t="shared" si="97"/>
        <v>9.0568274718352111</v>
      </c>
      <c r="BM59" s="141">
        <f t="shared" si="98"/>
        <v>37.521142383317304</v>
      </c>
      <c r="BN59" s="381">
        <f>BM59/SIN(RADIANS($CX$6))</f>
        <v>42.495322130984341</v>
      </c>
      <c r="BO59" s="4">
        <f t="shared" si="89"/>
        <v>1.2507047461105767</v>
      </c>
      <c r="BP59" s="4">
        <f t="shared" si="90"/>
        <v>1.3400407994041894</v>
      </c>
      <c r="BQ59" s="1">
        <f t="shared" si="14"/>
        <v>10.307532217945788</v>
      </c>
      <c r="BR59" s="1">
        <f t="shared" si="15"/>
        <v>7.7167866724310219</v>
      </c>
      <c r="BV59" s="281">
        <v>0.61821759259259257</v>
      </c>
      <c r="BW59" s="464">
        <f t="shared" si="54"/>
        <v>45305.618217592593</v>
      </c>
      <c r="BX59" s="282" t="s">
        <v>327</v>
      </c>
      <c r="BY59" s="282">
        <v>1E-3</v>
      </c>
      <c r="BZ59" s="282">
        <v>0.01</v>
      </c>
      <c r="CA59" s="282">
        <v>0.01</v>
      </c>
      <c r="CB59" s="282">
        <f>$CW$14</f>
        <v>33.4</v>
      </c>
      <c r="CC59" s="282">
        <f>$CZ$14</f>
        <v>27.021167612123243</v>
      </c>
      <c r="CD59" s="282">
        <f t="shared" ref="CD59" si="144">CC59/CA59</f>
        <v>2702.116761212324</v>
      </c>
      <c r="CE59" s="282">
        <f t="shared" ref="CE59" si="145">BY59*CD59</f>
        <v>2.702116761212324</v>
      </c>
      <c r="CF59" s="282">
        <f t="shared" ref="CF59" si="146">BZ59*CD59</f>
        <v>27.021167612123239</v>
      </c>
      <c r="CG59" s="381">
        <f>CF59/SIN(RADIANS($CX$6))</f>
        <v>30.603365172139444</v>
      </c>
      <c r="CH59" s="4">
        <f t="shared" ref="CH59" si="147">0.001*((CC59/(CA59+0.001)))</f>
        <v>2.4564697829202951</v>
      </c>
      <c r="CI59" s="4">
        <f t="shared" ref="CI59" si="148">0.001*((CC59/(CA59-0.001)))</f>
        <v>3.0023519569025821</v>
      </c>
      <c r="CJ59" s="1">
        <f t="shared" si="22"/>
        <v>5.1585865441326195</v>
      </c>
      <c r="CK59" s="1">
        <f t="shared" si="23"/>
        <v>-0.30023519569025803</v>
      </c>
    </row>
    <row r="60" spans="1:104" ht="45" x14ac:dyDescent="0.25">
      <c r="A60" s="120">
        <v>45305</v>
      </c>
      <c r="B60" s="70">
        <v>0.83796296296296291</v>
      </c>
      <c r="C60" s="68" t="s">
        <v>154</v>
      </c>
      <c r="D60" s="68" t="s">
        <v>234</v>
      </c>
      <c r="E60" s="68"/>
      <c r="F60" s="68" t="s">
        <v>218</v>
      </c>
      <c r="AJ60" s="233">
        <v>0.44451388888888888</v>
      </c>
      <c r="AK60" s="464">
        <f t="shared" si="55"/>
        <v>45305.444513888891</v>
      </c>
      <c r="AL60" s="255" t="s">
        <v>311</v>
      </c>
      <c r="AM60" s="234">
        <v>1.0999999999999999E-2</v>
      </c>
      <c r="AN60" s="255">
        <v>6.8000000000000005E-2</v>
      </c>
      <c r="AO60" s="255">
        <v>6.8000000000000005E-2</v>
      </c>
      <c r="AP60" s="255">
        <v>131.4</v>
      </c>
      <c r="AQ60" s="255">
        <f>$CZ$20</f>
        <v>165.66780904455564</v>
      </c>
      <c r="AR60" s="255">
        <f t="shared" si="7"/>
        <v>2436.2913094787591</v>
      </c>
      <c r="AS60" s="255">
        <f t="shared" si="8"/>
        <v>26.799204404266348</v>
      </c>
      <c r="AT60" s="255">
        <f t="shared" si="27"/>
        <v>165.66780904455564</v>
      </c>
      <c r="AU60" s="381">
        <f>AT60/SIN(RADIANS($CX$6))</f>
        <v>187.63039888713445</v>
      </c>
      <c r="AV60" s="4">
        <f t="shared" si="9"/>
        <v>2.4009827397761683</v>
      </c>
      <c r="AW60" s="4">
        <f t="shared" si="10"/>
        <v>2.4726538663366515</v>
      </c>
      <c r="AX60" s="1">
        <f t="shared" si="56"/>
        <v>29.200187144042516</v>
      </c>
      <c r="AY60" s="1">
        <f t="shared" si="57"/>
        <v>24.326550537929698</v>
      </c>
      <c r="BC60" s="184">
        <v>0.36646990740740742</v>
      </c>
      <c r="BD60" s="464">
        <f t="shared" si="13"/>
        <v>45305.366469907407</v>
      </c>
      <c r="BE60" s="141" t="s">
        <v>325</v>
      </c>
      <c r="BF60" s="141">
        <v>7.0000000000000001E-3</v>
      </c>
      <c r="BG60" s="141">
        <v>2.9000000000000001E-2</v>
      </c>
      <c r="BH60" s="141">
        <v>2.9000000000000001E-2</v>
      </c>
      <c r="BI60" s="141">
        <f>$CW$12</f>
        <v>41.4</v>
      </c>
      <c r="BJ60" s="141">
        <f>$CZ$12</f>
        <v>37.521142383317304</v>
      </c>
      <c r="BK60" s="141">
        <f t="shared" si="96"/>
        <v>1293.8324959764586</v>
      </c>
      <c r="BL60" s="141">
        <f t="shared" si="97"/>
        <v>9.0568274718352111</v>
      </c>
      <c r="BM60" s="141">
        <f t="shared" si="98"/>
        <v>37.521142383317304</v>
      </c>
      <c r="BN60" s="381">
        <f>BM60/SIN(RADIANS($CX$6))</f>
        <v>42.495322130984341</v>
      </c>
      <c r="BO60" s="4">
        <f t="shared" si="89"/>
        <v>1.2507047461105767</v>
      </c>
      <c r="BP60" s="4">
        <f t="shared" si="90"/>
        <v>1.3400407994041894</v>
      </c>
      <c r="BQ60" s="1">
        <f t="shared" si="14"/>
        <v>10.307532217945788</v>
      </c>
      <c r="BR60" s="1">
        <f t="shared" si="15"/>
        <v>7.7167866724310219</v>
      </c>
      <c r="BV60" s="281">
        <v>0.62097222222222226</v>
      </c>
      <c r="BW60" s="464">
        <f t="shared" si="54"/>
        <v>45305.620972222219</v>
      </c>
      <c r="BX60" s="282" t="s">
        <v>327</v>
      </c>
      <c r="BY60" s="282">
        <v>2E-3</v>
      </c>
      <c r="BZ60" s="282">
        <v>1.4E-2</v>
      </c>
      <c r="CA60" s="282">
        <v>1.4E-2</v>
      </c>
      <c r="CB60" s="282">
        <f>$CW$14</f>
        <v>33.4</v>
      </c>
      <c r="CC60" s="282">
        <f>$CZ$14</f>
        <v>27.021167612123243</v>
      </c>
      <c r="CD60" s="282">
        <f t="shared" ref="CD60" si="149">CC60/CA60</f>
        <v>1930.0834008659458</v>
      </c>
      <c r="CE60" s="282">
        <f t="shared" ref="CE60" si="150">BY60*CD60</f>
        <v>3.8601668017318915</v>
      </c>
      <c r="CF60" s="282">
        <f t="shared" ref="CF60" si="151">BZ60*CD60</f>
        <v>27.021167612123243</v>
      </c>
      <c r="CG60" s="381">
        <f>CF60/SIN(RADIANS($CX$6))</f>
        <v>30.603365172139448</v>
      </c>
      <c r="CH60" s="4">
        <f t="shared" ref="CH60" si="152">0.001*((CC60/(CA60+0.001)))</f>
        <v>1.8014111741415495</v>
      </c>
      <c r="CI60" s="4">
        <f t="shared" ref="CI60" si="153">0.001*((CC60/(CA60-0.001)))</f>
        <v>2.0785513547787109</v>
      </c>
      <c r="CJ60" s="1">
        <f t="shared" si="22"/>
        <v>5.661577975873441</v>
      </c>
      <c r="CK60" s="1">
        <f t="shared" si="23"/>
        <v>1.7816154469531806</v>
      </c>
    </row>
    <row r="61" spans="1:104" ht="45" x14ac:dyDescent="0.25">
      <c r="A61" s="123">
        <v>45305</v>
      </c>
      <c r="B61" s="98">
        <v>0.93194444444444446</v>
      </c>
      <c r="C61" s="74" t="s">
        <v>169</v>
      </c>
      <c r="D61" s="74" t="s">
        <v>242</v>
      </c>
      <c r="E61" s="74" t="s">
        <v>261</v>
      </c>
      <c r="F61" s="74" t="s">
        <v>235</v>
      </c>
      <c r="AJ61" s="233">
        <v>0.44793981481481482</v>
      </c>
      <c r="AK61" s="464">
        <f t="shared" si="55"/>
        <v>45305.447939814818</v>
      </c>
      <c r="AL61" s="255" t="s">
        <v>311</v>
      </c>
      <c r="AM61" s="234">
        <v>8.9999999999999993E-3</v>
      </c>
      <c r="AN61" s="255">
        <v>6.2E-2</v>
      </c>
      <c r="AO61" s="255">
        <v>6.2E-2</v>
      </c>
      <c r="AP61" s="255">
        <v>131.4</v>
      </c>
      <c r="AQ61" s="255">
        <f>$CZ$20</f>
        <v>165.66780904455564</v>
      </c>
      <c r="AR61" s="255">
        <f t="shared" si="7"/>
        <v>2672.0614362025103</v>
      </c>
      <c r="AS61" s="255">
        <f t="shared" si="8"/>
        <v>24.048552925822591</v>
      </c>
      <c r="AT61" s="255">
        <f t="shared" si="27"/>
        <v>165.66780904455564</v>
      </c>
      <c r="AU61" s="381">
        <f>AT61/SIN(RADIANS($CX$6))</f>
        <v>187.63039888713445</v>
      </c>
      <c r="AV61" s="4">
        <f t="shared" si="9"/>
        <v>2.6296477626119943</v>
      </c>
      <c r="AW61" s="4">
        <f t="shared" si="10"/>
        <v>2.715865722041896</v>
      </c>
      <c r="AX61" s="1">
        <f t="shared" si="56"/>
        <v>26.678200688434586</v>
      </c>
      <c r="AY61" s="1">
        <f t="shared" si="57"/>
        <v>21.332687203780694</v>
      </c>
      <c r="BC61" s="184">
        <v>0.36866898148148147</v>
      </c>
      <c r="BD61" s="464">
        <f t="shared" si="13"/>
        <v>45305.368668981479</v>
      </c>
      <c r="BE61" s="141" t="s">
        <v>325</v>
      </c>
      <c r="BF61" s="141">
        <v>8.0000000000000002E-3</v>
      </c>
      <c r="BG61" s="141">
        <v>2.9000000000000001E-2</v>
      </c>
      <c r="BH61" s="141">
        <v>2.9000000000000001E-2</v>
      </c>
      <c r="BI61" s="141">
        <f>$CW$12</f>
        <v>41.4</v>
      </c>
      <c r="BJ61" s="141">
        <f>$CZ$12</f>
        <v>37.521142383317304</v>
      </c>
      <c r="BK61" s="141">
        <f t="shared" si="96"/>
        <v>1293.8324959764586</v>
      </c>
      <c r="BL61" s="141">
        <f t="shared" si="97"/>
        <v>10.350659967811669</v>
      </c>
      <c r="BM61" s="141">
        <f t="shared" si="98"/>
        <v>37.521142383317304</v>
      </c>
      <c r="BN61" s="381">
        <f>BM61/SIN(RADIANS($CX$6))</f>
        <v>42.495322130984341</v>
      </c>
      <c r="BO61" s="4">
        <f t="shared" si="89"/>
        <v>1.2507047461105767</v>
      </c>
      <c r="BP61" s="4">
        <f t="shared" si="90"/>
        <v>1.3400407994041894</v>
      </c>
      <c r="BQ61" s="1">
        <f t="shared" si="14"/>
        <v>11.601364713922246</v>
      </c>
      <c r="BR61" s="1">
        <f t="shared" si="15"/>
        <v>9.0106191684074801</v>
      </c>
      <c r="BV61" s="148">
        <v>0.50793981481481476</v>
      </c>
      <c r="BW61" s="464">
        <f t="shared" si="54"/>
        <v>45305.507939814815</v>
      </c>
      <c r="BX61" s="144" t="s">
        <v>328</v>
      </c>
      <c r="BY61" s="144">
        <v>0.03</v>
      </c>
      <c r="BZ61" s="144">
        <v>0.247</v>
      </c>
      <c r="CA61" s="144">
        <v>0.247</v>
      </c>
      <c r="CB61" s="144">
        <f>$CW$15</f>
        <v>80</v>
      </c>
      <c r="CC61" s="144">
        <f>$CZ$15</f>
        <v>69.969576571151663</v>
      </c>
      <c r="CD61" s="144">
        <f>CC61/CA61</f>
        <v>283.27763793988527</v>
      </c>
      <c r="CE61" s="144">
        <f>BY61*CD61</f>
        <v>8.4983291381965582</v>
      </c>
      <c r="CF61" s="144">
        <f t="shared" si="19"/>
        <v>69.969576571151663</v>
      </c>
      <c r="CG61" s="381">
        <f>CF61/SIN(RADIANS($CX$6))</f>
        <v>79.24544688387985</v>
      </c>
      <c r="CH61" s="4">
        <f t="shared" si="58"/>
        <v>0.28213538939980509</v>
      </c>
      <c r="CI61" s="4">
        <f t="shared" si="59"/>
        <v>0.28442917305346205</v>
      </c>
      <c r="CJ61" s="1">
        <f t="shared" si="22"/>
        <v>8.7804645275963633</v>
      </c>
      <c r="CK61" s="1">
        <f t="shared" si="23"/>
        <v>8.2138999651430957</v>
      </c>
    </row>
    <row r="62" spans="1:104" ht="60" x14ac:dyDescent="0.25">
      <c r="A62" s="119">
        <v>45305</v>
      </c>
      <c r="B62" s="92">
        <v>0.94374999999999998</v>
      </c>
      <c r="C62" s="73" t="s">
        <v>236</v>
      </c>
      <c r="D62" s="73" t="s">
        <v>237</v>
      </c>
      <c r="E62" s="73" t="s">
        <v>238</v>
      </c>
      <c r="F62" s="73" t="s">
        <v>218</v>
      </c>
      <c r="AJ62" s="233">
        <v>0.45133101851851848</v>
      </c>
      <c r="AK62" s="464">
        <f t="shared" si="55"/>
        <v>45305.451331018521</v>
      </c>
      <c r="AL62" s="255" t="s">
        <v>311</v>
      </c>
      <c r="AM62" s="234">
        <v>0.01</v>
      </c>
      <c r="AN62" s="255">
        <v>6.2E-2</v>
      </c>
      <c r="AO62" s="255">
        <v>6.2E-2</v>
      </c>
      <c r="AP62" s="255">
        <v>131.4</v>
      </c>
      <c r="AQ62" s="255">
        <f>$CZ$20</f>
        <v>165.66780904455564</v>
      </c>
      <c r="AR62" s="255">
        <f t="shared" si="7"/>
        <v>2672.0614362025103</v>
      </c>
      <c r="AS62" s="255">
        <f t="shared" si="8"/>
        <v>26.720614362025103</v>
      </c>
      <c r="AT62" s="255">
        <f t="shared" si="27"/>
        <v>165.66780904455564</v>
      </c>
      <c r="AU62" s="381">
        <f>AT62/SIN(RADIANS($CX$6))</f>
        <v>187.63039888713445</v>
      </c>
      <c r="AV62" s="4">
        <f t="shared" si="9"/>
        <v>2.6296477626119943</v>
      </c>
      <c r="AW62" s="4">
        <f t="shared" si="10"/>
        <v>2.715865722041896</v>
      </c>
      <c r="AX62" s="1">
        <f t="shared" si="56"/>
        <v>29.350262124637098</v>
      </c>
      <c r="AY62" s="1">
        <f t="shared" si="57"/>
        <v>24.004748639983205</v>
      </c>
      <c r="BC62" s="184">
        <v>0.37079861111111106</v>
      </c>
      <c r="BD62" s="464">
        <f t="shared" si="13"/>
        <v>45305.370798611111</v>
      </c>
      <c r="BE62" s="141" t="s">
        <v>325</v>
      </c>
      <c r="BF62" s="141">
        <v>8.0000000000000002E-3</v>
      </c>
      <c r="BG62" s="141">
        <v>2.9000000000000001E-2</v>
      </c>
      <c r="BH62" s="141">
        <v>2.9000000000000001E-2</v>
      </c>
      <c r="BI62" s="141">
        <f>$CW$12</f>
        <v>41.4</v>
      </c>
      <c r="BJ62" s="141">
        <f>$CZ$12</f>
        <v>37.521142383317304</v>
      </c>
      <c r="BK62" s="141">
        <f t="shared" si="96"/>
        <v>1293.8324959764586</v>
      </c>
      <c r="BL62" s="141">
        <f t="shared" si="97"/>
        <v>10.350659967811669</v>
      </c>
      <c r="BM62" s="141">
        <f t="shared" si="98"/>
        <v>37.521142383317304</v>
      </c>
      <c r="BN62" s="381">
        <f>BM62/SIN(RADIANS($CX$6))</f>
        <v>42.495322130984341</v>
      </c>
      <c r="BO62" s="4">
        <f t="shared" si="89"/>
        <v>1.2507047461105767</v>
      </c>
      <c r="BP62" s="4">
        <f t="shared" si="90"/>
        <v>1.3400407994041894</v>
      </c>
      <c r="BQ62" s="1">
        <f t="shared" si="14"/>
        <v>11.601364713922246</v>
      </c>
      <c r="BR62" s="1">
        <f t="shared" si="15"/>
        <v>9.0106191684074801</v>
      </c>
      <c r="BV62" s="148">
        <v>0.50836805555555553</v>
      </c>
      <c r="BW62" s="464">
        <f t="shared" si="54"/>
        <v>45305.508368055554</v>
      </c>
      <c r="BX62" s="144" t="s">
        <v>328</v>
      </c>
      <c r="BY62" s="144">
        <v>2.9000000000000001E-2</v>
      </c>
      <c r="BZ62" s="144">
        <v>0.247</v>
      </c>
      <c r="CA62" s="144">
        <v>0.247</v>
      </c>
      <c r="CB62" s="144">
        <f>$CW$15</f>
        <v>80</v>
      </c>
      <c r="CC62" s="144">
        <f>$CZ$15</f>
        <v>69.969576571151663</v>
      </c>
      <c r="CD62" s="144">
        <f t="shared" ref="CD62:CD117" si="154">CC62/CA62</f>
        <v>283.27763793988527</v>
      </c>
      <c r="CE62" s="144">
        <f t="shared" ref="CE62:CE116" si="155">BY62*CD62</f>
        <v>8.2150515002566724</v>
      </c>
      <c r="CF62" s="144">
        <f t="shared" ref="CF62:CF117" si="156">BZ62*CD62</f>
        <v>69.969576571151663</v>
      </c>
      <c r="CG62" s="381">
        <f>CF62/SIN(RADIANS($CX$6))</f>
        <v>79.24544688387985</v>
      </c>
      <c r="CH62" s="4">
        <f t="shared" si="58"/>
        <v>0.28213538939980509</v>
      </c>
      <c r="CI62" s="4">
        <f t="shared" si="59"/>
        <v>0.28442917305346205</v>
      </c>
      <c r="CJ62" s="1">
        <f t="shared" si="22"/>
        <v>8.4971868896564775</v>
      </c>
      <c r="CK62" s="1">
        <f t="shared" si="23"/>
        <v>7.9306223272032099</v>
      </c>
    </row>
    <row r="63" spans="1:104" ht="30" x14ac:dyDescent="0.25">
      <c r="A63" s="131">
        <v>45305</v>
      </c>
      <c r="B63" s="132">
        <v>0.95833333333333337</v>
      </c>
      <c r="C63" s="133" t="s">
        <v>70</v>
      </c>
      <c r="D63" s="133" t="s">
        <v>225</v>
      </c>
      <c r="E63" s="133"/>
      <c r="F63" s="133" t="s">
        <v>60</v>
      </c>
      <c r="AJ63" s="233">
        <v>0.45483796296296292</v>
      </c>
      <c r="AK63" s="464">
        <f t="shared" si="55"/>
        <v>45305.454837962963</v>
      </c>
      <c r="AL63" s="255" t="s">
        <v>311</v>
      </c>
      <c r="AM63" s="234">
        <v>8.9999999999999993E-3</v>
      </c>
      <c r="AN63" s="255">
        <v>6.2E-2</v>
      </c>
      <c r="AO63" s="255">
        <v>6.2E-2</v>
      </c>
      <c r="AP63" s="255">
        <v>131.4</v>
      </c>
      <c r="AQ63" s="255">
        <f>$CZ$20</f>
        <v>165.66780904455564</v>
      </c>
      <c r="AR63" s="255">
        <f t="shared" si="7"/>
        <v>2672.0614362025103</v>
      </c>
      <c r="AS63" s="255">
        <f t="shared" si="8"/>
        <v>24.048552925822591</v>
      </c>
      <c r="AT63" s="255">
        <f t="shared" si="27"/>
        <v>165.66780904455564</v>
      </c>
      <c r="AU63" s="381">
        <f>AT63/SIN(RADIANS($CX$6))</f>
        <v>187.63039888713445</v>
      </c>
      <c r="AV63" s="4">
        <f t="shared" si="9"/>
        <v>2.6296477626119943</v>
      </c>
      <c r="AW63" s="4">
        <f t="shared" si="10"/>
        <v>2.715865722041896</v>
      </c>
      <c r="AX63" s="1">
        <f t="shared" si="56"/>
        <v>26.678200688434586</v>
      </c>
      <c r="AY63" s="1">
        <f t="shared" si="57"/>
        <v>21.332687203780694</v>
      </c>
      <c r="BC63" s="184">
        <v>0.37260416666666668</v>
      </c>
      <c r="BD63" s="464">
        <f t="shared" si="13"/>
        <v>45305.372604166667</v>
      </c>
      <c r="BE63" s="141" t="s">
        <v>325</v>
      </c>
      <c r="BF63" s="141">
        <v>7.0000000000000001E-3</v>
      </c>
      <c r="BG63" s="141">
        <v>2.9000000000000001E-2</v>
      </c>
      <c r="BH63" s="141">
        <v>2.9000000000000001E-2</v>
      </c>
      <c r="BI63" s="141">
        <f>$CW$12</f>
        <v>41.4</v>
      </c>
      <c r="BJ63" s="141">
        <f>$CZ$12</f>
        <v>37.521142383317304</v>
      </c>
      <c r="BK63" s="141">
        <f t="shared" si="96"/>
        <v>1293.8324959764586</v>
      </c>
      <c r="BL63" s="141">
        <f t="shared" si="97"/>
        <v>9.0568274718352111</v>
      </c>
      <c r="BM63" s="141">
        <f t="shared" si="98"/>
        <v>37.521142383317304</v>
      </c>
      <c r="BN63" s="381">
        <f>BM63/SIN(RADIANS($CX$6))</f>
        <v>42.495322130984341</v>
      </c>
      <c r="BO63" s="4">
        <f t="shared" si="89"/>
        <v>1.2507047461105767</v>
      </c>
      <c r="BP63" s="4">
        <f t="shared" si="90"/>
        <v>1.3400407994041894</v>
      </c>
      <c r="BQ63" s="1">
        <f t="shared" si="14"/>
        <v>10.307532217945788</v>
      </c>
      <c r="BR63" s="1">
        <f t="shared" si="15"/>
        <v>7.7167866724310219</v>
      </c>
      <c r="BV63" s="148">
        <v>0.50865740740740739</v>
      </c>
      <c r="BW63" s="464">
        <f t="shared" si="54"/>
        <v>45305.508657407408</v>
      </c>
      <c r="BX63" s="144" t="s">
        <v>328</v>
      </c>
      <c r="BY63" s="144">
        <v>5.0999999999999997E-2</v>
      </c>
      <c r="BZ63" s="144">
        <v>0.247</v>
      </c>
      <c r="CA63" s="144">
        <v>0.247</v>
      </c>
      <c r="CB63" s="144">
        <f>$CW$15</f>
        <v>80</v>
      </c>
      <c r="CC63" s="144">
        <f>$CZ$15</f>
        <v>69.969576571151663</v>
      </c>
      <c r="CD63" s="144">
        <f t="shared" si="154"/>
        <v>283.27763793988527</v>
      </c>
      <c r="CE63" s="144">
        <f t="shared" si="155"/>
        <v>14.447159534934148</v>
      </c>
      <c r="CF63" s="144">
        <f t="shared" si="156"/>
        <v>69.969576571151663</v>
      </c>
      <c r="CG63" s="381">
        <f>CF63/SIN(RADIANS($CX$6))</f>
        <v>79.24544688387985</v>
      </c>
      <c r="CH63" s="4">
        <f t="shared" si="58"/>
        <v>0.28213538939980509</v>
      </c>
      <c r="CI63" s="4">
        <f t="shared" si="59"/>
        <v>0.28442917305346205</v>
      </c>
      <c r="CJ63" s="1">
        <f t="shared" si="22"/>
        <v>14.729294924333953</v>
      </c>
      <c r="CK63" s="1">
        <f t="shared" si="23"/>
        <v>14.162730361880685</v>
      </c>
    </row>
    <row r="64" spans="1:104" ht="45" x14ac:dyDescent="0.25">
      <c r="A64" s="128">
        <v>45305</v>
      </c>
      <c r="B64" s="129">
        <v>0.95833333333333337</v>
      </c>
      <c r="C64" s="130" t="s">
        <v>215</v>
      </c>
      <c r="D64" s="130" t="s">
        <v>231</v>
      </c>
      <c r="E64" s="130"/>
      <c r="F64" s="130" t="s">
        <v>184</v>
      </c>
      <c r="AJ64" s="233">
        <v>0.45818287037037037</v>
      </c>
      <c r="AK64" s="464">
        <f t="shared" si="55"/>
        <v>45305.458182870374</v>
      </c>
      <c r="AL64" s="255" t="s">
        <v>311</v>
      </c>
      <c r="AM64" s="234">
        <v>8.0000000000000002E-3</v>
      </c>
      <c r="AN64" s="255">
        <v>6.2E-2</v>
      </c>
      <c r="AO64" s="255">
        <v>6.2E-2</v>
      </c>
      <c r="AP64" s="255">
        <v>131.4</v>
      </c>
      <c r="AQ64" s="255">
        <f>$CZ$20</f>
        <v>165.66780904455564</v>
      </c>
      <c r="AR64" s="255">
        <f t="shared" si="7"/>
        <v>2672.0614362025103</v>
      </c>
      <c r="AS64" s="255">
        <f t="shared" si="8"/>
        <v>21.376491489620083</v>
      </c>
      <c r="AT64" s="255">
        <f t="shared" si="27"/>
        <v>165.66780904455564</v>
      </c>
      <c r="AU64" s="381">
        <f>AT64/SIN(RADIANS($CX$6))</f>
        <v>187.63039888713445</v>
      </c>
      <c r="AV64" s="4">
        <f t="shared" si="9"/>
        <v>2.6296477626119943</v>
      </c>
      <c r="AW64" s="4">
        <f t="shared" si="10"/>
        <v>2.715865722041896</v>
      </c>
      <c r="AX64" s="1">
        <f t="shared" si="56"/>
        <v>24.006139252232078</v>
      </c>
      <c r="AY64" s="1">
        <f t="shared" si="57"/>
        <v>18.660625767578185</v>
      </c>
      <c r="BC64" s="184">
        <v>0.37440972222222224</v>
      </c>
      <c r="BD64" s="464">
        <f t="shared" si="13"/>
        <v>45305.374409722222</v>
      </c>
      <c r="BE64" s="141" t="s">
        <v>325</v>
      </c>
      <c r="BF64" s="141">
        <v>7.0000000000000001E-3</v>
      </c>
      <c r="BG64" s="141">
        <v>2.9000000000000001E-2</v>
      </c>
      <c r="BH64" s="141">
        <v>2.9000000000000001E-2</v>
      </c>
      <c r="BI64" s="141">
        <f>$CW$12</f>
        <v>41.4</v>
      </c>
      <c r="BJ64" s="141">
        <f>$CZ$12</f>
        <v>37.521142383317304</v>
      </c>
      <c r="BK64" s="141">
        <f t="shared" si="96"/>
        <v>1293.8324959764586</v>
      </c>
      <c r="BL64" s="141">
        <f t="shared" si="97"/>
        <v>9.0568274718352111</v>
      </c>
      <c r="BM64" s="141">
        <f t="shared" si="98"/>
        <v>37.521142383317304</v>
      </c>
      <c r="BN64" s="381">
        <f>BM64/SIN(RADIANS($CX$6))</f>
        <v>42.495322130984341</v>
      </c>
      <c r="BO64" s="4">
        <f t="shared" si="89"/>
        <v>1.2507047461105767</v>
      </c>
      <c r="BP64" s="4">
        <f t="shared" si="90"/>
        <v>1.3400407994041894</v>
      </c>
      <c r="BQ64" s="1">
        <f t="shared" si="14"/>
        <v>10.307532217945788</v>
      </c>
      <c r="BR64" s="1">
        <f t="shared" si="15"/>
        <v>7.7167866724310219</v>
      </c>
      <c r="BV64" s="148">
        <v>0.50901620370370371</v>
      </c>
      <c r="BW64" s="464">
        <f t="shared" si="54"/>
        <v>45305.509016203701</v>
      </c>
      <c r="BX64" s="144" t="s">
        <v>328</v>
      </c>
      <c r="BY64" s="144">
        <v>0.04</v>
      </c>
      <c r="BZ64" s="144">
        <v>0.247</v>
      </c>
      <c r="CA64" s="144">
        <v>0.247</v>
      </c>
      <c r="CB64" s="144">
        <f>$CW$15</f>
        <v>80</v>
      </c>
      <c r="CC64" s="144">
        <f>$CZ$15</f>
        <v>69.969576571151663</v>
      </c>
      <c r="CD64" s="144">
        <f t="shared" si="154"/>
        <v>283.27763793988527</v>
      </c>
      <c r="CE64" s="144">
        <f t="shared" si="155"/>
        <v>11.331105517595411</v>
      </c>
      <c r="CF64" s="144">
        <f t="shared" si="156"/>
        <v>69.969576571151663</v>
      </c>
      <c r="CG64" s="381">
        <f>CF64/SIN(RADIANS($CX$6))</f>
        <v>79.24544688387985</v>
      </c>
      <c r="CH64" s="4">
        <f t="shared" si="58"/>
        <v>0.28213538939980509</v>
      </c>
      <c r="CI64" s="4">
        <f t="shared" si="59"/>
        <v>0.28442917305346205</v>
      </c>
      <c r="CJ64" s="1">
        <f t="shared" ref="CJ64:CJ127" si="157">CE64+CH64</f>
        <v>11.613240906995216</v>
      </c>
      <c r="CK64" s="1">
        <f t="shared" ref="CK64:CK127" si="158">CE64-CI64</f>
        <v>11.046676344541948</v>
      </c>
    </row>
    <row r="65" spans="1:89" ht="45.75" thickBot="1" x14ac:dyDescent="0.3">
      <c r="A65" s="104">
        <v>45306</v>
      </c>
      <c r="B65" s="105">
        <v>5.8958333333333335E-2</v>
      </c>
      <c r="C65" s="77" t="s">
        <v>204</v>
      </c>
      <c r="D65" s="77" t="s">
        <v>227</v>
      </c>
      <c r="E65" s="77" t="s">
        <v>228</v>
      </c>
      <c r="F65" s="77" t="s">
        <v>60</v>
      </c>
      <c r="AJ65" s="268">
        <v>0.46042824074074074</v>
      </c>
      <c r="AK65" s="464">
        <f t="shared" si="55"/>
        <v>45305.460428240738</v>
      </c>
      <c r="AL65" s="242" t="s">
        <v>311</v>
      </c>
      <c r="AM65" s="242">
        <v>1.6E-2</v>
      </c>
      <c r="AN65" s="242">
        <v>0.13</v>
      </c>
      <c r="AO65" s="242">
        <v>0.13</v>
      </c>
      <c r="AP65" s="242">
        <v>131.4</v>
      </c>
      <c r="AQ65" s="242">
        <f>$CZ$20</f>
        <v>165.66780904455564</v>
      </c>
      <c r="AR65" s="242">
        <f t="shared" si="7"/>
        <v>1274.3677618811971</v>
      </c>
      <c r="AS65" s="242">
        <f t="shared" si="8"/>
        <v>20.389884190099153</v>
      </c>
      <c r="AT65" s="242">
        <f t="shared" si="27"/>
        <v>165.66780904455564</v>
      </c>
      <c r="AU65" s="381">
        <f>AT65/SIN(RADIANS($CX$6))</f>
        <v>187.63039888713445</v>
      </c>
      <c r="AV65" s="4">
        <f t="shared" si="9"/>
        <v>1.264639763698898</v>
      </c>
      <c r="AW65" s="4">
        <f t="shared" si="10"/>
        <v>1.2842465817407414</v>
      </c>
      <c r="AX65" s="1">
        <f t="shared" si="56"/>
        <v>21.654523953798051</v>
      </c>
      <c r="AY65" s="1">
        <f t="shared" si="57"/>
        <v>19.105637608358411</v>
      </c>
      <c r="BC65" s="184">
        <v>0.37778935185185186</v>
      </c>
      <c r="BD65" s="464">
        <f t="shared" si="13"/>
        <v>45305.377789351849</v>
      </c>
      <c r="BE65" s="141" t="s">
        <v>325</v>
      </c>
      <c r="BF65" s="141">
        <v>8.9999999999999993E-3</v>
      </c>
      <c r="BG65" s="141">
        <v>2.9000000000000001E-2</v>
      </c>
      <c r="BH65" s="141">
        <v>2.9000000000000001E-2</v>
      </c>
      <c r="BI65" s="141">
        <f>$CW$12</f>
        <v>41.4</v>
      </c>
      <c r="BJ65" s="141">
        <f>$CZ$12</f>
        <v>37.521142383317304</v>
      </c>
      <c r="BK65" s="141">
        <f t="shared" si="96"/>
        <v>1293.8324959764586</v>
      </c>
      <c r="BL65" s="141">
        <f t="shared" si="97"/>
        <v>11.644492463788128</v>
      </c>
      <c r="BM65" s="141">
        <f t="shared" si="98"/>
        <v>37.521142383317304</v>
      </c>
      <c r="BN65" s="381">
        <f>BM65/SIN(RADIANS($CX$6))</f>
        <v>42.495322130984341</v>
      </c>
      <c r="BO65" s="4">
        <f t="shared" si="89"/>
        <v>1.2507047461105767</v>
      </c>
      <c r="BP65" s="4">
        <f t="shared" si="90"/>
        <v>1.3400407994041894</v>
      </c>
      <c r="BQ65" s="1">
        <f t="shared" si="14"/>
        <v>12.895197209898704</v>
      </c>
      <c r="BR65" s="1">
        <f t="shared" si="15"/>
        <v>10.304451664383938</v>
      </c>
      <c r="BV65" s="148">
        <v>0.50934027777777779</v>
      </c>
      <c r="BW65" s="464">
        <f t="shared" si="54"/>
        <v>45305.509340277778</v>
      </c>
      <c r="BX65" s="144" t="s">
        <v>328</v>
      </c>
      <c r="BY65" s="144">
        <v>3.3000000000000002E-2</v>
      </c>
      <c r="BZ65" s="144">
        <v>0.247</v>
      </c>
      <c r="CA65" s="144">
        <v>0.247</v>
      </c>
      <c r="CB65" s="144">
        <f>$CW$15</f>
        <v>80</v>
      </c>
      <c r="CC65" s="144">
        <f>$CZ$15</f>
        <v>69.969576571151663</v>
      </c>
      <c r="CD65" s="144">
        <f t="shared" si="154"/>
        <v>283.27763793988527</v>
      </c>
      <c r="CE65" s="144">
        <f t="shared" si="155"/>
        <v>9.3481620520162139</v>
      </c>
      <c r="CF65" s="144">
        <f t="shared" si="156"/>
        <v>69.969576571151663</v>
      </c>
      <c r="CG65" s="381">
        <f>CF65/SIN(RADIANS($CX$6))</f>
        <v>79.24544688387985</v>
      </c>
      <c r="CH65" s="4">
        <f t="shared" si="58"/>
        <v>0.28213538939980509</v>
      </c>
      <c r="CI65" s="4">
        <f t="shared" si="59"/>
        <v>0.28442917305346205</v>
      </c>
      <c r="CJ65" s="1">
        <f t="shared" si="157"/>
        <v>9.630297441416019</v>
      </c>
      <c r="CK65" s="1">
        <f t="shared" si="158"/>
        <v>9.0637328789627514</v>
      </c>
    </row>
    <row r="66" spans="1:89" ht="30" x14ac:dyDescent="0.25">
      <c r="A66" s="116">
        <v>45306</v>
      </c>
      <c r="B66" s="102">
        <v>6.3425925925925927E-2</v>
      </c>
      <c r="C66" s="75" t="s">
        <v>195</v>
      </c>
      <c r="D66" s="75" t="s">
        <v>226</v>
      </c>
      <c r="E66" s="75" t="s">
        <v>229</v>
      </c>
      <c r="F66" s="75" t="s">
        <v>60</v>
      </c>
      <c r="AJ66" s="291" t="e">
        <f>#REF!</f>
        <v>#REF!</v>
      </c>
      <c r="AK66" s="464" t="e">
        <f t="shared" si="55"/>
        <v>#REF!</v>
      </c>
      <c r="AL66" s="292"/>
      <c r="AM66" s="292"/>
      <c r="AN66" s="292"/>
      <c r="AO66" s="292"/>
      <c r="AP66" s="292"/>
      <c r="AQ66" s="292"/>
      <c r="AR66" s="292"/>
      <c r="AS66" s="292"/>
      <c r="AT66" s="292"/>
      <c r="AU66" s="381">
        <f>AT66/SIN(RADIANS($CX$6))</f>
        <v>0</v>
      </c>
      <c r="AV66" s="4"/>
      <c r="AW66" s="4"/>
      <c r="AX66" s="1"/>
      <c r="AY66" s="1"/>
      <c r="BC66" s="184">
        <v>0.38116898148148143</v>
      </c>
      <c r="BD66" s="464">
        <f t="shared" si="13"/>
        <v>45305.381168981483</v>
      </c>
      <c r="BE66" s="141" t="s">
        <v>325</v>
      </c>
      <c r="BF66" s="141">
        <v>8.0000000000000002E-3</v>
      </c>
      <c r="BG66" s="141">
        <v>2.9000000000000001E-2</v>
      </c>
      <c r="BH66" s="141">
        <v>2.9000000000000001E-2</v>
      </c>
      <c r="BI66" s="141">
        <f>$CW$12</f>
        <v>41.4</v>
      </c>
      <c r="BJ66" s="141">
        <f>$CZ$12</f>
        <v>37.521142383317304</v>
      </c>
      <c r="BK66" s="141">
        <f t="shared" si="96"/>
        <v>1293.8324959764586</v>
      </c>
      <c r="BL66" s="141">
        <f t="shared" si="97"/>
        <v>10.350659967811669</v>
      </c>
      <c r="BM66" s="141">
        <f t="shared" si="98"/>
        <v>37.521142383317304</v>
      </c>
      <c r="BN66" s="381">
        <f>BM66/SIN(RADIANS($CX$6))</f>
        <v>42.495322130984341</v>
      </c>
      <c r="BO66" s="4">
        <f t="shared" si="89"/>
        <v>1.2507047461105767</v>
      </c>
      <c r="BP66" s="4">
        <f t="shared" si="90"/>
        <v>1.3400407994041894</v>
      </c>
      <c r="BQ66" s="1">
        <f t="shared" si="14"/>
        <v>11.601364713922246</v>
      </c>
      <c r="BR66" s="1">
        <f t="shared" si="15"/>
        <v>9.0106191684074801</v>
      </c>
      <c r="BV66" s="148">
        <v>0.50962962962962965</v>
      </c>
      <c r="BW66" s="464">
        <f t="shared" si="54"/>
        <v>45305.509629629632</v>
      </c>
      <c r="BX66" s="144" t="s">
        <v>328</v>
      </c>
      <c r="BY66" s="144">
        <v>4.7E-2</v>
      </c>
      <c r="BZ66" s="144">
        <v>0.247</v>
      </c>
      <c r="CA66" s="144">
        <v>0.247</v>
      </c>
      <c r="CB66" s="144">
        <f>$CW$15</f>
        <v>80</v>
      </c>
      <c r="CC66" s="144">
        <f>$CZ$15</f>
        <v>69.969576571151663</v>
      </c>
      <c r="CD66" s="144">
        <f t="shared" si="154"/>
        <v>283.27763793988527</v>
      </c>
      <c r="CE66" s="144">
        <f t="shared" si="155"/>
        <v>13.314048983174608</v>
      </c>
      <c r="CF66" s="144">
        <f t="shared" si="156"/>
        <v>69.969576571151663</v>
      </c>
      <c r="CG66" s="381">
        <f>CF66/SIN(RADIANS($CX$6))</f>
        <v>79.24544688387985</v>
      </c>
      <c r="CH66" s="4">
        <f t="shared" si="58"/>
        <v>0.28213538939980509</v>
      </c>
      <c r="CI66" s="4">
        <f t="shared" si="59"/>
        <v>0.28442917305346205</v>
      </c>
      <c r="CJ66" s="1">
        <f t="shared" si="157"/>
        <v>13.596184372574413</v>
      </c>
      <c r="CK66" s="1">
        <f t="shared" si="158"/>
        <v>13.029619810121146</v>
      </c>
    </row>
    <row r="67" spans="1:89" ht="60" x14ac:dyDescent="0.25">
      <c r="A67" s="114">
        <v>45306</v>
      </c>
      <c r="B67" s="79">
        <v>8.1250000000000003E-2</v>
      </c>
      <c r="C67" s="78" t="s">
        <v>146</v>
      </c>
      <c r="D67" s="78" t="s">
        <v>240</v>
      </c>
      <c r="E67" s="78" t="s">
        <v>239</v>
      </c>
      <c r="F67" s="78" t="s">
        <v>218</v>
      </c>
      <c r="AJ67" s="260">
        <v>0.33802083333333338</v>
      </c>
      <c r="AK67" s="464">
        <f t="shared" si="55"/>
        <v>45305.338020833333</v>
      </c>
      <c r="AL67" s="241" t="s">
        <v>321</v>
      </c>
      <c r="AM67" s="241">
        <v>3.0000000000000001E-3</v>
      </c>
      <c r="AN67" s="241">
        <v>0.01</v>
      </c>
      <c r="AO67" s="241">
        <v>0.05</v>
      </c>
      <c r="AP67" s="241">
        <f>$CW$8</f>
        <v>197.2</v>
      </c>
      <c r="AQ67" s="241">
        <f>$CZ$8</f>
        <v>190.48057294420425</v>
      </c>
      <c r="AR67" s="241">
        <f t="shared" ref="AR67:AR123" si="159">AQ67/AO67</f>
        <v>3809.6114588840851</v>
      </c>
      <c r="AS67" s="241">
        <f t="shared" ref="AS67:AS123" si="160">AM67*AR67</f>
        <v>11.428834376652256</v>
      </c>
      <c r="AT67" s="241">
        <f>AN67*AR67</f>
        <v>38.096114588840855</v>
      </c>
      <c r="AU67" s="381">
        <f>AT67/SIN(RADIANS($CX$6))</f>
        <v>43.146518430938933</v>
      </c>
      <c r="AV67" s="4">
        <f t="shared" ref="AV67:AV123" si="161">0.001*((AQ67/(AO67+0.001)))</f>
        <v>3.7349131949843968</v>
      </c>
      <c r="AW67" s="4">
        <f t="shared" ref="AW67:AW123" si="162">0.001*((AQ67/(AO67-0.001)))</f>
        <v>3.8873586315143727</v>
      </c>
      <c r="AX67" s="1">
        <f>AS67+AV67</f>
        <v>15.163747571636653</v>
      </c>
      <c r="AY67" s="1">
        <f>AS67-AW67</f>
        <v>7.541475745137884</v>
      </c>
      <c r="BC67" s="184">
        <v>0.3825810185185185</v>
      </c>
      <c r="BD67" s="464">
        <f t="shared" si="13"/>
        <v>45305.382581018515</v>
      </c>
      <c r="BE67" s="141" t="s">
        <v>325</v>
      </c>
      <c r="BF67" s="141">
        <v>7.0000000000000001E-3</v>
      </c>
      <c r="BG67" s="141">
        <v>2.9000000000000001E-2</v>
      </c>
      <c r="BH67" s="141">
        <v>2.9000000000000001E-2</v>
      </c>
      <c r="BI67" s="141">
        <f>$CW$12</f>
        <v>41.4</v>
      </c>
      <c r="BJ67" s="141">
        <f>$CZ$12</f>
        <v>37.521142383317304</v>
      </c>
      <c r="BK67" s="141">
        <f t="shared" si="96"/>
        <v>1293.8324959764586</v>
      </c>
      <c r="BL67" s="141">
        <f t="shared" si="97"/>
        <v>9.0568274718352111</v>
      </c>
      <c r="BM67" s="141">
        <f t="shared" si="98"/>
        <v>37.521142383317304</v>
      </c>
      <c r="BN67" s="381">
        <f>BM67/SIN(RADIANS($CX$6))</f>
        <v>42.495322130984341</v>
      </c>
      <c r="BO67" s="4">
        <f t="shared" si="89"/>
        <v>1.2507047461105767</v>
      </c>
      <c r="BP67" s="4">
        <f t="shared" si="90"/>
        <v>1.3400407994041894</v>
      </c>
      <c r="BQ67" s="1">
        <f t="shared" si="14"/>
        <v>10.307532217945788</v>
      </c>
      <c r="BR67" s="1">
        <f t="shared" si="15"/>
        <v>7.7167866724310219</v>
      </c>
      <c r="BV67" s="187">
        <v>0.51004629629629628</v>
      </c>
      <c r="BW67" s="464">
        <f t="shared" si="54"/>
        <v>45305.510046296295</v>
      </c>
      <c r="BX67" s="144" t="s">
        <v>328</v>
      </c>
      <c r="BY67" s="144">
        <v>0.04</v>
      </c>
      <c r="BZ67" s="144">
        <v>0.247</v>
      </c>
      <c r="CA67" s="144">
        <v>0.247</v>
      </c>
      <c r="CB67" s="144">
        <f>$CW$15</f>
        <v>80</v>
      </c>
      <c r="CC67" s="144">
        <f>$CZ$15</f>
        <v>69.969576571151663</v>
      </c>
      <c r="CD67" s="144">
        <f t="shared" si="154"/>
        <v>283.27763793988527</v>
      </c>
      <c r="CE67" s="144">
        <f t="shared" si="155"/>
        <v>11.331105517595411</v>
      </c>
      <c r="CF67" s="144">
        <f t="shared" si="156"/>
        <v>69.969576571151663</v>
      </c>
      <c r="CG67" s="381">
        <f>CF67/SIN(RADIANS($CX$6))</f>
        <v>79.24544688387985</v>
      </c>
      <c r="CH67" s="4">
        <f t="shared" si="58"/>
        <v>0.28213538939980509</v>
      </c>
      <c r="CI67" s="4">
        <f t="shared" si="59"/>
        <v>0.28442917305346205</v>
      </c>
      <c r="CJ67" s="1">
        <f t="shared" si="157"/>
        <v>11.613240906995216</v>
      </c>
      <c r="CK67" s="1">
        <f t="shared" si="158"/>
        <v>11.046676344541948</v>
      </c>
    </row>
    <row r="68" spans="1:89" ht="30" x14ac:dyDescent="0.25">
      <c r="A68" s="125">
        <v>45306</v>
      </c>
      <c r="B68" s="126">
        <v>0.125</v>
      </c>
      <c r="C68" s="127" t="s">
        <v>21</v>
      </c>
      <c r="D68" s="127" t="s">
        <v>245</v>
      </c>
      <c r="E68" s="127"/>
      <c r="F68" s="127" t="s">
        <v>235</v>
      </c>
      <c r="AJ68" s="261">
        <v>0.33846064814814819</v>
      </c>
      <c r="AK68" s="464">
        <f t="shared" si="55"/>
        <v>45305.338460648149</v>
      </c>
      <c r="AL68" s="236" t="s">
        <v>321</v>
      </c>
      <c r="AM68" s="236">
        <v>5.0000000000000001E-3</v>
      </c>
      <c r="AN68" s="236">
        <v>1.4999999999999999E-2</v>
      </c>
      <c r="AO68" s="236">
        <v>0.05</v>
      </c>
      <c r="AP68" s="236">
        <f>$CW$8</f>
        <v>197.2</v>
      </c>
      <c r="AQ68" s="236">
        <f>$CZ$8</f>
        <v>190.48057294420425</v>
      </c>
      <c r="AR68" s="236">
        <f t="shared" si="159"/>
        <v>3809.6114588840851</v>
      </c>
      <c r="AS68" s="236">
        <f t="shared" si="160"/>
        <v>19.048057294420428</v>
      </c>
      <c r="AT68" s="236">
        <f t="shared" ref="AT68:AT123" si="163">AN68*AR68</f>
        <v>57.144171883261272</v>
      </c>
      <c r="AU68" s="381">
        <f>AT68/SIN(RADIANS($CX$6))</f>
        <v>64.719777646408389</v>
      </c>
      <c r="AV68" s="4">
        <f t="shared" si="161"/>
        <v>3.7349131949843968</v>
      </c>
      <c r="AW68" s="4">
        <f t="shared" si="162"/>
        <v>3.8873586315143727</v>
      </c>
      <c r="AX68" s="1">
        <f t="shared" ref="AX68:AX131" si="164">AS68+AV68</f>
        <v>22.782970489404825</v>
      </c>
      <c r="AY68" s="1">
        <f t="shared" ref="AY68:AY131" si="165">AS68-AW68</f>
        <v>15.160698662906055</v>
      </c>
      <c r="BC68" s="184">
        <v>0.38594907407407408</v>
      </c>
      <c r="BD68" s="464">
        <f t="shared" si="13"/>
        <v>45305.385949074072</v>
      </c>
      <c r="BE68" s="141" t="s">
        <v>325</v>
      </c>
      <c r="BF68" s="141">
        <v>7.0000000000000001E-3</v>
      </c>
      <c r="BG68" s="141">
        <v>2.9000000000000001E-2</v>
      </c>
      <c r="BH68" s="141">
        <v>2.9000000000000001E-2</v>
      </c>
      <c r="BI68" s="141">
        <f>$CW$12</f>
        <v>41.4</v>
      </c>
      <c r="BJ68" s="141">
        <f>$CZ$12</f>
        <v>37.521142383317304</v>
      </c>
      <c r="BK68" s="141">
        <f t="shared" si="96"/>
        <v>1293.8324959764586</v>
      </c>
      <c r="BL68" s="141">
        <f t="shared" si="97"/>
        <v>9.0568274718352111</v>
      </c>
      <c r="BM68" s="141">
        <f t="shared" si="98"/>
        <v>37.521142383317304</v>
      </c>
      <c r="BN68" s="381">
        <f>BM68/SIN(RADIANS($CX$6))</f>
        <v>42.495322130984341</v>
      </c>
      <c r="BO68" s="4">
        <f t="shared" si="89"/>
        <v>1.2507047461105767</v>
      </c>
      <c r="BP68" s="4">
        <f t="shared" si="90"/>
        <v>1.3400407994041894</v>
      </c>
      <c r="BQ68" s="1">
        <f t="shared" si="14"/>
        <v>10.307532217945788</v>
      </c>
      <c r="BR68" s="1">
        <f t="shared" si="15"/>
        <v>7.7167866724310219</v>
      </c>
      <c r="BV68" s="187">
        <v>0.51038194444444451</v>
      </c>
      <c r="BW68" s="464">
        <f t="shared" si="54"/>
        <v>45305.510381944441</v>
      </c>
      <c r="BX68" s="144" t="s">
        <v>328</v>
      </c>
      <c r="BY68" s="144">
        <v>3.6999999999999998E-2</v>
      </c>
      <c r="BZ68" s="144">
        <v>0.247</v>
      </c>
      <c r="CA68" s="144">
        <v>0.247</v>
      </c>
      <c r="CB68" s="144">
        <f>$CW$15</f>
        <v>80</v>
      </c>
      <c r="CC68" s="144">
        <f>$CZ$15</f>
        <v>69.969576571151663</v>
      </c>
      <c r="CD68" s="144">
        <f t="shared" si="154"/>
        <v>283.27763793988527</v>
      </c>
      <c r="CE68" s="144">
        <f t="shared" si="155"/>
        <v>10.481272603775754</v>
      </c>
      <c r="CF68" s="144">
        <f t="shared" si="156"/>
        <v>69.969576571151663</v>
      </c>
      <c r="CG68" s="381">
        <f>CF68/SIN(RADIANS($CX$6))</f>
        <v>79.24544688387985</v>
      </c>
      <c r="CH68" s="4">
        <f t="shared" si="58"/>
        <v>0.28213538939980509</v>
      </c>
      <c r="CI68" s="4">
        <f t="shared" si="59"/>
        <v>0.28442917305346205</v>
      </c>
      <c r="CJ68" s="1">
        <f t="shared" si="157"/>
        <v>10.763407993175559</v>
      </c>
      <c r="CK68" s="1">
        <f t="shared" si="158"/>
        <v>10.196843430722291</v>
      </c>
    </row>
    <row r="69" spans="1:89" x14ac:dyDescent="0.25">
      <c r="A69" s="120">
        <v>45306</v>
      </c>
      <c r="B69" s="69">
        <v>0.125</v>
      </c>
      <c r="C69" s="68" t="s">
        <v>138</v>
      </c>
      <c r="D69" s="68" t="s">
        <v>243</v>
      </c>
      <c r="E69" s="68"/>
      <c r="F69" s="68" t="s">
        <v>235</v>
      </c>
      <c r="AJ69" s="261">
        <v>0.33902777777777776</v>
      </c>
      <c r="AK69" s="464">
        <f t="shared" si="55"/>
        <v>45305.33902777778</v>
      </c>
      <c r="AL69" s="236" t="s">
        <v>321</v>
      </c>
      <c r="AM69" s="236">
        <v>4.0000000000000001E-3</v>
      </c>
      <c r="AN69" s="236">
        <v>1.7000000000000001E-2</v>
      </c>
      <c r="AO69" s="236">
        <v>0.05</v>
      </c>
      <c r="AP69" s="236">
        <f>$CW$8</f>
        <v>197.2</v>
      </c>
      <c r="AQ69" s="236">
        <f>$CZ$8</f>
        <v>190.48057294420425</v>
      </c>
      <c r="AR69" s="236">
        <f t="shared" si="159"/>
        <v>3809.6114588840851</v>
      </c>
      <c r="AS69" s="236">
        <f t="shared" si="160"/>
        <v>15.238445835536341</v>
      </c>
      <c r="AT69" s="236">
        <f t="shared" si="163"/>
        <v>64.763394801029449</v>
      </c>
      <c r="AU69" s="381">
        <f>AT69/SIN(RADIANS($CX$6))</f>
        <v>73.349081332596185</v>
      </c>
      <c r="AV69" s="4">
        <f t="shared" si="161"/>
        <v>3.7349131949843968</v>
      </c>
      <c r="AW69" s="4">
        <f t="shared" si="162"/>
        <v>3.8873586315143727</v>
      </c>
      <c r="AX69" s="1">
        <f t="shared" si="164"/>
        <v>18.973359030520736</v>
      </c>
      <c r="AY69" s="1">
        <f t="shared" si="165"/>
        <v>11.351087204021969</v>
      </c>
      <c r="BC69" s="184">
        <v>0.38896990740740739</v>
      </c>
      <c r="BD69" s="464">
        <f t="shared" ref="BD69:BD114" si="166">BC69+DATE(2024,1,14)</f>
        <v>45305.388969907406</v>
      </c>
      <c r="BE69" s="141" t="s">
        <v>325</v>
      </c>
      <c r="BF69" s="141">
        <v>8.9999999999999993E-3</v>
      </c>
      <c r="BG69" s="141">
        <v>3.5000000000000003E-2</v>
      </c>
      <c r="BH69" s="141">
        <v>3.5000000000000003E-2</v>
      </c>
      <c r="BI69" s="141">
        <f>$CW$12</f>
        <v>41.4</v>
      </c>
      <c r="BJ69" s="141">
        <f>$CZ$12</f>
        <v>37.521142383317304</v>
      </c>
      <c r="BK69" s="141">
        <f t="shared" si="96"/>
        <v>1072.0326395233515</v>
      </c>
      <c r="BL69" s="141">
        <f t="shared" si="97"/>
        <v>9.6482937557101618</v>
      </c>
      <c r="BM69" s="141">
        <f t="shared" si="98"/>
        <v>37.521142383317304</v>
      </c>
      <c r="BN69" s="381">
        <f>BM69/SIN(RADIANS($CX$6))</f>
        <v>42.495322130984341</v>
      </c>
      <c r="BO69" s="4">
        <f t="shared" si="89"/>
        <v>1.0422539550921472</v>
      </c>
      <c r="BP69" s="4">
        <f t="shared" si="90"/>
        <v>1.1035630112740382</v>
      </c>
      <c r="BQ69" s="1">
        <f t="shared" ref="BQ69:BQ114" si="167">BL69+BO69</f>
        <v>10.69054771080231</v>
      </c>
      <c r="BR69" s="1">
        <f t="shared" ref="BR69:BR114" si="168">BL69-BP69</f>
        <v>8.5447307444361229</v>
      </c>
      <c r="BV69" s="187">
        <v>0.51098379629629631</v>
      </c>
      <c r="BW69" s="464">
        <f t="shared" si="54"/>
        <v>45305.510983796295</v>
      </c>
      <c r="BX69" s="144" t="s">
        <v>328</v>
      </c>
      <c r="BY69" s="144">
        <v>5.0999999999999997E-2</v>
      </c>
      <c r="BZ69" s="144">
        <v>0.247</v>
      </c>
      <c r="CA69" s="144">
        <v>0.247</v>
      </c>
      <c r="CB69" s="144">
        <f>$CW$15</f>
        <v>80</v>
      </c>
      <c r="CC69" s="144">
        <f>$CZ$15</f>
        <v>69.969576571151663</v>
      </c>
      <c r="CD69" s="144">
        <f t="shared" si="154"/>
        <v>283.27763793988527</v>
      </c>
      <c r="CE69" s="144">
        <f t="shared" si="155"/>
        <v>14.447159534934148</v>
      </c>
      <c r="CF69" s="144">
        <f t="shared" si="156"/>
        <v>69.969576571151663</v>
      </c>
      <c r="CG69" s="381">
        <f>CF69/SIN(RADIANS($CX$6))</f>
        <v>79.24544688387985</v>
      </c>
      <c r="CH69" s="4">
        <f t="shared" si="58"/>
        <v>0.28213538939980509</v>
      </c>
      <c r="CI69" s="4">
        <f t="shared" si="59"/>
        <v>0.28442917305346205</v>
      </c>
      <c r="CJ69" s="1">
        <f t="shared" si="157"/>
        <v>14.729294924333953</v>
      </c>
      <c r="CK69" s="1">
        <f t="shared" si="158"/>
        <v>14.162730361880685</v>
      </c>
    </row>
    <row r="70" spans="1:89" ht="90" x14ac:dyDescent="0.25">
      <c r="A70" s="121">
        <v>45306</v>
      </c>
      <c r="B70" s="122">
        <v>0.15486111111111112</v>
      </c>
      <c r="C70" s="71" t="s">
        <v>142</v>
      </c>
      <c r="D70" s="71" t="s">
        <v>241</v>
      </c>
      <c r="E70" s="71" t="s">
        <v>239</v>
      </c>
      <c r="F70" s="71" t="s">
        <v>218</v>
      </c>
      <c r="AJ70" s="261">
        <v>0.33932870370370366</v>
      </c>
      <c r="AK70" s="464">
        <f t="shared" si="55"/>
        <v>45305.339328703703</v>
      </c>
      <c r="AL70" s="235" t="s">
        <v>321</v>
      </c>
      <c r="AM70" s="236">
        <v>6.0000000000000001E-3</v>
      </c>
      <c r="AN70" s="236">
        <v>0.02</v>
      </c>
      <c r="AO70" s="236">
        <v>0.05</v>
      </c>
      <c r="AP70" s="236">
        <f>$CW$8</f>
        <v>197.2</v>
      </c>
      <c r="AQ70" s="236">
        <f>$CZ$8</f>
        <v>190.48057294420425</v>
      </c>
      <c r="AR70" s="236">
        <f t="shared" si="159"/>
        <v>3809.6114588840851</v>
      </c>
      <c r="AS70" s="236">
        <f t="shared" si="160"/>
        <v>22.857668753304512</v>
      </c>
      <c r="AT70" s="236">
        <f t="shared" si="163"/>
        <v>76.19222917768171</v>
      </c>
      <c r="AU70" s="381">
        <f>AT70/SIN(RADIANS($CX$6))</f>
        <v>86.293036861877866</v>
      </c>
      <c r="AV70" s="4">
        <f t="shared" si="161"/>
        <v>3.7349131949843968</v>
      </c>
      <c r="AW70" s="4">
        <f t="shared" si="162"/>
        <v>3.8873586315143727</v>
      </c>
      <c r="AX70" s="1">
        <f t="shared" si="164"/>
        <v>26.59258194828891</v>
      </c>
      <c r="AY70" s="1">
        <f t="shared" si="165"/>
        <v>18.970310121790138</v>
      </c>
      <c r="BC70" s="184">
        <v>0.39245370370370369</v>
      </c>
      <c r="BD70" s="464">
        <f t="shared" si="166"/>
        <v>45305.392453703702</v>
      </c>
      <c r="BE70" s="141" t="s">
        <v>325</v>
      </c>
      <c r="BF70" s="141">
        <v>1.0999999999999999E-2</v>
      </c>
      <c r="BG70" s="141">
        <v>3.5000000000000003E-2</v>
      </c>
      <c r="BH70" s="141">
        <v>3.5000000000000003E-2</v>
      </c>
      <c r="BI70" s="141">
        <f>$CW$12</f>
        <v>41.4</v>
      </c>
      <c r="BJ70" s="141">
        <f>$CZ$12</f>
        <v>37.521142383317304</v>
      </c>
      <c r="BK70" s="141">
        <f t="shared" si="96"/>
        <v>1072.0326395233515</v>
      </c>
      <c r="BL70" s="141">
        <f t="shared" si="97"/>
        <v>11.792359034756865</v>
      </c>
      <c r="BM70" s="141">
        <f t="shared" si="98"/>
        <v>37.521142383317304</v>
      </c>
      <c r="BN70" s="381">
        <f>BM70/SIN(RADIANS($CX$6))</f>
        <v>42.495322130984341</v>
      </c>
      <c r="BO70" s="4">
        <f t="shared" si="89"/>
        <v>1.0422539550921472</v>
      </c>
      <c r="BP70" s="4">
        <f t="shared" si="90"/>
        <v>1.1035630112740382</v>
      </c>
      <c r="BQ70" s="1">
        <f t="shared" si="167"/>
        <v>12.834612989849013</v>
      </c>
      <c r="BR70" s="1">
        <f t="shared" si="168"/>
        <v>10.688796023482826</v>
      </c>
      <c r="BV70" s="187">
        <v>0.51065972222222222</v>
      </c>
      <c r="BW70" s="464">
        <f t="shared" si="54"/>
        <v>45305.510659722226</v>
      </c>
      <c r="BX70" s="144" t="s">
        <v>328</v>
      </c>
      <c r="BY70" s="144">
        <v>4.5999999999999999E-2</v>
      </c>
      <c r="BZ70" s="144">
        <v>0.247</v>
      </c>
      <c r="CA70" s="144">
        <v>0.247</v>
      </c>
      <c r="CB70" s="144">
        <f>$CW$15</f>
        <v>80</v>
      </c>
      <c r="CC70" s="144">
        <f>$CZ$15</f>
        <v>69.969576571151663</v>
      </c>
      <c r="CD70" s="144">
        <f t="shared" si="154"/>
        <v>283.27763793988527</v>
      </c>
      <c r="CE70" s="144">
        <f t="shared" si="155"/>
        <v>13.030771345234722</v>
      </c>
      <c r="CF70" s="144">
        <f t="shared" si="156"/>
        <v>69.969576571151663</v>
      </c>
      <c r="CG70" s="381">
        <f>CF70/SIN(RADIANS($CX$6))</f>
        <v>79.24544688387985</v>
      </c>
      <c r="CH70" s="4">
        <f t="shared" si="58"/>
        <v>0.28213538939980509</v>
      </c>
      <c r="CI70" s="4">
        <f t="shared" si="59"/>
        <v>0.28442917305346205</v>
      </c>
      <c r="CJ70" s="1">
        <f t="shared" si="157"/>
        <v>13.312906734634527</v>
      </c>
      <c r="CK70" s="1">
        <f t="shared" si="158"/>
        <v>12.74634217218126</v>
      </c>
    </row>
    <row r="71" spans="1:89" ht="30" x14ac:dyDescent="0.25">
      <c r="A71" s="101">
        <v>45306</v>
      </c>
      <c r="B71" s="103">
        <v>0.16666666666666666</v>
      </c>
      <c r="C71" s="76" t="s">
        <v>193</v>
      </c>
      <c r="D71" s="76" t="s">
        <v>230</v>
      </c>
      <c r="E71" s="76"/>
      <c r="F71" s="76" t="s">
        <v>60</v>
      </c>
      <c r="AJ71" s="261">
        <v>0.33987268518518521</v>
      </c>
      <c r="AK71" s="464">
        <f t="shared" si="55"/>
        <v>45305.339872685188</v>
      </c>
      <c r="AL71" s="236" t="s">
        <v>321</v>
      </c>
      <c r="AM71" s="236">
        <v>3.0000000000000001E-3</v>
      </c>
      <c r="AN71" s="236">
        <v>2.7E-2</v>
      </c>
      <c r="AO71" s="236">
        <v>0.05</v>
      </c>
      <c r="AP71" s="236">
        <f>$CW$8</f>
        <v>197.2</v>
      </c>
      <c r="AQ71" s="236">
        <f>$CZ$8</f>
        <v>190.48057294420425</v>
      </c>
      <c r="AR71" s="236">
        <f t="shared" si="159"/>
        <v>3809.6114588840851</v>
      </c>
      <c r="AS71" s="236">
        <f t="shared" si="160"/>
        <v>11.428834376652256</v>
      </c>
      <c r="AT71" s="236">
        <f t="shared" si="163"/>
        <v>102.8595093898703</v>
      </c>
      <c r="AU71" s="381">
        <f>AT71/SIN(RADIANS($CX$6))</f>
        <v>116.49559976353511</v>
      </c>
      <c r="AV71" s="4">
        <f t="shared" si="161"/>
        <v>3.7349131949843968</v>
      </c>
      <c r="AW71" s="4">
        <f t="shared" si="162"/>
        <v>3.8873586315143727</v>
      </c>
      <c r="AX71" s="1">
        <f t="shared" si="164"/>
        <v>15.163747571636653</v>
      </c>
      <c r="AY71" s="1">
        <f t="shared" si="165"/>
        <v>7.541475745137884</v>
      </c>
      <c r="BC71" s="184">
        <v>0.3959375</v>
      </c>
      <c r="BD71" s="464">
        <f t="shared" si="166"/>
        <v>45305.395937499998</v>
      </c>
      <c r="BE71" s="141" t="s">
        <v>325</v>
      </c>
      <c r="BF71" s="141">
        <v>8.9999999999999993E-3</v>
      </c>
      <c r="BG71" s="141">
        <v>3.5000000000000003E-2</v>
      </c>
      <c r="BH71" s="141">
        <v>3.5000000000000003E-2</v>
      </c>
      <c r="BI71" s="141">
        <f>$CW$12</f>
        <v>41.4</v>
      </c>
      <c r="BJ71" s="141">
        <f>$CZ$12</f>
        <v>37.521142383317304</v>
      </c>
      <c r="BK71" s="141">
        <f t="shared" si="96"/>
        <v>1072.0326395233515</v>
      </c>
      <c r="BL71" s="141">
        <f t="shared" si="97"/>
        <v>9.6482937557101618</v>
      </c>
      <c r="BM71" s="141">
        <f t="shared" si="98"/>
        <v>37.521142383317304</v>
      </c>
      <c r="BN71" s="381">
        <f>BM71/SIN(RADIANS($CX$6))</f>
        <v>42.495322130984341</v>
      </c>
      <c r="BO71" s="4">
        <f t="shared" si="89"/>
        <v>1.0422539550921472</v>
      </c>
      <c r="BP71" s="4">
        <f t="shared" si="90"/>
        <v>1.1035630112740382</v>
      </c>
      <c r="BQ71" s="1">
        <f t="shared" si="167"/>
        <v>10.69054771080231</v>
      </c>
      <c r="BR71" s="1">
        <f t="shared" si="168"/>
        <v>8.5447307444361229</v>
      </c>
      <c r="BV71" s="187">
        <v>0.51143518518518516</v>
      </c>
      <c r="BW71" s="464">
        <f t="shared" si="54"/>
        <v>45305.511435185188</v>
      </c>
      <c r="BX71" s="144" t="s">
        <v>328</v>
      </c>
      <c r="BY71" s="144">
        <v>2.8000000000000001E-2</v>
      </c>
      <c r="BZ71" s="144">
        <v>0.17899999999999999</v>
      </c>
      <c r="CA71" s="144">
        <v>0.17899999999999999</v>
      </c>
      <c r="CB71" s="144">
        <f>$CW$15</f>
        <v>80</v>
      </c>
      <c r="CC71" s="144">
        <f>$CZ$15</f>
        <v>69.969576571151663</v>
      </c>
      <c r="CD71" s="144">
        <f t="shared" si="154"/>
        <v>390.89148922431099</v>
      </c>
      <c r="CE71" s="144">
        <f t="shared" si="155"/>
        <v>10.944961698280707</v>
      </c>
      <c r="CF71" s="144">
        <f t="shared" si="156"/>
        <v>69.969576571151663</v>
      </c>
      <c r="CG71" s="381">
        <f>CF71/SIN(RADIANS($CX$6))</f>
        <v>79.24544688387985</v>
      </c>
      <c r="CH71" s="4">
        <f t="shared" si="58"/>
        <v>0.3887198698397315</v>
      </c>
      <c r="CI71" s="4">
        <f t="shared" si="59"/>
        <v>0.3930875088266948</v>
      </c>
      <c r="CJ71" s="1">
        <f t="shared" si="157"/>
        <v>11.333681568120438</v>
      </c>
      <c r="CK71" s="1">
        <f t="shared" si="158"/>
        <v>10.551874189454013</v>
      </c>
    </row>
    <row r="72" spans="1:89" x14ac:dyDescent="0.25">
      <c r="A72" s="120">
        <v>45306</v>
      </c>
      <c r="B72" s="69">
        <v>0.26041666666666669</v>
      </c>
      <c r="C72" s="68" t="s">
        <v>138</v>
      </c>
      <c r="D72" s="68" t="s">
        <v>244</v>
      </c>
      <c r="E72" s="68"/>
      <c r="F72" s="68" t="s">
        <v>235</v>
      </c>
      <c r="AJ72" s="261">
        <v>0.34062500000000001</v>
      </c>
      <c r="AK72" s="464">
        <f t="shared" si="55"/>
        <v>45305.340624999997</v>
      </c>
      <c r="AL72" s="236" t="s">
        <v>321</v>
      </c>
      <c r="AM72" s="236">
        <v>5.0000000000000001E-3</v>
      </c>
      <c r="AN72" s="236">
        <v>3.2000000000000001E-2</v>
      </c>
      <c r="AO72" s="236">
        <v>0.05</v>
      </c>
      <c r="AP72" s="236">
        <f>$CW$8</f>
        <v>197.2</v>
      </c>
      <c r="AQ72" s="236">
        <f>$CZ$8</f>
        <v>190.48057294420425</v>
      </c>
      <c r="AR72" s="236">
        <f t="shared" si="159"/>
        <v>3809.6114588840851</v>
      </c>
      <c r="AS72" s="236">
        <f t="shared" si="160"/>
        <v>19.048057294420428</v>
      </c>
      <c r="AT72" s="236">
        <f t="shared" si="163"/>
        <v>121.90756668429073</v>
      </c>
      <c r="AU72" s="381">
        <f>AT72/SIN(RADIANS($CX$6))</f>
        <v>138.06885897900457</v>
      </c>
      <c r="AV72" s="4">
        <f t="shared" si="161"/>
        <v>3.7349131949843968</v>
      </c>
      <c r="AW72" s="4">
        <f t="shared" si="162"/>
        <v>3.8873586315143727</v>
      </c>
      <c r="AX72" s="1">
        <f t="shared" si="164"/>
        <v>22.782970489404825</v>
      </c>
      <c r="AY72" s="1">
        <f t="shared" si="165"/>
        <v>15.160698662906055</v>
      </c>
      <c r="BC72" s="184">
        <v>0.39942129629629625</v>
      </c>
      <c r="BD72" s="464">
        <f t="shared" si="166"/>
        <v>45305.399421296293</v>
      </c>
      <c r="BE72" s="141" t="s">
        <v>325</v>
      </c>
      <c r="BF72" s="141">
        <v>8.0000000000000002E-3</v>
      </c>
      <c r="BG72" s="141">
        <v>3.5000000000000003E-2</v>
      </c>
      <c r="BH72" s="141">
        <v>3.5000000000000003E-2</v>
      </c>
      <c r="BI72" s="141">
        <f>$CW$12</f>
        <v>41.4</v>
      </c>
      <c r="BJ72" s="141">
        <f>$CZ$12</f>
        <v>37.521142383317304</v>
      </c>
      <c r="BK72" s="141">
        <f t="shared" si="96"/>
        <v>1072.0326395233515</v>
      </c>
      <c r="BL72" s="141">
        <f t="shared" si="97"/>
        <v>8.5762611161868119</v>
      </c>
      <c r="BM72" s="141">
        <f t="shared" si="98"/>
        <v>37.521142383317304</v>
      </c>
      <c r="BN72" s="381">
        <f>BM72/SIN(RADIANS($CX$6))</f>
        <v>42.495322130984341</v>
      </c>
      <c r="BO72" s="4">
        <f t="shared" si="89"/>
        <v>1.0422539550921472</v>
      </c>
      <c r="BP72" s="4">
        <f t="shared" si="90"/>
        <v>1.1035630112740382</v>
      </c>
      <c r="BQ72" s="1">
        <f t="shared" si="167"/>
        <v>9.61851507127896</v>
      </c>
      <c r="BR72" s="1">
        <f t="shared" si="168"/>
        <v>7.4726981049127739</v>
      </c>
      <c r="BV72" s="187">
        <v>0.5118287037037037</v>
      </c>
      <c r="BW72" s="464">
        <f t="shared" si="54"/>
        <v>45305.511828703704</v>
      </c>
      <c r="BX72" s="144" t="s">
        <v>328</v>
      </c>
      <c r="BY72" s="144">
        <v>1.7000000000000001E-2</v>
      </c>
      <c r="BZ72" s="144">
        <v>0.247</v>
      </c>
      <c r="CA72" s="144">
        <v>0.247</v>
      </c>
      <c r="CB72" s="144">
        <f>$CW$15</f>
        <v>80</v>
      </c>
      <c r="CC72" s="144">
        <f>$CZ$15</f>
        <v>69.969576571151663</v>
      </c>
      <c r="CD72" s="144">
        <f t="shared" si="154"/>
        <v>283.27763793988527</v>
      </c>
      <c r="CE72" s="144">
        <f t="shared" si="155"/>
        <v>4.8157198449780498</v>
      </c>
      <c r="CF72" s="144">
        <f t="shared" si="156"/>
        <v>69.969576571151663</v>
      </c>
      <c r="CG72" s="381">
        <f>CF72/SIN(RADIANS($CX$6))</f>
        <v>79.24544688387985</v>
      </c>
      <c r="CH72" s="4">
        <f t="shared" si="58"/>
        <v>0.28213538939980509</v>
      </c>
      <c r="CI72" s="4">
        <f t="shared" si="59"/>
        <v>0.28442917305346205</v>
      </c>
      <c r="CJ72" s="1">
        <f t="shared" si="157"/>
        <v>5.0978552343778549</v>
      </c>
      <c r="CK72" s="1">
        <f t="shared" si="158"/>
        <v>4.5312906719245873</v>
      </c>
    </row>
    <row r="73" spans="1:89" ht="45" x14ac:dyDescent="0.25">
      <c r="A73" s="119">
        <v>45306</v>
      </c>
      <c r="B73" s="124">
        <v>0.49027777777777781</v>
      </c>
      <c r="C73" s="73" t="s">
        <v>163</v>
      </c>
      <c r="D73" s="73" t="s">
        <v>246</v>
      </c>
      <c r="E73" s="73" t="s">
        <v>247</v>
      </c>
      <c r="F73" s="73" t="s">
        <v>235</v>
      </c>
      <c r="AJ73" s="261">
        <v>0.34136574074074072</v>
      </c>
      <c r="AK73" s="464">
        <f t="shared" si="55"/>
        <v>45305.341365740744</v>
      </c>
      <c r="AL73" s="236" t="s">
        <v>321</v>
      </c>
      <c r="AM73" s="236">
        <v>4.0000000000000001E-3</v>
      </c>
      <c r="AN73" s="236">
        <v>3.5000000000000003E-2</v>
      </c>
      <c r="AO73" s="236">
        <v>0.05</v>
      </c>
      <c r="AP73" s="236">
        <f>$CW$8</f>
        <v>197.2</v>
      </c>
      <c r="AQ73" s="236">
        <f>$CZ$8</f>
        <v>190.48057294420425</v>
      </c>
      <c r="AR73" s="236">
        <f t="shared" si="159"/>
        <v>3809.6114588840851</v>
      </c>
      <c r="AS73" s="236">
        <f t="shared" si="160"/>
        <v>15.238445835536341</v>
      </c>
      <c r="AT73" s="236">
        <f t="shared" si="163"/>
        <v>133.33640106094299</v>
      </c>
      <c r="AU73" s="381">
        <f>AT73/SIN(RADIANS($CX$6))</f>
        <v>151.01281450828625</v>
      </c>
      <c r="AV73" s="4">
        <f t="shared" si="161"/>
        <v>3.7349131949843968</v>
      </c>
      <c r="AW73" s="4">
        <f t="shared" si="162"/>
        <v>3.8873586315143727</v>
      </c>
      <c r="AX73" s="1">
        <f t="shared" si="164"/>
        <v>18.973359030520736</v>
      </c>
      <c r="AY73" s="1">
        <f t="shared" si="165"/>
        <v>11.351087204021969</v>
      </c>
      <c r="BC73" s="184">
        <v>0.40288194444444447</v>
      </c>
      <c r="BD73" s="464">
        <f t="shared" si="166"/>
        <v>45305.402881944443</v>
      </c>
      <c r="BE73" s="141" t="s">
        <v>325</v>
      </c>
      <c r="BF73" s="141">
        <v>8.0000000000000002E-3</v>
      </c>
      <c r="BG73" s="141">
        <v>3.5000000000000003E-2</v>
      </c>
      <c r="BH73" s="141">
        <v>3.5000000000000003E-2</v>
      </c>
      <c r="BI73" s="141">
        <f>$CW$12</f>
        <v>41.4</v>
      </c>
      <c r="BJ73" s="141">
        <f>$CZ$12</f>
        <v>37.521142383317304</v>
      </c>
      <c r="BK73" s="141">
        <f t="shared" si="96"/>
        <v>1072.0326395233515</v>
      </c>
      <c r="BL73" s="141">
        <f t="shared" si="97"/>
        <v>8.5762611161868119</v>
      </c>
      <c r="BM73" s="141">
        <f t="shared" si="98"/>
        <v>37.521142383317304</v>
      </c>
      <c r="BN73" s="381">
        <f>BM73/SIN(RADIANS($CX$6))</f>
        <v>42.495322130984341</v>
      </c>
      <c r="BO73" s="4">
        <f t="shared" si="89"/>
        <v>1.0422539550921472</v>
      </c>
      <c r="BP73" s="4">
        <f t="shared" si="90"/>
        <v>1.1035630112740382</v>
      </c>
      <c r="BQ73" s="1">
        <f t="shared" si="167"/>
        <v>9.61851507127896</v>
      </c>
      <c r="BR73" s="1">
        <f t="shared" si="168"/>
        <v>7.4726981049127739</v>
      </c>
      <c r="BV73" s="187">
        <v>0.51222222222222225</v>
      </c>
      <c r="BW73" s="464">
        <f t="shared" si="54"/>
        <v>45305.51222222222</v>
      </c>
      <c r="BX73" s="144" t="s">
        <v>328</v>
      </c>
      <c r="BY73" s="144">
        <v>1.7999999999999999E-2</v>
      </c>
      <c r="BZ73" s="144">
        <v>0.247</v>
      </c>
      <c r="CA73" s="144">
        <v>0.247</v>
      </c>
      <c r="CB73" s="144">
        <f>$CW$15</f>
        <v>80</v>
      </c>
      <c r="CC73" s="144">
        <f>$CZ$15</f>
        <v>69.969576571151663</v>
      </c>
      <c r="CD73" s="144">
        <f t="shared" si="154"/>
        <v>283.27763793988527</v>
      </c>
      <c r="CE73" s="144">
        <f t="shared" si="155"/>
        <v>5.0989974829179348</v>
      </c>
      <c r="CF73" s="144">
        <f t="shared" si="156"/>
        <v>69.969576571151663</v>
      </c>
      <c r="CG73" s="381">
        <f>CF73/SIN(RADIANS($CX$6))</f>
        <v>79.24544688387985</v>
      </c>
      <c r="CH73" s="4">
        <f t="shared" si="58"/>
        <v>0.28213538939980509</v>
      </c>
      <c r="CI73" s="4">
        <f t="shared" si="59"/>
        <v>0.28442917305346205</v>
      </c>
      <c r="CJ73" s="1">
        <f t="shared" si="157"/>
        <v>5.3811328723177398</v>
      </c>
      <c r="CK73" s="1">
        <f t="shared" si="158"/>
        <v>4.8145683098644732</v>
      </c>
    </row>
    <row r="74" spans="1:89" ht="30" x14ac:dyDescent="0.25">
      <c r="A74" s="25">
        <v>45306</v>
      </c>
      <c r="B74" s="62">
        <v>0.55347222222222225</v>
      </c>
      <c r="C74" s="27" t="s">
        <v>160</v>
      </c>
      <c r="D74" s="27" t="s">
        <v>248</v>
      </c>
      <c r="E74" s="27"/>
      <c r="F74" s="27" t="s">
        <v>235</v>
      </c>
      <c r="AJ74" s="261">
        <v>0.34182870370370372</v>
      </c>
      <c r="AK74" s="464">
        <f t="shared" si="55"/>
        <v>45305.341828703706</v>
      </c>
      <c r="AL74" s="236" t="s">
        <v>321</v>
      </c>
      <c r="AM74" s="236">
        <v>4.0000000000000001E-3</v>
      </c>
      <c r="AN74" s="236">
        <v>4.2000000000000003E-2</v>
      </c>
      <c r="AO74" s="236">
        <v>0.05</v>
      </c>
      <c r="AP74" s="236">
        <f>$CW$8</f>
        <v>197.2</v>
      </c>
      <c r="AQ74" s="236">
        <f>$CZ$8</f>
        <v>190.48057294420425</v>
      </c>
      <c r="AR74" s="236">
        <f t="shared" si="159"/>
        <v>3809.6114588840851</v>
      </c>
      <c r="AS74" s="236">
        <f t="shared" si="160"/>
        <v>15.238445835536341</v>
      </c>
      <c r="AT74" s="236">
        <f t="shared" si="163"/>
        <v>160.00368127313158</v>
      </c>
      <c r="AU74" s="381">
        <f>AT74/SIN(RADIANS($CX$6))</f>
        <v>181.2153774099435</v>
      </c>
      <c r="AV74" s="4">
        <f t="shared" si="161"/>
        <v>3.7349131949843968</v>
      </c>
      <c r="AW74" s="4">
        <f t="shared" si="162"/>
        <v>3.8873586315143727</v>
      </c>
      <c r="AX74" s="1">
        <f t="shared" si="164"/>
        <v>18.973359030520736</v>
      </c>
      <c r="AY74" s="1">
        <f t="shared" si="165"/>
        <v>11.351087204021969</v>
      </c>
      <c r="BC74" s="184">
        <v>0.40618055555555554</v>
      </c>
      <c r="BD74" s="464">
        <f t="shared" si="166"/>
        <v>45305.406180555554</v>
      </c>
      <c r="BE74" s="141" t="s">
        <v>325</v>
      </c>
      <c r="BF74" s="141">
        <v>1.0999999999999999E-2</v>
      </c>
      <c r="BG74" s="141">
        <v>3.5000000000000003E-2</v>
      </c>
      <c r="BH74" s="141">
        <v>3.5000000000000003E-2</v>
      </c>
      <c r="BI74" s="141">
        <f>$CW$12</f>
        <v>41.4</v>
      </c>
      <c r="BJ74" s="141">
        <f>$CZ$12</f>
        <v>37.521142383317304</v>
      </c>
      <c r="BK74" s="141">
        <f t="shared" si="96"/>
        <v>1072.0326395233515</v>
      </c>
      <c r="BL74" s="141">
        <f t="shared" si="97"/>
        <v>11.792359034756865</v>
      </c>
      <c r="BM74" s="141">
        <f t="shared" si="98"/>
        <v>37.521142383317304</v>
      </c>
      <c r="BN74" s="381">
        <f>BM74/SIN(RADIANS($CX$6))</f>
        <v>42.495322130984341</v>
      </c>
      <c r="BO74" s="4">
        <f t="shared" si="89"/>
        <v>1.0422539550921472</v>
      </c>
      <c r="BP74" s="4">
        <f t="shared" si="90"/>
        <v>1.1035630112740382</v>
      </c>
      <c r="BQ74" s="1">
        <f t="shared" si="167"/>
        <v>12.834612989849013</v>
      </c>
      <c r="BR74" s="1">
        <f t="shared" si="168"/>
        <v>10.688796023482826</v>
      </c>
      <c r="BV74" s="187">
        <v>0.51260416666666664</v>
      </c>
      <c r="BW74" s="464">
        <f t="shared" si="54"/>
        <v>45305.512604166666</v>
      </c>
      <c r="BX74" s="144" t="s">
        <v>328</v>
      </c>
      <c r="BY74" s="144">
        <v>1.7999999999999999E-2</v>
      </c>
      <c r="BZ74" s="144">
        <v>0.247</v>
      </c>
      <c r="CA74" s="144">
        <v>0.247</v>
      </c>
      <c r="CB74" s="144">
        <f>$CW$15</f>
        <v>80</v>
      </c>
      <c r="CC74" s="144">
        <f>$CZ$15</f>
        <v>69.969576571151663</v>
      </c>
      <c r="CD74" s="144">
        <f t="shared" si="154"/>
        <v>283.27763793988527</v>
      </c>
      <c r="CE74" s="144">
        <f t="shared" si="155"/>
        <v>5.0989974829179348</v>
      </c>
      <c r="CF74" s="144">
        <f t="shared" si="156"/>
        <v>69.969576571151663</v>
      </c>
      <c r="CG74" s="381">
        <f>CF74/SIN(RADIANS($CX$6))</f>
        <v>79.24544688387985</v>
      </c>
      <c r="CH74" s="4">
        <f t="shared" si="58"/>
        <v>0.28213538939980509</v>
      </c>
      <c r="CI74" s="4">
        <f t="shared" si="59"/>
        <v>0.28442917305346205</v>
      </c>
      <c r="CJ74" s="1">
        <f t="shared" si="157"/>
        <v>5.3811328723177398</v>
      </c>
      <c r="CK74" s="1">
        <f t="shared" si="158"/>
        <v>4.8145683098644732</v>
      </c>
    </row>
    <row r="75" spans="1:89" ht="75" x14ac:dyDescent="0.25">
      <c r="A75" s="25">
        <v>45306</v>
      </c>
      <c r="B75" s="62">
        <v>0.5541666666666667</v>
      </c>
      <c r="C75" s="27" t="s">
        <v>160</v>
      </c>
      <c r="D75" s="27" t="s">
        <v>250</v>
      </c>
      <c r="E75" s="27" t="s">
        <v>249</v>
      </c>
      <c r="F75" s="27" t="s">
        <v>235</v>
      </c>
      <c r="AJ75" s="261">
        <v>0.34225694444444449</v>
      </c>
      <c r="AK75" s="464">
        <f t="shared" si="55"/>
        <v>45305.342256944445</v>
      </c>
      <c r="AL75" s="236" t="s">
        <v>321</v>
      </c>
      <c r="AM75" s="236">
        <v>5.0000000000000001E-3</v>
      </c>
      <c r="AN75" s="236">
        <v>4.4999999999999998E-2</v>
      </c>
      <c r="AO75" s="236">
        <v>0.05</v>
      </c>
      <c r="AP75" s="236">
        <f>$CW$8</f>
        <v>197.2</v>
      </c>
      <c r="AQ75" s="236">
        <f>$CZ$8</f>
        <v>190.48057294420425</v>
      </c>
      <c r="AR75" s="236">
        <f t="shared" si="159"/>
        <v>3809.6114588840851</v>
      </c>
      <c r="AS75" s="236">
        <f t="shared" si="160"/>
        <v>19.048057294420428</v>
      </c>
      <c r="AT75" s="236">
        <f t="shared" si="163"/>
        <v>171.43251564978382</v>
      </c>
      <c r="AU75" s="381">
        <f>AT75/SIN(RADIANS($CX$6))</f>
        <v>194.15933293922518</v>
      </c>
      <c r="AV75" s="4">
        <f t="shared" si="161"/>
        <v>3.7349131949843968</v>
      </c>
      <c r="AW75" s="4">
        <f t="shared" si="162"/>
        <v>3.8873586315143727</v>
      </c>
      <c r="AX75" s="1">
        <f t="shared" si="164"/>
        <v>22.782970489404825</v>
      </c>
      <c r="AY75" s="1">
        <f t="shared" si="165"/>
        <v>15.160698662906055</v>
      </c>
      <c r="BC75" s="184">
        <v>0.40972222222222227</v>
      </c>
      <c r="BD75" s="464">
        <f t="shared" si="166"/>
        <v>45305.409722222219</v>
      </c>
      <c r="BE75" s="141" t="s">
        <v>325</v>
      </c>
      <c r="BF75" s="141">
        <v>0.01</v>
      </c>
      <c r="BG75" s="141">
        <v>3.5000000000000003E-2</v>
      </c>
      <c r="BH75" s="141">
        <v>3.5000000000000003E-2</v>
      </c>
      <c r="BI75" s="141">
        <f>$CW$12</f>
        <v>41.4</v>
      </c>
      <c r="BJ75" s="141">
        <f>$CZ$12</f>
        <v>37.521142383317304</v>
      </c>
      <c r="BK75" s="141">
        <f t="shared" si="96"/>
        <v>1072.0326395233515</v>
      </c>
      <c r="BL75" s="141">
        <f t="shared" si="97"/>
        <v>10.720326395233515</v>
      </c>
      <c r="BM75" s="141">
        <f t="shared" si="98"/>
        <v>37.521142383317304</v>
      </c>
      <c r="BN75" s="381">
        <f>BM75/SIN(RADIANS($CX$6))</f>
        <v>42.495322130984341</v>
      </c>
      <c r="BO75" s="4">
        <f t="shared" si="89"/>
        <v>1.0422539550921472</v>
      </c>
      <c r="BP75" s="4">
        <f t="shared" si="90"/>
        <v>1.1035630112740382</v>
      </c>
      <c r="BQ75" s="1">
        <f t="shared" si="167"/>
        <v>11.762580350325663</v>
      </c>
      <c r="BR75" s="1">
        <f t="shared" si="168"/>
        <v>9.6167633839594764</v>
      </c>
      <c r="BV75" s="187">
        <v>0.51299768518518518</v>
      </c>
      <c r="BW75" s="464">
        <f t="shared" si="54"/>
        <v>45305.512997685182</v>
      </c>
      <c r="BX75" s="144" t="s">
        <v>328</v>
      </c>
      <c r="BY75" s="144">
        <v>1.7999999999999999E-2</v>
      </c>
      <c r="BZ75" s="144">
        <v>0.123</v>
      </c>
      <c r="CA75" s="144">
        <v>0.123</v>
      </c>
      <c r="CB75" s="144">
        <f>$CW$15</f>
        <v>80</v>
      </c>
      <c r="CC75" s="144">
        <f>$CZ$15</f>
        <v>69.969576571151663</v>
      </c>
      <c r="CD75" s="144">
        <f t="shared" si="154"/>
        <v>568.85834610692405</v>
      </c>
      <c r="CE75" s="144">
        <f t="shared" si="155"/>
        <v>10.239450229924632</v>
      </c>
      <c r="CF75" s="144">
        <f t="shared" si="156"/>
        <v>69.969576571151663</v>
      </c>
      <c r="CG75" s="381">
        <f>CF75/SIN(RADIANS($CX$6))</f>
        <v>79.24544688387985</v>
      </c>
      <c r="CH75" s="4">
        <f t="shared" si="58"/>
        <v>0.56427077879961018</v>
      </c>
      <c r="CI75" s="4">
        <f t="shared" si="59"/>
        <v>0.5735211194356693</v>
      </c>
      <c r="CJ75" s="1">
        <f t="shared" si="157"/>
        <v>10.803721008724242</v>
      </c>
      <c r="CK75" s="1">
        <f t="shared" si="158"/>
        <v>9.6659291104889622</v>
      </c>
    </row>
    <row r="76" spans="1:89" ht="45" x14ac:dyDescent="0.25">
      <c r="A76" s="120">
        <v>45306</v>
      </c>
      <c r="B76" s="70">
        <v>0.94893518518518516</v>
      </c>
      <c r="C76" s="68" t="s">
        <v>138</v>
      </c>
      <c r="D76" s="68" t="s">
        <v>251</v>
      </c>
      <c r="E76" s="68"/>
      <c r="F76" s="68" t="s">
        <v>235</v>
      </c>
      <c r="AJ76" s="261">
        <v>0.34292824074074074</v>
      </c>
      <c r="AK76" s="464">
        <f t="shared" si="55"/>
        <v>45305.342928240738</v>
      </c>
      <c r="AL76" s="236" t="s">
        <v>321</v>
      </c>
      <c r="AM76" s="236">
        <v>6.0000000000000001E-3</v>
      </c>
      <c r="AN76" s="236">
        <v>4.5999999999999999E-2</v>
      </c>
      <c r="AO76" s="236">
        <v>0.05</v>
      </c>
      <c r="AP76" s="236">
        <f>$CW$8</f>
        <v>197.2</v>
      </c>
      <c r="AQ76" s="236">
        <f>$CZ$8</f>
        <v>190.48057294420425</v>
      </c>
      <c r="AR76" s="236">
        <f t="shared" si="159"/>
        <v>3809.6114588840851</v>
      </c>
      <c r="AS76" s="236">
        <f t="shared" si="160"/>
        <v>22.857668753304512</v>
      </c>
      <c r="AT76" s="236">
        <f t="shared" si="163"/>
        <v>175.24212710866792</v>
      </c>
      <c r="AU76" s="381">
        <f>AT76/SIN(RADIANS($CX$6))</f>
        <v>198.47398478231909</v>
      </c>
      <c r="AV76" s="4">
        <f t="shared" si="161"/>
        <v>3.7349131949843968</v>
      </c>
      <c r="AW76" s="4">
        <f t="shared" si="162"/>
        <v>3.8873586315143727</v>
      </c>
      <c r="AX76" s="1">
        <f t="shared" si="164"/>
        <v>26.59258194828891</v>
      </c>
      <c r="AY76" s="1">
        <f t="shared" si="165"/>
        <v>18.970310121790138</v>
      </c>
      <c r="BC76" s="184">
        <v>0.4125462962962963</v>
      </c>
      <c r="BD76" s="464">
        <f t="shared" si="166"/>
        <v>45305.412546296298</v>
      </c>
      <c r="BE76" s="141" t="s">
        <v>325</v>
      </c>
      <c r="BF76" s="141">
        <v>8.0000000000000002E-3</v>
      </c>
      <c r="BG76" s="141">
        <v>3.5000000000000003E-2</v>
      </c>
      <c r="BH76" s="141">
        <v>3.5000000000000003E-2</v>
      </c>
      <c r="BI76" s="141">
        <f>$CW$12</f>
        <v>41.4</v>
      </c>
      <c r="BJ76" s="141">
        <f>$CZ$12</f>
        <v>37.521142383317304</v>
      </c>
      <c r="BK76" s="141">
        <f t="shared" si="96"/>
        <v>1072.0326395233515</v>
      </c>
      <c r="BL76" s="141">
        <f t="shared" si="97"/>
        <v>8.5762611161868119</v>
      </c>
      <c r="BM76" s="141">
        <f t="shared" si="98"/>
        <v>37.521142383317304</v>
      </c>
      <c r="BN76" s="381">
        <f>BM76/SIN(RADIANS($CX$6))</f>
        <v>42.495322130984341</v>
      </c>
      <c r="BO76" s="4">
        <f t="shared" si="89"/>
        <v>1.0422539550921472</v>
      </c>
      <c r="BP76" s="4">
        <f t="shared" si="90"/>
        <v>1.1035630112740382</v>
      </c>
      <c r="BQ76" s="1">
        <f t="shared" si="167"/>
        <v>9.61851507127896</v>
      </c>
      <c r="BR76" s="1">
        <f t="shared" si="168"/>
        <v>7.4726981049127739</v>
      </c>
      <c r="BV76" s="187">
        <v>0.51327546296296289</v>
      </c>
      <c r="BW76" s="464">
        <f t="shared" si="54"/>
        <v>45305.513275462959</v>
      </c>
      <c r="BX76" s="144" t="s">
        <v>328</v>
      </c>
      <c r="BY76" s="144">
        <v>1.6E-2</v>
      </c>
      <c r="BZ76" s="144">
        <v>0.123</v>
      </c>
      <c r="CA76" s="144">
        <v>0.123</v>
      </c>
      <c r="CB76" s="144">
        <f>$CW$15</f>
        <v>80</v>
      </c>
      <c r="CC76" s="144">
        <f>$CZ$15</f>
        <v>69.969576571151663</v>
      </c>
      <c r="CD76" s="144">
        <f t="shared" ref="CD76:CD77" si="169">CC76/CA76</f>
        <v>568.85834610692405</v>
      </c>
      <c r="CE76" s="144">
        <f t="shared" ref="CE76:CE77" si="170">BY76*CD76</f>
        <v>9.1017335377107855</v>
      </c>
      <c r="CF76" s="144">
        <f t="shared" ref="CF76:CF77" si="171">BZ76*CD76</f>
        <v>69.969576571151663</v>
      </c>
      <c r="CG76" s="381">
        <f>CF76/SIN(RADIANS($CX$6))</f>
        <v>79.24544688387985</v>
      </c>
      <c r="CH76" s="4">
        <f t="shared" si="58"/>
        <v>0.56427077879961018</v>
      </c>
      <c r="CI76" s="4">
        <f t="shared" si="59"/>
        <v>0.5735211194356693</v>
      </c>
      <c r="CJ76" s="1">
        <f t="shared" si="157"/>
        <v>9.6660043165103957</v>
      </c>
      <c r="CK76" s="1">
        <f t="shared" si="158"/>
        <v>8.5282124182751158</v>
      </c>
    </row>
    <row r="77" spans="1:89" x14ac:dyDescent="0.25">
      <c r="A77" s="120">
        <v>45307</v>
      </c>
      <c r="B77" s="69">
        <v>4.1666666666666664E-2</v>
      </c>
      <c r="C77" s="68" t="s">
        <v>138</v>
      </c>
      <c r="D77" s="68" t="s">
        <v>252</v>
      </c>
      <c r="E77" s="68"/>
      <c r="F77" s="68" t="s">
        <v>235</v>
      </c>
      <c r="AJ77" s="261">
        <v>0.34306712962962965</v>
      </c>
      <c r="AK77" s="464">
        <f t="shared" si="55"/>
        <v>45305.34306712963</v>
      </c>
      <c r="AL77" s="236" t="s">
        <v>321</v>
      </c>
      <c r="AM77" s="236">
        <v>5.0000000000000001E-3</v>
      </c>
      <c r="AN77" s="236">
        <v>4.8000000000000001E-2</v>
      </c>
      <c r="AO77" s="236">
        <v>0.05</v>
      </c>
      <c r="AP77" s="236">
        <f>$CW$8</f>
        <v>197.2</v>
      </c>
      <c r="AQ77" s="236">
        <f>$CZ$8</f>
        <v>190.48057294420425</v>
      </c>
      <c r="AR77" s="236">
        <f t="shared" si="159"/>
        <v>3809.6114588840851</v>
      </c>
      <c r="AS77" s="236">
        <f t="shared" si="160"/>
        <v>19.048057294420428</v>
      </c>
      <c r="AT77" s="236">
        <f t="shared" si="163"/>
        <v>182.8613500264361</v>
      </c>
      <c r="AU77" s="381">
        <f>AT77/SIN(RADIANS($CX$6))</f>
        <v>207.10328846850689</v>
      </c>
      <c r="AV77" s="4">
        <f t="shared" si="161"/>
        <v>3.7349131949843968</v>
      </c>
      <c r="AW77" s="4">
        <f t="shared" si="162"/>
        <v>3.8873586315143727</v>
      </c>
      <c r="AX77" s="1">
        <f t="shared" si="164"/>
        <v>22.782970489404825</v>
      </c>
      <c r="AY77" s="1">
        <f t="shared" si="165"/>
        <v>15.160698662906055</v>
      </c>
      <c r="BC77" s="184">
        <v>0.41650462962962959</v>
      </c>
      <c r="BD77" s="464">
        <f t="shared" si="166"/>
        <v>45305.416504629633</v>
      </c>
      <c r="BE77" s="141" t="s">
        <v>325</v>
      </c>
      <c r="BF77" s="141">
        <v>6.0000000000000001E-3</v>
      </c>
      <c r="BG77" s="141">
        <v>3.5000000000000003E-2</v>
      </c>
      <c r="BH77" s="141">
        <v>3.5000000000000003E-2</v>
      </c>
      <c r="BI77" s="141">
        <f>$CW$12</f>
        <v>41.4</v>
      </c>
      <c r="BJ77" s="256">
        <f>$CZ$12</f>
        <v>37.521142383317304</v>
      </c>
      <c r="BK77" s="256">
        <f t="shared" si="96"/>
        <v>1072.0326395233515</v>
      </c>
      <c r="BL77" s="256">
        <f t="shared" si="97"/>
        <v>6.4321958371401093</v>
      </c>
      <c r="BM77" s="256">
        <f t="shared" si="98"/>
        <v>37.521142383317304</v>
      </c>
      <c r="BN77" s="381">
        <f>BM77/SIN(RADIANS($CX$6))</f>
        <v>42.495322130984341</v>
      </c>
      <c r="BO77" s="4">
        <f t="shared" si="89"/>
        <v>1.0422539550921472</v>
      </c>
      <c r="BP77" s="4">
        <f t="shared" si="90"/>
        <v>1.1035630112740382</v>
      </c>
      <c r="BQ77" s="1">
        <f t="shared" si="167"/>
        <v>7.4744497922322566</v>
      </c>
      <c r="BR77" s="1">
        <f t="shared" si="168"/>
        <v>5.3286328258660713</v>
      </c>
      <c r="BV77" s="187">
        <v>0.51375000000000004</v>
      </c>
      <c r="BW77" s="464">
        <f t="shared" si="54"/>
        <v>45305.513749999998</v>
      </c>
      <c r="BX77" s="144" t="s">
        <v>328</v>
      </c>
      <c r="BY77" s="144">
        <v>1.4E-2</v>
      </c>
      <c r="BZ77" s="144">
        <v>0.123</v>
      </c>
      <c r="CA77" s="144">
        <v>0.123</v>
      </c>
      <c r="CB77" s="144">
        <f>$CW$15</f>
        <v>80</v>
      </c>
      <c r="CC77" s="144">
        <f>$CZ$15</f>
        <v>69.969576571151663</v>
      </c>
      <c r="CD77" s="144">
        <f t="shared" si="169"/>
        <v>568.85834610692405</v>
      </c>
      <c r="CE77" s="144">
        <f t="shared" si="170"/>
        <v>7.9640168454969364</v>
      </c>
      <c r="CF77" s="144">
        <f t="shared" si="171"/>
        <v>69.969576571151663</v>
      </c>
      <c r="CG77" s="381">
        <f>CF77/SIN(RADIANS($CX$6))</f>
        <v>79.24544688387985</v>
      </c>
      <c r="CH77" s="4">
        <f t="shared" si="58"/>
        <v>0.56427077879961018</v>
      </c>
      <c r="CI77" s="4">
        <f t="shared" si="59"/>
        <v>0.5735211194356693</v>
      </c>
      <c r="CJ77" s="1">
        <f t="shared" si="157"/>
        <v>8.5282876242965457</v>
      </c>
      <c r="CK77" s="1">
        <f t="shared" si="158"/>
        <v>7.3904957260612676</v>
      </c>
    </row>
    <row r="78" spans="1:89" x14ac:dyDescent="0.25">
      <c r="A78" s="14">
        <v>45307</v>
      </c>
      <c r="B78" s="55">
        <v>4.1666666666666664E-2</v>
      </c>
      <c r="E78" s="7" t="s">
        <v>254</v>
      </c>
      <c r="F78" s="7" t="s">
        <v>218</v>
      </c>
      <c r="AJ78" s="261">
        <v>0.34342592592592597</v>
      </c>
      <c r="AK78" s="464">
        <f t="shared" si="55"/>
        <v>45305.343425925923</v>
      </c>
      <c r="AL78" s="236" t="s">
        <v>321</v>
      </c>
      <c r="AM78" s="236">
        <v>6.0000000000000001E-3</v>
      </c>
      <c r="AN78" s="236">
        <v>0.05</v>
      </c>
      <c r="AO78" s="236">
        <v>0.05</v>
      </c>
      <c r="AP78" s="236">
        <f>$CW$8</f>
        <v>197.2</v>
      </c>
      <c r="AQ78" s="236">
        <f>$CZ$8</f>
        <v>190.48057294420425</v>
      </c>
      <c r="AR78" s="236">
        <f t="shared" si="159"/>
        <v>3809.6114588840851</v>
      </c>
      <c r="AS78" s="236">
        <f t="shared" si="160"/>
        <v>22.857668753304512</v>
      </c>
      <c r="AT78" s="236">
        <f t="shared" si="163"/>
        <v>190.48057294420425</v>
      </c>
      <c r="AU78" s="381">
        <f>AT78/SIN(RADIANS($CX$6))</f>
        <v>215.73259215469466</v>
      </c>
      <c r="AV78" s="4">
        <f t="shared" si="161"/>
        <v>3.7349131949843968</v>
      </c>
      <c r="AW78" s="4">
        <f t="shared" si="162"/>
        <v>3.8873586315143727</v>
      </c>
      <c r="AX78" s="1">
        <f t="shared" si="164"/>
        <v>26.59258194828891</v>
      </c>
      <c r="AY78" s="1">
        <f t="shared" si="165"/>
        <v>18.970310121790138</v>
      </c>
      <c r="BC78" s="184">
        <v>0.42010416666666667</v>
      </c>
      <c r="BD78" s="464">
        <f t="shared" si="166"/>
        <v>45305.420104166667</v>
      </c>
      <c r="BE78" s="141" t="s">
        <v>325</v>
      </c>
      <c r="BF78" s="141">
        <v>7.0000000000000001E-3</v>
      </c>
      <c r="BG78" s="141">
        <v>3.5000000000000003E-2</v>
      </c>
      <c r="BH78" s="141">
        <v>3.5000000000000003E-2</v>
      </c>
      <c r="BI78" s="141">
        <f>$CW$12</f>
        <v>41.4</v>
      </c>
      <c r="BJ78" s="256">
        <f>$CZ$12</f>
        <v>37.521142383317304</v>
      </c>
      <c r="BK78" s="256">
        <f t="shared" si="96"/>
        <v>1072.0326395233515</v>
      </c>
      <c r="BL78" s="256">
        <f t="shared" si="97"/>
        <v>7.5042284766634602</v>
      </c>
      <c r="BM78" s="256">
        <f t="shared" si="98"/>
        <v>37.521142383317304</v>
      </c>
      <c r="BN78" s="381">
        <f>BM78/SIN(RADIANS($CX$6))</f>
        <v>42.495322130984341</v>
      </c>
      <c r="BO78" s="4">
        <f t="shared" si="89"/>
        <v>1.0422539550921472</v>
      </c>
      <c r="BP78" s="4">
        <f t="shared" si="90"/>
        <v>1.1035630112740382</v>
      </c>
      <c r="BQ78" s="1">
        <f t="shared" si="167"/>
        <v>8.5464824317556065</v>
      </c>
      <c r="BR78" s="1">
        <f t="shared" si="168"/>
        <v>6.4006654653894222</v>
      </c>
      <c r="BV78" s="187">
        <v>0.51402777777777775</v>
      </c>
      <c r="BW78" s="464">
        <f t="shared" si="54"/>
        <v>45305.514027777775</v>
      </c>
      <c r="BX78" s="144" t="s">
        <v>328</v>
      </c>
      <c r="BY78" s="144">
        <v>1.7999999999999999E-2</v>
      </c>
      <c r="BZ78" s="144">
        <v>0.123</v>
      </c>
      <c r="CA78" s="144">
        <v>0.123</v>
      </c>
      <c r="CB78" s="144">
        <f>$CW$15</f>
        <v>80</v>
      </c>
      <c r="CC78" s="144">
        <f>$CZ$15</f>
        <v>69.969576571151663</v>
      </c>
      <c r="CD78" s="144">
        <f t="shared" ref="CD78:CD84" si="172">CC78/CA78</f>
        <v>568.85834610692405</v>
      </c>
      <c r="CE78" s="144">
        <f t="shared" ref="CE78:CE84" si="173">BY78*CD78</f>
        <v>10.239450229924632</v>
      </c>
      <c r="CF78" s="144">
        <f t="shared" ref="CF78:CF84" si="174">BZ78*CD78</f>
        <v>69.969576571151663</v>
      </c>
      <c r="CG78" s="381">
        <f>CF78/SIN(RADIANS($CX$6))</f>
        <v>79.24544688387985</v>
      </c>
      <c r="CH78" s="4">
        <f t="shared" si="58"/>
        <v>0.56427077879961018</v>
      </c>
      <c r="CI78" s="4">
        <f t="shared" si="59"/>
        <v>0.5735211194356693</v>
      </c>
      <c r="CJ78" s="1">
        <f t="shared" si="157"/>
        <v>10.803721008724242</v>
      </c>
      <c r="CK78" s="1">
        <f t="shared" si="158"/>
        <v>9.6659291104889622</v>
      </c>
    </row>
    <row r="79" spans="1:89" ht="30" x14ac:dyDescent="0.25">
      <c r="A79" s="14">
        <v>45307</v>
      </c>
      <c r="B79" s="55">
        <v>5.0694444444444452E-2</v>
      </c>
      <c r="E79" s="7" t="s">
        <v>253</v>
      </c>
      <c r="F79" s="7" t="s">
        <v>235</v>
      </c>
      <c r="AJ79" s="261">
        <v>0.34376157407407404</v>
      </c>
      <c r="AK79" s="464">
        <f t="shared" si="55"/>
        <v>45305.343761574077</v>
      </c>
      <c r="AL79" s="236" t="s">
        <v>321</v>
      </c>
      <c r="AM79" s="236">
        <v>5.0000000000000001E-3</v>
      </c>
      <c r="AN79" s="236">
        <v>0.05</v>
      </c>
      <c r="AO79" s="236">
        <v>0.05</v>
      </c>
      <c r="AP79" s="236">
        <f>$CW$8</f>
        <v>197.2</v>
      </c>
      <c r="AQ79" s="236">
        <f>$CZ$8</f>
        <v>190.48057294420425</v>
      </c>
      <c r="AR79" s="236">
        <f t="shared" si="159"/>
        <v>3809.6114588840851</v>
      </c>
      <c r="AS79" s="236">
        <f t="shared" si="160"/>
        <v>19.048057294420428</v>
      </c>
      <c r="AT79" s="236">
        <f t="shared" si="163"/>
        <v>190.48057294420425</v>
      </c>
      <c r="AU79" s="381">
        <f>AT79/SIN(RADIANS($CX$6))</f>
        <v>215.73259215469466</v>
      </c>
      <c r="AV79" s="4">
        <f t="shared" si="161"/>
        <v>3.7349131949843968</v>
      </c>
      <c r="AW79" s="4">
        <f t="shared" si="162"/>
        <v>3.8873586315143727</v>
      </c>
      <c r="AX79" s="1">
        <f t="shared" si="164"/>
        <v>22.782970489404825</v>
      </c>
      <c r="AY79" s="1">
        <f t="shared" si="165"/>
        <v>15.160698662906055</v>
      </c>
      <c r="BC79" s="184">
        <v>0.4236111111111111</v>
      </c>
      <c r="BD79" s="464">
        <f t="shared" si="166"/>
        <v>45305.423611111109</v>
      </c>
      <c r="BE79" s="141" t="s">
        <v>325</v>
      </c>
      <c r="BF79" s="141">
        <v>7.0000000000000001E-3</v>
      </c>
      <c r="BG79" s="141">
        <v>3.5000000000000003E-2</v>
      </c>
      <c r="BH79" s="141">
        <v>3.5000000000000003E-2</v>
      </c>
      <c r="BI79" s="141">
        <f>$CW$12</f>
        <v>41.4</v>
      </c>
      <c r="BJ79" s="256">
        <f>$CZ$12</f>
        <v>37.521142383317304</v>
      </c>
      <c r="BK79" s="256">
        <f t="shared" si="96"/>
        <v>1072.0326395233515</v>
      </c>
      <c r="BL79" s="256">
        <f t="shared" si="97"/>
        <v>7.5042284766634602</v>
      </c>
      <c r="BM79" s="256">
        <f t="shared" si="98"/>
        <v>37.521142383317304</v>
      </c>
      <c r="BN79" s="381">
        <f>BM79/SIN(RADIANS($CX$6))</f>
        <v>42.495322130984341</v>
      </c>
      <c r="BO79" s="4">
        <f t="shared" si="89"/>
        <v>1.0422539550921472</v>
      </c>
      <c r="BP79" s="4">
        <f t="shared" si="90"/>
        <v>1.1035630112740382</v>
      </c>
      <c r="BQ79" s="1">
        <f t="shared" si="167"/>
        <v>8.5464824317556065</v>
      </c>
      <c r="BR79" s="1">
        <f t="shared" si="168"/>
        <v>6.4006654653894222</v>
      </c>
      <c r="BV79" s="187">
        <v>0.51451388888888883</v>
      </c>
      <c r="BW79" s="464">
        <f t="shared" si="54"/>
        <v>45305.514513888891</v>
      </c>
      <c r="BX79" s="144" t="s">
        <v>328</v>
      </c>
      <c r="BY79" s="144">
        <v>1.4999999999999999E-2</v>
      </c>
      <c r="BZ79" s="144">
        <v>0.123</v>
      </c>
      <c r="CA79" s="144">
        <v>0.123</v>
      </c>
      <c r="CB79" s="144">
        <f>$CW$15</f>
        <v>80</v>
      </c>
      <c r="CC79" s="144">
        <f>$CZ$15</f>
        <v>69.969576571151663</v>
      </c>
      <c r="CD79" s="144">
        <f t="shared" si="172"/>
        <v>568.85834610692405</v>
      </c>
      <c r="CE79" s="144">
        <f t="shared" si="173"/>
        <v>8.5328751916038605</v>
      </c>
      <c r="CF79" s="144">
        <f t="shared" si="174"/>
        <v>69.969576571151663</v>
      </c>
      <c r="CG79" s="381">
        <f>CF79/SIN(RADIANS($CX$6))</f>
        <v>79.24544688387985</v>
      </c>
      <c r="CH79" s="4">
        <f t="shared" si="58"/>
        <v>0.56427077879961018</v>
      </c>
      <c r="CI79" s="4">
        <f t="shared" si="59"/>
        <v>0.5735211194356693</v>
      </c>
      <c r="CJ79" s="1">
        <f t="shared" si="157"/>
        <v>9.0971459704034707</v>
      </c>
      <c r="CK79" s="1">
        <f t="shared" si="158"/>
        <v>7.9593540721681908</v>
      </c>
    </row>
    <row r="80" spans="1:89" ht="30" x14ac:dyDescent="0.25">
      <c r="A80" s="120">
        <v>45307</v>
      </c>
      <c r="B80" s="69">
        <v>8.3333333333333329E-2</v>
      </c>
      <c r="C80" s="68" t="s">
        <v>138</v>
      </c>
      <c r="D80" s="68" t="s">
        <v>255</v>
      </c>
      <c r="E80" s="68" t="s">
        <v>256</v>
      </c>
      <c r="F80" s="68" t="s">
        <v>257</v>
      </c>
      <c r="AJ80" s="261">
        <v>0.34471064814814811</v>
      </c>
      <c r="AK80" s="464">
        <f t="shared" si="55"/>
        <v>45305.344710648147</v>
      </c>
      <c r="AL80" s="236" t="s">
        <v>321</v>
      </c>
      <c r="AM80" s="236">
        <v>6.0000000000000001E-3</v>
      </c>
      <c r="AN80" s="236">
        <v>0.05</v>
      </c>
      <c r="AO80" s="236">
        <v>0.05</v>
      </c>
      <c r="AP80" s="236">
        <f>$CW$8</f>
        <v>197.2</v>
      </c>
      <c r="AQ80" s="236">
        <f>$CZ$8</f>
        <v>190.48057294420425</v>
      </c>
      <c r="AR80" s="236">
        <f t="shared" si="159"/>
        <v>3809.6114588840851</v>
      </c>
      <c r="AS80" s="236">
        <f t="shared" si="160"/>
        <v>22.857668753304512</v>
      </c>
      <c r="AT80" s="236">
        <f t="shared" si="163"/>
        <v>190.48057294420425</v>
      </c>
      <c r="AU80" s="381">
        <f>AT80/SIN(RADIANS($CX$6))</f>
        <v>215.73259215469466</v>
      </c>
      <c r="AV80" s="4">
        <f t="shared" si="161"/>
        <v>3.7349131949843968</v>
      </c>
      <c r="AW80" s="4">
        <f t="shared" si="162"/>
        <v>3.8873586315143727</v>
      </c>
      <c r="AX80" s="1">
        <f t="shared" si="164"/>
        <v>26.59258194828891</v>
      </c>
      <c r="AY80" s="1">
        <f t="shared" si="165"/>
        <v>18.970310121790138</v>
      </c>
      <c r="BC80" s="184">
        <v>0.42887731481481484</v>
      </c>
      <c r="BD80" s="464">
        <f t="shared" si="166"/>
        <v>45305.428877314815</v>
      </c>
      <c r="BE80" s="141" t="s">
        <v>325</v>
      </c>
      <c r="BF80" s="141">
        <v>8.0000000000000002E-3</v>
      </c>
      <c r="BG80" s="141">
        <v>0.04</v>
      </c>
      <c r="BH80" s="141">
        <v>0.04</v>
      </c>
      <c r="BI80" s="141">
        <f>$CW$12</f>
        <v>41.4</v>
      </c>
      <c r="BJ80" s="256">
        <f>$CZ$12</f>
        <v>37.521142383317304</v>
      </c>
      <c r="BK80" s="256">
        <f t="shared" si="96"/>
        <v>938.02855958293264</v>
      </c>
      <c r="BL80" s="256">
        <f t="shared" si="97"/>
        <v>7.504228476663461</v>
      </c>
      <c r="BM80" s="256">
        <f t="shared" si="98"/>
        <v>37.521142383317304</v>
      </c>
      <c r="BN80" s="381">
        <f>BM80/SIN(RADIANS($CX$6))</f>
        <v>42.495322130984341</v>
      </c>
      <c r="BO80" s="4">
        <f t="shared" si="89"/>
        <v>0.91514981422725139</v>
      </c>
      <c r="BP80" s="4">
        <f t="shared" si="90"/>
        <v>0.96208057393121293</v>
      </c>
      <c r="BQ80" s="1">
        <f t="shared" si="167"/>
        <v>8.4193782908907124</v>
      </c>
      <c r="BR80" s="1">
        <f t="shared" si="168"/>
        <v>6.542147902732248</v>
      </c>
      <c r="BV80" s="187">
        <v>0.51570601851851849</v>
      </c>
      <c r="BW80" s="464">
        <f t="shared" si="54"/>
        <v>45305.515706018516</v>
      </c>
      <c r="BX80" s="144" t="s">
        <v>328</v>
      </c>
      <c r="BY80" s="144">
        <v>1.4E-2</v>
      </c>
      <c r="BZ80" s="144">
        <v>0.127</v>
      </c>
      <c r="CA80" s="144">
        <v>0.127</v>
      </c>
      <c r="CB80" s="144">
        <f>$CW$15</f>
        <v>80</v>
      </c>
      <c r="CC80" s="144">
        <f>$CZ$15</f>
        <v>69.969576571151663</v>
      </c>
      <c r="CD80" s="144">
        <f t="shared" si="172"/>
        <v>550.94154780434383</v>
      </c>
      <c r="CE80" s="144">
        <f t="shared" si="173"/>
        <v>7.7131816692608135</v>
      </c>
      <c r="CF80" s="144">
        <f t="shared" si="174"/>
        <v>69.969576571151663</v>
      </c>
      <c r="CG80" s="381">
        <f>CF80/SIN(RADIANS($CX$6))</f>
        <v>79.24544688387985</v>
      </c>
      <c r="CH80" s="4">
        <f t="shared" si="58"/>
        <v>0.54663731696212237</v>
      </c>
      <c r="CI80" s="4">
        <f t="shared" si="59"/>
        <v>0.55531409977104496</v>
      </c>
      <c r="CJ80" s="1">
        <f t="shared" si="157"/>
        <v>8.2598189862229354</v>
      </c>
      <c r="CK80" s="1">
        <f t="shared" si="158"/>
        <v>7.1578675694897687</v>
      </c>
    </row>
    <row r="81" spans="1:89" ht="60" x14ac:dyDescent="0.25">
      <c r="A81" s="120">
        <v>45307</v>
      </c>
      <c r="B81" s="69">
        <v>0.41666666666666669</v>
      </c>
      <c r="C81" s="68" t="s">
        <v>258</v>
      </c>
      <c r="D81" s="68" t="s">
        <v>259</v>
      </c>
      <c r="E81" s="68"/>
      <c r="F81" s="68" t="s">
        <v>257</v>
      </c>
      <c r="AJ81" s="261">
        <v>0.34491898148148148</v>
      </c>
      <c r="AK81" s="464">
        <f t="shared" si="55"/>
        <v>45305.344918981478</v>
      </c>
      <c r="AL81" s="236" t="s">
        <v>321</v>
      </c>
      <c r="AM81" s="236">
        <v>7.0000000000000001E-3</v>
      </c>
      <c r="AN81" s="236">
        <v>0.05</v>
      </c>
      <c r="AO81" s="236">
        <v>0.05</v>
      </c>
      <c r="AP81" s="236">
        <f>$CW$8</f>
        <v>197.2</v>
      </c>
      <c r="AQ81" s="236">
        <f>$CZ$8</f>
        <v>190.48057294420425</v>
      </c>
      <c r="AR81" s="236">
        <f t="shared" si="159"/>
        <v>3809.6114588840851</v>
      </c>
      <c r="AS81" s="236">
        <f t="shared" si="160"/>
        <v>26.667280212188597</v>
      </c>
      <c r="AT81" s="236">
        <f t="shared" si="163"/>
        <v>190.48057294420425</v>
      </c>
      <c r="AU81" s="381">
        <f>AT81/SIN(RADIANS($CX$6))</f>
        <v>215.73259215469466</v>
      </c>
      <c r="AV81" s="4">
        <f t="shared" si="161"/>
        <v>3.7349131949843968</v>
      </c>
      <c r="AW81" s="4">
        <f t="shared" si="162"/>
        <v>3.8873586315143727</v>
      </c>
      <c r="AX81" s="1">
        <f t="shared" si="164"/>
        <v>30.402193407172994</v>
      </c>
      <c r="AY81" s="1">
        <f t="shared" si="165"/>
        <v>22.779921580674223</v>
      </c>
      <c r="BC81" s="184">
        <v>0.43061342592592594</v>
      </c>
      <c r="BD81" s="464">
        <f t="shared" si="166"/>
        <v>45305.430613425924</v>
      </c>
      <c r="BE81" s="141" t="s">
        <v>325</v>
      </c>
      <c r="BF81" s="141">
        <v>7.0000000000000001E-3</v>
      </c>
      <c r="BG81" s="141">
        <v>0.04</v>
      </c>
      <c r="BH81" s="141">
        <v>0.04</v>
      </c>
      <c r="BI81" s="141">
        <f>$CW$12</f>
        <v>41.4</v>
      </c>
      <c r="BJ81" s="256">
        <f>$CZ$12</f>
        <v>37.521142383317304</v>
      </c>
      <c r="BK81" s="256">
        <f t="shared" si="96"/>
        <v>938.02855958293264</v>
      </c>
      <c r="BL81" s="256">
        <f t="shared" si="97"/>
        <v>6.566199917080529</v>
      </c>
      <c r="BM81" s="256">
        <f t="shared" si="98"/>
        <v>37.521142383317304</v>
      </c>
      <c r="BN81" s="381">
        <f>BM81/SIN(RADIANS($CX$6))</f>
        <v>42.495322130984341</v>
      </c>
      <c r="BO81" s="4">
        <f t="shared" si="89"/>
        <v>0.91514981422725139</v>
      </c>
      <c r="BP81" s="4">
        <f t="shared" si="90"/>
        <v>0.96208057393121293</v>
      </c>
      <c r="BQ81" s="1">
        <f t="shared" si="167"/>
        <v>7.4813497313077804</v>
      </c>
      <c r="BR81" s="1">
        <f t="shared" si="168"/>
        <v>5.6041193431493159</v>
      </c>
      <c r="BV81" s="187">
        <v>0.5169907407407407</v>
      </c>
      <c r="BW81" s="464">
        <f t="shared" si="54"/>
        <v>45305.51699074074</v>
      </c>
      <c r="BX81" s="144" t="s">
        <v>328</v>
      </c>
      <c r="BY81" s="144">
        <v>6.0000000000000001E-3</v>
      </c>
      <c r="BZ81" s="144">
        <v>6.3E-2</v>
      </c>
      <c r="CA81" s="144">
        <v>6.3E-2</v>
      </c>
      <c r="CB81" s="144">
        <f>$CW$15</f>
        <v>80</v>
      </c>
      <c r="CC81" s="144">
        <f>$CZ$15</f>
        <v>69.969576571151663</v>
      </c>
      <c r="CD81" s="144">
        <f t="shared" si="172"/>
        <v>1110.62819954209</v>
      </c>
      <c r="CE81" s="144">
        <f t="shared" si="173"/>
        <v>6.6637691972525399</v>
      </c>
      <c r="CF81" s="144">
        <f t="shared" si="174"/>
        <v>69.969576571151663</v>
      </c>
      <c r="CG81" s="381">
        <f>CF81/SIN(RADIANS($CX$6))</f>
        <v>79.24544688387985</v>
      </c>
      <c r="CH81" s="4">
        <f t="shared" si="58"/>
        <v>1.0932746339242447</v>
      </c>
      <c r="CI81" s="4">
        <f t="shared" si="59"/>
        <v>1.1285415575992204</v>
      </c>
      <c r="CJ81" s="1">
        <f t="shared" si="157"/>
        <v>7.7570438311767846</v>
      </c>
      <c r="CK81" s="1">
        <f t="shared" si="158"/>
        <v>5.5352276396533195</v>
      </c>
    </row>
    <row r="82" spans="1:89" ht="75" x14ac:dyDescent="0.25">
      <c r="A82" s="120">
        <v>45307</v>
      </c>
      <c r="B82" s="69">
        <v>0.5</v>
      </c>
      <c r="C82" s="68" t="s">
        <v>138</v>
      </c>
      <c r="D82" s="68" t="s">
        <v>260</v>
      </c>
      <c r="E82" s="68"/>
      <c r="F82" s="68" t="s">
        <v>257</v>
      </c>
      <c r="AJ82" s="261">
        <v>0.34538194444444442</v>
      </c>
      <c r="AK82" s="464">
        <f t="shared" si="55"/>
        <v>45305.345381944448</v>
      </c>
      <c r="AL82" s="236" t="s">
        <v>321</v>
      </c>
      <c r="AM82" s="236">
        <v>6.0000000000000001E-3</v>
      </c>
      <c r="AN82" s="236">
        <v>5.2999999999999999E-2</v>
      </c>
      <c r="AO82" s="236">
        <v>5.2999999999999999E-2</v>
      </c>
      <c r="AP82" s="236">
        <f>$CW$8</f>
        <v>197.2</v>
      </c>
      <c r="AQ82" s="236">
        <f>$CZ$8</f>
        <v>190.48057294420425</v>
      </c>
      <c r="AR82" s="236">
        <f t="shared" si="159"/>
        <v>3593.9730744189483</v>
      </c>
      <c r="AS82" s="236">
        <f t="shared" si="160"/>
        <v>21.563838446513689</v>
      </c>
      <c r="AT82" s="236">
        <f t="shared" si="163"/>
        <v>190.48057294420425</v>
      </c>
      <c r="AU82" s="381">
        <f>AT82/SIN(RADIANS($CX$6))</f>
        <v>215.73259215469466</v>
      </c>
      <c r="AV82" s="4">
        <f t="shared" si="161"/>
        <v>3.5274180174852643</v>
      </c>
      <c r="AW82" s="4">
        <f t="shared" si="162"/>
        <v>3.6630879412346973</v>
      </c>
      <c r="AX82" s="1">
        <f t="shared" si="164"/>
        <v>25.091256463998953</v>
      </c>
      <c r="AY82" s="1">
        <f t="shared" si="165"/>
        <v>17.900750505278992</v>
      </c>
      <c r="BC82" s="184">
        <v>0.44451388888888888</v>
      </c>
      <c r="BD82" s="464">
        <f t="shared" si="166"/>
        <v>45305.444513888891</v>
      </c>
      <c r="BE82" s="141" t="s">
        <v>325</v>
      </c>
      <c r="BF82" s="141">
        <v>8.9999999999999993E-3</v>
      </c>
      <c r="BG82" s="141">
        <v>3.5000000000000003E-2</v>
      </c>
      <c r="BH82" s="141">
        <v>3.5000000000000003E-2</v>
      </c>
      <c r="BI82" s="141">
        <f>$CW$12</f>
        <v>41.4</v>
      </c>
      <c r="BJ82" s="256">
        <f>$CZ$12</f>
        <v>37.521142383317304</v>
      </c>
      <c r="BK82" s="256">
        <f t="shared" si="96"/>
        <v>1072.0326395233515</v>
      </c>
      <c r="BL82" s="256">
        <f t="shared" si="97"/>
        <v>9.6482937557101618</v>
      </c>
      <c r="BM82" s="256">
        <f t="shared" si="98"/>
        <v>37.521142383317304</v>
      </c>
      <c r="BN82" s="381">
        <f>BM82/SIN(RADIANS($CX$6))</f>
        <v>42.495322130984341</v>
      </c>
      <c r="BO82" s="4">
        <f t="shared" si="89"/>
        <v>1.0422539550921472</v>
      </c>
      <c r="BP82" s="4">
        <f t="shared" si="90"/>
        <v>1.1035630112740382</v>
      </c>
      <c r="BQ82" s="1">
        <f t="shared" si="167"/>
        <v>10.69054771080231</v>
      </c>
      <c r="BR82" s="1">
        <f t="shared" si="168"/>
        <v>8.5447307444361229</v>
      </c>
      <c r="BV82" s="187">
        <v>0.51837962962962958</v>
      </c>
      <c r="BW82" s="464">
        <f t="shared" si="54"/>
        <v>45305.518379629626</v>
      </c>
      <c r="BX82" s="144" t="s">
        <v>328</v>
      </c>
      <c r="BY82" s="144">
        <v>8.0000000000000002E-3</v>
      </c>
      <c r="BZ82" s="144">
        <v>6.3E-2</v>
      </c>
      <c r="CA82" s="144">
        <v>6.3E-2</v>
      </c>
      <c r="CB82" s="144">
        <f>$CW$15</f>
        <v>80</v>
      </c>
      <c r="CC82" s="144">
        <f>$CZ$15</f>
        <v>69.969576571151663</v>
      </c>
      <c r="CD82" s="144">
        <f t="shared" si="172"/>
        <v>1110.62819954209</v>
      </c>
      <c r="CE82" s="144">
        <f t="shared" si="173"/>
        <v>8.8850255963367193</v>
      </c>
      <c r="CF82" s="144">
        <f t="shared" si="174"/>
        <v>69.969576571151663</v>
      </c>
      <c r="CG82" s="381">
        <f>CF82/SIN(RADIANS($CX$6))</f>
        <v>79.24544688387985</v>
      </c>
      <c r="CH82" s="4">
        <f t="shared" si="58"/>
        <v>1.0932746339242447</v>
      </c>
      <c r="CI82" s="4">
        <f t="shared" si="59"/>
        <v>1.1285415575992204</v>
      </c>
      <c r="CJ82" s="1">
        <f t="shared" si="157"/>
        <v>9.9783002302609631</v>
      </c>
      <c r="CK82" s="1">
        <f t="shared" si="158"/>
        <v>7.7564840387374989</v>
      </c>
    </row>
    <row r="83" spans="1:89" x14ac:dyDescent="0.25">
      <c r="AJ83" s="261">
        <v>0.34616898148148145</v>
      </c>
      <c r="AK83" s="464">
        <f t="shared" si="55"/>
        <v>45305.346168981479</v>
      </c>
      <c r="AL83" s="236" t="s">
        <v>321</v>
      </c>
      <c r="AM83" s="236">
        <v>6.0000000000000001E-3</v>
      </c>
      <c r="AN83" s="236">
        <v>5.2999999999999999E-2</v>
      </c>
      <c r="AO83" s="236">
        <v>5.2999999999999999E-2</v>
      </c>
      <c r="AP83" s="236">
        <f>$CW$8</f>
        <v>197.2</v>
      </c>
      <c r="AQ83" s="236">
        <f>$CZ$8</f>
        <v>190.48057294420425</v>
      </c>
      <c r="AR83" s="236">
        <f t="shared" si="159"/>
        <v>3593.9730744189483</v>
      </c>
      <c r="AS83" s="236">
        <f t="shared" si="160"/>
        <v>21.563838446513689</v>
      </c>
      <c r="AT83" s="236">
        <f t="shared" si="163"/>
        <v>190.48057294420425</v>
      </c>
      <c r="AU83" s="381">
        <f>AT83/SIN(RADIANS($CX$6))</f>
        <v>215.73259215469466</v>
      </c>
      <c r="AV83" s="4">
        <f t="shared" si="161"/>
        <v>3.5274180174852643</v>
      </c>
      <c r="AW83" s="4">
        <f t="shared" si="162"/>
        <v>3.6630879412346973</v>
      </c>
      <c r="AX83" s="1">
        <f t="shared" si="164"/>
        <v>25.091256463998953</v>
      </c>
      <c r="AY83" s="1">
        <f t="shared" si="165"/>
        <v>17.900750505278992</v>
      </c>
      <c r="BC83" s="184">
        <v>0.44793981481481482</v>
      </c>
      <c r="BD83" s="464">
        <f t="shared" si="166"/>
        <v>45305.447939814818</v>
      </c>
      <c r="BE83" s="141" t="s">
        <v>325</v>
      </c>
      <c r="BF83" s="141">
        <v>6.0000000000000001E-3</v>
      </c>
      <c r="BG83" s="141">
        <v>3.1E-2</v>
      </c>
      <c r="BH83" s="141">
        <v>3.1E-2</v>
      </c>
      <c r="BI83" s="141">
        <f>$CW$12</f>
        <v>41.4</v>
      </c>
      <c r="BJ83" s="256">
        <f>$CZ$12</f>
        <v>37.521142383317304</v>
      </c>
      <c r="BK83" s="256">
        <f t="shared" si="96"/>
        <v>1210.3594317199131</v>
      </c>
      <c r="BL83" s="256">
        <f t="shared" si="97"/>
        <v>7.2621565903194787</v>
      </c>
      <c r="BM83" s="256">
        <f t="shared" si="98"/>
        <v>37.521142383317304</v>
      </c>
      <c r="BN83" s="381">
        <f>BM83/SIN(RADIANS($CX$6))</f>
        <v>42.495322130984341</v>
      </c>
      <c r="BO83" s="4">
        <f t="shared" si="89"/>
        <v>1.1725356994786658</v>
      </c>
      <c r="BP83" s="4">
        <f t="shared" si="90"/>
        <v>1.2507047461105769</v>
      </c>
      <c r="BQ83" s="1">
        <f t="shared" si="167"/>
        <v>8.4346922897981447</v>
      </c>
      <c r="BR83" s="1">
        <f t="shared" si="168"/>
        <v>6.011451844208902</v>
      </c>
      <c r="BV83" s="187">
        <v>0.51995370370370375</v>
      </c>
      <c r="BW83" s="464">
        <f t="shared" si="54"/>
        <v>45305.519953703704</v>
      </c>
      <c r="BX83" s="144" t="s">
        <v>328</v>
      </c>
      <c r="BY83" s="144">
        <v>4.0000000000000001E-3</v>
      </c>
      <c r="BZ83" s="144">
        <v>6.3E-2</v>
      </c>
      <c r="CA83" s="144">
        <v>6.3E-2</v>
      </c>
      <c r="CB83" s="144">
        <f>$CW$15</f>
        <v>80</v>
      </c>
      <c r="CC83" s="144">
        <f>$CZ$15</f>
        <v>69.969576571151663</v>
      </c>
      <c r="CD83" s="144">
        <f t="shared" si="172"/>
        <v>1110.62819954209</v>
      </c>
      <c r="CE83" s="144">
        <f t="shared" si="173"/>
        <v>4.4425127981683596</v>
      </c>
      <c r="CF83" s="144">
        <f t="shared" si="174"/>
        <v>69.969576571151663</v>
      </c>
      <c r="CG83" s="381">
        <f>CF83/SIN(RADIANS($CX$6))</f>
        <v>79.24544688387985</v>
      </c>
      <c r="CH83" s="4">
        <f t="shared" si="58"/>
        <v>1.0932746339242447</v>
      </c>
      <c r="CI83" s="4">
        <f t="shared" si="59"/>
        <v>1.1285415575992204</v>
      </c>
      <c r="CJ83" s="1">
        <f t="shared" si="157"/>
        <v>5.5357874320926044</v>
      </c>
      <c r="CK83" s="1">
        <f t="shared" si="158"/>
        <v>3.3139712405691393</v>
      </c>
    </row>
    <row r="84" spans="1:89" x14ac:dyDescent="0.25">
      <c r="AJ84" s="261">
        <v>0.34645833333333331</v>
      </c>
      <c r="AK84" s="464">
        <f t="shared" si="55"/>
        <v>45305.346458333333</v>
      </c>
      <c r="AL84" s="236" t="s">
        <v>321</v>
      </c>
      <c r="AM84" s="236">
        <v>5.0000000000000001E-3</v>
      </c>
      <c r="AN84" s="236">
        <v>5.2999999999999999E-2</v>
      </c>
      <c r="AO84" s="236">
        <v>5.2999999999999999E-2</v>
      </c>
      <c r="AP84" s="236">
        <f>$CW$8</f>
        <v>197.2</v>
      </c>
      <c r="AQ84" s="236">
        <f>$CZ$8</f>
        <v>190.48057294420425</v>
      </c>
      <c r="AR84" s="236">
        <f t="shared" si="159"/>
        <v>3593.9730744189483</v>
      </c>
      <c r="AS84" s="236">
        <f t="shared" si="160"/>
        <v>17.969865372094741</v>
      </c>
      <c r="AT84" s="236">
        <f t="shared" si="163"/>
        <v>190.48057294420425</v>
      </c>
      <c r="AU84" s="381">
        <f>AT84/SIN(RADIANS($CX$6))</f>
        <v>215.73259215469466</v>
      </c>
      <c r="AV84" s="4">
        <f t="shared" si="161"/>
        <v>3.5274180174852643</v>
      </c>
      <c r="AW84" s="4">
        <f t="shared" si="162"/>
        <v>3.6630879412346973</v>
      </c>
      <c r="AX84" s="1">
        <f t="shared" si="164"/>
        <v>21.497283389580005</v>
      </c>
      <c r="AY84" s="1">
        <f t="shared" si="165"/>
        <v>14.306777430860045</v>
      </c>
      <c r="BC84" s="184">
        <v>0.45133101851851848</v>
      </c>
      <c r="BD84" s="464">
        <f t="shared" si="166"/>
        <v>45305.451331018521</v>
      </c>
      <c r="BE84" s="141" t="s">
        <v>325</v>
      </c>
      <c r="BF84" s="141">
        <v>8.0000000000000002E-3</v>
      </c>
      <c r="BG84" s="141">
        <v>3.1E-2</v>
      </c>
      <c r="BH84" s="141">
        <v>3.1E-2</v>
      </c>
      <c r="BI84" s="141">
        <f>$CW$12</f>
        <v>41.4</v>
      </c>
      <c r="BJ84" s="256">
        <f>$CZ$12</f>
        <v>37.521142383317304</v>
      </c>
      <c r="BK84" s="256">
        <f t="shared" si="96"/>
        <v>1210.3594317199131</v>
      </c>
      <c r="BL84" s="256">
        <f t="shared" si="97"/>
        <v>9.6828754537593049</v>
      </c>
      <c r="BM84" s="256">
        <f t="shared" si="98"/>
        <v>37.521142383317304</v>
      </c>
      <c r="BN84" s="381">
        <f>BM84/SIN(RADIANS($CX$6))</f>
        <v>42.495322130984341</v>
      </c>
      <c r="BO84" s="4">
        <f t="shared" si="89"/>
        <v>1.1725356994786658</v>
      </c>
      <c r="BP84" s="4">
        <f t="shared" si="90"/>
        <v>1.2507047461105769</v>
      </c>
      <c r="BQ84" s="1">
        <f t="shared" si="167"/>
        <v>10.85541115323797</v>
      </c>
      <c r="BR84" s="1">
        <f t="shared" si="168"/>
        <v>8.4321707076487282</v>
      </c>
      <c r="BV84" s="187">
        <v>0.52115740740740735</v>
      </c>
      <c r="BW84" s="464">
        <f t="shared" si="54"/>
        <v>45305.521157407406</v>
      </c>
      <c r="BX84" s="144" t="s">
        <v>328</v>
      </c>
      <c r="BY84" s="144">
        <v>7.0000000000000001E-3</v>
      </c>
      <c r="BZ84" s="144">
        <v>6.3E-2</v>
      </c>
      <c r="CA84" s="144">
        <v>6.3E-2</v>
      </c>
      <c r="CB84" s="144">
        <f>$CW$15</f>
        <v>80</v>
      </c>
      <c r="CC84" s="144">
        <f>$CZ$15</f>
        <v>69.969576571151663</v>
      </c>
      <c r="CD84" s="144">
        <f t="shared" si="172"/>
        <v>1110.62819954209</v>
      </c>
      <c r="CE84" s="144">
        <f t="shared" si="173"/>
        <v>7.7743973967946305</v>
      </c>
      <c r="CF84" s="144">
        <f t="shared" si="174"/>
        <v>69.969576571151663</v>
      </c>
      <c r="CG84" s="381">
        <f>CF84/SIN(RADIANS($CX$6))</f>
        <v>79.24544688387985</v>
      </c>
      <c r="CH84" s="4">
        <f t="shared" si="58"/>
        <v>1.0932746339242447</v>
      </c>
      <c r="CI84" s="4">
        <f t="shared" si="59"/>
        <v>1.1285415575992204</v>
      </c>
      <c r="CJ84" s="1">
        <f t="shared" si="157"/>
        <v>8.8676720307188752</v>
      </c>
      <c r="CK84" s="1">
        <f t="shared" si="158"/>
        <v>6.6458558391954101</v>
      </c>
    </row>
    <row r="85" spans="1:89" x14ac:dyDescent="0.25">
      <c r="AJ85" s="261">
        <v>0.34714120370370366</v>
      </c>
      <c r="AK85" s="464">
        <f t="shared" si="55"/>
        <v>45305.347141203703</v>
      </c>
      <c r="AL85" s="236" t="s">
        <v>321</v>
      </c>
      <c r="AM85" s="236">
        <v>6.0000000000000001E-3</v>
      </c>
      <c r="AN85" s="236">
        <v>5.2999999999999999E-2</v>
      </c>
      <c r="AO85" s="236">
        <v>5.2999999999999999E-2</v>
      </c>
      <c r="AP85" s="236">
        <f>$CW$8</f>
        <v>197.2</v>
      </c>
      <c r="AQ85" s="236">
        <f>$CZ$8</f>
        <v>190.48057294420425</v>
      </c>
      <c r="AR85" s="236">
        <f t="shared" si="159"/>
        <v>3593.9730744189483</v>
      </c>
      <c r="AS85" s="236">
        <f t="shared" si="160"/>
        <v>21.563838446513689</v>
      </c>
      <c r="AT85" s="236">
        <f t="shared" si="163"/>
        <v>190.48057294420425</v>
      </c>
      <c r="AU85" s="381">
        <f>AT85/SIN(RADIANS($CX$6))</f>
        <v>215.73259215469466</v>
      </c>
      <c r="AV85" s="4">
        <f t="shared" si="161"/>
        <v>3.5274180174852643</v>
      </c>
      <c r="AW85" s="4">
        <f t="shared" si="162"/>
        <v>3.6630879412346973</v>
      </c>
      <c r="AX85" s="1">
        <f t="shared" si="164"/>
        <v>25.091256463998953</v>
      </c>
      <c r="AY85" s="1">
        <f t="shared" si="165"/>
        <v>17.900750505278992</v>
      </c>
      <c r="BC85" s="184">
        <v>0.45483796296296292</v>
      </c>
      <c r="BD85" s="464">
        <f t="shared" si="166"/>
        <v>45305.454837962963</v>
      </c>
      <c r="BE85" s="141" t="s">
        <v>325</v>
      </c>
      <c r="BF85" s="141">
        <v>7.0000000000000001E-3</v>
      </c>
      <c r="BG85" s="141">
        <v>3.1E-2</v>
      </c>
      <c r="BH85" s="141">
        <v>3.1E-2</v>
      </c>
      <c r="BI85" s="141">
        <f>$CW$12</f>
        <v>41.4</v>
      </c>
      <c r="BJ85" s="256">
        <f>$CZ$12</f>
        <v>37.521142383317304</v>
      </c>
      <c r="BK85" s="256">
        <f t="shared" si="96"/>
        <v>1210.3594317199131</v>
      </c>
      <c r="BL85" s="256">
        <f t="shared" si="97"/>
        <v>8.4725160220393914</v>
      </c>
      <c r="BM85" s="256">
        <f t="shared" si="98"/>
        <v>37.521142383317304</v>
      </c>
      <c r="BN85" s="381">
        <f>BM85/SIN(RADIANS($CX$6))</f>
        <v>42.495322130984341</v>
      </c>
      <c r="BO85" s="4">
        <f t="shared" si="89"/>
        <v>1.1725356994786658</v>
      </c>
      <c r="BP85" s="4">
        <f t="shared" si="90"/>
        <v>1.2507047461105769</v>
      </c>
      <c r="BQ85" s="1">
        <f t="shared" si="167"/>
        <v>9.6450517215180565</v>
      </c>
      <c r="BR85" s="1">
        <f t="shared" si="168"/>
        <v>7.2218112759288147</v>
      </c>
      <c r="BV85" s="187">
        <v>0.52248842592592593</v>
      </c>
      <c r="BW85" s="464">
        <f t="shared" si="54"/>
        <v>45305.522488425922</v>
      </c>
      <c r="BX85" s="144" t="s">
        <v>328</v>
      </c>
      <c r="BY85" s="144">
        <v>8.0000000000000002E-3</v>
      </c>
      <c r="BZ85" s="144">
        <v>6.3E-2</v>
      </c>
      <c r="CA85" s="144">
        <v>6.3E-2</v>
      </c>
      <c r="CB85" s="144">
        <f>$CW$15</f>
        <v>80</v>
      </c>
      <c r="CC85" s="144">
        <f>$CZ$15</f>
        <v>69.969576571151663</v>
      </c>
      <c r="CD85" s="144">
        <f t="shared" ref="CD85:CD90" si="175">CC85/CA85</f>
        <v>1110.62819954209</v>
      </c>
      <c r="CE85" s="144">
        <f t="shared" ref="CE85:CE90" si="176">BY85*CD85</f>
        <v>8.8850255963367193</v>
      </c>
      <c r="CF85" s="144">
        <f t="shared" ref="CF85:CF90" si="177">BZ85*CD85</f>
        <v>69.969576571151663</v>
      </c>
      <c r="CG85" s="381">
        <f>CF85/SIN(RADIANS($CX$6))</f>
        <v>79.24544688387985</v>
      </c>
      <c r="CH85" s="4">
        <f t="shared" si="58"/>
        <v>1.0932746339242447</v>
      </c>
      <c r="CI85" s="4">
        <f t="shared" si="59"/>
        <v>1.1285415575992204</v>
      </c>
      <c r="CJ85" s="1">
        <f t="shared" si="157"/>
        <v>9.9783002302609631</v>
      </c>
      <c r="CK85" s="1">
        <f t="shared" si="158"/>
        <v>7.7564840387374989</v>
      </c>
    </row>
    <row r="86" spans="1:89" x14ac:dyDescent="0.25">
      <c r="AJ86" s="261">
        <v>0.34751157407407413</v>
      </c>
      <c r="AK86" s="464">
        <f t="shared" si="55"/>
        <v>45305.347511574073</v>
      </c>
      <c r="AL86" s="236" t="s">
        <v>321</v>
      </c>
      <c r="AM86" s="236">
        <v>5.0000000000000001E-3</v>
      </c>
      <c r="AN86" s="236">
        <v>5.2999999999999999E-2</v>
      </c>
      <c r="AO86" s="236">
        <v>5.2999999999999999E-2</v>
      </c>
      <c r="AP86" s="236">
        <f>$CW$8</f>
        <v>197.2</v>
      </c>
      <c r="AQ86" s="236">
        <f>$CZ$8</f>
        <v>190.48057294420425</v>
      </c>
      <c r="AR86" s="236">
        <f t="shared" si="159"/>
        <v>3593.9730744189483</v>
      </c>
      <c r="AS86" s="236">
        <f t="shared" si="160"/>
        <v>17.969865372094741</v>
      </c>
      <c r="AT86" s="236">
        <f t="shared" si="163"/>
        <v>190.48057294420425</v>
      </c>
      <c r="AU86" s="381">
        <f>AT86/SIN(RADIANS($CX$6))</f>
        <v>215.73259215469466</v>
      </c>
      <c r="AV86" s="4">
        <f t="shared" si="161"/>
        <v>3.5274180174852643</v>
      </c>
      <c r="AW86" s="4">
        <f t="shared" si="162"/>
        <v>3.6630879412346973</v>
      </c>
      <c r="AX86" s="1">
        <f t="shared" si="164"/>
        <v>21.497283389580005</v>
      </c>
      <c r="AY86" s="1">
        <f t="shared" si="165"/>
        <v>14.306777430860045</v>
      </c>
      <c r="BC86" s="184">
        <v>0.45818287037037037</v>
      </c>
      <c r="BD86" s="464">
        <f t="shared" si="166"/>
        <v>45305.458182870374</v>
      </c>
      <c r="BE86" s="141" t="s">
        <v>325</v>
      </c>
      <c r="BF86" s="141">
        <v>8.0000000000000002E-3</v>
      </c>
      <c r="BG86" s="141">
        <v>3.1E-2</v>
      </c>
      <c r="BH86" s="141">
        <v>3.1E-2</v>
      </c>
      <c r="BI86" s="141">
        <f>$CW$12</f>
        <v>41.4</v>
      </c>
      <c r="BJ86" s="256">
        <f>$CZ$12</f>
        <v>37.521142383317304</v>
      </c>
      <c r="BK86" s="256">
        <f t="shared" si="96"/>
        <v>1210.3594317199131</v>
      </c>
      <c r="BL86" s="256">
        <f t="shared" si="97"/>
        <v>9.6828754537593049</v>
      </c>
      <c r="BM86" s="256">
        <f t="shared" si="98"/>
        <v>37.521142383317304</v>
      </c>
      <c r="BN86" s="381">
        <f>BM86/SIN(RADIANS($CX$6))</f>
        <v>42.495322130984341</v>
      </c>
      <c r="BO86" s="4">
        <f t="shared" si="89"/>
        <v>1.1725356994786658</v>
      </c>
      <c r="BP86" s="4">
        <f t="shared" si="90"/>
        <v>1.2507047461105769</v>
      </c>
      <c r="BQ86" s="1">
        <f t="shared" si="167"/>
        <v>10.85541115323797</v>
      </c>
      <c r="BR86" s="1">
        <f t="shared" si="168"/>
        <v>8.4321707076487282</v>
      </c>
      <c r="BV86" s="187">
        <v>0.52383101851851854</v>
      </c>
      <c r="BW86" s="464">
        <f t="shared" si="54"/>
        <v>45305.523831018516</v>
      </c>
      <c r="BX86" s="144" t="s">
        <v>328</v>
      </c>
      <c r="BY86" s="144">
        <v>7.0000000000000001E-3</v>
      </c>
      <c r="BZ86" s="144">
        <v>6.3E-2</v>
      </c>
      <c r="CA86" s="144">
        <v>6.3E-2</v>
      </c>
      <c r="CB86" s="144">
        <f>$CW$15</f>
        <v>80</v>
      </c>
      <c r="CC86" s="144">
        <f>$CZ$15</f>
        <v>69.969576571151663</v>
      </c>
      <c r="CD86" s="144">
        <f t="shared" si="175"/>
        <v>1110.62819954209</v>
      </c>
      <c r="CE86" s="144">
        <f t="shared" si="176"/>
        <v>7.7743973967946305</v>
      </c>
      <c r="CF86" s="144">
        <f t="shared" si="177"/>
        <v>69.969576571151663</v>
      </c>
      <c r="CG86" s="381">
        <f>CF86/SIN(RADIANS($CX$6))</f>
        <v>79.24544688387985</v>
      </c>
      <c r="CH86" s="4">
        <f t="shared" si="58"/>
        <v>1.0932746339242447</v>
      </c>
      <c r="CI86" s="4">
        <f t="shared" si="59"/>
        <v>1.1285415575992204</v>
      </c>
      <c r="CJ86" s="1">
        <f t="shared" si="157"/>
        <v>8.8676720307188752</v>
      </c>
      <c r="CK86" s="1">
        <f t="shared" si="158"/>
        <v>6.6458558391954101</v>
      </c>
    </row>
    <row r="87" spans="1:89" ht="15.75" thickBot="1" x14ac:dyDescent="0.3">
      <c r="AJ87" s="261">
        <v>0.34826388888888887</v>
      </c>
      <c r="AK87" s="464">
        <f t="shared" si="55"/>
        <v>45305.348263888889</v>
      </c>
      <c r="AL87" s="236" t="s">
        <v>321</v>
      </c>
      <c r="AM87" s="236">
        <v>7.0000000000000001E-3</v>
      </c>
      <c r="AN87" s="236">
        <v>5.2999999999999999E-2</v>
      </c>
      <c r="AO87" s="236">
        <v>5.2999999999999999E-2</v>
      </c>
      <c r="AP87" s="236">
        <f>$CW$8</f>
        <v>197.2</v>
      </c>
      <c r="AQ87" s="236">
        <f>$CZ$8</f>
        <v>190.48057294420425</v>
      </c>
      <c r="AR87" s="236">
        <f t="shared" si="159"/>
        <v>3593.9730744189483</v>
      </c>
      <c r="AS87" s="236">
        <f t="shared" si="160"/>
        <v>25.15781152093264</v>
      </c>
      <c r="AT87" s="236">
        <f t="shared" si="163"/>
        <v>190.48057294420425</v>
      </c>
      <c r="AU87" s="381">
        <f>AT87/SIN(RADIANS($CX$6))</f>
        <v>215.73259215469466</v>
      </c>
      <c r="AV87" s="4">
        <f t="shared" si="161"/>
        <v>3.5274180174852643</v>
      </c>
      <c r="AW87" s="4">
        <f t="shared" si="162"/>
        <v>3.6630879412346973</v>
      </c>
      <c r="AX87" s="1">
        <f t="shared" si="164"/>
        <v>28.685229538417904</v>
      </c>
      <c r="AY87" s="1">
        <f t="shared" si="165"/>
        <v>21.494723579697943</v>
      </c>
      <c r="BC87" s="275">
        <v>0.46042824074074074</v>
      </c>
      <c r="BD87" s="464">
        <f t="shared" si="166"/>
        <v>45305.460428240738</v>
      </c>
      <c r="BE87" s="276" t="s">
        <v>325</v>
      </c>
      <c r="BF87" s="276">
        <v>1.6E-2</v>
      </c>
      <c r="BG87" s="276">
        <v>4.7E-2</v>
      </c>
      <c r="BH87" s="276">
        <v>4.7E-2</v>
      </c>
      <c r="BI87" s="276">
        <f>$CW$12</f>
        <v>41.4</v>
      </c>
      <c r="BJ87" s="276">
        <f>$CZ$12</f>
        <v>37.521142383317304</v>
      </c>
      <c r="BK87" s="276">
        <f t="shared" si="96"/>
        <v>798.32217836845325</v>
      </c>
      <c r="BL87" s="276">
        <f t="shared" si="97"/>
        <v>12.773154853895253</v>
      </c>
      <c r="BM87" s="276">
        <f t="shared" si="98"/>
        <v>37.521142383317304</v>
      </c>
      <c r="BN87" s="381">
        <f>BM87/SIN(RADIANS($CX$6))</f>
        <v>42.495322130984341</v>
      </c>
      <c r="BO87" s="4">
        <f t="shared" si="89"/>
        <v>0.78169046631911043</v>
      </c>
      <c r="BP87" s="4">
        <f t="shared" si="90"/>
        <v>0.81567700833298495</v>
      </c>
      <c r="BQ87" s="1">
        <f t="shared" si="167"/>
        <v>13.554845320214364</v>
      </c>
      <c r="BR87" s="1">
        <f t="shared" si="168"/>
        <v>11.957477845562268</v>
      </c>
      <c r="BV87" s="187">
        <v>0.52770833333333333</v>
      </c>
      <c r="BW87" s="464">
        <f t="shared" si="54"/>
        <v>45305.527708333335</v>
      </c>
      <c r="BX87" s="144" t="s">
        <v>328</v>
      </c>
      <c r="BY87" s="144">
        <v>8.0000000000000002E-3</v>
      </c>
      <c r="BZ87" s="144">
        <v>6.3E-2</v>
      </c>
      <c r="CA87" s="144">
        <v>6.3E-2</v>
      </c>
      <c r="CB87" s="144">
        <f>$CW$15</f>
        <v>80</v>
      </c>
      <c r="CC87" s="144">
        <f>$CZ$15</f>
        <v>69.969576571151663</v>
      </c>
      <c r="CD87" s="144">
        <f t="shared" si="175"/>
        <v>1110.62819954209</v>
      </c>
      <c r="CE87" s="144">
        <f t="shared" si="176"/>
        <v>8.8850255963367193</v>
      </c>
      <c r="CF87" s="144">
        <f t="shared" si="177"/>
        <v>69.969576571151663</v>
      </c>
      <c r="CG87" s="381">
        <f>CF87/SIN(RADIANS($CX$6))</f>
        <v>79.24544688387985</v>
      </c>
      <c r="CH87" s="4">
        <f t="shared" si="58"/>
        <v>1.0932746339242447</v>
      </c>
      <c r="CI87" s="4">
        <f t="shared" si="59"/>
        <v>1.1285415575992204</v>
      </c>
      <c r="CJ87" s="1">
        <f t="shared" si="157"/>
        <v>9.9783002302609631</v>
      </c>
      <c r="CK87" s="1">
        <f t="shared" si="158"/>
        <v>7.7564840387374989</v>
      </c>
    </row>
    <row r="88" spans="1:89" x14ac:dyDescent="0.25">
      <c r="AJ88" s="261">
        <v>0.34946759259259258</v>
      </c>
      <c r="AK88" s="464">
        <f t="shared" si="55"/>
        <v>45305.34946759259</v>
      </c>
      <c r="AL88" s="236" t="s">
        <v>321</v>
      </c>
      <c r="AM88" s="236">
        <v>4.0000000000000001E-3</v>
      </c>
      <c r="AN88" s="236">
        <v>5.2999999999999999E-2</v>
      </c>
      <c r="AO88" s="236">
        <v>5.2999999999999999E-2</v>
      </c>
      <c r="AP88" s="236">
        <f>$CW$8</f>
        <v>197.2</v>
      </c>
      <c r="AQ88" s="236">
        <f>$CZ$8</f>
        <v>190.48057294420425</v>
      </c>
      <c r="AR88" s="236">
        <f t="shared" si="159"/>
        <v>3593.9730744189483</v>
      </c>
      <c r="AS88" s="236">
        <f t="shared" si="160"/>
        <v>14.375892297675794</v>
      </c>
      <c r="AT88" s="236">
        <f t="shared" si="163"/>
        <v>190.48057294420425</v>
      </c>
      <c r="AU88" s="381">
        <f>AT88/SIN(RADIANS($CX$6))</f>
        <v>215.73259215469466</v>
      </c>
      <c r="AV88" s="4">
        <f t="shared" si="161"/>
        <v>3.5274180174852643</v>
      </c>
      <c r="AW88" s="4">
        <f t="shared" si="162"/>
        <v>3.6630879412346973</v>
      </c>
      <c r="AX88" s="1">
        <f t="shared" si="164"/>
        <v>17.903310315161058</v>
      </c>
      <c r="AY88" s="1">
        <f t="shared" si="165"/>
        <v>10.712804356441097</v>
      </c>
      <c r="BC88" s="301" t="e">
        <f>#REF!</f>
        <v>#REF!</v>
      </c>
      <c r="BD88" s="464" t="e">
        <f t="shared" si="166"/>
        <v>#REF!</v>
      </c>
      <c r="BE88" s="302"/>
      <c r="BF88" s="302"/>
      <c r="BG88" s="302"/>
      <c r="BH88" s="302"/>
      <c r="BI88" s="302"/>
      <c r="BJ88" s="302"/>
      <c r="BK88" s="302"/>
      <c r="BL88" s="302"/>
      <c r="BM88" s="302"/>
      <c r="BN88" s="381">
        <f>BM88/SIN(RADIANS($CX$6))</f>
        <v>0</v>
      </c>
      <c r="BO88" s="4"/>
      <c r="BP88" s="4"/>
      <c r="BQ88" s="1">
        <f t="shared" si="167"/>
        <v>0</v>
      </c>
      <c r="BR88" s="1">
        <f t="shared" si="168"/>
        <v>0</v>
      </c>
      <c r="BV88" s="187">
        <v>0.53116898148148151</v>
      </c>
      <c r="BW88" s="464">
        <f t="shared" si="54"/>
        <v>45305.531168981484</v>
      </c>
      <c r="BX88" s="144" t="s">
        <v>328</v>
      </c>
      <c r="BY88" s="144">
        <v>8.9999999999999993E-3</v>
      </c>
      <c r="BZ88" s="144">
        <v>6.3E-2</v>
      </c>
      <c r="CA88" s="144">
        <v>6.3E-2</v>
      </c>
      <c r="CB88" s="144">
        <f>$CW$15</f>
        <v>80</v>
      </c>
      <c r="CC88" s="144">
        <f>$CZ$15</f>
        <v>69.969576571151663</v>
      </c>
      <c r="CD88" s="144">
        <f t="shared" si="175"/>
        <v>1110.62819954209</v>
      </c>
      <c r="CE88" s="144">
        <f t="shared" si="176"/>
        <v>9.995653795878809</v>
      </c>
      <c r="CF88" s="144">
        <f t="shared" si="177"/>
        <v>69.969576571151663</v>
      </c>
      <c r="CG88" s="381">
        <f>CF88/SIN(RADIANS($CX$6))</f>
        <v>79.24544688387985</v>
      </c>
      <c r="CH88" s="4">
        <f t="shared" si="58"/>
        <v>1.0932746339242447</v>
      </c>
      <c r="CI88" s="4">
        <f t="shared" si="59"/>
        <v>1.1285415575992204</v>
      </c>
      <c r="CJ88" s="1">
        <f t="shared" si="157"/>
        <v>11.088928429803055</v>
      </c>
      <c r="CK88" s="1">
        <f t="shared" si="158"/>
        <v>8.8671122382795886</v>
      </c>
    </row>
    <row r="89" spans="1:89" x14ac:dyDescent="0.25">
      <c r="AJ89" s="261">
        <v>0.3510300925925926</v>
      </c>
      <c r="AK89" s="464">
        <f t="shared" si="55"/>
        <v>45305.351030092592</v>
      </c>
      <c r="AL89" s="236" t="s">
        <v>321</v>
      </c>
      <c r="AM89" s="236">
        <v>7.0000000000000001E-3</v>
      </c>
      <c r="AN89" s="236">
        <v>5.2999999999999999E-2</v>
      </c>
      <c r="AO89" s="236">
        <v>5.2999999999999999E-2</v>
      </c>
      <c r="AP89" s="236">
        <f>$CW$8</f>
        <v>197.2</v>
      </c>
      <c r="AQ89" s="236">
        <f>$CZ$8</f>
        <v>190.48057294420425</v>
      </c>
      <c r="AR89" s="236">
        <f t="shared" si="159"/>
        <v>3593.9730744189483</v>
      </c>
      <c r="AS89" s="236">
        <f t="shared" si="160"/>
        <v>25.15781152093264</v>
      </c>
      <c r="AT89" s="236">
        <f t="shared" si="163"/>
        <v>190.48057294420425</v>
      </c>
      <c r="AU89" s="381">
        <f>AT89/SIN(RADIANS($CX$6))</f>
        <v>215.73259215469466</v>
      </c>
      <c r="AV89" s="4">
        <f t="shared" si="161"/>
        <v>3.5274180174852643</v>
      </c>
      <c r="AW89" s="4">
        <f t="shared" si="162"/>
        <v>3.6630879412346973</v>
      </c>
      <c r="AX89" s="1">
        <f t="shared" si="164"/>
        <v>28.685229538417904</v>
      </c>
      <c r="AY89" s="1">
        <f t="shared" si="165"/>
        <v>21.494723579697943</v>
      </c>
      <c r="BC89" s="273">
        <v>0.38116898148148143</v>
      </c>
      <c r="BD89" s="464">
        <f t="shared" si="166"/>
        <v>45305.381168981483</v>
      </c>
      <c r="BE89" s="274" t="s">
        <v>326</v>
      </c>
      <c r="BF89" s="274">
        <v>3.0000000000000001E-3</v>
      </c>
      <c r="BG89" s="274">
        <v>5.0000000000000001E-3</v>
      </c>
      <c r="BH89" s="274">
        <v>3.2000000000000001E-2</v>
      </c>
      <c r="BI89" s="274">
        <f>$CW$13</f>
        <v>49.6</v>
      </c>
      <c r="BJ89" s="274">
        <f>$CZ$13</f>
        <v>49.411257025350579</v>
      </c>
      <c r="BK89" s="274">
        <f>BJ89/BH89</f>
        <v>1544.1017820422055</v>
      </c>
      <c r="BL89" s="274">
        <f>BF89*BK89</f>
        <v>4.6323053461266168</v>
      </c>
      <c r="BM89" s="274">
        <f>BG89*BK89</f>
        <v>7.720508910211028</v>
      </c>
      <c r="BN89" s="381">
        <f>BM89/SIN(RADIANS($CX$6))</f>
        <v>8.744017167782884</v>
      </c>
      <c r="BO89" s="4">
        <f t="shared" ref="BO89:BO114" si="178">0.001*((BJ89/(BH89+0.001)))</f>
        <v>1.4973108189500175</v>
      </c>
      <c r="BP89" s="4">
        <f t="shared" ref="BP89:BP114" si="179">0.001*((BJ89/(BH89-0.001)))</f>
        <v>1.593911516946793</v>
      </c>
      <c r="BQ89" s="1">
        <f t="shared" si="167"/>
        <v>6.1296161650766345</v>
      </c>
      <c r="BR89" s="1">
        <f t="shared" si="168"/>
        <v>3.0383938291798236</v>
      </c>
      <c r="BV89" s="187">
        <v>0.53451388888888884</v>
      </c>
      <c r="BW89" s="464">
        <f t="shared" si="54"/>
        <v>45305.534513888888</v>
      </c>
      <c r="BX89" s="144" t="s">
        <v>328</v>
      </c>
      <c r="BY89" s="144">
        <v>8.9999999999999993E-3</v>
      </c>
      <c r="BZ89" s="144">
        <v>6.3E-2</v>
      </c>
      <c r="CA89" s="144">
        <v>6.3E-2</v>
      </c>
      <c r="CB89" s="144">
        <f>$CW$15</f>
        <v>80</v>
      </c>
      <c r="CC89" s="144">
        <f>$CZ$15</f>
        <v>69.969576571151663</v>
      </c>
      <c r="CD89" s="144">
        <f t="shared" si="175"/>
        <v>1110.62819954209</v>
      </c>
      <c r="CE89" s="144">
        <f t="shared" si="176"/>
        <v>9.995653795878809</v>
      </c>
      <c r="CF89" s="144">
        <f t="shared" si="177"/>
        <v>69.969576571151663</v>
      </c>
      <c r="CG89" s="381">
        <f>CF89/SIN(RADIANS($CX$6))</f>
        <v>79.24544688387985</v>
      </c>
      <c r="CH89" s="4">
        <f t="shared" si="58"/>
        <v>1.0932746339242447</v>
      </c>
      <c r="CI89" s="4">
        <f t="shared" si="59"/>
        <v>1.1285415575992204</v>
      </c>
      <c r="CJ89" s="1">
        <f t="shared" si="157"/>
        <v>11.088928429803055</v>
      </c>
      <c r="CK89" s="1">
        <f t="shared" si="158"/>
        <v>8.8671122382795886</v>
      </c>
    </row>
    <row r="90" spans="1:89" x14ac:dyDescent="0.25">
      <c r="AJ90" s="261">
        <v>0.35312499999999997</v>
      </c>
      <c r="AK90" s="464">
        <f t="shared" si="55"/>
        <v>45305.353125000001</v>
      </c>
      <c r="AL90" s="236" t="s">
        <v>321</v>
      </c>
      <c r="AM90" s="236">
        <v>6.0000000000000001E-3</v>
      </c>
      <c r="AN90" s="236">
        <v>5.2999999999999999E-2</v>
      </c>
      <c r="AO90" s="236">
        <v>5.2999999999999999E-2</v>
      </c>
      <c r="AP90" s="236">
        <f>$CW$8</f>
        <v>197.2</v>
      </c>
      <c r="AQ90" s="236">
        <f>$CZ$8</f>
        <v>190.48057294420425</v>
      </c>
      <c r="AR90" s="236">
        <f t="shared" si="159"/>
        <v>3593.9730744189483</v>
      </c>
      <c r="AS90" s="236">
        <f t="shared" si="160"/>
        <v>21.563838446513689</v>
      </c>
      <c r="AT90" s="236">
        <f t="shared" si="163"/>
        <v>190.48057294420425</v>
      </c>
      <c r="AU90" s="381">
        <f>AT90/SIN(RADIANS($CX$6))</f>
        <v>215.73259215469466</v>
      </c>
      <c r="AV90" s="4">
        <f t="shared" si="161"/>
        <v>3.5274180174852643</v>
      </c>
      <c r="AW90" s="4">
        <f t="shared" si="162"/>
        <v>3.6630879412346973</v>
      </c>
      <c r="AX90" s="1">
        <f t="shared" si="164"/>
        <v>25.091256463998953</v>
      </c>
      <c r="AY90" s="1">
        <f t="shared" si="165"/>
        <v>17.900750505278992</v>
      </c>
      <c r="BC90" s="185">
        <v>0.38186342592592593</v>
      </c>
      <c r="BD90" s="464">
        <f t="shared" si="166"/>
        <v>45305.381863425922</v>
      </c>
      <c r="BE90" s="142" t="s">
        <v>326</v>
      </c>
      <c r="BF90" s="142">
        <v>4.0000000000000001E-3</v>
      </c>
      <c r="BG90" s="142">
        <v>8.0000000000000002E-3</v>
      </c>
      <c r="BH90" s="142">
        <v>3.2000000000000001E-2</v>
      </c>
      <c r="BI90" s="142">
        <f>$CW$13</f>
        <v>49.6</v>
      </c>
      <c r="BJ90" s="142">
        <f>$CZ$13</f>
        <v>49.411257025350579</v>
      </c>
      <c r="BK90" s="142">
        <f t="shared" ref="BK90:BK114" si="180">BJ90/BH90</f>
        <v>1544.1017820422055</v>
      </c>
      <c r="BL90" s="142">
        <f t="shared" ref="BL90:BL114" si="181">BF90*BK90</f>
        <v>6.1764071281688224</v>
      </c>
      <c r="BM90" s="142">
        <f t="shared" ref="BM90:BM114" si="182">BG90*BK90</f>
        <v>12.352814256337645</v>
      </c>
      <c r="BN90" s="381">
        <f>BM90/SIN(RADIANS($CX$6))</f>
        <v>13.990427468452612</v>
      </c>
      <c r="BO90" s="4">
        <f t="shared" si="178"/>
        <v>1.4973108189500175</v>
      </c>
      <c r="BP90" s="4">
        <f t="shared" si="179"/>
        <v>1.593911516946793</v>
      </c>
      <c r="BQ90" s="1">
        <f t="shared" si="167"/>
        <v>7.6737179471188401</v>
      </c>
      <c r="BR90" s="1">
        <f t="shared" si="168"/>
        <v>4.5824956112220292</v>
      </c>
      <c r="BV90" s="187">
        <v>0.53733796296296299</v>
      </c>
      <c r="BW90" s="464">
        <f t="shared" si="54"/>
        <v>45305.53733796296</v>
      </c>
      <c r="BX90" s="144" t="s">
        <v>328</v>
      </c>
      <c r="BY90" s="144">
        <v>8.0000000000000002E-3</v>
      </c>
      <c r="BZ90" s="144">
        <v>6.3E-2</v>
      </c>
      <c r="CA90" s="144">
        <v>6.3E-2</v>
      </c>
      <c r="CB90" s="144">
        <f>$CW$15</f>
        <v>80</v>
      </c>
      <c r="CC90" s="144">
        <f>$CZ$15</f>
        <v>69.969576571151663</v>
      </c>
      <c r="CD90" s="144">
        <f t="shared" si="175"/>
        <v>1110.62819954209</v>
      </c>
      <c r="CE90" s="144">
        <f t="shared" si="176"/>
        <v>8.8850255963367193</v>
      </c>
      <c r="CF90" s="144">
        <f t="shared" si="177"/>
        <v>69.969576571151663</v>
      </c>
      <c r="CG90" s="381">
        <f>CF90/SIN(RADIANS($CX$6))</f>
        <v>79.24544688387985</v>
      </c>
      <c r="CH90" s="4">
        <f t="shared" si="58"/>
        <v>1.0932746339242447</v>
      </c>
      <c r="CI90" s="4">
        <f t="shared" si="59"/>
        <v>1.1285415575992204</v>
      </c>
      <c r="CJ90" s="1">
        <f t="shared" si="157"/>
        <v>9.9783002302609631</v>
      </c>
      <c r="CK90" s="1">
        <f t="shared" si="158"/>
        <v>7.7564840387374989</v>
      </c>
    </row>
    <row r="91" spans="1:89" x14ac:dyDescent="0.25">
      <c r="AJ91" s="261">
        <v>0.35490740740740739</v>
      </c>
      <c r="AK91" s="464">
        <f t="shared" si="55"/>
        <v>45305.354907407411</v>
      </c>
      <c r="AL91" s="236" t="s">
        <v>321</v>
      </c>
      <c r="AM91" s="236">
        <v>7.0000000000000001E-3</v>
      </c>
      <c r="AN91" s="236">
        <v>5.2999999999999999E-2</v>
      </c>
      <c r="AO91" s="236">
        <v>5.2999999999999999E-2</v>
      </c>
      <c r="AP91" s="236">
        <f>$CW$8</f>
        <v>197.2</v>
      </c>
      <c r="AQ91" s="236">
        <f>$CZ$8</f>
        <v>190.48057294420425</v>
      </c>
      <c r="AR91" s="236">
        <f t="shared" si="159"/>
        <v>3593.9730744189483</v>
      </c>
      <c r="AS91" s="236">
        <f t="shared" si="160"/>
        <v>25.15781152093264</v>
      </c>
      <c r="AT91" s="236">
        <f t="shared" si="163"/>
        <v>190.48057294420425</v>
      </c>
      <c r="AU91" s="381">
        <f>AT91/SIN(RADIANS($CX$6))</f>
        <v>215.73259215469466</v>
      </c>
      <c r="AV91" s="4">
        <f t="shared" si="161"/>
        <v>3.5274180174852643</v>
      </c>
      <c r="AW91" s="4">
        <f t="shared" si="162"/>
        <v>3.6630879412346973</v>
      </c>
      <c r="AX91" s="1">
        <f t="shared" si="164"/>
        <v>28.685229538417904</v>
      </c>
      <c r="AY91" s="1">
        <f t="shared" si="165"/>
        <v>21.494723579697943</v>
      </c>
      <c r="BC91" s="185">
        <v>0.3825810185185185</v>
      </c>
      <c r="BD91" s="464">
        <f t="shared" si="166"/>
        <v>45305.382581018515</v>
      </c>
      <c r="BE91" s="142" t="s">
        <v>326</v>
      </c>
      <c r="BF91" s="142">
        <v>5.0000000000000001E-3</v>
      </c>
      <c r="BG91" s="142">
        <v>1.2E-2</v>
      </c>
      <c r="BH91" s="142">
        <v>3.2000000000000001E-2</v>
      </c>
      <c r="BI91" s="142">
        <f>$CW$13</f>
        <v>49.6</v>
      </c>
      <c r="BJ91" s="142">
        <f>$CZ$13</f>
        <v>49.411257025350579</v>
      </c>
      <c r="BK91" s="142">
        <f t="shared" si="180"/>
        <v>1544.1017820422055</v>
      </c>
      <c r="BL91" s="142">
        <f t="shared" si="181"/>
        <v>7.720508910211028</v>
      </c>
      <c r="BM91" s="142">
        <f t="shared" si="182"/>
        <v>18.529221384506467</v>
      </c>
      <c r="BN91" s="381">
        <f>BM91/SIN(RADIANS($CX$6))</f>
        <v>20.98564120267892</v>
      </c>
      <c r="BO91" s="4">
        <f t="shared" si="178"/>
        <v>1.4973108189500175</v>
      </c>
      <c r="BP91" s="4">
        <f t="shared" si="179"/>
        <v>1.593911516946793</v>
      </c>
      <c r="BQ91" s="1">
        <f t="shared" si="167"/>
        <v>9.2178197291610449</v>
      </c>
      <c r="BR91" s="1">
        <f t="shared" si="168"/>
        <v>6.1265973932642348</v>
      </c>
      <c r="BV91" s="187">
        <v>0.54065972222222225</v>
      </c>
      <c r="BW91" s="464">
        <f t="shared" si="54"/>
        <v>45305.540659722225</v>
      </c>
      <c r="BX91" s="144" t="s">
        <v>328</v>
      </c>
      <c r="BY91" s="144">
        <v>7.0000000000000001E-3</v>
      </c>
      <c r="BZ91" s="144">
        <v>6.3E-2</v>
      </c>
      <c r="CA91" s="144">
        <v>6.3E-2</v>
      </c>
      <c r="CB91" s="144">
        <f>$CW$15</f>
        <v>80</v>
      </c>
      <c r="CC91" s="144">
        <f>$CZ$15</f>
        <v>69.969576571151663</v>
      </c>
      <c r="CD91" s="144">
        <f t="shared" ref="CD91:CD96" si="183">CC91/CA91</f>
        <v>1110.62819954209</v>
      </c>
      <c r="CE91" s="144">
        <f t="shared" ref="CE91:CE96" si="184">BY91*CD91</f>
        <v>7.7743973967946305</v>
      </c>
      <c r="CF91" s="144">
        <f t="shared" ref="CF91:CF96" si="185">BZ91*CD91</f>
        <v>69.969576571151663</v>
      </c>
      <c r="CG91" s="381">
        <f>CF91/SIN(RADIANS($CX$6))</f>
        <v>79.24544688387985</v>
      </c>
      <c r="CH91" s="4">
        <f t="shared" si="58"/>
        <v>1.0932746339242447</v>
      </c>
      <c r="CI91" s="4">
        <f t="shared" si="59"/>
        <v>1.1285415575992204</v>
      </c>
      <c r="CJ91" s="1">
        <f t="shared" si="157"/>
        <v>8.8676720307188752</v>
      </c>
      <c r="CK91" s="1">
        <f t="shared" si="158"/>
        <v>6.6458558391954101</v>
      </c>
    </row>
    <row r="92" spans="1:89" x14ac:dyDescent="0.25">
      <c r="AJ92" s="261">
        <v>0.35820601851851852</v>
      </c>
      <c r="AK92" s="464">
        <f t="shared" si="55"/>
        <v>45305.358206018522</v>
      </c>
      <c r="AL92" s="236" t="s">
        <v>321</v>
      </c>
      <c r="AM92" s="236">
        <v>6.0000000000000001E-3</v>
      </c>
      <c r="AN92" s="236">
        <v>5.2999999999999999E-2</v>
      </c>
      <c r="AO92" s="236">
        <v>5.2999999999999999E-2</v>
      </c>
      <c r="AP92" s="236">
        <f>$CW$8</f>
        <v>197.2</v>
      </c>
      <c r="AQ92" s="236">
        <f>$CZ$8</f>
        <v>190.48057294420425</v>
      </c>
      <c r="AR92" s="236">
        <f t="shared" si="159"/>
        <v>3593.9730744189483</v>
      </c>
      <c r="AS92" s="236">
        <f t="shared" si="160"/>
        <v>21.563838446513689</v>
      </c>
      <c r="AT92" s="236">
        <f t="shared" si="163"/>
        <v>190.48057294420425</v>
      </c>
      <c r="AU92" s="381">
        <f>AT92/SIN(RADIANS($CX$6))</f>
        <v>215.73259215469466</v>
      </c>
      <c r="AV92" s="4">
        <f t="shared" si="161"/>
        <v>3.5274180174852643</v>
      </c>
      <c r="AW92" s="4">
        <f t="shared" si="162"/>
        <v>3.6630879412346973</v>
      </c>
      <c r="AX92" s="1">
        <f t="shared" si="164"/>
        <v>25.091256463998953</v>
      </c>
      <c r="AY92" s="1">
        <f t="shared" si="165"/>
        <v>17.900750505278992</v>
      </c>
      <c r="BC92" s="185">
        <v>0.38328703703703698</v>
      </c>
      <c r="BD92" s="464">
        <f t="shared" si="166"/>
        <v>45305.383287037039</v>
      </c>
      <c r="BE92" s="142" t="s">
        <v>326</v>
      </c>
      <c r="BF92" s="142">
        <v>5.0000000000000001E-3</v>
      </c>
      <c r="BG92" s="142">
        <v>2.4E-2</v>
      </c>
      <c r="BH92" s="142">
        <v>3.2000000000000001E-2</v>
      </c>
      <c r="BI92" s="142">
        <f>$CW$13</f>
        <v>49.6</v>
      </c>
      <c r="BJ92" s="142">
        <f>$CZ$13</f>
        <v>49.411257025350579</v>
      </c>
      <c r="BK92" s="142">
        <f t="shared" si="180"/>
        <v>1544.1017820422055</v>
      </c>
      <c r="BL92" s="142">
        <f t="shared" si="181"/>
        <v>7.720508910211028</v>
      </c>
      <c r="BM92" s="142">
        <f t="shared" si="182"/>
        <v>37.058442769012935</v>
      </c>
      <c r="BN92" s="381">
        <f>BM92/SIN(RADIANS($CX$6))</f>
        <v>41.97128240535784</v>
      </c>
      <c r="BO92" s="4">
        <f t="shared" si="178"/>
        <v>1.4973108189500175</v>
      </c>
      <c r="BP92" s="4">
        <f t="shared" si="179"/>
        <v>1.593911516946793</v>
      </c>
      <c r="BQ92" s="1">
        <f t="shared" si="167"/>
        <v>9.2178197291610449</v>
      </c>
      <c r="BR92" s="1">
        <f t="shared" si="168"/>
        <v>6.1265973932642348</v>
      </c>
      <c r="BV92" s="187">
        <v>0.54173611111111108</v>
      </c>
      <c r="BW92" s="464">
        <f t="shared" ref="BW92:BW155" si="186">BV92+DATE(2024,1,14)</f>
        <v>45305.54173611111</v>
      </c>
      <c r="BX92" s="144" t="s">
        <v>328</v>
      </c>
      <c r="BY92" s="144">
        <v>8.9999999999999993E-3</v>
      </c>
      <c r="BZ92" s="144">
        <v>7.0999999999999994E-2</v>
      </c>
      <c r="CA92" s="144">
        <v>7.0999999999999994E-2</v>
      </c>
      <c r="CB92" s="144">
        <f>$CW$15</f>
        <v>80</v>
      </c>
      <c r="CC92" s="144">
        <f>$CZ$15</f>
        <v>69.969576571151663</v>
      </c>
      <c r="CD92" s="144">
        <f t="shared" si="183"/>
        <v>985.48699395988262</v>
      </c>
      <c r="CE92" s="144">
        <f t="shared" si="184"/>
        <v>8.869382945638943</v>
      </c>
      <c r="CF92" s="144">
        <f t="shared" si="185"/>
        <v>69.969576571151663</v>
      </c>
      <c r="CG92" s="381">
        <f>CF92/SIN(RADIANS($CX$6))</f>
        <v>79.24544688387985</v>
      </c>
      <c r="CH92" s="4">
        <f t="shared" si="58"/>
        <v>0.9717996745993287</v>
      </c>
      <c r="CI92" s="4">
        <f t="shared" si="59"/>
        <v>0.99956537958788105</v>
      </c>
      <c r="CJ92" s="1">
        <f t="shared" si="157"/>
        <v>9.8411826202382713</v>
      </c>
      <c r="CK92" s="1">
        <f t="shared" si="158"/>
        <v>7.8698175660510623</v>
      </c>
    </row>
    <row r="93" spans="1:89" x14ac:dyDescent="0.25">
      <c r="AJ93" s="261">
        <v>0.35998842592592589</v>
      </c>
      <c r="AK93" s="464">
        <f t="shared" si="55"/>
        <v>45305.359988425924</v>
      </c>
      <c r="AL93" s="236" t="s">
        <v>321</v>
      </c>
      <c r="AM93" s="236">
        <v>4.0000000000000001E-3</v>
      </c>
      <c r="AN93" s="236">
        <v>0.05</v>
      </c>
      <c r="AO93" s="236">
        <v>0.05</v>
      </c>
      <c r="AP93" s="236">
        <f>$CW$8</f>
        <v>197.2</v>
      </c>
      <c r="AQ93" s="236">
        <f>$CZ$8</f>
        <v>190.48057294420425</v>
      </c>
      <c r="AR93" s="236">
        <f t="shared" si="159"/>
        <v>3809.6114588840851</v>
      </c>
      <c r="AS93" s="236">
        <f t="shared" si="160"/>
        <v>15.238445835536341</v>
      </c>
      <c r="AT93" s="236">
        <f t="shared" si="163"/>
        <v>190.48057294420425</v>
      </c>
      <c r="AU93" s="381">
        <f>AT93/SIN(RADIANS($CX$6))</f>
        <v>215.73259215469466</v>
      </c>
      <c r="AV93" s="4">
        <f t="shared" si="161"/>
        <v>3.7349131949843968</v>
      </c>
      <c r="AW93" s="4">
        <f t="shared" si="162"/>
        <v>3.8873586315143727</v>
      </c>
      <c r="AX93" s="1">
        <f t="shared" si="164"/>
        <v>18.973359030520736</v>
      </c>
      <c r="AY93" s="1">
        <f t="shared" si="165"/>
        <v>11.351087204021969</v>
      </c>
      <c r="BC93" s="185">
        <v>0.38400462962962961</v>
      </c>
      <c r="BD93" s="464">
        <f t="shared" si="166"/>
        <v>45305.384004629632</v>
      </c>
      <c r="BE93" s="142" t="s">
        <v>326</v>
      </c>
      <c r="BF93" s="142">
        <v>5.0000000000000001E-3</v>
      </c>
      <c r="BG93" s="142">
        <v>2.9000000000000001E-2</v>
      </c>
      <c r="BH93" s="142">
        <v>3.2000000000000001E-2</v>
      </c>
      <c r="BI93" s="142">
        <f>$CW$13</f>
        <v>49.6</v>
      </c>
      <c r="BJ93" s="142">
        <f>$CZ$13</f>
        <v>49.411257025350579</v>
      </c>
      <c r="BK93" s="142">
        <f t="shared" si="180"/>
        <v>1544.1017820422055</v>
      </c>
      <c r="BL93" s="142">
        <f t="shared" si="181"/>
        <v>7.720508910211028</v>
      </c>
      <c r="BM93" s="142">
        <f t="shared" si="182"/>
        <v>44.778951679223965</v>
      </c>
      <c r="BN93" s="381">
        <f>BM93/SIN(RADIANS($CX$6))</f>
        <v>50.715299573140726</v>
      </c>
      <c r="BO93" s="4">
        <f t="shared" si="178"/>
        <v>1.4973108189500175</v>
      </c>
      <c r="BP93" s="4">
        <f t="shared" si="179"/>
        <v>1.593911516946793</v>
      </c>
      <c r="BQ93" s="1">
        <f t="shared" si="167"/>
        <v>9.2178197291610449</v>
      </c>
      <c r="BR93" s="1">
        <f t="shared" si="168"/>
        <v>6.1265973932642348</v>
      </c>
      <c r="BV93" s="187">
        <v>0.54532407407407402</v>
      </c>
      <c r="BW93" s="464">
        <f t="shared" si="186"/>
        <v>45305.545324074075</v>
      </c>
      <c r="BX93" s="144" t="s">
        <v>328</v>
      </c>
      <c r="BY93" s="144">
        <v>6.0000000000000001E-3</v>
      </c>
      <c r="BZ93" s="144">
        <v>5.0999999999999997E-2</v>
      </c>
      <c r="CA93" s="144">
        <v>5.0999999999999997E-2</v>
      </c>
      <c r="CB93" s="144">
        <f>$CW$15</f>
        <v>80</v>
      </c>
      <c r="CC93" s="144">
        <f>$CZ$15</f>
        <v>69.969576571151663</v>
      </c>
      <c r="CD93" s="144">
        <f t="shared" si="183"/>
        <v>1371.9524817872875</v>
      </c>
      <c r="CE93" s="144">
        <f t="shared" si="184"/>
        <v>8.2317148907237261</v>
      </c>
      <c r="CF93" s="144">
        <f t="shared" si="185"/>
        <v>69.969576571151663</v>
      </c>
      <c r="CG93" s="381">
        <f>CF93/SIN(RADIANS($CX$6))</f>
        <v>79.24544688387985</v>
      </c>
      <c r="CH93" s="4">
        <f t="shared" si="58"/>
        <v>1.3455687802144551</v>
      </c>
      <c r="CI93" s="4">
        <f t="shared" si="59"/>
        <v>1.3993915314230334</v>
      </c>
      <c r="CJ93" s="1">
        <f t="shared" si="157"/>
        <v>9.577283670938181</v>
      </c>
      <c r="CK93" s="1">
        <f t="shared" si="158"/>
        <v>6.8323233593006929</v>
      </c>
    </row>
    <row r="94" spans="1:89" x14ac:dyDescent="0.25">
      <c r="AJ94" s="261">
        <v>0.36215277777777777</v>
      </c>
      <c r="AK94" s="464">
        <f t="shared" si="55"/>
        <v>45305.36215277778</v>
      </c>
      <c r="AL94" s="236" t="s">
        <v>321</v>
      </c>
      <c r="AM94" s="236">
        <v>5.0000000000000001E-3</v>
      </c>
      <c r="AN94" s="236">
        <v>0.05</v>
      </c>
      <c r="AO94" s="236">
        <v>0.05</v>
      </c>
      <c r="AP94" s="236">
        <f>$CW$8</f>
        <v>197.2</v>
      </c>
      <c r="AQ94" s="236">
        <f>$CZ$8</f>
        <v>190.48057294420425</v>
      </c>
      <c r="AR94" s="236">
        <f t="shared" si="159"/>
        <v>3809.6114588840851</v>
      </c>
      <c r="AS94" s="236">
        <f t="shared" si="160"/>
        <v>19.048057294420428</v>
      </c>
      <c r="AT94" s="236">
        <f t="shared" si="163"/>
        <v>190.48057294420425</v>
      </c>
      <c r="AU94" s="381">
        <f>AT94/SIN(RADIANS($CX$6))</f>
        <v>215.73259215469466</v>
      </c>
      <c r="AV94" s="4">
        <f t="shared" si="161"/>
        <v>3.7349131949843968</v>
      </c>
      <c r="AW94" s="4">
        <f t="shared" si="162"/>
        <v>3.8873586315143727</v>
      </c>
      <c r="AX94" s="1">
        <f t="shared" si="164"/>
        <v>22.782970489404825</v>
      </c>
      <c r="AY94" s="1">
        <f t="shared" si="165"/>
        <v>15.160698662906055</v>
      </c>
      <c r="BC94" s="185">
        <v>0.38471064814814815</v>
      </c>
      <c r="BD94" s="464">
        <f t="shared" si="166"/>
        <v>45305.384710648148</v>
      </c>
      <c r="BE94" s="142" t="s">
        <v>326</v>
      </c>
      <c r="BF94" s="142">
        <v>5.0000000000000001E-3</v>
      </c>
      <c r="BG94" s="142">
        <v>0.03</v>
      </c>
      <c r="BH94" s="142">
        <v>3.2000000000000001E-2</v>
      </c>
      <c r="BI94" s="142">
        <f>$CW$13</f>
        <v>49.6</v>
      </c>
      <c r="BJ94" s="142">
        <f>$CZ$13</f>
        <v>49.411257025350579</v>
      </c>
      <c r="BK94" s="142">
        <f t="shared" si="180"/>
        <v>1544.1017820422055</v>
      </c>
      <c r="BL94" s="142">
        <f t="shared" si="181"/>
        <v>7.720508910211028</v>
      </c>
      <c r="BM94" s="142">
        <f t="shared" si="182"/>
        <v>46.323053461266163</v>
      </c>
      <c r="BN94" s="381">
        <f>BM94/SIN(RADIANS($CX$6))</f>
        <v>52.464103006697293</v>
      </c>
      <c r="BO94" s="4">
        <f t="shared" si="178"/>
        <v>1.4973108189500175</v>
      </c>
      <c r="BP94" s="4">
        <f t="shared" si="179"/>
        <v>1.593911516946793</v>
      </c>
      <c r="BQ94" s="1">
        <f t="shared" si="167"/>
        <v>9.2178197291610449</v>
      </c>
      <c r="BR94" s="1">
        <f t="shared" si="168"/>
        <v>6.1265973932642348</v>
      </c>
      <c r="BV94" s="187">
        <v>0.54878472222222219</v>
      </c>
      <c r="BW94" s="464">
        <f t="shared" si="186"/>
        <v>45305.548784722225</v>
      </c>
      <c r="BX94" s="144" t="s">
        <v>328</v>
      </c>
      <c r="BY94" s="144">
        <v>8.9999999999999993E-3</v>
      </c>
      <c r="BZ94" s="144">
        <v>5.0999999999999997E-2</v>
      </c>
      <c r="CA94" s="144">
        <v>5.0999999999999997E-2</v>
      </c>
      <c r="CB94" s="144">
        <f>$CW$15</f>
        <v>80</v>
      </c>
      <c r="CC94" s="144">
        <f>$CZ$15</f>
        <v>69.969576571151663</v>
      </c>
      <c r="CD94" s="144">
        <f t="shared" si="183"/>
        <v>1371.9524817872875</v>
      </c>
      <c r="CE94" s="144">
        <f t="shared" si="184"/>
        <v>12.347572336085587</v>
      </c>
      <c r="CF94" s="144">
        <f t="shared" si="185"/>
        <v>69.969576571151663</v>
      </c>
      <c r="CG94" s="381">
        <f>CF94/SIN(RADIANS($CX$6))</f>
        <v>79.24544688387985</v>
      </c>
      <c r="CH94" s="4">
        <f t="shared" si="58"/>
        <v>1.3455687802144551</v>
      </c>
      <c r="CI94" s="4">
        <f t="shared" si="59"/>
        <v>1.3993915314230334</v>
      </c>
      <c r="CJ94" s="1">
        <f t="shared" si="157"/>
        <v>13.693141116300042</v>
      </c>
      <c r="CK94" s="1">
        <f t="shared" si="158"/>
        <v>10.948180804662554</v>
      </c>
    </row>
    <row r="95" spans="1:89" x14ac:dyDescent="0.25">
      <c r="AJ95" s="261">
        <v>0.36431712962962964</v>
      </c>
      <c r="AK95" s="464">
        <f t="shared" si="55"/>
        <v>45305.364317129628</v>
      </c>
      <c r="AL95" s="236" t="s">
        <v>321</v>
      </c>
      <c r="AM95" s="236">
        <v>4.0000000000000001E-3</v>
      </c>
      <c r="AN95" s="236">
        <v>0.05</v>
      </c>
      <c r="AO95" s="236">
        <v>0.05</v>
      </c>
      <c r="AP95" s="236">
        <f>$CW$8</f>
        <v>197.2</v>
      </c>
      <c r="AQ95" s="236">
        <f>$CZ$8</f>
        <v>190.48057294420425</v>
      </c>
      <c r="AR95" s="236">
        <f t="shared" si="159"/>
        <v>3809.6114588840851</v>
      </c>
      <c r="AS95" s="236">
        <f t="shared" si="160"/>
        <v>15.238445835536341</v>
      </c>
      <c r="AT95" s="236">
        <f t="shared" si="163"/>
        <v>190.48057294420425</v>
      </c>
      <c r="AU95" s="381">
        <f>AT95/SIN(RADIANS($CX$6))</f>
        <v>215.73259215469466</v>
      </c>
      <c r="AV95" s="4">
        <f t="shared" si="161"/>
        <v>3.7349131949843968</v>
      </c>
      <c r="AW95" s="4">
        <f t="shared" si="162"/>
        <v>3.8873586315143727</v>
      </c>
      <c r="AX95" s="1">
        <f t="shared" si="164"/>
        <v>18.973359030520736</v>
      </c>
      <c r="AY95" s="1">
        <f t="shared" si="165"/>
        <v>11.351087204021969</v>
      </c>
      <c r="BC95" s="185">
        <v>0.38542824074074072</v>
      </c>
      <c r="BD95" s="464">
        <f t="shared" si="166"/>
        <v>45305.385428240741</v>
      </c>
      <c r="BE95" s="142" t="s">
        <v>326</v>
      </c>
      <c r="BF95" s="142">
        <v>6.0000000000000001E-3</v>
      </c>
      <c r="BG95" s="142">
        <v>3.2000000000000001E-2</v>
      </c>
      <c r="BH95" s="142">
        <v>3.2000000000000001E-2</v>
      </c>
      <c r="BI95" s="142">
        <f>$CW$13</f>
        <v>49.6</v>
      </c>
      <c r="BJ95" s="142">
        <f>$CZ$13</f>
        <v>49.411257025350579</v>
      </c>
      <c r="BK95" s="142">
        <f t="shared" si="180"/>
        <v>1544.1017820422055</v>
      </c>
      <c r="BL95" s="142">
        <f t="shared" si="181"/>
        <v>9.2646106922532336</v>
      </c>
      <c r="BM95" s="142">
        <f t="shared" si="182"/>
        <v>49.411257025350579</v>
      </c>
      <c r="BN95" s="381">
        <f>BM95/SIN(RADIANS($CX$6))</f>
        <v>55.961709873810449</v>
      </c>
      <c r="BO95" s="4">
        <f t="shared" si="178"/>
        <v>1.4973108189500175</v>
      </c>
      <c r="BP95" s="4">
        <f t="shared" si="179"/>
        <v>1.593911516946793</v>
      </c>
      <c r="BQ95" s="1">
        <f t="shared" si="167"/>
        <v>10.761921511203251</v>
      </c>
      <c r="BR95" s="1">
        <f t="shared" si="168"/>
        <v>7.6706991753064404</v>
      </c>
      <c r="BV95" s="187">
        <v>0.55091435185185189</v>
      </c>
      <c r="BW95" s="464">
        <f t="shared" si="186"/>
        <v>45305.55091435185</v>
      </c>
      <c r="BX95" s="144" t="s">
        <v>328</v>
      </c>
      <c r="BY95" s="144">
        <v>8.0000000000000002E-3</v>
      </c>
      <c r="BZ95" s="144">
        <v>5.0999999999999997E-2</v>
      </c>
      <c r="CA95" s="144">
        <v>5.0999999999999997E-2</v>
      </c>
      <c r="CB95" s="144">
        <f>$CW$15</f>
        <v>80</v>
      </c>
      <c r="CC95" s="144">
        <f>$CZ$15</f>
        <v>69.969576571151663</v>
      </c>
      <c r="CD95" s="144">
        <f t="shared" si="183"/>
        <v>1371.9524817872875</v>
      </c>
      <c r="CE95" s="144">
        <f t="shared" si="184"/>
        <v>10.9756198542983</v>
      </c>
      <c r="CF95" s="144">
        <f t="shared" si="185"/>
        <v>69.969576571151663</v>
      </c>
      <c r="CG95" s="381">
        <f>CF95/SIN(RADIANS($CX$6))</f>
        <v>79.24544688387985</v>
      </c>
      <c r="CH95" s="4">
        <f t="shared" si="58"/>
        <v>1.3455687802144551</v>
      </c>
      <c r="CI95" s="4">
        <f t="shared" si="59"/>
        <v>1.3993915314230334</v>
      </c>
      <c r="CJ95" s="1">
        <f t="shared" si="157"/>
        <v>12.321188634512755</v>
      </c>
      <c r="CK95" s="1">
        <f t="shared" si="158"/>
        <v>9.5762283228752665</v>
      </c>
    </row>
    <row r="96" spans="1:89" x14ac:dyDescent="0.25">
      <c r="AJ96" s="261">
        <v>0.36646990740740742</v>
      </c>
      <c r="AK96" s="464">
        <f t="shared" ref="AK96:AK159" si="187">AJ96+DATE(2024,1,14)</f>
        <v>45305.366469907407</v>
      </c>
      <c r="AL96" s="236" t="s">
        <v>321</v>
      </c>
      <c r="AM96" s="236">
        <v>4.0000000000000001E-3</v>
      </c>
      <c r="AN96" s="236">
        <v>0.05</v>
      </c>
      <c r="AO96" s="236">
        <v>0.05</v>
      </c>
      <c r="AP96" s="236">
        <f>$CW$8</f>
        <v>197.2</v>
      </c>
      <c r="AQ96" s="236">
        <f>$CZ$8</f>
        <v>190.48057294420425</v>
      </c>
      <c r="AR96" s="236">
        <f t="shared" si="159"/>
        <v>3809.6114588840851</v>
      </c>
      <c r="AS96" s="236">
        <f t="shared" si="160"/>
        <v>15.238445835536341</v>
      </c>
      <c r="AT96" s="236">
        <f t="shared" si="163"/>
        <v>190.48057294420425</v>
      </c>
      <c r="AU96" s="381">
        <f>AT96/SIN(RADIANS($CX$6))</f>
        <v>215.73259215469466</v>
      </c>
      <c r="AV96" s="4">
        <f t="shared" si="161"/>
        <v>3.7349131949843968</v>
      </c>
      <c r="AW96" s="4">
        <f t="shared" si="162"/>
        <v>3.8873586315143727</v>
      </c>
      <c r="AX96" s="1">
        <f t="shared" si="164"/>
        <v>18.973359030520736</v>
      </c>
      <c r="AY96" s="1">
        <f t="shared" si="165"/>
        <v>11.351087204021969</v>
      </c>
      <c r="BC96" s="185">
        <v>0.38896990740740739</v>
      </c>
      <c r="BD96" s="464">
        <f t="shared" si="166"/>
        <v>45305.388969907406</v>
      </c>
      <c r="BE96" s="142" t="s">
        <v>326</v>
      </c>
      <c r="BF96" s="142">
        <v>8.0000000000000002E-3</v>
      </c>
      <c r="BG96" s="142">
        <v>3.7999999999999999E-2</v>
      </c>
      <c r="BH96" s="142">
        <v>3.7999999999999999E-2</v>
      </c>
      <c r="BI96" s="142">
        <f>$CW$13</f>
        <v>49.6</v>
      </c>
      <c r="BJ96" s="142">
        <f>$CZ$13</f>
        <v>49.411257025350579</v>
      </c>
      <c r="BK96" s="142">
        <f t="shared" si="180"/>
        <v>1300.2962375092259</v>
      </c>
      <c r="BL96" s="142">
        <f t="shared" si="181"/>
        <v>10.402369900073808</v>
      </c>
      <c r="BM96" s="142">
        <f t="shared" si="182"/>
        <v>49.411257025350579</v>
      </c>
      <c r="BN96" s="381">
        <f>BM96/SIN(RADIANS($CX$6))</f>
        <v>55.961709873810449</v>
      </c>
      <c r="BO96" s="4">
        <f t="shared" si="178"/>
        <v>1.2669553083423226</v>
      </c>
      <c r="BP96" s="4">
        <f t="shared" si="179"/>
        <v>1.3354393790635293</v>
      </c>
      <c r="BQ96" s="1">
        <f t="shared" si="167"/>
        <v>11.669325208416129</v>
      </c>
      <c r="BR96" s="1">
        <f t="shared" si="168"/>
        <v>9.0669305210102777</v>
      </c>
      <c r="BV96" s="187">
        <v>0.55269675925925921</v>
      </c>
      <c r="BW96" s="464">
        <f t="shared" si="186"/>
        <v>45305.55269675926</v>
      </c>
      <c r="BX96" s="144" t="s">
        <v>328</v>
      </c>
      <c r="BY96" s="144">
        <v>5.0000000000000001E-3</v>
      </c>
      <c r="BZ96" s="144">
        <v>3.9E-2</v>
      </c>
      <c r="CA96" s="144">
        <v>3.9E-2</v>
      </c>
      <c r="CB96" s="144">
        <f>$CW$15</f>
        <v>80</v>
      </c>
      <c r="CC96" s="144">
        <f>$CZ$15</f>
        <v>69.969576571151663</v>
      </c>
      <c r="CD96" s="144">
        <f t="shared" si="183"/>
        <v>1794.0917069526067</v>
      </c>
      <c r="CE96" s="144">
        <f t="shared" si="184"/>
        <v>8.9704585347630346</v>
      </c>
      <c r="CF96" s="144">
        <f t="shared" si="185"/>
        <v>69.969576571151663</v>
      </c>
      <c r="CG96" s="381">
        <f>CF96/SIN(RADIANS($CX$6))</f>
        <v>79.24544688387985</v>
      </c>
      <c r="CH96" s="4">
        <f t="shared" si="58"/>
        <v>1.7492394142787917</v>
      </c>
      <c r="CI96" s="4">
        <f t="shared" si="59"/>
        <v>1.8413046466092544</v>
      </c>
      <c r="CJ96" s="1">
        <f t="shared" si="157"/>
        <v>10.719697949041826</v>
      </c>
      <c r="CK96" s="1">
        <f t="shared" si="158"/>
        <v>7.1291538881537804</v>
      </c>
    </row>
    <row r="97" spans="36:89" x14ac:dyDescent="0.25">
      <c r="AJ97" s="261">
        <v>0.36866898148148147</v>
      </c>
      <c r="AK97" s="464">
        <f t="shared" si="187"/>
        <v>45305.368668981479</v>
      </c>
      <c r="AL97" s="236" t="s">
        <v>321</v>
      </c>
      <c r="AM97" s="236">
        <v>3.0000000000000001E-3</v>
      </c>
      <c r="AN97" s="236">
        <v>0.05</v>
      </c>
      <c r="AO97" s="236">
        <v>0.05</v>
      </c>
      <c r="AP97" s="236">
        <f>$CW$8</f>
        <v>197.2</v>
      </c>
      <c r="AQ97" s="236">
        <f>$CZ$8</f>
        <v>190.48057294420425</v>
      </c>
      <c r="AR97" s="236">
        <f t="shared" si="159"/>
        <v>3809.6114588840851</v>
      </c>
      <c r="AS97" s="236">
        <f t="shared" si="160"/>
        <v>11.428834376652256</v>
      </c>
      <c r="AT97" s="236">
        <f t="shared" si="163"/>
        <v>190.48057294420425</v>
      </c>
      <c r="AU97" s="381">
        <f>AT97/SIN(RADIANS($CX$6))</f>
        <v>215.73259215469466</v>
      </c>
      <c r="AV97" s="4">
        <f t="shared" si="161"/>
        <v>3.7349131949843968</v>
      </c>
      <c r="AW97" s="4">
        <f t="shared" si="162"/>
        <v>3.8873586315143727</v>
      </c>
      <c r="AX97" s="1">
        <f t="shared" si="164"/>
        <v>15.163747571636653</v>
      </c>
      <c r="AY97" s="1">
        <f t="shared" si="165"/>
        <v>7.541475745137884</v>
      </c>
      <c r="BC97" s="185">
        <v>0.39245370370370369</v>
      </c>
      <c r="BD97" s="464">
        <f t="shared" si="166"/>
        <v>45305.392453703702</v>
      </c>
      <c r="BE97" s="142" t="s">
        <v>326</v>
      </c>
      <c r="BF97" s="142">
        <v>7.0000000000000001E-3</v>
      </c>
      <c r="BG97" s="142">
        <v>3.7999999999999999E-2</v>
      </c>
      <c r="BH97" s="142">
        <v>3.7999999999999999E-2</v>
      </c>
      <c r="BI97" s="142">
        <f>$CW$13</f>
        <v>49.6</v>
      </c>
      <c r="BJ97" s="142">
        <f>$CZ$13</f>
        <v>49.411257025350579</v>
      </c>
      <c r="BK97" s="142">
        <f t="shared" si="180"/>
        <v>1300.2962375092259</v>
      </c>
      <c r="BL97" s="142">
        <f t="shared" si="181"/>
        <v>9.1020736625645817</v>
      </c>
      <c r="BM97" s="142">
        <f t="shared" si="182"/>
        <v>49.411257025350579</v>
      </c>
      <c r="BN97" s="381">
        <f>BM97/SIN(RADIANS($CX$6))</f>
        <v>55.961709873810449</v>
      </c>
      <c r="BO97" s="4">
        <f t="shared" si="178"/>
        <v>1.2669553083423226</v>
      </c>
      <c r="BP97" s="4">
        <f t="shared" si="179"/>
        <v>1.3354393790635293</v>
      </c>
      <c r="BQ97" s="1">
        <f t="shared" si="167"/>
        <v>10.369028970906903</v>
      </c>
      <c r="BR97" s="1">
        <f t="shared" si="168"/>
        <v>7.7666342835010527</v>
      </c>
      <c r="BV97" s="187">
        <v>0.55590277777777775</v>
      </c>
      <c r="BW97" s="464">
        <f t="shared" si="186"/>
        <v>45305.555902777778</v>
      </c>
      <c r="BX97" s="144" t="s">
        <v>328</v>
      </c>
      <c r="BY97" s="144">
        <v>5.0000000000000001E-3</v>
      </c>
      <c r="BZ97" s="144">
        <v>3.9E-2</v>
      </c>
      <c r="CA97" s="144">
        <v>3.9E-2</v>
      </c>
      <c r="CB97" s="144">
        <f>$CW$15</f>
        <v>80</v>
      </c>
      <c r="CC97" s="144">
        <f>$CZ$15</f>
        <v>69.969576571151663</v>
      </c>
      <c r="CD97" s="144">
        <f t="shared" ref="CD97" si="188">CC97/CA97</f>
        <v>1794.0917069526067</v>
      </c>
      <c r="CE97" s="144">
        <f t="shared" ref="CE97" si="189">BY97*CD97</f>
        <v>8.9704585347630346</v>
      </c>
      <c r="CF97" s="144">
        <f t="shared" ref="CF97" si="190">BZ97*CD97</f>
        <v>69.969576571151663</v>
      </c>
      <c r="CG97" s="381">
        <f>CF97/SIN(RADIANS($CX$6))</f>
        <v>79.24544688387985</v>
      </c>
      <c r="CH97" s="4">
        <f t="shared" ref="CH97:CH107" si="191">0.001*((CC97/(CA97+0.001)))</f>
        <v>1.7492394142787917</v>
      </c>
      <c r="CI97" s="4">
        <f t="shared" ref="CI97:CI107" si="192">0.001*((CC97/(CA97-0.001)))</f>
        <v>1.8413046466092544</v>
      </c>
      <c r="CJ97" s="1">
        <f t="shared" si="157"/>
        <v>10.719697949041826</v>
      </c>
      <c r="CK97" s="1">
        <f t="shared" si="158"/>
        <v>7.1291538881537804</v>
      </c>
    </row>
    <row r="98" spans="36:89" x14ac:dyDescent="0.25">
      <c r="AJ98" s="261">
        <v>0.37079861111111106</v>
      </c>
      <c r="AK98" s="464">
        <f t="shared" si="187"/>
        <v>45305.370798611111</v>
      </c>
      <c r="AL98" s="236" t="s">
        <v>321</v>
      </c>
      <c r="AM98" s="236">
        <v>3.0000000000000001E-3</v>
      </c>
      <c r="AN98" s="236">
        <v>0.05</v>
      </c>
      <c r="AO98" s="236">
        <v>0.05</v>
      </c>
      <c r="AP98" s="236">
        <f>$CW$8</f>
        <v>197.2</v>
      </c>
      <c r="AQ98" s="236">
        <f>$CZ$8</f>
        <v>190.48057294420425</v>
      </c>
      <c r="AR98" s="236">
        <f t="shared" si="159"/>
        <v>3809.6114588840851</v>
      </c>
      <c r="AS98" s="236">
        <f t="shared" si="160"/>
        <v>11.428834376652256</v>
      </c>
      <c r="AT98" s="236">
        <f t="shared" si="163"/>
        <v>190.48057294420425</v>
      </c>
      <c r="AU98" s="381">
        <f>AT98/SIN(RADIANS($CX$6))</f>
        <v>215.73259215469466</v>
      </c>
      <c r="AV98" s="4">
        <f t="shared" si="161"/>
        <v>3.7349131949843968</v>
      </c>
      <c r="AW98" s="4">
        <f t="shared" si="162"/>
        <v>3.8873586315143727</v>
      </c>
      <c r="AX98" s="1">
        <f t="shared" si="164"/>
        <v>15.163747571636653</v>
      </c>
      <c r="AY98" s="1">
        <f t="shared" si="165"/>
        <v>7.541475745137884</v>
      </c>
      <c r="BC98" s="185">
        <v>0.3959375</v>
      </c>
      <c r="BD98" s="464">
        <f t="shared" si="166"/>
        <v>45305.395937499998</v>
      </c>
      <c r="BE98" s="142" t="s">
        <v>326</v>
      </c>
      <c r="BF98" s="142">
        <v>7.0000000000000001E-3</v>
      </c>
      <c r="BG98" s="142">
        <v>3.7999999999999999E-2</v>
      </c>
      <c r="BH98" s="142">
        <v>3.7999999999999999E-2</v>
      </c>
      <c r="BI98" s="142">
        <f>$CW$13</f>
        <v>49.6</v>
      </c>
      <c r="BJ98" s="142">
        <f>$CZ$13</f>
        <v>49.411257025350579</v>
      </c>
      <c r="BK98" s="142">
        <f t="shared" si="180"/>
        <v>1300.2962375092259</v>
      </c>
      <c r="BL98" s="142">
        <f t="shared" si="181"/>
        <v>9.1020736625645817</v>
      </c>
      <c r="BM98" s="142">
        <f t="shared" si="182"/>
        <v>49.411257025350579</v>
      </c>
      <c r="BN98" s="381">
        <f>BM98/SIN(RADIANS($CX$6))</f>
        <v>55.961709873810449</v>
      </c>
      <c r="BO98" s="4">
        <f t="shared" si="178"/>
        <v>1.2669553083423226</v>
      </c>
      <c r="BP98" s="4">
        <f t="shared" si="179"/>
        <v>1.3354393790635293</v>
      </c>
      <c r="BQ98" s="1">
        <f t="shared" si="167"/>
        <v>10.369028970906903</v>
      </c>
      <c r="BR98" s="1">
        <f t="shared" si="168"/>
        <v>7.7666342835010527</v>
      </c>
      <c r="BV98" s="187">
        <v>0.55943287037037037</v>
      </c>
      <c r="BW98" s="464">
        <f t="shared" si="186"/>
        <v>45305.559432870374</v>
      </c>
      <c r="BX98" s="144" t="s">
        <v>328</v>
      </c>
      <c r="BY98" s="144">
        <v>6.0000000000000001E-3</v>
      </c>
      <c r="BZ98" s="144">
        <v>3.9E-2</v>
      </c>
      <c r="CA98" s="144">
        <v>3.9E-2</v>
      </c>
      <c r="CB98" s="144">
        <f>$CW$15</f>
        <v>80</v>
      </c>
      <c r="CC98" s="144">
        <f>$CZ$15</f>
        <v>69.969576571151663</v>
      </c>
      <c r="CD98" s="144">
        <f t="shared" ref="CD98" si="193">CC98/CA98</f>
        <v>1794.0917069526067</v>
      </c>
      <c r="CE98" s="144">
        <f t="shared" ref="CE98" si="194">BY98*CD98</f>
        <v>10.764550241715641</v>
      </c>
      <c r="CF98" s="144">
        <f t="shared" ref="CF98" si="195">BZ98*CD98</f>
        <v>69.969576571151663</v>
      </c>
      <c r="CG98" s="381">
        <f>CF98/SIN(RADIANS($CX$6))</f>
        <v>79.24544688387985</v>
      </c>
      <c r="CH98" s="4">
        <f t="shared" ref="CH98" si="196">0.001*((CC98/(CA98+0.001)))</f>
        <v>1.7492394142787917</v>
      </c>
      <c r="CI98" s="4">
        <f t="shared" ref="CI98" si="197">0.001*((CC98/(CA98-0.001)))</f>
        <v>1.8413046466092544</v>
      </c>
      <c r="CJ98" s="1">
        <f t="shared" si="157"/>
        <v>12.513789655994433</v>
      </c>
      <c r="CK98" s="1">
        <f t="shared" si="158"/>
        <v>8.9232455951063869</v>
      </c>
    </row>
    <row r="99" spans="36:89" x14ac:dyDescent="0.25">
      <c r="AJ99" s="261">
        <v>0.37260416666666668</v>
      </c>
      <c r="AK99" s="464">
        <f t="shared" si="187"/>
        <v>45305.372604166667</v>
      </c>
      <c r="AL99" s="236" t="s">
        <v>321</v>
      </c>
      <c r="AM99" s="236">
        <v>5.0000000000000001E-3</v>
      </c>
      <c r="AN99" s="236">
        <v>0.05</v>
      </c>
      <c r="AO99" s="236">
        <v>0.05</v>
      </c>
      <c r="AP99" s="236">
        <f>$CW$8</f>
        <v>197.2</v>
      </c>
      <c r="AQ99" s="236">
        <f>$CZ$8</f>
        <v>190.48057294420425</v>
      </c>
      <c r="AR99" s="236">
        <f t="shared" si="159"/>
        <v>3809.6114588840851</v>
      </c>
      <c r="AS99" s="236">
        <f t="shared" si="160"/>
        <v>19.048057294420428</v>
      </c>
      <c r="AT99" s="236">
        <f t="shared" si="163"/>
        <v>190.48057294420425</v>
      </c>
      <c r="AU99" s="381">
        <f>AT99/SIN(RADIANS($CX$6))</f>
        <v>215.73259215469466</v>
      </c>
      <c r="AV99" s="4">
        <f t="shared" si="161"/>
        <v>3.7349131949843968</v>
      </c>
      <c r="AW99" s="4">
        <f t="shared" si="162"/>
        <v>3.8873586315143727</v>
      </c>
      <c r="AX99" s="1">
        <f t="shared" si="164"/>
        <v>22.782970489404825</v>
      </c>
      <c r="AY99" s="1">
        <f t="shared" si="165"/>
        <v>15.160698662906055</v>
      </c>
      <c r="BC99" s="185">
        <v>0.39942129629629625</v>
      </c>
      <c r="BD99" s="464">
        <f t="shared" si="166"/>
        <v>45305.399421296293</v>
      </c>
      <c r="BE99" s="142" t="s">
        <v>326</v>
      </c>
      <c r="BF99" s="142">
        <v>7.0000000000000001E-3</v>
      </c>
      <c r="BG99" s="142">
        <v>3.7999999999999999E-2</v>
      </c>
      <c r="BH99" s="142">
        <v>3.7999999999999999E-2</v>
      </c>
      <c r="BI99" s="142">
        <f>$CW$13</f>
        <v>49.6</v>
      </c>
      <c r="BJ99" s="142">
        <f>$CZ$13</f>
        <v>49.411257025350579</v>
      </c>
      <c r="BK99" s="142">
        <f t="shared" si="180"/>
        <v>1300.2962375092259</v>
      </c>
      <c r="BL99" s="142">
        <f t="shared" si="181"/>
        <v>9.1020736625645817</v>
      </c>
      <c r="BM99" s="142">
        <f t="shared" si="182"/>
        <v>49.411257025350579</v>
      </c>
      <c r="BN99" s="381">
        <f>BM99/SIN(RADIANS($CX$6))</f>
        <v>55.961709873810449</v>
      </c>
      <c r="BO99" s="4">
        <f t="shared" si="178"/>
        <v>1.2669553083423226</v>
      </c>
      <c r="BP99" s="4">
        <f t="shared" si="179"/>
        <v>1.3354393790635293</v>
      </c>
      <c r="BQ99" s="1">
        <f t="shared" si="167"/>
        <v>10.369028970906903</v>
      </c>
      <c r="BR99" s="1">
        <f t="shared" si="168"/>
        <v>7.7666342835010527</v>
      </c>
      <c r="BV99" s="187">
        <v>0.56269675925925922</v>
      </c>
      <c r="BW99" s="464">
        <f t="shared" si="186"/>
        <v>45305.562696759262</v>
      </c>
      <c r="BX99" s="144" t="s">
        <v>328</v>
      </c>
      <c r="BY99" s="144">
        <v>6.0000000000000001E-3</v>
      </c>
      <c r="BZ99" s="144">
        <v>3.9E-2</v>
      </c>
      <c r="CA99" s="144">
        <v>3.9E-2</v>
      </c>
      <c r="CB99" s="144">
        <f>$CW$15</f>
        <v>80</v>
      </c>
      <c r="CC99" s="144">
        <f>$CZ$15</f>
        <v>69.969576571151663</v>
      </c>
      <c r="CD99" s="144">
        <f t="shared" ref="CD99:CD100" si="198">CC99/CA99</f>
        <v>1794.0917069526067</v>
      </c>
      <c r="CE99" s="144">
        <f t="shared" ref="CE99:CE100" si="199">BY99*CD99</f>
        <v>10.764550241715641</v>
      </c>
      <c r="CF99" s="144">
        <f t="shared" ref="CF99:CF100" si="200">BZ99*CD99</f>
        <v>69.969576571151663</v>
      </c>
      <c r="CG99" s="381">
        <f>CF99/SIN(RADIANS($CX$6))</f>
        <v>79.24544688387985</v>
      </c>
      <c r="CH99" s="4">
        <f t="shared" ref="CH99:CH100" si="201">0.001*((CC99/(CA99+0.001)))</f>
        <v>1.7492394142787917</v>
      </c>
      <c r="CI99" s="4">
        <f t="shared" ref="CI99:CI100" si="202">0.001*((CC99/(CA99-0.001)))</f>
        <v>1.8413046466092544</v>
      </c>
      <c r="CJ99" s="1">
        <f t="shared" si="157"/>
        <v>12.513789655994433</v>
      </c>
      <c r="CK99" s="1">
        <f t="shared" si="158"/>
        <v>8.9232455951063869</v>
      </c>
    </row>
    <row r="100" spans="36:89" x14ac:dyDescent="0.25">
      <c r="AJ100" s="261">
        <v>0.37440972222222224</v>
      </c>
      <c r="AK100" s="464">
        <f t="shared" si="187"/>
        <v>45305.374409722222</v>
      </c>
      <c r="AL100" s="236" t="s">
        <v>321</v>
      </c>
      <c r="AM100" s="236">
        <v>3.0000000000000001E-3</v>
      </c>
      <c r="AN100" s="236">
        <v>0.05</v>
      </c>
      <c r="AO100" s="236">
        <v>0.05</v>
      </c>
      <c r="AP100" s="236">
        <f>$CW$8</f>
        <v>197.2</v>
      </c>
      <c r="AQ100" s="236">
        <f>$CZ$8</f>
        <v>190.48057294420425</v>
      </c>
      <c r="AR100" s="236">
        <f t="shared" si="159"/>
        <v>3809.6114588840851</v>
      </c>
      <c r="AS100" s="236">
        <f t="shared" si="160"/>
        <v>11.428834376652256</v>
      </c>
      <c r="AT100" s="236">
        <f t="shared" si="163"/>
        <v>190.48057294420425</v>
      </c>
      <c r="AU100" s="381">
        <f>AT100/SIN(RADIANS($CX$6))</f>
        <v>215.73259215469466</v>
      </c>
      <c r="AV100" s="4">
        <f t="shared" si="161"/>
        <v>3.7349131949843968</v>
      </c>
      <c r="AW100" s="4">
        <f t="shared" si="162"/>
        <v>3.8873586315143727</v>
      </c>
      <c r="AX100" s="1">
        <f t="shared" si="164"/>
        <v>15.163747571636653</v>
      </c>
      <c r="AY100" s="1">
        <f t="shared" si="165"/>
        <v>7.541475745137884</v>
      </c>
      <c r="BC100" s="185">
        <v>0.40288194444444447</v>
      </c>
      <c r="BD100" s="464">
        <f t="shared" si="166"/>
        <v>45305.402881944443</v>
      </c>
      <c r="BE100" s="142" t="s">
        <v>326</v>
      </c>
      <c r="BF100" s="142">
        <v>0.01</v>
      </c>
      <c r="BG100" s="142">
        <v>3.7999999999999999E-2</v>
      </c>
      <c r="BH100" s="142">
        <v>3.7999999999999999E-2</v>
      </c>
      <c r="BI100" s="142">
        <f>$CW$13</f>
        <v>49.6</v>
      </c>
      <c r="BJ100" s="142">
        <f>$CZ$13</f>
        <v>49.411257025350579</v>
      </c>
      <c r="BK100" s="142">
        <f t="shared" si="180"/>
        <v>1300.2962375092259</v>
      </c>
      <c r="BL100" s="142">
        <f t="shared" si="181"/>
        <v>13.00296237509226</v>
      </c>
      <c r="BM100" s="142">
        <f t="shared" si="182"/>
        <v>49.411257025350579</v>
      </c>
      <c r="BN100" s="381">
        <f>BM100/SIN(RADIANS($CX$6))</f>
        <v>55.961709873810449</v>
      </c>
      <c r="BO100" s="4">
        <f t="shared" si="178"/>
        <v>1.2669553083423226</v>
      </c>
      <c r="BP100" s="4">
        <f t="shared" si="179"/>
        <v>1.3354393790635293</v>
      </c>
      <c r="BQ100" s="1">
        <f t="shared" si="167"/>
        <v>14.269917683434581</v>
      </c>
      <c r="BR100" s="1">
        <f t="shared" si="168"/>
        <v>11.66752299602873</v>
      </c>
      <c r="BV100" s="187">
        <v>0.5662152777777778</v>
      </c>
      <c r="BW100" s="464">
        <f t="shared" si="186"/>
        <v>45305.56621527778</v>
      </c>
      <c r="BX100" s="144" t="s">
        <v>328</v>
      </c>
      <c r="BY100" s="144">
        <v>5.0000000000000001E-3</v>
      </c>
      <c r="BZ100" s="144">
        <v>3.9E-2</v>
      </c>
      <c r="CA100" s="144">
        <v>3.9E-2</v>
      </c>
      <c r="CB100" s="144">
        <f>$CW$15</f>
        <v>80</v>
      </c>
      <c r="CC100" s="144">
        <f>$CZ$15</f>
        <v>69.969576571151663</v>
      </c>
      <c r="CD100" s="144">
        <f t="shared" si="198"/>
        <v>1794.0917069526067</v>
      </c>
      <c r="CE100" s="144">
        <f t="shared" si="199"/>
        <v>8.9704585347630346</v>
      </c>
      <c r="CF100" s="144">
        <f t="shared" si="200"/>
        <v>69.969576571151663</v>
      </c>
      <c r="CG100" s="381">
        <f>CF100/SIN(RADIANS($CX$6))</f>
        <v>79.24544688387985</v>
      </c>
      <c r="CH100" s="4">
        <f t="shared" si="201"/>
        <v>1.7492394142787917</v>
      </c>
      <c r="CI100" s="4">
        <f t="shared" si="202"/>
        <v>1.8413046466092544</v>
      </c>
      <c r="CJ100" s="1">
        <f t="shared" si="157"/>
        <v>10.719697949041826</v>
      </c>
      <c r="CK100" s="1">
        <f t="shared" si="158"/>
        <v>7.1291538881537804</v>
      </c>
    </row>
    <row r="101" spans="36:89" x14ac:dyDescent="0.25">
      <c r="AJ101" s="261">
        <v>0.37778935185185186</v>
      </c>
      <c r="AK101" s="464">
        <f t="shared" si="187"/>
        <v>45305.377789351849</v>
      </c>
      <c r="AL101" s="236" t="s">
        <v>321</v>
      </c>
      <c r="AM101" s="236">
        <v>4.0000000000000001E-3</v>
      </c>
      <c r="AN101" s="236">
        <v>0.05</v>
      </c>
      <c r="AO101" s="236">
        <v>0.05</v>
      </c>
      <c r="AP101" s="236">
        <f>$CW$8</f>
        <v>197.2</v>
      </c>
      <c r="AQ101" s="236">
        <f>$CZ$8</f>
        <v>190.48057294420425</v>
      </c>
      <c r="AR101" s="236">
        <f t="shared" si="159"/>
        <v>3809.6114588840851</v>
      </c>
      <c r="AS101" s="236">
        <f t="shared" si="160"/>
        <v>15.238445835536341</v>
      </c>
      <c r="AT101" s="236">
        <f t="shared" si="163"/>
        <v>190.48057294420425</v>
      </c>
      <c r="AU101" s="381">
        <f>AT101/SIN(RADIANS($CX$6))</f>
        <v>215.73259215469466</v>
      </c>
      <c r="AV101" s="4">
        <f t="shared" si="161"/>
        <v>3.7349131949843968</v>
      </c>
      <c r="AW101" s="4">
        <f t="shared" si="162"/>
        <v>3.8873586315143727</v>
      </c>
      <c r="AX101" s="1">
        <f t="shared" si="164"/>
        <v>18.973359030520736</v>
      </c>
      <c r="AY101" s="1">
        <f t="shared" si="165"/>
        <v>11.351087204021969</v>
      </c>
      <c r="BC101" s="185">
        <v>0.40618055555555554</v>
      </c>
      <c r="BD101" s="464">
        <f t="shared" si="166"/>
        <v>45305.406180555554</v>
      </c>
      <c r="BE101" s="142" t="s">
        <v>326</v>
      </c>
      <c r="BF101" s="142">
        <v>7.0000000000000001E-3</v>
      </c>
      <c r="BG101" s="142">
        <v>3.7999999999999999E-2</v>
      </c>
      <c r="BH101" s="142">
        <v>3.7999999999999999E-2</v>
      </c>
      <c r="BI101" s="142">
        <f>$CW$13</f>
        <v>49.6</v>
      </c>
      <c r="BJ101" s="142">
        <f>$CZ$13</f>
        <v>49.411257025350579</v>
      </c>
      <c r="BK101" s="142">
        <f t="shared" si="180"/>
        <v>1300.2962375092259</v>
      </c>
      <c r="BL101" s="142">
        <f t="shared" si="181"/>
        <v>9.1020736625645817</v>
      </c>
      <c r="BM101" s="142">
        <f t="shared" si="182"/>
        <v>49.411257025350579</v>
      </c>
      <c r="BN101" s="381">
        <f>BM101/SIN(RADIANS($CX$6))</f>
        <v>55.961709873810449</v>
      </c>
      <c r="BO101" s="4">
        <f t="shared" si="178"/>
        <v>1.2669553083423226</v>
      </c>
      <c r="BP101" s="4">
        <f t="shared" si="179"/>
        <v>1.3354393790635293</v>
      </c>
      <c r="BQ101" s="1">
        <f t="shared" si="167"/>
        <v>10.369028970906903</v>
      </c>
      <c r="BR101" s="1">
        <f t="shared" si="168"/>
        <v>7.7666342835010527</v>
      </c>
      <c r="BV101" s="187">
        <v>0.569849537037037</v>
      </c>
      <c r="BW101" s="464">
        <f t="shared" si="186"/>
        <v>45305.569849537038</v>
      </c>
      <c r="BX101" s="144" t="s">
        <v>328</v>
      </c>
      <c r="BY101" s="144">
        <v>6.0000000000000001E-3</v>
      </c>
      <c r="BZ101" s="144">
        <v>3.9E-2</v>
      </c>
      <c r="CA101" s="144">
        <v>3.9E-2</v>
      </c>
      <c r="CB101" s="144">
        <f>$CW$15</f>
        <v>80</v>
      </c>
      <c r="CC101" s="144">
        <f>$CZ$15</f>
        <v>69.969576571151663</v>
      </c>
      <c r="CD101" s="144">
        <f t="shared" ref="CD101" si="203">CC101/CA101</f>
        <v>1794.0917069526067</v>
      </c>
      <c r="CE101" s="144">
        <f t="shared" ref="CE101" si="204">BY101*CD101</f>
        <v>10.764550241715641</v>
      </c>
      <c r="CF101" s="144">
        <f t="shared" ref="CF101" si="205">BZ101*CD101</f>
        <v>69.969576571151663</v>
      </c>
      <c r="CG101" s="381">
        <f>CF101/SIN(RADIANS($CX$6))</f>
        <v>79.24544688387985</v>
      </c>
      <c r="CH101" s="4">
        <f t="shared" ref="CH101" si="206">0.001*((CC101/(CA101+0.001)))</f>
        <v>1.7492394142787917</v>
      </c>
      <c r="CI101" s="4">
        <f t="shared" ref="CI101" si="207">0.001*((CC101/(CA101-0.001)))</f>
        <v>1.8413046466092544</v>
      </c>
      <c r="CJ101" s="1">
        <f t="shared" si="157"/>
        <v>12.513789655994433</v>
      </c>
      <c r="CK101" s="1">
        <f t="shared" si="158"/>
        <v>8.9232455951063869</v>
      </c>
    </row>
    <row r="102" spans="36:89" x14ac:dyDescent="0.25">
      <c r="AJ102" s="261">
        <v>0.38116898148148143</v>
      </c>
      <c r="AK102" s="464">
        <f t="shared" si="187"/>
        <v>45305.381168981483</v>
      </c>
      <c r="AL102" s="236" t="s">
        <v>321</v>
      </c>
      <c r="AM102" s="236">
        <v>3.0000000000000001E-3</v>
      </c>
      <c r="AN102" s="236">
        <v>0.05</v>
      </c>
      <c r="AO102" s="236">
        <v>0.05</v>
      </c>
      <c r="AP102" s="236">
        <f>$CW$8</f>
        <v>197.2</v>
      </c>
      <c r="AQ102" s="236">
        <f>$CZ$8</f>
        <v>190.48057294420425</v>
      </c>
      <c r="AR102" s="236">
        <f t="shared" si="159"/>
        <v>3809.6114588840851</v>
      </c>
      <c r="AS102" s="236">
        <f t="shared" si="160"/>
        <v>11.428834376652256</v>
      </c>
      <c r="AT102" s="236">
        <f t="shared" si="163"/>
        <v>190.48057294420425</v>
      </c>
      <c r="AU102" s="381">
        <f>AT102/SIN(RADIANS($CX$6))</f>
        <v>215.73259215469466</v>
      </c>
      <c r="AV102" s="4">
        <f t="shared" si="161"/>
        <v>3.7349131949843968</v>
      </c>
      <c r="AW102" s="4">
        <f t="shared" si="162"/>
        <v>3.8873586315143727</v>
      </c>
      <c r="AX102" s="1">
        <f t="shared" si="164"/>
        <v>15.163747571636653</v>
      </c>
      <c r="AY102" s="1">
        <f t="shared" si="165"/>
        <v>7.541475745137884</v>
      </c>
      <c r="BC102" s="185">
        <v>0.40972222222222227</v>
      </c>
      <c r="BD102" s="464">
        <f t="shared" si="166"/>
        <v>45305.409722222219</v>
      </c>
      <c r="BE102" s="142" t="s">
        <v>326</v>
      </c>
      <c r="BF102" s="142">
        <v>5.0000000000000001E-3</v>
      </c>
      <c r="BG102" s="142">
        <v>3.7999999999999999E-2</v>
      </c>
      <c r="BH102" s="142">
        <v>3.7999999999999999E-2</v>
      </c>
      <c r="BI102" s="142">
        <f>$CW$13</f>
        <v>49.6</v>
      </c>
      <c r="BJ102" s="142">
        <f>$CZ$13</f>
        <v>49.411257025350579</v>
      </c>
      <c r="BK102" s="142">
        <f t="shared" si="180"/>
        <v>1300.2962375092259</v>
      </c>
      <c r="BL102" s="142">
        <f t="shared" si="181"/>
        <v>6.5014811875461298</v>
      </c>
      <c r="BM102" s="142">
        <f t="shared" si="182"/>
        <v>49.411257025350579</v>
      </c>
      <c r="BN102" s="381">
        <f>BM102/SIN(RADIANS($CX$6))</f>
        <v>55.961709873810449</v>
      </c>
      <c r="BO102" s="4">
        <f t="shared" si="178"/>
        <v>1.2669553083423226</v>
      </c>
      <c r="BP102" s="4">
        <f t="shared" si="179"/>
        <v>1.3354393790635293</v>
      </c>
      <c r="BQ102" s="1">
        <f t="shared" si="167"/>
        <v>7.7684364958884524</v>
      </c>
      <c r="BR102" s="1">
        <f t="shared" si="168"/>
        <v>5.1660418084826008</v>
      </c>
      <c r="BV102" s="187">
        <v>0.57337962962962963</v>
      </c>
      <c r="BW102" s="464">
        <f t="shared" si="186"/>
        <v>45305.573379629626</v>
      </c>
      <c r="BX102" s="144" t="s">
        <v>328</v>
      </c>
      <c r="BY102" s="144">
        <v>5.0000000000000001E-3</v>
      </c>
      <c r="BZ102" s="144">
        <v>3.9E-2</v>
      </c>
      <c r="CA102" s="144">
        <v>3.9E-2</v>
      </c>
      <c r="CB102" s="144">
        <f>$CW$15</f>
        <v>80</v>
      </c>
      <c r="CC102" s="144">
        <f>$CZ$15</f>
        <v>69.969576571151663</v>
      </c>
      <c r="CD102" s="144">
        <f t="shared" ref="CD102" si="208">CC102/CA102</f>
        <v>1794.0917069526067</v>
      </c>
      <c r="CE102" s="144">
        <f t="shared" ref="CE102" si="209">BY102*CD102</f>
        <v>8.9704585347630346</v>
      </c>
      <c r="CF102" s="144">
        <f t="shared" ref="CF102" si="210">BZ102*CD102</f>
        <v>69.969576571151663</v>
      </c>
      <c r="CG102" s="381">
        <f>CF102/SIN(RADIANS($CX$6))</f>
        <v>79.24544688387985</v>
      </c>
      <c r="CH102" s="4">
        <f t="shared" ref="CH102" si="211">0.001*((CC102/(CA102+0.001)))</f>
        <v>1.7492394142787917</v>
      </c>
      <c r="CI102" s="4">
        <f t="shared" ref="CI102" si="212">0.001*((CC102/(CA102-0.001)))</f>
        <v>1.8413046466092544</v>
      </c>
      <c r="CJ102" s="1">
        <f t="shared" si="157"/>
        <v>10.719697949041826</v>
      </c>
      <c r="CK102" s="1">
        <f t="shared" si="158"/>
        <v>7.1291538881537804</v>
      </c>
    </row>
    <row r="103" spans="36:89" x14ac:dyDescent="0.25">
      <c r="AJ103" s="261">
        <v>0.3825810185185185</v>
      </c>
      <c r="AK103" s="464">
        <f t="shared" si="187"/>
        <v>45305.382581018515</v>
      </c>
      <c r="AL103" s="236" t="s">
        <v>321</v>
      </c>
      <c r="AM103" s="236">
        <v>3.0000000000000001E-3</v>
      </c>
      <c r="AN103" s="236">
        <v>0.05</v>
      </c>
      <c r="AO103" s="236">
        <v>0.05</v>
      </c>
      <c r="AP103" s="236">
        <f>$CW$8</f>
        <v>197.2</v>
      </c>
      <c r="AQ103" s="236">
        <f>$CZ$8</f>
        <v>190.48057294420425</v>
      </c>
      <c r="AR103" s="236">
        <f t="shared" si="159"/>
        <v>3809.6114588840851</v>
      </c>
      <c r="AS103" s="236">
        <f t="shared" si="160"/>
        <v>11.428834376652256</v>
      </c>
      <c r="AT103" s="236">
        <f t="shared" si="163"/>
        <v>190.48057294420425</v>
      </c>
      <c r="AU103" s="381">
        <f>AT103/SIN(RADIANS($CX$6))</f>
        <v>215.73259215469466</v>
      </c>
      <c r="AV103" s="4">
        <f t="shared" si="161"/>
        <v>3.7349131949843968</v>
      </c>
      <c r="AW103" s="4">
        <f t="shared" si="162"/>
        <v>3.8873586315143727</v>
      </c>
      <c r="AX103" s="1">
        <f t="shared" si="164"/>
        <v>15.163747571636653</v>
      </c>
      <c r="AY103" s="1">
        <f t="shared" si="165"/>
        <v>7.541475745137884</v>
      </c>
      <c r="BC103" s="185">
        <v>0.41324074074074074</v>
      </c>
      <c r="BD103" s="464">
        <f t="shared" si="166"/>
        <v>45305.413240740738</v>
      </c>
      <c r="BE103" s="142" t="s">
        <v>326</v>
      </c>
      <c r="BF103" s="142">
        <v>6.0000000000000001E-3</v>
      </c>
      <c r="BG103" s="142">
        <v>3.7999999999999999E-2</v>
      </c>
      <c r="BH103" s="142">
        <v>3.7999999999999999E-2</v>
      </c>
      <c r="BI103" s="142">
        <f>$CW$13</f>
        <v>49.6</v>
      </c>
      <c r="BJ103" s="142">
        <f>$CZ$13</f>
        <v>49.411257025350579</v>
      </c>
      <c r="BK103" s="142">
        <f t="shared" si="180"/>
        <v>1300.2962375092259</v>
      </c>
      <c r="BL103" s="142">
        <f t="shared" si="181"/>
        <v>7.8017774250553558</v>
      </c>
      <c r="BM103" s="142">
        <f t="shared" si="182"/>
        <v>49.411257025350579</v>
      </c>
      <c r="BN103" s="381">
        <f>BM103/SIN(RADIANS($CX$6))</f>
        <v>55.961709873810449</v>
      </c>
      <c r="BO103" s="4">
        <f t="shared" si="178"/>
        <v>1.2669553083423226</v>
      </c>
      <c r="BP103" s="4">
        <f t="shared" si="179"/>
        <v>1.3354393790635293</v>
      </c>
      <c r="BQ103" s="1">
        <f t="shared" si="167"/>
        <v>9.0687327333976775</v>
      </c>
      <c r="BR103" s="1">
        <f t="shared" si="168"/>
        <v>6.4663380459918267</v>
      </c>
      <c r="BV103" s="187">
        <v>0.57659722222222221</v>
      </c>
      <c r="BW103" s="464">
        <f t="shared" si="186"/>
        <v>45305.576597222222</v>
      </c>
      <c r="BX103" s="144" t="s">
        <v>328</v>
      </c>
      <c r="BY103" s="144">
        <v>6.0000000000000001E-3</v>
      </c>
      <c r="BZ103" s="144">
        <v>3.6999999999999998E-2</v>
      </c>
      <c r="CA103" s="144">
        <v>3.6999999999999998E-2</v>
      </c>
      <c r="CB103" s="144">
        <f>$CW$15</f>
        <v>80</v>
      </c>
      <c r="CC103" s="144">
        <f>$CZ$15</f>
        <v>69.969576571151663</v>
      </c>
      <c r="CD103" s="144">
        <f t="shared" ref="CD103" si="213">CC103/CA103</f>
        <v>1891.0696370581531</v>
      </c>
      <c r="CE103" s="144">
        <f t="shared" ref="CE103" si="214">BY103*CD103</f>
        <v>11.346417822348918</v>
      </c>
      <c r="CF103" s="144">
        <f t="shared" ref="CF103" si="215">BZ103*CD103</f>
        <v>69.969576571151663</v>
      </c>
      <c r="CG103" s="381">
        <f>CF103/SIN(RADIANS($CX$6))</f>
        <v>79.24544688387985</v>
      </c>
      <c r="CH103" s="4">
        <f t="shared" si="191"/>
        <v>1.8413046466092544</v>
      </c>
      <c r="CI103" s="4">
        <f t="shared" si="192"/>
        <v>1.9435993491986574</v>
      </c>
      <c r="CJ103" s="1">
        <f t="shared" si="157"/>
        <v>13.187722468958173</v>
      </c>
      <c r="CK103" s="1">
        <f t="shared" si="158"/>
        <v>9.402818473150262</v>
      </c>
    </row>
    <row r="104" spans="36:89" x14ac:dyDescent="0.25">
      <c r="AJ104" s="261">
        <v>0.38594907407407408</v>
      </c>
      <c r="AK104" s="464">
        <f t="shared" si="187"/>
        <v>45305.385949074072</v>
      </c>
      <c r="AL104" s="236" t="s">
        <v>321</v>
      </c>
      <c r="AM104" s="236">
        <v>3.0000000000000001E-3</v>
      </c>
      <c r="AN104" s="236">
        <v>0.05</v>
      </c>
      <c r="AO104" s="236">
        <v>0.05</v>
      </c>
      <c r="AP104" s="236">
        <f>$CW$8</f>
        <v>197.2</v>
      </c>
      <c r="AQ104" s="236">
        <f>$CZ$8</f>
        <v>190.48057294420425</v>
      </c>
      <c r="AR104" s="236">
        <f t="shared" si="159"/>
        <v>3809.6114588840851</v>
      </c>
      <c r="AS104" s="236">
        <f t="shared" si="160"/>
        <v>11.428834376652256</v>
      </c>
      <c r="AT104" s="236">
        <f t="shared" si="163"/>
        <v>190.48057294420425</v>
      </c>
      <c r="AU104" s="381">
        <f>AT104/SIN(RADIANS($CX$6))</f>
        <v>215.73259215469466</v>
      </c>
      <c r="AV104" s="4">
        <f t="shared" si="161"/>
        <v>3.7349131949843968</v>
      </c>
      <c r="AW104" s="4">
        <f t="shared" si="162"/>
        <v>3.8873586315143727</v>
      </c>
      <c r="AX104" s="1">
        <f t="shared" si="164"/>
        <v>15.163747571636653</v>
      </c>
      <c r="AY104" s="1">
        <f t="shared" si="165"/>
        <v>7.541475745137884</v>
      </c>
      <c r="BC104" s="185">
        <v>0.41650462962962959</v>
      </c>
      <c r="BD104" s="464">
        <f t="shared" si="166"/>
        <v>45305.416504629633</v>
      </c>
      <c r="BE104" s="142" t="s">
        <v>326</v>
      </c>
      <c r="BF104" s="142">
        <v>7.0000000000000001E-3</v>
      </c>
      <c r="BG104" s="142">
        <v>3.7999999999999999E-2</v>
      </c>
      <c r="BH104" s="142">
        <v>3.7999999999999999E-2</v>
      </c>
      <c r="BI104" s="142">
        <f>$CW$13</f>
        <v>49.6</v>
      </c>
      <c r="BJ104" s="142">
        <f>$CZ$13</f>
        <v>49.411257025350579</v>
      </c>
      <c r="BK104" s="142">
        <f t="shared" si="180"/>
        <v>1300.2962375092259</v>
      </c>
      <c r="BL104" s="142">
        <f t="shared" si="181"/>
        <v>9.1020736625645817</v>
      </c>
      <c r="BM104" s="142">
        <f t="shared" si="182"/>
        <v>49.411257025350579</v>
      </c>
      <c r="BN104" s="381">
        <f>BM104/SIN(RADIANS($CX$6))</f>
        <v>55.961709873810449</v>
      </c>
      <c r="BO104" s="4">
        <f t="shared" si="178"/>
        <v>1.2669553083423226</v>
      </c>
      <c r="BP104" s="4">
        <f t="shared" si="179"/>
        <v>1.3354393790635293</v>
      </c>
      <c r="BQ104" s="1">
        <f t="shared" si="167"/>
        <v>10.369028970906903</v>
      </c>
      <c r="BR104" s="1">
        <f t="shared" si="168"/>
        <v>7.7666342835010527</v>
      </c>
      <c r="BV104" s="187">
        <v>0.58012731481481483</v>
      </c>
      <c r="BW104" s="464">
        <f t="shared" si="186"/>
        <v>45305.580127314817</v>
      </c>
      <c r="BX104" s="144" t="s">
        <v>328</v>
      </c>
      <c r="BY104" s="144">
        <v>5.0000000000000001E-3</v>
      </c>
      <c r="BZ104" s="144">
        <v>3.6999999999999998E-2</v>
      </c>
      <c r="CA104" s="144">
        <v>3.6999999999999998E-2</v>
      </c>
      <c r="CB104" s="144">
        <f>$CW$15</f>
        <v>80</v>
      </c>
      <c r="CC104" s="144">
        <f>$CZ$15</f>
        <v>69.969576571151663</v>
      </c>
      <c r="CD104" s="144">
        <f t="shared" ref="CD104" si="216">CC104/CA104</f>
        <v>1891.0696370581531</v>
      </c>
      <c r="CE104" s="144">
        <f t="shared" ref="CE104" si="217">BY104*CD104</f>
        <v>9.4553481852907666</v>
      </c>
      <c r="CF104" s="144">
        <f t="shared" ref="CF104" si="218">BZ104*CD104</f>
        <v>69.969576571151663</v>
      </c>
      <c r="CG104" s="381">
        <f>CF104/SIN(RADIANS($CX$6))</f>
        <v>79.24544688387985</v>
      </c>
      <c r="CH104" s="4">
        <f t="shared" ref="CH104" si="219">0.001*((CC104/(CA104+0.001)))</f>
        <v>1.8413046466092544</v>
      </c>
      <c r="CI104" s="4">
        <f t="shared" ref="CI104" si="220">0.001*((CC104/(CA104-0.001)))</f>
        <v>1.9435993491986574</v>
      </c>
      <c r="CJ104" s="1">
        <f t="shared" si="157"/>
        <v>11.296652831900021</v>
      </c>
      <c r="CK104" s="1">
        <f t="shared" si="158"/>
        <v>7.5117488360921092</v>
      </c>
    </row>
    <row r="105" spans="36:89" x14ac:dyDescent="0.25">
      <c r="AJ105" s="261">
        <v>0.38896990740740739</v>
      </c>
      <c r="AK105" s="464">
        <f t="shared" si="187"/>
        <v>45305.388969907406</v>
      </c>
      <c r="AL105" s="236" t="s">
        <v>321</v>
      </c>
      <c r="AM105" s="236">
        <v>4.0000000000000001E-3</v>
      </c>
      <c r="AN105" s="236">
        <v>0.06</v>
      </c>
      <c r="AO105" s="236">
        <v>0.06</v>
      </c>
      <c r="AP105" s="236">
        <f>$CW$8</f>
        <v>197.2</v>
      </c>
      <c r="AQ105" s="236">
        <f>$CZ$8</f>
        <v>190.48057294420425</v>
      </c>
      <c r="AR105" s="236">
        <f t="shared" si="159"/>
        <v>3174.6762157367375</v>
      </c>
      <c r="AS105" s="236">
        <f t="shared" si="160"/>
        <v>12.698704862946951</v>
      </c>
      <c r="AT105" s="236">
        <f t="shared" si="163"/>
        <v>190.48057294420425</v>
      </c>
      <c r="AU105" s="381">
        <f>AT105/SIN(RADIANS($CX$6))</f>
        <v>215.73259215469466</v>
      </c>
      <c r="AV105" s="4">
        <f t="shared" si="161"/>
        <v>3.1226323433476111</v>
      </c>
      <c r="AW105" s="4">
        <f t="shared" si="162"/>
        <v>3.2284842871899029</v>
      </c>
      <c r="AX105" s="1">
        <f t="shared" si="164"/>
        <v>15.821337206294562</v>
      </c>
      <c r="AY105" s="1">
        <f t="shared" si="165"/>
        <v>9.4702205757570468</v>
      </c>
      <c r="BC105" s="185">
        <v>0.42010416666666667</v>
      </c>
      <c r="BD105" s="464">
        <f t="shared" si="166"/>
        <v>45305.420104166667</v>
      </c>
      <c r="BE105" s="142" t="s">
        <v>326</v>
      </c>
      <c r="BF105" s="142">
        <v>6.0000000000000001E-3</v>
      </c>
      <c r="BG105" s="142">
        <v>3.7999999999999999E-2</v>
      </c>
      <c r="BH105" s="142">
        <v>3.7999999999999999E-2</v>
      </c>
      <c r="BI105" s="142">
        <f>$CW$13</f>
        <v>49.6</v>
      </c>
      <c r="BJ105" s="142">
        <f>$CZ$13</f>
        <v>49.411257025350579</v>
      </c>
      <c r="BK105" s="142">
        <f t="shared" si="180"/>
        <v>1300.2962375092259</v>
      </c>
      <c r="BL105" s="142">
        <f t="shared" si="181"/>
        <v>7.8017774250553558</v>
      </c>
      <c r="BM105" s="142">
        <f t="shared" si="182"/>
        <v>49.411257025350579</v>
      </c>
      <c r="BN105" s="381">
        <f>BM105/SIN(RADIANS($CX$6))</f>
        <v>55.961709873810449</v>
      </c>
      <c r="BO105" s="4">
        <f t="shared" si="178"/>
        <v>1.2669553083423226</v>
      </c>
      <c r="BP105" s="4">
        <f t="shared" si="179"/>
        <v>1.3354393790635293</v>
      </c>
      <c r="BQ105" s="1">
        <f t="shared" si="167"/>
        <v>9.0687327333976775</v>
      </c>
      <c r="BR105" s="1">
        <f t="shared" si="168"/>
        <v>6.4663380459918267</v>
      </c>
      <c r="BV105" s="187">
        <v>0.58336805555555549</v>
      </c>
      <c r="BW105" s="464">
        <f t="shared" si="186"/>
        <v>45305.583368055559</v>
      </c>
      <c r="BX105" s="144" t="s">
        <v>328</v>
      </c>
      <c r="BY105" s="144">
        <v>5.0000000000000001E-3</v>
      </c>
      <c r="BZ105" s="144">
        <v>3.6999999999999998E-2</v>
      </c>
      <c r="CA105" s="144">
        <v>3.6999999999999998E-2</v>
      </c>
      <c r="CB105" s="144">
        <f>$CW$15</f>
        <v>80</v>
      </c>
      <c r="CC105" s="144">
        <f>$CZ$15</f>
        <v>69.969576571151663</v>
      </c>
      <c r="CD105" s="144">
        <f t="shared" ref="CD105" si="221">CC105/CA105</f>
        <v>1891.0696370581531</v>
      </c>
      <c r="CE105" s="144">
        <f t="shared" ref="CE105" si="222">BY105*CD105</f>
        <v>9.4553481852907666</v>
      </c>
      <c r="CF105" s="144">
        <f t="shared" ref="CF105" si="223">BZ105*CD105</f>
        <v>69.969576571151663</v>
      </c>
      <c r="CG105" s="381">
        <f>CF105/SIN(RADIANS($CX$6))</f>
        <v>79.24544688387985</v>
      </c>
      <c r="CH105" s="4">
        <f t="shared" ref="CH105" si="224">0.001*((CC105/(CA105+0.001)))</f>
        <v>1.8413046466092544</v>
      </c>
      <c r="CI105" s="4">
        <f t="shared" ref="CI105" si="225">0.001*((CC105/(CA105-0.001)))</f>
        <v>1.9435993491986574</v>
      </c>
      <c r="CJ105" s="1">
        <f t="shared" si="157"/>
        <v>11.296652831900021</v>
      </c>
      <c r="CK105" s="1">
        <f t="shared" si="158"/>
        <v>7.5117488360921092</v>
      </c>
    </row>
    <row r="106" spans="36:89" x14ac:dyDescent="0.25">
      <c r="AJ106" s="261">
        <v>0.39245370370370369</v>
      </c>
      <c r="AK106" s="464">
        <f t="shared" si="187"/>
        <v>45305.392453703702</v>
      </c>
      <c r="AL106" s="236" t="s">
        <v>321</v>
      </c>
      <c r="AM106" s="236">
        <v>6.0000000000000001E-3</v>
      </c>
      <c r="AN106" s="236">
        <v>0.06</v>
      </c>
      <c r="AO106" s="236">
        <v>0.06</v>
      </c>
      <c r="AP106" s="236">
        <f>$CW$8</f>
        <v>197.2</v>
      </c>
      <c r="AQ106" s="236">
        <f>$CZ$8</f>
        <v>190.48057294420425</v>
      </c>
      <c r="AR106" s="236">
        <f t="shared" si="159"/>
        <v>3174.6762157367375</v>
      </c>
      <c r="AS106" s="236">
        <f t="shared" si="160"/>
        <v>19.048057294420424</v>
      </c>
      <c r="AT106" s="236">
        <f t="shared" si="163"/>
        <v>190.48057294420425</v>
      </c>
      <c r="AU106" s="381">
        <f>AT106/SIN(RADIANS($CX$6))</f>
        <v>215.73259215469466</v>
      </c>
      <c r="AV106" s="4">
        <f t="shared" si="161"/>
        <v>3.1226323433476111</v>
      </c>
      <c r="AW106" s="4">
        <f t="shared" si="162"/>
        <v>3.2284842871899029</v>
      </c>
      <c r="AX106" s="1">
        <f t="shared" si="164"/>
        <v>22.170689637768035</v>
      </c>
      <c r="AY106" s="1">
        <f t="shared" si="165"/>
        <v>15.81957300723052</v>
      </c>
      <c r="BC106" s="185">
        <v>0.4236111111111111</v>
      </c>
      <c r="BD106" s="464">
        <f t="shared" si="166"/>
        <v>45305.423611111109</v>
      </c>
      <c r="BE106" s="142" t="s">
        <v>326</v>
      </c>
      <c r="BF106" s="142">
        <v>5.0000000000000001E-3</v>
      </c>
      <c r="BG106" s="142">
        <v>3.7999999999999999E-2</v>
      </c>
      <c r="BH106" s="142">
        <v>3.7999999999999999E-2</v>
      </c>
      <c r="BI106" s="142">
        <f>$CW$13</f>
        <v>49.6</v>
      </c>
      <c r="BJ106" s="142">
        <f>$CZ$13</f>
        <v>49.411257025350579</v>
      </c>
      <c r="BK106" s="142">
        <f t="shared" si="180"/>
        <v>1300.2962375092259</v>
      </c>
      <c r="BL106" s="142">
        <f t="shared" si="181"/>
        <v>6.5014811875461298</v>
      </c>
      <c r="BM106" s="142">
        <f t="shared" si="182"/>
        <v>49.411257025350579</v>
      </c>
      <c r="BN106" s="381">
        <f>BM106/SIN(RADIANS($CX$6))</f>
        <v>55.961709873810449</v>
      </c>
      <c r="BO106" s="4">
        <f t="shared" si="178"/>
        <v>1.2669553083423226</v>
      </c>
      <c r="BP106" s="4">
        <f t="shared" si="179"/>
        <v>1.3354393790635293</v>
      </c>
      <c r="BQ106" s="1">
        <f t="shared" si="167"/>
        <v>7.7684364958884524</v>
      </c>
      <c r="BR106" s="1">
        <f t="shared" si="168"/>
        <v>5.1660418084826008</v>
      </c>
      <c r="BV106" s="187">
        <v>0.58649305555555553</v>
      </c>
      <c r="BW106" s="464">
        <f t="shared" si="186"/>
        <v>45305.586493055554</v>
      </c>
      <c r="BX106" s="144" t="s">
        <v>328</v>
      </c>
      <c r="BY106" s="144">
        <v>1.9E-2</v>
      </c>
      <c r="BZ106" s="144">
        <v>0.14499999999999999</v>
      </c>
      <c r="CA106" s="144">
        <v>0.14499999999999999</v>
      </c>
      <c r="CB106" s="144">
        <f>$CW$15</f>
        <v>80</v>
      </c>
      <c r="CC106" s="144">
        <f>$CZ$15</f>
        <v>69.969576571151663</v>
      </c>
      <c r="CD106" s="144">
        <f t="shared" ref="CD106" si="226">CC106/CA106</f>
        <v>482.54880393897702</v>
      </c>
      <c r="CE106" s="144">
        <f t="shared" ref="CE106" si="227">BY106*CD106</f>
        <v>9.168427274840564</v>
      </c>
      <c r="CF106" s="144">
        <f t="shared" ref="CF106" si="228">BZ106*CD106</f>
        <v>69.969576571151663</v>
      </c>
      <c r="CG106" s="381">
        <f>CF106/SIN(RADIANS($CX$6))</f>
        <v>79.24544688387985</v>
      </c>
      <c r="CH106" s="4">
        <f t="shared" si="191"/>
        <v>0.47924367514487443</v>
      </c>
      <c r="CI106" s="4">
        <f t="shared" si="192"/>
        <v>0.48589983729966435</v>
      </c>
      <c r="CJ106" s="1">
        <f t="shared" si="157"/>
        <v>9.6476709499854376</v>
      </c>
      <c r="CK106" s="1">
        <f t="shared" si="158"/>
        <v>8.6825274375408998</v>
      </c>
    </row>
    <row r="107" spans="36:89" x14ac:dyDescent="0.25">
      <c r="AJ107" s="261">
        <v>0.3959375</v>
      </c>
      <c r="AK107" s="464">
        <f t="shared" si="187"/>
        <v>45305.395937499998</v>
      </c>
      <c r="AL107" s="236" t="s">
        <v>321</v>
      </c>
      <c r="AM107" s="236">
        <v>8.0000000000000002E-3</v>
      </c>
      <c r="AN107" s="236">
        <v>0.06</v>
      </c>
      <c r="AO107" s="236">
        <v>0.06</v>
      </c>
      <c r="AP107" s="236">
        <f>$CW$8</f>
        <v>197.2</v>
      </c>
      <c r="AQ107" s="236">
        <f>$CZ$8</f>
        <v>190.48057294420425</v>
      </c>
      <c r="AR107" s="236">
        <f t="shared" si="159"/>
        <v>3174.6762157367375</v>
      </c>
      <c r="AS107" s="236">
        <f t="shared" si="160"/>
        <v>25.397409725893901</v>
      </c>
      <c r="AT107" s="236">
        <f t="shared" si="163"/>
        <v>190.48057294420425</v>
      </c>
      <c r="AU107" s="381">
        <f>AT107/SIN(RADIANS($CX$6))</f>
        <v>215.73259215469466</v>
      </c>
      <c r="AV107" s="4">
        <f t="shared" si="161"/>
        <v>3.1226323433476111</v>
      </c>
      <c r="AW107" s="4">
        <f t="shared" si="162"/>
        <v>3.2284842871899029</v>
      </c>
      <c r="AX107" s="1">
        <f t="shared" si="164"/>
        <v>28.520042069241512</v>
      </c>
      <c r="AY107" s="1">
        <f t="shared" si="165"/>
        <v>22.168925438703997</v>
      </c>
      <c r="BC107" s="185">
        <v>0.42887731481481484</v>
      </c>
      <c r="BD107" s="464">
        <f t="shared" si="166"/>
        <v>45305.428877314815</v>
      </c>
      <c r="BE107" s="142" t="s">
        <v>326</v>
      </c>
      <c r="BF107" s="142">
        <v>4.0000000000000001E-3</v>
      </c>
      <c r="BG107" s="142">
        <v>3.9E-2</v>
      </c>
      <c r="BH107" s="142">
        <v>3.9E-2</v>
      </c>
      <c r="BI107" s="142">
        <f>$CW$13</f>
        <v>49.6</v>
      </c>
      <c r="BJ107" s="142">
        <f>$CZ$13</f>
        <v>49.411257025350579</v>
      </c>
      <c r="BK107" s="142">
        <f t="shared" si="180"/>
        <v>1266.9553083423225</v>
      </c>
      <c r="BL107" s="142">
        <f t="shared" si="181"/>
        <v>5.0678212333692905</v>
      </c>
      <c r="BM107" s="142">
        <f t="shared" si="182"/>
        <v>49.411257025350579</v>
      </c>
      <c r="BN107" s="381">
        <f>BM107/SIN(RADIANS($CX$6))</f>
        <v>55.961709873810449</v>
      </c>
      <c r="BO107" s="4">
        <f t="shared" si="178"/>
        <v>1.2352814256337645</v>
      </c>
      <c r="BP107" s="4">
        <f t="shared" si="179"/>
        <v>1.300296237509226</v>
      </c>
      <c r="BQ107" s="1">
        <f t="shared" si="167"/>
        <v>6.3031026590030548</v>
      </c>
      <c r="BR107" s="1">
        <f t="shared" si="168"/>
        <v>3.7675249958600645</v>
      </c>
      <c r="BV107" s="187">
        <v>0.59028935185185183</v>
      </c>
      <c r="BW107" s="464">
        <f t="shared" si="186"/>
        <v>45305.590289351851</v>
      </c>
      <c r="BX107" s="144" t="s">
        <v>328</v>
      </c>
      <c r="BY107" s="144">
        <v>3.0000000000000001E-3</v>
      </c>
      <c r="BZ107" s="144">
        <v>2.8000000000000001E-2</v>
      </c>
      <c r="CA107" s="144">
        <v>2.8000000000000001E-2</v>
      </c>
      <c r="CB107" s="144">
        <f>$CW$15</f>
        <v>80</v>
      </c>
      <c r="CC107" s="144">
        <f>$CZ$15</f>
        <v>69.969576571151663</v>
      </c>
      <c r="CD107" s="144">
        <f t="shared" ref="CD107" si="229">CC107/CA107</f>
        <v>2498.9134489697021</v>
      </c>
      <c r="CE107" s="144">
        <f t="shared" ref="CE107" si="230">BY107*CD107</f>
        <v>7.4967403469091067</v>
      </c>
      <c r="CF107" s="144">
        <f t="shared" ref="CF107" si="231">BZ107*CD107</f>
        <v>69.969576571151663</v>
      </c>
      <c r="CG107" s="381">
        <f>CF107/SIN(RADIANS($CX$6))</f>
        <v>79.24544688387985</v>
      </c>
      <c r="CH107" s="4">
        <f t="shared" si="191"/>
        <v>2.4127440196948848</v>
      </c>
      <c r="CI107" s="4">
        <f t="shared" si="192"/>
        <v>2.5914657989315435</v>
      </c>
      <c r="CJ107" s="1">
        <f t="shared" si="157"/>
        <v>9.9094843666039907</v>
      </c>
      <c r="CK107" s="1">
        <f t="shared" si="158"/>
        <v>4.9052745479775632</v>
      </c>
    </row>
    <row r="108" spans="36:89" x14ac:dyDescent="0.25">
      <c r="AJ108" s="261">
        <v>0.39942129629629625</v>
      </c>
      <c r="AK108" s="464">
        <f t="shared" si="187"/>
        <v>45305.399421296293</v>
      </c>
      <c r="AL108" s="236" t="s">
        <v>321</v>
      </c>
      <c r="AM108" s="236">
        <v>6.0000000000000001E-3</v>
      </c>
      <c r="AN108" s="236">
        <v>0.06</v>
      </c>
      <c r="AO108" s="236">
        <v>0.06</v>
      </c>
      <c r="AP108" s="236">
        <f>$CW$8</f>
        <v>197.2</v>
      </c>
      <c r="AQ108" s="236">
        <f>$CZ$8</f>
        <v>190.48057294420425</v>
      </c>
      <c r="AR108" s="236">
        <f t="shared" si="159"/>
        <v>3174.6762157367375</v>
      </c>
      <c r="AS108" s="236">
        <f t="shared" si="160"/>
        <v>19.048057294420424</v>
      </c>
      <c r="AT108" s="236">
        <f t="shared" si="163"/>
        <v>190.48057294420425</v>
      </c>
      <c r="AU108" s="381">
        <f>AT108/SIN(RADIANS($CX$6))</f>
        <v>215.73259215469466</v>
      </c>
      <c r="AV108" s="4">
        <f t="shared" si="161"/>
        <v>3.1226323433476111</v>
      </c>
      <c r="AW108" s="4">
        <f t="shared" si="162"/>
        <v>3.2284842871899029</v>
      </c>
      <c r="AX108" s="1">
        <f t="shared" si="164"/>
        <v>22.170689637768035</v>
      </c>
      <c r="AY108" s="1">
        <f t="shared" si="165"/>
        <v>15.81957300723052</v>
      </c>
      <c r="BC108" s="185">
        <v>0.43061342592592594</v>
      </c>
      <c r="BD108" s="464">
        <f t="shared" si="166"/>
        <v>45305.430613425924</v>
      </c>
      <c r="BE108" s="142" t="s">
        <v>326</v>
      </c>
      <c r="BF108" s="142">
        <v>8.9999999999999993E-3</v>
      </c>
      <c r="BG108" s="142">
        <v>3.9E-2</v>
      </c>
      <c r="BH108" s="142">
        <v>3.9E-2</v>
      </c>
      <c r="BI108" s="142">
        <f>$CW$13</f>
        <v>49.6</v>
      </c>
      <c r="BJ108" s="142">
        <f>$CZ$13</f>
        <v>49.411257025350579</v>
      </c>
      <c r="BK108" s="142">
        <f t="shared" si="180"/>
        <v>1266.9553083423225</v>
      </c>
      <c r="BL108" s="142">
        <f t="shared" si="181"/>
        <v>11.402597775080901</v>
      </c>
      <c r="BM108" s="142">
        <f t="shared" si="182"/>
        <v>49.411257025350579</v>
      </c>
      <c r="BN108" s="381">
        <f>BM108/SIN(RADIANS($CX$6))</f>
        <v>55.961709873810449</v>
      </c>
      <c r="BO108" s="4">
        <f t="shared" si="178"/>
        <v>1.2352814256337645</v>
      </c>
      <c r="BP108" s="4">
        <f t="shared" si="179"/>
        <v>1.300296237509226</v>
      </c>
      <c r="BQ108" s="1">
        <f t="shared" si="167"/>
        <v>12.637879200714666</v>
      </c>
      <c r="BR108" s="1">
        <f t="shared" si="168"/>
        <v>10.102301537571675</v>
      </c>
      <c r="BV108" s="187">
        <v>0.59380787037037031</v>
      </c>
      <c r="BW108" s="464">
        <f t="shared" si="186"/>
        <v>45305.593807870369</v>
      </c>
      <c r="BX108" s="144" t="s">
        <v>328</v>
      </c>
      <c r="BY108" s="144">
        <v>3.0000000000000001E-3</v>
      </c>
      <c r="BZ108" s="144">
        <v>2.8000000000000001E-2</v>
      </c>
      <c r="CA108" s="144">
        <v>2.8000000000000001E-2</v>
      </c>
      <c r="CB108" s="144">
        <f>$CW$15</f>
        <v>80</v>
      </c>
      <c r="CC108" s="144">
        <f>$CZ$15</f>
        <v>69.969576571151663</v>
      </c>
      <c r="CD108" s="144">
        <f t="shared" ref="CD108" si="232">CC108/CA108</f>
        <v>2498.9134489697021</v>
      </c>
      <c r="CE108" s="144">
        <f t="shared" ref="CE108" si="233">BY108*CD108</f>
        <v>7.4967403469091067</v>
      </c>
      <c r="CF108" s="144">
        <f t="shared" ref="CF108" si="234">BZ108*CD108</f>
        <v>69.969576571151663</v>
      </c>
      <c r="CG108" s="381">
        <f>CF108/SIN(RADIANS($CX$6))</f>
        <v>79.24544688387985</v>
      </c>
      <c r="CH108" s="4">
        <f t="shared" ref="CH108" si="235">0.001*((CC108/(CA108+0.001)))</f>
        <v>2.4127440196948848</v>
      </c>
      <c r="CI108" s="4">
        <f t="shared" ref="CI108" si="236">0.001*((CC108/(CA108-0.001)))</f>
        <v>2.5914657989315435</v>
      </c>
      <c r="CJ108" s="1">
        <f t="shared" si="157"/>
        <v>9.9094843666039907</v>
      </c>
      <c r="CK108" s="1">
        <f t="shared" si="158"/>
        <v>4.9052745479775632</v>
      </c>
    </row>
    <row r="109" spans="36:89" x14ac:dyDescent="0.25">
      <c r="AJ109" s="261">
        <v>0.40288194444444447</v>
      </c>
      <c r="AK109" s="464">
        <f t="shared" si="187"/>
        <v>45305.402881944443</v>
      </c>
      <c r="AL109" s="236" t="s">
        <v>321</v>
      </c>
      <c r="AM109" s="236">
        <v>5.0000000000000001E-3</v>
      </c>
      <c r="AN109" s="236">
        <v>0.06</v>
      </c>
      <c r="AO109" s="236">
        <v>0.06</v>
      </c>
      <c r="AP109" s="236">
        <f>$CW$8</f>
        <v>197.2</v>
      </c>
      <c r="AQ109" s="236">
        <f>$CZ$8</f>
        <v>190.48057294420425</v>
      </c>
      <c r="AR109" s="236">
        <f t="shared" si="159"/>
        <v>3174.6762157367375</v>
      </c>
      <c r="AS109" s="236">
        <f t="shared" si="160"/>
        <v>15.873381078683687</v>
      </c>
      <c r="AT109" s="236">
        <f t="shared" si="163"/>
        <v>190.48057294420425</v>
      </c>
      <c r="AU109" s="381">
        <f>AT109/SIN(RADIANS($CX$6))</f>
        <v>215.73259215469466</v>
      </c>
      <c r="AV109" s="4">
        <f t="shared" si="161"/>
        <v>3.1226323433476111</v>
      </c>
      <c r="AW109" s="4">
        <f t="shared" si="162"/>
        <v>3.2284842871899029</v>
      </c>
      <c r="AX109" s="1">
        <f t="shared" si="164"/>
        <v>18.996013422031297</v>
      </c>
      <c r="AY109" s="1">
        <f t="shared" si="165"/>
        <v>12.644896791493785</v>
      </c>
      <c r="BC109" s="185">
        <v>0.44451388888888888</v>
      </c>
      <c r="BD109" s="464">
        <f t="shared" si="166"/>
        <v>45305.444513888891</v>
      </c>
      <c r="BE109" s="142" t="s">
        <v>326</v>
      </c>
      <c r="BF109" s="142">
        <v>6.0000000000000001E-3</v>
      </c>
      <c r="BG109" s="142">
        <v>3.7999999999999999E-2</v>
      </c>
      <c r="BH109" s="142">
        <v>3.7999999999999999E-2</v>
      </c>
      <c r="BI109" s="142">
        <f>$CW$13</f>
        <v>49.6</v>
      </c>
      <c r="BJ109" s="142">
        <f>$CZ$13</f>
        <v>49.411257025350579</v>
      </c>
      <c r="BK109" s="142">
        <f t="shared" si="180"/>
        <v>1300.2962375092259</v>
      </c>
      <c r="BL109" s="142">
        <f t="shared" si="181"/>
        <v>7.8017774250553558</v>
      </c>
      <c r="BM109" s="142">
        <f t="shared" si="182"/>
        <v>49.411257025350579</v>
      </c>
      <c r="BN109" s="381">
        <f>BM109/SIN(RADIANS($CX$6))</f>
        <v>55.961709873810449</v>
      </c>
      <c r="BO109" s="4">
        <f t="shared" si="178"/>
        <v>1.2669553083423226</v>
      </c>
      <c r="BP109" s="4">
        <f t="shared" si="179"/>
        <v>1.3354393790635293</v>
      </c>
      <c r="BQ109" s="1">
        <f t="shared" si="167"/>
        <v>9.0687327333976775</v>
      </c>
      <c r="BR109" s="1">
        <f t="shared" si="168"/>
        <v>6.4663380459918267</v>
      </c>
      <c r="BV109" s="187">
        <v>0.59737268518518516</v>
      </c>
      <c r="BW109" s="464">
        <f t="shared" si="186"/>
        <v>45305.597372685188</v>
      </c>
      <c r="BX109" s="144" t="s">
        <v>328</v>
      </c>
      <c r="BY109" s="144">
        <v>4.0000000000000001E-3</v>
      </c>
      <c r="BZ109" s="144">
        <v>2.8000000000000001E-2</v>
      </c>
      <c r="CA109" s="144">
        <v>2.8000000000000001E-2</v>
      </c>
      <c r="CB109" s="144">
        <f>$CW$15</f>
        <v>80</v>
      </c>
      <c r="CC109" s="144">
        <f>$CZ$15</f>
        <v>69.969576571151663</v>
      </c>
      <c r="CD109" s="144">
        <f t="shared" ref="CD109" si="237">CC109/CA109</f>
        <v>2498.9134489697021</v>
      </c>
      <c r="CE109" s="144">
        <f t="shared" ref="CE109" si="238">BY109*CD109</f>
        <v>9.995653795878809</v>
      </c>
      <c r="CF109" s="144">
        <f t="shared" ref="CF109" si="239">BZ109*CD109</f>
        <v>69.969576571151663</v>
      </c>
      <c r="CG109" s="381">
        <f>CF109/SIN(RADIANS($CX$6))</f>
        <v>79.24544688387985</v>
      </c>
      <c r="CH109" s="4">
        <f t="shared" ref="CH109" si="240">0.001*((CC109/(CA109+0.001)))</f>
        <v>2.4127440196948848</v>
      </c>
      <c r="CI109" s="4">
        <f t="shared" ref="CI109" si="241">0.001*((CC109/(CA109-0.001)))</f>
        <v>2.5914657989315435</v>
      </c>
      <c r="CJ109" s="1">
        <f t="shared" si="157"/>
        <v>12.408397815573693</v>
      </c>
      <c r="CK109" s="1">
        <f t="shared" si="158"/>
        <v>7.4041879969472655</v>
      </c>
    </row>
    <row r="110" spans="36:89" x14ac:dyDescent="0.25">
      <c r="AJ110" s="261">
        <v>0.40618055555555554</v>
      </c>
      <c r="AK110" s="464">
        <f t="shared" si="187"/>
        <v>45305.406180555554</v>
      </c>
      <c r="AL110" s="236" t="s">
        <v>321</v>
      </c>
      <c r="AM110" s="236">
        <v>5.0000000000000001E-3</v>
      </c>
      <c r="AN110" s="236">
        <v>0.06</v>
      </c>
      <c r="AO110" s="236">
        <v>0.06</v>
      </c>
      <c r="AP110" s="236">
        <f>$CW$8</f>
        <v>197.2</v>
      </c>
      <c r="AQ110" s="236">
        <f>$CZ$8</f>
        <v>190.48057294420425</v>
      </c>
      <c r="AR110" s="236">
        <f t="shared" si="159"/>
        <v>3174.6762157367375</v>
      </c>
      <c r="AS110" s="236">
        <f t="shared" si="160"/>
        <v>15.873381078683687</v>
      </c>
      <c r="AT110" s="236">
        <f t="shared" si="163"/>
        <v>190.48057294420425</v>
      </c>
      <c r="AU110" s="381">
        <f>AT110/SIN(RADIANS($CX$6))</f>
        <v>215.73259215469466</v>
      </c>
      <c r="AV110" s="4">
        <f t="shared" si="161"/>
        <v>3.1226323433476111</v>
      </c>
      <c r="AW110" s="4">
        <f t="shared" si="162"/>
        <v>3.2284842871899029</v>
      </c>
      <c r="AX110" s="1">
        <f t="shared" si="164"/>
        <v>18.996013422031297</v>
      </c>
      <c r="AY110" s="1">
        <f t="shared" si="165"/>
        <v>12.644896791493785</v>
      </c>
      <c r="BC110" s="185">
        <v>0.44793981481481482</v>
      </c>
      <c r="BD110" s="464">
        <f t="shared" si="166"/>
        <v>45305.447939814818</v>
      </c>
      <c r="BE110" s="142" t="s">
        <v>326</v>
      </c>
      <c r="BF110" s="142">
        <v>5.0000000000000001E-3</v>
      </c>
      <c r="BG110" s="142">
        <v>3.4000000000000002E-2</v>
      </c>
      <c r="BH110" s="142">
        <v>3.4000000000000002E-2</v>
      </c>
      <c r="BI110" s="142">
        <f>$CW$13</f>
        <v>49.6</v>
      </c>
      <c r="BJ110" s="142">
        <f>$CZ$13</f>
        <v>49.411257025350579</v>
      </c>
      <c r="BK110" s="142">
        <f t="shared" si="180"/>
        <v>1453.2722654514876</v>
      </c>
      <c r="BL110" s="142">
        <f t="shared" si="181"/>
        <v>7.2663613272574379</v>
      </c>
      <c r="BM110" s="142">
        <f t="shared" si="182"/>
        <v>49.411257025350579</v>
      </c>
      <c r="BN110" s="381">
        <f>BM110/SIN(RADIANS($CX$6))</f>
        <v>55.961709873810449</v>
      </c>
      <c r="BO110" s="4">
        <f t="shared" si="178"/>
        <v>1.4117502007243021</v>
      </c>
      <c r="BP110" s="4">
        <f t="shared" si="179"/>
        <v>1.4973108189500175</v>
      </c>
      <c r="BQ110" s="1">
        <f t="shared" si="167"/>
        <v>8.6781115279817396</v>
      </c>
      <c r="BR110" s="1">
        <f t="shared" si="168"/>
        <v>5.7690505083074202</v>
      </c>
      <c r="BV110" s="187">
        <v>0.60096064814814809</v>
      </c>
      <c r="BW110" s="464">
        <f t="shared" si="186"/>
        <v>45305.600960648146</v>
      </c>
      <c r="BX110" s="144" t="s">
        <v>328</v>
      </c>
      <c r="BY110" s="144">
        <v>3.0000000000000001E-3</v>
      </c>
      <c r="BZ110" s="144">
        <v>2.8000000000000001E-2</v>
      </c>
      <c r="CA110" s="144">
        <v>2.8000000000000001E-2</v>
      </c>
      <c r="CB110" s="144">
        <f>$CW$15</f>
        <v>80</v>
      </c>
      <c r="CC110" s="144">
        <f>$CZ$15</f>
        <v>69.969576571151663</v>
      </c>
      <c r="CD110" s="144">
        <f t="shared" ref="CD110" si="242">CC110/CA110</f>
        <v>2498.9134489697021</v>
      </c>
      <c r="CE110" s="144">
        <f t="shared" ref="CE110" si="243">BY110*CD110</f>
        <v>7.4967403469091067</v>
      </c>
      <c r="CF110" s="144">
        <f t="shared" ref="CF110" si="244">BZ110*CD110</f>
        <v>69.969576571151663</v>
      </c>
      <c r="CG110" s="381">
        <f>CF110/SIN(RADIANS($CX$6))</f>
        <v>79.24544688387985</v>
      </c>
      <c r="CH110" s="4">
        <f t="shared" ref="CH110" si="245">0.001*((CC110/(CA110+0.001)))</f>
        <v>2.4127440196948848</v>
      </c>
      <c r="CI110" s="4">
        <f t="shared" ref="CI110" si="246">0.001*((CC110/(CA110-0.001)))</f>
        <v>2.5914657989315435</v>
      </c>
      <c r="CJ110" s="1">
        <f t="shared" si="157"/>
        <v>9.9094843666039907</v>
      </c>
      <c r="CK110" s="1">
        <f t="shared" si="158"/>
        <v>4.9052745479775632</v>
      </c>
    </row>
    <row r="111" spans="36:89" x14ac:dyDescent="0.25">
      <c r="AJ111" s="261">
        <v>0.40972222222222227</v>
      </c>
      <c r="AK111" s="464">
        <f t="shared" si="187"/>
        <v>45305.409722222219</v>
      </c>
      <c r="AL111" s="236" t="s">
        <v>321</v>
      </c>
      <c r="AM111" s="236">
        <v>3.0000000000000001E-3</v>
      </c>
      <c r="AN111" s="236">
        <v>0.06</v>
      </c>
      <c r="AO111" s="236">
        <v>0.06</v>
      </c>
      <c r="AP111" s="236">
        <f>$CW$8</f>
        <v>197.2</v>
      </c>
      <c r="AQ111" s="236">
        <f>$CZ$8</f>
        <v>190.48057294420425</v>
      </c>
      <c r="AR111" s="236">
        <f t="shared" si="159"/>
        <v>3174.6762157367375</v>
      </c>
      <c r="AS111" s="236">
        <f t="shared" si="160"/>
        <v>9.524028647210212</v>
      </c>
      <c r="AT111" s="236">
        <f t="shared" si="163"/>
        <v>190.48057294420425</v>
      </c>
      <c r="AU111" s="381">
        <f>AT111/SIN(RADIANS($CX$6))</f>
        <v>215.73259215469466</v>
      </c>
      <c r="AV111" s="4">
        <f t="shared" si="161"/>
        <v>3.1226323433476111</v>
      </c>
      <c r="AW111" s="4">
        <f t="shared" si="162"/>
        <v>3.2284842871899029</v>
      </c>
      <c r="AX111" s="1">
        <f t="shared" si="164"/>
        <v>12.646660990557823</v>
      </c>
      <c r="AY111" s="1">
        <f t="shared" si="165"/>
        <v>6.2955443600203091</v>
      </c>
      <c r="BC111" s="185">
        <v>0.45133101851851848</v>
      </c>
      <c r="BD111" s="464">
        <f t="shared" si="166"/>
        <v>45305.451331018521</v>
      </c>
      <c r="BE111" s="142" t="s">
        <v>326</v>
      </c>
      <c r="BF111" s="142">
        <v>5.0000000000000001E-3</v>
      </c>
      <c r="BG111" s="142">
        <v>3.4000000000000002E-2</v>
      </c>
      <c r="BH111" s="142">
        <v>3.4000000000000002E-2</v>
      </c>
      <c r="BI111" s="142">
        <f>$CW$13</f>
        <v>49.6</v>
      </c>
      <c r="BJ111" s="142">
        <f>$CZ$13</f>
        <v>49.411257025350579</v>
      </c>
      <c r="BK111" s="142">
        <f t="shared" si="180"/>
        <v>1453.2722654514876</v>
      </c>
      <c r="BL111" s="142">
        <f t="shared" si="181"/>
        <v>7.2663613272574379</v>
      </c>
      <c r="BM111" s="142">
        <f t="shared" si="182"/>
        <v>49.411257025350579</v>
      </c>
      <c r="BN111" s="381">
        <f>BM111/SIN(RADIANS($CX$6))</f>
        <v>55.961709873810449</v>
      </c>
      <c r="BO111" s="4">
        <f t="shared" si="178"/>
        <v>1.4117502007243021</v>
      </c>
      <c r="BP111" s="4">
        <f t="shared" si="179"/>
        <v>1.4973108189500175</v>
      </c>
      <c r="BQ111" s="1">
        <f t="shared" si="167"/>
        <v>8.6781115279817396</v>
      </c>
      <c r="BR111" s="1">
        <f t="shared" si="168"/>
        <v>5.7690505083074202</v>
      </c>
      <c r="BV111" s="187">
        <v>0.60445601851851849</v>
      </c>
      <c r="BW111" s="464">
        <f t="shared" si="186"/>
        <v>45305.604456018518</v>
      </c>
      <c r="BX111" s="144" t="s">
        <v>328</v>
      </c>
      <c r="BY111" s="144">
        <v>5.0000000000000001E-3</v>
      </c>
      <c r="BZ111" s="144">
        <v>2.8000000000000001E-2</v>
      </c>
      <c r="CA111" s="144">
        <v>2.8000000000000001E-2</v>
      </c>
      <c r="CB111" s="144">
        <f>$CW$15</f>
        <v>80</v>
      </c>
      <c r="CC111" s="144">
        <f>$CZ$15</f>
        <v>69.969576571151663</v>
      </c>
      <c r="CD111" s="144">
        <f t="shared" ref="CD111" si="247">CC111/CA111</f>
        <v>2498.9134489697021</v>
      </c>
      <c r="CE111" s="144">
        <f t="shared" ref="CE111" si="248">BY111*CD111</f>
        <v>12.494567244848511</v>
      </c>
      <c r="CF111" s="144">
        <f t="shared" ref="CF111" si="249">BZ111*CD111</f>
        <v>69.969576571151663</v>
      </c>
      <c r="CG111" s="381">
        <f>CF111/SIN(RADIANS($CX$6))</f>
        <v>79.24544688387985</v>
      </c>
      <c r="CH111" s="4">
        <f t="shared" ref="CH111" si="250">0.001*((CC111/(CA111+0.001)))</f>
        <v>2.4127440196948848</v>
      </c>
      <c r="CI111" s="4">
        <f t="shared" ref="CI111" si="251">0.001*((CC111/(CA111-0.001)))</f>
        <v>2.5914657989315435</v>
      </c>
      <c r="CJ111" s="1">
        <f t="shared" si="157"/>
        <v>14.907311264543395</v>
      </c>
      <c r="CK111" s="1">
        <f t="shared" si="158"/>
        <v>9.9031014459169668</v>
      </c>
    </row>
    <row r="112" spans="36:89" x14ac:dyDescent="0.25">
      <c r="AJ112" s="261">
        <v>0.41324074074074074</v>
      </c>
      <c r="AK112" s="464">
        <f t="shared" si="187"/>
        <v>45305.413240740738</v>
      </c>
      <c r="AL112" s="236" t="s">
        <v>321</v>
      </c>
      <c r="AM112" s="236">
        <v>4.0000000000000001E-3</v>
      </c>
      <c r="AN112" s="236">
        <v>0.06</v>
      </c>
      <c r="AO112" s="236">
        <v>0.06</v>
      </c>
      <c r="AP112" s="236">
        <f>$CW$8</f>
        <v>197.2</v>
      </c>
      <c r="AQ112" s="236">
        <f>$CZ$8</f>
        <v>190.48057294420425</v>
      </c>
      <c r="AR112" s="236">
        <f t="shared" si="159"/>
        <v>3174.6762157367375</v>
      </c>
      <c r="AS112" s="236">
        <f t="shared" si="160"/>
        <v>12.698704862946951</v>
      </c>
      <c r="AT112" s="236">
        <f t="shared" si="163"/>
        <v>190.48057294420425</v>
      </c>
      <c r="AU112" s="381">
        <f>AT112/SIN(RADIANS($CX$6))</f>
        <v>215.73259215469466</v>
      </c>
      <c r="AV112" s="4">
        <f t="shared" si="161"/>
        <v>3.1226323433476111</v>
      </c>
      <c r="AW112" s="4">
        <f t="shared" si="162"/>
        <v>3.2284842871899029</v>
      </c>
      <c r="AX112" s="1">
        <f t="shared" si="164"/>
        <v>15.821337206294562</v>
      </c>
      <c r="AY112" s="1">
        <f t="shared" si="165"/>
        <v>9.4702205757570468</v>
      </c>
      <c r="BC112" s="185">
        <v>0.45483796296296292</v>
      </c>
      <c r="BD112" s="464">
        <f t="shared" si="166"/>
        <v>45305.454837962963</v>
      </c>
      <c r="BE112" s="142" t="s">
        <v>326</v>
      </c>
      <c r="BF112" s="142">
        <v>6.0000000000000001E-3</v>
      </c>
      <c r="BG112" s="142">
        <v>3.4000000000000002E-2</v>
      </c>
      <c r="BH112" s="142">
        <v>3.4000000000000002E-2</v>
      </c>
      <c r="BI112" s="142">
        <f>$CW$13</f>
        <v>49.6</v>
      </c>
      <c r="BJ112" s="142">
        <f>$CZ$13</f>
        <v>49.411257025350579</v>
      </c>
      <c r="BK112" s="142">
        <f t="shared" si="180"/>
        <v>1453.2722654514876</v>
      </c>
      <c r="BL112" s="142">
        <f t="shared" si="181"/>
        <v>8.7196335927089255</v>
      </c>
      <c r="BM112" s="142">
        <f t="shared" si="182"/>
        <v>49.411257025350579</v>
      </c>
      <c r="BN112" s="381">
        <f>BM112/SIN(RADIANS($CX$6))</f>
        <v>55.961709873810449</v>
      </c>
      <c r="BO112" s="4">
        <f t="shared" si="178"/>
        <v>1.4117502007243021</v>
      </c>
      <c r="BP112" s="4">
        <f t="shared" si="179"/>
        <v>1.4973108189500175</v>
      </c>
      <c r="BQ112" s="1">
        <f t="shared" si="167"/>
        <v>10.131383793433228</v>
      </c>
      <c r="BR112" s="1">
        <f t="shared" si="168"/>
        <v>7.2223227737589077</v>
      </c>
      <c r="BV112" s="187">
        <v>0.6080092592592593</v>
      </c>
      <c r="BW112" s="464">
        <f t="shared" si="186"/>
        <v>45305.60800925926</v>
      </c>
      <c r="BX112" s="144" t="s">
        <v>328</v>
      </c>
      <c r="BY112" s="144">
        <v>6.0000000000000001E-3</v>
      </c>
      <c r="BZ112" s="144">
        <v>2.8000000000000001E-2</v>
      </c>
      <c r="CA112" s="144">
        <v>2.8000000000000001E-2</v>
      </c>
      <c r="CB112" s="144">
        <f>$CW$15</f>
        <v>80</v>
      </c>
      <c r="CC112" s="144">
        <f>$CZ$15</f>
        <v>69.969576571151663</v>
      </c>
      <c r="CD112" s="144">
        <f t="shared" ref="CD112" si="252">CC112/CA112</f>
        <v>2498.9134489697021</v>
      </c>
      <c r="CE112" s="144">
        <f t="shared" ref="CE112" si="253">BY112*CD112</f>
        <v>14.993480693818213</v>
      </c>
      <c r="CF112" s="144">
        <f t="shared" ref="CF112" si="254">BZ112*CD112</f>
        <v>69.969576571151663</v>
      </c>
      <c r="CG112" s="381">
        <f>CF112/SIN(RADIANS($CX$6))</f>
        <v>79.24544688387985</v>
      </c>
      <c r="CH112" s="4">
        <f t="shared" ref="CH112" si="255">0.001*((CC112/(CA112+0.001)))</f>
        <v>2.4127440196948848</v>
      </c>
      <c r="CI112" s="4">
        <f t="shared" ref="CI112" si="256">0.001*((CC112/(CA112-0.001)))</f>
        <v>2.5914657989315435</v>
      </c>
      <c r="CJ112" s="1">
        <f t="shared" si="157"/>
        <v>17.406224713513097</v>
      </c>
      <c r="CK112" s="1">
        <f t="shared" si="158"/>
        <v>12.402014894886669</v>
      </c>
    </row>
    <row r="113" spans="36:89" x14ac:dyDescent="0.25">
      <c r="AJ113" s="261">
        <v>0.41650462962962959</v>
      </c>
      <c r="AK113" s="464">
        <f t="shared" si="187"/>
        <v>45305.416504629633</v>
      </c>
      <c r="AL113" s="236" t="s">
        <v>321</v>
      </c>
      <c r="AM113" s="236">
        <v>4.0000000000000001E-3</v>
      </c>
      <c r="AN113" s="236">
        <v>0.06</v>
      </c>
      <c r="AO113" s="236">
        <v>0.06</v>
      </c>
      <c r="AP113" s="236">
        <f>$CW$8</f>
        <v>197.2</v>
      </c>
      <c r="AQ113" s="236">
        <f>$CZ$8</f>
        <v>190.48057294420425</v>
      </c>
      <c r="AR113" s="236">
        <f t="shared" si="159"/>
        <v>3174.6762157367375</v>
      </c>
      <c r="AS113" s="236">
        <f t="shared" si="160"/>
        <v>12.698704862946951</v>
      </c>
      <c r="AT113" s="236">
        <f t="shared" si="163"/>
        <v>190.48057294420425</v>
      </c>
      <c r="AU113" s="381">
        <f>AT113/SIN(RADIANS($CX$6))</f>
        <v>215.73259215469466</v>
      </c>
      <c r="AV113" s="4">
        <f t="shared" si="161"/>
        <v>3.1226323433476111</v>
      </c>
      <c r="AW113" s="4">
        <f t="shared" si="162"/>
        <v>3.2284842871899029</v>
      </c>
      <c r="AX113" s="1">
        <f t="shared" si="164"/>
        <v>15.821337206294562</v>
      </c>
      <c r="AY113" s="1">
        <f t="shared" si="165"/>
        <v>9.4702205757570468</v>
      </c>
      <c r="BC113" s="185">
        <v>0.45818287037037037</v>
      </c>
      <c r="BD113" s="464">
        <f t="shared" si="166"/>
        <v>45305.458182870374</v>
      </c>
      <c r="BE113" s="142" t="s">
        <v>326</v>
      </c>
      <c r="BF113" s="142">
        <v>5.0000000000000001E-3</v>
      </c>
      <c r="BG113" s="142">
        <v>3.4000000000000002E-2</v>
      </c>
      <c r="BH113" s="142">
        <v>3.4000000000000002E-2</v>
      </c>
      <c r="BI113" s="142">
        <f>$CW$13</f>
        <v>49.6</v>
      </c>
      <c r="BJ113" s="142">
        <f>$CZ$13</f>
        <v>49.411257025350579</v>
      </c>
      <c r="BK113" s="142">
        <f t="shared" si="180"/>
        <v>1453.2722654514876</v>
      </c>
      <c r="BL113" s="142">
        <f t="shared" si="181"/>
        <v>7.2663613272574379</v>
      </c>
      <c r="BM113" s="142">
        <f t="shared" si="182"/>
        <v>49.411257025350579</v>
      </c>
      <c r="BN113" s="381">
        <f>BM113/SIN(RADIANS($CX$6))</f>
        <v>55.961709873810449</v>
      </c>
      <c r="BO113" s="4">
        <f t="shared" si="178"/>
        <v>1.4117502007243021</v>
      </c>
      <c r="BP113" s="4">
        <f t="shared" si="179"/>
        <v>1.4973108189500175</v>
      </c>
      <c r="BQ113" s="1">
        <f t="shared" si="167"/>
        <v>8.6781115279817396</v>
      </c>
      <c r="BR113" s="1">
        <f t="shared" si="168"/>
        <v>5.7690505083074202</v>
      </c>
      <c r="BV113" s="187">
        <v>0.61120370370370369</v>
      </c>
      <c r="BW113" s="464">
        <f t="shared" si="186"/>
        <v>45305.611203703702</v>
      </c>
      <c r="BX113" s="144" t="s">
        <v>328</v>
      </c>
      <c r="BY113" s="144">
        <v>4.0000000000000001E-3</v>
      </c>
      <c r="BZ113" s="144">
        <v>2.8000000000000001E-2</v>
      </c>
      <c r="CA113" s="144">
        <v>2.8000000000000001E-2</v>
      </c>
      <c r="CB113" s="144">
        <f>$CW$15</f>
        <v>80</v>
      </c>
      <c r="CC113" s="144">
        <f>$CZ$15</f>
        <v>69.969576571151663</v>
      </c>
      <c r="CD113" s="144">
        <f t="shared" ref="CD113" si="257">CC113/CA113</f>
        <v>2498.9134489697021</v>
      </c>
      <c r="CE113" s="144">
        <f t="shared" ref="CE113" si="258">BY113*CD113</f>
        <v>9.995653795878809</v>
      </c>
      <c r="CF113" s="144">
        <f t="shared" ref="CF113" si="259">BZ113*CD113</f>
        <v>69.969576571151663</v>
      </c>
      <c r="CG113" s="381">
        <f>CF113/SIN(RADIANS($CX$6))</f>
        <v>79.24544688387985</v>
      </c>
      <c r="CH113" s="4">
        <f t="shared" ref="CH113" si="260">0.001*((CC113/(CA113+0.001)))</f>
        <v>2.4127440196948848</v>
      </c>
      <c r="CI113" s="4">
        <f t="shared" ref="CI113" si="261">0.001*((CC113/(CA113-0.001)))</f>
        <v>2.5914657989315435</v>
      </c>
      <c r="CJ113" s="1">
        <f t="shared" si="157"/>
        <v>12.408397815573693</v>
      </c>
      <c r="CK113" s="1">
        <f t="shared" si="158"/>
        <v>7.4041879969472655</v>
      </c>
    </row>
    <row r="114" spans="36:89" x14ac:dyDescent="0.25">
      <c r="AJ114" s="261">
        <v>0.42010416666666667</v>
      </c>
      <c r="AK114" s="464">
        <f t="shared" si="187"/>
        <v>45305.420104166667</v>
      </c>
      <c r="AL114" s="236" t="s">
        <v>321</v>
      </c>
      <c r="AM114" s="236">
        <v>5.0000000000000001E-3</v>
      </c>
      <c r="AN114" s="236">
        <v>0.06</v>
      </c>
      <c r="AO114" s="236">
        <v>0.06</v>
      </c>
      <c r="AP114" s="236">
        <f>$CW$8</f>
        <v>197.2</v>
      </c>
      <c r="AQ114" s="236">
        <f>$CZ$8</f>
        <v>190.48057294420425</v>
      </c>
      <c r="AR114" s="236">
        <f t="shared" si="159"/>
        <v>3174.6762157367375</v>
      </c>
      <c r="AS114" s="236">
        <f t="shared" si="160"/>
        <v>15.873381078683687</v>
      </c>
      <c r="AT114" s="236">
        <f t="shared" si="163"/>
        <v>190.48057294420425</v>
      </c>
      <c r="AU114" s="381">
        <f>AT114/SIN(RADIANS($CX$6))</f>
        <v>215.73259215469466</v>
      </c>
      <c r="AV114" s="4">
        <f t="shared" si="161"/>
        <v>3.1226323433476111</v>
      </c>
      <c r="AW114" s="4">
        <f t="shared" si="162"/>
        <v>3.2284842871899029</v>
      </c>
      <c r="AX114" s="1">
        <f t="shared" si="164"/>
        <v>18.996013422031297</v>
      </c>
      <c r="AY114" s="1">
        <f t="shared" si="165"/>
        <v>12.644896791493785</v>
      </c>
      <c r="BC114" s="279">
        <v>0.46042824074074074</v>
      </c>
      <c r="BD114" s="464">
        <f t="shared" si="166"/>
        <v>45305.460428240738</v>
      </c>
      <c r="BE114" s="280" t="s">
        <v>326</v>
      </c>
      <c r="BF114" s="280">
        <v>7.0000000000000001E-3</v>
      </c>
      <c r="BG114" s="280">
        <v>5.6000000000000001E-2</v>
      </c>
      <c r="BH114" s="280">
        <v>5.6000000000000001E-2</v>
      </c>
      <c r="BI114" s="280">
        <f>$CW$13</f>
        <v>49.6</v>
      </c>
      <c r="BJ114" s="280">
        <f>$CZ$13</f>
        <v>49.411257025350579</v>
      </c>
      <c r="BK114" s="280">
        <f t="shared" si="180"/>
        <v>882.34387545268885</v>
      </c>
      <c r="BL114" s="280">
        <f t="shared" si="181"/>
        <v>6.1764071281688224</v>
      </c>
      <c r="BM114" s="280">
        <f t="shared" si="182"/>
        <v>49.411257025350579</v>
      </c>
      <c r="BN114" s="381">
        <f>BM114/SIN(RADIANS($CX$6))</f>
        <v>55.961709873810449</v>
      </c>
      <c r="BO114" s="4">
        <f t="shared" si="178"/>
        <v>0.86686415833948383</v>
      </c>
      <c r="BP114" s="4">
        <f t="shared" si="179"/>
        <v>0.89838649137001048</v>
      </c>
      <c r="BQ114" s="1">
        <f t="shared" si="167"/>
        <v>7.0432712865083058</v>
      </c>
      <c r="BR114" s="1">
        <f t="shared" si="168"/>
        <v>5.2780206367988116</v>
      </c>
      <c r="BV114" s="187">
        <v>0.61471064814814813</v>
      </c>
      <c r="BW114" s="464">
        <f t="shared" si="186"/>
        <v>45305.614710648151</v>
      </c>
      <c r="BX114" s="144" t="s">
        <v>328</v>
      </c>
      <c r="BY114" s="144">
        <v>4.0000000000000001E-3</v>
      </c>
      <c r="BZ114" s="144">
        <v>2.8000000000000001E-2</v>
      </c>
      <c r="CA114" s="144">
        <v>2.8000000000000001E-2</v>
      </c>
      <c r="CB114" s="144">
        <f>$CW$15</f>
        <v>80</v>
      </c>
      <c r="CC114" s="144">
        <f>$CZ$15</f>
        <v>69.969576571151663</v>
      </c>
      <c r="CD114" s="144">
        <f t="shared" ref="CD114" si="262">CC114/CA114</f>
        <v>2498.9134489697021</v>
      </c>
      <c r="CE114" s="144">
        <f t="shared" ref="CE114" si="263">BY114*CD114</f>
        <v>9.995653795878809</v>
      </c>
      <c r="CF114" s="144">
        <f t="shared" ref="CF114" si="264">BZ114*CD114</f>
        <v>69.969576571151663</v>
      </c>
      <c r="CG114" s="381">
        <f>CF114/SIN(RADIANS($CX$6))</f>
        <v>79.24544688387985</v>
      </c>
      <c r="CH114" s="4">
        <f t="shared" ref="CH114" si="265">0.001*((CC114/(CA114+0.001)))</f>
        <v>2.4127440196948848</v>
      </c>
      <c r="CI114" s="4">
        <f t="shared" ref="CI114" si="266">0.001*((CC114/(CA114-0.001)))</f>
        <v>2.5914657989315435</v>
      </c>
      <c r="CJ114" s="1">
        <f t="shared" si="157"/>
        <v>12.408397815573693</v>
      </c>
      <c r="CK114" s="1">
        <f t="shared" si="158"/>
        <v>7.4041879969472655</v>
      </c>
    </row>
    <row r="115" spans="36:89" x14ac:dyDescent="0.25">
      <c r="AJ115" s="261">
        <v>0.4236111111111111</v>
      </c>
      <c r="AK115" s="464">
        <f t="shared" si="187"/>
        <v>45305.423611111109</v>
      </c>
      <c r="AL115" s="236" t="s">
        <v>321</v>
      </c>
      <c r="AM115" s="236">
        <v>5.0000000000000001E-3</v>
      </c>
      <c r="AN115" s="236">
        <v>0.06</v>
      </c>
      <c r="AO115" s="236">
        <v>0.06</v>
      </c>
      <c r="AP115" s="236">
        <f>$CW$8</f>
        <v>197.2</v>
      </c>
      <c r="AQ115" s="236">
        <f>$CZ$8</f>
        <v>190.48057294420425</v>
      </c>
      <c r="AR115" s="236">
        <f t="shared" si="159"/>
        <v>3174.6762157367375</v>
      </c>
      <c r="AS115" s="236">
        <f t="shared" si="160"/>
        <v>15.873381078683687</v>
      </c>
      <c r="AT115" s="236">
        <f t="shared" si="163"/>
        <v>190.48057294420425</v>
      </c>
      <c r="AU115" s="381">
        <f>AT115/SIN(RADIANS($CX$6))</f>
        <v>215.73259215469466</v>
      </c>
      <c r="AV115" s="4">
        <f t="shared" si="161"/>
        <v>3.1226323433476111</v>
      </c>
      <c r="AW115" s="4">
        <f t="shared" si="162"/>
        <v>3.2284842871899029</v>
      </c>
      <c r="AX115" s="1">
        <f t="shared" si="164"/>
        <v>18.996013422031297</v>
      </c>
      <c r="AY115" s="1">
        <f t="shared" si="165"/>
        <v>12.644896791493785</v>
      </c>
      <c r="BV115" s="187">
        <v>0.61821759259259257</v>
      </c>
      <c r="BW115" s="464">
        <f t="shared" si="186"/>
        <v>45305.618217592593</v>
      </c>
      <c r="BX115" s="144" t="s">
        <v>328</v>
      </c>
      <c r="BY115" s="144">
        <v>4.0000000000000001E-3</v>
      </c>
      <c r="BZ115" s="144">
        <v>2.8000000000000001E-2</v>
      </c>
      <c r="CA115" s="144">
        <v>2.8000000000000001E-2</v>
      </c>
      <c r="CB115" s="144">
        <f>$CW$15</f>
        <v>80</v>
      </c>
      <c r="CC115" s="144">
        <f>$CZ$15</f>
        <v>69.969576571151663</v>
      </c>
      <c r="CD115" s="144">
        <f t="shared" ref="CD115" si="267">CC115/CA115</f>
        <v>2498.9134489697021</v>
      </c>
      <c r="CE115" s="144">
        <f t="shared" ref="CE115" si="268">BY115*CD115</f>
        <v>9.995653795878809</v>
      </c>
      <c r="CF115" s="144">
        <f t="shared" ref="CF115" si="269">BZ115*CD115</f>
        <v>69.969576571151663</v>
      </c>
      <c r="CG115" s="381">
        <f>CF115/SIN(RADIANS($CX$6))</f>
        <v>79.24544688387985</v>
      </c>
      <c r="CH115" s="4">
        <f t="shared" ref="CH115" si="270">0.001*((CC115/(CA115+0.001)))</f>
        <v>2.4127440196948848</v>
      </c>
      <c r="CI115" s="4">
        <f t="shared" ref="CI115" si="271">0.001*((CC115/(CA115-0.001)))</f>
        <v>2.5914657989315435</v>
      </c>
      <c r="CJ115" s="1">
        <f t="shared" si="157"/>
        <v>12.408397815573693</v>
      </c>
      <c r="CK115" s="1">
        <f t="shared" si="158"/>
        <v>7.4041879969472655</v>
      </c>
    </row>
    <row r="116" spans="36:89" x14ac:dyDescent="0.25">
      <c r="AJ116" s="261">
        <v>0.42887731481481484</v>
      </c>
      <c r="AK116" s="464">
        <f t="shared" si="187"/>
        <v>45305.428877314815</v>
      </c>
      <c r="AL116" s="236" t="s">
        <v>321</v>
      </c>
      <c r="AM116" s="236">
        <v>6.0000000000000001E-3</v>
      </c>
      <c r="AN116" s="236">
        <v>6.2E-2</v>
      </c>
      <c r="AO116" s="236">
        <v>6.2E-2</v>
      </c>
      <c r="AP116" s="236">
        <f>$CW$8</f>
        <v>197.2</v>
      </c>
      <c r="AQ116" s="236">
        <f>$CZ$8</f>
        <v>190.48057294420425</v>
      </c>
      <c r="AR116" s="236">
        <f t="shared" si="159"/>
        <v>3072.2673055516816</v>
      </c>
      <c r="AS116" s="236">
        <f t="shared" si="160"/>
        <v>18.433603833310091</v>
      </c>
      <c r="AT116" s="236">
        <f t="shared" si="163"/>
        <v>190.48057294420425</v>
      </c>
      <c r="AU116" s="381">
        <f>AT116/SIN(RADIANS($CX$6))</f>
        <v>215.73259215469466</v>
      </c>
      <c r="AV116" s="4">
        <f t="shared" si="161"/>
        <v>3.0235011578445121</v>
      </c>
      <c r="AW116" s="4">
        <f t="shared" si="162"/>
        <v>3.1226323433476111</v>
      </c>
      <c r="AX116" s="1">
        <f t="shared" si="164"/>
        <v>21.457104991154601</v>
      </c>
      <c r="AY116" s="1">
        <f t="shared" si="165"/>
        <v>15.31097148996248</v>
      </c>
      <c r="BV116" s="187">
        <v>0.62097222222222226</v>
      </c>
      <c r="BW116" s="464">
        <f t="shared" si="186"/>
        <v>45305.620972222219</v>
      </c>
      <c r="BX116" s="144" t="s">
        <v>328</v>
      </c>
      <c r="BY116" s="144">
        <v>6.0000000000000001E-3</v>
      </c>
      <c r="BZ116" s="144">
        <v>3.6999999999999998E-2</v>
      </c>
      <c r="CA116" s="144">
        <v>3.6999999999999998E-2</v>
      </c>
      <c r="CB116" s="144">
        <f>$CW$15</f>
        <v>80</v>
      </c>
      <c r="CC116" s="144">
        <f>$CZ$15</f>
        <v>69.969576571151663</v>
      </c>
      <c r="CD116" s="144">
        <f t="shared" si="154"/>
        <v>1891.0696370581531</v>
      </c>
      <c r="CE116" s="144">
        <f t="shared" si="155"/>
        <v>11.346417822348918</v>
      </c>
      <c r="CF116" s="144">
        <f t="shared" si="156"/>
        <v>69.969576571151663</v>
      </c>
      <c r="CG116" s="381">
        <f>CF116/SIN(RADIANS($CX$6))</f>
        <v>79.24544688387985</v>
      </c>
      <c r="CH116" s="4">
        <f t="shared" si="58"/>
        <v>1.8413046466092544</v>
      </c>
      <c r="CI116" s="4">
        <f t="shared" si="59"/>
        <v>1.9435993491986574</v>
      </c>
      <c r="CJ116" s="1">
        <f t="shared" si="157"/>
        <v>13.187722468958173</v>
      </c>
      <c r="CK116" s="1">
        <f t="shared" si="158"/>
        <v>9.402818473150262</v>
      </c>
    </row>
    <row r="117" spans="36:89" x14ac:dyDescent="0.25">
      <c r="AJ117" s="261">
        <v>0.43061342592592594</v>
      </c>
      <c r="AK117" s="464">
        <f t="shared" si="187"/>
        <v>45305.430613425924</v>
      </c>
      <c r="AL117" s="236" t="s">
        <v>321</v>
      </c>
      <c r="AM117" s="236">
        <v>7.0000000000000001E-3</v>
      </c>
      <c r="AN117" s="236">
        <v>6.2E-2</v>
      </c>
      <c r="AO117" s="236">
        <v>6.2E-2</v>
      </c>
      <c r="AP117" s="236">
        <f>$CW$8</f>
        <v>197.2</v>
      </c>
      <c r="AQ117" s="236">
        <f>$CZ$8</f>
        <v>190.48057294420425</v>
      </c>
      <c r="AR117" s="236">
        <f t="shared" si="159"/>
        <v>3072.2673055516816</v>
      </c>
      <c r="AS117" s="236">
        <f t="shared" si="160"/>
        <v>21.505871138861771</v>
      </c>
      <c r="AT117" s="236">
        <f t="shared" si="163"/>
        <v>190.48057294420425</v>
      </c>
      <c r="AU117" s="381">
        <f>AT117/SIN(RADIANS($CX$6))</f>
        <v>215.73259215469466</v>
      </c>
      <c r="AV117" s="4">
        <f t="shared" si="161"/>
        <v>3.0235011578445121</v>
      </c>
      <c r="AW117" s="4">
        <f t="shared" si="162"/>
        <v>3.1226323433476111</v>
      </c>
      <c r="AX117" s="1">
        <f t="shared" si="164"/>
        <v>24.529372296706285</v>
      </c>
      <c r="AY117" s="1">
        <f t="shared" si="165"/>
        <v>18.38323879551416</v>
      </c>
      <c r="BV117" s="188">
        <v>0.52803240740740742</v>
      </c>
      <c r="BW117" s="464">
        <f t="shared" si="186"/>
        <v>45305.528032407405</v>
      </c>
      <c r="BX117" s="145" t="s">
        <v>329</v>
      </c>
      <c r="BY117" s="145">
        <v>4.0000000000000001E-3</v>
      </c>
      <c r="BZ117" s="145">
        <v>6.0000000000000001E-3</v>
      </c>
      <c r="CA117" s="145">
        <v>2.7E-2</v>
      </c>
      <c r="CB117" s="145">
        <f>$CW$16</f>
        <v>20.6</v>
      </c>
      <c r="CC117" s="145">
        <f>$CZ$16</f>
        <v>16.665750084123918</v>
      </c>
      <c r="CD117" s="145">
        <f t="shared" si="154"/>
        <v>617.25000311570068</v>
      </c>
      <c r="CE117" s="145">
        <f>BY117*CD117</f>
        <v>2.4690000124628027</v>
      </c>
      <c r="CF117" s="145">
        <f t="shared" si="156"/>
        <v>3.703500018694204</v>
      </c>
      <c r="CG117" s="381">
        <f>CF117/SIN(RADIANS($CX$6))</f>
        <v>4.194473203899352</v>
      </c>
      <c r="CH117" s="4">
        <f t="shared" si="58"/>
        <v>0.59520536014728287</v>
      </c>
      <c r="CI117" s="4">
        <f t="shared" si="59"/>
        <v>0.64099038785091988</v>
      </c>
      <c r="CJ117" s="1">
        <f t="shared" si="157"/>
        <v>3.0642053726100853</v>
      </c>
      <c r="CK117" s="1">
        <f t="shared" si="158"/>
        <v>1.8280096246118829</v>
      </c>
    </row>
    <row r="118" spans="36:89" x14ac:dyDescent="0.25">
      <c r="AJ118" s="261">
        <v>0.44451388888888888</v>
      </c>
      <c r="AK118" s="464">
        <f t="shared" si="187"/>
        <v>45305.444513888891</v>
      </c>
      <c r="AL118" s="236" t="s">
        <v>321</v>
      </c>
      <c r="AM118" s="236">
        <v>4.0000000000000001E-3</v>
      </c>
      <c r="AN118" s="236">
        <v>0.06</v>
      </c>
      <c r="AO118" s="236">
        <v>0.06</v>
      </c>
      <c r="AP118" s="236">
        <f>$CW$8</f>
        <v>197.2</v>
      </c>
      <c r="AQ118" s="236">
        <f>$CZ$8</f>
        <v>190.48057294420425</v>
      </c>
      <c r="AR118" s="236">
        <f t="shared" si="159"/>
        <v>3174.6762157367375</v>
      </c>
      <c r="AS118" s="236">
        <f t="shared" si="160"/>
        <v>12.698704862946951</v>
      </c>
      <c r="AT118" s="236">
        <f t="shared" si="163"/>
        <v>190.48057294420425</v>
      </c>
      <c r="AU118" s="381">
        <f>AT118/SIN(RADIANS($CX$6))</f>
        <v>215.73259215469466</v>
      </c>
      <c r="AV118" s="4">
        <f t="shared" si="161"/>
        <v>3.1226323433476111</v>
      </c>
      <c r="AW118" s="4">
        <f t="shared" si="162"/>
        <v>3.2284842871899029</v>
      </c>
      <c r="AX118" s="1">
        <f t="shared" si="164"/>
        <v>15.821337206294562</v>
      </c>
      <c r="AY118" s="1">
        <f t="shared" si="165"/>
        <v>9.4702205757570468</v>
      </c>
      <c r="BV118" s="188">
        <v>0.52836805555555555</v>
      </c>
      <c r="BW118" s="464">
        <f t="shared" si="186"/>
        <v>45305.528368055559</v>
      </c>
      <c r="BX118" s="145" t="s">
        <v>329</v>
      </c>
      <c r="BY118" s="145">
        <v>3.0000000000000001E-3</v>
      </c>
      <c r="BZ118" s="145">
        <v>1.2999999999999999E-2</v>
      </c>
      <c r="CA118" s="145">
        <v>2.7E-2</v>
      </c>
      <c r="CB118" s="145">
        <f>$CW$16</f>
        <v>20.6</v>
      </c>
      <c r="CC118" s="145">
        <f>$CZ$16</f>
        <v>16.665750084123918</v>
      </c>
      <c r="CD118" s="145">
        <f t="shared" ref="CD118:CD119" si="272">CC118/CA118</f>
        <v>617.25000311570068</v>
      </c>
      <c r="CE118" s="145">
        <f t="shared" ref="CE118:CE119" si="273">BY118*CD118</f>
        <v>1.851750009347102</v>
      </c>
      <c r="CF118" s="145">
        <f t="shared" ref="CF118:CF119" si="274">BZ118*CD118</f>
        <v>8.0242500405041088</v>
      </c>
      <c r="CG118" s="381">
        <f>CF118/SIN(RADIANS($CX$6))</f>
        <v>9.0880252751152639</v>
      </c>
      <c r="CH118" s="4">
        <f t="shared" si="58"/>
        <v>0.59520536014728287</v>
      </c>
      <c r="CI118" s="4">
        <f t="shared" si="59"/>
        <v>0.64099038785091988</v>
      </c>
      <c r="CJ118" s="1">
        <f t="shared" si="157"/>
        <v>2.4469553694943849</v>
      </c>
      <c r="CK118" s="1">
        <f t="shared" si="158"/>
        <v>1.210759621496182</v>
      </c>
    </row>
    <row r="119" spans="36:89" x14ac:dyDescent="0.25">
      <c r="AJ119" s="261">
        <v>0.44793981481481482</v>
      </c>
      <c r="AK119" s="464">
        <f t="shared" si="187"/>
        <v>45305.447939814818</v>
      </c>
      <c r="AL119" s="236" t="s">
        <v>321</v>
      </c>
      <c r="AM119" s="236">
        <v>5.0000000000000001E-3</v>
      </c>
      <c r="AN119" s="236">
        <v>5.5E-2</v>
      </c>
      <c r="AO119" s="236">
        <v>5.5E-2</v>
      </c>
      <c r="AP119" s="236">
        <f>$CW$8</f>
        <v>197.2</v>
      </c>
      <c r="AQ119" s="236">
        <f>$CZ$8</f>
        <v>190.48057294420425</v>
      </c>
      <c r="AR119" s="236">
        <f t="shared" si="159"/>
        <v>3463.2831444400772</v>
      </c>
      <c r="AS119" s="236">
        <f t="shared" si="160"/>
        <v>17.316415722200386</v>
      </c>
      <c r="AT119" s="236">
        <f t="shared" si="163"/>
        <v>190.48057294420425</v>
      </c>
      <c r="AU119" s="381">
        <f>AT119/SIN(RADIANS($CX$6))</f>
        <v>215.73259215469466</v>
      </c>
      <c r="AV119" s="4">
        <f t="shared" si="161"/>
        <v>3.4014388025750759</v>
      </c>
      <c r="AW119" s="4">
        <f t="shared" si="162"/>
        <v>3.5274180174852643</v>
      </c>
      <c r="AX119" s="1">
        <f t="shared" si="164"/>
        <v>20.717854524775461</v>
      </c>
      <c r="AY119" s="1">
        <f t="shared" si="165"/>
        <v>13.788997704715122</v>
      </c>
      <c r="BV119" s="188">
        <v>0.52878472222222228</v>
      </c>
      <c r="BW119" s="464">
        <f t="shared" si="186"/>
        <v>45305.528784722221</v>
      </c>
      <c r="BX119" s="145" t="s">
        <v>329</v>
      </c>
      <c r="BY119" s="145">
        <v>3.0000000000000001E-3</v>
      </c>
      <c r="BZ119" s="145">
        <v>1.2999999999999999E-2</v>
      </c>
      <c r="CA119" s="145">
        <v>2.7E-2</v>
      </c>
      <c r="CB119" s="145">
        <f>$CW$16</f>
        <v>20.6</v>
      </c>
      <c r="CC119" s="145">
        <f>$CZ$16</f>
        <v>16.665750084123918</v>
      </c>
      <c r="CD119" s="145">
        <f t="shared" si="272"/>
        <v>617.25000311570068</v>
      </c>
      <c r="CE119" s="145">
        <f t="shared" si="273"/>
        <v>1.851750009347102</v>
      </c>
      <c r="CF119" s="145">
        <f t="shared" si="274"/>
        <v>8.0242500405041088</v>
      </c>
      <c r="CG119" s="381">
        <f>CF119/SIN(RADIANS($CX$6))</f>
        <v>9.0880252751152639</v>
      </c>
      <c r="CH119" s="4">
        <f t="shared" si="58"/>
        <v>0.59520536014728287</v>
      </c>
      <c r="CI119" s="4">
        <f t="shared" si="59"/>
        <v>0.64099038785091988</v>
      </c>
      <c r="CJ119" s="1">
        <f t="shared" si="157"/>
        <v>2.4469553694943849</v>
      </c>
      <c r="CK119" s="1">
        <f t="shared" si="158"/>
        <v>1.210759621496182</v>
      </c>
    </row>
    <row r="120" spans="36:89" x14ac:dyDescent="0.25">
      <c r="AJ120" s="261">
        <v>0.45133101851851848</v>
      </c>
      <c r="AK120" s="464">
        <f t="shared" si="187"/>
        <v>45305.451331018521</v>
      </c>
      <c r="AL120" s="236" t="s">
        <v>321</v>
      </c>
      <c r="AM120" s="236">
        <v>5.0000000000000001E-3</v>
      </c>
      <c r="AN120" s="236">
        <v>5.5E-2</v>
      </c>
      <c r="AO120" s="236">
        <v>5.5E-2</v>
      </c>
      <c r="AP120" s="236">
        <f>$CW$8</f>
        <v>197.2</v>
      </c>
      <c r="AQ120" s="236">
        <f>$CZ$8</f>
        <v>190.48057294420425</v>
      </c>
      <c r="AR120" s="236">
        <f t="shared" si="159"/>
        <v>3463.2831444400772</v>
      </c>
      <c r="AS120" s="236">
        <f t="shared" si="160"/>
        <v>17.316415722200386</v>
      </c>
      <c r="AT120" s="236">
        <f t="shared" si="163"/>
        <v>190.48057294420425</v>
      </c>
      <c r="AU120" s="381">
        <f>AT120/SIN(RADIANS($CX$6))</f>
        <v>215.73259215469466</v>
      </c>
      <c r="AV120" s="4">
        <f t="shared" si="161"/>
        <v>3.4014388025750759</v>
      </c>
      <c r="AW120" s="4">
        <f t="shared" si="162"/>
        <v>3.5274180174852643</v>
      </c>
      <c r="AX120" s="1">
        <f t="shared" si="164"/>
        <v>20.717854524775461</v>
      </c>
      <c r="AY120" s="1">
        <f t="shared" si="165"/>
        <v>13.788997704715122</v>
      </c>
      <c r="BV120" s="188">
        <v>0.52908564814814818</v>
      </c>
      <c r="BW120" s="464">
        <f t="shared" si="186"/>
        <v>45305.529085648152</v>
      </c>
      <c r="BX120" s="145" t="s">
        <v>329</v>
      </c>
      <c r="BY120" s="145">
        <v>4.0000000000000001E-3</v>
      </c>
      <c r="BZ120" s="145">
        <v>2.7E-2</v>
      </c>
      <c r="CA120" s="145">
        <v>2.7E-2</v>
      </c>
      <c r="CB120" s="145">
        <f>$CW$16</f>
        <v>20.6</v>
      </c>
      <c r="CC120" s="145">
        <f>$CZ$16</f>
        <v>16.665750084123918</v>
      </c>
      <c r="CD120" s="145">
        <f t="shared" ref="CD120:CD124" si="275">CC120/CA120</f>
        <v>617.25000311570068</v>
      </c>
      <c r="CE120" s="145">
        <f t="shared" ref="CE120:CE124" si="276">BY120*CD120</f>
        <v>2.4690000124628027</v>
      </c>
      <c r="CF120" s="145">
        <f t="shared" ref="CF120:CF124" si="277">BZ120*CD120</f>
        <v>16.665750084123918</v>
      </c>
      <c r="CG120" s="381">
        <f>CF120/SIN(RADIANS($CX$6))</f>
        <v>18.875129417547086</v>
      </c>
      <c r="CH120" s="4">
        <f t="shared" si="58"/>
        <v>0.59520536014728287</v>
      </c>
      <c r="CI120" s="4">
        <f t="shared" si="59"/>
        <v>0.64099038785091988</v>
      </c>
      <c r="CJ120" s="1">
        <f t="shared" si="157"/>
        <v>3.0642053726100853</v>
      </c>
      <c r="CK120" s="1">
        <f t="shared" si="158"/>
        <v>1.8280096246118829</v>
      </c>
    </row>
    <row r="121" spans="36:89" x14ac:dyDescent="0.25">
      <c r="AJ121" s="261">
        <v>0.45483796296296292</v>
      </c>
      <c r="AK121" s="464">
        <f t="shared" si="187"/>
        <v>45305.454837962963</v>
      </c>
      <c r="AL121" s="236" t="s">
        <v>321</v>
      </c>
      <c r="AM121" s="236">
        <v>5.0000000000000001E-3</v>
      </c>
      <c r="AN121" s="236">
        <v>5.5E-2</v>
      </c>
      <c r="AO121" s="236">
        <v>5.5E-2</v>
      </c>
      <c r="AP121" s="236">
        <f>$CW$8</f>
        <v>197.2</v>
      </c>
      <c r="AQ121" s="236">
        <f>$CZ$8</f>
        <v>190.48057294420425</v>
      </c>
      <c r="AR121" s="236">
        <f t="shared" si="159"/>
        <v>3463.2831444400772</v>
      </c>
      <c r="AS121" s="236">
        <f t="shared" si="160"/>
        <v>17.316415722200386</v>
      </c>
      <c r="AT121" s="236">
        <f t="shared" si="163"/>
        <v>190.48057294420425</v>
      </c>
      <c r="AU121" s="381">
        <f>AT121/SIN(RADIANS($CX$6))</f>
        <v>215.73259215469466</v>
      </c>
      <c r="AV121" s="4">
        <f t="shared" si="161"/>
        <v>3.4014388025750759</v>
      </c>
      <c r="AW121" s="4">
        <f t="shared" si="162"/>
        <v>3.5274180174852643</v>
      </c>
      <c r="AX121" s="1">
        <f t="shared" si="164"/>
        <v>20.717854524775461</v>
      </c>
      <c r="AY121" s="1">
        <f t="shared" si="165"/>
        <v>13.788997704715122</v>
      </c>
      <c r="BV121" s="188">
        <v>0.52940972222222216</v>
      </c>
      <c r="BW121" s="464">
        <f t="shared" si="186"/>
        <v>45305.529409722221</v>
      </c>
      <c r="BX121" s="145" t="s">
        <v>329</v>
      </c>
      <c r="BY121" s="145">
        <v>3.0000000000000001E-3</v>
      </c>
      <c r="BZ121" s="145">
        <v>2.7E-2</v>
      </c>
      <c r="CA121" s="145">
        <v>2.7E-2</v>
      </c>
      <c r="CB121" s="145">
        <f>$CW$16</f>
        <v>20.6</v>
      </c>
      <c r="CC121" s="145">
        <f>$CZ$16</f>
        <v>16.665750084123918</v>
      </c>
      <c r="CD121" s="145">
        <f t="shared" si="275"/>
        <v>617.25000311570068</v>
      </c>
      <c r="CE121" s="145">
        <f t="shared" si="276"/>
        <v>1.851750009347102</v>
      </c>
      <c r="CF121" s="145">
        <f t="shared" si="277"/>
        <v>16.665750084123918</v>
      </c>
      <c r="CG121" s="381">
        <f>CF121/SIN(RADIANS($CX$6))</f>
        <v>18.875129417547086</v>
      </c>
      <c r="CH121" s="4">
        <f t="shared" si="58"/>
        <v>0.59520536014728287</v>
      </c>
      <c r="CI121" s="4">
        <f t="shared" si="59"/>
        <v>0.64099038785091988</v>
      </c>
      <c r="CJ121" s="1">
        <f t="shared" si="157"/>
        <v>2.4469553694943849</v>
      </c>
      <c r="CK121" s="1">
        <f t="shared" si="158"/>
        <v>1.210759621496182</v>
      </c>
    </row>
    <row r="122" spans="36:89" x14ac:dyDescent="0.25">
      <c r="AJ122" s="261">
        <v>0.45818287037037037</v>
      </c>
      <c r="AK122" s="464">
        <f t="shared" si="187"/>
        <v>45305.458182870374</v>
      </c>
      <c r="AL122" s="236" t="s">
        <v>321</v>
      </c>
      <c r="AM122" s="236">
        <v>5.0000000000000001E-3</v>
      </c>
      <c r="AN122" s="236">
        <v>5.5E-2</v>
      </c>
      <c r="AO122" s="236">
        <v>5.5E-2</v>
      </c>
      <c r="AP122" s="236">
        <f>$CW$8</f>
        <v>197.2</v>
      </c>
      <c r="AQ122" s="236">
        <f>$CZ$8</f>
        <v>190.48057294420425</v>
      </c>
      <c r="AR122" s="236">
        <f t="shared" si="159"/>
        <v>3463.2831444400772</v>
      </c>
      <c r="AS122" s="236">
        <f t="shared" si="160"/>
        <v>17.316415722200386</v>
      </c>
      <c r="AT122" s="236">
        <f t="shared" si="163"/>
        <v>190.48057294420425</v>
      </c>
      <c r="AU122" s="381">
        <f>AT122/SIN(RADIANS($CX$6))</f>
        <v>215.73259215469466</v>
      </c>
      <c r="AV122" s="4">
        <f t="shared" si="161"/>
        <v>3.4014388025750759</v>
      </c>
      <c r="AW122" s="4">
        <f t="shared" si="162"/>
        <v>3.5274180174852643</v>
      </c>
      <c r="AX122" s="1">
        <f t="shared" si="164"/>
        <v>20.717854524775461</v>
      </c>
      <c r="AY122" s="1">
        <f t="shared" si="165"/>
        <v>13.788997704715122</v>
      </c>
      <c r="BV122" s="188">
        <v>0.52974537037037039</v>
      </c>
      <c r="BW122" s="464">
        <f t="shared" si="186"/>
        <v>45305.529745370368</v>
      </c>
      <c r="BX122" s="145" t="s">
        <v>329</v>
      </c>
      <c r="BY122" s="145">
        <v>2E-3</v>
      </c>
      <c r="BZ122" s="145">
        <v>2.7E-2</v>
      </c>
      <c r="CA122" s="145">
        <v>2.7E-2</v>
      </c>
      <c r="CB122" s="145">
        <f>$CW$16</f>
        <v>20.6</v>
      </c>
      <c r="CC122" s="145">
        <f>$CZ$16</f>
        <v>16.665750084123918</v>
      </c>
      <c r="CD122" s="145">
        <f t="shared" si="275"/>
        <v>617.25000311570068</v>
      </c>
      <c r="CE122" s="145">
        <f t="shared" si="276"/>
        <v>1.2345000062314013</v>
      </c>
      <c r="CF122" s="145">
        <f t="shared" si="277"/>
        <v>16.665750084123918</v>
      </c>
      <c r="CG122" s="381">
        <f>CF122/SIN(RADIANS($CX$6))</f>
        <v>18.875129417547086</v>
      </c>
      <c r="CH122" s="4">
        <f t="shared" si="58"/>
        <v>0.59520536014728287</v>
      </c>
      <c r="CI122" s="4">
        <f t="shared" si="59"/>
        <v>0.64099038785091988</v>
      </c>
      <c r="CJ122" s="1">
        <f t="shared" si="157"/>
        <v>1.8297053663786842</v>
      </c>
      <c r="CK122" s="1">
        <f t="shared" si="158"/>
        <v>0.59350961838048144</v>
      </c>
    </row>
    <row r="123" spans="36:89" ht="15.75" thickBot="1" x14ac:dyDescent="0.3">
      <c r="AJ123" s="269">
        <v>0.46042824074074074</v>
      </c>
      <c r="AK123" s="464">
        <f t="shared" si="187"/>
        <v>45305.460428240738</v>
      </c>
      <c r="AL123" s="244" t="s">
        <v>321</v>
      </c>
      <c r="AM123" s="244">
        <v>6.0000000000000001E-3</v>
      </c>
      <c r="AN123" s="244">
        <v>8.5000000000000006E-2</v>
      </c>
      <c r="AO123" s="244">
        <v>8.5000000000000006E-2</v>
      </c>
      <c r="AP123" s="244">
        <f>$CW$8</f>
        <v>197.2</v>
      </c>
      <c r="AQ123" s="244">
        <f>$CZ$8</f>
        <v>190.48057294420425</v>
      </c>
      <c r="AR123" s="244">
        <f t="shared" si="159"/>
        <v>2240.9479169906381</v>
      </c>
      <c r="AS123" s="244">
        <f t="shared" si="160"/>
        <v>13.445687501943828</v>
      </c>
      <c r="AT123" s="244">
        <f t="shared" si="163"/>
        <v>190.48057294420425</v>
      </c>
      <c r="AU123" s="381">
        <f>AT123/SIN(RADIANS($CX$6))</f>
        <v>215.73259215469466</v>
      </c>
      <c r="AV123" s="4">
        <f t="shared" si="161"/>
        <v>2.2148903830721425</v>
      </c>
      <c r="AW123" s="4">
        <f t="shared" si="162"/>
        <v>2.2676258683833841</v>
      </c>
      <c r="AX123" s="1">
        <f t="shared" si="164"/>
        <v>15.660577885015972</v>
      </c>
      <c r="AY123" s="1">
        <f t="shared" si="165"/>
        <v>11.178061633560445</v>
      </c>
      <c r="BV123" s="188">
        <v>0.53001157407407407</v>
      </c>
      <c r="BW123" s="464">
        <f t="shared" si="186"/>
        <v>45305.530011574076</v>
      </c>
      <c r="BX123" s="145" t="s">
        <v>329</v>
      </c>
      <c r="BY123" s="145">
        <v>4.0000000000000001E-3</v>
      </c>
      <c r="BZ123" s="145">
        <v>2.7E-2</v>
      </c>
      <c r="CA123" s="145">
        <v>2.7E-2</v>
      </c>
      <c r="CB123" s="145">
        <f>$CW$16</f>
        <v>20.6</v>
      </c>
      <c r="CC123" s="145">
        <f>$CZ$16</f>
        <v>16.665750084123918</v>
      </c>
      <c r="CD123" s="145">
        <f t="shared" si="275"/>
        <v>617.25000311570068</v>
      </c>
      <c r="CE123" s="145">
        <f t="shared" si="276"/>
        <v>2.4690000124628027</v>
      </c>
      <c r="CF123" s="145">
        <f t="shared" si="277"/>
        <v>16.665750084123918</v>
      </c>
      <c r="CG123" s="381">
        <f>CF123/SIN(RADIANS($CX$6))</f>
        <v>18.875129417547086</v>
      </c>
      <c r="CH123" s="4">
        <f t="shared" si="58"/>
        <v>0.59520536014728287</v>
      </c>
      <c r="CI123" s="4">
        <f t="shared" si="59"/>
        <v>0.64099038785091988</v>
      </c>
      <c r="CJ123" s="1">
        <f t="shared" si="157"/>
        <v>3.0642053726100853</v>
      </c>
      <c r="CK123" s="1">
        <f t="shared" si="158"/>
        <v>1.8280096246118829</v>
      </c>
    </row>
    <row r="124" spans="36:89" x14ac:dyDescent="0.25">
      <c r="AJ124" s="293" t="e">
        <f>#REF!</f>
        <v>#REF!</v>
      </c>
      <c r="AK124" s="464" t="e">
        <f t="shared" si="187"/>
        <v>#REF!</v>
      </c>
      <c r="AL124" s="294"/>
      <c r="AM124" s="294"/>
      <c r="AN124" s="294"/>
      <c r="AO124" s="294"/>
      <c r="AP124" s="294"/>
      <c r="AQ124" s="294"/>
      <c r="AR124" s="294"/>
      <c r="AS124" s="294"/>
      <c r="AT124" s="294"/>
      <c r="AU124" s="381">
        <f>AT124/SIN(RADIANS($CX$6))</f>
        <v>0</v>
      </c>
      <c r="AV124" s="4"/>
      <c r="AW124" s="4"/>
      <c r="AX124" s="1">
        <f t="shared" si="164"/>
        <v>0</v>
      </c>
      <c r="AY124" s="1">
        <f t="shared" si="165"/>
        <v>0</v>
      </c>
      <c r="BV124" s="188">
        <v>0.53041666666666665</v>
      </c>
      <c r="BW124" s="464">
        <f t="shared" si="186"/>
        <v>45305.530416666668</v>
      </c>
      <c r="BX124" s="145" t="s">
        <v>329</v>
      </c>
      <c r="BY124" s="145">
        <v>4.0000000000000001E-3</v>
      </c>
      <c r="BZ124" s="145">
        <v>2.7E-2</v>
      </c>
      <c r="CA124" s="145">
        <v>2.7E-2</v>
      </c>
      <c r="CB124" s="145">
        <f>$CW$16</f>
        <v>20.6</v>
      </c>
      <c r="CC124" s="145">
        <f>$CZ$16</f>
        <v>16.665750084123918</v>
      </c>
      <c r="CD124" s="145">
        <f t="shared" si="275"/>
        <v>617.25000311570068</v>
      </c>
      <c r="CE124" s="145">
        <f t="shared" si="276"/>
        <v>2.4690000124628027</v>
      </c>
      <c r="CF124" s="145">
        <f t="shared" si="277"/>
        <v>16.665750084123918</v>
      </c>
      <c r="CG124" s="381">
        <f>CF124/SIN(RADIANS($CX$6))</f>
        <v>18.875129417547086</v>
      </c>
      <c r="CH124" s="4">
        <f t="shared" si="58"/>
        <v>0.59520536014728287</v>
      </c>
      <c r="CI124" s="4">
        <f t="shared" si="59"/>
        <v>0.64099038785091988</v>
      </c>
      <c r="CJ124" s="1">
        <f t="shared" si="157"/>
        <v>3.0642053726100853</v>
      </c>
      <c r="CK124" s="1">
        <f t="shared" si="158"/>
        <v>1.8280096246118829</v>
      </c>
    </row>
    <row r="125" spans="36:89" x14ac:dyDescent="0.25">
      <c r="AJ125" s="262">
        <v>0.34297453703703701</v>
      </c>
      <c r="AK125" s="464">
        <f t="shared" si="187"/>
        <v>45305.342974537038</v>
      </c>
      <c r="AL125" s="243" t="s">
        <v>322</v>
      </c>
      <c r="AM125" s="243">
        <v>3.0000000000000001E-3</v>
      </c>
      <c r="AN125" s="243">
        <v>1.2999999999999999E-2</v>
      </c>
      <c r="AO125" s="243">
        <v>0.03</v>
      </c>
      <c r="AP125" s="243">
        <f>$CW$9</f>
        <v>57</v>
      </c>
      <c r="AQ125" s="243">
        <f>$CZ$9</f>
        <v>45.522224072695693</v>
      </c>
      <c r="AR125" s="243">
        <f>AQ125/AO125</f>
        <v>1517.4074690898565</v>
      </c>
      <c r="AS125" s="243">
        <f>AM125*AR125</f>
        <v>4.5522224072695696</v>
      </c>
      <c r="AT125" s="243">
        <f>AN125*AR125</f>
        <v>19.726297098168132</v>
      </c>
      <c r="AU125" s="381">
        <f>AT125/SIN(RADIANS($CX$6))</f>
        <v>22.34141330437933</v>
      </c>
      <c r="AV125" s="4">
        <f t="shared" ref="AV125:AV173" si="278">0.001*((AQ125/(AO125+0.001)))</f>
        <v>1.4684588410546999</v>
      </c>
      <c r="AW125" s="4">
        <f t="shared" ref="AW125:AW173" si="279">0.001*((AQ125/(AO125-0.001)))</f>
        <v>1.5697318645757137</v>
      </c>
      <c r="AX125" s="1">
        <f t="shared" si="164"/>
        <v>6.0206812483242693</v>
      </c>
      <c r="AY125" s="1">
        <f t="shared" si="165"/>
        <v>2.9824905426938559</v>
      </c>
      <c r="BV125" s="188">
        <v>0.53081018518518519</v>
      </c>
      <c r="BW125" s="464">
        <f t="shared" si="186"/>
        <v>45305.530810185184</v>
      </c>
      <c r="BX125" s="145" t="s">
        <v>329</v>
      </c>
      <c r="BY125" s="145">
        <v>4.0000000000000001E-3</v>
      </c>
      <c r="BZ125" s="145">
        <v>2.7E-2</v>
      </c>
      <c r="CA125" s="145">
        <v>2.7E-2</v>
      </c>
      <c r="CB125" s="145">
        <f>$CW$16</f>
        <v>20.6</v>
      </c>
      <c r="CC125" s="145">
        <f>$CZ$16</f>
        <v>16.665750084123918</v>
      </c>
      <c r="CD125" s="145">
        <f t="shared" ref="CD125:CD130" si="280">CC125/CA125</f>
        <v>617.25000311570068</v>
      </c>
      <c r="CE125" s="145">
        <f t="shared" ref="CE125:CE130" si="281">BY125*CD125</f>
        <v>2.4690000124628027</v>
      </c>
      <c r="CF125" s="145">
        <f t="shared" ref="CF125:CF130" si="282">BZ125*CD125</f>
        <v>16.665750084123918</v>
      </c>
      <c r="CG125" s="381">
        <f>CF125/SIN(RADIANS($CX$6))</f>
        <v>18.875129417547086</v>
      </c>
      <c r="CH125" s="4">
        <f t="shared" si="58"/>
        <v>0.59520536014728287</v>
      </c>
      <c r="CI125" s="4">
        <f t="shared" si="59"/>
        <v>0.64099038785091988</v>
      </c>
      <c r="CJ125" s="1">
        <f t="shared" si="157"/>
        <v>3.0642053726100853</v>
      </c>
      <c r="CK125" s="1">
        <f t="shared" si="158"/>
        <v>1.8280096246118829</v>
      </c>
    </row>
    <row r="126" spans="36:89" x14ac:dyDescent="0.25">
      <c r="AJ126" s="263">
        <v>0.34302083333333333</v>
      </c>
      <c r="AK126" s="464">
        <f t="shared" si="187"/>
        <v>45305.34302083333</v>
      </c>
      <c r="AL126" s="237" t="s">
        <v>322</v>
      </c>
      <c r="AM126" s="237">
        <v>5.0000000000000001E-3</v>
      </c>
      <c r="AN126" s="237">
        <v>1.2999999999999999E-2</v>
      </c>
      <c r="AO126" s="237">
        <v>0.03</v>
      </c>
      <c r="AP126" s="237">
        <f>$CW$9</f>
        <v>57</v>
      </c>
      <c r="AQ126" s="237">
        <f>$CZ$9</f>
        <v>45.522224072695693</v>
      </c>
      <c r="AR126" s="237">
        <f t="shared" ref="AR126:AR173" si="283">AQ126/AO126</f>
        <v>1517.4074690898565</v>
      </c>
      <c r="AS126" s="237">
        <f t="shared" ref="AS126:AS173" si="284">AM126*AR126</f>
        <v>7.5870373454492821</v>
      </c>
      <c r="AT126" s="237">
        <f t="shared" ref="AT126:AT173" si="285">AN126*AR126</f>
        <v>19.726297098168132</v>
      </c>
      <c r="AU126" s="381">
        <f>AT126/SIN(RADIANS($CX$6))</f>
        <v>22.34141330437933</v>
      </c>
      <c r="AV126" s="4">
        <f t="shared" si="278"/>
        <v>1.4684588410546999</v>
      </c>
      <c r="AW126" s="4">
        <f t="shared" si="279"/>
        <v>1.5697318645757137</v>
      </c>
      <c r="AX126" s="1">
        <f t="shared" si="164"/>
        <v>9.0554961865039818</v>
      </c>
      <c r="AY126" s="1">
        <f t="shared" si="165"/>
        <v>6.0173054808735689</v>
      </c>
      <c r="BV126" s="188">
        <v>0.53120370370370373</v>
      </c>
      <c r="BW126" s="464">
        <f t="shared" si="186"/>
        <v>45305.5312037037</v>
      </c>
      <c r="BX126" s="145" t="s">
        <v>329</v>
      </c>
      <c r="BY126" s="145">
        <v>2E-3</v>
      </c>
      <c r="BZ126" s="145">
        <v>2.7E-2</v>
      </c>
      <c r="CA126" s="145">
        <v>2.7E-2</v>
      </c>
      <c r="CB126" s="145">
        <f>$CW$16</f>
        <v>20.6</v>
      </c>
      <c r="CC126" s="145">
        <f>$CZ$16</f>
        <v>16.665750084123918</v>
      </c>
      <c r="CD126" s="145">
        <f t="shared" si="280"/>
        <v>617.25000311570068</v>
      </c>
      <c r="CE126" s="145">
        <f t="shared" si="281"/>
        <v>1.2345000062314013</v>
      </c>
      <c r="CF126" s="145">
        <f t="shared" si="282"/>
        <v>16.665750084123918</v>
      </c>
      <c r="CG126" s="381">
        <f>CF126/SIN(RADIANS($CX$6))</f>
        <v>18.875129417547086</v>
      </c>
      <c r="CH126" s="4">
        <f t="shared" si="58"/>
        <v>0.59520536014728287</v>
      </c>
      <c r="CI126" s="4">
        <f t="shared" si="59"/>
        <v>0.64099038785091988</v>
      </c>
      <c r="CJ126" s="1">
        <f t="shared" si="157"/>
        <v>1.8297053663786842</v>
      </c>
      <c r="CK126" s="1">
        <f t="shared" si="158"/>
        <v>0.59350961838048144</v>
      </c>
    </row>
    <row r="127" spans="36:89" x14ac:dyDescent="0.25">
      <c r="AJ127" s="263">
        <v>0.34306712962962965</v>
      </c>
      <c r="AK127" s="464">
        <f t="shared" si="187"/>
        <v>45305.34306712963</v>
      </c>
      <c r="AL127" s="237" t="s">
        <v>322</v>
      </c>
      <c r="AM127" s="237">
        <v>5.0000000000000001E-3</v>
      </c>
      <c r="AN127" s="237">
        <v>1.4999999999999999E-2</v>
      </c>
      <c r="AO127" s="237">
        <v>0.03</v>
      </c>
      <c r="AP127" s="237">
        <f>$CW$9</f>
        <v>57</v>
      </c>
      <c r="AQ127" s="237">
        <f>$CZ$9</f>
        <v>45.522224072695693</v>
      </c>
      <c r="AR127" s="237">
        <f t="shared" si="283"/>
        <v>1517.4074690898565</v>
      </c>
      <c r="AS127" s="237">
        <f t="shared" si="284"/>
        <v>7.5870373454492821</v>
      </c>
      <c r="AT127" s="237">
        <f t="shared" si="285"/>
        <v>22.761112036347846</v>
      </c>
      <c r="AU127" s="381">
        <f>AT127/SIN(RADIANS($CX$6))</f>
        <v>25.778553812745383</v>
      </c>
      <c r="AV127" s="4">
        <f t="shared" si="278"/>
        <v>1.4684588410546999</v>
      </c>
      <c r="AW127" s="4">
        <f t="shared" si="279"/>
        <v>1.5697318645757137</v>
      </c>
      <c r="AX127" s="1">
        <f t="shared" si="164"/>
        <v>9.0554961865039818</v>
      </c>
      <c r="AY127" s="1">
        <f t="shared" si="165"/>
        <v>6.0173054808735689</v>
      </c>
      <c r="BV127" s="188">
        <v>0.53180555555555553</v>
      </c>
      <c r="BW127" s="464">
        <f t="shared" si="186"/>
        <v>45305.531805555554</v>
      </c>
      <c r="BX127" s="145" t="s">
        <v>329</v>
      </c>
      <c r="BY127" s="145">
        <v>4.0000000000000001E-3</v>
      </c>
      <c r="BZ127" s="145">
        <v>2.7E-2</v>
      </c>
      <c r="CA127" s="145">
        <v>2.7E-2</v>
      </c>
      <c r="CB127" s="145">
        <f>$CW$16</f>
        <v>20.6</v>
      </c>
      <c r="CC127" s="145">
        <f>$CZ$16</f>
        <v>16.665750084123918</v>
      </c>
      <c r="CD127" s="145">
        <f t="shared" si="280"/>
        <v>617.25000311570068</v>
      </c>
      <c r="CE127" s="145">
        <f t="shared" si="281"/>
        <v>2.4690000124628027</v>
      </c>
      <c r="CF127" s="145">
        <f t="shared" si="282"/>
        <v>16.665750084123918</v>
      </c>
      <c r="CG127" s="381">
        <f>CF127/SIN(RADIANS($CX$6))</f>
        <v>18.875129417547086</v>
      </c>
      <c r="CH127" s="4">
        <f t="shared" si="58"/>
        <v>0.59520536014728287</v>
      </c>
      <c r="CI127" s="4">
        <f t="shared" si="59"/>
        <v>0.64099038785091988</v>
      </c>
      <c r="CJ127" s="1">
        <f t="shared" si="157"/>
        <v>3.0642053726100853</v>
      </c>
      <c r="CK127" s="1">
        <f t="shared" si="158"/>
        <v>1.8280096246118829</v>
      </c>
    </row>
    <row r="128" spans="36:89" x14ac:dyDescent="0.25">
      <c r="AJ128" s="263">
        <v>0.34342592592592597</v>
      </c>
      <c r="AK128" s="464">
        <f t="shared" si="187"/>
        <v>45305.343425925923</v>
      </c>
      <c r="AL128" s="237" t="s">
        <v>322</v>
      </c>
      <c r="AM128" s="237">
        <v>7.0000000000000001E-3</v>
      </c>
      <c r="AN128" s="237">
        <v>2.7E-2</v>
      </c>
      <c r="AO128" s="237">
        <v>0.03</v>
      </c>
      <c r="AP128" s="237">
        <f>$CW$9</f>
        <v>57</v>
      </c>
      <c r="AQ128" s="237">
        <f>$CZ$9</f>
        <v>45.522224072695693</v>
      </c>
      <c r="AR128" s="237">
        <f t="shared" si="283"/>
        <v>1517.4074690898565</v>
      </c>
      <c r="AS128" s="237">
        <f t="shared" si="284"/>
        <v>10.621852283628996</v>
      </c>
      <c r="AT128" s="237">
        <f t="shared" si="285"/>
        <v>40.970001665426125</v>
      </c>
      <c r="AU128" s="381">
        <f>AT128/SIN(RADIANS($CX$6))</f>
        <v>46.401396862941688</v>
      </c>
      <c r="AV128" s="4">
        <f t="shared" si="278"/>
        <v>1.4684588410546999</v>
      </c>
      <c r="AW128" s="4">
        <f t="shared" si="279"/>
        <v>1.5697318645757137</v>
      </c>
      <c r="AX128" s="1">
        <f t="shared" si="164"/>
        <v>12.090311124683696</v>
      </c>
      <c r="AY128" s="1">
        <f t="shared" si="165"/>
        <v>9.0521204190532831</v>
      </c>
      <c r="BV128" s="188">
        <v>0.5325347222222222</v>
      </c>
      <c r="BW128" s="464">
        <f t="shared" si="186"/>
        <v>45305.532534722224</v>
      </c>
      <c r="BX128" s="145" t="s">
        <v>329</v>
      </c>
      <c r="BY128" s="145">
        <v>3.0000000000000001E-3</v>
      </c>
      <c r="BZ128" s="145">
        <v>2.7E-2</v>
      </c>
      <c r="CA128" s="145">
        <v>2.7E-2</v>
      </c>
      <c r="CB128" s="145">
        <f>$CW$16</f>
        <v>20.6</v>
      </c>
      <c r="CC128" s="145">
        <f>$CZ$16</f>
        <v>16.665750084123918</v>
      </c>
      <c r="CD128" s="145">
        <f t="shared" si="280"/>
        <v>617.25000311570068</v>
      </c>
      <c r="CE128" s="145">
        <f t="shared" si="281"/>
        <v>1.851750009347102</v>
      </c>
      <c r="CF128" s="145">
        <f t="shared" si="282"/>
        <v>16.665750084123918</v>
      </c>
      <c r="CG128" s="381">
        <f>CF128/SIN(RADIANS($CX$6))</f>
        <v>18.875129417547086</v>
      </c>
      <c r="CH128" s="4">
        <f t="shared" si="58"/>
        <v>0.59520536014728287</v>
      </c>
      <c r="CI128" s="4">
        <f t="shared" si="59"/>
        <v>0.64099038785091988</v>
      </c>
      <c r="CJ128" s="1">
        <f t="shared" ref="CJ128:CJ191" si="286">CE128+CH128</f>
        <v>2.4469553694943849</v>
      </c>
      <c r="CK128" s="1">
        <f t="shared" ref="CK128:CK191" si="287">CE128-CI128</f>
        <v>1.210759621496182</v>
      </c>
    </row>
    <row r="129" spans="36:89" x14ac:dyDescent="0.25">
      <c r="AJ129" s="263">
        <v>0.34376157407407404</v>
      </c>
      <c r="AK129" s="464">
        <f t="shared" si="187"/>
        <v>45305.343761574077</v>
      </c>
      <c r="AL129" s="237" t="s">
        <v>322</v>
      </c>
      <c r="AM129" s="237">
        <v>8.0000000000000002E-3</v>
      </c>
      <c r="AN129" s="237">
        <v>0.03</v>
      </c>
      <c r="AO129" s="237">
        <v>0.03</v>
      </c>
      <c r="AP129" s="237">
        <f>$CW$9</f>
        <v>57</v>
      </c>
      <c r="AQ129" s="237">
        <f>$CZ$9</f>
        <v>45.522224072695693</v>
      </c>
      <c r="AR129" s="237">
        <f t="shared" si="283"/>
        <v>1517.4074690898565</v>
      </c>
      <c r="AS129" s="237">
        <f t="shared" si="284"/>
        <v>12.139259752718852</v>
      </c>
      <c r="AT129" s="237">
        <f t="shared" si="285"/>
        <v>45.522224072695693</v>
      </c>
      <c r="AU129" s="381">
        <f>AT129/SIN(RADIANS($CX$6))</f>
        <v>51.557107625490765</v>
      </c>
      <c r="AV129" s="4">
        <f t="shared" si="278"/>
        <v>1.4684588410546999</v>
      </c>
      <c r="AW129" s="4">
        <f t="shared" si="279"/>
        <v>1.5697318645757137</v>
      </c>
      <c r="AX129" s="1">
        <f t="shared" si="164"/>
        <v>13.607718593773551</v>
      </c>
      <c r="AY129" s="1">
        <f t="shared" si="165"/>
        <v>10.569527888143138</v>
      </c>
      <c r="BV129" s="188">
        <v>0.53314814814814815</v>
      </c>
      <c r="BW129" s="464">
        <f t="shared" si="186"/>
        <v>45305.533148148148</v>
      </c>
      <c r="BX129" s="145" t="s">
        <v>329</v>
      </c>
      <c r="BY129" s="145">
        <v>4.0000000000000001E-3</v>
      </c>
      <c r="BZ129" s="145">
        <v>2.7E-2</v>
      </c>
      <c r="CA129" s="145">
        <v>2.7E-2</v>
      </c>
      <c r="CB129" s="145">
        <f>$CW$16</f>
        <v>20.6</v>
      </c>
      <c r="CC129" s="145">
        <f>$CZ$16</f>
        <v>16.665750084123918</v>
      </c>
      <c r="CD129" s="145">
        <f t="shared" si="280"/>
        <v>617.25000311570068</v>
      </c>
      <c r="CE129" s="145">
        <f t="shared" si="281"/>
        <v>2.4690000124628027</v>
      </c>
      <c r="CF129" s="145">
        <f t="shared" si="282"/>
        <v>16.665750084123918</v>
      </c>
      <c r="CG129" s="381">
        <f>CF129/SIN(RADIANS($CX$6))</f>
        <v>18.875129417547086</v>
      </c>
      <c r="CH129" s="4">
        <f t="shared" si="58"/>
        <v>0.59520536014728287</v>
      </c>
      <c r="CI129" s="4">
        <f t="shared" si="59"/>
        <v>0.64099038785091988</v>
      </c>
      <c r="CJ129" s="1">
        <f t="shared" si="286"/>
        <v>3.0642053726100853</v>
      </c>
      <c r="CK129" s="1">
        <f t="shared" si="287"/>
        <v>1.8280096246118829</v>
      </c>
    </row>
    <row r="130" spans="36:89" x14ac:dyDescent="0.25">
      <c r="AJ130" s="263">
        <v>0.34471064814814811</v>
      </c>
      <c r="AK130" s="464">
        <f t="shared" si="187"/>
        <v>45305.344710648147</v>
      </c>
      <c r="AL130" s="237" t="s">
        <v>322</v>
      </c>
      <c r="AM130" s="237">
        <v>8.9999999999999993E-3</v>
      </c>
      <c r="AN130" s="237">
        <v>0.03</v>
      </c>
      <c r="AO130" s="237">
        <v>0.03</v>
      </c>
      <c r="AP130" s="237">
        <f>$CW$9</f>
        <v>57</v>
      </c>
      <c r="AQ130" s="237">
        <f>$CZ$9</f>
        <v>45.522224072695693</v>
      </c>
      <c r="AR130" s="237">
        <f t="shared" si="283"/>
        <v>1517.4074690898565</v>
      </c>
      <c r="AS130" s="237">
        <f t="shared" si="284"/>
        <v>13.656667221808707</v>
      </c>
      <c r="AT130" s="237">
        <f t="shared" si="285"/>
        <v>45.522224072695693</v>
      </c>
      <c r="AU130" s="381">
        <f>AT130/SIN(RADIANS($CX$6))</f>
        <v>51.557107625490765</v>
      </c>
      <c r="AV130" s="4">
        <f t="shared" si="278"/>
        <v>1.4684588410546999</v>
      </c>
      <c r="AW130" s="4">
        <f t="shared" si="279"/>
        <v>1.5697318645757137</v>
      </c>
      <c r="AX130" s="1">
        <f t="shared" si="164"/>
        <v>15.125126062863407</v>
      </c>
      <c r="AY130" s="1">
        <f t="shared" si="165"/>
        <v>12.086935357232994</v>
      </c>
      <c r="BV130" s="188">
        <v>0.53390046296296301</v>
      </c>
      <c r="BW130" s="464">
        <f t="shared" si="186"/>
        <v>45305.533900462964</v>
      </c>
      <c r="BX130" s="145" t="s">
        <v>329</v>
      </c>
      <c r="BY130" s="145">
        <v>3.0000000000000001E-3</v>
      </c>
      <c r="BZ130" s="145">
        <v>2.7E-2</v>
      </c>
      <c r="CA130" s="145">
        <v>2.7E-2</v>
      </c>
      <c r="CB130" s="145">
        <f>$CW$16</f>
        <v>20.6</v>
      </c>
      <c r="CC130" s="145">
        <f>$CZ$16</f>
        <v>16.665750084123918</v>
      </c>
      <c r="CD130" s="145">
        <f t="shared" si="280"/>
        <v>617.25000311570068</v>
      </c>
      <c r="CE130" s="145">
        <f t="shared" si="281"/>
        <v>1.851750009347102</v>
      </c>
      <c r="CF130" s="145">
        <f t="shared" si="282"/>
        <v>16.665750084123918</v>
      </c>
      <c r="CG130" s="381">
        <f>CF130/SIN(RADIANS($CX$6))</f>
        <v>18.875129417547086</v>
      </c>
      <c r="CH130" s="4">
        <f t="shared" si="58"/>
        <v>0.59520536014728287</v>
      </c>
      <c r="CI130" s="4">
        <f t="shared" si="59"/>
        <v>0.64099038785091988</v>
      </c>
      <c r="CJ130" s="1">
        <f t="shared" si="286"/>
        <v>2.4469553694943849</v>
      </c>
      <c r="CK130" s="1">
        <f t="shared" si="287"/>
        <v>1.210759621496182</v>
      </c>
    </row>
    <row r="131" spans="36:89" x14ac:dyDescent="0.25">
      <c r="AJ131" s="263">
        <v>0.34491898148148148</v>
      </c>
      <c r="AK131" s="464">
        <f t="shared" si="187"/>
        <v>45305.344918981478</v>
      </c>
      <c r="AL131" s="237" t="s">
        <v>322</v>
      </c>
      <c r="AM131" s="237">
        <v>8.0000000000000002E-3</v>
      </c>
      <c r="AN131" s="237">
        <v>0.03</v>
      </c>
      <c r="AO131" s="237">
        <v>0.03</v>
      </c>
      <c r="AP131" s="237">
        <f>$CW$9</f>
        <v>57</v>
      </c>
      <c r="AQ131" s="237">
        <f>$CZ$9</f>
        <v>45.522224072695693</v>
      </c>
      <c r="AR131" s="237">
        <f t="shared" si="283"/>
        <v>1517.4074690898565</v>
      </c>
      <c r="AS131" s="237">
        <f t="shared" si="284"/>
        <v>12.139259752718852</v>
      </c>
      <c r="AT131" s="237">
        <f t="shared" si="285"/>
        <v>45.522224072695693</v>
      </c>
      <c r="AU131" s="381">
        <f>AT131/SIN(RADIANS($CX$6))</f>
        <v>51.557107625490765</v>
      </c>
      <c r="AV131" s="4">
        <f t="shared" si="278"/>
        <v>1.4684588410546999</v>
      </c>
      <c r="AW131" s="4">
        <f t="shared" si="279"/>
        <v>1.5697318645757137</v>
      </c>
      <c r="AX131" s="1">
        <f t="shared" si="164"/>
        <v>13.607718593773551</v>
      </c>
      <c r="AY131" s="1">
        <f t="shared" si="165"/>
        <v>10.569527888143138</v>
      </c>
      <c r="BV131" s="188">
        <v>0.53471064814814817</v>
      </c>
      <c r="BW131" s="464">
        <f t="shared" si="186"/>
        <v>45305.534710648149</v>
      </c>
      <c r="BX131" s="145" t="s">
        <v>329</v>
      </c>
      <c r="BY131" s="145">
        <v>4.0000000000000001E-3</v>
      </c>
      <c r="BZ131" s="145">
        <v>2.7E-2</v>
      </c>
      <c r="CA131" s="145">
        <v>2.7E-2</v>
      </c>
      <c r="CB131" s="145">
        <f>$CW$16</f>
        <v>20.6</v>
      </c>
      <c r="CC131" s="145">
        <f>$CZ$16</f>
        <v>16.665750084123918</v>
      </c>
      <c r="CD131" s="145">
        <f t="shared" ref="CD131:CD134" si="288">CC131/CA131</f>
        <v>617.25000311570068</v>
      </c>
      <c r="CE131" s="145">
        <f t="shared" ref="CE131:CE134" si="289">BY131*CD131</f>
        <v>2.4690000124628027</v>
      </c>
      <c r="CF131" s="145">
        <f t="shared" ref="CF131:CF134" si="290">BZ131*CD131</f>
        <v>16.665750084123918</v>
      </c>
      <c r="CG131" s="381">
        <f>CF131/SIN(RADIANS($CX$6))</f>
        <v>18.875129417547086</v>
      </c>
      <c r="CH131" s="4">
        <f t="shared" si="58"/>
        <v>0.59520536014728287</v>
      </c>
      <c r="CI131" s="4">
        <f t="shared" si="59"/>
        <v>0.64099038785091988</v>
      </c>
      <c r="CJ131" s="1">
        <f t="shared" si="286"/>
        <v>3.0642053726100853</v>
      </c>
      <c r="CK131" s="1">
        <f t="shared" si="287"/>
        <v>1.8280096246118829</v>
      </c>
    </row>
    <row r="132" spans="36:89" x14ac:dyDescent="0.25">
      <c r="AJ132" s="263">
        <v>0.34538194444444442</v>
      </c>
      <c r="AK132" s="464">
        <f t="shared" si="187"/>
        <v>45305.345381944448</v>
      </c>
      <c r="AL132" s="237" t="s">
        <v>322</v>
      </c>
      <c r="AM132" s="237">
        <v>8.9999999999999993E-3</v>
      </c>
      <c r="AN132" s="237">
        <v>2.7E-2</v>
      </c>
      <c r="AO132" s="237">
        <v>2.7E-2</v>
      </c>
      <c r="AP132" s="237">
        <f>$CW$9</f>
        <v>57</v>
      </c>
      <c r="AQ132" s="237">
        <f>$CZ$9</f>
        <v>45.522224072695693</v>
      </c>
      <c r="AR132" s="237">
        <f t="shared" si="283"/>
        <v>1686.0082989887294</v>
      </c>
      <c r="AS132" s="237">
        <f t="shared" si="284"/>
        <v>15.174074690898564</v>
      </c>
      <c r="AT132" s="237">
        <f t="shared" si="285"/>
        <v>45.522224072695693</v>
      </c>
      <c r="AU132" s="381">
        <f>AT132/SIN(RADIANS($CX$6))</f>
        <v>51.557107625490765</v>
      </c>
      <c r="AV132" s="4">
        <f t="shared" si="278"/>
        <v>1.6257937168819889</v>
      </c>
      <c r="AW132" s="4">
        <f t="shared" si="279"/>
        <v>1.7508547720267575</v>
      </c>
      <c r="AX132" s="1">
        <f t="shared" ref="AX132:AX195" si="291">AS132+AV132</f>
        <v>16.799868407780554</v>
      </c>
      <c r="AY132" s="1">
        <f t="shared" ref="AY132:AY195" si="292">AS132-AW132</f>
        <v>13.423219918871807</v>
      </c>
      <c r="BV132" s="188">
        <v>0.53494212962962961</v>
      </c>
      <c r="BW132" s="464">
        <f t="shared" si="186"/>
        <v>45305.534942129627</v>
      </c>
      <c r="BX132" s="145" t="s">
        <v>329</v>
      </c>
      <c r="BY132" s="145">
        <v>4.0000000000000001E-3</v>
      </c>
      <c r="BZ132" s="145">
        <v>2.7E-2</v>
      </c>
      <c r="CA132" s="145">
        <v>2.7E-2</v>
      </c>
      <c r="CB132" s="145">
        <f>$CW$16</f>
        <v>20.6</v>
      </c>
      <c r="CC132" s="145">
        <f>$CZ$16</f>
        <v>16.665750084123918</v>
      </c>
      <c r="CD132" s="145">
        <f t="shared" si="288"/>
        <v>617.25000311570068</v>
      </c>
      <c r="CE132" s="145">
        <f t="shared" si="289"/>
        <v>2.4690000124628027</v>
      </c>
      <c r="CF132" s="145">
        <f t="shared" si="290"/>
        <v>16.665750084123918</v>
      </c>
      <c r="CG132" s="381">
        <f>CF132/SIN(RADIANS($CX$6))</f>
        <v>18.875129417547086</v>
      </c>
      <c r="CH132" s="4">
        <f t="shared" si="58"/>
        <v>0.59520536014728287</v>
      </c>
      <c r="CI132" s="4">
        <f t="shared" si="59"/>
        <v>0.64099038785091988</v>
      </c>
      <c r="CJ132" s="1">
        <f t="shared" si="286"/>
        <v>3.0642053726100853</v>
      </c>
      <c r="CK132" s="1">
        <f t="shared" si="287"/>
        <v>1.8280096246118829</v>
      </c>
    </row>
    <row r="133" spans="36:89" x14ac:dyDescent="0.25">
      <c r="AJ133" s="263">
        <v>0.34616898148148145</v>
      </c>
      <c r="AK133" s="464">
        <f t="shared" si="187"/>
        <v>45305.346168981479</v>
      </c>
      <c r="AL133" s="237" t="s">
        <v>322</v>
      </c>
      <c r="AM133" s="237">
        <v>8.0000000000000002E-3</v>
      </c>
      <c r="AN133" s="237">
        <v>2.7E-2</v>
      </c>
      <c r="AO133" s="237">
        <v>2.7E-2</v>
      </c>
      <c r="AP133" s="237">
        <f>$CW$9</f>
        <v>57</v>
      </c>
      <c r="AQ133" s="237">
        <f>$CZ$9</f>
        <v>45.522224072695693</v>
      </c>
      <c r="AR133" s="237">
        <f t="shared" si="283"/>
        <v>1686.0082989887294</v>
      </c>
      <c r="AS133" s="237">
        <f t="shared" si="284"/>
        <v>13.488066391909836</v>
      </c>
      <c r="AT133" s="237">
        <f t="shared" si="285"/>
        <v>45.522224072695693</v>
      </c>
      <c r="AU133" s="381">
        <f>AT133/SIN(RADIANS($CX$6))</f>
        <v>51.557107625490765</v>
      </c>
      <c r="AV133" s="4">
        <f t="shared" si="278"/>
        <v>1.6257937168819889</v>
      </c>
      <c r="AW133" s="4">
        <f t="shared" si="279"/>
        <v>1.7508547720267575</v>
      </c>
      <c r="AX133" s="1">
        <f t="shared" si="291"/>
        <v>15.113860108791824</v>
      </c>
      <c r="AY133" s="1">
        <f t="shared" si="292"/>
        <v>11.737211619883078</v>
      </c>
      <c r="BV133" s="188">
        <v>0.53554398148148141</v>
      </c>
      <c r="BW133" s="464">
        <f t="shared" si="186"/>
        <v>45305.535543981481</v>
      </c>
      <c r="BX133" s="145" t="s">
        <v>329</v>
      </c>
      <c r="BY133" s="145">
        <v>3.0000000000000001E-3</v>
      </c>
      <c r="BZ133" s="145">
        <v>2.7E-2</v>
      </c>
      <c r="CA133" s="145">
        <v>2.7E-2</v>
      </c>
      <c r="CB133" s="145">
        <f>$CW$16</f>
        <v>20.6</v>
      </c>
      <c r="CC133" s="145">
        <f>$CZ$16</f>
        <v>16.665750084123918</v>
      </c>
      <c r="CD133" s="145">
        <f t="shared" si="288"/>
        <v>617.25000311570068</v>
      </c>
      <c r="CE133" s="145">
        <f t="shared" si="289"/>
        <v>1.851750009347102</v>
      </c>
      <c r="CF133" s="145">
        <f t="shared" si="290"/>
        <v>16.665750084123918</v>
      </c>
      <c r="CG133" s="381">
        <f>CF133/SIN(RADIANS($CX$6))</f>
        <v>18.875129417547086</v>
      </c>
      <c r="CH133" s="4">
        <f t="shared" si="58"/>
        <v>0.59520536014728287</v>
      </c>
      <c r="CI133" s="4">
        <f t="shared" si="59"/>
        <v>0.64099038785091988</v>
      </c>
      <c r="CJ133" s="1">
        <f t="shared" si="286"/>
        <v>2.4469553694943849</v>
      </c>
      <c r="CK133" s="1">
        <f t="shared" si="287"/>
        <v>1.210759621496182</v>
      </c>
    </row>
    <row r="134" spans="36:89" x14ac:dyDescent="0.25">
      <c r="AJ134" s="263">
        <v>0.34645833333333331</v>
      </c>
      <c r="AK134" s="464">
        <f t="shared" si="187"/>
        <v>45305.346458333333</v>
      </c>
      <c r="AL134" s="237" t="s">
        <v>322</v>
      </c>
      <c r="AM134" s="237">
        <v>7.0000000000000001E-3</v>
      </c>
      <c r="AN134" s="237">
        <v>2.7E-2</v>
      </c>
      <c r="AO134" s="237">
        <v>2.7E-2</v>
      </c>
      <c r="AP134" s="237">
        <f>$CW$9</f>
        <v>57</v>
      </c>
      <c r="AQ134" s="237">
        <f>$CZ$9</f>
        <v>45.522224072695693</v>
      </c>
      <c r="AR134" s="237">
        <f t="shared" si="283"/>
        <v>1686.0082989887294</v>
      </c>
      <c r="AS134" s="237">
        <f t="shared" si="284"/>
        <v>11.802058092921106</v>
      </c>
      <c r="AT134" s="237">
        <f t="shared" si="285"/>
        <v>45.522224072695693</v>
      </c>
      <c r="AU134" s="381">
        <f>AT134/SIN(RADIANS($CX$6))</f>
        <v>51.557107625490765</v>
      </c>
      <c r="AV134" s="4">
        <f t="shared" si="278"/>
        <v>1.6257937168819889</v>
      </c>
      <c r="AW134" s="4">
        <f t="shared" si="279"/>
        <v>1.7508547720267575</v>
      </c>
      <c r="AX134" s="1">
        <f t="shared" si="291"/>
        <v>13.427851809803094</v>
      </c>
      <c r="AY134" s="1">
        <f t="shared" si="292"/>
        <v>10.051203320894349</v>
      </c>
      <c r="BV134" s="188">
        <v>0.53628472222222223</v>
      </c>
      <c r="BW134" s="464">
        <f t="shared" si="186"/>
        <v>45305.53628472222</v>
      </c>
      <c r="BX134" s="145" t="s">
        <v>329</v>
      </c>
      <c r="BY134" s="145">
        <v>3.0000000000000001E-3</v>
      </c>
      <c r="BZ134" s="145">
        <v>2.7E-2</v>
      </c>
      <c r="CA134" s="145">
        <v>2.7E-2</v>
      </c>
      <c r="CB134" s="145">
        <f>$CW$16</f>
        <v>20.6</v>
      </c>
      <c r="CC134" s="145">
        <f>$CZ$16</f>
        <v>16.665750084123918</v>
      </c>
      <c r="CD134" s="145">
        <f t="shared" si="288"/>
        <v>617.25000311570068</v>
      </c>
      <c r="CE134" s="145">
        <f t="shared" si="289"/>
        <v>1.851750009347102</v>
      </c>
      <c r="CF134" s="145">
        <f t="shared" si="290"/>
        <v>16.665750084123918</v>
      </c>
      <c r="CG134" s="381">
        <f>CF134/SIN(RADIANS($CX$6))</f>
        <v>18.875129417547086</v>
      </c>
      <c r="CH134" s="4">
        <f t="shared" si="58"/>
        <v>0.59520536014728287</v>
      </c>
      <c r="CI134" s="4">
        <f t="shared" si="59"/>
        <v>0.64099038785091988</v>
      </c>
      <c r="CJ134" s="1">
        <f t="shared" si="286"/>
        <v>2.4469553694943849</v>
      </c>
      <c r="CK134" s="1">
        <f t="shared" si="287"/>
        <v>1.210759621496182</v>
      </c>
    </row>
    <row r="135" spans="36:89" x14ac:dyDescent="0.25">
      <c r="AJ135" s="263">
        <v>0.34714120370370366</v>
      </c>
      <c r="AK135" s="464">
        <f t="shared" si="187"/>
        <v>45305.347141203703</v>
      </c>
      <c r="AL135" s="237" t="s">
        <v>322</v>
      </c>
      <c r="AM135" s="237">
        <v>8.0000000000000002E-3</v>
      </c>
      <c r="AN135" s="237">
        <v>2.7E-2</v>
      </c>
      <c r="AO135" s="237">
        <v>2.7E-2</v>
      </c>
      <c r="AP135" s="237">
        <f>$CW$9</f>
        <v>57</v>
      </c>
      <c r="AQ135" s="237">
        <f>$CZ$9</f>
        <v>45.522224072695693</v>
      </c>
      <c r="AR135" s="237">
        <f t="shared" si="283"/>
        <v>1686.0082989887294</v>
      </c>
      <c r="AS135" s="237">
        <f t="shared" si="284"/>
        <v>13.488066391909836</v>
      </c>
      <c r="AT135" s="237">
        <f t="shared" si="285"/>
        <v>45.522224072695693</v>
      </c>
      <c r="AU135" s="381">
        <f>AT135/SIN(RADIANS($CX$6))</f>
        <v>51.557107625490765</v>
      </c>
      <c r="AV135" s="4">
        <f t="shared" si="278"/>
        <v>1.6257937168819889</v>
      </c>
      <c r="AW135" s="4">
        <f t="shared" si="279"/>
        <v>1.7508547720267575</v>
      </c>
      <c r="AX135" s="1">
        <f t="shared" si="291"/>
        <v>15.113860108791824</v>
      </c>
      <c r="AY135" s="1">
        <f t="shared" si="292"/>
        <v>11.737211619883078</v>
      </c>
      <c r="BV135" s="188">
        <v>0.5372569444444445</v>
      </c>
      <c r="BW135" s="464">
        <f t="shared" si="186"/>
        <v>45305.537256944444</v>
      </c>
      <c r="BX135" s="145" t="s">
        <v>329</v>
      </c>
      <c r="BY135" s="145">
        <v>4.0000000000000001E-3</v>
      </c>
      <c r="BZ135" s="145">
        <v>2.7E-2</v>
      </c>
      <c r="CA135" s="145">
        <v>2.7E-2</v>
      </c>
      <c r="CB135" s="145">
        <f>$CW$16</f>
        <v>20.6</v>
      </c>
      <c r="CC135" s="145">
        <f>$CZ$16</f>
        <v>16.665750084123918</v>
      </c>
      <c r="CD135" s="145">
        <f t="shared" ref="CD135:CD143" si="293">CC135/CA135</f>
        <v>617.25000311570068</v>
      </c>
      <c r="CE135" s="145">
        <f t="shared" ref="CE135:CE143" si="294">BY135*CD135</f>
        <v>2.4690000124628027</v>
      </c>
      <c r="CF135" s="145">
        <f t="shared" ref="CF135:CF143" si="295">BZ135*CD135</f>
        <v>16.665750084123918</v>
      </c>
      <c r="CG135" s="381">
        <f>CF135/SIN(RADIANS($CX$6))</f>
        <v>18.875129417547086</v>
      </c>
      <c r="CH135" s="4">
        <f t="shared" si="58"/>
        <v>0.59520536014728287</v>
      </c>
      <c r="CI135" s="4">
        <f t="shared" si="59"/>
        <v>0.64099038785091988</v>
      </c>
      <c r="CJ135" s="1">
        <f t="shared" si="286"/>
        <v>3.0642053726100853</v>
      </c>
      <c r="CK135" s="1">
        <f t="shared" si="287"/>
        <v>1.8280096246118829</v>
      </c>
    </row>
    <row r="136" spans="36:89" x14ac:dyDescent="0.25">
      <c r="AJ136" s="263">
        <v>0.34751157407407413</v>
      </c>
      <c r="AK136" s="464">
        <f t="shared" si="187"/>
        <v>45305.347511574073</v>
      </c>
      <c r="AL136" s="237" t="s">
        <v>322</v>
      </c>
      <c r="AM136" s="237">
        <v>8.9999999999999993E-3</v>
      </c>
      <c r="AN136" s="237">
        <v>2.7E-2</v>
      </c>
      <c r="AO136" s="237">
        <v>2.7E-2</v>
      </c>
      <c r="AP136" s="237">
        <f>$CW$9</f>
        <v>57</v>
      </c>
      <c r="AQ136" s="237">
        <f>$CZ$9</f>
        <v>45.522224072695693</v>
      </c>
      <c r="AR136" s="237">
        <f t="shared" si="283"/>
        <v>1686.0082989887294</v>
      </c>
      <c r="AS136" s="237">
        <f t="shared" si="284"/>
        <v>15.174074690898564</v>
      </c>
      <c r="AT136" s="237">
        <f t="shared" si="285"/>
        <v>45.522224072695693</v>
      </c>
      <c r="AU136" s="381">
        <f>AT136/SIN(RADIANS($CX$6))</f>
        <v>51.557107625490765</v>
      </c>
      <c r="AV136" s="4">
        <f t="shared" si="278"/>
        <v>1.6257937168819889</v>
      </c>
      <c r="AW136" s="4">
        <f t="shared" si="279"/>
        <v>1.7508547720267575</v>
      </c>
      <c r="AX136" s="1">
        <f t="shared" si="291"/>
        <v>16.799868407780554</v>
      </c>
      <c r="AY136" s="1">
        <f t="shared" si="292"/>
        <v>13.423219918871807</v>
      </c>
      <c r="BV136" s="188">
        <v>0.53797453703703701</v>
      </c>
      <c r="BW136" s="464">
        <f t="shared" si="186"/>
        <v>45305.537974537037</v>
      </c>
      <c r="BX136" s="145" t="s">
        <v>329</v>
      </c>
      <c r="BY136" s="145">
        <v>5.0000000000000001E-3</v>
      </c>
      <c r="BZ136" s="145">
        <v>2.7E-2</v>
      </c>
      <c r="CA136" s="145">
        <v>2.7E-2</v>
      </c>
      <c r="CB136" s="145">
        <f>$CW$16</f>
        <v>20.6</v>
      </c>
      <c r="CC136" s="145">
        <f>$CZ$16</f>
        <v>16.665750084123918</v>
      </c>
      <c r="CD136" s="145">
        <f t="shared" si="293"/>
        <v>617.25000311570068</v>
      </c>
      <c r="CE136" s="145">
        <f t="shared" si="294"/>
        <v>3.0862500155785035</v>
      </c>
      <c r="CF136" s="145">
        <f t="shared" si="295"/>
        <v>16.665750084123918</v>
      </c>
      <c r="CG136" s="381">
        <f>CF136/SIN(RADIANS($CX$6))</f>
        <v>18.875129417547086</v>
      </c>
      <c r="CH136" s="4">
        <f t="shared" ref="CH136:CH179" si="296">0.001*((CC136/(CA136+0.001)))</f>
        <v>0.59520536014728287</v>
      </c>
      <c r="CI136" s="4">
        <f t="shared" ref="CI136:CI179" si="297">0.001*((CC136/(CA136-0.001)))</f>
        <v>0.64099038785091988</v>
      </c>
      <c r="CJ136" s="1">
        <f t="shared" si="286"/>
        <v>3.6814553757257862</v>
      </c>
      <c r="CK136" s="1">
        <f t="shared" si="287"/>
        <v>2.4452596277275838</v>
      </c>
    </row>
    <row r="137" spans="36:89" x14ac:dyDescent="0.25">
      <c r="AJ137" s="263">
        <v>0.34826388888888887</v>
      </c>
      <c r="AK137" s="464">
        <f t="shared" si="187"/>
        <v>45305.348263888889</v>
      </c>
      <c r="AL137" s="237" t="s">
        <v>322</v>
      </c>
      <c r="AM137" s="237">
        <v>0.01</v>
      </c>
      <c r="AN137" s="237">
        <v>2.7E-2</v>
      </c>
      <c r="AO137" s="237">
        <v>2.7E-2</v>
      </c>
      <c r="AP137" s="237">
        <f>$CW$9</f>
        <v>57</v>
      </c>
      <c r="AQ137" s="237">
        <f>$CZ$9</f>
        <v>45.522224072695693</v>
      </c>
      <c r="AR137" s="237">
        <f t="shared" si="283"/>
        <v>1686.0082989887294</v>
      </c>
      <c r="AS137" s="237">
        <f t="shared" si="284"/>
        <v>16.860082989887296</v>
      </c>
      <c r="AT137" s="237">
        <f t="shared" si="285"/>
        <v>45.522224072695693</v>
      </c>
      <c r="AU137" s="381">
        <f>AT137/SIN(RADIANS($CX$6))</f>
        <v>51.557107625490765</v>
      </c>
      <c r="AV137" s="4">
        <f t="shared" si="278"/>
        <v>1.6257937168819889</v>
      </c>
      <c r="AW137" s="4">
        <f t="shared" si="279"/>
        <v>1.7508547720267575</v>
      </c>
      <c r="AX137" s="1">
        <f t="shared" si="291"/>
        <v>18.485876706769286</v>
      </c>
      <c r="AY137" s="1">
        <f t="shared" si="292"/>
        <v>15.109228217860538</v>
      </c>
      <c r="BV137" s="188">
        <v>0.53862268518518519</v>
      </c>
      <c r="BW137" s="464">
        <f t="shared" si="186"/>
        <v>45305.538622685184</v>
      </c>
      <c r="BX137" s="145" t="s">
        <v>329</v>
      </c>
      <c r="BY137" s="145">
        <v>3.0000000000000001E-3</v>
      </c>
      <c r="BZ137" s="145">
        <v>2.7E-2</v>
      </c>
      <c r="CA137" s="145">
        <v>2.7E-2</v>
      </c>
      <c r="CB137" s="145">
        <f>$CW$16</f>
        <v>20.6</v>
      </c>
      <c r="CC137" s="145">
        <f>$CZ$16</f>
        <v>16.665750084123918</v>
      </c>
      <c r="CD137" s="145">
        <f t="shared" si="293"/>
        <v>617.25000311570068</v>
      </c>
      <c r="CE137" s="145">
        <f t="shared" si="294"/>
        <v>1.851750009347102</v>
      </c>
      <c r="CF137" s="145">
        <f t="shared" si="295"/>
        <v>16.665750084123918</v>
      </c>
      <c r="CG137" s="381">
        <f>CF137/SIN(RADIANS($CX$6))</f>
        <v>18.875129417547086</v>
      </c>
      <c r="CH137" s="4">
        <f t="shared" si="296"/>
        <v>0.59520536014728287</v>
      </c>
      <c r="CI137" s="4">
        <f t="shared" si="297"/>
        <v>0.64099038785091988</v>
      </c>
      <c r="CJ137" s="1">
        <f t="shared" si="286"/>
        <v>2.4469553694943849</v>
      </c>
      <c r="CK137" s="1">
        <f t="shared" si="287"/>
        <v>1.210759621496182</v>
      </c>
    </row>
    <row r="138" spans="36:89" x14ac:dyDescent="0.25">
      <c r="AJ138" s="263">
        <v>0.34946759259259258</v>
      </c>
      <c r="AK138" s="464">
        <f t="shared" si="187"/>
        <v>45305.34946759259</v>
      </c>
      <c r="AL138" s="237" t="s">
        <v>322</v>
      </c>
      <c r="AM138" s="237">
        <v>8.0000000000000002E-3</v>
      </c>
      <c r="AN138" s="237">
        <v>2.7E-2</v>
      </c>
      <c r="AO138" s="237">
        <v>2.7E-2</v>
      </c>
      <c r="AP138" s="237">
        <f>$CW$9</f>
        <v>57</v>
      </c>
      <c r="AQ138" s="237">
        <f>$CZ$9</f>
        <v>45.522224072695693</v>
      </c>
      <c r="AR138" s="237">
        <f t="shared" si="283"/>
        <v>1686.0082989887294</v>
      </c>
      <c r="AS138" s="237">
        <f t="shared" si="284"/>
        <v>13.488066391909836</v>
      </c>
      <c r="AT138" s="237">
        <f t="shared" si="285"/>
        <v>45.522224072695693</v>
      </c>
      <c r="AU138" s="381">
        <f>AT138/SIN(RADIANS($CX$6))</f>
        <v>51.557107625490765</v>
      </c>
      <c r="AV138" s="4">
        <f t="shared" si="278"/>
        <v>1.6257937168819889</v>
      </c>
      <c r="AW138" s="4">
        <f t="shared" si="279"/>
        <v>1.7508547720267575</v>
      </c>
      <c r="AX138" s="1">
        <f t="shared" si="291"/>
        <v>15.113860108791824</v>
      </c>
      <c r="AY138" s="1">
        <f t="shared" si="292"/>
        <v>11.737211619883078</v>
      </c>
      <c r="BV138" s="188">
        <v>0.53942129629629632</v>
      </c>
      <c r="BW138" s="464">
        <f t="shared" si="186"/>
        <v>45305.539421296293</v>
      </c>
      <c r="BX138" s="145" t="s">
        <v>329</v>
      </c>
      <c r="BY138" s="145">
        <v>4.0000000000000001E-3</v>
      </c>
      <c r="BZ138" s="145">
        <v>2.7E-2</v>
      </c>
      <c r="CA138" s="145">
        <v>2.7E-2</v>
      </c>
      <c r="CB138" s="145">
        <f>$CW$16</f>
        <v>20.6</v>
      </c>
      <c r="CC138" s="145">
        <f>$CZ$16</f>
        <v>16.665750084123918</v>
      </c>
      <c r="CD138" s="145">
        <f t="shared" si="293"/>
        <v>617.25000311570068</v>
      </c>
      <c r="CE138" s="145">
        <f t="shared" si="294"/>
        <v>2.4690000124628027</v>
      </c>
      <c r="CF138" s="145">
        <f t="shared" si="295"/>
        <v>16.665750084123918</v>
      </c>
      <c r="CG138" s="381">
        <f>CF138/SIN(RADIANS($CX$6))</f>
        <v>18.875129417547086</v>
      </c>
      <c r="CH138" s="4">
        <f t="shared" si="296"/>
        <v>0.59520536014728287</v>
      </c>
      <c r="CI138" s="4">
        <f t="shared" si="297"/>
        <v>0.64099038785091988</v>
      </c>
      <c r="CJ138" s="1">
        <f t="shared" si="286"/>
        <v>3.0642053726100853</v>
      </c>
      <c r="CK138" s="1">
        <f t="shared" si="287"/>
        <v>1.8280096246118829</v>
      </c>
    </row>
    <row r="139" spans="36:89" x14ac:dyDescent="0.25">
      <c r="AJ139" s="263">
        <v>0.3510300925925926</v>
      </c>
      <c r="AK139" s="464">
        <f t="shared" si="187"/>
        <v>45305.351030092592</v>
      </c>
      <c r="AL139" s="237" t="s">
        <v>322</v>
      </c>
      <c r="AM139" s="237">
        <v>8.9999999999999993E-3</v>
      </c>
      <c r="AN139" s="237">
        <v>2.7E-2</v>
      </c>
      <c r="AO139" s="237">
        <v>2.7E-2</v>
      </c>
      <c r="AP139" s="237">
        <f>$CW$9</f>
        <v>57</v>
      </c>
      <c r="AQ139" s="237">
        <f>$CZ$9</f>
        <v>45.522224072695693</v>
      </c>
      <c r="AR139" s="237">
        <f t="shared" si="283"/>
        <v>1686.0082989887294</v>
      </c>
      <c r="AS139" s="237">
        <f t="shared" si="284"/>
        <v>15.174074690898564</v>
      </c>
      <c r="AT139" s="237">
        <f t="shared" si="285"/>
        <v>45.522224072695693</v>
      </c>
      <c r="AU139" s="381">
        <f>AT139/SIN(RADIANS($CX$6))</f>
        <v>51.557107625490765</v>
      </c>
      <c r="AV139" s="4">
        <f t="shared" si="278"/>
        <v>1.6257937168819889</v>
      </c>
      <c r="AW139" s="4">
        <f t="shared" si="279"/>
        <v>1.7508547720267575</v>
      </c>
      <c r="AX139" s="1">
        <f t="shared" si="291"/>
        <v>16.799868407780554</v>
      </c>
      <c r="AY139" s="1">
        <f t="shared" si="292"/>
        <v>13.423219918871807</v>
      </c>
      <c r="BV139" s="188">
        <v>0.5401273148148148</v>
      </c>
      <c r="BW139" s="464">
        <f t="shared" si="186"/>
        <v>45305.540127314816</v>
      </c>
      <c r="BX139" s="145" t="s">
        <v>329</v>
      </c>
      <c r="BY139" s="145">
        <v>5.0000000000000001E-3</v>
      </c>
      <c r="BZ139" s="145">
        <v>2.7E-2</v>
      </c>
      <c r="CA139" s="145">
        <v>2.7E-2</v>
      </c>
      <c r="CB139" s="145">
        <f>$CW$16</f>
        <v>20.6</v>
      </c>
      <c r="CC139" s="145">
        <f>$CZ$16</f>
        <v>16.665750084123918</v>
      </c>
      <c r="CD139" s="145">
        <f t="shared" si="293"/>
        <v>617.25000311570068</v>
      </c>
      <c r="CE139" s="145">
        <f t="shared" si="294"/>
        <v>3.0862500155785035</v>
      </c>
      <c r="CF139" s="145">
        <f t="shared" si="295"/>
        <v>16.665750084123918</v>
      </c>
      <c r="CG139" s="381">
        <f>CF139/SIN(RADIANS($CX$6))</f>
        <v>18.875129417547086</v>
      </c>
      <c r="CH139" s="4">
        <f t="shared" si="296"/>
        <v>0.59520536014728287</v>
      </c>
      <c r="CI139" s="4">
        <f t="shared" si="297"/>
        <v>0.64099038785091988</v>
      </c>
      <c r="CJ139" s="1">
        <f t="shared" si="286"/>
        <v>3.6814553757257862</v>
      </c>
      <c r="CK139" s="1">
        <f t="shared" si="287"/>
        <v>2.4452596277275838</v>
      </c>
    </row>
    <row r="140" spans="36:89" x14ac:dyDescent="0.25">
      <c r="AJ140" s="263">
        <v>0.35312499999999997</v>
      </c>
      <c r="AK140" s="464">
        <f t="shared" si="187"/>
        <v>45305.353125000001</v>
      </c>
      <c r="AL140" s="237" t="s">
        <v>322</v>
      </c>
      <c r="AM140" s="237">
        <v>8.9999999999999993E-3</v>
      </c>
      <c r="AN140" s="237">
        <v>2.7E-2</v>
      </c>
      <c r="AO140" s="237">
        <v>2.7E-2</v>
      </c>
      <c r="AP140" s="237">
        <f>$CW$9</f>
        <v>57</v>
      </c>
      <c r="AQ140" s="237">
        <f>$CZ$9</f>
        <v>45.522224072695693</v>
      </c>
      <c r="AR140" s="237">
        <f t="shared" si="283"/>
        <v>1686.0082989887294</v>
      </c>
      <c r="AS140" s="237">
        <f t="shared" si="284"/>
        <v>15.174074690898564</v>
      </c>
      <c r="AT140" s="237">
        <f t="shared" si="285"/>
        <v>45.522224072695693</v>
      </c>
      <c r="AU140" s="381">
        <f>AT140/SIN(RADIANS($CX$6))</f>
        <v>51.557107625490765</v>
      </c>
      <c r="AV140" s="4">
        <f t="shared" si="278"/>
        <v>1.6257937168819889</v>
      </c>
      <c r="AW140" s="4">
        <f t="shared" si="279"/>
        <v>1.7508547720267575</v>
      </c>
      <c r="AX140" s="1">
        <f t="shared" si="291"/>
        <v>16.799868407780554</v>
      </c>
      <c r="AY140" s="1">
        <f t="shared" si="292"/>
        <v>13.423219918871807</v>
      </c>
      <c r="BV140" s="188">
        <v>0.54084490740740743</v>
      </c>
      <c r="BW140" s="464">
        <f t="shared" si="186"/>
        <v>45305.540844907409</v>
      </c>
      <c r="BX140" s="145" t="s">
        <v>329</v>
      </c>
      <c r="BY140" s="145">
        <v>1E-3</v>
      </c>
      <c r="BZ140" s="145">
        <v>2.7E-2</v>
      </c>
      <c r="CA140" s="145">
        <v>2.7E-2</v>
      </c>
      <c r="CB140" s="145">
        <f>$CW$16</f>
        <v>20.6</v>
      </c>
      <c r="CC140" s="145">
        <f>$CZ$16</f>
        <v>16.665750084123918</v>
      </c>
      <c r="CD140" s="145">
        <f t="shared" si="293"/>
        <v>617.25000311570068</v>
      </c>
      <c r="CE140" s="145">
        <f t="shared" si="294"/>
        <v>0.61725000311570066</v>
      </c>
      <c r="CF140" s="145">
        <f t="shared" si="295"/>
        <v>16.665750084123918</v>
      </c>
      <c r="CG140" s="381">
        <f>CF140/SIN(RADIANS($CX$6))</f>
        <v>18.875129417547086</v>
      </c>
      <c r="CH140" s="4">
        <f t="shared" si="296"/>
        <v>0.59520536014728287</v>
      </c>
      <c r="CI140" s="4">
        <f t="shared" si="297"/>
        <v>0.64099038785091988</v>
      </c>
      <c r="CJ140" s="1">
        <f t="shared" si="286"/>
        <v>1.2124553632629835</v>
      </c>
      <c r="CK140" s="1">
        <f t="shared" si="287"/>
        <v>-2.3740384735219222E-2</v>
      </c>
    </row>
    <row r="141" spans="36:89" x14ac:dyDescent="0.25">
      <c r="AJ141" s="263">
        <v>0.35490740740740739</v>
      </c>
      <c r="AK141" s="464">
        <f t="shared" si="187"/>
        <v>45305.354907407411</v>
      </c>
      <c r="AL141" s="237" t="s">
        <v>322</v>
      </c>
      <c r="AM141" s="237">
        <v>1.0999999999999999E-2</v>
      </c>
      <c r="AN141" s="237">
        <v>2.7E-2</v>
      </c>
      <c r="AO141" s="237">
        <v>2.7E-2</v>
      </c>
      <c r="AP141" s="237">
        <f>$CW$9</f>
        <v>57</v>
      </c>
      <c r="AQ141" s="237">
        <f>$CZ$9</f>
        <v>45.522224072695693</v>
      </c>
      <c r="AR141" s="237">
        <f t="shared" si="283"/>
        <v>1686.0082989887294</v>
      </c>
      <c r="AS141" s="237">
        <f t="shared" si="284"/>
        <v>18.546091288876021</v>
      </c>
      <c r="AT141" s="237">
        <f t="shared" si="285"/>
        <v>45.522224072695693</v>
      </c>
      <c r="AU141" s="381">
        <f>AT141/SIN(RADIANS($CX$6))</f>
        <v>51.557107625490765</v>
      </c>
      <c r="AV141" s="4">
        <f t="shared" si="278"/>
        <v>1.6257937168819889</v>
      </c>
      <c r="AW141" s="4">
        <f t="shared" si="279"/>
        <v>1.7508547720267575</v>
      </c>
      <c r="AX141" s="1">
        <f t="shared" si="291"/>
        <v>20.171885005758011</v>
      </c>
      <c r="AY141" s="1">
        <f t="shared" si="292"/>
        <v>16.795236516849265</v>
      </c>
      <c r="BV141" s="188">
        <v>0.54138888888888892</v>
      </c>
      <c r="BW141" s="464">
        <f t="shared" si="186"/>
        <v>45305.541388888887</v>
      </c>
      <c r="BX141" s="145" t="s">
        <v>329</v>
      </c>
      <c r="BY141" s="145">
        <v>2E-3</v>
      </c>
      <c r="BZ141" s="145">
        <v>2.7E-2</v>
      </c>
      <c r="CA141" s="145">
        <v>2.7E-2</v>
      </c>
      <c r="CB141" s="145">
        <f>$CW$16</f>
        <v>20.6</v>
      </c>
      <c r="CC141" s="145">
        <f>$CZ$16</f>
        <v>16.665750084123918</v>
      </c>
      <c r="CD141" s="145">
        <f t="shared" si="293"/>
        <v>617.25000311570068</v>
      </c>
      <c r="CE141" s="145">
        <f t="shared" si="294"/>
        <v>1.2345000062314013</v>
      </c>
      <c r="CF141" s="145">
        <f t="shared" si="295"/>
        <v>16.665750084123918</v>
      </c>
      <c r="CG141" s="381">
        <f>CF141/SIN(RADIANS($CX$6))</f>
        <v>18.875129417547086</v>
      </c>
      <c r="CH141" s="4">
        <f t="shared" si="296"/>
        <v>0.59520536014728287</v>
      </c>
      <c r="CI141" s="4">
        <f t="shared" si="297"/>
        <v>0.64099038785091988</v>
      </c>
      <c r="CJ141" s="1">
        <f t="shared" si="286"/>
        <v>1.8297053663786842</v>
      </c>
      <c r="CK141" s="1">
        <f t="shared" si="287"/>
        <v>0.59350961838048144</v>
      </c>
    </row>
    <row r="142" spans="36:89" x14ac:dyDescent="0.25">
      <c r="AJ142" s="263">
        <v>0.35820601851851852</v>
      </c>
      <c r="AK142" s="464">
        <f t="shared" si="187"/>
        <v>45305.358206018522</v>
      </c>
      <c r="AL142" s="237" t="s">
        <v>322</v>
      </c>
      <c r="AM142" s="237">
        <v>8.9999999999999993E-3</v>
      </c>
      <c r="AN142" s="237">
        <v>2.7E-2</v>
      </c>
      <c r="AO142" s="237">
        <v>2.7E-2</v>
      </c>
      <c r="AP142" s="237">
        <f>$CW$9</f>
        <v>57</v>
      </c>
      <c r="AQ142" s="237">
        <f>$CZ$9</f>
        <v>45.522224072695693</v>
      </c>
      <c r="AR142" s="237">
        <f t="shared" si="283"/>
        <v>1686.0082989887294</v>
      </c>
      <c r="AS142" s="237">
        <f t="shared" si="284"/>
        <v>15.174074690898564</v>
      </c>
      <c r="AT142" s="237">
        <f t="shared" si="285"/>
        <v>45.522224072695693</v>
      </c>
      <c r="AU142" s="381">
        <f>AT142/SIN(RADIANS($CX$6))</f>
        <v>51.557107625490765</v>
      </c>
      <c r="AV142" s="4">
        <f t="shared" si="278"/>
        <v>1.6257937168819889</v>
      </c>
      <c r="AW142" s="4">
        <f t="shared" si="279"/>
        <v>1.7508547720267575</v>
      </c>
      <c r="AX142" s="1">
        <f t="shared" si="291"/>
        <v>16.799868407780554</v>
      </c>
      <c r="AY142" s="1">
        <f t="shared" si="292"/>
        <v>13.423219918871807</v>
      </c>
      <c r="BV142" s="188">
        <v>0.54173611111111108</v>
      </c>
      <c r="BW142" s="464">
        <f t="shared" si="186"/>
        <v>45305.54173611111</v>
      </c>
      <c r="BX142" s="145" t="s">
        <v>329</v>
      </c>
      <c r="BY142" s="145">
        <v>4.0000000000000001E-3</v>
      </c>
      <c r="BZ142" s="145">
        <v>2.9000000000000001E-2</v>
      </c>
      <c r="CA142" s="145">
        <v>2.9000000000000001E-2</v>
      </c>
      <c r="CB142" s="145">
        <f>$CW$16</f>
        <v>20.6</v>
      </c>
      <c r="CC142" s="145">
        <f>$CZ$16</f>
        <v>16.665750084123918</v>
      </c>
      <c r="CD142" s="145">
        <f t="shared" si="293"/>
        <v>574.68103738358332</v>
      </c>
      <c r="CE142" s="145">
        <f t="shared" si="294"/>
        <v>2.2987241495343333</v>
      </c>
      <c r="CF142" s="145">
        <f t="shared" si="295"/>
        <v>16.665750084123918</v>
      </c>
      <c r="CG142" s="381">
        <f>CF142/SIN(RADIANS($CX$6))</f>
        <v>18.875129417547086</v>
      </c>
      <c r="CH142" s="4">
        <f t="shared" si="296"/>
        <v>0.55552500280413053</v>
      </c>
      <c r="CI142" s="4">
        <f t="shared" si="297"/>
        <v>0.59520536014728287</v>
      </c>
      <c r="CJ142" s="1">
        <f t="shared" si="286"/>
        <v>2.8542491523384639</v>
      </c>
      <c r="CK142" s="1">
        <f t="shared" si="287"/>
        <v>1.7035187893870505</v>
      </c>
    </row>
    <row r="143" spans="36:89" x14ac:dyDescent="0.25">
      <c r="AJ143" s="263">
        <v>0.35998842592592589</v>
      </c>
      <c r="AK143" s="464">
        <f t="shared" si="187"/>
        <v>45305.359988425924</v>
      </c>
      <c r="AL143" s="237" t="s">
        <v>322</v>
      </c>
      <c r="AM143" s="237">
        <v>7.0000000000000001E-3</v>
      </c>
      <c r="AN143" s="237">
        <v>2.1999999999999999E-2</v>
      </c>
      <c r="AO143" s="237">
        <v>2.1999999999999999E-2</v>
      </c>
      <c r="AP143" s="237">
        <f>$CW$9</f>
        <v>57</v>
      </c>
      <c r="AQ143" s="237">
        <f>$CZ$9</f>
        <v>45.522224072695693</v>
      </c>
      <c r="AR143" s="237">
        <f t="shared" si="283"/>
        <v>2069.1920033043498</v>
      </c>
      <c r="AS143" s="237">
        <f t="shared" si="284"/>
        <v>14.484344023130449</v>
      </c>
      <c r="AT143" s="237">
        <f t="shared" si="285"/>
        <v>45.522224072695693</v>
      </c>
      <c r="AU143" s="381">
        <f>AT143/SIN(RADIANS($CX$6))</f>
        <v>51.557107625490765</v>
      </c>
      <c r="AV143" s="4">
        <f t="shared" si="278"/>
        <v>1.979227133595465</v>
      </c>
      <c r="AW143" s="4">
        <f t="shared" si="279"/>
        <v>2.1677249558426523</v>
      </c>
      <c r="AX143" s="1">
        <f t="shared" si="291"/>
        <v>16.463571156725912</v>
      </c>
      <c r="AY143" s="1">
        <f t="shared" si="292"/>
        <v>12.316619067287796</v>
      </c>
      <c r="BV143" s="188">
        <v>0.54532407407407402</v>
      </c>
      <c r="BW143" s="464">
        <f t="shared" si="186"/>
        <v>45305.545324074075</v>
      </c>
      <c r="BX143" s="145" t="s">
        <v>329</v>
      </c>
      <c r="BY143" s="145">
        <v>3.0000000000000001E-3</v>
      </c>
      <c r="BZ143" s="145">
        <v>1.9E-2</v>
      </c>
      <c r="CA143" s="145">
        <v>1.9E-2</v>
      </c>
      <c r="CB143" s="145">
        <f>$CW$16</f>
        <v>20.6</v>
      </c>
      <c r="CC143" s="145">
        <f>$CZ$16</f>
        <v>16.665750084123918</v>
      </c>
      <c r="CD143" s="145">
        <f t="shared" si="293"/>
        <v>877.14474126967991</v>
      </c>
      <c r="CE143" s="145">
        <f t="shared" si="294"/>
        <v>2.6314342238090398</v>
      </c>
      <c r="CF143" s="145">
        <f t="shared" si="295"/>
        <v>16.665750084123918</v>
      </c>
      <c r="CG143" s="381">
        <f>CF143/SIN(RADIANS($CX$6))</f>
        <v>18.875129417547086</v>
      </c>
      <c r="CH143" s="4">
        <f t="shared" si="296"/>
        <v>0.83328750420619591</v>
      </c>
      <c r="CI143" s="4">
        <f t="shared" si="297"/>
        <v>0.92587500467355111</v>
      </c>
      <c r="CJ143" s="1">
        <f t="shared" si="286"/>
        <v>3.4647217280152356</v>
      </c>
      <c r="CK143" s="1">
        <f t="shared" si="287"/>
        <v>1.7055592191354887</v>
      </c>
    </row>
    <row r="144" spans="36:89" x14ac:dyDescent="0.25">
      <c r="AJ144" s="263">
        <v>0.36215277777777777</v>
      </c>
      <c r="AK144" s="464">
        <f t="shared" si="187"/>
        <v>45305.36215277778</v>
      </c>
      <c r="AL144" s="237" t="s">
        <v>322</v>
      </c>
      <c r="AM144" s="237">
        <v>6.0000000000000001E-3</v>
      </c>
      <c r="AN144" s="237">
        <v>2.1999999999999999E-2</v>
      </c>
      <c r="AO144" s="237">
        <v>2.1999999999999999E-2</v>
      </c>
      <c r="AP144" s="237">
        <f>$CW$9</f>
        <v>57</v>
      </c>
      <c r="AQ144" s="237">
        <f>$CZ$9</f>
        <v>45.522224072695693</v>
      </c>
      <c r="AR144" s="237">
        <f t="shared" si="283"/>
        <v>2069.1920033043498</v>
      </c>
      <c r="AS144" s="237">
        <f t="shared" si="284"/>
        <v>12.415152019826099</v>
      </c>
      <c r="AT144" s="237">
        <f t="shared" si="285"/>
        <v>45.522224072695693</v>
      </c>
      <c r="AU144" s="381">
        <f>AT144/SIN(RADIANS($CX$6))</f>
        <v>51.557107625490765</v>
      </c>
      <c r="AV144" s="4">
        <f t="shared" si="278"/>
        <v>1.979227133595465</v>
      </c>
      <c r="AW144" s="4">
        <f t="shared" si="279"/>
        <v>2.1677249558426523</v>
      </c>
      <c r="AX144" s="1">
        <f t="shared" si="291"/>
        <v>14.394379153421564</v>
      </c>
      <c r="AY144" s="1">
        <f t="shared" si="292"/>
        <v>10.247427063983446</v>
      </c>
      <c r="BV144" s="188">
        <v>0.54878472222222219</v>
      </c>
      <c r="BW144" s="464">
        <f t="shared" si="186"/>
        <v>45305.548784722225</v>
      </c>
      <c r="BX144" s="145" t="s">
        <v>329</v>
      </c>
      <c r="BY144" s="145">
        <v>4.0000000000000001E-3</v>
      </c>
      <c r="BZ144" s="145">
        <v>1.9E-2</v>
      </c>
      <c r="CA144" s="145">
        <v>1.9E-2</v>
      </c>
      <c r="CB144" s="145">
        <f>$CW$16</f>
        <v>20.6</v>
      </c>
      <c r="CC144" s="145">
        <f>$CZ$16</f>
        <v>16.665750084123918</v>
      </c>
      <c r="CD144" s="145">
        <f t="shared" ref="CD144:CD154" si="298">CC144/CA144</f>
        <v>877.14474126967991</v>
      </c>
      <c r="CE144" s="145">
        <f t="shared" ref="CE144:CE154" si="299">BY144*CD144</f>
        <v>3.5085789650787196</v>
      </c>
      <c r="CF144" s="145">
        <f t="shared" ref="CF144:CF154" si="300">BZ144*CD144</f>
        <v>16.665750084123918</v>
      </c>
      <c r="CG144" s="381">
        <f>CF144/SIN(RADIANS($CX$6))</f>
        <v>18.875129417547086</v>
      </c>
      <c r="CH144" s="4">
        <f t="shared" si="296"/>
        <v>0.83328750420619591</v>
      </c>
      <c r="CI144" s="4">
        <f t="shared" si="297"/>
        <v>0.92587500467355111</v>
      </c>
      <c r="CJ144" s="1">
        <f t="shared" si="286"/>
        <v>4.3418664692849154</v>
      </c>
      <c r="CK144" s="1">
        <f t="shared" si="287"/>
        <v>2.5827039604051683</v>
      </c>
    </row>
    <row r="145" spans="36:89" x14ac:dyDescent="0.25">
      <c r="AJ145" s="263">
        <v>0.36431712962962964</v>
      </c>
      <c r="AK145" s="464">
        <f t="shared" si="187"/>
        <v>45305.364317129628</v>
      </c>
      <c r="AL145" s="237" t="s">
        <v>322</v>
      </c>
      <c r="AM145" s="237">
        <v>6.0000000000000001E-3</v>
      </c>
      <c r="AN145" s="237">
        <v>2.1999999999999999E-2</v>
      </c>
      <c r="AO145" s="237">
        <v>2.1999999999999999E-2</v>
      </c>
      <c r="AP145" s="237">
        <f>$CW$9</f>
        <v>57</v>
      </c>
      <c r="AQ145" s="237">
        <f>$CZ$9</f>
        <v>45.522224072695693</v>
      </c>
      <c r="AR145" s="237">
        <f t="shared" si="283"/>
        <v>2069.1920033043498</v>
      </c>
      <c r="AS145" s="237">
        <f t="shared" si="284"/>
        <v>12.415152019826099</v>
      </c>
      <c r="AT145" s="237">
        <f t="shared" si="285"/>
        <v>45.522224072695693</v>
      </c>
      <c r="AU145" s="381">
        <f>AT145/SIN(RADIANS($CX$6))</f>
        <v>51.557107625490765</v>
      </c>
      <c r="AV145" s="4">
        <f t="shared" si="278"/>
        <v>1.979227133595465</v>
      </c>
      <c r="AW145" s="4">
        <f t="shared" si="279"/>
        <v>2.1677249558426523</v>
      </c>
      <c r="AX145" s="1">
        <f t="shared" si="291"/>
        <v>14.394379153421564</v>
      </c>
      <c r="AY145" s="1">
        <f t="shared" si="292"/>
        <v>10.247427063983446</v>
      </c>
      <c r="BV145" s="188">
        <v>0.55091435185185189</v>
      </c>
      <c r="BW145" s="464">
        <f t="shared" si="186"/>
        <v>45305.55091435185</v>
      </c>
      <c r="BX145" s="145" t="s">
        <v>329</v>
      </c>
      <c r="BY145" s="145">
        <v>2E-3</v>
      </c>
      <c r="BZ145" s="145">
        <v>1.9E-2</v>
      </c>
      <c r="CA145" s="145">
        <v>1.9E-2</v>
      </c>
      <c r="CB145" s="145">
        <f>$CW$16</f>
        <v>20.6</v>
      </c>
      <c r="CC145" s="145">
        <f>$CZ$16</f>
        <v>16.665750084123918</v>
      </c>
      <c r="CD145" s="145">
        <f t="shared" si="298"/>
        <v>877.14474126967991</v>
      </c>
      <c r="CE145" s="145">
        <f t="shared" si="299"/>
        <v>1.7542894825393598</v>
      </c>
      <c r="CF145" s="145">
        <f t="shared" si="300"/>
        <v>16.665750084123918</v>
      </c>
      <c r="CG145" s="381">
        <f>CF145/SIN(RADIANS($CX$6))</f>
        <v>18.875129417547086</v>
      </c>
      <c r="CH145" s="4">
        <f t="shared" si="296"/>
        <v>0.83328750420619591</v>
      </c>
      <c r="CI145" s="4">
        <f t="shared" si="297"/>
        <v>0.92587500467355111</v>
      </c>
      <c r="CJ145" s="1">
        <f t="shared" si="286"/>
        <v>2.5875769867455558</v>
      </c>
      <c r="CK145" s="1">
        <f t="shared" si="287"/>
        <v>0.82841447786580868</v>
      </c>
    </row>
    <row r="146" spans="36:89" x14ac:dyDescent="0.25">
      <c r="AJ146" s="263">
        <v>0.36646990740740742</v>
      </c>
      <c r="AK146" s="464">
        <f t="shared" si="187"/>
        <v>45305.366469907407</v>
      </c>
      <c r="AL146" s="237" t="s">
        <v>322</v>
      </c>
      <c r="AM146" s="237">
        <v>7.0000000000000001E-3</v>
      </c>
      <c r="AN146" s="237">
        <v>2.1999999999999999E-2</v>
      </c>
      <c r="AO146" s="237">
        <v>2.1999999999999999E-2</v>
      </c>
      <c r="AP146" s="237">
        <f>$CW$9</f>
        <v>57</v>
      </c>
      <c r="AQ146" s="237">
        <f>$CZ$9</f>
        <v>45.522224072695693</v>
      </c>
      <c r="AR146" s="237">
        <f t="shared" si="283"/>
        <v>2069.1920033043498</v>
      </c>
      <c r="AS146" s="237">
        <f t="shared" si="284"/>
        <v>14.484344023130449</v>
      </c>
      <c r="AT146" s="237">
        <f t="shared" si="285"/>
        <v>45.522224072695693</v>
      </c>
      <c r="AU146" s="381">
        <f>AT146/SIN(RADIANS($CX$6))</f>
        <v>51.557107625490765</v>
      </c>
      <c r="AV146" s="4">
        <f t="shared" si="278"/>
        <v>1.979227133595465</v>
      </c>
      <c r="AW146" s="4">
        <f t="shared" si="279"/>
        <v>2.1677249558426523</v>
      </c>
      <c r="AX146" s="1">
        <f t="shared" si="291"/>
        <v>16.463571156725912</v>
      </c>
      <c r="AY146" s="1">
        <f t="shared" si="292"/>
        <v>12.316619067287796</v>
      </c>
      <c r="BV146" s="188">
        <v>0.55269675925925921</v>
      </c>
      <c r="BW146" s="464">
        <f t="shared" si="186"/>
        <v>45305.55269675926</v>
      </c>
      <c r="BX146" s="145" t="s">
        <v>329</v>
      </c>
      <c r="BY146" s="145">
        <v>3.0000000000000001E-3</v>
      </c>
      <c r="BZ146" s="145">
        <v>1.4E-2</v>
      </c>
      <c r="CA146" s="145">
        <v>1.4E-2</v>
      </c>
      <c r="CB146" s="145">
        <f>$CW$16</f>
        <v>20.6</v>
      </c>
      <c r="CC146" s="145">
        <f>$CZ$16</f>
        <v>16.665750084123918</v>
      </c>
      <c r="CD146" s="145">
        <f t="shared" si="298"/>
        <v>1190.4107202945656</v>
      </c>
      <c r="CE146" s="145">
        <f t="shared" si="299"/>
        <v>3.5712321608836968</v>
      </c>
      <c r="CF146" s="145">
        <f t="shared" si="300"/>
        <v>16.665750084123918</v>
      </c>
      <c r="CG146" s="381">
        <f>CF146/SIN(RADIANS($CX$6))</f>
        <v>18.875129417547086</v>
      </c>
      <c r="CH146" s="4">
        <f t="shared" si="296"/>
        <v>1.1110500056082613</v>
      </c>
      <c r="CI146" s="4">
        <f t="shared" si="297"/>
        <v>1.2819807757018398</v>
      </c>
      <c r="CJ146" s="1">
        <f t="shared" si="286"/>
        <v>4.6822821664919578</v>
      </c>
      <c r="CK146" s="1">
        <f t="shared" si="287"/>
        <v>2.2892513851818572</v>
      </c>
    </row>
    <row r="147" spans="36:89" x14ac:dyDescent="0.25">
      <c r="AJ147" s="263">
        <v>0.36866898148148147</v>
      </c>
      <c r="AK147" s="464">
        <f t="shared" si="187"/>
        <v>45305.368668981479</v>
      </c>
      <c r="AL147" s="237" t="s">
        <v>322</v>
      </c>
      <c r="AM147" s="237">
        <v>7.0000000000000001E-3</v>
      </c>
      <c r="AN147" s="237">
        <v>2.1999999999999999E-2</v>
      </c>
      <c r="AO147" s="237">
        <v>2.1999999999999999E-2</v>
      </c>
      <c r="AP147" s="237">
        <f>$CW$9</f>
        <v>57</v>
      </c>
      <c r="AQ147" s="237">
        <f>$CZ$9</f>
        <v>45.522224072695693</v>
      </c>
      <c r="AR147" s="237">
        <f t="shared" si="283"/>
        <v>2069.1920033043498</v>
      </c>
      <c r="AS147" s="237">
        <f t="shared" si="284"/>
        <v>14.484344023130449</v>
      </c>
      <c r="AT147" s="237">
        <f t="shared" si="285"/>
        <v>45.522224072695693</v>
      </c>
      <c r="AU147" s="381">
        <f>AT147/SIN(RADIANS($CX$6))</f>
        <v>51.557107625490765</v>
      </c>
      <c r="AV147" s="4">
        <f t="shared" si="278"/>
        <v>1.979227133595465</v>
      </c>
      <c r="AW147" s="4">
        <f t="shared" si="279"/>
        <v>2.1677249558426523</v>
      </c>
      <c r="AX147" s="1">
        <f t="shared" si="291"/>
        <v>16.463571156725912</v>
      </c>
      <c r="AY147" s="1">
        <f t="shared" si="292"/>
        <v>12.316619067287796</v>
      </c>
      <c r="BV147" s="188">
        <v>0.55590277777777775</v>
      </c>
      <c r="BW147" s="464">
        <f t="shared" si="186"/>
        <v>45305.555902777778</v>
      </c>
      <c r="BX147" s="145" t="s">
        <v>329</v>
      </c>
      <c r="BY147" s="145">
        <v>1E-3</v>
      </c>
      <c r="BZ147" s="145">
        <v>1.4E-2</v>
      </c>
      <c r="CA147" s="145">
        <v>1.4E-2</v>
      </c>
      <c r="CB147" s="145">
        <f>$CW$16</f>
        <v>20.6</v>
      </c>
      <c r="CC147" s="145">
        <f>$CZ$16</f>
        <v>16.665750084123918</v>
      </c>
      <c r="CD147" s="145">
        <f t="shared" ref="CD147" si="301">CC147/CA147</f>
        <v>1190.4107202945656</v>
      </c>
      <c r="CE147" s="145">
        <f t="shared" ref="CE147" si="302">BY147*CD147</f>
        <v>1.1904107202945657</v>
      </c>
      <c r="CF147" s="145">
        <f t="shared" ref="CF147" si="303">BZ147*CD147</f>
        <v>16.665750084123918</v>
      </c>
      <c r="CG147" s="381">
        <f>CF147/SIN(RADIANS($CX$6))</f>
        <v>18.875129417547086</v>
      </c>
      <c r="CH147" s="4">
        <f t="shared" si="296"/>
        <v>1.1110500056082613</v>
      </c>
      <c r="CI147" s="4">
        <f t="shared" si="297"/>
        <v>1.2819807757018398</v>
      </c>
      <c r="CJ147" s="1">
        <f t="shared" si="286"/>
        <v>2.3014607259028272</v>
      </c>
      <c r="CK147" s="1">
        <f t="shared" si="287"/>
        <v>-9.1570055407274031E-2</v>
      </c>
    </row>
    <row r="148" spans="36:89" x14ac:dyDescent="0.25">
      <c r="AJ148" s="263">
        <v>0.37079861111111106</v>
      </c>
      <c r="AK148" s="464">
        <f t="shared" si="187"/>
        <v>45305.370798611111</v>
      </c>
      <c r="AL148" s="237" t="s">
        <v>322</v>
      </c>
      <c r="AM148" s="237">
        <v>6.0000000000000001E-3</v>
      </c>
      <c r="AN148" s="237">
        <v>2.1999999999999999E-2</v>
      </c>
      <c r="AO148" s="237">
        <v>2.1999999999999999E-2</v>
      </c>
      <c r="AP148" s="237">
        <f>$CW$9</f>
        <v>57</v>
      </c>
      <c r="AQ148" s="237">
        <f>$CZ$9</f>
        <v>45.522224072695693</v>
      </c>
      <c r="AR148" s="237">
        <f t="shared" si="283"/>
        <v>2069.1920033043498</v>
      </c>
      <c r="AS148" s="237">
        <f t="shared" si="284"/>
        <v>12.415152019826099</v>
      </c>
      <c r="AT148" s="237">
        <f t="shared" si="285"/>
        <v>45.522224072695693</v>
      </c>
      <c r="AU148" s="381">
        <f>AT148/SIN(RADIANS($CX$6))</f>
        <v>51.557107625490765</v>
      </c>
      <c r="AV148" s="4">
        <f t="shared" si="278"/>
        <v>1.979227133595465</v>
      </c>
      <c r="AW148" s="4">
        <f t="shared" si="279"/>
        <v>2.1677249558426523</v>
      </c>
      <c r="AX148" s="1">
        <f t="shared" si="291"/>
        <v>14.394379153421564</v>
      </c>
      <c r="AY148" s="1">
        <f t="shared" si="292"/>
        <v>10.247427063983446</v>
      </c>
      <c r="BV148" s="188">
        <v>0.55943287037037037</v>
      </c>
      <c r="BW148" s="464">
        <f t="shared" si="186"/>
        <v>45305.559432870374</v>
      </c>
      <c r="BX148" s="145" t="s">
        <v>329</v>
      </c>
      <c r="BY148" s="145">
        <v>1E-3</v>
      </c>
      <c r="BZ148" s="145">
        <v>1.4E-2</v>
      </c>
      <c r="CA148" s="145">
        <v>1.4E-2</v>
      </c>
      <c r="CB148" s="145">
        <f>$CW$16</f>
        <v>20.6</v>
      </c>
      <c r="CC148" s="145">
        <f>$CZ$16</f>
        <v>16.665750084123918</v>
      </c>
      <c r="CD148" s="145">
        <f t="shared" ref="CD148" si="304">CC148/CA148</f>
        <v>1190.4107202945656</v>
      </c>
      <c r="CE148" s="145">
        <f t="shared" ref="CE148" si="305">BY148*CD148</f>
        <v>1.1904107202945657</v>
      </c>
      <c r="CF148" s="145">
        <f t="shared" ref="CF148" si="306">BZ148*CD148</f>
        <v>16.665750084123918</v>
      </c>
      <c r="CG148" s="381">
        <f>CF148/SIN(RADIANS($CX$6))</f>
        <v>18.875129417547086</v>
      </c>
      <c r="CH148" s="4">
        <f t="shared" ref="CH148" si="307">0.001*((CC148/(CA148+0.001)))</f>
        <v>1.1110500056082613</v>
      </c>
      <c r="CI148" s="4">
        <f t="shared" ref="CI148" si="308">0.001*((CC148/(CA148-0.001)))</f>
        <v>1.2819807757018398</v>
      </c>
      <c r="CJ148" s="1">
        <f t="shared" si="286"/>
        <v>2.3014607259028272</v>
      </c>
      <c r="CK148" s="1">
        <f t="shared" si="287"/>
        <v>-9.1570055407274031E-2</v>
      </c>
    </row>
    <row r="149" spans="36:89" x14ac:dyDescent="0.25">
      <c r="AJ149" s="263">
        <v>0.37260416666666668</v>
      </c>
      <c r="AK149" s="464">
        <f t="shared" si="187"/>
        <v>45305.372604166667</v>
      </c>
      <c r="AL149" s="237" t="s">
        <v>322</v>
      </c>
      <c r="AM149" s="237">
        <v>5.0000000000000001E-3</v>
      </c>
      <c r="AN149" s="237">
        <v>2.1999999999999999E-2</v>
      </c>
      <c r="AO149" s="237">
        <v>2.1999999999999999E-2</v>
      </c>
      <c r="AP149" s="237">
        <f>$CW$9</f>
        <v>57</v>
      </c>
      <c r="AQ149" s="237">
        <f>$CZ$9</f>
        <v>45.522224072695693</v>
      </c>
      <c r="AR149" s="237">
        <f t="shared" si="283"/>
        <v>2069.1920033043498</v>
      </c>
      <c r="AS149" s="237">
        <f t="shared" si="284"/>
        <v>10.345960016521749</v>
      </c>
      <c r="AT149" s="237">
        <f t="shared" si="285"/>
        <v>45.522224072695693</v>
      </c>
      <c r="AU149" s="381">
        <f>AT149/SIN(RADIANS($CX$6))</f>
        <v>51.557107625490765</v>
      </c>
      <c r="AV149" s="4">
        <f t="shared" si="278"/>
        <v>1.979227133595465</v>
      </c>
      <c r="AW149" s="4">
        <f t="shared" si="279"/>
        <v>2.1677249558426523</v>
      </c>
      <c r="AX149" s="1">
        <f t="shared" si="291"/>
        <v>12.325187150117214</v>
      </c>
      <c r="AY149" s="1">
        <f t="shared" si="292"/>
        <v>8.1782350606790963</v>
      </c>
      <c r="BV149" s="188">
        <v>0.56269675925925922</v>
      </c>
      <c r="BW149" s="464">
        <f t="shared" si="186"/>
        <v>45305.562696759262</v>
      </c>
      <c r="BX149" s="145" t="s">
        <v>329</v>
      </c>
      <c r="BY149" s="145">
        <v>2E-3</v>
      </c>
      <c r="BZ149" s="145">
        <v>1.4E-2</v>
      </c>
      <c r="CA149" s="145">
        <v>1.4E-2</v>
      </c>
      <c r="CB149" s="145">
        <f>$CW$16</f>
        <v>20.6</v>
      </c>
      <c r="CC149" s="145">
        <f>$CZ$16</f>
        <v>16.665750084123918</v>
      </c>
      <c r="CD149" s="145">
        <f t="shared" ref="CD149" si="309">CC149/CA149</f>
        <v>1190.4107202945656</v>
      </c>
      <c r="CE149" s="145">
        <f t="shared" ref="CE149" si="310">BY149*CD149</f>
        <v>2.3808214405891315</v>
      </c>
      <c r="CF149" s="145">
        <f t="shared" ref="CF149" si="311">BZ149*CD149</f>
        <v>16.665750084123918</v>
      </c>
      <c r="CG149" s="381">
        <f>CF149/SIN(RADIANS($CX$6))</f>
        <v>18.875129417547086</v>
      </c>
      <c r="CH149" s="4">
        <f t="shared" ref="CH149" si="312">0.001*((CC149/(CA149+0.001)))</f>
        <v>1.1110500056082613</v>
      </c>
      <c r="CI149" s="4">
        <f t="shared" ref="CI149" si="313">0.001*((CC149/(CA149-0.001)))</f>
        <v>1.2819807757018398</v>
      </c>
      <c r="CJ149" s="1">
        <f t="shared" si="286"/>
        <v>3.4918714461973925</v>
      </c>
      <c r="CK149" s="1">
        <f t="shared" si="287"/>
        <v>1.0988406648872917</v>
      </c>
    </row>
    <row r="150" spans="36:89" x14ac:dyDescent="0.25">
      <c r="AJ150" s="263">
        <v>0.37440972222222224</v>
      </c>
      <c r="AK150" s="464">
        <f t="shared" si="187"/>
        <v>45305.374409722222</v>
      </c>
      <c r="AL150" s="237" t="s">
        <v>322</v>
      </c>
      <c r="AM150" s="237">
        <v>6.0000000000000001E-3</v>
      </c>
      <c r="AN150" s="237">
        <v>2.1999999999999999E-2</v>
      </c>
      <c r="AO150" s="237">
        <v>2.1999999999999999E-2</v>
      </c>
      <c r="AP150" s="237">
        <f>$CW$9</f>
        <v>57</v>
      </c>
      <c r="AQ150" s="237">
        <f>$CZ$9</f>
        <v>45.522224072695693</v>
      </c>
      <c r="AR150" s="237">
        <f t="shared" si="283"/>
        <v>2069.1920033043498</v>
      </c>
      <c r="AS150" s="237">
        <f t="shared" si="284"/>
        <v>12.415152019826099</v>
      </c>
      <c r="AT150" s="237">
        <f t="shared" si="285"/>
        <v>45.522224072695693</v>
      </c>
      <c r="AU150" s="381">
        <f>AT150/SIN(RADIANS($CX$6))</f>
        <v>51.557107625490765</v>
      </c>
      <c r="AV150" s="4">
        <f t="shared" si="278"/>
        <v>1.979227133595465</v>
      </c>
      <c r="AW150" s="4">
        <f t="shared" si="279"/>
        <v>2.1677249558426523</v>
      </c>
      <c r="AX150" s="1">
        <f t="shared" si="291"/>
        <v>14.394379153421564</v>
      </c>
      <c r="AY150" s="1">
        <f t="shared" si="292"/>
        <v>10.247427063983446</v>
      </c>
      <c r="BV150" s="188">
        <v>0.5662152777777778</v>
      </c>
      <c r="BW150" s="464">
        <f t="shared" si="186"/>
        <v>45305.56621527778</v>
      </c>
      <c r="BX150" s="145" t="s">
        <v>329</v>
      </c>
      <c r="BY150" s="145">
        <v>2E-3</v>
      </c>
      <c r="BZ150" s="145">
        <v>1.4E-2</v>
      </c>
      <c r="CA150" s="145">
        <v>1.4E-2</v>
      </c>
      <c r="CB150" s="145">
        <f>$CW$16</f>
        <v>20.6</v>
      </c>
      <c r="CC150" s="145">
        <f>$CZ$16</f>
        <v>16.665750084123918</v>
      </c>
      <c r="CD150" s="145">
        <f t="shared" ref="CD150" si="314">CC150/CA150</f>
        <v>1190.4107202945656</v>
      </c>
      <c r="CE150" s="145">
        <f t="shared" ref="CE150" si="315">BY150*CD150</f>
        <v>2.3808214405891315</v>
      </c>
      <c r="CF150" s="145">
        <f t="shared" ref="CF150" si="316">BZ150*CD150</f>
        <v>16.665750084123918</v>
      </c>
      <c r="CG150" s="381">
        <f>CF150/SIN(RADIANS($CX$6))</f>
        <v>18.875129417547086</v>
      </c>
      <c r="CH150" s="4">
        <f t="shared" ref="CH150" si="317">0.001*((CC150/(CA150+0.001)))</f>
        <v>1.1110500056082613</v>
      </c>
      <c r="CI150" s="4">
        <f t="shared" ref="CI150" si="318">0.001*((CC150/(CA150-0.001)))</f>
        <v>1.2819807757018398</v>
      </c>
      <c r="CJ150" s="1">
        <f t="shared" si="286"/>
        <v>3.4918714461973925</v>
      </c>
      <c r="CK150" s="1">
        <f t="shared" si="287"/>
        <v>1.0988406648872917</v>
      </c>
    </row>
    <row r="151" spans="36:89" x14ac:dyDescent="0.25">
      <c r="AJ151" s="263">
        <v>0.37778935185185186</v>
      </c>
      <c r="AK151" s="464">
        <f t="shared" si="187"/>
        <v>45305.377789351849</v>
      </c>
      <c r="AL151" s="237" t="s">
        <v>322</v>
      </c>
      <c r="AM151" s="237">
        <v>6.0000000000000001E-3</v>
      </c>
      <c r="AN151" s="237">
        <v>2.1999999999999999E-2</v>
      </c>
      <c r="AO151" s="237">
        <v>2.1999999999999999E-2</v>
      </c>
      <c r="AP151" s="237">
        <f>$CW$9</f>
        <v>57</v>
      </c>
      <c r="AQ151" s="237">
        <f>$CZ$9</f>
        <v>45.522224072695693</v>
      </c>
      <c r="AR151" s="237">
        <f t="shared" si="283"/>
        <v>2069.1920033043498</v>
      </c>
      <c r="AS151" s="237">
        <f t="shared" si="284"/>
        <v>12.415152019826099</v>
      </c>
      <c r="AT151" s="237">
        <f t="shared" si="285"/>
        <v>45.522224072695693</v>
      </c>
      <c r="AU151" s="381">
        <f>AT151/SIN(RADIANS($CX$6))</f>
        <v>51.557107625490765</v>
      </c>
      <c r="AV151" s="4">
        <f t="shared" si="278"/>
        <v>1.979227133595465</v>
      </c>
      <c r="AW151" s="4">
        <f t="shared" si="279"/>
        <v>2.1677249558426523</v>
      </c>
      <c r="AX151" s="1">
        <f t="shared" si="291"/>
        <v>14.394379153421564</v>
      </c>
      <c r="AY151" s="1">
        <f t="shared" si="292"/>
        <v>10.247427063983446</v>
      </c>
      <c r="BV151" s="188">
        <v>0.569849537037037</v>
      </c>
      <c r="BW151" s="464">
        <f t="shared" si="186"/>
        <v>45305.569849537038</v>
      </c>
      <c r="BX151" s="145" t="s">
        <v>329</v>
      </c>
      <c r="BY151" s="145">
        <v>2E-3</v>
      </c>
      <c r="BZ151" s="145">
        <v>1.4E-2</v>
      </c>
      <c r="CA151" s="145">
        <v>1.4E-2</v>
      </c>
      <c r="CB151" s="145">
        <f>$CW$16</f>
        <v>20.6</v>
      </c>
      <c r="CC151" s="145">
        <f>$CZ$16</f>
        <v>16.665750084123918</v>
      </c>
      <c r="CD151" s="145">
        <f t="shared" si="298"/>
        <v>1190.4107202945656</v>
      </c>
      <c r="CE151" s="145">
        <f t="shared" si="299"/>
        <v>2.3808214405891315</v>
      </c>
      <c r="CF151" s="145">
        <f t="shared" si="300"/>
        <v>16.665750084123918</v>
      </c>
      <c r="CG151" s="381">
        <f>CF151/SIN(RADIANS($CX$6))</f>
        <v>18.875129417547086</v>
      </c>
      <c r="CH151" s="4">
        <f t="shared" si="296"/>
        <v>1.1110500056082613</v>
      </c>
      <c r="CI151" s="4">
        <f t="shared" si="297"/>
        <v>1.2819807757018398</v>
      </c>
      <c r="CJ151" s="1">
        <f t="shared" si="286"/>
        <v>3.4918714461973925</v>
      </c>
      <c r="CK151" s="1">
        <f t="shared" si="287"/>
        <v>1.0988406648872917</v>
      </c>
    </row>
    <row r="152" spans="36:89" x14ac:dyDescent="0.25">
      <c r="AJ152" s="263">
        <v>0.38116898148148143</v>
      </c>
      <c r="AK152" s="464">
        <f t="shared" si="187"/>
        <v>45305.381168981483</v>
      </c>
      <c r="AL152" s="237" t="s">
        <v>322</v>
      </c>
      <c r="AM152" s="237">
        <v>5.0000000000000001E-3</v>
      </c>
      <c r="AN152" s="237">
        <v>2.1999999999999999E-2</v>
      </c>
      <c r="AO152" s="237">
        <v>2.1999999999999999E-2</v>
      </c>
      <c r="AP152" s="237">
        <f>$CW$9</f>
        <v>57</v>
      </c>
      <c r="AQ152" s="237">
        <f>$CZ$9</f>
        <v>45.522224072695693</v>
      </c>
      <c r="AR152" s="237">
        <f t="shared" si="283"/>
        <v>2069.1920033043498</v>
      </c>
      <c r="AS152" s="237">
        <f t="shared" si="284"/>
        <v>10.345960016521749</v>
      </c>
      <c r="AT152" s="237">
        <f t="shared" si="285"/>
        <v>45.522224072695693</v>
      </c>
      <c r="AU152" s="381">
        <f>AT152/SIN(RADIANS($CX$6))</f>
        <v>51.557107625490765</v>
      </c>
      <c r="AV152" s="4">
        <f t="shared" si="278"/>
        <v>1.979227133595465</v>
      </c>
      <c r="AW152" s="4">
        <f t="shared" si="279"/>
        <v>2.1677249558426523</v>
      </c>
      <c r="AX152" s="1">
        <f t="shared" si="291"/>
        <v>12.325187150117214</v>
      </c>
      <c r="AY152" s="1">
        <f t="shared" si="292"/>
        <v>8.1782350606790963</v>
      </c>
      <c r="BV152" s="188">
        <v>0.57337962962962963</v>
      </c>
      <c r="BW152" s="464">
        <f t="shared" si="186"/>
        <v>45305.573379629626</v>
      </c>
      <c r="BX152" s="145" t="s">
        <v>329</v>
      </c>
      <c r="BY152" s="145">
        <v>1E-3</v>
      </c>
      <c r="BZ152" s="145">
        <v>1.4E-2</v>
      </c>
      <c r="CA152" s="145">
        <v>1.4E-2</v>
      </c>
      <c r="CB152" s="145">
        <f>$CW$16</f>
        <v>20.6</v>
      </c>
      <c r="CC152" s="145">
        <f>$CZ$16</f>
        <v>16.665750084123918</v>
      </c>
      <c r="CD152" s="145">
        <f t="shared" si="298"/>
        <v>1190.4107202945656</v>
      </c>
      <c r="CE152" s="145">
        <f t="shared" si="299"/>
        <v>1.1904107202945657</v>
      </c>
      <c r="CF152" s="145">
        <f t="shared" si="300"/>
        <v>16.665750084123918</v>
      </c>
      <c r="CG152" s="381">
        <f>CF152/SIN(RADIANS($CX$6))</f>
        <v>18.875129417547086</v>
      </c>
      <c r="CH152" s="4">
        <f t="shared" si="296"/>
        <v>1.1110500056082613</v>
      </c>
      <c r="CI152" s="4">
        <f t="shared" si="297"/>
        <v>1.2819807757018398</v>
      </c>
      <c r="CJ152" s="1">
        <f t="shared" si="286"/>
        <v>2.3014607259028272</v>
      </c>
      <c r="CK152" s="1">
        <f t="shared" si="287"/>
        <v>-9.1570055407274031E-2</v>
      </c>
    </row>
    <row r="153" spans="36:89" x14ac:dyDescent="0.25">
      <c r="AJ153" s="263">
        <v>0.3825810185185185</v>
      </c>
      <c r="AK153" s="464">
        <f t="shared" si="187"/>
        <v>45305.382581018515</v>
      </c>
      <c r="AL153" s="237" t="s">
        <v>322</v>
      </c>
      <c r="AM153" s="237">
        <v>7.0000000000000001E-3</v>
      </c>
      <c r="AN153" s="237">
        <v>2.1999999999999999E-2</v>
      </c>
      <c r="AO153" s="237">
        <v>2.1999999999999999E-2</v>
      </c>
      <c r="AP153" s="237">
        <f>$CW$9</f>
        <v>57</v>
      </c>
      <c r="AQ153" s="237">
        <f>$CZ$9</f>
        <v>45.522224072695693</v>
      </c>
      <c r="AR153" s="237">
        <f t="shared" si="283"/>
        <v>2069.1920033043498</v>
      </c>
      <c r="AS153" s="237">
        <f t="shared" si="284"/>
        <v>14.484344023130449</v>
      </c>
      <c r="AT153" s="237">
        <f t="shared" si="285"/>
        <v>45.522224072695693</v>
      </c>
      <c r="AU153" s="381">
        <f>AT153/SIN(RADIANS($CX$6))</f>
        <v>51.557107625490765</v>
      </c>
      <c r="AV153" s="4">
        <f t="shared" si="278"/>
        <v>1.979227133595465</v>
      </c>
      <c r="AW153" s="4">
        <f t="shared" si="279"/>
        <v>2.1677249558426523</v>
      </c>
      <c r="AX153" s="1">
        <f t="shared" si="291"/>
        <v>16.463571156725912</v>
      </c>
      <c r="AY153" s="1">
        <f t="shared" si="292"/>
        <v>12.316619067287796</v>
      </c>
      <c r="BV153" s="188">
        <v>0.57659722222222221</v>
      </c>
      <c r="BW153" s="464">
        <f t="shared" si="186"/>
        <v>45305.576597222222</v>
      </c>
      <c r="BX153" s="145" t="s">
        <v>329</v>
      </c>
      <c r="BY153" s="145">
        <v>1E-3</v>
      </c>
      <c r="BZ153" s="145">
        <v>1.2999999999999999E-2</v>
      </c>
      <c r="CA153" s="145">
        <v>1.2999999999999999E-2</v>
      </c>
      <c r="CB153" s="145">
        <f>$CW$16</f>
        <v>20.6</v>
      </c>
      <c r="CC153" s="145">
        <f>$CZ$16</f>
        <v>16.665750084123918</v>
      </c>
      <c r="CD153" s="145">
        <f t="shared" si="298"/>
        <v>1281.9807757018398</v>
      </c>
      <c r="CE153" s="145">
        <f t="shared" si="299"/>
        <v>1.2819807757018398</v>
      </c>
      <c r="CF153" s="145">
        <f t="shared" si="300"/>
        <v>16.665750084123918</v>
      </c>
      <c r="CG153" s="381">
        <f>CF153/SIN(RADIANS($CX$6))</f>
        <v>18.875129417547086</v>
      </c>
      <c r="CH153" s="4">
        <f t="shared" si="296"/>
        <v>1.1904107202945657</v>
      </c>
      <c r="CI153" s="4">
        <f t="shared" si="297"/>
        <v>1.3888125070103265</v>
      </c>
      <c r="CJ153" s="1">
        <f t="shared" si="286"/>
        <v>2.4723914959964057</v>
      </c>
      <c r="CK153" s="1">
        <f t="shared" si="287"/>
        <v>-0.10683173130848678</v>
      </c>
    </row>
    <row r="154" spans="36:89" x14ac:dyDescent="0.25">
      <c r="AJ154" s="263">
        <v>0.38594907407407408</v>
      </c>
      <c r="AK154" s="464">
        <f t="shared" si="187"/>
        <v>45305.385949074072</v>
      </c>
      <c r="AL154" s="237" t="s">
        <v>322</v>
      </c>
      <c r="AM154" s="237">
        <v>6.0000000000000001E-3</v>
      </c>
      <c r="AN154" s="237">
        <v>2.1999999999999999E-2</v>
      </c>
      <c r="AO154" s="237">
        <v>2.1999999999999999E-2</v>
      </c>
      <c r="AP154" s="237">
        <f>$CW$9</f>
        <v>57</v>
      </c>
      <c r="AQ154" s="237">
        <f>$CZ$9</f>
        <v>45.522224072695693</v>
      </c>
      <c r="AR154" s="237">
        <f t="shared" si="283"/>
        <v>2069.1920033043498</v>
      </c>
      <c r="AS154" s="237">
        <f t="shared" si="284"/>
        <v>12.415152019826099</v>
      </c>
      <c r="AT154" s="237">
        <f t="shared" si="285"/>
        <v>45.522224072695693</v>
      </c>
      <c r="AU154" s="381">
        <f>AT154/SIN(RADIANS($CX$6))</f>
        <v>51.557107625490765</v>
      </c>
      <c r="AV154" s="4">
        <f t="shared" si="278"/>
        <v>1.979227133595465</v>
      </c>
      <c r="AW154" s="4">
        <f t="shared" si="279"/>
        <v>2.1677249558426523</v>
      </c>
      <c r="AX154" s="1">
        <f t="shared" si="291"/>
        <v>14.394379153421564</v>
      </c>
      <c r="AY154" s="1">
        <f t="shared" si="292"/>
        <v>10.247427063983446</v>
      </c>
      <c r="BV154" s="188">
        <v>0.58012731481481483</v>
      </c>
      <c r="BW154" s="464">
        <f t="shared" si="186"/>
        <v>45305.580127314817</v>
      </c>
      <c r="BX154" s="145" t="s">
        <v>329</v>
      </c>
      <c r="BY154" s="145">
        <v>5.0000000000000001E-4</v>
      </c>
      <c r="BZ154" s="145">
        <v>1.2999999999999999E-2</v>
      </c>
      <c r="CA154" s="145">
        <v>1.2999999999999999E-2</v>
      </c>
      <c r="CB154" s="145">
        <f>$CW$16</f>
        <v>20.6</v>
      </c>
      <c r="CC154" s="145">
        <f>$CZ$16</f>
        <v>16.665750084123918</v>
      </c>
      <c r="CD154" s="145">
        <f t="shared" si="298"/>
        <v>1281.9807757018398</v>
      </c>
      <c r="CE154" s="145">
        <f t="shared" si="299"/>
        <v>0.64099038785091988</v>
      </c>
      <c r="CF154" s="145">
        <f t="shared" si="300"/>
        <v>16.665750084123918</v>
      </c>
      <c r="CG154" s="381">
        <f>CF154/SIN(RADIANS($CX$6))</f>
        <v>18.875129417547086</v>
      </c>
      <c r="CH154" s="4">
        <f t="shared" si="296"/>
        <v>1.1904107202945657</v>
      </c>
      <c r="CI154" s="4">
        <f t="shared" si="297"/>
        <v>1.3888125070103265</v>
      </c>
      <c r="CJ154" s="1">
        <f t="shared" si="286"/>
        <v>1.8314011081454855</v>
      </c>
      <c r="CK154" s="1">
        <f t="shared" si="287"/>
        <v>-0.74782211915940666</v>
      </c>
    </row>
    <row r="155" spans="36:89" x14ac:dyDescent="0.25">
      <c r="AJ155" s="263">
        <v>0.38896990740740739</v>
      </c>
      <c r="AK155" s="464">
        <f t="shared" si="187"/>
        <v>45305.388969907406</v>
      </c>
      <c r="AL155" s="237" t="s">
        <v>322</v>
      </c>
      <c r="AM155" s="237">
        <v>6.0000000000000001E-3</v>
      </c>
      <c r="AN155" s="237">
        <v>2.8000000000000001E-2</v>
      </c>
      <c r="AO155" s="237">
        <v>2.8000000000000001E-2</v>
      </c>
      <c r="AP155" s="237">
        <f>$CW$9</f>
        <v>57</v>
      </c>
      <c r="AQ155" s="237">
        <f>$CZ$9</f>
        <v>45.522224072695693</v>
      </c>
      <c r="AR155" s="237">
        <f t="shared" si="283"/>
        <v>1625.793716881989</v>
      </c>
      <c r="AS155" s="237">
        <f t="shared" si="284"/>
        <v>9.7547623012919349</v>
      </c>
      <c r="AT155" s="237">
        <f t="shared" si="285"/>
        <v>45.522224072695693</v>
      </c>
      <c r="AU155" s="381">
        <f>AT155/SIN(RADIANS($CX$6))</f>
        <v>51.557107625490765</v>
      </c>
      <c r="AV155" s="4">
        <f t="shared" si="278"/>
        <v>1.5697318645757135</v>
      </c>
      <c r="AW155" s="4">
        <f t="shared" si="279"/>
        <v>1.6860082989887295</v>
      </c>
      <c r="AX155" s="1">
        <f t="shared" si="291"/>
        <v>11.324494165867648</v>
      </c>
      <c r="AY155" s="1">
        <f t="shared" si="292"/>
        <v>8.0687540023032049</v>
      </c>
      <c r="BV155" s="188">
        <v>0.58336805555555549</v>
      </c>
      <c r="BW155" s="464">
        <f t="shared" si="186"/>
        <v>45305.583368055559</v>
      </c>
      <c r="BX155" s="145" t="s">
        <v>329</v>
      </c>
      <c r="BY155" s="145">
        <v>2E-3</v>
      </c>
      <c r="BZ155" s="145">
        <v>1.2999999999999999E-2</v>
      </c>
      <c r="CA155" s="145">
        <v>1.2999999999999999E-2</v>
      </c>
      <c r="CB155" s="145">
        <f>$CW$16</f>
        <v>20.6</v>
      </c>
      <c r="CC155" s="145">
        <f>$CZ$16</f>
        <v>16.665750084123918</v>
      </c>
      <c r="CD155" s="145">
        <f t="shared" ref="CD155" si="319">CC155/CA155</f>
        <v>1281.9807757018398</v>
      </c>
      <c r="CE155" s="145">
        <f t="shared" ref="CE155" si="320">BY155*CD155</f>
        <v>2.5639615514036795</v>
      </c>
      <c r="CF155" s="145">
        <f t="shared" ref="CF155" si="321">BZ155*CD155</f>
        <v>16.665750084123918</v>
      </c>
      <c r="CG155" s="381">
        <f>CF155/SIN(RADIANS($CX$6))</f>
        <v>18.875129417547086</v>
      </c>
      <c r="CH155" s="4">
        <f t="shared" ref="CH155" si="322">0.001*((CC155/(CA155+0.001)))</f>
        <v>1.1904107202945657</v>
      </c>
      <c r="CI155" s="4">
        <f t="shared" ref="CI155" si="323">0.001*((CC155/(CA155-0.001)))</f>
        <v>1.3888125070103265</v>
      </c>
      <c r="CJ155" s="1">
        <f t="shared" si="286"/>
        <v>3.7543722716982453</v>
      </c>
      <c r="CK155" s="1">
        <f t="shared" si="287"/>
        <v>1.175149044393353</v>
      </c>
    </row>
    <row r="156" spans="36:89" x14ac:dyDescent="0.25">
      <c r="AJ156" s="263">
        <v>0.39245370370370369</v>
      </c>
      <c r="AK156" s="464">
        <f t="shared" si="187"/>
        <v>45305.392453703702</v>
      </c>
      <c r="AL156" s="237" t="s">
        <v>322</v>
      </c>
      <c r="AM156" s="237">
        <v>8.9999999999999993E-3</v>
      </c>
      <c r="AN156" s="237">
        <v>2.8000000000000001E-2</v>
      </c>
      <c r="AO156" s="237">
        <v>2.8000000000000001E-2</v>
      </c>
      <c r="AP156" s="237">
        <f>$CW$9</f>
        <v>57</v>
      </c>
      <c r="AQ156" s="237">
        <f>$CZ$9</f>
        <v>45.522224072695693</v>
      </c>
      <c r="AR156" s="237">
        <f t="shared" si="283"/>
        <v>1625.793716881989</v>
      </c>
      <c r="AS156" s="237">
        <f t="shared" si="284"/>
        <v>14.6321434519379</v>
      </c>
      <c r="AT156" s="237">
        <f t="shared" si="285"/>
        <v>45.522224072695693</v>
      </c>
      <c r="AU156" s="381">
        <f>AT156/SIN(RADIANS($CX$6))</f>
        <v>51.557107625490765</v>
      </c>
      <c r="AV156" s="4">
        <f t="shared" si="278"/>
        <v>1.5697318645757135</v>
      </c>
      <c r="AW156" s="4">
        <f t="shared" si="279"/>
        <v>1.6860082989887295</v>
      </c>
      <c r="AX156" s="1">
        <f t="shared" si="291"/>
        <v>16.201875316513615</v>
      </c>
      <c r="AY156" s="1">
        <f t="shared" si="292"/>
        <v>12.94613515294917</v>
      </c>
      <c r="BV156" s="188">
        <v>0.58655092592592595</v>
      </c>
      <c r="BW156" s="464">
        <f t="shared" ref="BW156:BW201" si="324">BV156+DATE(2024,1,14)</f>
        <v>45305.586550925924</v>
      </c>
      <c r="BX156" s="145" t="s">
        <v>329</v>
      </c>
      <c r="BY156" s="145">
        <v>6.0000000000000001E-3</v>
      </c>
      <c r="BZ156" s="145">
        <v>5.0999999999999997E-2</v>
      </c>
      <c r="CA156" s="145">
        <v>5.0999999999999997E-2</v>
      </c>
      <c r="CB156" s="145">
        <f>$CW$16</f>
        <v>20.6</v>
      </c>
      <c r="CC156" s="145">
        <f>$CZ$16</f>
        <v>16.665750084123918</v>
      </c>
      <c r="CD156" s="145">
        <f t="shared" ref="CD156" si="325">CC156/CA156</f>
        <v>326.77941341419449</v>
      </c>
      <c r="CE156" s="145">
        <f t="shared" ref="CE156" si="326">BY156*CD156</f>
        <v>1.9606764804851671</v>
      </c>
      <c r="CF156" s="145">
        <f t="shared" ref="CF156" si="327">BZ156*CD156</f>
        <v>16.665750084123918</v>
      </c>
      <c r="CG156" s="381">
        <f>CF156/SIN(RADIANS($CX$6))</f>
        <v>18.875129417547086</v>
      </c>
      <c r="CH156" s="4">
        <f t="shared" ref="CH156" si="328">0.001*((CC156/(CA156+0.001)))</f>
        <v>0.32049519392545994</v>
      </c>
      <c r="CI156" s="4">
        <f t="shared" ref="CI156" si="329">0.001*((CC156/(CA156-0.001)))</f>
        <v>0.33331500168247841</v>
      </c>
      <c r="CJ156" s="1">
        <f t="shared" si="286"/>
        <v>2.281171674410627</v>
      </c>
      <c r="CK156" s="1">
        <f t="shared" si="287"/>
        <v>1.6273614788026887</v>
      </c>
    </row>
    <row r="157" spans="36:89" x14ac:dyDescent="0.25">
      <c r="AJ157" s="263">
        <v>0.3959375</v>
      </c>
      <c r="AK157" s="464">
        <f t="shared" si="187"/>
        <v>45305.395937499998</v>
      </c>
      <c r="AL157" s="237" t="s">
        <v>322</v>
      </c>
      <c r="AM157" s="237">
        <v>8.0000000000000002E-3</v>
      </c>
      <c r="AN157" s="237">
        <v>2.8000000000000001E-2</v>
      </c>
      <c r="AO157" s="237">
        <v>2.8000000000000001E-2</v>
      </c>
      <c r="AP157" s="237">
        <f>$CW$9</f>
        <v>57</v>
      </c>
      <c r="AQ157" s="237">
        <f>$CZ$9</f>
        <v>45.522224072695693</v>
      </c>
      <c r="AR157" s="237">
        <f t="shared" si="283"/>
        <v>1625.793716881989</v>
      </c>
      <c r="AS157" s="237">
        <f t="shared" si="284"/>
        <v>13.006349735055911</v>
      </c>
      <c r="AT157" s="237">
        <f t="shared" si="285"/>
        <v>45.522224072695693</v>
      </c>
      <c r="AU157" s="381">
        <f>AT157/SIN(RADIANS($CX$6))</f>
        <v>51.557107625490765</v>
      </c>
      <c r="AV157" s="4">
        <f t="shared" si="278"/>
        <v>1.5697318645757135</v>
      </c>
      <c r="AW157" s="4">
        <f t="shared" si="279"/>
        <v>1.6860082989887295</v>
      </c>
      <c r="AX157" s="1">
        <f t="shared" si="291"/>
        <v>14.576081599631625</v>
      </c>
      <c r="AY157" s="1">
        <f t="shared" si="292"/>
        <v>11.320341436067181</v>
      </c>
      <c r="BV157" s="188">
        <v>0.59028935185185183</v>
      </c>
      <c r="BW157" s="464">
        <f t="shared" si="324"/>
        <v>45305.590289351851</v>
      </c>
      <c r="BX157" s="145" t="s">
        <v>329</v>
      </c>
      <c r="BY157" s="145">
        <v>1E-3</v>
      </c>
      <c r="BZ157" s="145">
        <v>0.01</v>
      </c>
      <c r="CA157" s="145">
        <v>0.01</v>
      </c>
      <c r="CB157" s="145">
        <f>$CW$16</f>
        <v>20.6</v>
      </c>
      <c r="CC157" s="145">
        <f>$CZ$16</f>
        <v>16.665750084123918</v>
      </c>
      <c r="CD157" s="145">
        <f t="shared" ref="CD157" si="330">CC157/CA157</f>
        <v>1666.5750084123918</v>
      </c>
      <c r="CE157" s="145">
        <f t="shared" ref="CE157" si="331">BY157*CD157</f>
        <v>1.6665750084123918</v>
      </c>
      <c r="CF157" s="145">
        <f t="shared" ref="CF157" si="332">BZ157*CD157</f>
        <v>16.665750084123918</v>
      </c>
      <c r="CG157" s="381">
        <f>CF157/SIN(RADIANS($CX$6))</f>
        <v>18.875129417547086</v>
      </c>
      <c r="CH157" s="4">
        <f t="shared" ref="CH157" si="333">0.001*((CC157/(CA157+0.001)))</f>
        <v>1.5150681894658107</v>
      </c>
      <c r="CI157" s="4">
        <f t="shared" ref="CI157" si="334">0.001*((CC157/(CA157-0.001)))</f>
        <v>1.8517500093471018</v>
      </c>
      <c r="CJ157" s="1">
        <f t="shared" si="286"/>
        <v>3.1816431978782025</v>
      </c>
      <c r="CK157" s="1">
        <f t="shared" si="287"/>
        <v>-0.18517500093470995</v>
      </c>
    </row>
    <row r="158" spans="36:89" x14ac:dyDescent="0.25">
      <c r="AJ158" s="263">
        <v>0.39942129629629625</v>
      </c>
      <c r="AK158" s="464">
        <f t="shared" si="187"/>
        <v>45305.399421296293</v>
      </c>
      <c r="AL158" s="237" t="s">
        <v>322</v>
      </c>
      <c r="AM158" s="237">
        <v>6.0000000000000001E-3</v>
      </c>
      <c r="AN158" s="237">
        <v>2.8000000000000001E-2</v>
      </c>
      <c r="AO158" s="237">
        <v>2.8000000000000001E-2</v>
      </c>
      <c r="AP158" s="237">
        <f>$CW$9</f>
        <v>57</v>
      </c>
      <c r="AQ158" s="237">
        <f>$CZ$9</f>
        <v>45.522224072695693</v>
      </c>
      <c r="AR158" s="237">
        <f t="shared" si="283"/>
        <v>1625.793716881989</v>
      </c>
      <c r="AS158" s="237">
        <f t="shared" si="284"/>
        <v>9.7547623012919349</v>
      </c>
      <c r="AT158" s="237">
        <f t="shared" si="285"/>
        <v>45.522224072695693</v>
      </c>
      <c r="AU158" s="381">
        <f>AT158/SIN(RADIANS($CX$6))</f>
        <v>51.557107625490765</v>
      </c>
      <c r="AV158" s="4">
        <f t="shared" si="278"/>
        <v>1.5697318645757135</v>
      </c>
      <c r="AW158" s="4">
        <f t="shared" si="279"/>
        <v>1.6860082989887295</v>
      </c>
      <c r="AX158" s="1">
        <f t="shared" si="291"/>
        <v>11.324494165867648</v>
      </c>
      <c r="AY158" s="1">
        <f t="shared" si="292"/>
        <v>8.0687540023032049</v>
      </c>
      <c r="BV158" s="188">
        <v>0.59380787037037031</v>
      </c>
      <c r="BW158" s="464">
        <f t="shared" si="324"/>
        <v>45305.593807870369</v>
      </c>
      <c r="BX158" s="145" t="s">
        <v>329</v>
      </c>
      <c r="BY158" s="145">
        <v>0</v>
      </c>
      <c r="BZ158" s="145">
        <v>0.01</v>
      </c>
      <c r="CA158" s="145">
        <v>0.01</v>
      </c>
      <c r="CB158" s="145">
        <f>$CW$16</f>
        <v>20.6</v>
      </c>
      <c r="CC158" s="145">
        <f>$CZ$16</f>
        <v>16.665750084123918</v>
      </c>
      <c r="CD158" s="145">
        <f t="shared" ref="CD158" si="335">CC158/CA158</f>
        <v>1666.5750084123918</v>
      </c>
      <c r="CE158" s="145">
        <f t="shared" ref="CE158" si="336">BY158*CD158</f>
        <v>0</v>
      </c>
      <c r="CF158" s="145">
        <f t="shared" ref="CF158" si="337">BZ158*CD158</f>
        <v>16.665750084123918</v>
      </c>
      <c r="CG158" s="381">
        <f>CF158/SIN(RADIANS($CX$6))</f>
        <v>18.875129417547086</v>
      </c>
      <c r="CH158" s="4">
        <f t="shared" ref="CH158" si="338">0.001*((CC158/(CA158+0.001)))</f>
        <v>1.5150681894658107</v>
      </c>
      <c r="CI158" s="4">
        <f t="shared" ref="CI158" si="339">0.001*((CC158/(CA158-0.001)))</f>
        <v>1.8517500093471018</v>
      </c>
      <c r="CJ158" s="1">
        <f t="shared" si="286"/>
        <v>1.5150681894658107</v>
      </c>
      <c r="CK158" s="1">
        <f t="shared" si="287"/>
        <v>-1.8517500093471018</v>
      </c>
    </row>
    <row r="159" spans="36:89" x14ac:dyDescent="0.25">
      <c r="AJ159" s="263">
        <v>0.40288194444444447</v>
      </c>
      <c r="AK159" s="464">
        <f t="shared" si="187"/>
        <v>45305.402881944443</v>
      </c>
      <c r="AL159" s="237" t="s">
        <v>322</v>
      </c>
      <c r="AM159" s="237">
        <v>7.0000000000000001E-3</v>
      </c>
      <c r="AN159" s="237">
        <v>2.8000000000000001E-2</v>
      </c>
      <c r="AO159" s="237">
        <v>2.8000000000000001E-2</v>
      </c>
      <c r="AP159" s="237">
        <f>$CW$9</f>
        <v>57</v>
      </c>
      <c r="AQ159" s="237">
        <f>$CZ$9</f>
        <v>45.522224072695693</v>
      </c>
      <c r="AR159" s="237">
        <f t="shared" si="283"/>
        <v>1625.793716881989</v>
      </c>
      <c r="AS159" s="237">
        <f t="shared" si="284"/>
        <v>11.380556018173923</v>
      </c>
      <c r="AT159" s="237">
        <f t="shared" si="285"/>
        <v>45.522224072695693</v>
      </c>
      <c r="AU159" s="381">
        <f>AT159/SIN(RADIANS($CX$6))</f>
        <v>51.557107625490765</v>
      </c>
      <c r="AV159" s="4">
        <f t="shared" si="278"/>
        <v>1.5697318645757135</v>
      </c>
      <c r="AW159" s="4">
        <f t="shared" si="279"/>
        <v>1.6860082989887295</v>
      </c>
      <c r="AX159" s="1">
        <f t="shared" si="291"/>
        <v>12.950287882749636</v>
      </c>
      <c r="AY159" s="1">
        <f t="shared" si="292"/>
        <v>9.6945477191851932</v>
      </c>
      <c r="BV159" s="188">
        <v>0.59739583333333335</v>
      </c>
      <c r="BW159" s="464">
        <f t="shared" si="324"/>
        <v>45305.597395833334</v>
      </c>
      <c r="BX159" s="145" t="s">
        <v>329</v>
      </c>
      <c r="BY159" s="145">
        <v>5.0000000000000001E-4</v>
      </c>
      <c r="BZ159" s="145">
        <v>0.01</v>
      </c>
      <c r="CA159" s="145">
        <v>0.01</v>
      </c>
      <c r="CB159" s="145">
        <f>$CW$16</f>
        <v>20.6</v>
      </c>
      <c r="CC159" s="145">
        <f>$CZ$16</f>
        <v>16.665750084123918</v>
      </c>
      <c r="CD159" s="145">
        <f t="shared" ref="CD159" si="340">CC159/CA159</f>
        <v>1666.5750084123918</v>
      </c>
      <c r="CE159" s="145">
        <f t="shared" ref="CE159" si="341">BY159*CD159</f>
        <v>0.83328750420619591</v>
      </c>
      <c r="CF159" s="145">
        <f t="shared" ref="CF159" si="342">BZ159*CD159</f>
        <v>16.665750084123918</v>
      </c>
      <c r="CG159" s="381">
        <f>CF159/SIN(RADIANS($CX$6))</f>
        <v>18.875129417547086</v>
      </c>
      <c r="CH159" s="4">
        <f t="shared" ref="CH159" si="343">0.001*((CC159/(CA159+0.001)))</f>
        <v>1.5150681894658107</v>
      </c>
      <c r="CI159" s="4">
        <f t="shared" ref="CI159" si="344">0.001*((CC159/(CA159-0.001)))</f>
        <v>1.8517500093471018</v>
      </c>
      <c r="CJ159" s="1">
        <f t="shared" si="286"/>
        <v>2.3483556936720067</v>
      </c>
      <c r="CK159" s="1">
        <f t="shared" si="287"/>
        <v>-1.018462505140906</v>
      </c>
    </row>
    <row r="160" spans="36:89" x14ac:dyDescent="0.25">
      <c r="AJ160" s="263">
        <v>0.40618055555555554</v>
      </c>
      <c r="AK160" s="464">
        <f t="shared" ref="AK160:AK218" si="345">AJ160+DATE(2024,1,14)</f>
        <v>45305.406180555554</v>
      </c>
      <c r="AL160" s="237" t="s">
        <v>322</v>
      </c>
      <c r="AM160" s="237">
        <v>7.0000000000000001E-3</v>
      </c>
      <c r="AN160" s="237">
        <v>2.8000000000000001E-2</v>
      </c>
      <c r="AO160" s="237">
        <v>2.8000000000000001E-2</v>
      </c>
      <c r="AP160" s="237">
        <f>$CW$9</f>
        <v>57</v>
      </c>
      <c r="AQ160" s="237">
        <f>$CZ$9</f>
        <v>45.522224072695693</v>
      </c>
      <c r="AR160" s="237">
        <f t="shared" si="283"/>
        <v>1625.793716881989</v>
      </c>
      <c r="AS160" s="237">
        <f t="shared" si="284"/>
        <v>11.380556018173923</v>
      </c>
      <c r="AT160" s="237">
        <f t="shared" si="285"/>
        <v>45.522224072695693</v>
      </c>
      <c r="AU160" s="381">
        <f>AT160/SIN(RADIANS($CX$6))</f>
        <v>51.557107625490765</v>
      </c>
      <c r="AV160" s="4">
        <f t="shared" si="278"/>
        <v>1.5697318645757135</v>
      </c>
      <c r="AW160" s="4">
        <f t="shared" si="279"/>
        <v>1.6860082989887295</v>
      </c>
      <c r="AX160" s="1">
        <f t="shared" si="291"/>
        <v>12.950287882749636</v>
      </c>
      <c r="AY160" s="1">
        <f t="shared" si="292"/>
        <v>9.6945477191851932</v>
      </c>
      <c r="BV160" s="188">
        <v>0.60096064814814809</v>
      </c>
      <c r="BW160" s="464">
        <f t="shared" si="324"/>
        <v>45305.600960648146</v>
      </c>
      <c r="BX160" s="145" t="s">
        <v>329</v>
      </c>
      <c r="BY160" s="145">
        <v>5.0000000000000001E-4</v>
      </c>
      <c r="BZ160" s="145">
        <v>0.01</v>
      </c>
      <c r="CA160" s="145">
        <v>0.01</v>
      </c>
      <c r="CB160" s="145">
        <f>$CW$16</f>
        <v>20.6</v>
      </c>
      <c r="CC160" s="145">
        <f>$CZ$16</f>
        <v>16.665750084123918</v>
      </c>
      <c r="CD160" s="145">
        <f t="shared" ref="CD160" si="346">CC160/CA160</f>
        <v>1666.5750084123918</v>
      </c>
      <c r="CE160" s="145">
        <f t="shared" ref="CE160" si="347">BY160*CD160</f>
        <v>0.83328750420619591</v>
      </c>
      <c r="CF160" s="145">
        <f t="shared" ref="CF160" si="348">BZ160*CD160</f>
        <v>16.665750084123918</v>
      </c>
      <c r="CG160" s="381">
        <f>CF160/SIN(RADIANS($CX$6))</f>
        <v>18.875129417547086</v>
      </c>
      <c r="CH160" s="4">
        <f t="shared" ref="CH160" si="349">0.001*((CC160/(CA160+0.001)))</f>
        <v>1.5150681894658107</v>
      </c>
      <c r="CI160" s="4">
        <f t="shared" ref="CI160" si="350">0.001*((CC160/(CA160-0.001)))</f>
        <v>1.8517500093471018</v>
      </c>
      <c r="CJ160" s="1">
        <f t="shared" si="286"/>
        <v>2.3483556936720067</v>
      </c>
      <c r="CK160" s="1">
        <f t="shared" si="287"/>
        <v>-1.018462505140906</v>
      </c>
    </row>
    <row r="161" spans="36:89" x14ac:dyDescent="0.25">
      <c r="AJ161" s="263">
        <v>0.40972222222222227</v>
      </c>
      <c r="AK161" s="464">
        <f t="shared" si="345"/>
        <v>45305.409722222219</v>
      </c>
      <c r="AL161" s="237" t="s">
        <v>322</v>
      </c>
      <c r="AM161" s="237">
        <v>8.9999999999999993E-3</v>
      </c>
      <c r="AN161" s="237">
        <v>2.8000000000000001E-2</v>
      </c>
      <c r="AO161" s="237">
        <v>2.8000000000000001E-2</v>
      </c>
      <c r="AP161" s="237">
        <f>$CW$9</f>
        <v>57</v>
      </c>
      <c r="AQ161" s="237">
        <f>$CZ$9</f>
        <v>45.522224072695693</v>
      </c>
      <c r="AR161" s="237">
        <f t="shared" si="283"/>
        <v>1625.793716881989</v>
      </c>
      <c r="AS161" s="237">
        <f t="shared" si="284"/>
        <v>14.6321434519379</v>
      </c>
      <c r="AT161" s="237">
        <f t="shared" si="285"/>
        <v>45.522224072695693</v>
      </c>
      <c r="AU161" s="381">
        <f>AT161/SIN(RADIANS($CX$6))</f>
        <v>51.557107625490765</v>
      </c>
      <c r="AV161" s="4">
        <f t="shared" si="278"/>
        <v>1.5697318645757135</v>
      </c>
      <c r="AW161" s="4">
        <f t="shared" si="279"/>
        <v>1.6860082989887295</v>
      </c>
      <c r="AX161" s="1">
        <f t="shared" si="291"/>
        <v>16.201875316513615</v>
      </c>
      <c r="AY161" s="1">
        <f t="shared" si="292"/>
        <v>12.94613515294917</v>
      </c>
      <c r="BV161" s="188">
        <v>0.60445601851851849</v>
      </c>
      <c r="BW161" s="464">
        <f t="shared" si="324"/>
        <v>45305.604456018518</v>
      </c>
      <c r="BX161" s="145" t="s">
        <v>329</v>
      </c>
      <c r="BY161" s="145">
        <v>1E-3</v>
      </c>
      <c r="BZ161" s="145">
        <v>0.01</v>
      </c>
      <c r="CA161" s="145">
        <v>0.01</v>
      </c>
      <c r="CB161" s="145">
        <f>$CW$16</f>
        <v>20.6</v>
      </c>
      <c r="CC161" s="145">
        <f>$CZ$16</f>
        <v>16.665750084123918</v>
      </c>
      <c r="CD161" s="145">
        <f t="shared" ref="CD161" si="351">CC161/CA161</f>
        <v>1666.5750084123918</v>
      </c>
      <c r="CE161" s="145">
        <f t="shared" ref="CE161" si="352">BY161*CD161</f>
        <v>1.6665750084123918</v>
      </c>
      <c r="CF161" s="145">
        <f t="shared" ref="CF161" si="353">BZ161*CD161</f>
        <v>16.665750084123918</v>
      </c>
      <c r="CG161" s="381">
        <f>CF161/SIN(RADIANS($CX$6))</f>
        <v>18.875129417547086</v>
      </c>
      <c r="CH161" s="4">
        <f t="shared" ref="CH161" si="354">0.001*((CC161/(CA161+0.001)))</f>
        <v>1.5150681894658107</v>
      </c>
      <c r="CI161" s="4">
        <f t="shared" ref="CI161" si="355">0.001*((CC161/(CA161-0.001)))</f>
        <v>1.8517500093471018</v>
      </c>
      <c r="CJ161" s="1">
        <f t="shared" si="286"/>
        <v>3.1816431978782025</v>
      </c>
      <c r="CK161" s="1">
        <f t="shared" si="287"/>
        <v>-0.18517500093470995</v>
      </c>
    </row>
    <row r="162" spans="36:89" x14ac:dyDescent="0.25">
      <c r="AJ162" s="263">
        <v>0.41324074074074074</v>
      </c>
      <c r="AK162" s="464">
        <f t="shared" si="345"/>
        <v>45305.413240740738</v>
      </c>
      <c r="AL162" s="237" t="s">
        <v>322</v>
      </c>
      <c r="AM162" s="237">
        <v>8.0000000000000002E-3</v>
      </c>
      <c r="AN162" s="237">
        <v>2.8000000000000001E-2</v>
      </c>
      <c r="AO162" s="237">
        <v>2.8000000000000001E-2</v>
      </c>
      <c r="AP162" s="237">
        <f>$CW$9</f>
        <v>57</v>
      </c>
      <c r="AQ162" s="237">
        <f>$CZ$9</f>
        <v>45.522224072695693</v>
      </c>
      <c r="AR162" s="237">
        <f t="shared" si="283"/>
        <v>1625.793716881989</v>
      </c>
      <c r="AS162" s="237">
        <f t="shared" si="284"/>
        <v>13.006349735055911</v>
      </c>
      <c r="AT162" s="237">
        <f t="shared" si="285"/>
        <v>45.522224072695693</v>
      </c>
      <c r="AU162" s="381">
        <f>AT162/SIN(RADIANS($CX$6))</f>
        <v>51.557107625490765</v>
      </c>
      <c r="AV162" s="4">
        <f t="shared" si="278"/>
        <v>1.5697318645757135</v>
      </c>
      <c r="AW162" s="4">
        <f t="shared" si="279"/>
        <v>1.6860082989887295</v>
      </c>
      <c r="AX162" s="1">
        <f t="shared" si="291"/>
        <v>14.576081599631625</v>
      </c>
      <c r="AY162" s="1">
        <f t="shared" si="292"/>
        <v>11.320341436067181</v>
      </c>
      <c r="BV162" s="188">
        <v>0.6080092592592593</v>
      </c>
      <c r="BW162" s="464">
        <f t="shared" si="324"/>
        <v>45305.60800925926</v>
      </c>
      <c r="BX162" s="145" t="s">
        <v>329</v>
      </c>
      <c r="BY162" s="145">
        <v>0</v>
      </c>
      <c r="BZ162" s="145">
        <v>0.01</v>
      </c>
      <c r="CA162" s="145">
        <v>0.01</v>
      </c>
      <c r="CB162" s="145">
        <f>$CW$16</f>
        <v>20.6</v>
      </c>
      <c r="CC162" s="145">
        <f>$CZ$16</f>
        <v>16.665750084123918</v>
      </c>
      <c r="CD162" s="145">
        <f t="shared" ref="CD162" si="356">CC162/CA162</f>
        <v>1666.5750084123918</v>
      </c>
      <c r="CE162" s="145">
        <f t="shared" ref="CE162" si="357">BY162*CD162</f>
        <v>0</v>
      </c>
      <c r="CF162" s="145">
        <f t="shared" ref="CF162" si="358">BZ162*CD162</f>
        <v>16.665750084123918</v>
      </c>
      <c r="CG162" s="381">
        <f>CF162/SIN(RADIANS($CX$6))</f>
        <v>18.875129417547086</v>
      </c>
      <c r="CH162" s="4">
        <f t="shared" ref="CH162" si="359">0.001*((CC162/(CA162+0.001)))</f>
        <v>1.5150681894658107</v>
      </c>
      <c r="CI162" s="4">
        <f t="shared" ref="CI162" si="360">0.001*((CC162/(CA162-0.001)))</f>
        <v>1.8517500093471018</v>
      </c>
      <c r="CJ162" s="1">
        <f t="shared" si="286"/>
        <v>1.5150681894658107</v>
      </c>
      <c r="CK162" s="1">
        <f t="shared" si="287"/>
        <v>-1.8517500093471018</v>
      </c>
    </row>
    <row r="163" spans="36:89" x14ac:dyDescent="0.25">
      <c r="AJ163" s="263">
        <v>0.41650462962962959</v>
      </c>
      <c r="AK163" s="464">
        <f t="shared" si="345"/>
        <v>45305.416504629633</v>
      </c>
      <c r="AL163" s="237" t="s">
        <v>322</v>
      </c>
      <c r="AM163" s="237">
        <v>5.0000000000000001E-3</v>
      </c>
      <c r="AN163" s="237">
        <v>2.8000000000000001E-2</v>
      </c>
      <c r="AO163" s="237">
        <v>2.8000000000000001E-2</v>
      </c>
      <c r="AP163" s="237">
        <f>$CW$9</f>
        <v>57</v>
      </c>
      <c r="AQ163" s="237">
        <f>$CZ$9</f>
        <v>45.522224072695693</v>
      </c>
      <c r="AR163" s="237">
        <f t="shared" si="283"/>
        <v>1625.793716881989</v>
      </c>
      <c r="AS163" s="237">
        <f t="shared" si="284"/>
        <v>8.1289685844099449</v>
      </c>
      <c r="AT163" s="237">
        <f t="shared" si="285"/>
        <v>45.522224072695693</v>
      </c>
      <c r="AU163" s="381">
        <f>AT163/SIN(RADIANS($CX$6))</f>
        <v>51.557107625490765</v>
      </c>
      <c r="AV163" s="4">
        <f t="shared" si="278"/>
        <v>1.5697318645757135</v>
      </c>
      <c r="AW163" s="4">
        <f t="shared" si="279"/>
        <v>1.6860082989887295</v>
      </c>
      <c r="AX163" s="1">
        <f t="shared" si="291"/>
        <v>9.6987004489856581</v>
      </c>
      <c r="AY163" s="1">
        <f t="shared" si="292"/>
        <v>6.4429602854212149</v>
      </c>
      <c r="BV163" s="188">
        <v>0.61120370370370369</v>
      </c>
      <c r="BW163" s="464">
        <f t="shared" si="324"/>
        <v>45305.611203703702</v>
      </c>
      <c r="BX163" s="145" t="s">
        <v>329</v>
      </c>
      <c r="BY163" s="145">
        <v>0</v>
      </c>
      <c r="BZ163" s="145">
        <v>0.01</v>
      </c>
      <c r="CA163" s="145">
        <v>0.01</v>
      </c>
      <c r="CB163" s="145">
        <f>$CW$16</f>
        <v>20.6</v>
      </c>
      <c r="CC163" s="145">
        <f>$CZ$16</f>
        <v>16.665750084123918</v>
      </c>
      <c r="CD163" s="145">
        <f t="shared" ref="CD163" si="361">CC163/CA163</f>
        <v>1666.5750084123918</v>
      </c>
      <c r="CE163" s="145">
        <f t="shared" ref="CE163" si="362">BY163*CD163</f>
        <v>0</v>
      </c>
      <c r="CF163" s="145">
        <f t="shared" ref="CF163" si="363">BZ163*CD163</f>
        <v>16.665750084123918</v>
      </c>
      <c r="CG163" s="381">
        <f>CF163/SIN(RADIANS($CX$6))</f>
        <v>18.875129417547086</v>
      </c>
      <c r="CH163" s="4">
        <f t="shared" ref="CH163" si="364">0.001*((CC163/(CA163+0.001)))</f>
        <v>1.5150681894658107</v>
      </c>
      <c r="CI163" s="4">
        <f t="shared" ref="CI163" si="365">0.001*((CC163/(CA163-0.001)))</f>
        <v>1.8517500093471018</v>
      </c>
      <c r="CJ163" s="1">
        <f t="shared" si="286"/>
        <v>1.5150681894658107</v>
      </c>
      <c r="CK163" s="1">
        <f t="shared" si="287"/>
        <v>-1.8517500093471018</v>
      </c>
    </row>
    <row r="164" spans="36:89" x14ac:dyDescent="0.25">
      <c r="AJ164" s="263">
        <v>0.42010416666666667</v>
      </c>
      <c r="AK164" s="464">
        <f t="shared" si="345"/>
        <v>45305.420104166667</v>
      </c>
      <c r="AL164" s="237" t="s">
        <v>322</v>
      </c>
      <c r="AM164" s="237">
        <v>6.0000000000000001E-3</v>
      </c>
      <c r="AN164" s="237">
        <v>2.8000000000000001E-2</v>
      </c>
      <c r="AO164" s="237">
        <v>2.8000000000000001E-2</v>
      </c>
      <c r="AP164" s="237">
        <f>$CW$9</f>
        <v>57</v>
      </c>
      <c r="AQ164" s="237">
        <f>$CZ$9</f>
        <v>45.522224072695693</v>
      </c>
      <c r="AR164" s="237">
        <f t="shared" si="283"/>
        <v>1625.793716881989</v>
      </c>
      <c r="AS164" s="237">
        <f t="shared" si="284"/>
        <v>9.7547623012919349</v>
      </c>
      <c r="AT164" s="237">
        <f t="shared" si="285"/>
        <v>45.522224072695693</v>
      </c>
      <c r="AU164" s="381">
        <f>AT164/SIN(RADIANS($CX$6))</f>
        <v>51.557107625490765</v>
      </c>
      <c r="AV164" s="4">
        <f t="shared" si="278"/>
        <v>1.5697318645757135</v>
      </c>
      <c r="AW164" s="4">
        <f t="shared" si="279"/>
        <v>1.6860082989887295</v>
      </c>
      <c r="AX164" s="1">
        <f t="shared" si="291"/>
        <v>11.324494165867648</v>
      </c>
      <c r="AY164" s="1">
        <f t="shared" si="292"/>
        <v>8.0687540023032049</v>
      </c>
      <c r="BV164" s="189">
        <v>0.53494212962962961</v>
      </c>
      <c r="BW164" s="464">
        <f t="shared" si="324"/>
        <v>45305.534942129627</v>
      </c>
      <c r="BX164" s="139" t="s">
        <v>330</v>
      </c>
      <c r="BY164" s="139">
        <v>2E-3</v>
      </c>
      <c r="BZ164" s="139">
        <v>7.0000000000000001E-3</v>
      </c>
      <c r="CA164" s="139">
        <v>7.0000000000000001E-3</v>
      </c>
      <c r="CB164" s="139">
        <f>$CW$17</f>
        <v>5.5</v>
      </c>
      <c r="CC164" s="139">
        <f>$CZ$17</f>
        <v>4.6126881236998321</v>
      </c>
      <c r="CD164" s="139">
        <f>CC164/CA164</f>
        <v>658.95544624283309</v>
      </c>
      <c r="CE164" s="139">
        <f>BY164*CD164</f>
        <v>1.3179108924856662</v>
      </c>
      <c r="CF164" s="139">
        <f>BZ164*CD164</f>
        <v>4.6126881236998321</v>
      </c>
      <c r="CG164" s="381">
        <f>CF164/SIN(RADIANS($CX$6))</f>
        <v>5.2241924220714484</v>
      </c>
      <c r="CH164" s="4">
        <f t="shared" si="296"/>
        <v>0.57658601546247901</v>
      </c>
      <c r="CI164" s="4">
        <f t="shared" si="297"/>
        <v>0.76878135394997194</v>
      </c>
      <c r="CJ164" s="1">
        <f t="shared" si="286"/>
        <v>1.8944969079481453</v>
      </c>
      <c r="CK164" s="1">
        <f t="shared" si="287"/>
        <v>0.54912953853569424</v>
      </c>
    </row>
    <row r="165" spans="36:89" x14ac:dyDescent="0.25">
      <c r="AJ165" s="263">
        <v>0.4236111111111111</v>
      </c>
      <c r="AK165" s="464">
        <f t="shared" si="345"/>
        <v>45305.423611111109</v>
      </c>
      <c r="AL165" s="237" t="s">
        <v>322</v>
      </c>
      <c r="AM165" s="237">
        <v>6.0000000000000001E-3</v>
      </c>
      <c r="AN165" s="237">
        <v>2.8000000000000001E-2</v>
      </c>
      <c r="AO165" s="237">
        <v>2.8000000000000001E-2</v>
      </c>
      <c r="AP165" s="237">
        <f>$CW$9</f>
        <v>57</v>
      </c>
      <c r="AQ165" s="237">
        <f>$CZ$9</f>
        <v>45.522224072695693</v>
      </c>
      <c r="AR165" s="237">
        <f t="shared" si="283"/>
        <v>1625.793716881989</v>
      </c>
      <c r="AS165" s="237">
        <f t="shared" si="284"/>
        <v>9.7547623012919349</v>
      </c>
      <c r="AT165" s="237">
        <f t="shared" si="285"/>
        <v>45.522224072695693</v>
      </c>
      <c r="AU165" s="381">
        <f>AT165/SIN(RADIANS($CX$6))</f>
        <v>51.557107625490765</v>
      </c>
      <c r="AV165" s="4">
        <f t="shared" si="278"/>
        <v>1.5697318645757135</v>
      </c>
      <c r="AW165" s="4">
        <f t="shared" si="279"/>
        <v>1.6860082989887295</v>
      </c>
      <c r="AX165" s="1">
        <f t="shared" si="291"/>
        <v>11.324494165867648</v>
      </c>
      <c r="AY165" s="1">
        <f t="shared" si="292"/>
        <v>8.0687540023032049</v>
      </c>
      <c r="BV165" s="189">
        <v>0.53509259259259256</v>
      </c>
      <c r="BW165" s="464">
        <f t="shared" si="324"/>
        <v>45305.535092592596</v>
      </c>
      <c r="BX165" s="139" t="s">
        <v>330</v>
      </c>
      <c r="BY165" s="139">
        <v>5.0000000000000001E-3</v>
      </c>
      <c r="BZ165" s="139">
        <v>7.0000000000000001E-3</v>
      </c>
      <c r="CA165" s="139">
        <v>7.0000000000000001E-3</v>
      </c>
      <c r="CB165" s="139">
        <f>$CW$17</f>
        <v>5.5</v>
      </c>
      <c r="CC165" s="139">
        <f>$CZ$17</f>
        <v>4.6126881236998321</v>
      </c>
      <c r="CD165" s="139">
        <f t="shared" ref="CD165:CD173" si="366">CC165/CA165</f>
        <v>658.95544624283309</v>
      </c>
      <c r="CE165" s="139">
        <f t="shared" ref="CE165:CE173" si="367">BY165*CD165</f>
        <v>3.2947772312141654</v>
      </c>
      <c r="CF165" s="139">
        <f t="shared" ref="CF165:CF173" si="368">BZ165*CD165</f>
        <v>4.6126881236998321</v>
      </c>
      <c r="CG165" s="381">
        <f>CF165/SIN(RADIANS($CX$6))</f>
        <v>5.2241924220714484</v>
      </c>
      <c r="CH165" s="4">
        <f t="shared" si="296"/>
        <v>0.57658601546247901</v>
      </c>
      <c r="CI165" s="4">
        <f t="shared" si="297"/>
        <v>0.76878135394997194</v>
      </c>
      <c r="CJ165" s="1">
        <f t="shared" si="286"/>
        <v>3.8713632466766446</v>
      </c>
      <c r="CK165" s="1">
        <f t="shared" si="287"/>
        <v>2.5259958772641937</v>
      </c>
    </row>
    <row r="166" spans="36:89" x14ac:dyDescent="0.25">
      <c r="AJ166" s="263">
        <v>0.42887731481481484</v>
      </c>
      <c r="AK166" s="464">
        <f t="shared" si="345"/>
        <v>45305.428877314815</v>
      </c>
      <c r="AL166" s="237" t="s">
        <v>322</v>
      </c>
      <c r="AM166" s="237">
        <v>6.0000000000000001E-3</v>
      </c>
      <c r="AN166" s="237">
        <v>2.9000000000000001E-2</v>
      </c>
      <c r="AO166" s="237">
        <v>2.9000000000000001E-2</v>
      </c>
      <c r="AP166" s="237">
        <f>$CW$9</f>
        <v>57</v>
      </c>
      <c r="AQ166" s="237">
        <f>$CZ$9</f>
        <v>45.522224072695693</v>
      </c>
      <c r="AR166" s="237">
        <f t="shared" si="283"/>
        <v>1569.7318645757134</v>
      </c>
      <c r="AS166" s="237">
        <f t="shared" si="284"/>
        <v>9.4183911874542812</v>
      </c>
      <c r="AT166" s="237">
        <f t="shared" si="285"/>
        <v>45.522224072695693</v>
      </c>
      <c r="AU166" s="381">
        <f>AT166/SIN(RADIANS($CX$6))</f>
        <v>51.557107625490765</v>
      </c>
      <c r="AV166" s="4">
        <f t="shared" si="278"/>
        <v>1.5174074690898562</v>
      </c>
      <c r="AW166" s="4">
        <f t="shared" si="279"/>
        <v>1.6257937168819889</v>
      </c>
      <c r="AX166" s="1">
        <f t="shared" si="291"/>
        <v>10.935798656544137</v>
      </c>
      <c r="AY166" s="1">
        <f t="shared" si="292"/>
        <v>7.792597470572292</v>
      </c>
      <c r="BV166" s="189">
        <v>0.53517361111111106</v>
      </c>
      <c r="BW166" s="464">
        <f t="shared" si="324"/>
        <v>45305.535173611112</v>
      </c>
      <c r="BX166" s="139" t="s">
        <v>330</v>
      </c>
      <c r="BY166" s="139">
        <v>6.0000000000000001E-3</v>
      </c>
      <c r="BZ166" s="139">
        <v>7.0000000000000001E-3</v>
      </c>
      <c r="CA166" s="139">
        <v>7.0000000000000001E-3</v>
      </c>
      <c r="CB166" s="139">
        <f>$CW$17</f>
        <v>5.5</v>
      </c>
      <c r="CC166" s="139">
        <f>$CZ$17</f>
        <v>4.6126881236998321</v>
      </c>
      <c r="CD166" s="139">
        <f t="shared" si="366"/>
        <v>658.95544624283309</v>
      </c>
      <c r="CE166" s="139">
        <f t="shared" si="367"/>
        <v>3.9537326774569985</v>
      </c>
      <c r="CF166" s="139">
        <f t="shared" si="368"/>
        <v>4.6126881236998321</v>
      </c>
      <c r="CG166" s="381">
        <f>CF166/SIN(RADIANS($CX$6))</f>
        <v>5.2241924220714484</v>
      </c>
      <c r="CH166" s="4">
        <f t="shared" si="296"/>
        <v>0.57658601546247901</v>
      </c>
      <c r="CI166" s="4">
        <f t="shared" si="297"/>
        <v>0.76878135394997194</v>
      </c>
      <c r="CJ166" s="1">
        <f t="shared" si="286"/>
        <v>4.5303186929194776</v>
      </c>
      <c r="CK166" s="1">
        <f t="shared" si="287"/>
        <v>3.1849513235070264</v>
      </c>
    </row>
    <row r="167" spans="36:89" x14ac:dyDescent="0.25">
      <c r="AJ167" s="263">
        <v>0.43061342592592594</v>
      </c>
      <c r="AK167" s="464">
        <f t="shared" si="345"/>
        <v>45305.430613425924</v>
      </c>
      <c r="AL167" s="237" t="s">
        <v>322</v>
      </c>
      <c r="AM167" s="237">
        <v>8.0000000000000002E-3</v>
      </c>
      <c r="AN167" s="237">
        <v>2.9000000000000001E-2</v>
      </c>
      <c r="AO167" s="237">
        <v>2.9000000000000001E-2</v>
      </c>
      <c r="AP167" s="237">
        <f>$CW$9</f>
        <v>57</v>
      </c>
      <c r="AQ167" s="237">
        <f>$CZ$9</f>
        <v>45.522224072695693</v>
      </c>
      <c r="AR167" s="237">
        <f t="shared" si="283"/>
        <v>1569.7318645757134</v>
      </c>
      <c r="AS167" s="237">
        <f t="shared" si="284"/>
        <v>12.557854916605708</v>
      </c>
      <c r="AT167" s="237">
        <f t="shared" si="285"/>
        <v>45.522224072695693</v>
      </c>
      <c r="AU167" s="381">
        <f>AT167/SIN(RADIANS($CX$6))</f>
        <v>51.557107625490765</v>
      </c>
      <c r="AV167" s="4">
        <f t="shared" si="278"/>
        <v>1.5174074690898562</v>
      </c>
      <c r="AW167" s="4">
        <f t="shared" si="279"/>
        <v>1.6257937168819889</v>
      </c>
      <c r="AX167" s="1">
        <f t="shared" si="291"/>
        <v>14.075262385695563</v>
      </c>
      <c r="AY167" s="1">
        <f t="shared" si="292"/>
        <v>10.932061199723719</v>
      </c>
      <c r="BV167" s="189">
        <v>0.53565972222222225</v>
      </c>
      <c r="BW167" s="464">
        <f t="shared" si="324"/>
        <v>45305.53565972222</v>
      </c>
      <c r="BX167" s="139" t="s">
        <v>330</v>
      </c>
      <c r="BY167" s="139">
        <v>5.0000000000000001E-3</v>
      </c>
      <c r="BZ167" s="139">
        <v>7.0000000000000001E-3</v>
      </c>
      <c r="CA167" s="139">
        <v>7.0000000000000001E-3</v>
      </c>
      <c r="CB167" s="139">
        <f>$CW$17</f>
        <v>5.5</v>
      </c>
      <c r="CC167" s="139">
        <f>$CZ$17</f>
        <v>4.6126881236998321</v>
      </c>
      <c r="CD167" s="139">
        <f t="shared" si="366"/>
        <v>658.95544624283309</v>
      </c>
      <c r="CE167" s="139">
        <f t="shared" si="367"/>
        <v>3.2947772312141654</v>
      </c>
      <c r="CF167" s="139">
        <f t="shared" si="368"/>
        <v>4.6126881236998321</v>
      </c>
      <c r="CG167" s="381">
        <f>CF167/SIN(RADIANS($CX$6))</f>
        <v>5.2241924220714484</v>
      </c>
      <c r="CH167" s="4">
        <f t="shared" si="296"/>
        <v>0.57658601546247901</v>
      </c>
      <c r="CI167" s="4">
        <f t="shared" si="297"/>
        <v>0.76878135394997194</v>
      </c>
      <c r="CJ167" s="1">
        <f t="shared" si="286"/>
        <v>3.8713632466766446</v>
      </c>
      <c r="CK167" s="1">
        <f t="shared" si="287"/>
        <v>2.5259958772641937</v>
      </c>
    </row>
    <row r="168" spans="36:89" x14ac:dyDescent="0.25">
      <c r="AJ168" s="263">
        <v>0.44451388888888888</v>
      </c>
      <c r="AK168" s="464">
        <f t="shared" si="345"/>
        <v>45305.444513888891</v>
      </c>
      <c r="AL168" s="237" t="s">
        <v>322</v>
      </c>
      <c r="AM168" s="237">
        <v>8.0000000000000002E-3</v>
      </c>
      <c r="AN168" s="237">
        <v>2.8000000000000001E-2</v>
      </c>
      <c r="AO168" s="237">
        <v>2.8000000000000001E-2</v>
      </c>
      <c r="AP168" s="237">
        <f>$CW$9</f>
        <v>57</v>
      </c>
      <c r="AQ168" s="237">
        <f>$CZ$9</f>
        <v>45.522224072695693</v>
      </c>
      <c r="AR168" s="237">
        <f t="shared" si="283"/>
        <v>1625.793716881989</v>
      </c>
      <c r="AS168" s="237">
        <f t="shared" si="284"/>
        <v>13.006349735055911</v>
      </c>
      <c r="AT168" s="237">
        <f t="shared" si="285"/>
        <v>45.522224072695693</v>
      </c>
      <c r="AU168" s="381">
        <f>AT168/SIN(RADIANS($CX$6))</f>
        <v>51.557107625490765</v>
      </c>
      <c r="AV168" s="4">
        <f t="shared" si="278"/>
        <v>1.5697318645757135</v>
      </c>
      <c r="AW168" s="4">
        <f t="shared" si="279"/>
        <v>1.6860082989887295</v>
      </c>
      <c r="AX168" s="1">
        <f t="shared" si="291"/>
        <v>14.576081599631625</v>
      </c>
      <c r="AY168" s="1">
        <f t="shared" si="292"/>
        <v>11.320341436067181</v>
      </c>
      <c r="BV168" s="189">
        <v>0.53604166666666664</v>
      </c>
      <c r="BW168" s="464">
        <f t="shared" si="324"/>
        <v>45305.536041666666</v>
      </c>
      <c r="BX168" s="139" t="s">
        <v>330</v>
      </c>
      <c r="BY168" s="139">
        <v>6.0000000000000001E-3</v>
      </c>
      <c r="BZ168" s="139">
        <v>7.0000000000000001E-3</v>
      </c>
      <c r="CA168" s="139">
        <v>7.0000000000000001E-3</v>
      </c>
      <c r="CB168" s="139">
        <f>$CW$17</f>
        <v>5.5</v>
      </c>
      <c r="CC168" s="139">
        <f>$CZ$17</f>
        <v>4.6126881236998321</v>
      </c>
      <c r="CD168" s="139">
        <f t="shared" si="366"/>
        <v>658.95544624283309</v>
      </c>
      <c r="CE168" s="139">
        <f t="shared" si="367"/>
        <v>3.9537326774569985</v>
      </c>
      <c r="CF168" s="139">
        <f t="shared" si="368"/>
        <v>4.6126881236998321</v>
      </c>
      <c r="CG168" s="381">
        <f>CF168/SIN(RADIANS($CX$6))</f>
        <v>5.2241924220714484</v>
      </c>
      <c r="CH168" s="4">
        <f t="shared" si="296"/>
        <v>0.57658601546247901</v>
      </c>
      <c r="CI168" s="4">
        <f t="shared" si="297"/>
        <v>0.76878135394997194</v>
      </c>
      <c r="CJ168" s="1">
        <f t="shared" si="286"/>
        <v>4.5303186929194776</v>
      </c>
      <c r="CK168" s="1">
        <f t="shared" si="287"/>
        <v>3.1849513235070264</v>
      </c>
    </row>
    <row r="169" spans="36:89" x14ac:dyDescent="0.25">
      <c r="AJ169" s="263">
        <v>0.44793981481481482</v>
      </c>
      <c r="AK169" s="464">
        <f t="shared" si="345"/>
        <v>45305.447939814818</v>
      </c>
      <c r="AL169" s="237" t="s">
        <v>322</v>
      </c>
      <c r="AM169" s="237">
        <v>6.0000000000000001E-3</v>
      </c>
      <c r="AN169" s="237">
        <v>2.4E-2</v>
      </c>
      <c r="AO169" s="237">
        <v>2.4E-2</v>
      </c>
      <c r="AP169" s="237">
        <f>$CW$9</f>
        <v>57</v>
      </c>
      <c r="AQ169" s="237">
        <f>$CZ$9</f>
        <v>45.522224072695693</v>
      </c>
      <c r="AR169" s="237">
        <f t="shared" si="283"/>
        <v>1896.7593363623205</v>
      </c>
      <c r="AS169" s="237">
        <f t="shared" si="284"/>
        <v>11.380556018173923</v>
      </c>
      <c r="AT169" s="237">
        <f t="shared" si="285"/>
        <v>45.522224072695693</v>
      </c>
      <c r="AU169" s="381">
        <f>AT169/SIN(RADIANS($CX$6))</f>
        <v>51.557107625490765</v>
      </c>
      <c r="AV169" s="4">
        <f t="shared" si="278"/>
        <v>1.8208889629078275</v>
      </c>
      <c r="AW169" s="4">
        <f t="shared" si="279"/>
        <v>1.979227133595465</v>
      </c>
      <c r="AX169" s="1">
        <f t="shared" si="291"/>
        <v>13.201444981081751</v>
      </c>
      <c r="AY169" s="1">
        <f t="shared" si="292"/>
        <v>9.4013288845784579</v>
      </c>
      <c r="BV169" s="189">
        <v>0.53628472222222223</v>
      </c>
      <c r="BW169" s="464">
        <f t="shared" si="324"/>
        <v>45305.53628472222</v>
      </c>
      <c r="BX169" s="139" t="s">
        <v>330</v>
      </c>
      <c r="BY169" s="139">
        <v>5.0000000000000001E-3</v>
      </c>
      <c r="BZ169" s="139">
        <v>7.0000000000000001E-3</v>
      </c>
      <c r="CA169" s="139">
        <v>7.0000000000000001E-3</v>
      </c>
      <c r="CB169" s="139">
        <f>$CW$17</f>
        <v>5.5</v>
      </c>
      <c r="CC169" s="139">
        <f>$CZ$17</f>
        <v>4.6126881236998321</v>
      </c>
      <c r="CD169" s="139">
        <f t="shared" si="366"/>
        <v>658.95544624283309</v>
      </c>
      <c r="CE169" s="139">
        <f t="shared" si="367"/>
        <v>3.2947772312141654</v>
      </c>
      <c r="CF169" s="139">
        <f t="shared" si="368"/>
        <v>4.6126881236998321</v>
      </c>
      <c r="CG169" s="381">
        <f>CF169/SIN(RADIANS($CX$6))</f>
        <v>5.2241924220714484</v>
      </c>
      <c r="CH169" s="4">
        <f t="shared" si="296"/>
        <v>0.57658601546247901</v>
      </c>
      <c r="CI169" s="4">
        <f t="shared" si="297"/>
        <v>0.76878135394997194</v>
      </c>
      <c r="CJ169" s="1">
        <f t="shared" si="286"/>
        <v>3.8713632466766446</v>
      </c>
      <c r="CK169" s="1">
        <f t="shared" si="287"/>
        <v>2.5259958772641937</v>
      </c>
    </row>
    <row r="170" spans="36:89" x14ac:dyDescent="0.25">
      <c r="AJ170" s="263">
        <v>0.45133101851851848</v>
      </c>
      <c r="AK170" s="464">
        <f t="shared" si="345"/>
        <v>45305.451331018521</v>
      </c>
      <c r="AL170" s="237" t="s">
        <v>322</v>
      </c>
      <c r="AM170" s="237">
        <v>6.0000000000000001E-3</v>
      </c>
      <c r="AN170" s="237">
        <v>2.4E-2</v>
      </c>
      <c r="AO170" s="237">
        <v>2.4E-2</v>
      </c>
      <c r="AP170" s="237">
        <f>$CW$9</f>
        <v>57</v>
      </c>
      <c r="AQ170" s="237">
        <f>$CZ$9</f>
        <v>45.522224072695693</v>
      </c>
      <c r="AR170" s="237">
        <f t="shared" si="283"/>
        <v>1896.7593363623205</v>
      </c>
      <c r="AS170" s="237">
        <f t="shared" si="284"/>
        <v>11.380556018173923</v>
      </c>
      <c r="AT170" s="237">
        <f t="shared" si="285"/>
        <v>45.522224072695693</v>
      </c>
      <c r="AU170" s="381">
        <f>AT170/SIN(RADIANS($CX$6))</f>
        <v>51.557107625490765</v>
      </c>
      <c r="AV170" s="4">
        <f t="shared" si="278"/>
        <v>1.8208889629078275</v>
      </c>
      <c r="AW170" s="4">
        <f t="shared" si="279"/>
        <v>1.979227133595465</v>
      </c>
      <c r="AX170" s="1">
        <f t="shared" si="291"/>
        <v>13.201444981081751</v>
      </c>
      <c r="AY170" s="1">
        <f t="shared" si="292"/>
        <v>9.4013288845784579</v>
      </c>
      <c r="BV170" s="189">
        <v>0.5372569444444445</v>
      </c>
      <c r="BW170" s="464">
        <f t="shared" si="324"/>
        <v>45305.537256944444</v>
      </c>
      <c r="BX170" s="139" t="s">
        <v>330</v>
      </c>
      <c r="BY170" s="139">
        <v>3.0000000000000001E-3</v>
      </c>
      <c r="BZ170" s="139">
        <v>7.0000000000000001E-3</v>
      </c>
      <c r="CA170" s="139">
        <v>7.0000000000000001E-3</v>
      </c>
      <c r="CB170" s="139">
        <f>$CW$17</f>
        <v>5.5</v>
      </c>
      <c r="CC170" s="139">
        <f>$CZ$17</f>
        <v>4.6126881236998321</v>
      </c>
      <c r="CD170" s="139">
        <f t="shared" si="366"/>
        <v>658.95544624283309</v>
      </c>
      <c r="CE170" s="139">
        <f t="shared" si="367"/>
        <v>1.9768663387284993</v>
      </c>
      <c r="CF170" s="139">
        <f t="shared" si="368"/>
        <v>4.6126881236998321</v>
      </c>
      <c r="CG170" s="381">
        <f>CF170/SIN(RADIANS($CX$6))</f>
        <v>5.2241924220714484</v>
      </c>
      <c r="CH170" s="4">
        <f t="shared" si="296"/>
        <v>0.57658601546247901</v>
      </c>
      <c r="CI170" s="4">
        <f t="shared" si="297"/>
        <v>0.76878135394997194</v>
      </c>
      <c r="CJ170" s="1">
        <f t="shared" si="286"/>
        <v>2.5534523541909784</v>
      </c>
      <c r="CK170" s="1">
        <f t="shared" si="287"/>
        <v>1.2080849847785273</v>
      </c>
    </row>
    <row r="171" spans="36:89" x14ac:dyDescent="0.25">
      <c r="AJ171" s="263">
        <v>0.45483796296296292</v>
      </c>
      <c r="AK171" s="464">
        <f t="shared" si="345"/>
        <v>45305.454837962963</v>
      </c>
      <c r="AL171" s="237" t="s">
        <v>322</v>
      </c>
      <c r="AM171" s="237">
        <v>5.0000000000000001E-3</v>
      </c>
      <c r="AN171" s="237">
        <v>2.4E-2</v>
      </c>
      <c r="AO171" s="237">
        <v>2.4E-2</v>
      </c>
      <c r="AP171" s="237">
        <f>$CW$9</f>
        <v>57</v>
      </c>
      <c r="AQ171" s="237">
        <f>$CZ$9</f>
        <v>45.522224072695693</v>
      </c>
      <c r="AR171" s="237">
        <f t="shared" si="283"/>
        <v>1896.7593363623205</v>
      </c>
      <c r="AS171" s="237">
        <f t="shared" si="284"/>
        <v>9.4837966818116026</v>
      </c>
      <c r="AT171" s="237">
        <f t="shared" si="285"/>
        <v>45.522224072695693</v>
      </c>
      <c r="AU171" s="381">
        <f>AT171/SIN(RADIANS($CX$6))</f>
        <v>51.557107625490765</v>
      </c>
      <c r="AV171" s="4">
        <f t="shared" si="278"/>
        <v>1.8208889629078275</v>
      </c>
      <c r="AW171" s="4">
        <f t="shared" si="279"/>
        <v>1.979227133595465</v>
      </c>
      <c r="AX171" s="1">
        <f t="shared" si="291"/>
        <v>11.304685644719431</v>
      </c>
      <c r="AY171" s="1">
        <f t="shared" si="292"/>
        <v>7.5045695482161374</v>
      </c>
      <c r="BV171" s="189">
        <v>0.53797453703703701</v>
      </c>
      <c r="BW171" s="464">
        <f t="shared" si="324"/>
        <v>45305.537974537037</v>
      </c>
      <c r="BX171" s="139" t="s">
        <v>330</v>
      </c>
      <c r="BY171" s="139">
        <v>5.0000000000000001E-3</v>
      </c>
      <c r="BZ171" s="139">
        <v>7.0000000000000001E-3</v>
      </c>
      <c r="CA171" s="139">
        <v>7.0000000000000001E-3</v>
      </c>
      <c r="CB171" s="139">
        <f>$CW$17</f>
        <v>5.5</v>
      </c>
      <c r="CC171" s="139">
        <f>$CZ$17</f>
        <v>4.6126881236998321</v>
      </c>
      <c r="CD171" s="139">
        <f t="shared" si="366"/>
        <v>658.95544624283309</v>
      </c>
      <c r="CE171" s="139">
        <f t="shared" si="367"/>
        <v>3.2947772312141654</v>
      </c>
      <c r="CF171" s="139">
        <f t="shared" si="368"/>
        <v>4.6126881236998321</v>
      </c>
      <c r="CG171" s="381">
        <f>CF171/SIN(RADIANS($CX$6))</f>
        <v>5.2241924220714484</v>
      </c>
      <c r="CH171" s="4">
        <f t="shared" si="296"/>
        <v>0.57658601546247901</v>
      </c>
      <c r="CI171" s="4">
        <f t="shared" si="297"/>
        <v>0.76878135394997194</v>
      </c>
      <c r="CJ171" s="1">
        <f t="shared" si="286"/>
        <v>3.8713632466766446</v>
      </c>
      <c r="CK171" s="1">
        <f t="shared" si="287"/>
        <v>2.5259958772641937</v>
      </c>
    </row>
    <row r="172" spans="36:89" x14ac:dyDescent="0.25">
      <c r="AJ172" s="263">
        <v>0.45818287037037037</v>
      </c>
      <c r="AK172" s="464">
        <f t="shared" si="345"/>
        <v>45305.458182870374</v>
      </c>
      <c r="AL172" s="237" t="s">
        <v>322</v>
      </c>
      <c r="AM172" s="237">
        <v>6.0000000000000001E-3</v>
      </c>
      <c r="AN172" s="237">
        <v>2.4E-2</v>
      </c>
      <c r="AO172" s="237">
        <v>2.4E-2</v>
      </c>
      <c r="AP172" s="237">
        <f>$CW$9</f>
        <v>57</v>
      </c>
      <c r="AQ172" s="237">
        <f>$CZ$9</f>
        <v>45.522224072695693</v>
      </c>
      <c r="AR172" s="237">
        <f t="shared" si="283"/>
        <v>1896.7593363623205</v>
      </c>
      <c r="AS172" s="237">
        <f t="shared" si="284"/>
        <v>11.380556018173923</v>
      </c>
      <c r="AT172" s="237">
        <f t="shared" si="285"/>
        <v>45.522224072695693</v>
      </c>
      <c r="AU172" s="381">
        <f>AT172/SIN(RADIANS($CX$6))</f>
        <v>51.557107625490765</v>
      </c>
      <c r="AV172" s="4">
        <f t="shared" si="278"/>
        <v>1.8208889629078275</v>
      </c>
      <c r="AW172" s="4">
        <f t="shared" si="279"/>
        <v>1.979227133595465</v>
      </c>
      <c r="AX172" s="1">
        <f t="shared" si="291"/>
        <v>13.201444981081751</v>
      </c>
      <c r="AY172" s="1">
        <f t="shared" si="292"/>
        <v>9.4013288845784579</v>
      </c>
      <c r="BV172" s="189">
        <v>0.53862268518518519</v>
      </c>
      <c r="BW172" s="464">
        <f t="shared" si="324"/>
        <v>45305.538622685184</v>
      </c>
      <c r="BX172" s="139" t="s">
        <v>330</v>
      </c>
      <c r="BY172" s="139">
        <v>5.0000000000000001E-3</v>
      </c>
      <c r="BZ172" s="139">
        <v>7.0000000000000001E-3</v>
      </c>
      <c r="CA172" s="139">
        <v>7.0000000000000001E-3</v>
      </c>
      <c r="CB172" s="139">
        <f>$CW$17</f>
        <v>5.5</v>
      </c>
      <c r="CC172" s="139">
        <f>$CZ$17</f>
        <v>4.6126881236998321</v>
      </c>
      <c r="CD172" s="139">
        <f t="shared" si="366"/>
        <v>658.95544624283309</v>
      </c>
      <c r="CE172" s="139">
        <f t="shared" si="367"/>
        <v>3.2947772312141654</v>
      </c>
      <c r="CF172" s="139">
        <f t="shared" si="368"/>
        <v>4.6126881236998321</v>
      </c>
      <c r="CG172" s="381">
        <f>CF172/SIN(RADIANS($CX$6))</f>
        <v>5.2241924220714484</v>
      </c>
      <c r="CH172" s="4">
        <f t="shared" si="296"/>
        <v>0.57658601546247901</v>
      </c>
      <c r="CI172" s="4">
        <f t="shared" si="297"/>
        <v>0.76878135394997194</v>
      </c>
      <c r="CJ172" s="1">
        <f t="shared" si="286"/>
        <v>3.8713632466766446</v>
      </c>
      <c r="CK172" s="1">
        <f t="shared" si="287"/>
        <v>2.5259958772641937</v>
      </c>
    </row>
    <row r="173" spans="36:89" ht="15.75" thickBot="1" x14ac:dyDescent="0.3">
      <c r="AJ173" s="270">
        <v>0.46042824074074074</v>
      </c>
      <c r="AK173" s="464">
        <f t="shared" si="345"/>
        <v>45305.460428240738</v>
      </c>
      <c r="AL173" s="246" t="s">
        <v>322</v>
      </c>
      <c r="AM173" s="246">
        <v>7.0000000000000001E-3</v>
      </c>
      <c r="AN173" s="246">
        <v>3.9E-2</v>
      </c>
      <c r="AO173" s="246">
        <v>3.9E-2</v>
      </c>
      <c r="AP173" s="246">
        <f>$CW$9</f>
        <v>57</v>
      </c>
      <c r="AQ173" s="246">
        <f>$CZ$9</f>
        <v>45.522224072695693</v>
      </c>
      <c r="AR173" s="246">
        <f t="shared" si="283"/>
        <v>1167.236514684505</v>
      </c>
      <c r="AS173" s="246">
        <f t="shared" si="284"/>
        <v>8.1706556027915358</v>
      </c>
      <c r="AT173" s="246">
        <f t="shared" si="285"/>
        <v>45.522224072695693</v>
      </c>
      <c r="AU173" s="381">
        <f>AT173/SIN(RADIANS($CX$6))</f>
        <v>51.557107625490765</v>
      </c>
      <c r="AV173" s="4">
        <f t="shared" si="278"/>
        <v>1.1380556018173922</v>
      </c>
      <c r="AW173" s="4">
        <f t="shared" si="279"/>
        <v>1.1979532650709392</v>
      </c>
      <c r="AX173" s="1">
        <f t="shared" si="291"/>
        <v>9.3087112046089278</v>
      </c>
      <c r="AY173" s="1">
        <f t="shared" si="292"/>
        <v>6.9727023377205963</v>
      </c>
      <c r="BV173" s="189">
        <v>0.53942129629629632</v>
      </c>
      <c r="BW173" s="464">
        <f t="shared" si="324"/>
        <v>45305.539421296293</v>
      </c>
      <c r="BX173" s="139" t="s">
        <v>330</v>
      </c>
      <c r="BY173" s="139">
        <v>7.0000000000000001E-3</v>
      </c>
      <c r="BZ173" s="139">
        <v>7.0000000000000001E-3</v>
      </c>
      <c r="CA173" s="139">
        <v>7.0000000000000001E-3</v>
      </c>
      <c r="CB173" s="139">
        <f>$CW$17</f>
        <v>5.5</v>
      </c>
      <c r="CC173" s="139">
        <f>$CZ$17</f>
        <v>4.6126881236998321</v>
      </c>
      <c r="CD173" s="139">
        <f t="shared" si="366"/>
        <v>658.95544624283309</v>
      </c>
      <c r="CE173" s="139">
        <f t="shared" si="367"/>
        <v>4.6126881236998321</v>
      </c>
      <c r="CF173" s="139">
        <f t="shared" si="368"/>
        <v>4.6126881236998321</v>
      </c>
      <c r="CG173" s="381">
        <f>CF173/SIN(RADIANS($CX$6))</f>
        <v>5.2241924220714484</v>
      </c>
      <c r="CH173" s="4">
        <f t="shared" si="296"/>
        <v>0.57658601546247901</v>
      </c>
      <c r="CI173" s="4">
        <f t="shared" si="297"/>
        <v>0.76878135394997194</v>
      </c>
      <c r="CJ173" s="1">
        <f t="shared" si="286"/>
        <v>5.1892741391623112</v>
      </c>
      <c r="CK173" s="1">
        <f t="shared" si="287"/>
        <v>3.8439067697498599</v>
      </c>
    </row>
    <row r="174" spans="36:89" x14ac:dyDescent="0.25">
      <c r="AJ174" s="295" t="e">
        <f>#REF!</f>
        <v>#REF!</v>
      </c>
      <c r="AK174" s="464" t="e">
        <f t="shared" si="345"/>
        <v>#REF!</v>
      </c>
      <c r="AL174" s="296"/>
      <c r="AM174" s="296"/>
      <c r="AN174" s="296"/>
      <c r="AO174" s="296"/>
      <c r="AP174" s="296"/>
      <c r="AQ174" s="296"/>
      <c r="AR174" s="296"/>
      <c r="AS174" s="296"/>
      <c r="AT174" s="296"/>
      <c r="AU174" s="381">
        <f>AT174/SIN(RADIANS($CX$6))</f>
        <v>0</v>
      </c>
      <c r="AV174" s="4"/>
      <c r="AW174" s="4"/>
      <c r="AX174" s="1">
        <f t="shared" si="291"/>
        <v>0</v>
      </c>
      <c r="AY174" s="1">
        <f t="shared" si="292"/>
        <v>0</v>
      </c>
      <c r="BV174" s="189">
        <v>0.5401273148148148</v>
      </c>
      <c r="BW174" s="464">
        <f t="shared" si="324"/>
        <v>45305.540127314816</v>
      </c>
      <c r="BX174" s="139" t="s">
        <v>330</v>
      </c>
      <c r="BY174" s="139">
        <v>5.0000000000000001E-3</v>
      </c>
      <c r="BZ174" s="139">
        <v>7.0000000000000001E-3</v>
      </c>
      <c r="CA174" s="139">
        <v>7.0000000000000001E-3</v>
      </c>
      <c r="CB174" s="139">
        <f>$CW$17</f>
        <v>5.5</v>
      </c>
      <c r="CC174" s="139">
        <f>$CZ$17</f>
        <v>4.6126881236998321</v>
      </c>
      <c r="CD174" s="139">
        <f t="shared" ref="CD174:CD182" si="369">CC174/CA174</f>
        <v>658.95544624283309</v>
      </c>
      <c r="CE174" s="139">
        <f t="shared" ref="CE174:CE182" si="370">BY174*CD174</f>
        <v>3.2947772312141654</v>
      </c>
      <c r="CF174" s="139">
        <f t="shared" ref="CF174:CF182" si="371">BZ174*CD174</f>
        <v>4.6126881236998321</v>
      </c>
      <c r="CG174" s="381">
        <f>CF174/SIN(RADIANS($CX$6))</f>
        <v>5.2241924220714484</v>
      </c>
      <c r="CH174" s="4">
        <f t="shared" si="296"/>
        <v>0.57658601546247901</v>
      </c>
      <c r="CI174" s="4">
        <f t="shared" si="297"/>
        <v>0.76878135394997194</v>
      </c>
      <c r="CJ174" s="1">
        <f t="shared" si="286"/>
        <v>3.8713632466766446</v>
      </c>
      <c r="CK174" s="1">
        <f t="shared" si="287"/>
        <v>2.5259958772641937</v>
      </c>
    </row>
    <row r="175" spans="36:89" x14ac:dyDescent="0.25">
      <c r="AJ175" s="264">
        <v>0.3447453703703704</v>
      </c>
      <c r="AK175" s="464">
        <f t="shared" si="345"/>
        <v>45305.34474537037</v>
      </c>
      <c r="AL175" s="245" t="s">
        <v>323</v>
      </c>
      <c r="AM175" s="245">
        <v>4.0000000000000001E-3</v>
      </c>
      <c r="AN175" s="245">
        <v>8.0000000000000002E-3</v>
      </c>
      <c r="AO175" s="245">
        <v>2.1000000000000001E-2</v>
      </c>
      <c r="AP175" s="245">
        <f>$CW$10</f>
        <v>61</v>
      </c>
      <c r="AQ175" s="245">
        <f>$CZ$10</f>
        <v>60.990709404539871</v>
      </c>
      <c r="AR175" s="245">
        <f>AQ175/AO175</f>
        <v>2904.3194954542796</v>
      </c>
      <c r="AS175" s="245">
        <f>AM175*AR175</f>
        <v>11.617277981817118</v>
      </c>
      <c r="AT175" s="245">
        <f>AN175*AR175</f>
        <v>23.234555963634236</v>
      </c>
      <c r="AU175" s="381">
        <f>AT175/SIN(RADIANS($CX$6))</f>
        <v>26.314762225470545</v>
      </c>
      <c r="AV175" s="4">
        <f t="shared" ref="AV175:AV218" si="372">0.001*((AQ175/(AO175+0.001)))</f>
        <v>2.7723049729336302</v>
      </c>
      <c r="AW175" s="4">
        <f t="shared" ref="AW175:AW218" si="373">0.001*((AQ175/(AO175-0.001)))</f>
        <v>3.0495354702269934</v>
      </c>
      <c r="AX175" s="1">
        <f t="shared" si="291"/>
        <v>14.389582954750749</v>
      </c>
      <c r="AY175" s="1">
        <f t="shared" si="292"/>
        <v>8.567742511590124</v>
      </c>
      <c r="BV175" s="189">
        <v>0.54084490740740743</v>
      </c>
      <c r="BW175" s="464">
        <f t="shared" si="324"/>
        <v>45305.540844907409</v>
      </c>
      <c r="BX175" s="139" t="s">
        <v>330</v>
      </c>
      <c r="BY175" s="139">
        <v>6.0000000000000001E-3</v>
      </c>
      <c r="BZ175" s="139">
        <v>7.0000000000000001E-3</v>
      </c>
      <c r="CA175" s="139">
        <v>7.0000000000000001E-3</v>
      </c>
      <c r="CB175" s="139">
        <f>$CW$17</f>
        <v>5.5</v>
      </c>
      <c r="CC175" s="139">
        <f>$CZ$17</f>
        <v>4.6126881236998321</v>
      </c>
      <c r="CD175" s="139">
        <f t="shared" si="369"/>
        <v>658.95544624283309</v>
      </c>
      <c r="CE175" s="139">
        <f t="shared" si="370"/>
        <v>3.9537326774569985</v>
      </c>
      <c r="CF175" s="139">
        <f t="shared" si="371"/>
        <v>4.6126881236998321</v>
      </c>
      <c r="CG175" s="381">
        <f>CF175/SIN(RADIANS($CX$6))</f>
        <v>5.2241924220714484</v>
      </c>
      <c r="CH175" s="4">
        <f t="shared" si="296"/>
        <v>0.57658601546247901</v>
      </c>
      <c r="CI175" s="4">
        <f t="shared" si="297"/>
        <v>0.76878135394997194</v>
      </c>
      <c r="CJ175" s="1">
        <f t="shared" si="286"/>
        <v>4.5303186929194776</v>
      </c>
      <c r="CK175" s="1">
        <f t="shared" si="287"/>
        <v>3.1849513235070264</v>
      </c>
    </row>
    <row r="176" spans="36:89" x14ac:dyDescent="0.25">
      <c r="AJ176" s="265">
        <v>0.34491898148148148</v>
      </c>
      <c r="AK176" s="464">
        <f t="shared" si="345"/>
        <v>45305.344918981478</v>
      </c>
      <c r="AL176" s="238" t="s">
        <v>323</v>
      </c>
      <c r="AM176" s="238">
        <v>5.0000000000000001E-3</v>
      </c>
      <c r="AN176" s="238">
        <v>8.0000000000000002E-3</v>
      </c>
      <c r="AO176" s="238">
        <v>2.1000000000000001E-2</v>
      </c>
      <c r="AP176" s="238">
        <f>$CW$10</f>
        <v>61</v>
      </c>
      <c r="AQ176" s="238">
        <f>$CZ$10</f>
        <v>60.990709404539871</v>
      </c>
      <c r="AR176" s="238">
        <f t="shared" ref="AR176:AR218" si="374">AQ176/AO176</f>
        <v>2904.3194954542796</v>
      </c>
      <c r="AS176" s="238">
        <f t="shared" ref="AS176:AS218" si="375">AM176*AR176</f>
        <v>14.521597477271399</v>
      </c>
      <c r="AT176" s="238">
        <f t="shared" ref="AT176:AT218" si="376">AN176*AR176</f>
        <v>23.234555963634236</v>
      </c>
      <c r="AU176" s="381">
        <f>AT176/SIN(RADIANS($CX$6))</f>
        <v>26.314762225470545</v>
      </c>
      <c r="AV176" s="4">
        <f t="shared" si="372"/>
        <v>2.7723049729336302</v>
      </c>
      <c r="AW176" s="4">
        <f t="shared" si="373"/>
        <v>3.0495354702269934</v>
      </c>
      <c r="AX176" s="1">
        <f t="shared" si="291"/>
        <v>17.293902450205028</v>
      </c>
      <c r="AY176" s="1">
        <f t="shared" si="292"/>
        <v>11.472062007044405</v>
      </c>
      <c r="BV176" s="189">
        <v>0.54138888888888892</v>
      </c>
      <c r="BW176" s="464">
        <f t="shared" si="324"/>
        <v>45305.541388888887</v>
      </c>
      <c r="BX176" s="139" t="s">
        <v>330</v>
      </c>
      <c r="BY176" s="139">
        <v>4.0000000000000001E-3</v>
      </c>
      <c r="BZ176" s="139">
        <v>7.0000000000000001E-3</v>
      </c>
      <c r="CA176" s="139">
        <v>7.0000000000000001E-3</v>
      </c>
      <c r="CB176" s="139">
        <f>$CW$17</f>
        <v>5.5</v>
      </c>
      <c r="CC176" s="139">
        <f>$CZ$17</f>
        <v>4.6126881236998321</v>
      </c>
      <c r="CD176" s="139">
        <f t="shared" si="369"/>
        <v>658.95544624283309</v>
      </c>
      <c r="CE176" s="139">
        <f t="shared" si="370"/>
        <v>2.6358217849713323</v>
      </c>
      <c r="CF176" s="139">
        <f t="shared" si="371"/>
        <v>4.6126881236998321</v>
      </c>
      <c r="CG176" s="381">
        <f>CF176/SIN(RADIANS($CX$6))</f>
        <v>5.2241924220714484</v>
      </c>
      <c r="CH176" s="4">
        <f t="shared" si="296"/>
        <v>0.57658601546247901</v>
      </c>
      <c r="CI176" s="4">
        <f t="shared" si="297"/>
        <v>0.76878135394997194</v>
      </c>
      <c r="CJ176" s="1">
        <f t="shared" si="286"/>
        <v>3.2124078004338115</v>
      </c>
      <c r="CK176" s="1">
        <f t="shared" si="287"/>
        <v>1.8670404310213604</v>
      </c>
    </row>
    <row r="177" spans="36:89" x14ac:dyDescent="0.25">
      <c r="AJ177" s="265">
        <v>0.34561342592592598</v>
      </c>
      <c r="AK177" s="464">
        <f t="shared" si="345"/>
        <v>45305.345613425925</v>
      </c>
      <c r="AL177" s="238" t="s">
        <v>323</v>
      </c>
      <c r="AM177" s="238">
        <v>7.0000000000000001E-3</v>
      </c>
      <c r="AN177" s="238">
        <v>1.0999999999999999E-2</v>
      </c>
      <c r="AO177" s="238">
        <v>2.1999999999999999E-2</v>
      </c>
      <c r="AP177" s="238">
        <f>$CW$10</f>
        <v>61</v>
      </c>
      <c r="AQ177" s="238">
        <f>$CZ$10</f>
        <v>60.990709404539871</v>
      </c>
      <c r="AR177" s="238">
        <f t="shared" si="374"/>
        <v>2772.3049729336308</v>
      </c>
      <c r="AS177" s="238">
        <f t="shared" si="375"/>
        <v>19.406134810535416</v>
      </c>
      <c r="AT177" s="238">
        <f t="shared" si="376"/>
        <v>30.495354702269935</v>
      </c>
      <c r="AU177" s="381">
        <f>AT177/SIN(RADIANS($CX$6))</f>
        <v>34.538125420930093</v>
      </c>
      <c r="AV177" s="4">
        <f t="shared" si="372"/>
        <v>2.6517699741104295</v>
      </c>
      <c r="AW177" s="4">
        <f t="shared" si="373"/>
        <v>2.9043194954542799</v>
      </c>
      <c r="AX177" s="1">
        <f t="shared" si="291"/>
        <v>22.057904784645846</v>
      </c>
      <c r="AY177" s="1">
        <f t="shared" si="292"/>
        <v>16.501815315081135</v>
      </c>
      <c r="BV177" s="189">
        <v>0.54173611111111108</v>
      </c>
      <c r="BW177" s="464">
        <f t="shared" si="324"/>
        <v>45305.54173611111</v>
      </c>
      <c r="BX177" s="139" t="s">
        <v>330</v>
      </c>
      <c r="BY177" s="139">
        <v>4.0000000000000001E-3</v>
      </c>
      <c r="BZ177" s="139">
        <v>8.9999999999999993E-3</v>
      </c>
      <c r="CA177" s="139">
        <v>8.9999999999999993E-3</v>
      </c>
      <c r="CB177" s="139">
        <f>$CW$17</f>
        <v>5.5</v>
      </c>
      <c r="CC177" s="139">
        <f>$CZ$17</f>
        <v>4.6126881236998321</v>
      </c>
      <c r="CD177" s="139">
        <f t="shared" si="369"/>
        <v>512.52090263331468</v>
      </c>
      <c r="CE177" s="139">
        <f t="shared" si="370"/>
        <v>2.0500836105332589</v>
      </c>
      <c r="CF177" s="139">
        <f t="shared" si="371"/>
        <v>4.6126881236998321</v>
      </c>
      <c r="CG177" s="381">
        <f>CF177/SIN(RADIANS($CX$6))</f>
        <v>5.2241924220714484</v>
      </c>
      <c r="CH177" s="4">
        <f t="shared" si="296"/>
        <v>0.46126881236998329</v>
      </c>
      <c r="CI177" s="4">
        <f t="shared" si="297"/>
        <v>0.57658601546247901</v>
      </c>
      <c r="CJ177" s="1">
        <f t="shared" si="286"/>
        <v>2.5113524229032422</v>
      </c>
      <c r="CK177" s="1">
        <f t="shared" si="287"/>
        <v>1.4734975950707798</v>
      </c>
    </row>
    <row r="178" spans="36:89" x14ac:dyDescent="0.25">
      <c r="AJ178" s="265">
        <v>0.34616898148148145</v>
      </c>
      <c r="AK178" s="464">
        <f t="shared" si="345"/>
        <v>45305.346168981479</v>
      </c>
      <c r="AL178" s="238" t="s">
        <v>323</v>
      </c>
      <c r="AM178" s="238">
        <v>7.0000000000000001E-3</v>
      </c>
      <c r="AN178" s="238">
        <v>2.1999999999999999E-2</v>
      </c>
      <c r="AO178" s="238">
        <v>2.1999999999999999E-2</v>
      </c>
      <c r="AP178" s="238">
        <f>$CW$10</f>
        <v>61</v>
      </c>
      <c r="AQ178" s="238">
        <f>$CZ$10</f>
        <v>60.990709404539871</v>
      </c>
      <c r="AR178" s="238">
        <f t="shared" si="374"/>
        <v>2772.3049729336308</v>
      </c>
      <c r="AS178" s="238">
        <f t="shared" si="375"/>
        <v>19.406134810535416</v>
      </c>
      <c r="AT178" s="238">
        <f t="shared" si="376"/>
        <v>60.990709404539871</v>
      </c>
      <c r="AU178" s="381">
        <f>AT178/SIN(RADIANS($CX$6))</f>
        <v>69.076250841860187</v>
      </c>
      <c r="AV178" s="4">
        <f t="shared" si="372"/>
        <v>2.6517699741104295</v>
      </c>
      <c r="AW178" s="4">
        <f t="shared" si="373"/>
        <v>2.9043194954542799</v>
      </c>
      <c r="AX178" s="1">
        <f t="shared" si="291"/>
        <v>22.057904784645846</v>
      </c>
      <c r="AY178" s="1">
        <f t="shared" si="292"/>
        <v>16.501815315081135</v>
      </c>
      <c r="BV178" s="189">
        <v>0.54532407407407402</v>
      </c>
      <c r="BW178" s="464">
        <f t="shared" si="324"/>
        <v>45305.545324074075</v>
      </c>
      <c r="BX178" s="139" t="s">
        <v>330</v>
      </c>
      <c r="BY178" s="139">
        <v>3.0000000000000001E-3</v>
      </c>
      <c r="BZ178" s="139">
        <v>6.0000000000000001E-3</v>
      </c>
      <c r="CA178" s="139">
        <v>6.0000000000000001E-3</v>
      </c>
      <c r="CB178" s="139">
        <f>$CW$17</f>
        <v>5.5</v>
      </c>
      <c r="CC178" s="139">
        <f>$CZ$17</f>
        <v>4.6126881236998321</v>
      </c>
      <c r="CD178" s="139">
        <f t="shared" si="369"/>
        <v>768.78135394997196</v>
      </c>
      <c r="CE178" s="139">
        <f t="shared" si="370"/>
        <v>2.306344061849916</v>
      </c>
      <c r="CF178" s="139">
        <f t="shared" si="371"/>
        <v>4.6126881236998321</v>
      </c>
      <c r="CG178" s="381">
        <f>CF178/SIN(RADIANS($CX$6))</f>
        <v>5.2241924220714484</v>
      </c>
      <c r="CH178" s="4">
        <f t="shared" si="296"/>
        <v>0.65895544624283309</v>
      </c>
      <c r="CI178" s="4">
        <f t="shared" si="297"/>
        <v>0.92253762473996648</v>
      </c>
      <c r="CJ178" s="1">
        <f t="shared" si="286"/>
        <v>2.9652995080927491</v>
      </c>
      <c r="CK178" s="1">
        <f t="shared" si="287"/>
        <v>1.3838064371099494</v>
      </c>
    </row>
    <row r="179" spans="36:89" x14ac:dyDescent="0.25">
      <c r="AJ179" s="265">
        <v>0.34616898148148145</v>
      </c>
      <c r="AK179" s="464">
        <f t="shared" si="345"/>
        <v>45305.346168981479</v>
      </c>
      <c r="AL179" s="238" t="s">
        <v>323</v>
      </c>
      <c r="AM179" s="238">
        <v>7.0000000000000001E-3</v>
      </c>
      <c r="AN179" s="238">
        <v>2.1999999999999999E-2</v>
      </c>
      <c r="AO179" s="238">
        <v>2.1999999999999999E-2</v>
      </c>
      <c r="AP179" s="238">
        <f>$CW$10</f>
        <v>61</v>
      </c>
      <c r="AQ179" s="238">
        <f>$CZ$10</f>
        <v>60.990709404539871</v>
      </c>
      <c r="AR179" s="238">
        <f t="shared" si="374"/>
        <v>2772.3049729336308</v>
      </c>
      <c r="AS179" s="238">
        <f t="shared" si="375"/>
        <v>19.406134810535416</v>
      </c>
      <c r="AT179" s="238">
        <f t="shared" si="376"/>
        <v>60.990709404539871</v>
      </c>
      <c r="AU179" s="381">
        <f>AT179/SIN(RADIANS($CX$6))</f>
        <v>69.076250841860187</v>
      </c>
      <c r="AV179" s="4">
        <f t="shared" si="372"/>
        <v>2.6517699741104295</v>
      </c>
      <c r="AW179" s="4">
        <f t="shared" si="373"/>
        <v>2.9043194954542799</v>
      </c>
      <c r="AX179" s="1">
        <f t="shared" si="291"/>
        <v>22.057904784645846</v>
      </c>
      <c r="AY179" s="1">
        <f t="shared" si="292"/>
        <v>16.501815315081135</v>
      </c>
      <c r="BV179" s="189">
        <v>0.54865740740740743</v>
      </c>
      <c r="BW179" s="464">
        <f t="shared" si="324"/>
        <v>45305.548657407409</v>
      </c>
      <c r="BX179" s="139" t="s">
        <v>330</v>
      </c>
      <c r="BY179" s="139">
        <v>6.0000000000000001E-3</v>
      </c>
      <c r="BZ179" s="139">
        <v>6.0000000000000001E-3</v>
      </c>
      <c r="CA179" s="139">
        <v>6.0000000000000001E-3</v>
      </c>
      <c r="CB179" s="139">
        <f>$CW$17</f>
        <v>5.5</v>
      </c>
      <c r="CC179" s="139">
        <f>$CZ$17</f>
        <v>4.6126881236998321</v>
      </c>
      <c r="CD179" s="139">
        <f t="shared" si="369"/>
        <v>768.78135394997196</v>
      </c>
      <c r="CE179" s="139">
        <f t="shared" si="370"/>
        <v>4.6126881236998321</v>
      </c>
      <c r="CF179" s="139">
        <f t="shared" si="371"/>
        <v>4.6126881236998321</v>
      </c>
      <c r="CG179" s="381">
        <f>CF179/SIN(RADIANS($CX$6))</f>
        <v>5.2241924220714484</v>
      </c>
      <c r="CH179" s="4">
        <f t="shared" si="296"/>
        <v>0.65895544624283309</v>
      </c>
      <c r="CI179" s="4">
        <f t="shared" si="297"/>
        <v>0.92253762473996648</v>
      </c>
      <c r="CJ179" s="1">
        <f t="shared" si="286"/>
        <v>5.2716435699426647</v>
      </c>
      <c r="CK179" s="1">
        <f t="shared" si="287"/>
        <v>3.6901504989598655</v>
      </c>
    </row>
    <row r="180" spans="36:89" x14ac:dyDescent="0.25">
      <c r="AJ180" s="265">
        <v>0.34714120370370366</v>
      </c>
      <c r="AK180" s="464">
        <f t="shared" si="345"/>
        <v>45305.347141203703</v>
      </c>
      <c r="AL180" s="238" t="s">
        <v>323</v>
      </c>
      <c r="AM180" s="238">
        <v>8.0000000000000002E-3</v>
      </c>
      <c r="AN180" s="238">
        <v>2.1999999999999999E-2</v>
      </c>
      <c r="AO180" s="238">
        <v>2.1999999999999999E-2</v>
      </c>
      <c r="AP180" s="238">
        <f>$CW$10</f>
        <v>61</v>
      </c>
      <c r="AQ180" s="238">
        <f>$CZ$10</f>
        <v>60.990709404539871</v>
      </c>
      <c r="AR180" s="238">
        <f t="shared" si="374"/>
        <v>2772.3049729336308</v>
      </c>
      <c r="AS180" s="238">
        <f t="shared" si="375"/>
        <v>22.178439783469045</v>
      </c>
      <c r="AT180" s="238">
        <f t="shared" si="376"/>
        <v>60.990709404539871</v>
      </c>
      <c r="AU180" s="381">
        <f>AT180/SIN(RADIANS($CX$6))</f>
        <v>69.076250841860187</v>
      </c>
      <c r="AV180" s="4">
        <f t="shared" si="372"/>
        <v>2.6517699741104295</v>
      </c>
      <c r="AW180" s="4">
        <f t="shared" si="373"/>
        <v>2.9043194954542799</v>
      </c>
      <c r="AX180" s="1">
        <f t="shared" si="291"/>
        <v>24.830209757579475</v>
      </c>
      <c r="AY180" s="1">
        <f t="shared" si="292"/>
        <v>19.274120288014764</v>
      </c>
      <c r="BV180" s="189">
        <v>0.55091435185185189</v>
      </c>
      <c r="BW180" s="464">
        <f t="shared" si="324"/>
        <v>45305.55091435185</v>
      </c>
      <c r="BX180" s="139" t="s">
        <v>330</v>
      </c>
      <c r="BY180" s="139">
        <v>6.0000000000000001E-3</v>
      </c>
      <c r="BZ180" s="139">
        <v>6.0000000000000001E-3</v>
      </c>
      <c r="CA180" s="139">
        <v>6.0000000000000001E-3</v>
      </c>
      <c r="CB180" s="139">
        <f>$CW$17</f>
        <v>5.5</v>
      </c>
      <c r="CC180" s="139">
        <f>$CZ$17</f>
        <v>4.6126881236998321</v>
      </c>
      <c r="CD180" s="139">
        <f t="shared" si="369"/>
        <v>768.78135394997196</v>
      </c>
      <c r="CE180" s="139">
        <f t="shared" si="370"/>
        <v>4.6126881236998321</v>
      </c>
      <c r="CF180" s="139">
        <f t="shared" si="371"/>
        <v>4.6126881236998321</v>
      </c>
      <c r="CG180" s="381">
        <f>CF180/SIN(RADIANS($CX$6))</f>
        <v>5.2241924220714484</v>
      </c>
      <c r="CH180" s="4">
        <f>0.001*((CC180/(CA180+0.001)))</f>
        <v>0.65895544624283309</v>
      </c>
      <c r="CI180" s="4">
        <f>0.001*((CC180/(CA180-0.001)))</f>
        <v>0.92253762473996648</v>
      </c>
      <c r="CJ180" s="1">
        <f t="shared" si="286"/>
        <v>5.2716435699426647</v>
      </c>
      <c r="CK180" s="1">
        <f t="shared" si="287"/>
        <v>3.6901504989598655</v>
      </c>
    </row>
    <row r="181" spans="36:89" x14ac:dyDescent="0.25">
      <c r="AJ181" s="265">
        <v>0.34751157407407413</v>
      </c>
      <c r="AK181" s="464">
        <f t="shared" si="345"/>
        <v>45305.347511574073</v>
      </c>
      <c r="AL181" s="238" t="s">
        <v>323</v>
      </c>
      <c r="AM181" s="238">
        <v>6.0000000000000001E-3</v>
      </c>
      <c r="AN181" s="238">
        <v>2.1999999999999999E-2</v>
      </c>
      <c r="AO181" s="238">
        <v>2.1999999999999999E-2</v>
      </c>
      <c r="AP181" s="238">
        <f>$CW$10</f>
        <v>61</v>
      </c>
      <c r="AQ181" s="238">
        <f>$CZ$10</f>
        <v>60.990709404539871</v>
      </c>
      <c r="AR181" s="238">
        <f t="shared" si="374"/>
        <v>2772.3049729336308</v>
      </c>
      <c r="AS181" s="238">
        <f t="shared" si="375"/>
        <v>16.633829837601784</v>
      </c>
      <c r="AT181" s="238">
        <f t="shared" si="376"/>
        <v>60.990709404539871</v>
      </c>
      <c r="AU181" s="381">
        <f>AT181/SIN(RADIANS($CX$6))</f>
        <v>69.076250841860187</v>
      </c>
      <c r="AV181" s="4">
        <f t="shared" si="372"/>
        <v>2.6517699741104295</v>
      </c>
      <c r="AW181" s="4">
        <f t="shared" si="373"/>
        <v>2.9043194954542799</v>
      </c>
      <c r="AX181" s="1">
        <f t="shared" si="291"/>
        <v>19.285599811712213</v>
      </c>
      <c r="AY181" s="1">
        <f t="shared" si="292"/>
        <v>13.729510342147504</v>
      </c>
      <c r="BV181" s="189">
        <v>0.55269675925925921</v>
      </c>
      <c r="BW181" s="464">
        <f t="shared" si="324"/>
        <v>45305.55269675926</v>
      </c>
      <c r="BX181" s="139" t="s">
        <v>330</v>
      </c>
      <c r="BY181" s="139">
        <v>4.0000000000000001E-3</v>
      </c>
      <c r="BZ181" s="139">
        <v>4.0000000000000001E-3</v>
      </c>
      <c r="CA181" s="139">
        <v>4.0000000000000001E-3</v>
      </c>
      <c r="CB181" s="139">
        <f>$CW$17</f>
        <v>5.5</v>
      </c>
      <c r="CC181" s="139">
        <f>$CZ$17</f>
        <v>4.6126881236998321</v>
      </c>
      <c r="CD181" s="139">
        <f t="shared" si="369"/>
        <v>1153.1720309249579</v>
      </c>
      <c r="CE181" s="139">
        <f t="shared" si="370"/>
        <v>4.6126881236998321</v>
      </c>
      <c r="CF181" s="139">
        <f t="shared" si="371"/>
        <v>4.6126881236998321</v>
      </c>
      <c r="CG181" s="381">
        <f>CF181/SIN(RADIANS($CX$6))</f>
        <v>5.2241924220714484</v>
      </c>
      <c r="CH181" s="139">
        <f>0.001*((CC181/(CA181+0.001)))</f>
        <v>0.92253762473996648</v>
      </c>
      <c r="CI181" s="139">
        <f>0.001*((CC181/(CA181-0.001)))</f>
        <v>1.5375627078999439</v>
      </c>
      <c r="CJ181" s="1">
        <f t="shared" si="286"/>
        <v>5.5352257484397986</v>
      </c>
      <c r="CK181" s="1">
        <f t="shared" si="287"/>
        <v>3.0751254157998882</v>
      </c>
    </row>
    <row r="182" spans="36:89" x14ac:dyDescent="0.25">
      <c r="AJ182" s="265">
        <v>0.34826388888888887</v>
      </c>
      <c r="AK182" s="464">
        <f t="shared" si="345"/>
        <v>45305.348263888889</v>
      </c>
      <c r="AL182" s="238" t="s">
        <v>323</v>
      </c>
      <c r="AM182" s="238">
        <v>8.0000000000000002E-3</v>
      </c>
      <c r="AN182" s="238">
        <v>2.1999999999999999E-2</v>
      </c>
      <c r="AO182" s="238">
        <v>2.1999999999999999E-2</v>
      </c>
      <c r="AP182" s="238">
        <f>$CW$10</f>
        <v>61</v>
      </c>
      <c r="AQ182" s="238">
        <f>$CZ$10</f>
        <v>60.990709404539871</v>
      </c>
      <c r="AR182" s="238">
        <f t="shared" si="374"/>
        <v>2772.3049729336308</v>
      </c>
      <c r="AS182" s="238">
        <f t="shared" si="375"/>
        <v>22.178439783469045</v>
      </c>
      <c r="AT182" s="238">
        <f t="shared" si="376"/>
        <v>60.990709404539871</v>
      </c>
      <c r="AU182" s="381">
        <f>AT182/SIN(RADIANS($CX$6))</f>
        <v>69.076250841860187</v>
      </c>
      <c r="AV182" s="4">
        <f t="shared" si="372"/>
        <v>2.6517699741104295</v>
      </c>
      <c r="AW182" s="4">
        <f t="shared" si="373"/>
        <v>2.9043194954542799</v>
      </c>
      <c r="AX182" s="1">
        <f t="shared" si="291"/>
        <v>24.830209757579475</v>
      </c>
      <c r="AY182" s="1">
        <f t="shared" si="292"/>
        <v>19.274120288014764</v>
      </c>
      <c r="BV182" s="189">
        <v>0.55590277777777775</v>
      </c>
      <c r="BW182" s="464">
        <f t="shared" si="324"/>
        <v>45305.555902777778</v>
      </c>
      <c r="BX182" s="139" t="s">
        <v>330</v>
      </c>
      <c r="BY182" s="139">
        <v>4.0000000000000001E-3</v>
      </c>
      <c r="BZ182" s="139">
        <v>4.0000000000000001E-3</v>
      </c>
      <c r="CA182" s="139">
        <v>4.0000000000000001E-3</v>
      </c>
      <c r="CB182" s="139">
        <f>$CW$17</f>
        <v>5.5</v>
      </c>
      <c r="CC182" s="139">
        <f>$CZ$17</f>
        <v>4.6126881236998321</v>
      </c>
      <c r="CD182" s="139">
        <f t="shared" si="369"/>
        <v>1153.1720309249579</v>
      </c>
      <c r="CE182" s="139">
        <f t="shared" si="370"/>
        <v>4.6126881236998321</v>
      </c>
      <c r="CF182" s="139">
        <f t="shared" si="371"/>
        <v>4.6126881236998321</v>
      </c>
      <c r="CG182" s="381">
        <f>CF182/SIN(RADIANS($CX$6))</f>
        <v>5.2241924220714484</v>
      </c>
      <c r="CH182" s="139">
        <f t="shared" ref="CH182:CH183" si="377">0.001*((CC182/(CA182+0.001)))</f>
        <v>0.92253762473996648</v>
      </c>
      <c r="CI182" s="139">
        <f t="shared" ref="CI182:CI183" si="378">0.001*((CC182/(CA182-0.001)))</f>
        <v>1.5375627078999439</v>
      </c>
      <c r="CJ182" s="1">
        <f t="shared" si="286"/>
        <v>5.5352257484397986</v>
      </c>
      <c r="CK182" s="1">
        <f t="shared" si="287"/>
        <v>3.0751254157998882</v>
      </c>
    </row>
    <row r="183" spans="36:89" x14ac:dyDescent="0.25">
      <c r="AJ183" s="265">
        <v>0.34946759259259258</v>
      </c>
      <c r="AK183" s="464">
        <f t="shared" si="345"/>
        <v>45305.34946759259</v>
      </c>
      <c r="AL183" s="238" t="s">
        <v>323</v>
      </c>
      <c r="AM183" s="238">
        <v>5.0000000000000001E-3</v>
      </c>
      <c r="AN183" s="238">
        <v>2.1999999999999999E-2</v>
      </c>
      <c r="AO183" s="238">
        <v>2.1999999999999999E-2</v>
      </c>
      <c r="AP183" s="238">
        <f>$CW$10</f>
        <v>61</v>
      </c>
      <c r="AQ183" s="238">
        <f>$CZ$10</f>
        <v>60.990709404539871</v>
      </c>
      <c r="AR183" s="238">
        <f t="shared" si="374"/>
        <v>2772.3049729336308</v>
      </c>
      <c r="AS183" s="238">
        <f t="shared" si="375"/>
        <v>13.861524864668155</v>
      </c>
      <c r="AT183" s="238">
        <f t="shared" si="376"/>
        <v>60.990709404539871</v>
      </c>
      <c r="AU183" s="381">
        <f>AT183/SIN(RADIANS($CX$6))</f>
        <v>69.076250841860187</v>
      </c>
      <c r="AV183" s="4">
        <f t="shared" si="372"/>
        <v>2.6517699741104295</v>
      </c>
      <c r="AW183" s="4">
        <f t="shared" si="373"/>
        <v>2.9043194954542799</v>
      </c>
      <c r="AX183" s="1">
        <f t="shared" si="291"/>
        <v>16.513294838778585</v>
      </c>
      <c r="AY183" s="1">
        <f t="shared" si="292"/>
        <v>10.957205369213876</v>
      </c>
      <c r="BV183" s="189">
        <v>0.55943287037037037</v>
      </c>
      <c r="BW183" s="464">
        <f t="shared" si="324"/>
        <v>45305.559432870374</v>
      </c>
      <c r="BX183" s="139" t="s">
        <v>330</v>
      </c>
      <c r="BY183" s="139">
        <v>3.0000000000000001E-3</v>
      </c>
      <c r="BZ183" s="139">
        <v>4.0000000000000001E-3</v>
      </c>
      <c r="CA183" s="139">
        <v>4.0000000000000001E-3</v>
      </c>
      <c r="CB183" s="139">
        <f>$CW$17</f>
        <v>5.5</v>
      </c>
      <c r="CC183" s="139">
        <f>$CZ$17</f>
        <v>4.6126881236998321</v>
      </c>
      <c r="CD183" s="139">
        <f t="shared" ref="CD183" si="379">CC183/CA183</f>
        <v>1153.1720309249579</v>
      </c>
      <c r="CE183" s="139">
        <f t="shared" ref="CE183" si="380">BY183*CD183</f>
        <v>3.4595160927748738</v>
      </c>
      <c r="CF183" s="139">
        <f t="shared" ref="CF183" si="381">BZ183*CD183</f>
        <v>4.6126881236998321</v>
      </c>
      <c r="CG183" s="381">
        <f>CF183/SIN(RADIANS($CX$6))</f>
        <v>5.2241924220714484</v>
      </c>
      <c r="CH183" s="139">
        <f t="shared" si="377"/>
        <v>0.92253762473996648</v>
      </c>
      <c r="CI183" s="139">
        <f t="shared" si="378"/>
        <v>1.5375627078999439</v>
      </c>
      <c r="CJ183" s="1">
        <f t="shared" si="286"/>
        <v>4.3820537175148404</v>
      </c>
      <c r="CK183" s="1">
        <f t="shared" si="287"/>
        <v>1.9219533848749299</v>
      </c>
    </row>
    <row r="184" spans="36:89" x14ac:dyDescent="0.25">
      <c r="AJ184" s="265">
        <v>0.3510300925925926</v>
      </c>
      <c r="AK184" s="464">
        <f t="shared" si="345"/>
        <v>45305.351030092592</v>
      </c>
      <c r="AL184" s="238" t="s">
        <v>323</v>
      </c>
      <c r="AM184" s="238">
        <v>6.0000000000000001E-3</v>
      </c>
      <c r="AN184" s="238">
        <v>2.1999999999999999E-2</v>
      </c>
      <c r="AO184" s="238">
        <v>2.1999999999999999E-2</v>
      </c>
      <c r="AP184" s="238">
        <f>$CW$10</f>
        <v>61</v>
      </c>
      <c r="AQ184" s="238">
        <f>$CZ$10</f>
        <v>60.990709404539871</v>
      </c>
      <c r="AR184" s="238">
        <f t="shared" si="374"/>
        <v>2772.3049729336308</v>
      </c>
      <c r="AS184" s="238">
        <f t="shared" si="375"/>
        <v>16.633829837601784</v>
      </c>
      <c r="AT184" s="238">
        <f t="shared" si="376"/>
        <v>60.990709404539871</v>
      </c>
      <c r="AU184" s="381">
        <f>AT184/SIN(RADIANS($CX$6))</f>
        <v>69.076250841860187</v>
      </c>
      <c r="AV184" s="4">
        <f t="shared" si="372"/>
        <v>2.6517699741104295</v>
      </c>
      <c r="AW184" s="4">
        <f t="shared" si="373"/>
        <v>2.9043194954542799</v>
      </c>
      <c r="AX184" s="1">
        <f t="shared" si="291"/>
        <v>19.285599811712213</v>
      </c>
      <c r="AY184" s="1">
        <f t="shared" si="292"/>
        <v>13.729510342147504</v>
      </c>
      <c r="BV184" s="189">
        <v>0.56269675925925922</v>
      </c>
      <c r="BW184" s="464">
        <f t="shared" si="324"/>
        <v>45305.562696759262</v>
      </c>
      <c r="BX184" s="139" t="s">
        <v>330</v>
      </c>
      <c r="BY184" s="139">
        <v>5.0000000000000001E-3</v>
      </c>
      <c r="BZ184" s="139">
        <v>4.0000000000000001E-3</v>
      </c>
      <c r="CA184" s="139">
        <v>4.0000000000000001E-3</v>
      </c>
      <c r="CB184" s="139">
        <f>$CW$17</f>
        <v>5.5</v>
      </c>
      <c r="CC184" s="139">
        <f>$CZ$17</f>
        <v>4.6126881236998321</v>
      </c>
      <c r="CD184" s="139">
        <f t="shared" ref="CD184" si="382">CC184/CA184</f>
        <v>1153.1720309249579</v>
      </c>
      <c r="CE184" s="139">
        <f t="shared" ref="CE184" si="383">BY184*CD184</f>
        <v>5.7658601546247894</v>
      </c>
      <c r="CF184" s="139">
        <f t="shared" ref="CF184" si="384">BZ184*CD184</f>
        <v>4.6126881236998321</v>
      </c>
      <c r="CG184" s="381">
        <f>CF184/SIN(RADIANS($CX$6))</f>
        <v>5.2241924220714484</v>
      </c>
      <c r="CH184" s="139">
        <f t="shared" ref="CH184" si="385">0.001*((CC184/(CA184+0.001)))</f>
        <v>0.92253762473996648</v>
      </c>
      <c r="CI184" s="139">
        <f t="shared" ref="CI184" si="386">0.001*((CC184/(CA184-0.001)))</f>
        <v>1.5375627078999439</v>
      </c>
      <c r="CJ184" s="1">
        <f t="shared" si="286"/>
        <v>6.688397779364756</v>
      </c>
      <c r="CK184" s="1">
        <f t="shared" si="287"/>
        <v>4.2282974467248451</v>
      </c>
    </row>
    <row r="185" spans="36:89" x14ac:dyDescent="0.25">
      <c r="AJ185" s="265">
        <v>0.35312499999999997</v>
      </c>
      <c r="AK185" s="464">
        <f t="shared" si="345"/>
        <v>45305.353125000001</v>
      </c>
      <c r="AL185" s="238" t="s">
        <v>323</v>
      </c>
      <c r="AM185" s="238">
        <v>5.0000000000000001E-3</v>
      </c>
      <c r="AN185" s="238">
        <v>2.1999999999999999E-2</v>
      </c>
      <c r="AO185" s="238">
        <v>2.1999999999999999E-2</v>
      </c>
      <c r="AP185" s="238">
        <f>$CW$10</f>
        <v>61</v>
      </c>
      <c r="AQ185" s="238">
        <f>$CZ$10</f>
        <v>60.990709404539871</v>
      </c>
      <c r="AR185" s="238">
        <f t="shared" si="374"/>
        <v>2772.3049729336308</v>
      </c>
      <c r="AS185" s="238">
        <f t="shared" si="375"/>
        <v>13.861524864668155</v>
      </c>
      <c r="AT185" s="238">
        <f t="shared" si="376"/>
        <v>60.990709404539871</v>
      </c>
      <c r="AU185" s="381">
        <f>AT185/SIN(RADIANS($CX$6))</f>
        <v>69.076250841860187</v>
      </c>
      <c r="AV185" s="4">
        <f t="shared" si="372"/>
        <v>2.6517699741104295</v>
      </c>
      <c r="AW185" s="4">
        <f t="shared" si="373"/>
        <v>2.9043194954542799</v>
      </c>
      <c r="AX185" s="1">
        <f t="shared" si="291"/>
        <v>16.513294838778585</v>
      </c>
      <c r="AY185" s="1">
        <f t="shared" si="292"/>
        <v>10.957205369213876</v>
      </c>
      <c r="BV185" s="189">
        <v>0.56631944444444449</v>
      </c>
      <c r="BW185" s="464">
        <f t="shared" si="324"/>
        <v>45305.566319444442</v>
      </c>
      <c r="BX185" s="139" t="s">
        <v>330</v>
      </c>
      <c r="BY185" s="139">
        <v>3.0000000000000001E-3</v>
      </c>
      <c r="BZ185" s="139">
        <v>4.0000000000000001E-3</v>
      </c>
      <c r="CA185" s="139">
        <v>4.0000000000000001E-3</v>
      </c>
      <c r="CB185" s="139">
        <f>$CW$17</f>
        <v>5.5</v>
      </c>
      <c r="CC185" s="139">
        <f>$CZ$17</f>
        <v>4.6126881236998321</v>
      </c>
      <c r="CD185" s="139">
        <f t="shared" ref="CD185" si="387">CC185/CA185</f>
        <v>1153.1720309249579</v>
      </c>
      <c r="CE185" s="139">
        <f t="shared" ref="CE185" si="388">BY185*CD185</f>
        <v>3.4595160927748738</v>
      </c>
      <c r="CF185" s="139">
        <f t="shared" ref="CF185" si="389">BZ185*CD185</f>
        <v>4.6126881236998321</v>
      </c>
      <c r="CG185" s="381">
        <f>CF185/SIN(RADIANS($CX$6))</f>
        <v>5.2241924220714484</v>
      </c>
      <c r="CH185" s="139">
        <f t="shared" ref="CH185" si="390">0.001*((CC185/(CA185+0.001)))</f>
        <v>0.92253762473996648</v>
      </c>
      <c r="CI185" s="139">
        <f t="shared" ref="CI185" si="391">0.001*((CC185/(CA185-0.001)))</f>
        <v>1.5375627078999439</v>
      </c>
      <c r="CJ185" s="1">
        <f t="shared" si="286"/>
        <v>4.3820537175148404</v>
      </c>
      <c r="CK185" s="1">
        <f t="shared" si="287"/>
        <v>1.9219533848749299</v>
      </c>
    </row>
    <row r="186" spans="36:89" x14ac:dyDescent="0.25">
      <c r="AJ186" s="265">
        <v>0.35490740740740739</v>
      </c>
      <c r="AK186" s="464">
        <f t="shared" si="345"/>
        <v>45305.354907407411</v>
      </c>
      <c r="AL186" s="238" t="s">
        <v>323</v>
      </c>
      <c r="AM186" s="238">
        <v>3.0000000000000001E-3</v>
      </c>
      <c r="AN186" s="238">
        <v>2.1999999999999999E-2</v>
      </c>
      <c r="AO186" s="238">
        <v>2.1999999999999999E-2</v>
      </c>
      <c r="AP186" s="238">
        <f>$CW$10</f>
        <v>61</v>
      </c>
      <c r="AQ186" s="238">
        <f>$CZ$10</f>
        <v>60.990709404539871</v>
      </c>
      <c r="AR186" s="238">
        <f t="shared" si="374"/>
        <v>2772.3049729336308</v>
      </c>
      <c r="AS186" s="238">
        <f t="shared" si="375"/>
        <v>8.316914918800892</v>
      </c>
      <c r="AT186" s="238">
        <f t="shared" si="376"/>
        <v>60.990709404539871</v>
      </c>
      <c r="AU186" s="381">
        <f>AT186/SIN(RADIANS($CX$6))</f>
        <v>69.076250841860187</v>
      </c>
      <c r="AV186" s="4">
        <f t="shared" si="372"/>
        <v>2.6517699741104295</v>
      </c>
      <c r="AW186" s="4">
        <f t="shared" si="373"/>
        <v>2.9043194954542799</v>
      </c>
      <c r="AX186" s="1">
        <f t="shared" si="291"/>
        <v>10.968684892911321</v>
      </c>
      <c r="AY186" s="1">
        <f t="shared" si="292"/>
        <v>5.4125954233466125</v>
      </c>
      <c r="BV186" s="189">
        <v>0.569849537037037</v>
      </c>
      <c r="BW186" s="464">
        <f t="shared" si="324"/>
        <v>45305.569849537038</v>
      </c>
      <c r="BX186" s="139" t="s">
        <v>330</v>
      </c>
      <c r="BY186" s="139">
        <v>4.0000000000000001E-3</v>
      </c>
      <c r="BZ186" s="139">
        <v>4.0000000000000001E-3</v>
      </c>
      <c r="CA186" s="139">
        <v>4.0000000000000001E-3</v>
      </c>
      <c r="CB186" s="139">
        <f>$CW$17</f>
        <v>5.5</v>
      </c>
      <c r="CC186" s="139">
        <f>$CZ$17</f>
        <v>4.6126881236998321</v>
      </c>
      <c r="CD186" s="139">
        <f t="shared" ref="CD186" si="392">CC186/CA186</f>
        <v>1153.1720309249579</v>
      </c>
      <c r="CE186" s="139">
        <f t="shared" ref="CE186" si="393">BY186*CD186</f>
        <v>4.6126881236998321</v>
      </c>
      <c r="CF186" s="139">
        <f t="shared" ref="CF186" si="394">BZ186*CD186</f>
        <v>4.6126881236998321</v>
      </c>
      <c r="CG186" s="381">
        <f>CF186/SIN(RADIANS($CX$6))</f>
        <v>5.2241924220714484</v>
      </c>
      <c r="CH186" s="139">
        <f t="shared" ref="CH186" si="395">0.001*((CC186/(CA186+0.001)))</f>
        <v>0.92253762473996648</v>
      </c>
      <c r="CI186" s="139">
        <f t="shared" ref="CI186" si="396">0.001*((CC186/(CA186-0.001)))</f>
        <v>1.5375627078999439</v>
      </c>
      <c r="CJ186" s="1">
        <f t="shared" si="286"/>
        <v>5.5352257484397986</v>
      </c>
      <c r="CK186" s="1">
        <f t="shared" si="287"/>
        <v>3.0751254157998882</v>
      </c>
    </row>
    <row r="187" spans="36:89" x14ac:dyDescent="0.25">
      <c r="AJ187" s="265">
        <v>0.35820601851851852</v>
      </c>
      <c r="AK187" s="464">
        <f t="shared" si="345"/>
        <v>45305.358206018522</v>
      </c>
      <c r="AL187" s="238" t="s">
        <v>323</v>
      </c>
      <c r="AM187" s="238">
        <v>7.0000000000000001E-3</v>
      </c>
      <c r="AN187" s="238">
        <v>2.1999999999999999E-2</v>
      </c>
      <c r="AO187" s="238">
        <v>2.1999999999999999E-2</v>
      </c>
      <c r="AP187" s="238">
        <f>$CW$10</f>
        <v>61</v>
      </c>
      <c r="AQ187" s="238">
        <f>$CZ$10</f>
        <v>60.990709404539871</v>
      </c>
      <c r="AR187" s="238">
        <f t="shared" si="374"/>
        <v>2772.3049729336308</v>
      </c>
      <c r="AS187" s="238">
        <f t="shared" si="375"/>
        <v>19.406134810535416</v>
      </c>
      <c r="AT187" s="238">
        <f t="shared" si="376"/>
        <v>60.990709404539871</v>
      </c>
      <c r="AU187" s="381">
        <f>AT187/SIN(RADIANS($CX$6))</f>
        <v>69.076250841860187</v>
      </c>
      <c r="AV187" s="4">
        <f t="shared" si="372"/>
        <v>2.6517699741104295</v>
      </c>
      <c r="AW187" s="4">
        <f t="shared" si="373"/>
        <v>2.9043194954542799</v>
      </c>
      <c r="AX187" s="1">
        <f t="shared" si="291"/>
        <v>22.057904784645846</v>
      </c>
      <c r="AY187" s="1">
        <f t="shared" si="292"/>
        <v>16.501815315081135</v>
      </c>
      <c r="BV187" s="189">
        <v>0.57337962962962963</v>
      </c>
      <c r="BW187" s="464">
        <f t="shared" si="324"/>
        <v>45305.573379629626</v>
      </c>
      <c r="BX187" s="139" t="s">
        <v>330</v>
      </c>
      <c r="BY187" s="139">
        <v>5.0000000000000001E-3</v>
      </c>
      <c r="BZ187" s="139">
        <v>4.0000000000000001E-3</v>
      </c>
      <c r="CA187" s="139">
        <v>4.0000000000000001E-3</v>
      </c>
      <c r="CB187" s="139">
        <f>$CW$17</f>
        <v>5.5</v>
      </c>
      <c r="CC187" s="139">
        <f>$CZ$17</f>
        <v>4.6126881236998321</v>
      </c>
      <c r="CD187" s="139">
        <f t="shared" ref="CD187" si="397">CC187/CA187</f>
        <v>1153.1720309249579</v>
      </c>
      <c r="CE187" s="139">
        <f t="shared" ref="CE187" si="398">BY187*CD187</f>
        <v>5.7658601546247894</v>
      </c>
      <c r="CF187" s="139">
        <f t="shared" ref="CF187" si="399">BZ187*CD187</f>
        <v>4.6126881236998321</v>
      </c>
      <c r="CG187" s="381">
        <f>CF187/SIN(RADIANS($CX$6))</f>
        <v>5.2241924220714484</v>
      </c>
      <c r="CH187" s="139">
        <f t="shared" ref="CH187" si="400">0.001*((CC187/(CA187+0.001)))</f>
        <v>0.92253762473996648</v>
      </c>
      <c r="CI187" s="139">
        <f t="shared" ref="CI187" si="401">0.001*((CC187/(CA187-0.001)))</f>
        <v>1.5375627078999439</v>
      </c>
      <c r="CJ187" s="1">
        <f t="shared" si="286"/>
        <v>6.688397779364756</v>
      </c>
      <c r="CK187" s="1">
        <f t="shared" si="287"/>
        <v>4.2282974467248451</v>
      </c>
    </row>
    <row r="188" spans="36:89" x14ac:dyDescent="0.25">
      <c r="AJ188" s="265">
        <v>0.35998842592592589</v>
      </c>
      <c r="AK188" s="464">
        <f t="shared" si="345"/>
        <v>45305.359988425924</v>
      </c>
      <c r="AL188" s="238" t="s">
        <v>323</v>
      </c>
      <c r="AM188" s="238">
        <v>4.0000000000000001E-3</v>
      </c>
      <c r="AN188" s="238">
        <v>2.1000000000000001E-2</v>
      </c>
      <c r="AO188" s="238">
        <v>2.1000000000000001E-2</v>
      </c>
      <c r="AP188" s="238">
        <f>$CW$10</f>
        <v>61</v>
      </c>
      <c r="AQ188" s="238">
        <f>$CZ$10</f>
        <v>60.990709404539871</v>
      </c>
      <c r="AR188" s="238">
        <f t="shared" si="374"/>
        <v>2904.3194954542796</v>
      </c>
      <c r="AS188" s="238">
        <f t="shared" si="375"/>
        <v>11.617277981817118</v>
      </c>
      <c r="AT188" s="238">
        <f t="shared" si="376"/>
        <v>60.990709404539878</v>
      </c>
      <c r="AU188" s="381">
        <f>AT188/SIN(RADIANS($CX$6))</f>
        <v>69.076250841860187</v>
      </c>
      <c r="AV188" s="4">
        <f t="shared" si="372"/>
        <v>2.7723049729336302</v>
      </c>
      <c r="AW188" s="4">
        <f t="shared" si="373"/>
        <v>3.0495354702269934</v>
      </c>
      <c r="AX188" s="1">
        <f t="shared" si="291"/>
        <v>14.389582954750749</v>
      </c>
      <c r="AY188" s="1">
        <f t="shared" si="292"/>
        <v>8.567742511590124</v>
      </c>
      <c r="BV188" s="189">
        <v>0.57664351851851847</v>
      </c>
      <c r="BW188" s="464">
        <f t="shared" si="324"/>
        <v>45305.576643518521</v>
      </c>
      <c r="BX188" s="139" t="s">
        <v>330</v>
      </c>
      <c r="BY188" s="139">
        <v>4.0000000000000001E-3</v>
      </c>
      <c r="BZ188" s="139">
        <v>4.0000000000000001E-3</v>
      </c>
      <c r="CA188" s="139">
        <v>4.0000000000000001E-3</v>
      </c>
      <c r="CB188" s="139">
        <f>$CW$17</f>
        <v>5.5</v>
      </c>
      <c r="CC188" s="139">
        <f>$CZ$17</f>
        <v>4.6126881236998321</v>
      </c>
      <c r="CD188" s="139">
        <f t="shared" ref="CD188:CD191" si="402">CC188/CA188</f>
        <v>1153.1720309249579</v>
      </c>
      <c r="CE188" s="139">
        <f t="shared" ref="CE188:CE191" si="403">BY188*CD188</f>
        <v>4.6126881236998321</v>
      </c>
      <c r="CF188" s="139">
        <f t="shared" ref="CF188:CF191" si="404">BZ188*CD188</f>
        <v>4.6126881236998321</v>
      </c>
      <c r="CG188" s="381">
        <f>CF188/SIN(RADIANS($CX$6))</f>
        <v>5.2241924220714484</v>
      </c>
      <c r="CH188" s="139">
        <f t="shared" ref="CH188:CH191" si="405">0.001*((CC188/(CA188+0.001)))</f>
        <v>0.92253762473996648</v>
      </c>
      <c r="CI188" s="139">
        <f t="shared" ref="CI188:CI191" si="406">0.001*((CC188/(CA188-0.001)))</f>
        <v>1.5375627078999439</v>
      </c>
      <c r="CJ188" s="1">
        <f t="shared" si="286"/>
        <v>5.5352257484397986</v>
      </c>
      <c r="CK188" s="1">
        <f t="shared" si="287"/>
        <v>3.0751254157998882</v>
      </c>
    </row>
    <row r="189" spans="36:89" x14ac:dyDescent="0.25">
      <c r="AJ189" s="265">
        <v>0.36215277777777777</v>
      </c>
      <c r="AK189" s="464">
        <f t="shared" si="345"/>
        <v>45305.36215277778</v>
      </c>
      <c r="AL189" s="238" t="s">
        <v>323</v>
      </c>
      <c r="AM189" s="238">
        <v>5.0000000000000001E-3</v>
      </c>
      <c r="AN189" s="238">
        <v>2.1000000000000001E-2</v>
      </c>
      <c r="AO189" s="238">
        <v>2.1000000000000001E-2</v>
      </c>
      <c r="AP189" s="238">
        <f>$CW$10</f>
        <v>61</v>
      </c>
      <c r="AQ189" s="238">
        <f>$CZ$10</f>
        <v>60.990709404539871</v>
      </c>
      <c r="AR189" s="238">
        <f t="shared" si="374"/>
        <v>2904.3194954542796</v>
      </c>
      <c r="AS189" s="238">
        <f t="shared" si="375"/>
        <v>14.521597477271399</v>
      </c>
      <c r="AT189" s="238">
        <f t="shared" si="376"/>
        <v>60.990709404539878</v>
      </c>
      <c r="AU189" s="381">
        <f>AT189/SIN(RADIANS($CX$6))</f>
        <v>69.076250841860187</v>
      </c>
      <c r="AV189" s="4">
        <f t="shared" si="372"/>
        <v>2.7723049729336302</v>
      </c>
      <c r="AW189" s="4">
        <f t="shared" si="373"/>
        <v>3.0495354702269934</v>
      </c>
      <c r="AX189" s="1">
        <f t="shared" si="291"/>
        <v>17.293902450205028</v>
      </c>
      <c r="AY189" s="1">
        <f t="shared" si="292"/>
        <v>11.472062007044405</v>
      </c>
      <c r="BV189" s="189">
        <v>0.58012731481481483</v>
      </c>
      <c r="BW189" s="464">
        <f t="shared" si="324"/>
        <v>45305.580127314817</v>
      </c>
      <c r="BX189" s="139" t="s">
        <v>330</v>
      </c>
      <c r="BY189" s="139">
        <v>3.0000000000000001E-3</v>
      </c>
      <c r="BZ189" s="139">
        <v>4.0000000000000001E-3</v>
      </c>
      <c r="CA189" s="139">
        <v>4.0000000000000001E-3</v>
      </c>
      <c r="CB189" s="139">
        <f>$CW$17</f>
        <v>5.5</v>
      </c>
      <c r="CC189" s="139">
        <f>$CZ$17</f>
        <v>4.6126881236998321</v>
      </c>
      <c r="CD189" s="139">
        <f t="shared" si="402"/>
        <v>1153.1720309249579</v>
      </c>
      <c r="CE189" s="139">
        <f t="shared" si="403"/>
        <v>3.4595160927748738</v>
      </c>
      <c r="CF189" s="139">
        <f t="shared" si="404"/>
        <v>4.6126881236998321</v>
      </c>
      <c r="CG189" s="381">
        <f>CF189/SIN(RADIANS($CX$6))</f>
        <v>5.2241924220714484</v>
      </c>
      <c r="CH189" s="139">
        <f t="shared" si="405"/>
        <v>0.92253762473996648</v>
      </c>
      <c r="CI189" s="139">
        <f t="shared" si="406"/>
        <v>1.5375627078999439</v>
      </c>
      <c r="CJ189" s="1">
        <f t="shared" si="286"/>
        <v>4.3820537175148404</v>
      </c>
      <c r="CK189" s="1">
        <f t="shared" si="287"/>
        <v>1.9219533848749299</v>
      </c>
    </row>
    <row r="190" spans="36:89" x14ac:dyDescent="0.25">
      <c r="AJ190" s="265">
        <v>0.36431712962962964</v>
      </c>
      <c r="AK190" s="464">
        <f t="shared" si="345"/>
        <v>45305.364317129628</v>
      </c>
      <c r="AL190" s="238" t="s">
        <v>323</v>
      </c>
      <c r="AM190" s="238">
        <v>4.0000000000000001E-3</v>
      </c>
      <c r="AN190" s="238">
        <v>2.1000000000000001E-2</v>
      </c>
      <c r="AO190" s="238">
        <v>2.1000000000000001E-2</v>
      </c>
      <c r="AP190" s="238">
        <f>$CW$10</f>
        <v>61</v>
      </c>
      <c r="AQ190" s="238">
        <f>$CZ$10</f>
        <v>60.990709404539871</v>
      </c>
      <c r="AR190" s="238">
        <f t="shared" si="374"/>
        <v>2904.3194954542796</v>
      </c>
      <c r="AS190" s="238">
        <f t="shared" si="375"/>
        <v>11.617277981817118</v>
      </c>
      <c r="AT190" s="238">
        <f t="shared" si="376"/>
        <v>60.990709404539878</v>
      </c>
      <c r="AU190" s="381">
        <f>AT190/SIN(RADIANS($CX$6))</f>
        <v>69.076250841860187</v>
      </c>
      <c r="AV190" s="4">
        <f t="shared" si="372"/>
        <v>2.7723049729336302</v>
      </c>
      <c r="AW190" s="4">
        <f t="shared" si="373"/>
        <v>3.0495354702269934</v>
      </c>
      <c r="AX190" s="1">
        <f t="shared" si="291"/>
        <v>14.389582954750749</v>
      </c>
      <c r="AY190" s="1">
        <f t="shared" si="292"/>
        <v>8.567742511590124</v>
      </c>
      <c r="BV190" s="189">
        <v>0.58336805555555549</v>
      </c>
      <c r="BW190" s="464">
        <f t="shared" si="324"/>
        <v>45305.583368055559</v>
      </c>
      <c r="BX190" s="139" t="s">
        <v>330</v>
      </c>
      <c r="BY190" s="139">
        <v>4.0000000000000001E-3</v>
      </c>
      <c r="BZ190" s="139">
        <v>4.0000000000000001E-3</v>
      </c>
      <c r="CA190" s="139">
        <v>4.0000000000000001E-3</v>
      </c>
      <c r="CB190" s="139">
        <f>$CW$17</f>
        <v>5.5</v>
      </c>
      <c r="CC190" s="139">
        <f>$CZ$17</f>
        <v>4.6126881236998321</v>
      </c>
      <c r="CD190" s="139">
        <f t="shared" si="402"/>
        <v>1153.1720309249579</v>
      </c>
      <c r="CE190" s="139">
        <f t="shared" si="403"/>
        <v>4.6126881236998321</v>
      </c>
      <c r="CF190" s="139">
        <f t="shared" si="404"/>
        <v>4.6126881236998321</v>
      </c>
      <c r="CG190" s="381">
        <f>CF190/SIN(RADIANS($CX$6))</f>
        <v>5.2241924220714484</v>
      </c>
      <c r="CH190" s="139">
        <f t="shared" si="405"/>
        <v>0.92253762473996648</v>
      </c>
      <c r="CI190" s="139">
        <f t="shared" si="406"/>
        <v>1.5375627078999439</v>
      </c>
      <c r="CJ190" s="1">
        <f t="shared" si="286"/>
        <v>5.5352257484397986</v>
      </c>
      <c r="CK190" s="1">
        <f t="shared" si="287"/>
        <v>3.0751254157998882</v>
      </c>
    </row>
    <row r="191" spans="36:89" x14ac:dyDescent="0.25">
      <c r="AJ191" s="265">
        <v>0.36646990740740742</v>
      </c>
      <c r="AK191" s="464">
        <f t="shared" si="345"/>
        <v>45305.366469907407</v>
      </c>
      <c r="AL191" s="238" t="s">
        <v>323</v>
      </c>
      <c r="AM191" s="238">
        <v>4.0000000000000001E-3</v>
      </c>
      <c r="AN191" s="238">
        <v>2.1000000000000001E-2</v>
      </c>
      <c r="AO191" s="238">
        <v>2.1000000000000001E-2</v>
      </c>
      <c r="AP191" s="238">
        <f>$CW$10</f>
        <v>61</v>
      </c>
      <c r="AQ191" s="238">
        <f>$CZ$10</f>
        <v>60.990709404539871</v>
      </c>
      <c r="AR191" s="238">
        <f t="shared" si="374"/>
        <v>2904.3194954542796</v>
      </c>
      <c r="AS191" s="238">
        <f t="shared" si="375"/>
        <v>11.617277981817118</v>
      </c>
      <c r="AT191" s="238">
        <f t="shared" si="376"/>
        <v>60.990709404539878</v>
      </c>
      <c r="AU191" s="381">
        <f>AT191/SIN(RADIANS($CX$6))</f>
        <v>69.076250841860187</v>
      </c>
      <c r="AV191" s="4">
        <f t="shared" si="372"/>
        <v>2.7723049729336302</v>
      </c>
      <c r="AW191" s="4">
        <f t="shared" si="373"/>
        <v>3.0495354702269934</v>
      </c>
      <c r="AX191" s="1">
        <f t="shared" si="291"/>
        <v>14.389582954750749</v>
      </c>
      <c r="AY191" s="1">
        <f t="shared" si="292"/>
        <v>8.567742511590124</v>
      </c>
      <c r="BV191" s="189">
        <v>0.58649305555555553</v>
      </c>
      <c r="BW191" s="464">
        <f t="shared" si="324"/>
        <v>45305.586493055554</v>
      </c>
      <c r="BX191" s="139" t="s">
        <v>330</v>
      </c>
      <c r="BY191" s="139">
        <v>1.7000000000000001E-2</v>
      </c>
      <c r="BZ191" s="139">
        <v>1.7000000000000001E-2</v>
      </c>
      <c r="CA191" s="139">
        <v>1.7000000000000001E-2</v>
      </c>
      <c r="CB191" s="139">
        <f>$CW$17</f>
        <v>5.5</v>
      </c>
      <c r="CC191" s="139">
        <f>$CZ$17</f>
        <v>4.6126881236998321</v>
      </c>
      <c r="CD191" s="139">
        <f t="shared" si="402"/>
        <v>271.3345955117548</v>
      </c>
      <c r="CE191" s="139">
        <f t="shared" si="403"/>
        <v>4.6126881236998321</v>
      </c>
      <c r="CF191" s="139">
        <f t="shared" si="404"/>
        <v>4.6126881236998321</v>
      </c>
      <c r="CG191" s="381">
        <f>CF191/SIN(RADIANS($CX$6))</f>
        <v>5.2241924220714484</v>
      </c>
      <c r="CH191" s="139">
        <f t="shared" si="405"/>
        <v>0.25626045131665731</v>
      </c>
      <c r="CI191" s="139">
        <f t="shared" si="406"/>
        <v>0.2882930077312395</v>
      </c>
      <c r="CJ191" s="1">
        <f t="shared" si="286"/>
        <v>4.8689485750164891</v>
      </c>
      <c r="CK191" s="1">
        <f t="shared" si="287"/>
        <v>4.3243951159685929</v>
      </c>
    </row>
    <row r="192" spans="36:89" x14ac:dyDescent="0.25">
      <c r="AJ192" s="265">
        <v>0.36866898148148147</v>
      </c>
      <c r="AK192" s="464">
        <f t="shared" si="345"/>
        <v>45305.368668981479</v>
      </c>
      <c r="AL192" s="238" t="s">
        <v>323</v>
      </c>
      <c r="AM192" s="238">
        <v>3.0000000000000001E-3</v>
      </c>
      <c r="AN192" s="238">
        <v>2.1000000000000001E-2</v>
      </c>
      <c r="AO192" s="238">
        <v>2.1000000000000001E-2</v>
      </c>
      <c r="AP192" s="238">
        <f>$CW$10</f>
        <v>61</v>
      </c>
      <c r="AQ192" s="238">
        <f>$CZ$10</f>
        <v>60.990709404539871</v>
      </c>
      <c r="AR192" s="238">
        <f t="shared" si="374"/>
        <v>2904.3194954542796</v>
      </c>
      <c r="AS192" s="238">
        <f t="shared" si="375"/>
        <v>8.7129584863628384</v>
      </c>
      <c r="AT192" s="238">
        <f t="shared" si="376"/>
        <v>60.990709404539878</v>
      </c>
      <c r="AU192" s="381">
        <f>AT192/SIN(RADIANS($CX$6))</f>
        <v>69.076250841860187</v>
      </c>
      <c r="AV192" s="4">
        <f t="shared" si="372"/>
        <v>2.7723049729336302</v>
      </c>
      <c r="AW192" s="4">
        <f t="shared" si="373"/>
        <v>3.0495354702269934</v>
      </c>
      <c r="AX192" s="1">
        <f t="shared" si="291"/>
        <v>11.485263459296469</v>
      </c>
      <c r="AY192" s="1">
        <f t="shared" si="292"/>
        <v>5.6634230161358445</v>
      </c>
      <c r="BV192" s="189">
        <v>0.59028935185185183</v>
      </c>
      <c r="BW192" s="464">
        <f t="shared" si="324"/>
        <v>45305.590289351851</v>
      </c>
      <c r="BX192" s="139" t="s">
        <v>330</v>
      </c>
      <c r="BY192" s="139">
        <v>4.0000000000000001E-3</v>
      </c>
      <c r="BZ192" s="139">
        <v>3.0000000000000001E-3</v>
      </c>
      <c r="CA192" s="139">
        <v>3.0000000000000001E-3</v>
      </c>
      <c r="CB192" s="139">
        <f>$CW$17</f>
        <v>5.5</v>
      </c>
      <c r="CC192" s="139">
        <f>$CZ$17</f>
        <v>4.6126881236998321</v>
      </c>
      <c r="CD192" s="139">
        <f t="shared" ref="CD192" si="407">CC192/CA192</f>
        <v>1537.5627078999439</v>
      </c>
      <c r="CE192" s="139">
        <f t="shared" ref="CE192" si="408">BY192*CD192</f>
        <v>6.1502508315997755</v>
      </c>
      <c r="CF192" s="139">
        <f t="shared" ref="CF192" si="409">BZ192*CD192</f>
        <v>4.6126881236998321</v>
      </c>
      <c r="CG192" s="381">
        <f>CF192/SIN(RADIANS($CX$6))</f>
        <v>5.2241924220714484</v>
      </c>
      <c r="CH192" s="139">
        <f t="shared" ref="CH192" si="410">0.001*((CC192/(CA192+0.001)))</f>
        <v>1.153172030924958</v>
      </c>
      <c r="CI192" s="139">
        <f t="shared" ref="CI192" si="411">0.001*((CC192/(CA192-0.001)))</f>
        <v>2.306344061849916</v>
      </c>
      <c r="CJ192" s="1">
        <f t="shared" ref="CJ192:CJ201" si="412">CE192+CH192</f>
        <v>7.3034228625247337</v>
      </c>
      <c r="CK192" s="1">
        <f t="shared" ref="CK192:CK201" si="413">CE192-CI192</f>
        <v>3.8439067697498595</v>
      </c>
    </row>
    <row r="193" spans="36:89" x14ac:dyDescent="0.25">
      <c r="AJ193" s="265">
        <v>0.37079861111111106</v>
      </c>
      <c r="AK193" s="464">
        <f t="shared" si="345"/>
        <v>45305.370798611111</v>
      </c>
      <c r="AL193" s="238" t="s">
        <v>323</v>
      </c>
      <c r="AM193" s="238">
        <v>3.0000000000000001E-3</v>
      </c>
      <c r="AN193" s="238">
        <v>2.1000000000000001E-2</v>
      </c>
      <c r="AO193" s="238">
        <v>2.1000000000000001E-2</v>
      </c>
      <c r="AP193" s="238">
        <f>$CW$10</f>
        <v>61</v>
      </c>
      <c r="AQ193" s="238">
        <f>$CZ$10</f>
        <v>60.990709404539871</v>
      </c>
      <c r="AR193" s="238">
        <f t="shared" si="374"/>
        <v>2904.3194954542796</v>
      </c>
      <c r="AS193" s="238">
        <f t="shared" si="375"/>
        <v>8.7129584863628384</v>
      </c>
      <c r="AT193" s="238">
        <f t="shared" si="376"/>
        <v>60.990709404539878</v>
      </c>
      <c r="AU193" s="381">
        <f>AT193/SIN(RADIANS($CX$6))</f>
        <v>69.076250841860187</v>
      </c>
      <c r="AV193" s="4">
        <f t="shared" si="372"/>
        <v>2.7723049729336302</v>
      </c>
      <c r="AW193" s="4">
        <f t="shared" si="373"/>
        <v>3.0495354702269934</v>
      </c>
      <c r="AX193" s="1">
        <f t="shared" si="291"/>
        <v>11.485263459296469</v>
      </c>
      <c r="AY193" s="1">
        <f t="shared" si="292"/>
        <v>5.6634230161358445</v>
      </c>
      <c r="BV193" s="189">
        <v>0.59380787037037031</v>
      </c>
      <c r="BW193" s="464">
        <f t="shared" si="324"/>
        <v>45305.593807870369</v>
      </c>
      <c r="BX193" s="139" t="s">
        <v>330</v>
      </c>
      <c r="BY193" s="139">
        <v>3.0000000000000001E-3</v>
      </c>
      <c r="BZ193" s="139">
        <v>3.0000000000000001E-3</v>
      </c>
      <c r="CA193" s="139">
        <v>3.0000000000000001E-3</v>
      </c>
      <c r="CB193" s="139">
        <f>$CW$17</f>
        <v>5.5</v>
      </c>
      <c r="CC193" s="139">
        <f>$CZ$17</f>
        <v>4.6126881236998321</v>
      </c>
      <c r="CD193" s="139">
        <f t="shared" ref="CD193" si="414">CC193/CA193</f>
        <v>1537.5627078999439</v>
      </c>
      <c r="CE193" s="139">
        <f t="shared" ref="CE193" si="415">BY193*CD193</f>
        <v>4.6126881236998321</v>
      </c>
      <c r="CF193" s="139">
        <f t="shared" ref="CF193" si="416">BZ193*CD193</f>
        <v>4.6126881236998321</v>
      </c>
      <c r="CG193" s="381">
        <f>CF193/SIN(RADIANS($CX$6))</f>
        <v>5.2241924220714484</v>
      </c>
      <c r="CH193" s="139">
        <f t="shared" ref="CH193" si="417">0.001*((CC193/(CA193+0.001)))</f>
        <v>1.153172030924958</v>
      </c>
      <c r="CI193" s="139">
        <f t="shared" ref="CI193" si="418">0.001*((CC193/(CA193-0.001)))</f>
        <v>2.306344061849916</v>
      </c>
      <c r="CJ193" s="1">
        <f t="shared" si="412"/>
        <v>5.7658601546247903</v>
      </c>
      <c r="CK193" s="1">
        <f t="shared" si="413"/>
        <v>2.306344061849916</v>
      </c>
    </row>
    <row r="194" spans="36:89" x14ac:dyDescent="0.25">
      <c r="AJ194" s="265">
        <v>0.37260416666666668</v>
      </c>
      <c r="AK194" s="464">
        <f t="shared" si="345"/>
        <v>45305.372604166667</v>
      </c>
      <c r="AL194" s="238" t="s">
        <v>323</v>
      </c>
      <c r="AM194" s="238">
        <v>4.0000000000000001E-3</v>
      </c>
      <c r="AN194" s="238">
        <v>2.1000000000000001E-2</v>
      </c>
      <c r="AO194" s="238">
        <v>2.1000000000000001E-2</v>
      </c>
      <c r="AP194" s="238">
        <f>$CW$10</f>
        <v>61</v>
      </c>
      <c r="AQ194" s="238">
        <f>$CZ$10</f>
        <v>60.990709404539871</v>
      </c>
      <c r="AR194" s="238">
        <f t="shared" si="374"/>
        <v>2904.3194954542796</v>
      </c>
      <c r="AS194" s="238">
        <f t="shared" si="375"/>
        <v>11.617277981817118</v>
      </c>
      <c r="AT194" s="238">
        <f t="shared" si="376"/>
        <v>60.990709404539878</v>
      </c>
      <c r="AU194" s="381">
        <f>AT194/SIN(RADIANS($CX$6))</f>
        <v>69.076250841860187</v>
      </c>
      <c r="AV194" s="4">
        <f t="shared" si="372"/>
        <v>2.7723049729336302</v>
      </c>
      <c r="AW194" s="4">
        <f t="shared" si="373"/>
        <v>3.0495354702269934</v>
      </c>
      <c r="AX194" s="1">
        <f t="shared" si="291"/>
        <v>14.389582954750749</v>
      </c>
      <c r="AY194" s="1">
        <f t="shared" si="292"/>
        <v>8.567742511590124</v>
      </c>
      <c r="BV194" s="189">
        <v>0.59739583333333335</v>
      </c>
      <c r="BW194" s="464">
        <f t="shared" si="324"/>
        <v>45305.597395833334</v>
      </c>
      <c r="BX194" s="139" t="s">
        <v>330</v>
      </c>
      <c r="BY194" s="139">
        <v>3.0000000000000001E-3</v>
      </c>
      <c r="BZ194" s="139">
        <v>3.0000000000000001E-3</v>
      </c>
      <c r="CA194" s="139">
        <v>3.0000000000000001E-3</v>
      </c>
      <c r="CB194" s="139">
        <f>$CW$17</f>
        <v>5.5</v>
      </c>
      <c r="CC194" s="139">
        <f>$CZ$17</f>
        <v>4.6126881236998321</v>
      </c>
      <c r="CD194" s="139">
        <f t="shared" ref="CD194" si="419">CC194/CA194</f>
        <v>1537.5627078999439</v>
      </c>
      <c r="CE194" s="139">
        <f t="shared" ref="CE194" si="420">BY194*CD194</f>
        <v>4.6126881236998321</v>
      </c>
      <c r="CF194" s="139">
        <f t="shared" ref="CF194" si="421">BZ194*CD194</f>
        <v>4.6126881236998321</v>
      </c>
      <c r="CG194" s="381">
        <f>CF194/SIN(RADIANS($CX$6))</f>
        <v>5.2241924220714484</v>
      </c>
      <c r="CH194" s="139">
        <f t="shared" ref="CH194" si="422">0.001*((CC194/(CA194+0.001)))</f>
        <v>1.153172030924958</v>
      </c>
      <c r="CI194" s="139">
        <f t="shared" ref="CI194" si="423">0.001*((CC194/(CA194-0.001)))</f>
        <v>2.306344061849916</v>
      </c>
      <c r="CJ194" s="1">
        <f t="shared" si="412"/>
        <v>5.7658601546247903</v>
      </c>
      <c r="CK194" s="1">
        <f t="shared" si="413"/>
        <v>2.306344061849916</v>
      </c>
    </row>
    <row r="195" spans="36:89" x14ac:dyDescent="0.25">
      <c r="AJ195" s="265">
        <v>0.37440972222222224</v>
      </c>
      <c r="AK195" s="464">
        <f t="shared" si="345"/>
        <v>45305.374409722222</v>
      </c>
      <c r="AL195" s="238" t="s">
        <v>323</v>
      </c>
      <c r="AM195" s="238">
        <v>3.0000000000000001E-3</v>
      </c>
      <c r="AN195" s="238">
        <v>2.1000000000000001E-2</v>
      </c>
      <c r="AO195" s="238">
        <v>2.1000000000000001E-2</v>
      </c>
      <c r="AP195" s="238">
        <f>$CW$10</f>
        <v>61</v>
      </c>
      <c r="AQ195" s="238">
        <f>$CZ$10</f>
        <v>60.990709404539871</v>
      </c>
      <c r="AR195" s="238">
        <f t="shared" si="374"/>
        <v>2904.3194954542796</v>
      </c>
      <c r="AS195" s="238">
        <f t="shared" si="375"/>
        <v>8.7129584863628384</v>
      </c>
      <c r="AT195" s="238">
        <f t="shared" si="376"/>
        <v>60.990709404539878</v>
      </c>
      <c r="AU195" s="381">
        <f>AT195/SIN(RADIANS($CX$6))</f>
        <v>69.076250841860187</v>
      </c>
      <c r="AV195" s="4">
        <f t="shared" si="372"/>
        <v>2.7723049729336302</v>
      </c>
      <c r="AW195" s="4">
        <f t="shared" si="373"/>
        <v>3.0495354702269934</v>
      </c>
      <c r="AX195" s="1">
        <f t="shared" si="291"/>
        <v>11.485263459296469</v>
      </c>
      <c r="AY195" s="1">
        <f t="shared" si="292"/>
        <v>5.6634230161358445</v>
      </c>
      <c r="BV195" s="189">
        <v>0.60096064814814809</v>
      </c>
      <c r="BW195" s="464">
        <f t="shared" si="324"/>
        <v>45305.600960648146</v>
      </c>
      <c r="BX195" s="139" t="s">
        <v>330</v>
      </c>
      <c r="BY195" s="139">
        <v>1E-3</v>
      </c>
      <c r="BZ195" s="139">
        <v>3.0000000000000001E-3</v>
      </c>
      <c r="CA195" s="139">
        <v>3.0000000000000001E-3</v>
      </c>
      <c r="CB195" s="139">
        <f>$CW$17</f>
        <v>5.5</v>
      </c>
      <c r="CC195" s="139">
        <f>$CZ$17</f>
        <v>4.6126881236998321</v>
      </c>
      <c r="CD195" s="139">
        <f t="shared" ref="CD195" si="424">CC195/CA195</f>
        <v>1537.5627078999439</v>
      </c>
      <c r="CE195" s="139">
        <f t="shared" ref="CE195" si="425">BY195*CD195</f>
        <v>1.5375627078999439</v>
      </c>
      <c r="CF195" s="139">
        <f t="shared" ref="CF195" si="426">BZ195*CD195</f>
        <v>4.6126881236998321</v>
      </c>
      <c r="CG195" s="381">
        <f>CF195/SIN(RADIANS($CX$6))</f>
        <v>5.2241924220714484</v>
      </c>
      <c r="CH195" s="139">
        <f t="shared" ref="CH195" si="427">0.001*((CC195/(CA195+0.001)))</f>
        <v>1.153172030924958</v>
      </c>
      <c r="CI195" s="139">
        <f t="shared" ref="CI195" si="428">0.001*((CC195/(CA195-0.001)))</f>
        <v>2.306344061849916</v>
      </c>
      <c r="CJ195" s="1">
        <f t="shared" si="412"/>
        <v>2.6907347388249017</v>
      </c>
      <c r="CK195" s="1">
        <f t="shared" si="413"/>
        <v>-0.76878135394997216</v>
      </c>
    </row>
    <row r="196" spans="36:89" x14ac:dyDescent="0.25">
      <c r="AJ196" s="265">
        <v>0.37778935185185186</v>
      </c>
      <c r="AK196" s="464">
        <f t="shared" si="345"/>
        <v>45305.377789351849</v>
      </c>
      <c r="AL196" s="238" t="s">
        <v>323</v>
      </c>
      <c r="AM196" s="238">
        <v>4.0000000000000001E-3</v>
      </c>
      <c r="AN196" s="238">
        <v>2.1000000000000001E-2</v>
      </c>
      <c r="AO196" s="238">
        <v>2.1000000000000001E-2</v>
      </c>
      <c r="AP196" s="238">
        <f>$CW$10</f>
        <v>61</v>
      </c>
      <c r="AQ196" s="238">
        <f>$CZ$10</f>
        <v>60.990709404539871</v>
      </c>
      <c r="AR196" s="238">
        <f t="shared" si="374"/>
        <v>2904.3194954542796</v>
      </c>
      <c r="AS196" s="238">
        <f t="shared" si="375"/>
        <v>11.617277981817118</v>
      </c>
      <c r="AT196" s="238">
        <f t="shared" si="376"/>
        <v>60.990709404539878</v>
      </c>
      <c r="AU196" s="381">
        <f>AT196/SIN(RADIANS($CX$6))</f>
        <v>69.076250841860187</v>
      </c>
      <c r="AV196" s="4">
        <f t="shared" si="372"/>
        <v>2.7723049729336302</v>
      </c>
      <c r="AW196" s="4">
        <f t="shared" si="373"/>
        <v>3.0495354702269934</v>
      </c>
      <c r="AX196" s="1">
        <f t="shared" ref="AX196:AX218" si="429">AS196+AV196</f>
        <v>14.389582954750749</v>
      </c>
      <c r="AY196" s="1">
        <f t="shared" ref="AY196:AY218" si="430">AS196-AW196</f>
        <v>8.567742511590124</v>
      </c>
      <c r="BV196" s="189">
        <v>0.60445601851851849</v>
      </c>
      <c r="BW196" s="464">
        <f t="shared" si="324"/>
        <v>45305.604456018518</v>
      </c>
      <c r="BX196" s="139" t="s">
        <v>330</v>
      </c>
      <c r="BY196" s="139">
        <v>1E-3</v>
      </c>
      <c r="BZ196" s="139">
        <v>3.0000000000000001E-3</v>
      </c>
      <c r="CA196" s="139">
        <v>3.0000000000000001E-3</v>
      </c>
      <c r="CB196" s="139">
        <f>$CW$17</f>
        <v>5.5</v>
      </c>
      <c r="CC196" s="139">
        <f>$CZ$17</f>
        <v>4.6126881236998321</v>
      </c>
      <c r="CD196" s="139">
        <f t="shared" ref="CD196" si="431">CC196/CA196</f>
        <v>1537.5627078999439</v>
      </c>
      <c r="CE196" s="139">
        <f t="shared" ref="CE196" si="432">BY196*CD196</f>
        <v>1.5375627078999439</v>
      </c>
      <c r="CF196" s="139">
        <f t="shared" ref="CF196" si="433">BZ196*CD196</f>
        <v>4.6126881236998321</v>
      </c>
      <c r="CG196" s="381">
        <f>CF196/SIN(RADIANS($CX$6))</f>
        <v>5.2241924220714484</v>
      </c>
      <c r="CH196" s="139">
        <f t="shared" ref="CH196" si="434">0.001*((CC196/(CA196+0.001)))</f>
        <v>1.153172030924958</v>
      </c>
      <c r="CI196" s="139">
        <f t="shared" ref="CI196" si="435">0.001*((CC196/(CA196-0.001)))</f>
        <v>2.306344061849916</v>
      </c>
      <c r="CJ196" s="1">
        <f t="shared" si="412"/>
        <v>2.6907347388249017</v>
      </c>
      <c r="CK196" s="1">
        <f t="shared" si="413"/>
        <v>-0.76878135394997216</v>
      </c>
    </row>
    <row r="197" spans="36:89" x14ac:dyDescent="0.25">
      <c r="AJ197" s="265">
        <v>0.38116898148148143</v>
      </c>
      <c r="AK197" s="464">
        <f t="shared" si="345"/>
        <v>45305.381168981483</v>
      </c>
      <c r="AL197" s="238" t="s">
        <v>323</v>
      </c>
      <c r="AM197" s="238">
        <v>3.0000000000000001E-3</v>
      </c>
      <c r="AN197" s="238">
        <v>2.1000000000000001E-2</v>
      </c>
      <c r="AO197" s="238">
        <v>2.1000000000000001E-2</v>
      </c>
      <c r="AP197" s="238">
        <f>$CW$10</f>
        <v>61</v>
      </c>
      <c r="AQ197" s="238">
        <f>$CZ$10</f>
        <v>60.990709404539871</v>
      </c>
      <c r="AR197" s="238">
        <f t="shared" si="374"/>
        <v>2904.3194954542796</v>
      </c>
      <c r="AS197" s="238">
        <f t="shared" si="375"/>
        <v>8.7129584863628384</v>
      </c>
      <c r="AT197" s="238">
        <f t="shared" si="376"/>
        <v>60.990709404539878</v>
      </c>
      <c r="AU197" s="381">
        <f>AT197/SIN(RADIANS($CX$6))</f>
        <v>69.076250841860187</v>
      </c>
      <c r="AV197" s="4">
        <f t="shared" si="372"/>
        <v>2.7723049729336302</v>
      </c>
      <c r="AW197" s="4">
        <f t="shared" si="373"/>
        <v>3.0495354702269934</v>
      </c>
      <c r="AX197" s="1">
        <f t="shared" si="429"/>
        <v>11.485263459296469</v>
      </c>
      <c r="AY197" s="1">
        <f t="shared" si="430"/>
        <v>5.6634230161358445</v>
      </c>
      <c r="BV197" s="189">
        <v>0.6080092592592593</v>
      </c>
      <c r="BW197" s="464">
        <f t="shared" si="324"/>
        <v>45305.60800925926</v>
      </c>
      <c r="BX197" s="139" t="s">
        <v>330</v>
      </c>
      <c r="BY197" s="139">
        <v>1E-3</v>
      </c>
      <c r="BZ197" s="139">
        <v>3.0000000000000001E-3</v>
      </c>
      <c r="CA197" s="139">
        <v>3.0000000000000001E-3</v>
      </c>
      <c r="CB197" s="139">
        <f>$CW$17</f>
        <v>5.5</v>
      </c>
      <c r="CC197" s="139">
        <f>$CZ$17</f>
        <v>4.6126881236998321</v>
      </c>
      <c r="CD197" s="139">
        <f t="shared" ref="CD197" si="436">CC197/CA197</f>
        <v>1537.5627078999439</v>
      </c>
      <c r="CE197" s="139">
        <f t="shared" ref="CE197" si="437">BY197*CD197</f>
        <v>1.5375627078999439</v>
      </c>
      <c r="CF197" s="139">
        <f t="shared" ref="CF197" si="438">BZ197*CD197</f>
        <v>4.6126881236998321</v>
      </c>
      <c r="CG197" s="381">
        <f>CF197/SIN(RADIANS($CX$6))</f>
        <v>5.2241924220714484</v>
      </c>
      <c r="CH197" s="139">
        <f t="shared" ref="CH197" si="439">0.001*((CC197/(CA197+0.001)))</f>
        <v>1.153172030924958</v>
      </c>
      <c r="CI197" s="139">
        <f t="shared" ref="CI197" si="440">0.001*((CC197/(CA197-0.001)))</f>
        <v>2.306344061849916</v>
      </c>
      <c r="CJ197" s="1">
        <f t="shared" si="412"/>
        <v>2.6907347388249017</v>
      </c>
      <c r="CK197" s="1">
        <f t="shared" si="413"/>
        <v>-0.76878135394997216</v>
      </c>
    </row>
    <row r="198" spans="36:89" x14ac:dyDescent="0.25">
      <c r="AJ198" s="265">
        <v>0.3825810185185185</v>
      </c>
      <c r="AK198" s="464">
        <f t="shared" si="345"/>
        <v>45305.382581018515</v>
      </c>
      <c r="AL198" s="238" t="s">
        <v>323</v>
      </c>
      <c r="AM198" s="238">
        <v>4.0000000000000001E-3</v>
      </c>
      <c r="AN198" s="238">
        <v>2.1000000000000001E-2</v>
      </c>
      <c r="AO198" s="238">
        <v>2.1000000000000001E-2</v>
      </c>
      <c r="AP198" s="238">
        <f>$CW$10</f>
        <v>61</v>
      </c>
      <c r="AQ198" s="238">
        <f>$CZ$10</f>
        <v>60.990709404539871</v>
      </c>
      <c r="AR198" s="238">
        <f t="shared" si="374"/>
        <v>2904.3194954542796</v>
      </c>
      <c r="AS198" s="238">
        <f t="shared" si="375"/>
        <v>11.617277981817118</v>
      </c>
      <c r="AT198" s="238">
        <f t="shared" si="376"/>
        <v>60.990709404539878</v>
      </c>
      <c r="AU198" s="381">
        <f>AT198/SIN(RADIANS($CX$6))</f>
        <v>69.076250841860187</v>
      </c>
      <c r="AV198" s="4">
        <f t="shared" si="372"/>
        <v>2.7723049729336302</v>
      </c>
      <c r="AW198" s="4">
        <f t="shared" si="373"/>
        <v>3.0495354702269934</v>
      </c>
      <c r="AX198" s="1">
        <f t="shared" si="429"/>
        <v>14.389582954750749</v>
      </c>
      <c r="AY198" s="1">
        <f t="shared" si="430"/>
        <v>8.567742511590124</v>
      </c>
      <c r="BV198" s="189">
        <v>0.61120370370370369</v>
      </c>
      <c r="BW198" s="464">
        <f t="shared" si="324"/>
        <v>45305.611203703702</v>
      </c>
      <c r="BX198" s="139" t="s">
        <v>330</v>
      </c>
      <c r="BY198" s="139">
        <v>1E-3</v>
      </c>
      <c r="BZ198" s="139">
        <v>3.0000000000000001E-3</v>
      </c>
      <c r="CA198" s="139">
        <v>3.0000000000000001E-3</v>
      </c>
      <c r="CB198" s="139">
        <f>$CW$17</f>
        <v>5.5</v>
      </c>
      <c r="CC198" s="139">
        <f>$CZ$17</f>
        <v>4.6126881236998321</v>
      </c>
      <c r="CD198" s="139">
        <f t="shared" ref="CD198" si="441">CC198/CA198</f>
        <v>1537.5627078999439</v>
      </c>
      <c r="CE198" s="139">
        <f t="shared" ref="CE198" si="442">BY198*CD198</f>
        <v>1.5375627078999439</v>
      </c>
      <c r="CF198" s="139">
        <f t="shared" ref="CF198" si="443">BZ198*CD198</f>
        <v>4.6126881236998321</v>
      </c>
      <c r="CG198" s="381">
        <f>CF198/SIN(RADIANS($CX$6))</f>
        <v>5.2241924220714484</v>
      </c>
      <c r="CH198" s="139">
        <f t="shared" ref="CH198" si="444">0.001*((CC198/(CA198+0.001)))</f>
        <v>1.153172030924958</v>
      </c>
      <c r="CI198" s="139">
        <f t="shared" ref="CI198" si="445">0.001*((CC198/(CA198-0.001)))</f>
        <v>2.306344061849916</v>
      </c>
      <c r="CJ198" s="1">
        <f t="shared" si="412"/>
        <v>2.6907347388249017</v>
      </c>
      <c r="CK198" s="1">
        <f t="shared" si="413"/>
        <v>-0.76878135394997216</v>
      </c>
    </row>
    <row r="199" spans="36:89" x14ac:dyDescent="0.25">
      <c r="AJ199" s="265">
        <v>0.38594907407407408</v>
      </c>
      <c r="AK199" s="464">
        <f t="shared" si="345"/>
        <v>45305.385949074072</v>
      </c>
      <c r="AL199" s="238" t="s">
        <v>323</v>
      </c>
      <c r="AM199" s="238">
        <v>4.0000000000000001E-3</v>
      </c>
      <c r="AN199" s="238">
        <v>2.1000000000000001E-2</v>
      </c>
      <c r="AO199" s="238">
        <v>2.1000000000000001E-2</v>
      </c>
      <c r="AP199" s="238">
        <f>$CW$10</f>
        <v>61</v>
      </c>
      <c r="AQ199" s="238">
        <f>$CZ$10</f>
        <v>60.990709404539871</v>
      </c>
      <c r="AR199" s="238">
        <f t="shared" si="374"/>
        <v>2904.3194954542796</v>
      </c>
      <c r="AS199" s="238">
        <f t="shared" si="375"/>
        <v>11.617277981817118</v>
      </c>
      <c r="AT199" s="238">
        <f t="shared" si="376"/>
        <v>60.990709404539878</v>
      </c>
      <c r="AU199" s="381">
        <f>AT199/SIN(RADIANS($CX$6))</f>
        <v>69.076250841860187</v>
      </c>
      <c r="AV199" s="4">
        <f t="shared" si="372"/>
        <v>2.7723049729336302</v>
      </c>
      <c r="AW199" s="4">
        <f t="shared" si="373"/>
        <v>3.0495354702269934</v>
      </c>
      <c r="AX199" s="1">
        <f t="shared" si="429"/>
        <v>14.389582954750749</v>
      </c>
      <c r="AY199" s="1">
        <f t="shared" si="430"/>
        <v>8.567742511590124</v>
      </c>
      <c r="BV199" s="189">
        <v>0.61471064814814813</v>
      </c>
      <c r="BW199" s="464">
        <f t="shared" si="324"/>
        <v>45305.614710648151</v>
      </c>
      <c r="BX199" s="139" t="s">
        <v>330</v>
      </c>
      <c r="BY199" s="139">
        <v>2E-3</v>
      </c>
      <c r="BZ199" s="139">
        <v>3.0000000000000001E-3</v>
      </c>
      <c r="CA199" s="139">
        <v>3.0000000000000001E-3</v>
      </c>
      <c r="CB199" s="139">
        <f>$CW$17</f>
        <v>5.5</v>
      </c>
      <c r="CC199" s="139">
        <f>$CZ$17</f>
        <v>4.6126881236998321</v>
      </c>
      <c r="CD199" s="139">
        <f t="shared" ref="CD199" si="446">CC199/CA199</f>
        <v>1537.5627078999439</v>
      </c>
      <c r="CE199" s="139">
        <f t="shared" ref="CE199" si="447">BY199*CD199</f>
        <v>3.0751254157998877</v>
      </c>
      <c r="CF199" s="139">
        <f t="shared" ref="CF199" si="448">BZ199*CD199</f>
        <v>4.6126881236998321</v>
      </c>
      <c r="CG199" s="381">
        <f>CF199/SIN(RADIANS($CX$6))</f>
        <v>5.2241924220714484</v>
      </c>
      <c r="CH199" s="139">
        <f t="shared" ref="CH199" si="449">0.001*((CC199/(CA199+0.001)))</f>
        <v>1.153172030924958</v>
      </c>
      <c r="CI199" s="139">
        <f t="shared" ref="CI199" si="450">0.001*((CC199/(CA199-0.001)))</f>
        <v>2.306344061849916</v>
      </c>
      <c r="CJ199" s="1">
        <f t="shared" si="412"/>
        <v>4.228297446724846</v>
      </c>
      <c r="CK199" s="1">
        <f t="shared" si="413"/>
        <v>0.76878135394997171</v>
      </c>
    </row>
    <row r="200" spans="36:89" x14ac:dyDescent="0.25">
      <c r="AJ200" s="265">
        <v>0.38896990740740739</v>
      </c>
      <c r="AK200" s="464">
        <f t="shared" si="345"/>
        <v>45305.388969907406</v>
      </c>
      <c r="AL200" s="238" t="s">
        <v>323</v>
      </c>
      <c r="AM200" s="238">
        <v>4.0000000000000001E-3</v>
      </c>
      <c r="AN200" s="238">
        <v>2.5999999999999999E-2</v>
      </c>
      <c r="AO200" s="238">
        <v>2.5999999999999999E-2</v>
      </c>
      <c r="AP200" s="238">
        <f>$CW$10</f>
        <v>61</v>
      </c>
      <c r="AQ200" s="238">
        <f>$CZ$10</f>
        <v>60.990709404539871</v>
      </c>
      <c r="AR200" s="238">
        <f t="shared" si="374"/>
        <v>2345.796515559226</v>
      </c>
      <c r="AS200" s="238">
        <f t="shared" si="375"/>
        <v>9.3831860622369039</v>
      </c>
      <c r="AT200" s="238">
        <f t="shared" si="376"/>
        <v>60.990709404539871</v>
      </c>
      <c r="AU200" s="381">
        <f>AT200/SIN(RADIANS($CX$6))</f>
        <v>69.076250841860187</v>
      </c>
      <c r="AV200" s="4">
        <f t="shared" si="372"/>
        <v>2.2589151631311064</v>
      </c>
      <c r="AW200" s="4">
        <f t="shared" si="373"/>
        <v>2.4396283761815947</v>
      </c>
      <c r="AX200" s="1">
        <f t="shared" si="429"/>
        <v>11.642101225368011</v>
      </c>
      <c r="AY200" s="1">
        <f t="shared" si="430"/>
        <v>6.9435576860553088</v>
      </c>
      <c r="BV200" s="189">
        <v>0.61821759259259257</v>
      </c>
      <c r="BW200" s="464">
        <f t="shared" si="324"/>
        <v>45305.618217592593</v>
      </c>
      <c r="BX200" s="139" t="s">
        <v>330</v>
      </c>
      <c r="BY200" s="139">
        <v>2E-3</v>
      </c>
      <c r="BZ200" s="139">
        <v>3.0000000000000001E-3</v>
      </c>
      <c r="CA200" s="139">
        <v>3.0000000000000001E-3</v>
      </c>
      <c r="CB200" s="139">
        <f>$CW$17</f>
        <v>5.5</v>
      </c>
      <c r="CC200" s="139">
        <f>$CZ$17</f>
        <v>4.6126881236998321</v>
      </c>
      <c r="CD200" s="139">
        <f t="shared" ref="CD200" si="451">CC200/CA200</f>
        <v>1537.5627078999439</v>
      </c>
      <c r="CE200" s="139">
        <f t="shared" ref="CE200" si="452">BY200*CD200</f>
        <v>3.0751254157998877</v>
      </c>
      <c r="CF200" s="139">
        <f t="shared" ref="CF200" si="453">BZ200*CD200</f>
        <v>4.6126881236998321</v>
      </c>
      <c r="CG200" s="381">
        <f>CF200/SIN(RADIANS($CX$6))</f>
        <v>5.2241924220714484</v>
      </c>
      <c r="CH200" s="139">
        <f t="shared" ref="CH200" si="454">0.001*((CC200/(CA200+0.001)))</f>
        <v>1.153172030924958</v>
      </c>
      <c r="CI200" s="139">
        <f t="shared" ref="CI200" si="455">0.001*((CC200/(CA200-0.001)))</f>
        <v>2.306344061849916</v>
      </c>
      <c r="CJ200" s="1">
        <f t="shared" si="412"/>
        <v>4.228297446724846</v>
      </c>
      <c r="CK200" s="1">
        <f t="shared" si="413"/>
        <v>0.76878135394997171</v>
      </c>
    </row>
    <row r="201" spans="36:89" x14ac:dyDescent="0.25">
      <c r="AJ201" s="265">
        <v>0.39245370370370369</v>
      </c>
      <c r="AK201" s="464">
        <f t="shared" si="345"/>
        <v>45305.392453703702</v>
      </c>
      <c r="AL201" s="238" t="s">
        <v>323</v>
      </c>
      <c r="AM201" s="238">
        <v>4.0000000000000001E-3</v>
      </c>
      <c r="AN201" s="238">
        <v>2.5999999999999999E-2</v>
      </c>
      <c r="AO201" s="238">
        <v>2.5999999999999999E-2</v>
      </c>
      <c r="AP201" s="238">
        <f>$CW$10</f>
        <v>61</v>
      </c>
      <c r="AQ201" s="238">
        <f>$CZ$10</f>
        <v>60.990709404539871</v>
      </c>
      <c r="AR201" s="238">
        <f t="shared" si="374"/>
        <v>2345.796515559226</v>
      </c>
      <c r="AS201" s="238">
        <f t="shared" si="375"/>
        <v>9.3831860622369039</v>
      </c>
      <c r="AT201" s="238">
        <f t="shared" si="376"/>
        <v>60.990709404539871</v>
      </c>
      <c r="AU201" s="381">
        <f>AT201/SIN(RADIANS($CX$6))</f>
        <v>69.076250841860187</v>
      </c>
      <c r="AV201" s="4">
        <f t="shared" si="372"/>
        <v>2.2589151631311064</v>
      </c>
      <c r="AW201" s="4">
        <f t="shared" si="373"/>
        <v>2.4396283761815947</v>
      </c>
      <c r="AX201" s="1">
        <f t="shared" si="429"/>
        <v>11.642101225368011</v>
      </c>
      <c r="AY201" s="1">
        <f t="shared" si="430"/>
        <v>6.9435576860553088</v>
      </c>
      <c r="BV201" s="189">
        <v>0.62097222222222226</v>
      </c>
      <c r="BW201" s="464">
        <f t="shared" si="324"/>
        <v>45305.620972222219</v>
      </c>
      <c r="BX201" s="139" t="s">
        <v>330</v>
      </c>
      <c r="BY201" s="139">
        <v>2E-3</v>
      </c>
      <c r="BZ201" s="139">
        <v>4.0000000000000001E-3</v>
      </c>
      <c r="CA201" s="139">
        <v>4.0000000000000001E-3</v>
      </c>
      <c r="CB201" s="139">
        <f>$CW$17</f>
        <v>5.5</v>
      </c>
      <c r="CC201" s="139">
        <f>$CZ$17</f>
        <v>4.6126881236998321</v>
      </c>
      <c r="CD201" s="139">
        <f t="shared" ref="CD201" si="456">CC201/CA201</f>
        <v>1153.1720309249579</v>
      </c>
      <c r="CE201" s="139">
        <f t="shared" ref="CE201" si="457">BY201*CD201</f>
        <v>2.306344061849916</v>
      </c>
      <c r="CF201" s="139">
        <f t="shared" ref="CF201" si="458">BZ201*CD201</f>
        <v>4.6126881236998321</v>
      </c>
      <c r="CG201" s="381">
        <f>CF201/SIN(RADIANS($CX$6))</f>
        <v>5.2241924220714484</v>
      </c>
      <c r="CH201" s="139">
        <f t="shared" ref="CH201" si="459">0.001*((CC201/(CA201+0.001)))</f>
        <v>0.92253762473996648</v>
      </c>
      <c r="CI201" s="139">
        <f t="shared" ref="CI201" si="460">0.001*((CC201/(CA201-0.001)))</f>
        <v>1.5375627078999439</v>
      </c>
      <c r="CJ201" s="1">
        <f t="shared" si="412"/>
        <v>3.2288816865898826</v>
      </c>
      <c r="CK201" s="1">
        <f t="shared" si="413"/>
        <v>0.76878135394997216</v>
      </c>
    </row>
    <row r="202" spans="36:89" x14ac:dyDescent="0.25">
      <c r="AJ202" s="265">
        <v>0.3959375</v>
      </c>
      <c r="AK202" s="464">
        <f t="shared" si="345"/>
        <v>45305.395937499998</v>
      </c>
      <c r="AL202" s="238" t="s">
        <v>323</v>
      </c>
      <c r="AM202" s="238">
        <v>6.0000000000000001E-3</v>
      </c>
      <c r="AN202" s="238">
        <v>2.5999999999999999E-2</v>
      </c>
      <c r="AO202" s="238">
        <v>2.5999999999999999E-2</v>
      </c>
      <c r="AP202" s="238">
        <f>$CW$10</f>
        <v>61</v>
      </c>
      <c r="AQ202" s="238">
        <f>$CZ$10</f>
        <v>60.990709404539871</v>
      </c>
      <c r="AR202" s="238">
        <f t="shared" si="374"/>
        <v>2345.796515559226</v>
      </c>
      <c r="AS202" s="238">
        <f t="shared" si="375"/>
        <v>14.074779093355357</v>
      </c>
      <c r="AT202" s="238">
        <f t="shared" si="376"/>
        <v>60.990709404539871</v>
      </c>
      <c r="AU202" s="381">
        <f>AT202/SIN(RADIANS($CX$6))</f>
        <v>69.076250841860187</v>
      </c>
      <c r="AV202" s="4">
        <f t="shared" si="372"/>
        <v>2.2589151631311064</v>
      </c>
      <c r="AW202" s="4">
        <f t="shared" si="373"/>
        <v>2.4396283761815947</v>
      </c>
      <c r="AX202" s="1">
        <f t="shared" si="429"/>
        <v>16.333694256486464</v>
      </c>
      <c r="AY202" s="1">
        <f t="shared" si="430"/>
        <v>11.635150717173762</v>
      </c>
      <c r="CE202" s="4">
        <f>AVERAGE(CE5:CE201)</f>
        <v>5.2574563889571957</v>
      </c>
    </row>
    <row r="203" spans="36:89" x14ac:dyDescent="0.25">
      <c r="AJ203" s="265">
        <v>0.39942129629629625</v>
      </c>
      <c r="AK203" s="464">
        <f t="shared" si="345"/>
        <v>45305.399421296293</v>
      </c>
      <c r="AL203" s="238" t="s">
        <v>323</v>
      </c>
      <c r="AM203" s="238">
        <v>6.0000000000000001E-3</v>
      </c>
      <c r="AN203" s="238">
        <v>2.5999999999999999E-2</v>
      </c>
      <c r="AO203" s="238">
        <v>2.5999999999999999E-2</v>
      </c>
      <c r="AP203" s="238">
        <f>$CW$10</f>
        <v>61</v>
      </c>
      <c r="AQ203" s="238">
        <f>$CZ$10</f>
        <v>60.990709404539871</v>
      </c>
      <c r="AR203" s="238">
        <f t="shared" si="374"/>
        <v>2345.796515559226</v>
      </c>
      <c r="AS203" s="238">
        <f t="shared" si="375"/>
        <v>14.074779093355357</v>
      </c>
      <c r="AT203" s="238">
        <f t="shared" si="376"/>
        <v>60.990709404539871</v>
      </c>
      <c r="AU203" s="381">
        <f>AT203/SIN(RADIANS($CX$6))</f>
        <v>69.076250841860187</v>
      </c>
      <c r="AV203" s="4">
        <f t="shared" si="372"/>
        <v>2.2589151631311064</v>
      </c>
      <c r="AW203" s="4">
        <f t="shared" si="373"/>
        <v>2.4396283761815947</v>
      </c>
      <c r="AX203" s="1">
        <f t="shared" si="429"/>
        <v>16.333694256486464</v>
      </c>
      <c r="AY203" s="1">
        <f t="shared" si="430"/>
        <v>11.635150717173762</v>
      </c>
      <c r="CE203" s="4">
        <f>MAX(CE5:CE202)</f>
        <v>14.993480693818213</v>
      </c>
    </row>
    <row r="204" spans="36:89" x14ac:dyDescent="0.25">
      <c r="AJ204" s="265">
        <v>0.40288194444444447</v>
      </c>
      <c r="AK204" s="464">
        <f t="shared" si="345"/>
        <v>45305.402881944443</v>
      </c>
      <c r="AL204" s="238" t="s">
        <v>323</v>
      </c>
      <c r="AM204" s="238">
        <v>3.0000000000000001E-3</v>
      </c>
      <c r="AN204" s="238">
        <v>2.5999999999999999E-2</v>
      </c>
      <c r="AO204" s="238">
        <v>2.5999999999999999E-2</v>
      </c>
      <c r="AP204" s="238">
        <f>$CW$10</f>
        <v>61</v>
      </c>
      <c r="AQ204" s="238">
        <f>$CZ$10</f>
        <v>60.990709404539871</v>
      </c>
      <c r="AR204" s="238">
        <f t="shared" si="374"/>
        <v>2345.796515559226</v>
      </c>
      <c r="AS204" s="238">
        <f t="shared" si="375"/>
        <v>7.0373895466776784</v>
      </c>
      <c r="AT204" s="238">
        <f t="shared" si="376"/>
        <v>60.990709404539871</v>
      </c>
      <c r="AU204" s="381">
        <f>AT204/SIN(RADIANS($CX$6))</f>
        <v>69.076250841860187</v>
      </c>
      <c r="AV204" s="4">
        <f t="shared" si="372"/>
        <v>2.2589151631311064</v>
      </c>
      <c r="AW204" s="4">
        <f t="shared" si="373"/>
        <v>2.4396283761815947</v>
      </c>
      <c r="AX204" s="1">
        <f t="shared" si="429"/>
        <v>9.2963047098087852</v>
      </c>
      <c r="AY204" s="1">
        <f t="shared" si="430"/>
        <v>4.5977611704960832</v>
      </c>
      <c r="CE204" s="4">
        <f>MIN(CE5:CE203)</f>
        <v>0</v>
      </c>
    </row>
    <row r="205" spans="36:89" x14ac:dyDescent="0.25">
      <c r="AJ205" s="265">
        <v>0.40618055555555554</v>
      </c>
      <c r="AK205" s="464">
        <f t="shared" si="345"/>
        <v>45305.406180555554</v>
      </c>
      <c r="AL205" s="238" t="s">
        <v>323</v>
      </c>
      <c r="AM205" s="238">
        <v>6.0000000000000001E-3</v>
      </c>
      <c r="AN205" s="238">
        <v>2.5999999999999999E-2</v>
      </c>
      <c r="AO205" s="238">
        <v>2.5999999999999999E-2</v>
      </c>
      <c r="AP205" s="238">
        <f>$CW$10</f>
        <v>61</v>
      </c>
      <c r="AQ205" s="238">
        <f>$CZ$10</f>
        <v>60.990709404539871</v>
      </c>
      <c r="AR205" s="238">
        <f t="shared" si="374"/>
        <v>2345.796515559226</v>
      </c>
      <c r="AS205" s="238">
        <f t="shared" si="375"/>
        <v>14.074779093355357</v>
      </c>
      <c r="AT205" s="238">
        <f t="shared" si="376"/>
        <v>60.990709404539871</v>
      </c>
      <c r="AU205" s="381">
        <f>AT205/SIN(RADIANS($CX$6))</f>
        <v>69.076250841860187</v>
      </c>
      <c r="AV205" s="4">
        <f t="shared" si="372"/>
        <v>2.2589151631311064</v>
      </c>
      <c r="AW205" s="4">
        <f t="shared" si="373"/>
        <v>2.4396283761815947</v>
      </c>
      <c r="AX205" s="1">
        <f t="shared" si="429"/>
        <v>16.333694256486464</v>
      </c>
      <c r="AY205" s="1">
        <f t="shared" si="430"/>
        <v>11.635150717173762</v>
      </c>
    </row>
    <row r="206" spans="36:89" x14ac:dyDescent="0.25">
      <c r="AJ206" s="265">
        <v>0.40972222222222227</v>
      </c>
      <c r="AK206" s="464">
        <f t="shared" si="345"/>
        <v>45305.409722222219</v>
      </c>
      <c r="AL206" s="238" t="s">
        <v>323</v>
      </c>
      <c r="AM206" s="238">
        <v>5.0000000000000001E-3</v>
      </c>
      <c r="AN206" s="238">
        <v>2.5999999999999999E-2</v>
      </c>
      <c r="AO206" s="238">
        <v>2.5999999999999999E-2</v>
      </c>
      <c r="AP206" s="238">
        <f>$CW$10</f>
        <v>61</v>
      </c>
      <c r="AQ206" s="238">
        <f>$CZ$10</f>
        <v>60.990709404539871</v>
      </c>
      <c r="AR206" s="238">
        <f t="shared" si="374"/>
        <v>2345.796515559226</v>
      </c>
      <c r="AS206" s="238">
        <f t="shared" si="375"/>
        <v>11.728982577796129</v>
      </c>
      <c r="AT206" s="238">
        <f t="shared" si="376"/>
        <v>60.990709404539871</v>
      </c>
      <c r="AU206" s="381">
        <f>AT206/SIN(RADIANS($CX$6))</f>
        <v>69.076250841860187</v>
      </c>
      <c r="AV206" s="4">
        <f t="shared" si="372"/>
        <v>2.2589151631311064</v>
      </c>
      <c r="AW206" s="4">
        <f t="shared" si="373"/>
        <v>2.4396283761815947</v>
      </c>
      <c r="AX206" s="1">
        <f t="shared" si="429"/>
        <v>13.987897740927236</v>
      </c>
      <c r="AY206" s="1">
        <f t="shared" si="430"/>
        <v>9.2893542016145343</v>
      </c>
    </row>
    <row r="207" spans="36:89" x14ac:dyDescent="0.25">
      <c r="AJ207" s="265">
        <v>0.41324074074074074</v>
      </c>
      <c r="AK207" s="464">
        <f t="shared" si="345"/>
        <v>45305.413240740738</v>
      </c>
      <c r="AL207" s="238" t="s">
        <v>323</v>
      </c>
      <c r="AM207" s="238">
        <v>5.0000000000000001E-3</v>
      </c>
      <c r="AN207" s="238">
        <v>2.5999999999999999E-2</v>
      </c>
      <c r="AO207" s="238">
        <v>2.5999999999999999E-2</v>
      </c>
      <c r="AP207" s="238">
        <f>$CW$10</f>
        <v>61</v>
      </c>
      <c r="AQ207" s="238">
        <f>$CZ$10</f>
        <v>60.990709404539871</v>
      </c>
      <c r="AR207" s="238">
        <f t="shared" si="374"/>
        <v>2345.796515559226</v>
      </c>
      <c r="AS207" s="238">
        <f t="shared" si="375"/>
        <v>11.728982577796129</v>
      </c>
      <c r="AT207" s="238">
        <f t="shared" si="376"/>
        <v>60.990709404539871</v>
      </c>
      <c r="AU207" s="381">
        <f>AT207/SIN(RADIANS($CX$6))</f>
        <v>69.076250841860187</v>
      </c>
      <c r="AV207" s="4">
        <f t="shared" si="372"/>
        <v>2.2589151631311064</v>
      </c>
      <c r="AW207" s="4">
        <f t="shared" si="373"/>
        <v>2.4396283761815947</v>
      </c>
      <c r="AX207" s="1">
        <f t="shared" si="429"/>
        <v>13.987897740927236</v>
      </c>
      <c r="AY207" s="1">
        <f t="shared" si="430"/>
        <v>9.2893542016145343</v>
      </c>
    </row>
    <row r="208" spans="36:89" x14ac:dyDescent="0.25">
      <c r="AJ208" s="265">
        <v>0.41650462962962959</v>
      </c>
      <c r="AK208" s="464">
        <f t="shared" si="345"/>
        <v>45305.416504629633</v>
      </c>
      <c r="AL208" s="238" t="s">
        <v>323</v>
      </c>
      <c r="AM208" s="238">
        <v>6.0000000000000001E-3</v>
      </c>
      <c r="AN208" s="238">
        <v>2.5999999999999999E-2</v>
      </c>
      <c r="AO208" s="238">
        <v>2.5999999999999999E-2</v>
      </c>
      <c r="AP208" s="238">
        <f>$CW$10</f>
        <v>61</v>
      </c>
      <c r="AQ208" s="238">
        <f>$CZ$10</f>
        <v>60.990709404539871</v>
      </c>
      <c r="AR208" s="238">
        <f t="shared" si="374"/>
        <v>2345.796515559226</v>
      </c>
      <c r="AS208" s="238">
        <f t="shared" si="375"/>
        <v>14.074779093355357</v>
      </c>
      <c r="AT208" s="238">
        <f t="shared" si="376"/>
        <v>60.990709404539871</v>
      </c>
      <c r="AU208" s="381">
        <f>AT208/SIN(RADIANS($CX$6))</f>
        <v>69.076250841860187</v>
      </c>
      <c r="AV208" s="4">
        <f t="shared" si="372"/>
        <v>2.2589151631311064</v>
      </c>
      <c r="AW208" s="4">
        <f t="shared" si="373"/>
        <v>2.4396283761815947</v>
      </c>
      <c r="AX208" s="1">
        <f t="shared" si="429"/>
        <v>16.333694256486464</v>
      </c>
      <c r="AY208" s="1">
        <f t="shared" si="430"/>
        <v>11.635150717173762</v>
      </c>
    </row>
    <row r="209" spans="36:51" x14ac:dyDescent="0.25">
      <c r="AJ209" s="265">
        <v>0.42010416666666667</v>
      </c>
      <c r="AK209" s="464">
        <f t="shared" si="345"/>
        <v>45305.420104166667</v>
      </c>
      <c r="AL209" s="238" t="s">
        <v>323</v>
      </c>
      <c r="AM209" s="238">
        <v>6.0000000000000001E-3</v>
      </c>
      <c r="AN209" s="238">
        <v>2.5999999999999999E-2</v>
      </c>
      <c r="AO209" s="238">
        <v>2.5999999999999999E-2</v>
      </c>
      <c r="AP209" s="238">
        <f>$CW$10</f>
        <v>61</v>
      </c>
      <c r="AQ209" s="238">
        <f>$CZ$10</f>
        <v>60.990709404539871</v>
      </c>
      <c r="AR209" s="238">
        <f t="shared" si="374"/>
        <v>2345.796515559226</v>
      </c>
      <c r="AS209" s="238">
        <f t="shared" si="375"/>
        <v>14.074779093355357</v>
      </c>
      <c r="AT209" s="238">
        <f t="shared" si="376"/>
        <v>60.990709404539871</v>
      </c>
      <c r="AU209" s="381">
        <f>AT209/SIN(RADIANS($CX$6))</f>
        <v>69.076250841860187</v>
      </c>
      <c r="AV209" s="4">
        <f t="shared" si="372"/>
        <v>2.2589151631311064</v>
      </c>
      <c r="AW209" s="4">
        <f t="shared" si="373"/>
        <v>2.4396283761815947</v>
      </c>
      <c r="AX209" s="1">
        <f t="shared" si="429"/>
        <v>16.333694256486464</v>
      </c>
      <c r="AY209" s="1">
        <f t="shared" si="430"/>
        <v>11.635150717173762</v>
      </c>
    </row>
    <row r="210" spans="36:51" x14ac:dyDescent="0.25">
      <c r="AJ210" s="265">
        <v>0.4236111111111111</v>
      </c>
      <c r="AK210" s="464">
        <f t="shared" si="345"/>
        <v>45305.423611111109</v>
      </c>
      <c r="AL210" s="238" t="s">
        <v>323</v>
      </c>
      <c r="AM210" s="238">
        <v>6.0000000000000001E-3</v>
      </c>
      <c r="AN210" s="238">
        <v>2.5999999999999999E-2</v>
      </c>
      <c r="AO210" s="238">
        <v>2.5999999999999999E-2</v>
      </c>
      <c r="AP210" s="238">
        <f>$CW$10</f>
        <v>61</v>
      </c>
      <c r="AQ210" s="238">
        <f>$CZ$10</f>
        <v>60.990709404539871</v>
      </c>
      <c r="AR210" s="238">
        <f t="shared" si="374"/>
        <v>2345.796515559226</v>
      </c>
      <c r="AS210" s="238">
        <f t="shared" si="375"/>
        <v>14.074779093355357</v>
      </c>
      <c r="AT210" s="238">
        <f t="shared" si="376"/>
        <v>60.990709404539871</v>
      </c>
      <c r="AU210" s="381">
        <f>AT210/SIN(RADIANS($CX$6))</f>
        <v>69.076250841860187</v>
      </c>
      <c r="AV210" s="4">
        <f t="shared" si="372"/>
        <v>2.2589151631311064</v>
      </c>
      <c r="AW210" s="4">
        <f t="shared" si="373"/>
        <v>2.4396283761815947</v>
      </c>
      <c r="AX210" s="1">
        <f t="shared" si="429"/>
        <v>16.333694256486464</v>
      </c>
      <c r="AY210" s="1">
        <f t="shared" si="430"/>
        <v>11.635150717173762</v>
      </c>
    </row>
    <row r="211" spans="36:51" x14ac:dyDescent="0.25">
      <c r="AJ211" s="265">
        <v>0.42887731481481484</v>
      </c>
      <c r="AK211" s="464">
        <f t="shared" si="345"/>
        <v>45305.428877314815</v>
      </c>
      <c r="AL211" s="238" t="s">
        <v>323</v>
      </c>
      <c r="AM211" s="238">
        <v>4.0000000000000001E-3</v>
      </c>
      <c r="AN211" s="238">
        <v>2.8000000000000001E-2</v>
      </c>
      <c r="AO211" s="238">
        <v>2.8000000000000001E-2</v>
      </c>
      <c r="AP211" s="238">
        <f>$CW$10</f>
        <v>61</v>
      </c>
      <c r="AQ211" s="238">
        <f>$CZ$10</f>
        <v>60.990709404539871</v>
      </c>
      <c r="AR211" s="238">
        <f t="shared" si="374"/>
        <v>2178.2396215907097</v>
      </c>
      <c r="AS211" s="238">
        <f t="shared" si="375"/>
        <v>8.7129584863628384</v>
      </c>
      <c r="AT211" s="238">
        <f t="shared" si="376"/>
        <v>60.990709404539871</v>
      </c>
      <c r="AU211" s="381">
        <f>AT211/SIN(RADIANS($CX$6))</f>
        <v>69.076250841860187</v>
      </c>
      <c r="AV211" s="4">
        <f t="shared" si="372"/>
        <v>2.1031279105013745</v>
      </c>
      <c r="AW211" s="4">
        <f t="shared" si="373"/>
        <v>2.2589151631311064</v>
      </c>
      <c r="AX211" s="1">
        <f t="shared" si="429"/>
        <v>10.816086396864213</v>
      </c>
      <c r="AY211" s="1">
        <f t="shared" si="430"/>
        <v>6.4540433232317316</v>
      </c>
    </row>
    <row r="212" spans="36:51" x14ac:dyDescent="0.25">
      <c r="AJ212" s="265">
        <v>0.43061342592592594</v>
      </c>
      <c r="AK212" s="464">
        <f t="shared" si="345"/>
        <v>45305.430613425924</v>
      </c>
      <c r="AL212" s="238" t="s">
        <v>323</v>
      </c>
      <c r="AM212" s="238">
        <v>5.0000000000000001E-3</v>
      </c>
      <c r="AN212" s="238">
        <v>2.8000000000000001E-2</v>
      </c>
      <c r="AO212" s="238">
        <v>2.8000000000000001E-2</v>
      </c>
      <c r="AP212" s="238">
        <f>$CW$10</f>
        <v>61</v>
      </c>
      <c r="AQ212" s="238">
        <f>$CZ$10</f>
        <v>60.990709404539871</v>
      </c>
      <c r="AR212" s="238">
        <f t="shared" si="374"/>
        <v>2178.2396215907097</v>
      </c>
      <c r="AS212" s="238">
        <f t="shared" si="375"/>
        <v>10.891198107953549</v>
      </c>
      <c r="AT212" s="238">
        <f t="shared" si="376"/>
        <v>60.990709404539871</v>
      </c>
      <c r="AU212" s="381">
        <f>AT212/SIN(RADIANS($CX$6))</f>
        <v>69.076250841860187</v>
      </c>
      <c r="AV212" s="4">
        <f t="shared" si="372"/>
        <v>2.1031279105013745</v>
      </c>
      <c r="AW212" s="4">
        <f t="shared" si="373"/>
        <v>2.2589151631311064</v>
      </c>
      <c r="AX212" s="1">
        <f t="shared" si="429"/>
        <v>12.994326018454924</v>
      </c>
      <c r="AY212" s="1">
        <f t="shared" si="430"/>
        <v>8.6322829448224425</v>
      </c>
    </row>
    <row r="213" spans="36:51" x14ac:dyDescent="0.25">
      <c r="AJ213" s="265">
        <v>0.44451388888888888</v>
      </c>
      <c r="AK213" s="464">
        <f t="shared" si="345"/>
        <v>45305.444513888891</v>
      </c>
      <c r="AL213" s="238" t="s">
        <v>323</v>
      </c>
      <c r="AM213" s="238">
        <v>4.0000000000000001E-3</v>
      </c>
      <c r="AN213" s="238">
        <v>2.5999999999999999E-2</v>
      </c>
      <c r="AO213" s="238">
        <v>2.5999999999999999E-2</v>
      </c>
      <c r="AP213" s="238">
        <f>$CW$10</f>
        <v>61</v>
      </c>
      <c r="AQ213" s="238">
        <f>$CZ$10</f>
        <v>60.990709404539871</v>
      </c>
      <c r="AR213" s="238">
        <f t="shared" si="374"/>
        <v>2345.796515559226</v>
      </c>
      <c r="AS213" s="238">
        <f t="shared" si="375"/>
        <v>9.3831860622369039</v>
      </c>
      <c r="AT213" s="238">
        <f t="shared" si="376"/>
        <v>60.990709404539871</v>
      </c>
      <c r="AU213" s="381">
        <f>AT213/SIN(RADIANS($CX$6))</f>
        <v>69.076250841860187</v>
      </c>
      <c r="AV213" s="4">
        <f t="shared" si="372"/>
        <v>2.2589151631311064</v>
      </c>
      <c r="AW213" s="4">
        <f t="shared" si="373"/>
        <v>2.4396283761815947</v>
      </c>
      <c r="AX213" s="1">
        <f t="shared" si="429"/>
        <v>11.642101225368011</v>
      </c>
      <c r="AY213" s="1">
        <f t="shared" si="430"/>
        <v>6.9435576860553088</v>
      </c>
    </row>
    <row r="214" spans="36:51" x14ac:dyDescent="0.25">
      <c r="AJ214" s="265">
        <v>0.44793981481481482</v>
      </c>
      <c r="AK214" s="464">
        <f t="shared" si="345"/>
        <v>45305.447939814818</v>
      </c>
      <c r="AL214" s="238" t="s">
        <v>323</v>
      </c>
      <c r="AM214" s="238">
        <v>4.0000000000000001E-3</v>
      </c>
      <c r="AN214" s="238">
        <v>2.4E-2</v>
      </c>
      <c r="AO214" s="238">
        <v>2.4E-2</v>
      </c>
      <c r="AP214" s="238">
        <f>$CW$10</f>
        <v>61</v>
      </c>
      <c r="AQ214" s="238">
        <f>$CZ$10</f>
        <v>60.990709404539871</v>
      </c>
      <c r="AR214" s="238">
        <f t="shared" si="374"/>
        <v>2541.2795585224944</v>
      </c>
      <c r="AS214" s="238">
        <f t="shared" si="375"/>
        <v>10.165118234089977</v>
      </c>
      <c r="AT214" s="238">
        <f t="shared" si="376"/>
        <v>60.990709404539871</v>
      </c>
      <c r="AU214" s="381">
        <f>AT214/SIN(RADIANS($CX$6))</f>
        <v>69.076250841860187</v>
      </c>
      <c r="AV214" s="4">
        <f t="shared" si="372"/>
        <v>2.4396283761815947</v>
      </c>
      <c r="AW214" s="4">
        <f t="shared" si="373"/>
        <v>2.6517699741104295</v>
      </c>
      <c r="AX214" s="1">
        <f t="shared" si="429"/>
        <v>12.604746610271572</v>
      </c>
      <c r="AY214" s="1">
        <f t="shared" si="430"/>
        <v>7.5133482599795478</v>
      </c>
    </row>
    <row r="215" spans="36:51" x14ac:dyDescent="0.25">
      <c r="AJ215" s="265">
        <v>0.45133101851851848</v>
      </c>
      <c r="AK215" s="464">
        <f t="shared" si="345"/>
        <v>45305.451331018521</v>
      </c>
      <c r="AL215" s="238" t="s">
        <v>323</v>
      </c>
      <c r="AM215" s="238">
        <v>4.0000000000000001E-3</v>
      </c>
      <c r="AN215" s="238">
        <v>2.4E-2</v>
      </c>
      <c r="AO215" s="238">
        <v>2.4E-2</v>
      </c>
      <c r="AP215" s="238">
        <f>$CW$10</f>
        <v>61</v>
      </c>
      <c r="AQ215" s="238">
        <f>$CZ$10</f>
        <v>60.990709404539871</v>
      </c>
      <c r="AR215" s="238">
        <f t="shared" si="374"/>
        <v>2541.2795585224944</v>
      </c>
      <c r="AS215" s="238">
        <f t="shared" si="375"/>
        <v>10.165118234089977</v>
      </c>
      <c r="AT215" s="238">
        <f t="shared" si="376"/>
        <v>60.990709404539871</v>
      </c>
      <c r="AU215" s="381">
        <f>AT215/SIN(RADIANS($CX$6))</f>
        <v>69.076250841860187</v>
      </c>
      <c r="AV215" s="4">
        <f t="shared" si="372"/>
        <v>2.4396283761815947</v>
      </c>
      <c r="AW215" s="4">
        <f t="shared" si="373"/>
        <v>2.6517699741104295</v>
      </c>
      <c r="AX215" s="1">
        <f t="shared" si="429"/>
        <v>12.604746610271572</v>
      </c>
      <c r="AY215" s="1">
        <f t="shared" si="430"/>
        <v>7.5133482599795478</v>
      </c>
    </row>
    <row r="216" spans="36:51" x14ac:dyDescent="0.25">
      <c r="AJ216" s="265">
        <v>0.45483796296296292</v>
      </c>
      <c r="AK216" s="464">
        <f t="shared" si="345"/>
        <v>45305.454837962963</v>
      </c>
      <c r="AL216" s="238" t="s">
        <v>323</v>
      </c>
      <c r="AM216" s="238">
        <v>6.0000000000000001E-3</v>
      </c>
      <c r="AN216" s="238">
        <v>2.4E-2</v>
      </c>
      <c r="AO216" s="238">
        <v>2.4E-2</v>
      </c>
      <c r="AP216" s="238">
        <f>$CW$10</f>
        <v>61</v>
      </c>
      <c r="AQ216" s="238">
        <f>$CZ$10</f>
        <v>60.990709404539871</v>
      </c>
      <c r="AR216" s="238">
        <f t="shared" si="374"/>
        <v>2541.2795585224944</v>
      </c>
      <c r="AS216" s="238">
        <f t="shared" si="375"/>
        <v>15.247677351134968</v>
      </c>
      <c r="AT216" s="238">
        <f t="shared" si="376"/>
        <v>60.990709404539871</v>
      </c>
      <c r="AU216" s="381">
        <f>AT216/SIN(RADIANS($CX$6))</f>
        <v>69.076250841860187</v>
      </c>
      <c r="AV216" s="4">
        <f t="shared" si="372"/>
        <v>2.4396283761815947</v>
      </c>
      <c r="AW216" s="4">
        <f t="shared" si="373"/>
        <v>2.6517699741104295</v>
      </c>
      <c r="AX216" s="1">
        <f t="shared" si="429"/>
        <v>17.687305727316563</v>
      </c>
      <c r="AY216" s="1">
        <f t="shared" si="430"/>
        <v>12.595907377024538</v>
      </c>
    </row>
    <row r="217" spans="36:51" x14ac:dyDescent="0.25">
      <c r="AJ217" s="265">
        <v>0.45818287037037037</v>
      </c>
      <c r="AK217" s="464">
        <f t="shared" si="345"/>
        <v>45305.458182870374</v>
      </c>
      <c r="AL217" s="238" t="s">
        <v>323</v>
      </c>
      <c r="AM217" s="238">
        <v>3.0000000000000001E-3</v>
      </c>
      <c r="AN217" s="238">
        <v>2.4E-2</v>
      </c>
      <c r="AO217" s="238">
        <v>2.4E-2</v>
      </c>
      <c r="AP217" s="238">
        <f>$CW$10</f>
        <v>61</v>
      </c>
      <c r="AQ217" s="238">
        <f>$CZ$10</f>
        <v>60.990709404539871</v>
      </c>
      <c r="AR217" s="238">
        <f t="shared" si="374"/>
        <v>2541.2795585224944</v>
      </c>
      <c r="AS217" s="238">
        <f t="shared" si="375"/>
        <v>7.6238386755674838</v>
      </c>
      <c r="AT217" s="238">
        <f t="shared" si="376"/>
        <v>60.990709404539871</v>
      </c>
      <c r="AU217" s="381">
        <f>AT217/SIN(RADIANS($CX$6))</f>
        <v>69.076250841860187</v>
      </c>
      <c r="AV217" s="4">
        <f t="shared" si="372"/>
        <v>2.4396283761815947</v>
      </c>
      <c r="AW217" s="4">
        <f t="shared" si="373"/>
        <v>2.6517699741104295</v>
      </c>
      <c r="AX217" s="1">
        <f t="shared" si="429"/>
        <v>10.063467051749079</v>
      </c>
      <c r="AY217" s="1">
        <f t="shared" si="430"/>
        <v>4.9720687014570544</v>
      </c>
    </row>
    <row r="218" spans="36:51" ht="15.75" thickBot="1" x14ac:dyDescent="0.3">
      <c r="AJ218" s="271">
        <v>0.46042824074074074</v>
      </c>
      <c r="AK218" s="464">
        <f t="shared" si="345"/>
        <v>45305.460428240738</v>
      </c>
      <c r="AL218" s="248" t="s">
        <v>323</v>
      </c>
      <c r="AM218" s="248">
        <v>7.0000000000000001E-3</v>
      </c>
      <c r="AN218" s="248">
        <v>4.1000000000000002E-2</v>
      </c>
      <c r="AO218" s="248">
        <v>4.1000000000000002E-2</v>
      </c>
      <c r="AP218" s="248">
        <f>$CW$10</f>
        <v>61</v>
      </c>
      <c r="AQ218" s="248">
        <f>$CZ$10</f>
        <v>60.990709404539871</v>
      </c>
      <c r="AR218" s="248">
        <f t="shared" si="374"/>
        <v>1487.578278159509</v>
      </c>
      <c r="AS218" s="248">
        <f t="shared" si="375"/>
        <v>10.413047947116564</v>
      </c>
      <c r="AT218" s="248">
        <f t="shared" si="376"/>
        <v>60.990709404539871</v>
      </c>
      <c r="AU218" s="381">
        <f>AT218/SIN(RADIANS($CX$6))</f>
        <v>69.076250841860187</v>
      </c>
      <c r="AV218" s="4">
        <f t="shared" si="372"/>
        <v>1.4521597477271397</v>
      </c>
      <c r="AW218" s="4">
        <f t="shared" si="373"/>
        <v>1.5247677351134967</v>
      </c>
      <c r="AX218" s="1">
        <f t="shared" si="429"/>
        <v>11.865207694843704</v>
      </c>
      <c r="AY218" s="1">
        <f t="shared" si="430"/>
        <v>8.8882802120030675</v>
      </c>
    </row>
    <row r="382" spans="96:96" x14ac:dyDescent="0.25">
      <c r="CR382" t="s">
        <v>343</v>
      </c>
    </row>
    <row r="413" spans="96:96" x14ac:dyDescent="0.25">
      <c r="CR413" t="s">
        <v>342</v>
      </c>
    </row>
    <row r="423" spans="90:92" x14ac:dyDescent="0.25">
      <c r="CL423" s="289"/>
      <c r="CN423" s="290"/>
    </row>
    <row r="526" spans="90:92" x14ac:dyDescent="0.25">
      <c r="CL526" s="289"/>
      <c r="CN526" s="290"/>
    </row>
  </sheetData>
  <mergeCells count="12">
    <mergeCell ref="CS22:CZ22"/>
    <mergeCell ref="CS38:CZ38"/>
    <mergeCell ref="A1:F1"/>
    <mergeCell ref="H5:H10"/>
    <mergeCell ref="H11:H13"/>
    <mergeCell ref="H14:H18"/>
    <mergeCell ref="I2:U2"/>
    <mergeCell ref="A2:F2"/>
    <mergeCell ref="Y2:AF2"/>
    <mergeCell ref="AJ2:AY2"/>
    <mergeCell ref="BC2:BR2"/>
    <mergeCell ref="BV2:CK2"/>
  </mergeCells>
  <conditionalFormatting sqref="CE3:CE1048576 CE1">
    <cfRule type="colorScale" priority="26">
      <colorScale>
        <cfvo type="min"/>
        <cfvo type="percentile" val="50"/>
        <cfvo type="max"/>
        <color theme="0"/>
        <color rgb="FFFF5D5D"/>
        <color rgb="FFA80000"/>
      </colorScale>
    </cfRule>
    <cfRule type="colorScale" priority="27">
      <colorScale>
        <cfvo type="min"/>
        <cfvo type="percentile" val="50"/>
        <cfvo type="max"/>
        <color theme="0"/>
        <color rgb="FFFF5D5D"/>
        <color rgb="FFFF0000"/>
      </colorScale>
    </cfRule>
    <cfRule type="colorScale" priority="28">
      <colorScale>
        <cfvo type="min"/>
        <cfvo type="percentile" val="50"/>
        <cfvo type="max"/>
        <color theme="0"/>
        <color rgb="FFFF4B4B"/>
        <color rgb="FFFF0000"/>
      </colorScale>
    </cfRule>
    <cfRule type="colorScale" priority="29">
      <colorScale>
        <cfvo type="min"/>
        <cfvo type="max"/>
        <color theme="0"/>
        <color rgb="FFC00000"/>
      </colorScale>
    </cfRule>
    <cfRule type="colorScale" priority="30">
      <colorScale>
        <cfvo type="min"/>
        <cfvo type="max"/>
        <color rgb="FFFCFCFF"/>
        <color rgb="FFF8696B"/>
      </colorScale>
    </cfRule>
  </conditionalFormatting>
  <conditionalFormatting sqref="CH3:CH1048576 CH1">
    <cfRule type="colorScale" priority="25">
      <colorScale>
        <cfvo type="min"/>
        <cfvo type="percentile" val="50"/>
        <cfvo type="max"/>
        <color rgb="FF63BE7B"/>
        <color rgb="FFFCFCFF"/>
        <color rgb="FFF8696B"/>
      </colorScale>
    </cfRule>
  </conditionalFormatting>
  <conditionalFormatting sqref="CI3:CI1048576 CI1">
    <cfRule type="colorScale" priority="24">
      <colorScale>
        <cfvo type="min"/>
        <cfvo type="percentile" val="50"/>
        <cfvo type="max"/>
        <color rgb="FF63BE7B"/>
        <color rgb="FFFCFCFF"/>
        <color rgb="FFF8696B"/>
      </colorScale>
    </cfRule>
  </conditionalFormatting>
  <conditionalFormatting sqref="BL4">
    <cfRule type="colorScale" priority="11">
      <colorScale>
        <cfvo type="min"/>
        <cfvo type="percentile" val="50"/>
        <cfvo type="max"/>
        <color theme="0"/>
        <color rgb="FFFF5D5D"/>
        <color rgb="FFA80000"/>
      </colorScale>
    </cfRule>
    <cfRule type="colorScale" priority="12">
      <colorScale>
        <cfvo type="min"/>
        <cfvo type="percentile" val="50"/>
        <cfvo type="max"/>
        <color theme="0"/>
        <color rgb="FFFF5D5D"/>
        <color rgb="FFFF0000"/>
      </colorScale>
    </cfRule>
    <cfRule type="colorScale" priority="13">
      <colorScale>
        <cfvo type="min"/>
        <cfvo type="percentile" val="50"/>
        <cfvo type="max"/>
        <color theme="0"/>
        <color rgb="FFFF4B4B"/>
        <color rgb="FFFF0000"/>
      </colorScale>
    </cfRule>
    <cfRule type="colorScale" priority="14">
      <colorScale>
        <cfvo type="min"/>
        <cfvo type="max"/>
        <color theme="0"/>
        <color rgb="FFC00000"/>
      </colorScale>
    </cfRule>
    <cfRule type="colorScale" priority="15">
      <colorScale>
        <cfvo type="min"/>
        <cfvo type="max"/>
        <color rgb="FFFCFCFF"/>
        <color rgb="FFF8696B"/>
      </colorScale>
    </cfRule>
  </conditionalFormatting>
  <conditionalFormatting sqref="BO4">
    <cfRule type="colorScale" priority="10">
      <colorScale>
        <cfvo type="min"/>
        <cfvo type="percentile" val="50"/>
        <cfvo type="max"/>
        <color rgb="FF63BE7B"/>
        <color rgb="FFFCFCFF"/>
        <color rgb="FFF8696B"/>
      </colorScale>
    </cfRule>
  </conditionalFormatting>
  <conditionalFormatting sqref="BP4">
    <cfRule type="colorScale" priority="9">
      <colorScale>
        <cfvo type="min"/>
        <cfvo type="percentile" val="50"/>
        <cfvo type="max"/>
        <color rgb="FF63BE7B"/>
        <color rgb="FFFCFCFF"/>
        <color rgb="FFF8696B"/>
      </colorScale>
    </cfRule>
  </conditionalFormatting>
  <conditionalFormatting sqref="BL5:BL114">
    <cfRule type="colorScale" priority="3">
      <colorScale>
        <cfvo type="min"/>
        <cfvo type="percentile" val="50"/>
        <cfvo type="max"/>
        <color theme="0"/>
        <color rgb="FFFF5D5D"/>
        <color rgb="FFA80000"/>
      </colorScale>
    </cfRule>
    <cfRule type="colorScale" priority="4">
      <colorScale>
        <cfvo type="min"/>
        <cfvo type="percentile" val="50"/>
        <cfvo type="max"/>
        <color theme="0"/>
        <color rgb="FFFF5D5D"/>
        <color rgb="FFFF0000"/>
      </colorScale>
    </cfRule>
    <cfRule type="colorScale" priority="5">
      <colorScale>
        <cfvo type="min"/>
        <cfvo type="percentile" val="50"/>
        <cfvo type="max"/>
        <color theme="0"/>
        <color rgb="FFFF4B4B"/>
        <color rgb="FFFF0000"/>
      </colorScale>
    </cfRule>
    <cfRule type="colorScale" priority="6">
      <colorScale>
        <cfvo type="min"/>
        <cfvo type="max"/>
        <color theme="0"/>
        <color rgb="FFC00000"/>
      </colorScale>
    </cfRule>
    <cfRule type="colorScale" priority="7">
      <colorScale>
        <cfvo type="min"/>
        <cfvo type="max"/>
        <color rgb="FFFCFCFF"/>
        <color rgb="FFF8696B"/>
      </colorScale>
    </cfRule>
  </conditionalFormatting>
  <conditionalFormatting sqref="BL5:BL88">
    <cfRule type="colorScale" priority="8">
      <colorScale>
        <cfvo type="min"/>
        <cfvo type="max"/>
        <color rgb="FFFCFCFF"/>
        <color rgb="FFF8696B"/>
      </colorScale>
    </cfRule>
  </conditionalFormatting>
  <conditionalFormatting sqref="BO5:BO114">
    <cfRule type="colorScale" priority="2">
      <colorScale>
        <cfvo type="min"/>
        <cfvo type="percentile" val="50"/>
        <cfvo type="max"/>
        <color rgb="FF63BE7B"/>
        <color rgb="FFFCFCFF"/>
        <color rgb="FFF8696B"/>
      </colorScale>
    </cfRule>
  </conditionalFormatting>
  <conditionalFormatting sqref="BP5:BP114">
    <cfRule type="colorScale" priority="1">
      <colorScale>
        <cfvo type="min"/>
        <cfvo type="percentile" val="50"/>
        <cfvo type="max"/>
        <color rgb="FF63BE7B"/>
        <color rgb="FFFCFCFF"/>
        <color rgb="FFF8696B"/>
      </colorScale>
    </cfRule>
  </conditionalFormatting>
  <conditionalFormatting sqref="AS4:AS218">
    <cfRule type="colorScale" priority="5961">
      <colorScale>
        <cfvo type="min"/>
        <cfvo type="percentile" val="50"/>
        <cfvo type="max"/>
        <color theme="0"/>
        <color rgb="FFFF5D5D"/>
        <color rgb="FFA80000"/>
      </colorScale>
    </cfRule>
    <cfRule type="colorScale" priority="5962">
      <colorScale>
        <cfvo type="min"/>
        <cfvo type="percentile" val="50"/>
        <cfvo type="max"/>
        <color theme="0"/>
        <color rgb="FFFF5D5D"/>
        <color rgb="FFFF0000"/>
      </colorScale>
    </cfRule>
    <cfRule type="colorScale" priority="5963">
      <colorScale>
        <cfvo type="min"/>
        <cfvo type="percentile" val="50"/>
        <cfvo type="max"/>
        <color theme="0"/>
        <color rgb="FFFF4B4B"/>
        <color rgb="FFFF0000"/>
      </colorScale>
    </cfRule>
    <cfRule type="colorScale" priority="5964">
      <colorScale>
        <cfvo type="min"/>
        <cfvo type="max"/>
        <color theme="0"/>
        <color rgb="FFC00000"/>
      </colorScale>
    </cfRule>
    <cfRule type="colorScale" priority="5965">
      <colorScale>
        <cfvo type="min"/>
        <cfvo type="max"/>
        <color rgb="FFFCFCFF"/>
        <color rgb="FFF8696B"/>
      </colorScale>
    </cfRule>
  </conditionalFormatting>
  <conditionalFormatting sqref="AS5:AS218">
    <cfRule type="colorScale" priority="5971">
      <colorScale>
        <cfvo type="min"/>
        <cfvo type="max"/>
        <color rgb="FFFCFCFF"/>
        <color rgb="FFF8696B"/>
      </colorScale>
    </cfRule>
  </conditionalFormatting>
  <conditionalFormatting sqref="AV4:AV218">
    <cfRule type="colorScale" priority="5972">
      <colorScale>
        <cfvo type="min"/>
        <cfvo type="percentile" val="50"/>
        <cfvo type="max"/>
        <color rgb="FF63BE7B"/>
        <color rgb="FFFCFCFF"/>
        <color rgb="FFF8696B"/>
      </colorScale>
    </cfRule>
  </conditionalFormatting>
  <conditionalFormatting sqref="AW4:AW218">
    <cfRule type="colorScale" priority="5974">
      <colorScale>
        <cfvo type="min"/>
        <cfvo type="percentile" val="50"/>
        <cfvo type="max"/>
        <color rgb="FF63BE7B"/>
        <color rgb="FFFCFCFF"/>
        <color rgb="FFF8696B"/>
      </colorScale>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332144-73B9-4107-B8AA-93424AF1B1EA}">
  <sheetPr codeName="Sheet3"/>
  <dimension ref="A1:S69"/>
  <sheetViews>
    <sheetView workbookViewId="0">
      <selection sqref="A1:F1"/>
    </sheetView>
  </sheetViews>
  <sheetFormatPr defaultRowHeight="15" x14ac:dyDescent="0.25"/>
  <cols>
    <col min="1" max="1" width="13.28515625" style="371" customWidth="1"/>
    <col min="2" max="2" width="15.7109375" style="377" customWidth="1"/>
    <col min="3" max="3" width="21" style="1" customWidth="1"/>
    <col min="4" max="4" width="37.42578125" style="7" customWidth="1"/>
    <col min="5" max="5" width="36.28515625" style="7" customWidth="1"/>
    <col min="6" max="6" width="21" style="1" customWidth="1"/>
    <col min="8" max="8" width="9.140625" style="760"/>
    <col min="11" max="11" width="11.140625" customWidth="1"/>
    <col min="12" max="12" width="15.7109375" customWidth="1"/>
    <col min="13" max="13" width="15.28515625" customWidth="1"/>
    <col min="14" max="14" width="15.42578125" customWidth="1"/>
    <col min="15" max="15" width="16.7109375" customWidth="1"/>
    <col min="16" max="16" width="19.140625" customWidth="1"/>
    <col min="17" max="17" width="11" customWidth="1"/>
    <col min="18" max="18" width="15.85546875" customWidth="1"/>
    <col min="19" max="19" width="15.5703125" customWidth="1"/>
  </cols>
  <sheetData>
    <row r="1" spans="1:19" ht="27" thickBot="1" x14ac:dyDescent="0.3">
      <c r="A1" s="754" t="s">
        <v>8</v>
      </c>
      <c r="B1" s="754"/>
      <c r="C1" s="754"/>
      <c r="D1" s="754"/>
      <c r="E1" s="754"/>
      <c r="F1" s="754"/>
    </row>
    <row r="2" spans="1:19" s="764" customFormat="1" ht="42" customHeight="1" thickBot="1" x14ac:dyDescent="0.3">
      <c r="A2" s="786" t="s">
        <v>584</v>
      </c>
      <c r="B2" s="787"/>
      <c r="C2" s="787"/>
      <c r="D2" s="787"/>
      <c r="E2" s="787"/>
      <c r="F2" s="788"/>
      <c r="H2" s="765"/>
      <c r="J2" s="789" t="s">
        <v>585</v>
      </c>
      <c r="K2" s="790"/>
      <c r="L2" s="790"/>
      <c r="M2" s="790"/>
      <c r="N2" s="790"/>
      <c r="O2" s="790"/>
      <c r="P2" s="790"/>
      <c r="Q2" s="790"/>
      <c r="R2" s="790"/>
      <c r="S2" s="791"/>
    </row>
    <row r="3" spans="1:19" ht="15.75" thickBot="1" x14ac:dyDescent="0.3">
      <c r="A3" s="372"/>
      <c r="B3" s="257"/>
      <c r="C3" s="4"/>
      <c r="D3" s="5"/>
      <c r="E3" s="5"/>
      <c r="F3" s="4"/>
    </row>
    <row r="4" spans="1:19" ht="57" thickBot="1" x14ac:dyDescent="0.3">
      <c r="A4" s="373" t="s">
        <v>0</v>
      </c>
      <c r="B4" s="375" t="s">
        <v>1</v>
      </c>
      <c r="C4" s="3" t="s">
        <v>2</v>
      </c>
      <c r="D4" s="6" t="s">
        <v>3</v>
      </c>
      <c r="E4" s="6" t="s">
        <v>4</v>
      </c>
      <c r="F4" s="3" t="s">
        <v>5</v>
      </c>
      <c r="J4" s="688" t="s">
        <v>64</v>
      </c>
      <c r="K4" s="689" t="s">
        <v>65</v>
      </c>
      <c r="L4" s="689" t="s">
        <v>297</v>
      </c>
      <c r="M4" s="689" t="s">
        <v>299</v>
      </c>
      <c r="N4" s="689" t="s">
        <v>298</v>
      </c>
      <c r="O4" s="689" t="s">
        <v>300</v>
      </c>
      <c r="P4" s="689" t="s">
        <v>307</v>
      </c>
      <c r="Q4" s="689" t="s">
        <v>295</v>
      </c>
      <c r="R4" s="689" t="s">
        <v>302</v>
      </c>
      <c r="S4" s="689" t="s">
        <v>303</v>
      </c>
    </row>
    <row r="5" spans="1:19" ht="26.25" x14ac:dyDescent="0.25">
      <c r="A5" s="374">
        <v>45330</v>
      </c>
      <c r="B5" s="376">
        <v>0.25142361111111111</v>
      </c>
      <c r="C5" s="2"/>
      <c r="D5" s="15" t="s">
        <v>136</v>
      </c>
      <c r="E5" s="15"/>
      <c r="F5" s="2" t="s">
        <v>281</v>
      </c>
      <c r="J5" s="690" t="s">
        <v>319</v>
      </c>
      <c r="K5" s="691">
        <v>0.2729050925925926</v>
      </c>
      <c r="L5" s="691">
        <v>0.27725694444444443</v>
      </c>
      <c r="M5" s="691"/>
      <c r="N5" s="691">
        <f>MAX(K5:M5)</f>
        <v>0.27725694444444443</v>
      </c>
      <c r="O5" s="691">
        <f>N5-K5</f>
        <v>4.351851851851829E-3</v>
      </c>
      <c r="P5" s="692">
        <f>O5*86400</f>
        <v>375.99999999999801</v>
      </c>
      <c r="Q5" s="692">
        <v>167.5</v>
      </c>
      <c r="R5" s="692">
        <f>Q5/P5</f>
        <v>0.4454787234042577</v>
      </c>
      <c r="S5" s="693">
        <f>R5*60</f>
        <v>26.728723404255462</v>
      </c>
    </row>
    <row r="6" spans="1:19" ht="30" x14ac:dyDescent="0.25">
      <c r="A6" s="401">
        <v>45330</v>
      </c>
      <c r="B6" s="402">
        <v>0.25416666666666665</v>
      </c>
      <c r="C6" s="403">
        <v>3</v>
      </c>
      <c r="D6" s="381" t="s">
        <v>418</v>
      </c>
      <c r="E6" s="381"/>
      <c r="F6" s="403" t="s">
        <v>406</v>
      </c>
      <c r="J6" s="694" t="s">
        <v>311</v>
      </c>
      <c r="K6" s="695">
        <v>0.2717013888888889</v>
      </c>
      <c r="L6" s="393"/>
      <c r="M6" s="393"/>
      <c r="N6" s="691">
        <f t="shared" ref="N6:N16" si="0">MAX(K6:M6)</f>
        <v>0.2717013888888889</v>
      </c>
      <c r="O6" s="691">
        <f t="shared" ref="O6:O16" si="1">N6-K6</f>
        <v>0</v>
      </c>
      <c r="P6" s="692">
        <f t="shared" ref="P6:P16" si="2">O6*86400</f>
        <v>0</v>
      </c>
      <c r="Q6" s="393">
        <v>51.6</v>
      </c>
      <c r="R6" s="692" t="e">
        <f t="shared" ref="R6:R16" si="3">Q6/P6</f>
        <v>#DIV/0!</v>
      </c>
      <c r="S6" s="693" t="e">
        <f t="shared" ref="S6:S16" si="4">R6*60</f>
        <v>#DIV/0!</v>
      </c>
    </row>
    <row r="7" spans="1:19" ht="30" x14ac:dyDescent="0.25">
      <c r="A7" s="395">
        <v>45330</v>
      </c>
      <c r="B7" s="396">
        <v>0.25440972222222219</v>
      </c>
      <c r="C7" s="397" t="s">
        <v>365</v>
      </c>
      <c r="D7" s="385" t="s">
        <v>405</v>
      </c>
      <c r="E7" s="385" t="s">
        <v>410</v>
      </c>
      <c r="F7" s="397" t="s">
        <v>406</v>
      </c>
      <c r="J7" s="696">
        <v>2</v>
      </c>
      <c r="K7" s="150">
        <v>0.26674768518518516</v>
      </c>
      <c r="L7" s="139"/>
      <c r="M7" s="139"/>
      <c r="N7" s="190">
        <f t="shared" si="0"/>
        <v>0.26674768518518516</v>
      </c>
      <c r="O7" s="190">
        <f t="shared" si="1"/>
        <v>0</v>
      </c>
      <c r="P7" s="203">
        <f t="shared" si="2"/>
        <v>0</v>
      </c>
      <c r="Q7" s="139">
        <v>155.80000000000001</v>
      </c>
      <c r="R7" s="203" t="e">
        <f t="shared" si="3"/>
        <v>#DIV/0!</v>
      </c>
      <c r="S7" s="390" t="e">
        <f t="shared" si="4"/>
        <v>#DIV/0!</v>
      </c>
    </row>
    <row r="8" spans="1:19" ht="26.25" x14ac:dyDescent="0.25">
      <c r="A8" s="398">
        <v>45330</v>
      </c>
      <c r="B8" s="396">
        <v>0.25452546296296297</v>
      </c>
      <c r="C8" s="397" t="s">
        <v>365</v>
      </c>
      <c r="D8" s="385" t="s">
        <v>407</v>
      </c>
      <c r="E8" s="385"/>
      <c r="F8" s="397" t="s">
        <v>406</v>
      </c>
      <c r="J8" s="697">
        <v>3</v>
      </c>
      <c r="K8" s="698">
        <v>0.25142361111111111</v>
      </c>
      <c r="L8" s="403"/>
      <c r="M8" s="403"/>
      <c r="N8" s="382">
        <f t="shared" si="0"/>
        <v>0.25142361111111111</v>
      </c>
      <c r="O8" s="382">
        <f t="shared" si="1"/>
        <v>0</v>
      </c>
      <c r="P8" s="383">
        <f t="shared" si="2"/>
        <v>0</v>
      </c>
      <c r="Q8" s="403">
        <v>1147.9000000000001</v>
      </c>
      <c r="R8" s="383" t="e">
        <f t="shared" si="3"/>
        <v>#DIV/0!</v>
      </c>
      <c r="S8" s="384" t="e">
        <f t="shared" si="4"/>
        <v>#DIV/0!</v>
      </c>
    </row>
    <row r="9" spans="1:19" ht="26.25" x14ac:dyDescent="0.25">
      <c r="A9" s="395">
        <v>45330</v>
      </c>
      <c r="B9" s="396">
        <v>0.25464120370370369</v>
      </c>
      <c r="C9" s="397" t="s">
        <v>366</v>
      </c>
      <c r="D9" s="385" t="s">
        <v>408</v>
      </c>
      <c r="E9" s="385"/>
      <c r="F9" s="397" t="s">
        <v>406</v>
      </c>
      <c r="J9" s="699" t="s">
        <v>365</v>
      </c>
      <c r="K9" s="700">
        <v>0.25440972222222219</v>
      </c>
      <c r="L9" s="700">
        <v>0.25452546296296297</v>
      </c>
      <c r="M9" s="397"/>
      <c r="N9" s="386">
        <f t="shared" si="0"/>
        <v>0.25452546296296297</v>
      </c>
      <c r="O9" s="386">
        <f t="shared" si="1"/>
        <v>1.1574074074077734E-4</v>
      </c>
      <c r="P9" s="387">
        <f t="shared" si="2"/>
        <v>10.000000000003162</v>
      </c>
      <c r="Q9" s="397">
        <v>66.7</v>
      </c>
      <c r="R9" s="387">
        <f t="shared" si="3"/>
        <v>6.6699999999978914</v>
      </c>
      <c r="S9" s="388">
        <f t="shared" si="4"/>
        <v>400.19999999987351</v>
      </c>
    </row>
    <row r="10" spans="1:19" ht="26.25" x14ac:dyDescent="0.25">
      <c r="A10" s="398">
        <v>45330</v>
      </c>
      <c r="B10" s="396">
        <v>0.25474537037037037</v>
      </c>
      <c r="C10" s="397" t="s">
        <v>366</v>
      </c>
      <c r="D10" s="385" t="s">
        <v>409</v>
      </c>
      <c r="E10" s="385"/>
      <c r="F10" s="397" t="s">
        <v>406</v>
      </c>
      <c r="J10" s="699" t="s">
        <v>366</v>
      </c>
      <c r="K10" s="700">
        <v>0.25464120370370369</v>
      </c>
      <c r="L10" s="397"/>
      <c r="M10" s="397"/>
      <c r="N10" s="386">
        <f t="shared" si="0"/>
        <v>0.25464120370370369</v>
      </c>
      <c r="O10" s="386">
        <f t="shared" si="1"/>
        <v>0</v>
      </c>
      <c r="P10" s="387">
        <f t="shared" si="2"/>
        <v>0</v>
      </c>
      <c r="Q10" s="397">
        <v>75.400000000000006</v>
      </c>
      <c r="R10" s="387" t="e">
        <f t="shared" si="3"/>
        <v>#DIV/0!</v>
      </c>
      <c r="S10" s="388" t="e">
        <f t="shared" si="4"/>
        <v>#DIV/0!</v>
      </c>
    </row>
    <row r="11" spans="1:19" ht="26.25" x14ac:dyDescent="0.25">
      <c r="A11" s="395">
        <v>45330</v>
      </c>
      <c r="B11" s="396">
        <v>0.25725694444444441</v>
      </c>
      <c r="C11" s="397" t="s">
        <v>283</v>
      </c>
      <c r="D11" s="385" t="s">
        <v>284</v>
      </c>
      <c r="E11" s="385"/>
      <c r="F11" s="397" t="s">
        <v>286</v>
      </c>
      <c r="J11" s="699" t="s">
        <v>367</v>
      </c>
      <c r="K11" s="700">
        <v>0.26207175925925924</v>
      </c>
      <c r="L11" s="397"/>
      <c r="M11" s="700">
        <v>0.26381944444444444</v>
      </c>
      <c r="N11" s="386">
        <f t="shared" si="0"/>
        <v>0.26381944444444444</v>
      </c>
      <c r="O11" s="386">
        <f t="shared" si="1"/>
        <v>1.7476851851851993E-3</v>
      </c>
      <c r="P11" s="387">
        <f t="shared" si="2"/>
        <v>151.00000000000122</v>
      </c>
      <c r="Q11" s="397">
        <v>89.1</v>
      </c>
      <c r="R11" s="387">
        <f t="shared" si="3"/>
        <v>0.59006622516555807</v>
      </c>
      <c r="S11" s="388">
        <f t="shared" si="4"/>
        <v>35.403973509933486</v>
      </c>
    </row>
    <row r="12" spans="1:19" ht="26.25" x14ac:dyDescent="0.25">
      <c r="A12" s="398">
        <v>45330</v>
      </c>
      <c r="B12" s="396">
        <v>0.26156249999999998</v>
      </c>
      <c r="C12" s="397">
        <v>4</v>
      </c>
      <c r="D12" s="385" t="s">
        <v>285</v>
      </c>
      <c r="E12" s="385"/>
      <c r="F12" s="397" t="s">
        <v>286</v>
      </c>
      <c r="J12" s="699" t="s">
        <v>403</v>
      </c>
      <c r="K12" s="700">
        <v>0.26592592592592595</v>
      </c>
      <c r="L12" s="700">
        <v>0.26696759259259256</v>
      </c>
      <c r="M12" s="700">
        <v>0.27074074074074073</v>
      </c>
      <c r="N12" s="386">
        <f t="shared" si="0"/>
        <v>0.27074074074074073</v>
      </c>
      <c r="O12" s="386">
        <f t="shared" si="1"/>
        <v>4.8148148148147718E-3</v>
      </c>
      <c r="P12" s="387">
        <f t="shared" si="2"/>
        <v>415.99999999999631</v>
      </c>
      <c r="Q12" s="397">
        <v>312.89999999999998</v>
      </c>
      <c r="R12" s="387">
        <f t="shared" si="3"/>
        <v>0.75216346153846814</v>
      </c>
      <c r="S12" s="388">
        <f t="shared" si="4"/>
        <v>45.129807692308091</v>
      </c>
    </row>
    <row r="13" spans="1:19" ht="30" x14ac:dyDescent="0.25">
      <c r="A13" s="395">
        <v>45330</v>
      </c>
      <c r="B13" s="396">
        <v>0.26207175925925924</v>
      </c>
      <c r="C13" s="397" t="s">
        <v>367</v>
      </c>
      <c r="D13" s="385" t="s">
        <v>404</v>
      </c>
      <c r="E13" s="385"/>
      <c r="F13" s="397" t="s">
        <v>286</v>
      </c>
      <c r="J13" s="699" t="s">
        <v>402</v>
      </c>
      <c r="K13" s="700">
        <v>0.27466435185185184</v>
      </c>
      <c r="L13" s="700">
        <v>0.27510416666666665</v>
      </c>
      <c r="M13" s="397"/>
      <c r="N13" s="386">
        <f t="shared" si="0"/>
        <v>0.27510416666666665</v>
      </c>
      <c r="O13" s="386">
        <f t="shared" si="1"/>
        <v>4.3981481481480955E-4</v>
      </c>
      <c r="P13" s="387">
        <f t="shared" si="2"/>
        <v>37.999999999999545</v>
      </c>
      <c r="Q13" s="397">
        <v>66</v>
      </c>
      <c r="R13" s="387">
        <f t="shared" si="3"/>
        <v>1.7368421052631786</v>
      </c>
      <c r="S13" s="388">
        <f t="shared" si="4"/>
        <v>104.21052631579072</v>
      </c>
    </row>
    <row r="14" spans="1:19" ht="45" x14ac:dyDescent="0.25">
      <c r="A14" s="399">
        <v>45330</v>
      </c>
      <c r="B14" s="189">
        <v>0.26350694444444445</v>
      </c>
      <c r="C14" s="139">
        <v>2</v>
      </c>
      <c r="D14" s="108" t="s">
        <v>388</v>
      </c>
      <c r="E14" s="108" t="s">
        <v>389</v>
      </c>
      <c r="F14" s="139" t="s">
        <v>286</v>
      </c>
      <c r="J14" s="699" t="s">
        <v>420</v>
      </c>
      <c r="K14" s="700">
        <v>0.27733796296296293</v>
      </c>
      <c r="L14" s="397"/>
      <c r="M14" s="397"/>
      <c r="N14" s="386">
        <f t="shared" si="0"/>
        <v>0.27733796296296293</v>
      </c>
      <c r="O14" s="386">
        <f t="shared" si="1"/>
        <v>0</v>
      </c>
      <c r="P14" s="387">
        <f t="shared" si="2"/>
        <v>0</v>
      </c>
      <c r="Q14" s="397">
        <v>57.5</v>
      </c>
      <c r="R14" s="387" t="e">
        <f t="shared" si="3"/>
        <v>#DIV/0!</v>
      </c>
      <c r="S14" s="388" t="e">
        <f t="shared" si="4"/>
        <v>#DIV/0!</v>
      </c>
    </row>
    <row r="15" spans="1:19" ht="26.25" x14ac:dyDescent="0.25">
      <c r="A15" s="395">
        <v>45330</v>
      </c>
      <c r="B15" s="396">
        <v>0.26381944444444444</v>
      </c>
      <c r="C15" s="397" t="s">
        <v>367</v>
      </c>
      <c r="D15" s="385" t="s">
        <v>157</v>
      </c>
      <c r="E15" s="385"/>
      <c r="F15" s="397" t="s">
        <v>286</v>
      </c>
      <c r="J15" s="701" t="s">
        <v>368</v>
      </c>
      <c r="K15" s="702">
        <v>0.27931712962962962</v>
      </c>
      <c r="L15" s="237"/>
      <c r="M15" s="237"/>
      <c r="N15" s="182">
        <f t="shared" si="0"/>
        <v>0.27931712962962962</v>
      </c>
      <c r="O15" s="182">
        <f t="shared" si="1"/>
        <v>0</v>
      </c>
      <c r="P15" s="196">
        <f t="shared" si="2"/>
        <v>0</v>
      </c>
      <c r="Q15" s="237">
        <v>49.9</v>
      </c>
      <c r="R15" s="196" t="e">
        <f t="shared" si="3"/>
        <v>#DIV/0!</v>
      </c>
      <c r="S15" s="389" t="e">
        <f t="shared" si="4"/>
        <v>#DIV/0!</v>
      </c>
    </row>
    <row r="16" spans="1:19" ht="30.75" thickBot="1" x14ac:dyDescent="0.3">
      <c r="A16" s="398">
        <v>45330</v>
      </c>
      <c r="B16" s="396">
        <v>0.26592592592592595</v>
      </c>
      <c r="C16" s="397" t="s">
        <v>403</v>
      </c>
      <c r="D16" s="385" t="s">
        <v>399</v>
      </c>
      <c r="E16" s="385"/>
      <c r="F16" s="397" t="s">
        <v>397</v>
      </c>
      <c r="J16" s="703" t="s">
        <v>369</v>
      </c>
      <c r="K16" s="704">
        <v>0.27938657407407408</v>
      </c>
      <c r="L16" s="704">
        <v>0.28089120370370368</v>
      </c>
      <c r="M16" s="704">
        <v>0.28121527777777777</v>
      </c>
      <c r="N16" s="705">
        <f t="shared" si="0"/>
        <v>0.28121527777777777</v>
      </c>
      <c r="O16" s="705">
        <f t="shared" si="1"/>
        <v>1.8287037037036935E-3</v>
      </c>
      <c r="P16" s="706">
        <f t="shared" si="2"/>
        <v>157.99999999999912</v>
      </c>
      <c r="Q16" s="246">
        <v>129.30000000000001</v>
      </c>
      <c r="R16" s="706">
        <f t="shared" si="3"/>
        <v>0.81835443037975142</v>
      </c>
      <c r="S16" s="707">
        <f t="shared" si="4"/>
        <v>49.101265822785088</v>
      </c>
    </row>
    <row r="17" spans="1:17" ht="60" x14ac:dyDescent="0.25">
      <c r="A17" s="400">
        <v>45330</v>
      </c>
      <c r="B17" s="189">
        <v>0.26674768518518516</v>
      </c>
      <c r="C17" s="139">
        <v>2</v>
      </c>
      <c r="D17" s="108" t="s">
        <v>391</v>
      </c>
      <c r="E17" s="108" t="s">
        <v>390</v>
      </c>
      <c r="F17" s="139" t="s">
        <v>286</v>
      </c>
      <c r="Q17" s="306">
        <f>SUM(Q5:Q16)</f>
        <v>2369.6000000000004</v>
      </c>
    </row>
    <row r="18" spans="1:17" x14ac:dyDescent="0.25">
      <c r="A18" s="398">
        <v>45330</v>
      </c>
      <c r="B18" s="396">
        <v>0.26696759259259256</v>
      </c>
      <c r="C18" s="397" t="s">
        <v>403</v>
      </c>
      <c r="D18" s="385" t="s">
        <v>400</v>
      </c>
      <c r="E18" s="385"/>
      <c r="F18" s="397" t="s">
        <v>397</v>
      </c>
    </row>
    <row r="19" spans="1:17" x14ac:dyDescent="0.25">
      <c r="A19" s="395">
        <v>45330</v>
      </c>
      <c r="B19" s="396">
        <v>0.27074074074074073</v>
      </c>
      <c r="C19" s="397" t="s">
        <v>403</v>
      </c>
      <c r="D19" s="385" t="s">
        <v>401</v>
      </c>
      <c r="E19" s="385"/>
      <c r="F19" s="397" t="s">
        <v>397</v>
      </c>
    </row>
    <row r="20" spans="1:17" ht="30" x14ac:dyDescent="0.25">
      <c r="A20" s="404">
        <v>45330</v>
      </c>
      <c r="B20" s="392">
        <v>0.2717013888888889</v>
      </c>
      <c r="C20" s="393" t="s">
        <v>311</v>
      </c>
      <c r="D20" s="394" t="s">
        <v>392</v>
      </c>
      <c r="E20" s="394"/>
      <c r="F20" s="393" t="s">
        <v>286</v>
      </c>
    </row>
    <row r="21" spans="1:17" x14ac:dyDescent="0.25">
      <c r="A21" s="391">
        <v>45330</v>
      </c>
      <c r="B21" s="392">
        <v>0.2729050925925926</v>
      </c>
      <c r="C21" s="393" t="s">
        <v>319</v>
      </c>
      <c r="D21" s="394" t="s">
        <v>393</v>
      </c>
      <c r="E21" s="394" t="s">
        <v>394</v>
      </c>
      <c r="F21" s="393"/>
    </row>
    <row r="22" spans="1:17" ht="30" x14ac:dyDescent="0.25">
      <c r="A22" s="398">
        <v>45330</v>
      </c>
      <c r="B22" s="396">
        <v>0.2746527777777778</v>
      </c>
      <c r="C22" s="397">
        <v>4</v>
      </c>
      <c r="D22" s="385" t="s">
        <v>288</v>
      </c>
      <c r="E22" s="385"/>
      <c r="F22" s="397" t="s">
        <v>286</v>
      </c>
    </row>
    <row r="23" spans="1:17" ht="30" x14ac:dyDescent="0.25">
      <c r="A23" s="395">
        <v>45330</v>
      </c>
      <c r="B23" s="396">
        <v>0.27466435185185184</v>
      </c>
      <c r="C23" s="397" t="s">
        <v>402</v>
      </c>
      <c r="D23" s="385" t="s">
        <v>396</v>
      </c>
      <c r="E23" s="385"/>
      <c r="F23" s="397" t="s">
        <v>397</v>
      </c>
    </row>
    <row r="24" spans="1:17" x14ac:dyDescent="0.25">
      <c r="A24" s="398">
        <v>45330</v>
      </c>
      <c r="B24" s="396">
        <v>0.27505787037037038</v>
      </c>
      <c r="C24" s="397">
        <v>4</v>
      </c>
      <c r="D24" s="385" t="s">
        <v>289</v>
      </c>
      <c r="E24" s="385"/>
      <c r="F24" s="397" t="s">
        <v>290</v>
      </c>
    </row>
    <row r="25" spans="1:17" x14ac:dyDescent="0.25">
      <c r="A25" s="395">
        <v>45330</v>
      </c>
      <c r="B25" s="396">
        <v>0.27510416666666665</v>
      </c>
      <c r="C25" s="397" t="s">
        <v>402</v>
      </c>
      <c r="D25" s="385" t="s">
        <v>398</v>
      </c>
      <c r="E25" s="385"/>
      <c r="F25" s="397" t="s">
        <v>397</v>
      </c>
    </row>
    <row r="26" spans="1:17" x14ac:dyDescent="0.25">
      <c r="A26" s="398">
        <v>45330</v>
      </c>
      <c r="B26" s="396">
        <v>0.27519675925925924</v>
      </c>
      <c r="C26" s="397">
        <v>4</v>
      </c>
      <c r="D26" s="385" t="s">
        <v>291</v>
      </c>
      <c r="E26" s="385"/>
      <c r="F26" s="397" t="s">
        <v>286</v>
      </c>
    </row>
    <row r="27" spans="1:17" x14ac:dyDescent="0.25">
      <c r="A27" s="391">
        <v>45330</v>
      </c>
      <c r="B27" s="392">
        <v>0.27725694444444443</v>
      </c>
      <c r="C27" s="393" t="s">
        <v>319</v>
      </c>
      <c r="D27" s="394" t="s">
        <v>395</v>
      </c>
      <c r="E27" s="394"/>
      <c r="F27" s="393" t="s">
        <v>286</v>
      </c>
    </row>
    <row r="28" spans="1:17" x14ac:dyDescent="0.25">
      <c r="A28" s="406">
        <v>45330</v>
      </c>
      <c r="B28" s="263">
        <v>0.27728009259259262</v>
      </c>
      <c r="C28" s="237">
        <v>5</v>
      </c>
      <c r="D28" s="78" t="s">
        <v>292</v>
      </c>
      <c r="E28" s="78"/>
      <c r="F28" s="237" t="s">
        <v>286</v>
      </c>
    </row>
    <row r="29" spans="1:17" x14ac:dyDescent="0.25">
      <c r="A29" s="395">
        <v>45330</v>
      </c>
      <c r="B29" s="396">
        <v>0.27733796296296293</v>
      </c>
      <c r="C29" s="397">
        <v>4</v>
      </c>
      <c r="D29" s="385" t="s">
        <v>417</v>
      </c>
      <c r="E29" s="385"/>
      <c r="F29" s="397" t="s">
        <v>286</v>
      </c>
    </row>
    <row r="30" spans="1:17" ht="30" x14ac:dyDescent="0.25">
      <c r="A30" s="406">
        <v>45330</v>
      </c>
      <c r="B30" s="263">
        <v>0.27848379629629633</v>
      </c>
      <c r="C30" s="237">
        <v>5</v>
      </c>
      <c r="D30" s="78" t="s">
        <v>293</v>
      </c>
      <c r="E30" s="78"/>
      <c r="F30" s="237" t="s">
        <v>286</v>
      </c>
    </row>
    <row r="31" spans="1:17" ht="45" x14ac:dyDescent="0.25">
      <c r="A31" s="374">
        <v>45330</v>
      </c>
      <c r="B31" s="377">
        <v>0.27887731481481481</v>
      </c>
      <c r="D31" s="7" t="s">
        <v>282</v>
      </c>
      <c r="F31" s="1" t="s">
        <v>287</v>
      </c>
    </row>
    <row r="32" spans="1:17" x14ac:dyDescent="0.25">
      <c r="A32" s="406">
        <v>45330</v>
      </c>
      <c r="B32" s="263">
        <v>0.27895833333333336</v>
      </c>
      <c r="C32" s="237" t="s">
        <v>369</v>
      </c>
      <c r="D32" s="78" t="s">
        <v>411</v>
      </c>
      <c r="E32" s="78"/>
      <c r="F32" s="237" t="s">
        <v>287</v>
      </c>
    </row>
    <row r="33" spans="1:6" ht="45" x14ac:dyDescent="0.25">
      <c r="A33" s="405">
        <v>45330</v>
      </c>
      <c r="B33" s="263">
        <v>0.27931712962962962</v>
      </c>
      <c r="C33" s="237" t="s">
        <v>368</v>
      </c>
      <c r="D33" s="78" t="s">
        <v>415</v>
      </c>
      <c r="E33" s="78" t="s">
        <v>416</v>
      </c>
      <c r="F33" s="237" t="s">
        <v>287</v>
      </c>
    </row>
    <row r="34" spans="1:6" x14ac:dyDescent="0.25">
      <c r="A34" s="406">
        <v>45330</v>
      </c>
      <c r="B34" s="263">
        <v>0.27938657407407408</v>
      </c>
      <c r="C34" s="237" t="s">
        <v>369</v>
      </c>
      <c r="D34" s="78" t="s">
        <v>412</v>
      </c>
      <c r="E34" s="78"/>
      <c r="F34" s="237" t="s">
        <v>287</v>
      </c>
    </row>
    <row r="35" spans="1:6" x14ac:dyDescent="0.25">
      <c r="A35" s="405">
        <v>45330</v>
      </c>
      <c r="B35" s="263">
        <v>0.28077546296296296</v>
      </c>
      <c r="C35" s="237" t="s">
        <v>369</v>
      </c>
      <c r="D35" s="78" t="s">
        <v>171</v>
      </c>
      <c r="E35" s="78"/>
      <c r="F35" s="237" t="s">
        <v>287</v>
      </c>
    </row>
    <row r="36" spans="1:6" ht="30" x14ac:dyDescent="0.25">
      <c r="A36" s="406">
        <v>45330</v>
      </c>
      <c r="B36" s="263">
        <v>0.28089120370370368</v>
      </c>
      <c r="C36" s="237" t="s">
        <v>369</v>
      </c>
      <c r="D36" s="78" t="s">
        <v>413</v>
      </c>
      <c r="E36" s="78"/>
      <c r="F36" s="237" t="s">
        <v>287</v>
      </c>
    </row>
    <row r="37" spans="1:6" ht="30" x14ac:dyDescent="0.25">
      <c r="A37" s="405">
        <v>45330</v>
      </c>
      <c r="B37" s="263">
        <v>0.28121527777777777</v>
      </c>
      <c r="C37" s="237" t="s">
        <v>369</v>
      </c>
      <c r="D37" s="78" t="s">
        <v>414</v>
      </c>
      <c r="E37" s="78"/>
      <c r="F37" s="237" t="s">
        <v>287</v>
      </c>
    </row>
    <row r="38" spans="1:6" x14ac:dyDescent="0.25">
      <c r="A38" s="406">
        <v>45330</v>
      </c>
      <c r="B38" s="263">
        <v>0.28402777777777777</v>
      </c>
      <c r="C38" s="237" t="s">
        <v>369</v>
      </c>
      <c r="D38" s="78" t="s">
        <v>171</v>
      </c>
      <c r="E38" s="78"/>
      <c r="F38" s="237" t="s">
        <v>287</v>
      </c>
    </row>
    <row r="39" spans="1:6" x14ac:dyDescent="0.25">
      <c r="A39" s="406"/>
      <c r="B39" s="263">
        <v>0.39583333333333331</v>
      </c>
      <c r="C39" s="237">
        <v>5</v>
      </c>
      <c r="D39" s="78" t="s">
        <v>419</v>
      </c>
      <c r="E39" s="78"/>
      <c r="F39" s="237" t="s">
        <v>406</v>
      </c>
    </row>
    <row r="40" spans="1:6" x14ac:dyDescent="0.25">
      <c r="A40" s="398"/>
      <c r="B40" s="396">
        <v>0.40972222222222227</v>
      </c>
      <c r="C40" s="397" t="s">
        <v>420</v>
      </c>
      <c r="D40" s="385" t="s">
        <v>421</v>
      </c>
      <c r="E40" s="385"/>
      <c r="F40" s="397" t="s">
        <v>406</v>
      </c>
    </row>
    <row r="41" spans="1:6" ht="30" x14ac:dyDescent="0.25">
      <c r="A41" s="398"/>
      <c r="B41" s="396">
        <v>0.42777777777777781</v>
      </c>
      <c r="C41" s="397" t="s">
        <v>402</v>
      </c>
      <c r="D41" s="385" t="s">
        <v>422</v>
      </c>
      <c r="E41" s="385"/>
      <c r="F41" s="397" t="s">
        <v>406</v>
      </c>
    </row>
    <row r="42" spans="1:6" ht="45" x14ac:dyDescent="0.25">
      <c r="A42" s="406"/>
      <c r="B42" s="263">
        <v>0.4375</v>
      </c>
      <c r="C42" s="237">
        <v>5</v>
      </c>
      <c r="D42" s="78" t="s">
        <v>423</v>
      </c>
      <c r="E42" s="78"/>
      <c r="F42" s="237" t="s">
        <v>406</v>
      </c>
    </row>
    <row r="43" spans="1:6" ht="30" x14ac:dyDescent="0.25">
      <c r="A43" s="398"/>
      <c r="B43" s="396">
        <v>0.4548611111111111</v>
      </c>
      <c r="C43" s="397" t="s">
        <v>403</v>
      </c>
      <c r="D43" s="385" t="s">
        <v>424</v>
      </c>
      <c r="E43" s="385" t="s">
        <v>425</v>
      </c>
      <c r="F43" s="397" t="s">
        <v>406</v>
      </c>
    </row>
    <row r="44" spans="1:6" ht="30" x14ac:dyDescent="0.25">
      <c r="A44" s="404"/>
      <c r="B44" s="392">
        <v>0.47130787037037036</v>
      </c>
      <c r="C44" s="393">
        <v>1</v>
      </c>
      <c r="D44" s="394" t="s">
        <v>428</v>
      </c>
      <c r="E44" s="394"/>
      <c r="F44" s="393" t="s">
        <v>397</v>
      </c>
    </row>
    <row r="45" spans="1:6" x14ac:dyDescent="0.25">
      <c r="A45" s="398"/>
      <c r="B45" s="396">
        <v>0.48472222222222222</v>
      </c>
      <c r="C45" s="397">
        <v>4</v>
      </c>
      <c r="D45" s="385" t="s">
        <v>426</v>
      </c>
      <c r="E45" s="385"/>
      <c r="F45" s="397" t="s">
        <v>406</v>
      </c>
    </row>
    <row r="46" spans="1:6" ht="45" x14ac:dyDescent="0.25">
      <c r="B46" s="377">
        <v>0.54166666666666663</v>
      </c>
      <c r="E46" s="7" t="s">
        <v>427</v>
      </c>
      <c r="F46" s="1" t="s">
        <v>406</v>
      </c>
    </row>
    <row r="47" spans="1:6" ht="30" x14ac:dyDescent="0.25">
      <c r="A47" s="407"/>
      <c r="B47" s="402">
        <v>0.54166666666666663</v>
      </c>
      <c r="C47" s="403">
        <v>3</v>
      </c>
      <c r="D47" s="381" t="s">
        <v>429</v>
      </c>
      <c r="E47" s="381"/>
      <c r="F47" s="403" t="s">
        <v>397</v>
      </c>
    </row>
    <row r="48" spans="1:6" ht="30" x14ac:dyDescent="0.25">
      <c r="B48" s="377">
        <v>0.56458333333333333</v>
      </c>
      <c r="D48" s="7" t="s">
        <v>430</v>
      </c>
      <c r="F48" s="1" t="s">
        <v>397</v>
      </c>
    </row>
    <row r="49" spans="1:6" ht="45" x14ac:dyDescent="0.25">
      <c r="A49" s="407"/>
      <c r="B49" s="402">
        <v>0.64366898148148144</v>
      </c>
      <c r="C49" s="403">
        <v>3</v>
      </c>
      <c r="D49" s="381" t="s">
        <v>433</v>
      </c>
      <c r="E49" s="381"/>
      <c r="F49" s="403" t="s">
        <v>431</v>
      </c>
    </row>
    <row r="50" spans="1:6" ht="30" x14ac:dyDescent="0.25">
      <c r="A50" s="398"/>
      <c r="B50" s="396">
        <v>0.65625</v>
      </c>
      <c r="C50" s="397" t="s">
        <v>366</v>
      </c>
      <c r="D50" s="385" t="s">
        <v>432</v>
      </c>
      <c r="E50" s="385"/>
      <c r="F50" s="397" t="s">
        <v>397</v>
      </c>
    </row>
    <row r="51" spans="1:6" x14ac:dyDescent="0.25">
      <c r="A51" s="755" t="s">
        <v>434</v>
      </c>
      <c r="B51" s="756"/>
      <c r="C51" s="756"/>
      <c r="D51" s="756"/>
      <c r="E51" s="756"/>
      <c r="F51" s="757"/>
    </row>
    <row r="69" spans="16:16" x14ac:dyDescent="0.25">
      <c r="P69" s="468"/>
    </row>
  </sheetData>
  <sortState xmlns:xlrd2="http://schemas.microsoft.com/office/spreadsheetml/2017/richdata2" ref="A97:F139">
    <sortCondition ref="B97:B139"/>
  </sortState>
  <mergeCells count="4">
    <mergeCell ref="A1:F1"/>
    <mergeCell ref="A51:F51"/>
    <mergeCell ref="A2:F2"/>
    <mergeCell ref="J2:S2"/>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A5F80-C705-48CC-8394-BA70605A1576}">
  <sheetPr codeName="Sheet4"/>
  <dimension ref="A1:BL411"/>
  <sheetViews>
    <sheetView workbookViewId="0">
      <selection sqref="A1:F1"/>
    </sheetView>
  </sheetViews>
  <sheetFormatPr defaultRowHeight="15" x14ac:dyDescent="0.25"/>
  <cols>
    <col min="1" max="1" width="13.28515625" style="413" customWidth="1"/>
    <col min="2" max="2" width="15.7109375" style="412" customWidth="1"/>
    <col min="3" max="3" width="21" style="7" customWidth="1"/>
    <col min="4" max="4" width="37.42578125" style="7" customWidth="1"/>
    <col min="5" max="5" width="36.28515625" style="7" customWidth="1"/>
    <col min="6" max="6" width="21" style="7" customWidth="1"/>
    <col min="8" max="8" width="9.140625" style="760"/>
    <col min="11" max="11" width="18.5703125" style="4" customWidth="1"/>
    <col min="12" max="13" width="18.5703125" customWidth="1"/>
    <col min="14" max="14" width="15.5703125" customWidth="1"/>
    <col min="15" max="15" width="15.42578125" style="306" customWidth="1"/>
    <col min="16" max="16" width="15.42578125" customWidth="1"/>
    <col min="17" max="17" width="9.42578125" style="306" customWidth="1"/>
    <col min="18" max="18" width="17.85546875" style="306" customWidth="1"/>
    <col min="19" max="19" width="17.85546875" customWidth="1"/>
    <col min="20" max="20" width="11.85546875" customWidth="1"/>
    <col min="21" max="21" width="8.28515625" style="760" customWidth="1"/>
    <col min="22" max="22" width="14.140625" customWidth="1"/>
    <col min="24" max="24" width="14.7109375" customWidth="1"/>
    <col min="25" max="25" width="15.28515625" style="306" customWidth="1"/>
    <col min="26" max="26" width="13.42578125" customWidth="1"/>
    <col min="27" max="27" width="15.42578125" customWidth="1"/>
    <col min="30" max="30" width="16.5703125" customWidth="1"/>
    <col min="32" max="32" width="9.140625" style="760"/>
    <col min="34" max="34" width="11.140625" customWidth="1"/>
    <col min="35" max="35" width="20.28515625" customWidth="1"/>
    <col min="37" max="37" width="16.140625" customWidth="1"/>
    <col min="38" max="38" width="17.85546875" customWidth="1"/>
    <col min="39" max="39" width="15.5703125" customWidth="1"/>
    <col min="40" max="40" width="19.28515625" customWidth="1"/>
    <col min="42" max="42" width="14.7109375" style="422" customWidth="1"/>
    <col min="43" max="43" width="15.5703125" style="650" customWidth="1"/>
    <col min="44" max="44" width="15.7109375" customWidth="1"/>
    <col min="45" max="45" width="14.140625" customWidth="1"/>
    <col min="49" max="49" width="9.140625" style="760"/>
    <col min="51" max="51" width="12" style="4" customWidth="1"/>
    <col min="52" max="52" width="22.42578125" customWidth="1"/>
    <col min="54" max="54" width="16.7109375" customWidth="1"/>
    <col min="55" max="55" width="17.140625" customWidth="1"/>
    <col min="56" max="56" width="18.7109375" customWidth="1"/>
    <col min="57" max="57" width="19.28515625" customWidth="1"/>
    <col min="59" max="59" width="14.85546875" style="422" customWidth="1"/>
    <col min="60" max="60" width="15.7109375" style="650" customWidth="1"/>
    <col min="61" max="62" width="17.140625" customWidth="1"/>
    <col min="70" max="70" width="18.42578125" customWidth="1"/>
    <col min="71" max="71" width="18" customWidth="1"/>
    <col min="72" max="72" width="16.28515625" customWidth="1"/>
    <col min="73" max="73" width="17.140625" customWidth="1"/>
    <col min="75" max="75" width="16.7109375" customWidth="1"/>
    <col min="76" max="76" width="19.5703125" customWidth="1"/>
    <col min="77" max="78" width="16.42578125" customWidth="1"/>
  </cols>
  <sheetData>
    <row r="1" spans="1:64" ht="27" thickBot="1" x14ac:dyDescent="0.3">
      <c r="A1" s="746" t="s">
        <v>9</v>
      </c>
      <c r="B1" s="746"/>
      <c r="C1" s="746"/>
      <c r="D1" s="746"/>
      <c r="E1" s="746"/>
      <c r="F1" s="746"/>
      <c r="T1" s="809"/>
      <c r="U1" s="811"/>
      <c r="V1" s="809"/>
    </row>
    <row r="2" spans="1:64" s="764" customFormat="1" ht="48.75" customHeight="1" thickBot="1" x14ac:dyDescent="0.3">
      <c r="A2" s="786" t="s">
        <v>584</v>
      </c>
      <c r="B2" s="787"/>
      <c r="C2" s="787"/>
      <c r="D2" s="787"/>
      <c r="E2" s="787"/>
      <c r="F2" s="788"/>
      <c r="H2" s="765"/>
      <c r="J2" s="789" t="s">
        <v>585</v>
      </c>
      <c r="K2" s="790"/>
      <c r="L2" s="790"/>
      <c r="M2" s="790"/>
      <c r="N2" s="790"/>
      <c r="O2" s="790"/>
      <c r="P2" s="790"/>
      <c r="Q2" s="790"/>
      <c r="R2" s="790"/>
      <c r="S2" s="791"/>
      <c r="T2" s="810"/>
      <c r="U2" s="812"/>
      <c r="V2" s="810"/>
      <c r="W2" s="786" t="s">
        <v>586</v>
      </c>
      <c r="X2" s="787"/>
      <c r="Y2" s="787"/>
      <c r="Z2" s="787"/>
      <c r="AA2" s="787"/>
      <c r="AB2" s="787"/>
      <c r="AC2" s="787"/>
      <c r="AD2" s="788"/>
      <c r="AF2" s="765"/>
      <c r="AH2" s="796" t="s">
        <v>588</v>
      </c>
      <c r="AI2" s="797"/>
      <c r="AJ2" s="797"/>
      <c r="AK2" s="797"/>
      <c r="AL2" s="797"/>
      <c r="AM2" s="797"/>
      <c r="AN2" s="797"/>
      <c r="AO2" s="797"/>
      <c r="AP2" s="797"/>
      <c r="AQ2" s="797"/>
      <c r="AR2" s="797"/>
      <c r="AS2" s="797"/>
      <c r="AT2" s="797"/>
      <c r="AU2" s="798"/>
      <c r="AW2" s="765"/>
      <c r="AY2" s="796" t="s">
        <v>589</v>
      </c>
      <c r="AZ2" s="797"/>
      <c r="BA2" s="797"/>
      <c r="BB2" s="797"/>
      <c r="BC2" s="797"/>
      <c r="BD2" s="797"/>
      <c r="BE2" s="797"/>
      <c r="BF2" s="797"/>
      <c r="BG2" s="797"/>
      <c r="BH2" s="797"/>
      <c r="BI2" s="797"/>
      <c r="BJ2" s="797"/>
      <c r="BK2" s="797"/>
      <c r="BL2" s="798"/>
    </row>
    <row r="3" spans="1:64" ht="21" x14ac:dyDescent="0.25">
      <c r="A3" s="414"/>
      <c r="B3" s="378"/>
      <c r="C3" s="5"/>
      <c r="D3" s="5"/>
      <c r="E3" s="5"/>
      <c r="F3" s="5"/>
      <c r="T3" s="809"/>
      <c r="U3" s="811"/>
      <c r="V3" s="809"/>
      <c r="AH3" s="747" t="s">
        <v>264</v>
      </c>
      <c r="AI3" s="747"/>
      <c r="AJ3" s="747"/>
      <c r="AK3" s="747"/>
      <c r="AL3" s="747"/>
      <c r="AM3" s="747"/>
      <c r="AN3" s="747"/>
      <c r="AO3" s="747"/>
      <c r="AP3" s="747"/>
      <c r="AQ3" s="747"/>
      <c r="AR3" s="747"/>
      <c r="AS3" s="747"/>
      <c r="AT3" s="747"/>
      <c r="AU3" s="747"/>
      <c r="AY3" s="747" t="s">
        <v>265</v>
      </c>
      <c r="AZ3" s="747"/>
      <c r="BA3" s="747"/>
      <c r="BB3" s="747"/>
      <c r="BC3" s="747"/>
      <c r="BD3" s="747"/>
      <c r="BE3" s="747"/>
      <c r="BF3" s="747"/>
      <c r="BG3" s="747"/>
      <c r="BH3" s="747"/>
      <c r="BI3" s="747"/>
      <c r="BJ3" s="747"/>
      <c r="BK3" s="747"/>
      <c r="BL3" s="747"/>
    </row>
    <row r="4" spans="1:64" ht="75.75" thickBot="1" x14ac:dyDescent="0.3">
      <c r="A4" s="415" t="s">
        <v>0</v>
      </c>
      <c r="B4" s="303" t="s">
        <v>1</v>
      </c>
      <c r="C4" s="6" t="s">
        <v>2</v>
      </c>
      <c r="D4" s="6" t="s">
        <v>3</v>
      </c>
      <c r="E4" s="6" t="s">
        <v>4</v>
      </c>
      <c r="F4" s="6" t="s">
        <v>5</v>
      </c>
      <c r="J4" s="65" t="s">
        <v>64</v>
      </c>
      <c r="K4" s="288" t="s">
        <v>65</v>
      </c>
      <c r="L4" s="65" t="s">
        <v>304</v>
      </c>
      <c r="M4" s="65" t="s">
        <v>305</v>
      </c>
      <c r="N4" s="65" t="s">
        <v>66</v>
      </c>
      <c r="O4" s="416" t="s">
        <v>296</v>
      </c>
      <c r="P4" s="65" t="s">
        <v>306</v>
      </c>
      <c r="Q4" s="65" t="s">
        <v>294</v>
      </c>
      <c r="R4" s="65" t="s">
        <v>302</v>
      </c>
      <c r="S4" s="65" t="s">
        <v>303</v>
      </c>
      <c r="W4" s="219" t="s">
        <v>308</v>
      </c>
      <c r="X4" s="219" t="s">
        <v>312</v>
      </c>
      <c r="Y4" s="320" t="s">
        <v>313</v>
      </c>
      <c r="Z4" s="219" t="s">
        <v>314</v>
      </c>
      <c r="AA4" s="219" t="s">
        <v>315</v>
      </c>
      <c r="AB4" s="219" t="s">
        <v>317</v>
      </c>
      <c r="AC4" s="219" t="s">
        <v>318</v>
      </c>
      <c r="AD4" s="219" t="s">
        <v>316</v>
      </c>
      <c r="AH4" s="258" t="s">
        <v>310</v>
      </c>
      <c r="AI4" s="333" t="s">
        <v>387</v>
      </c>
      <c r="AJ4" s="219" t="s">
        <v>64</v>
      </c>
      <c r="AK4" s="219" t="s">
        <v>378</v>
      </c>
      <c r="AL4" s="219" t="s">
        <v>379</v>
      </c>
      <c r="AM4" s="219" t="s">
        <v>336</v>
      </c>
      <c r="AN4" s="219" t="s">
        <v>337</v>
      </c>
      <c r="AO4" s="219" t="s">
        <v>340</v>
      </c>
      <c r="AP4" s="423" t="s">
        <v>380</v>
      </c>
      <c r="AQ4" s="647" t="s">
        <v>381</v>
      </c>
      <c r="AR4" s="219" t="s">
        <v>377</v>
      </c>
      <c r="AS4" s="219" t="s">
        <v>345</v>
      </c>
      <c r="AT4" s="219" t="s">
        <v>347</v>
      </c>
      <c r="AU4" s="219" t="s">
        <v>346</v>
      </c>
      <c r="AY4" s="258" t="s">
        <v>310</v>
      </c>
      <c r="AZ4" s="333" t="s">
        <v>387</v>
      </c>
      <c r="BA4" s="219" t="s">
        <v>64</v>
      </c>
      <c r="BB4" s="219" t="s">
        <v>378</v>
      </c>
      <c r="BC4" s="219" t="s">
        <v>379</v>
      </c>
      <c r="BD4" s="219" t="s">
        <v>336</v>
      </c>
      <c r="BE4" s="219" t="s">
        <v>337</v>
      </c>
      <c r="BF4" s="219" t="s">
        <v>340</v>
      </c>
      <c r="BG4" s="423" t="s">
        <v>380</v>
      </c>
      <c r="BH4" s="647" t="s">
        <v>381</v>
      </c>
      <c r="BI4" s="219" t="s">
        <v>377</v>
      </c>
      <c r="BJ4" s="219" t="s">
        <v>345</v>
      </c>
      <c r="BK4" s="219" t="s">
        <v>347</v>
      </c>
      <c r="BL4" s="219" t="s">
        <v>346</v>
      </c>
    </row>
    <row r="5" spans="1:64" ht="18.75" x14ac:dyDescent="0.25">
      <c r="A5" s="438">
        <v>45367</v>
      </c>
      <c r="B5" s="180">
        <v>0.84928240740740746</v>
      </c>
      <c r="C5" s="68" t="s">
        <v>326</v>
      </c>
      <c r="D5" s="68" t="s">
        <v>458</v>
      </c>
      <c r="E5" s="68"/>
      <c r="F5" s="68" t="s">
        <v>406</v>
      </c>
      <c r="J5" s="65"/>
      <c r="K5" s="288"/>
      <c r="L5" s="65"/>
      <c r="M5" s="65"/>
      <c r="N5" s="65"/>
      <c r="O5" s="416"/>
      <c r="P5" s="65"/>
      <c r="Q5" s="65"/>
      <c r="R5" s="65"/>
      <c r="S5" s="65"/>
      <c r="W5" s="219"/>
      <c r="X5" s="219"/>
      <c r="Y5" s="320"/>
      <c r="Z5" s="219"/>
      <c r="AA5" s="219"/>
      <c r="AB5" s="219"/>
      <c r="AC5" s="219"/>
      <c r="AD5" s="219"/>
      <c r="AH5" s="258">
        <v>0.85230324074074071</v>
      </c>
      <c r="AI5" s="333"/>
      <c r="AJ5" s="219"/>
      <c r="AK5" s="219"/>
      <c r="AL5" s="219"/>
      <c r="AM5" s="219"/>
      <c r="AN5" s="219"/>
      <c r="AO5" s="219"/>
      <c r="AP5" s="423"/>
      <c r="AQ5" s="647">
        <v>0</v>
      </c>
      <c r="AR5" s="219"/>
      <c r="AS5" s="219"/>
      <c r="AT5" s="219"/>
      <c r="AU5" s="219"/>
      <c r="AY5" s="258">
        <v>0.85608796296296286</v>
      </c>
      <c r="AZ5" s="333"/>
      <c r="BA5" s="219"/>
      <c r="BB5" s="219"/>
      <c r="BC5" s="219"/>
      <c r="BD5" s="219"/>
      <c r="BE5" s="219"/>
      <c r="BF5" s="219"/>
      <c r="BG5" s="423"/>
      <c r="BH5" s="647">
        <v>0</v>
      </c>
      <c r="BI5" s="219"/>
      <c r="BJ5" s="219"/>
      <c r="BK5" s="219"/>
      <c r="BL5" s="219"/>
    </row>
    <row r="6" spans="1:64" ht="21" x14ac:dyDescent="0.25">
      <c r="A6" s="438">
        <v>45367</v>
      </c>
      <c r="B6" s="180">
        <v>0.84990740740740733</v>
      </c>
      <c r="C6" s="68" t="s">
        <v>325</v>
      </c>
      <c r="D6" s="68" t="s">
        <v>456</v>
      </c>
      <c r="E6" s="68"/>
      <c r="F6" s="68" t="s">
        <v>406</v>
      </c>
      <c r="J6" s="78" t="s">
        <v>324</v>
      </c>
      <c r="K6" s="182">
        <v>0.85230324074074071</v>
      </c>
      <c r="L6" s="182">
        <v>0.85688657407407398</v>
      </c>
      <c r="M6" s="182"/>
      <c r="N6" s="182">
        <f>MAX(K6:M6)</f>
        <v>0.85688657407407398</v>
      </c>
      <c r="O6" s="196">
        <f>N6-K6</f>
        <v>4.5833333333332726E-3</v>
      </c>
      <c r="P6" s="196">
        <f>O6*86400</f>
        <v>395.99999999999477</v>
      </c>
      <c r="Q6" s="196">
        <v>59.6</v>
      </c>
      <c r="R6" s="196">
        <f>Q6/P6</f>
        <v>0.1505050505050525</v>
      </c>
      <c r="S6" s="210">
        <f>R6*60</f>
        <v>9.0303030303031502</v>
      </c>
      <c r="W6" s="403" t="s">
        <v>321</v>
      </c>
      <c r="X6" s="403" t="s">
        <v>406</v>
      </c>
      <c r="Y6" s="408">
        <v>49.4</v>
      </c>
      <c r="Z6" s="403">
        <v>33.1</v>
      </c>
      <c r="AA6" s="408">
        <v>127.3</v>
      </c>
      <c r="AB6" s="408">
        <f t="shared" ref="AB6:AB12" si="0">(180-Z6)+(180-Y6)</f>
        <v>277.5</v>
      </c>
      <c r="AC6" s="403">
        <f t="shared" ref="AC6:AC7" si="1">(90-Y6)+Z6</f>
        <v>73.7</v>
      </c>
      <c r="AD6" s="403">
        <f t="shared" ref="AD6:AD12" si="2">SIN(RADIANS(-AB6))*AA6</f>
        <v>126.21093085288608</v>
      </c>
      <c r="AH6" s="233">
        <v>0.85234953703703698</v>
      </c>
      <c r="AI6" s="420">
        <f>DATE(2024,3,16) + AH6</f>
        <v>45367.852349537039</v>
      </c>
      <c r="AJ6" s="233" t="s">
        <v>324</v>
      </c>
      <c r="AK6" s="234">
        <v>5.0000000000000001E-3</v>
      </c>
      <c r="AL6" s="234">
        <v>6.0000000000000001E-3</v>
      </c>
      <c r="AM6" s="234">
        <v>7.5999999999999998E-2</v>
      </c>
      <c r="AN6" s="234">
        <f t="shared" ref="AN6:AN37" si="3">$AD$7</f>
        <v>177.87452760322253</v>
      </c>
      <c r="AO6" s="234">
        <f>AN6/AM6</f>
        <v>2340.4543105687176</v>
      </c>
      <c r="AP6" s="425">
        <f>AK6*AO6</f>
        <v>11.702271552843587</v>
      </c>
      <c r="AQ6" s="403">
        <f t="shared" ref="AQ6:AQ37" si="4">(AL6*AO6)/SIN(RADIANS(-$AB$7))</f>
        <v>14.478947368421053</v>
      </c>
      <c r="AR6" s="234">
        <f>0.001*((AN6/(AM6+0.001)))</f>
        <v>2.3100588000418512</v>
      </c>
      <c r="AS6" s="234">
        <f>0.001*((AN6/(AM6-0.001)))</f>
        <v>2.3716603680429671</v>
      </c>
      <c r="AT6" s="234">
        <f>AP6-AR6</f>
        <v>9.3922127528017363</v>
      </c>
      <c r="AU6" s="234">
        <f>AP6+AS6</f>
        <v>14.073931920886555</v>
      </c>
      <c r="AY6" s="146">
        <v>0.85614583333333327</v>
      </c>
      <c r="AZ6" s="421">
        <f>DATE(2024,3,16)+AY6</f>
        <v>45367.856145833335</v>
      </c>
      <c r="BA6" s="185" t="s">
        <v>327</v>
      </c>
      <c r="BB6" s="142">
        <v>3.0000000000000001E-3</v>
      </c>
      <c r="BC6" s="142">
        <v>8.9999999999999993E-3</v>
      </c>
      <c r="BD6" s="142">
        <v>9.6000000000000002E-2</v>
      </c>
      <c r="BE6" s="142">
        <f t="shared" ref="BE6:BE37" si="5">$AD$13</f>
        <v>348.33579410318083</v>
      </c>
      <c r="BF6" s="142">
        <f>BE6/BD6</f>
        <v>3628.4978552414668</v>
      </c>
      <c r="BG6" s="424">
        <f t="shared" ref="BG6:BG16" si="6">BB6*BF6</f>
        <v>10.885493565724401</v>
      </c>
      <c r="BH6" s="403">
        <f t="shared" ref="BH6:BH37" si="7">(BC6*BF6)/SIN(RADIANS(-$AB$13))</f>
        <v>32.662499999999994</v>
      </c>
      <c r="BI6" s="142">
        <f>0.001*((BE6/(BD6+0.001)))</f>
        <v>3.5910906608575344</v>
      </c>
      <c r="BJ6" s="142">
        <f>0.001*((BE6/(BD6-0.001)))</f>
        <v>3.666692569507167</v>
      </c>
      <c r="BK6" s="142">
        <f>BG6-BI6</f>
        <v>7.2944029048668666</v>
      </c>
      <c r="BL6" s="142">
        <f>BG6+BJ6</f>
        <v>14.552186135231569</v>
      </c>
    </row>
    <row r="7" spans="1:64" ht="21" x14ac:dyDescent="0.25">
      <c r="A7" s="438">
        <v>45367</v>
      </c>
      <c r="B7" s="180">
        <v>0.84998842592592594</v>
      </c>
      <c r="C7" s="68" t="s">
        <v>326</v>
      </c>
      <c r="D7" s="68" t="s">
        <v>439</v>
      </c>
      <c r="E7" s="68"/>
      <c r="F7" s="68" t="s">
        <v>406</v>
      </c>
      <c r="J7" s="78" t="s">
        <v>325</v>
      </c>
      <c r="K7" s="182">
        <v>0.84990740740740733</v>
      </c>
      <c r="L7" s="182">
        <v>0.85201388888888896</v>
      </c>
      <c r="M7" s="182">
        <v>0.85013888888888889</v>
      </c>
      <c r="N7" s="182">
        <f t="shared" ref="N7:N16" si="8">MAX(K7:M7)</f>
        <v>0.85201388888888896</v>
      </c>
      <c r="O7" s="196">
        <f t="shared" ref="O7:O16" si="9">N7-K7</f>
        <v>2.1064814814816257E-3</v>
      </c>
      <c r="P7" s="196">
        <f t="shared" ref="P7:P16" si="10">O7*86400</f>
        <v>182.00000000001245</v>
      </c>
      <c r="Q7" s="196">
        <v>70.3</v>
      </c>
      <c r="R7" s="196">
        <f t="shared" ref="R7:R15" si="11">Q7/P7</f>
        <v>0.3862637362637098</v>
      </c>
      <c r="S7" s="210">
        <f t="shared" ref="S7:S15" si="12">R7*60</f>
        <v>23.175824175822587</v>
      </c>
      <c r="W7" s="449" t="s">
        <v>324</v>
      </c>
      <c r="X7" s="234" t="s">
        <v>406</v>
      </c>
      <c r="Y7" s="417">
        <v>49.5</v>
      </c>
      <c r="Z7" s="234">
        <v>26.4</v>
      </c>
      <c r="AA7" s="417">
        <v>183.4</v>
      </c>
      <c r="AB7" s="417">
        <f t="shared" si="0"/>
        <v>284.10000000000002</v>
      </c>
      <c r="AC7" s="234">
        <f t="shared" si="1"/>
        <v>66.900000000000006</v>
      </c>
      <c r="AD7" s="234">
        <f t="shared" si="2"/>
        <v>177.87452760322253</v>
      </c>
      <c r="AH7" s="233">
        <v>0.85239583333333335</v>
      </c>
      <c r="AI7" s="420">
        <f t="shared" ref="AI7:AI22" si="13">DATE(2024,3,16) + AH7</f>
        <v>45367.852395833332</v>
      </c>
      <c r="AJ7" s="233" t="s">
        <v>324</v>
      </c>
      <c r="AK7" s="234">
        <v>7.0000000000000001E-3</v>
      </c>
      <c r="AL7" s="234">
        <v>0.01</v>
      </c>
      <c r="AM7" s="234">
        <v>7.5999999999999998E-2</v>
      </c>
      <c r="AN7" s="234">
        <f t="shared" si="3"/>
        <v>177.87452760322253</v>
      </c>
      <c r="AO7" s="234">
        <f t="shared" ref="AO7:AO13" si="14">AN7/AM7</f>
        <v>2340.4543105687176</v>
      </c>
      <c r="AP7" s="425">
        <f t="shared" ref="AP7:AP22" si="15">AK7*AO7</f>
        <v>16.383180173981025</v>
      </c>
      <c r="AQ7" s="403">
        <f t="shared" si="4"/>
        <v>24.131578947368421</v>
      </c>
      <c r="AR7" s="234">
        <f t="shared" ref="AR7:AR13" si="16">0.001*((AN7/(AM7+0.001)))</f>
        <v>2.3100588000418512</v>
      </c>
      <c r="AS7" s="234">
        <f t="shared" ref="AS7:AS13" si="17">0.001*((AN7/(AM7-0.001)))</f>
        <v>2.3716603680429671</v>
      </c>
      <c r="AT7" s="234">
        <f t="shared" ref="AT7:AT13" si="18">AP7-AR7</f>
        <v>14.073121373939173</v>
      </c>
      <c r="AU7" s="234">
        <f t="shared" ref="AU7:AU13" si="19">AP7+AS7</f>
        <v>18.754840542023992</v>
      </c>
      <c r="AY7" s="146">
        <v>0.85619212962962965</v>
      </c>
      <c r="AZ7" s="421">
        <f t="shared" ref="AZ7:AZ207" si="20">DATE(2024,3,16)+AY7</f>
        <v>45367.856192129628</v>
      </c>
      <c r="BA7" s="185" t="s">
        <v>327</v>
      </c>
      <c r="BB7" s="142">
        <v>4.0000000000000001E-3</v>
      </c>
      <c r="BC7" s="142">
        <v>1.2E-2</v>
      </c>
      <c r="BD7" s="142">
        <v>9.6000000000000002E-2</v>
      </c>
      <c r="BE7" s="142">
        <f t="shared" si="5"/>
        <v>348.33579410318083</v>
      </c>
      <c r="BF7" s="142">
        <f t="shared" ref="BF7:BF14" si="21">BE7/BD7</f>
        <v>3628.4978552414668</v>
      </c>
      <c r="BG7" s="424">
        <f t="shared" si="6"/>
        <v>14.513991420965867</v>
      </c>
      <c r="BH7" s="403">
        <f t="shared" si="7"/>
        <v>43.55</v>
      </c>
      <c r="BI7" s="142">
        <f t="shared" ref="BI7:BI14" si="22">0.001*((BE7/(BD7+0.001)))</f>
        <v>3.5910906608575344</v>
      </c>
      <c r="BJ7" s="142">
        <f t="shared" ref="BJ7:BJ14" si="23">0.001*((BE7/(BD7-0.001)))</f>
        <v>3.666692569507167</v>
      </c>
      <c r="BK7" s="142">
        <f t="shared" ref="BK7:BK14" si="24">BG7-BI7</f>
        <v>10.922900760108334</v>
      </c>
      <c r="BL7" s="142">
        <f t="shared" ref="BL7:BL14" si="25">BG7+BJ7</f>
        <v>18.180683990473035</v>
      </c>
    </row>
    <row r="8" spans="1:64" ht="21" x14ac:dyDescent="0.25">
      <c r="A8" s="438">
        <v>45367</v>
      </c>
      <c r="B8" s="180">
        <v>0.85009259259259251</v>
      </c>
      <c r="C8" s="68" t="s">
        <v>326</v>
      </c>
      <c r="D8" s="68" t="s">
        <v>171</v>
      </c>
      <c r="E8" s="68"/>
      <c r="F8" s="68" t="s">
        <v>406</v>
      </c>
      <c r="J8" s="78" t="s">
        <v>326</v>
      </c>
      <c r="K8" s="182">
        <v>0.84928240740740746</v>
      </c>
      <c r="L8" s="182">
        <v>0.84998842592592594</v>
      </c>
      <c r="M8" s="182">
        <v>0.85009259259259251</v>
      </c>
      <c r="N8" s="182">
        <f t="shared" si="8"/>
        <v>0.85009259259259251</v>
      </c>
      <c r="O8" s="196">
        <f t="shared" si="9"/>
        <v>8.1018518518505278E-4</v>
      </c>
      <c r="P8" s="196">
        <f t="shared" si="10"/>
        <v>69.99999999998856</v>
      </c>
      <c r="Q8" s="196">
        <v>104.3</v>
      </c>
      <c r="R8" s="196">
        <f t="shared" si="11"/>
        <v>1.4900000000002434</v>
      </c>
      <c r="S8" s="210">
        <f t="shared" si="12"/>
        <v>89.4000000000146</v>
      </c>
      <c r="W8" s="448" t="s">
        <v>325</v>
      </c>
      <c r="X8" s="234" t="s">
        <v>406</v>
      </c>
      <c r="Y8" s="417">
        <v>50.7</v>
      </c>
      <c r="Z8" s="234">
        <v>30.4</v>
      </c>
      <c r="AA8" s="417">
        <v>305.2</v>
      </c>
      <c r="AB8" s="417">
        <f t="shared" si="0"/>
        <v>278.89999999999998</v>
      </c>
      <c r="AC8" s="234">
        <f>(90-Y8)+Z8</f>
        <v>69.699999999999989</v>
      </c>
      <c r="AD8" s="234">
        <f t="shared" si="2"/>
        <v>301.52535103281753</v>
      </c>
      <c r="AH8" s="233">
        <v>0.85244212962962962</v>
      </c>
      <c r="AI8" s="420">
        <f t="shared" si="13"/>
        <v>45367.852442129632</v>
      </c>
      <c r="AJ8" s="233" t="s">
        <v>324</v>
      </c>
      <c r="AK8" s="234">
        <v>8.0000000000000002E-3</v>
      </c>
      <c r="AL8" s="234">
        <v>1.2999999999999999E-2</v>
      </c>
      <c r="AM8" s="234">
        <v>7.5999999999999998E-2</v>
      </c>
      <c r="AN8" s="234">
        <f t="shared" si="3"/>
        <v>177.87452760322253</v>
      </c>
      <c r="AO8" s="234">
        <f t="shared" si="14"/>
        <v>2340.4543105687176</v>
      </c>
      <c r="AP8" s="425">
        <f t="shared" si="15"/>
        <v>18.723634484549741</v>
      </c>
      <c r="AQ8" s="403">
        <f t="shared" si="4"/>
        <v>31.371052631578948</v>
      </c>
      <c r="AR8" s="234">
        <f t="shared" si="16"/>
        <v>2.3100588000418512</v>
      </c>
      <c r="AS8" s="234">
        <f t="shared" si="17"/>
        <v>2.3716603680429671</v>
      </c>
      <c r="AT8" s="234">
        <f t="shared" si="18"/>
        <v>16.41357568450789</v>
      </c>
      <c r="AU8" s="234">
        <f t="shared" si="19"/>
        <v>21.095294852592708</v>
      </c>
      <c r="AY8" s="146">
        <v>0.85625000000000007</v>
      </c>
      <c r="AZ8" s="421">
        <f t="shared" si="20"/>
        <v>45367.856249999997</v>
      </c>
      <c r="BA8" s="185" t="s">
        <v>327</v>
      </c>
      <c r="BB8" s="142">
        <v>4.0000000000000001E-3</v>
      </c>
      <c r="BC8" s="142">
        <v>1.4999999999999999E-2</v>
      </c>
      <c r="BD8" s="142">
        <v>9.6000000000000002E-2</v>
      </c>
      <c r="BE8" s="142">
        <f t="shared" si="5"/>
        <v>348.33579410318083</v>
      </c>
      <c r="BF8" s="142">
        <f t="shared" si="21"/>
        <v>3628.4978552414668</v>
      </c>
      <c r="BG8" s="424">
        <f t="shared" si="6"/>
        <v>14.513991420965867</v>
      </c>
      <c r="BH8" s="403">
        <f t="shared" si="7"/>
        <v>54.437499999999993</v>
      </c>
      <c r="BI8" s="142">
        <f t="shared" si="22"/>
        <v>3.5910906608575344</v>
      </c>
      <c r="BJ8" s="142">
        <f t="shared" si="23"/>
        <v>3.666692569507167</v>
      </c>
      <c r="BK8" s="142">
        <f t="shared" si="24"/>
        <v>10.922900760108334</v>
      </c>
      <c r="BL8" s="142">
        <f t="shared" si="25"/>
        <v>18.180683990473035</v>
      </c>
    </row>
    <row r="9" spans="1:64" ht="30" x14ac:dyDescent="0.25">
      <c r="A9" s="438">
        <v>45367</v>
      </c>
      <c r="B9" s="180">
        <v>0.85013888888888889</v>
      </c>
      <c r="C9" s="68" t="s">
        <v>325</v>
      </c>
      <c r="D9" s="68" t="s">
        <v>440</v>
      </c>
      <c r="E9" s="68"/>
      <c r="F9" s="68" t="s">
        <v>406</v>
      </c>
      <c r="J9" s="78" t="s">
        <v>436</v>
      </c>
      <c r="K9" s="182">
        <v>0.85050925925925924</v>
      </c>
      <c r="L9" s="182"/>
      <c r="M9" s="182">
        <v>0.85090277777777779</v>
      </c>
      <c r="N9" s="182">
        <f t="shared" si="8"/>
        <v>0.85090277777777779</v>
      </c>
      <c r="O9" s="196">
        <f t="shared" si="9"/>
        <v>3.9351851851854303E-4</v>
      </c>
      <c r="P9" s="196">
        <f t="shared" si="10"/>
        <v>34.000000000002117</v>
      </c>
      <c r="Q9" s="196">
        <v>419.2</v>
      </c>
      <c r="R9" s="196">
        <f t="shared" si="11"/>
        <v>12.329411764705114</v>
      </c>
      <c r="S9" s="210">
        <f t="shared" si="12"/>
        <v>739.76470588230677</v>
      </c>
      <c r="W9" s="447" t="s">
        <v>326</v>
      </c>
      <c r="X9" s="234" t="s">
        <v>406</v>
      </c>
      <c r="Y9" s="417">
        <v>52.2</v>
      </c>
      <c r="Z9" s="234">
        <v>27.9</v>
      </c>
      <c r="AA9" s="417">
        <v>284.3</v>
      </c>
      <c r="AB9" s="417">
        <f t="shared" si="0"/>
        <v>279.89999999999998</v>
      </c>
      <c r="AC9" s="234">
        <f t="shared" ref="AC9:AC17" si="26">(90-Y9)+Z9</f>
        <v>65.699999999999989</v>
      </c>
      <c r="AD9" s="234">
        <f t="shared" si="2"/>
        <v>280.06658142580227</v>
      </c>
      <c r="AH9" s="233">
        <v>0.85255787037037034</v>
      </c>
      <c r="AI9" s="420">
        <f t="shared" si="13"/>
        <v>45367.85255787037</v>
      </c>
      <c r="AJ9" s="233" t="s">
        <v>324</v>
      </c>
      <c r="AK9" s="234">
        <v>0.01</v>
      </c>
      <c r="AL9" s="234">
        <v>2.1999999999999999E-2</v>
      </c>
      <c r="AM9" s="234">
        <v>7.5999999999999998E-2</v>
      </c>
      <c r="AN9" s="234">
        <f t="shared" si="3"/>
        <v>177.87452760322253</v>
      </c>
      <c r="AO9" s="234">
        <f t="shared" si="14"/>
        <v>2340.4543105687176</v>
      </c>
      <c r="AP9" s="425">
        <f t="shared" si="15"/>
        <v>23.404543105687175</v>
      </c>
      <c r="AQ9" s="403">
        <f t="shared" si="4"/>
        <v>53.089473684210525</v>
      </c>
      <c r="AR9" s="234">
        <f t="shared" si="16"/>
        <v>2.3100588000418512</v>
      </c>
      <c r="AS9" s="234">
        <f t="shared" si="17"/>
        <v>2.3716603680429671</v>
      </c>
      <c r="AT9" s="234">
        <f t="shared" si="18"/>
        <v>21.094484305645324</v>
      </c>
      <c r="AU9" s="234">
        <f t="shared" si="19"/>
        <v>25.776203473730142</v>
      </c>
      <c r="AY9" s="146">
        <v>0.85630787037037026</v>
      </c>
      <c r="AZ9" s="421">
        <f t="shared" si="20"/>
        <v>45367.856307870374</v>
      </c>
      <c r="BA9" s="185" t="s">
        <v>327</v>
      </c>
      <c r="BB9" s="142">
        <v>7.0000000000000001E-3</v>
      </c>
      <c r="BC9" s="142">
        <v>1.7000000000000001E-2</v>
      </c>
      <c r="BD9" s="142">
        <v>9.6000000000000002E-2</v>
      </c>
      <c r="BE9" s="142">
        <f t="shared" si="5"/>
        <v>348.33579410318083</v>
      </c>
      <c r="BF9" s="142">
        <f t="shared" si="21"/>
        <v>3628.4978552414668</v>
      </c>
      <c r="BG9" s="424">
        <f t="shared" si="6"/>
        <v>25.399484986690268</v>
      </c>
      <c r="BH9" s="403">
        <f t="shared" si="7"/>
        <v>61.695833333333333</v>
      </c>
      <c r="BI9" s="142">
        <f t="shared" si="22"/>
        <v>3.5910906608575344</v>
      </c>
      <c r="BJ9" s="142">
        <f t="shared" si="23"/>
        <v>3.666692569507167</v>
      </c>
      <c r="BK9" s="142">
        <f t="shared" si="24"/>
        <v>21.808394325832733</v>
      </c>
      <c r="BL9" s="142">
        <f t="shared" si="25"/>
        <v>29.066177556197434</v>
      </c>
    </row>
    <row r="10" spans="1:64" ht="21" x14ac:dyDescent="0.25">
      <c r="A10" s="438">
        <v>45367</v>
      </c>
      <c r="B10" s="180">
        <v>0.85050925925925924</v>
      </c>
      <c r="C10" s="68" t="s">
        <v>436</v>
      </c>
      <c r="D10" s="68" t="s">
        <v>455</v>
      </c>
      <c r="E10" s="68"/>
      <c r="F10" s="68" t="s">
        <v>406</v>
      </c>
      <c r="J10" s="78" t="s">
        <v>437</v>
      </c>
      <c r="K10" s="182">
        <v>0.85143518518518524</v>
      </c>
      <c r="L10" s="182">
        <v>0.85157407407407415</v>
      </c>
      <c r="M10" s="182">
        <v>0.85395833333333337</v>
      </c>
      <c r="N10" s="182">
        <f t="shared" si="8"/>
        <v>0.85395833333333337</v>
      </c>
      <c r="O10" s="196">
        <f t="shared" si="9"/>
        <v>2.5231481481481355E-3</v>
      </c>
      <c r="P10" s="196">
        <f t="shared" si="10"/>
        <v>217.99999999999892</v>
      </c>
      <c r="Q10" s="196">
        <v>966.4</v>
      </c>
      <c r="R10" s="196">
        <f t="shared" si="11"/>
        <v>4.4330275229358014</v>
      </c>
      <c r="S10" s="210">
        <f t="shared" si="12"/>
        <v>265.98165137614808</v>
      </c>
      <c r="W10" s="451" t="s">
        <v>436</v>
      </c>
      <c r="X10" s="234" t="s">
        <v>406</v>
      </c>
      <c r="Y10" s="417">
        <v>53.4</v>
      </c>
      <c r="Z10" s="234">
        <v>34.9</v>
      </c>
      <c r="AA10" s="417">
        <v>75.8</v>
      </c>
      <c r="AB10" s="417">
        <f t="shared" si="0"/>
        <v>271.7</v>
      </c>
      <c r="AC10" s="234">
        <f t="shared" si="26"/>
        <v>71.5</v>
      </c>
      <c r="AD10" s="234">
        <f t="shared" si="2"/>
        <v>75.766637397049308</v>
      </c>
      <c r="AH10" s="233">
        <v>0.85276620370370371</v>
      </c>
      <c r="AI10" s="420">
        <f t="shared" si="13"/>
        <v>45367.852766203701</v>
      </c>
      <c r="AJ10" s="233" t="s">
        <v>324</v>
      </c>
      <c r="AK10" s="234">
        <v>1.2E-2</v>
      </c>
      <c r="AL10" s="234">
        <v>2.8000000000000001E-2</v>
      </c>
      <c r="AM10" s="234">
        <v>7.5999999999999998E-2</v>
      </c>
      <c r="AN10" s="234">
        <f t="shared" si="3"/>
        <v>177.87452760322253</v>
      </c>
      <c r="AO10" s="234">
        <f t="shared" si="14"/>
        <v>2340.4543105687176</v>
      </c>
      <c r="AP10" s="425">
        <f t="shared" si="15"/>
        <v>28.085451726824612</v>
      </c>
      <c r="AQ10" s="403">
        <f t="shared" si="4"/>
        <v>67.568421052631592</v>
      </c>
      <c r="AR10" s="234">
        <f t="shared" si="16"/>
        <v>2.3100588000418512</v>
      </c>
      <c r="AS10" s="234">
        <f t="shared" si="17"/>
        <v>2.3716603680429671</v>
      </c>
      <c r="AT10" s="234">
        <f t="shared" si="18"/>
        <v>25.775392926782761</v>
      </c>
      <c r="AU10" s="234">
        <f t="shared" si="19"/>
        <v>30.457112094867579</v>
      </c>
      <c r="AY10" s="146">
        <v>0.85636574074074068</v>
      </c>
      <c r="AZ10" s="421">
        <f t="shared" si="20"/>
        <v>45367.856365740743</v>
      </c>
      <c r="BA10" s="185" t="s">
        <v>327</v>
      </c>
      <c r="BB10" s="142">
        <v>8.0000000000000002E-3</v>
      </c>
      <c r="BC10" s="142">
        <v>1.9E-2</v>
      </c>
      <c r="BD10" s="142">
        <v>9.6000000000000002E-2</v>
      </c>
      <c r="BE10" s="142">
        <f t="shared" si="5"/>
        <v>348.33579410318083</v>
      </c>
      <c r="BF10" s="142">
        <f t="shared" si="21"/>
        <v>3628.4978552414668</v>
      </c>
      <c r="BG10" s="424">
        <f t="shared" si="6"/>
        <v>29.027982841931735</v>
      </c>
      <c r="BH10" s="403">
        <f t="shared" si="7"/>
        <v>68.954166666666652</v>
      </c>
      <c r="BI10" s="142">
        <f t="shared" si="22"/>
        <v>3.5910906608575344</v>
      </c>
      <c r="BJ10" s="142">
        <f t="shared" si="23"/>
        <v>3.666692569507167</v>
      </c>
      <c r="BK10" s="142">
        <f t="shared" si="24"/>
        <v>25.436892181074199</v>
      </c>
      <c r="BL10" s="142">
        <f t="shared" si="25"/>
        <v>32.694675411438901</v>
      </c>
    </row>
    <row r="11" spans="1:64" ht="21" x14ac:dyDescent="0.25">
      <c r="A11" s="438">
        <v>45367</v>
      </c>
      <c r="B11" s="180">
        <v>0.85090277777777779</v>
      </c>
      <c r="C11" s="68" t="s">
        <v>436</v>
      </c>
      <c r="D11" s="68" t="s">
        <v>171</v>
      </c>
      <c r="E11" s="68"/>
      <c r="F11" s="68" t="s">
        <v>406</v>
      </c>
      <c r="J11" s="78" t="s">
        <v>438</v>
      </c>
      <c r="K11" s="182">
        <v>0.85291666666666666</v>
      </c>
      <c r="L11" s="182">
        <v>0.85395833333333337</v>
      </c>
      <c r="M11" s="182">
        <v>0.8545949074074074</v>
      </c>
      <c r="N11" s="182">
        <f t="shared" si="8"/>
        <v>0.8545949074074074</v>
      </c>
      <c r="O11" s="196">
        <f t="shared" si="9"/>
        <v>1.678240740740744E-3</v>
      </c>
      <c r="P11" s="196">
        <f t="shared" si="10"/>
        <v>145.00000000000028</v>
      </c>
      <c r="Q11" s="196">
        <v>1442</v>
      </c>
      <c r="R11" s="196">
        <f t="shared" si="11"/>
        <v>9.9448275862068769</v>
      </c>
      <c r="S11" s="210">
        <f t="shared" si="12"/>
        <v>596.68965517241259</v>
      </c>
      <c r="W11" s="452" t="s">
        <v>437</v>
      </c>
      <c r="X11" s="418" t="s">
        <v>406</v>
      </c>
      <c r="Y11" s="419">
        <v>53.8</v>
      </c>
      <c r="Z11" s="418">
        <v>32.4</v>
      </c>
      <c r="AA11" s="419">
        <v>59.9</v>
      </c>
      <c r="AB11" s="417">
        <f t="shared" si="0"/>
        <v>273.8</v>
      </c>
      <c r="AC11" s="418">
        <f t="shared" si="26"/>
        <v>68.599999999999994</v>
      </c>
      <c r="AD11" s="234">
        <f t="shared" si="2"/>
        <v>59.768307950693789</v>
      </c>
      <c r="AH11" s="233">
        <v>0.85289351851851858</v>
      </c>
      <c r="AI11" s="420">
        <f t="shared" si="13"/>
        <v>45367.852893518517</v>
      </c>
      <c r="AJ11" s="233" t="s">
        <v>324</v>
      </c>
      <c r="AK11" s="234">
        <v>1.2999999999999999E-2</v>
      </c>
      <c r="AL11" s="234">
        <v>3.4000000000000002E-2</v>
      </c>
      <c r="AM11" s="234">
        <v>7.5999999999999998E-2</v>
      </c>
      <c r="AN11" s="234">
        <f t="shared" si="3"/>
        <v>177.87452760322253</v>
      </c>
      <c r="AO11" s="234">
        <f t="shared" si="14"/>
        <v>2340.4543105687176</v>
      </c>
      <c r="AP11" s="425">
        <f t="shared" si="15"/>
        <v>30.425906037393329</v>
      </c>
      <c r="AQ11" s="403">
        <f t="shared" si="4"/>
        <v>82.047368421052639</v>
      </c>
      <c r="AR11" s="234">
        <f t="shared" si="16"/>
        <v>2.3100588000418512</v>
      </c>
      <c r="AS11" s="234">
        <f t="shared" si="17"/>
        <v>2.3716603680429671</v>
      </c>
      <c r="AT11" s="234">
        <f t="shared" si="18"/>
        <v>28.115847237351478</v>
      </c>
      <c r="AU11" s="234">
        <f t="shared" si="19"/>
        <v>32.797566405436299</v>
      </c>
      <c r="AY11" s="146">
        <v>0.85643518518518524</v>
      </c>
      <c r="AZ11" s="421">
        <f t="shared" si="20"/>
        <v>45367.856435185182</v>
      </c>
      <c r="BA11" s="185" t="s">
        <v>327</v>
      </c>
      <c r="BB11" s="142">
        <v>8.9999999999999993E-3</v>
      </c>
      <c r="BC11" s="142">
        <v>2.3E-2</v>
      </c>
      <c r="BD11" s="142">
        <v>9.6000000000000002E-2</v>
      </c>
      <c r="BE11" s="142">
        <f t="shared" si="5"/>
        <v>348.33579410318083</v>
      </c>
      <c r="BF11" s="142">
        <f t="shared" si="21"/>
        <v>3628.4978552414668</v>
      </c>
      <c r="BG11" s="424">
        <f t="shared" si="6"/>
        <v>32.656480697173201</v>
      </c>
      <c r="BH11" s="403">
        <f t="shared" si="7"/>
        <v>83.470833333333317</v>
      </c>
      <c r="BI11" s="142">
        <f t="shared" si="22"/>
        <v>3.5910906608575344</v>
      </c>
      <c r="BJ11" s="142">
        <f t="shared" si="23"/>
        <v>3.666692569507167</v>
      </c>
      <c r="BK11" s="142">
        <f t="shared" si="24"/>
        <v>29.065390036315666</v>
      </c>
      <c r="BL11" s="142">
        <f t="shared" si="25"/>
        <v>36.323173266680371</v>
      </c>
    </row>
    <row r="12" spans="1:64" ht="21" x14ac:dyDescent="0.25">
      <c r="A12" s="438">
        <v>45367</v>
      </c>
      <c r="B12" s="180">
        <v>0.85143518518518524</v>
      </c>
      <c r="C12" s="68" t="s">
        <v>437</v>
      </c>
      <c r="D12" s="68" t="s">
        <v>454</v>
      </c>
      <c r="E12" s="68"/>
      <c r="F12" s="68" t="s">
        <v>406</v>
      </c>
      <c r="J12" s="385" t="s">
        <v>327</v>
      </c>
      <c r="K12" s="386">
        <v>0.85608796296296286</v>
      </c>
      <c r="L12" s="386">
        <v>0.8566435185185185</v>
      </c>
      <c r="M12" s="386">
        <v>0.8596759259259259</v>
      </c>
      <c r="N12" s="386">
        <f t="shared" si="8"/>
        <v>0.8596759259259259</v>
      </c>
      <c r="O12" s="387">
        <f t="shared" si="9"/>
        <v>3.5879629629630427E-3</v>
      </c>
      <c r="P12" s="387">
        <f t="shared" si="10"/>
        <v>310.00000000000688</v>
      </c>
      <c r="Q12" s="387">
        <v>786.7</v>
      </c>
      <c r="R12" s="387">
        <f t="shared" si="11"/>
        <v>2.5377419354838149</v>
      </c>
      <c r="S12" s="708">
        <f t="shared" si="12"/>
        <v>152.26451612902889</v>
      </c>
      <c r="W12" s="450" t="s">
        <v>438</v>
      </c>
      <c r="X12" s="234" t="s">
        <v>406</v>
      </c>
      <c r="Y12" s="417">
        <v>55.1</v>
      </c>
      <c r="Z12" s="234">
        <v>27.2</v>
      </c>
      <c r="AA12" s="417">
        <v>277.3</v>
      </c>
      <c r="AB12" s="417">
        <f t="shared" si="0"/>
        <v>277.70000000000005</v>
      </c>
      <c r="AC12" s="234">
        <f t="shared" si="26"/>
        <v>62.099999999999994</v>
      </c>
      <c r="AD12" s="234">
        <f t="shared" si="2"/>
        <v>274.79964128092411</v>
      </c>
      <c r="AH12" s="233">
        <v>0.85306712962962961</v>
      </c>
      <c r="AI12" s="420">
        <f t="shared" si="13"/>
        <v>45367.853067129632</v>
      </c>
      <c r="AJ12" s="233" t="s">
        <v>324</v>
      </c>
      <c r="AK12" s="234">
        <v>1.4999999999999999E-2</v>
      </c>
      <c r="AL12" s="234">
        <v>3.7999999999999999E-2</v>
      </c>
      <c r="AM12" s="234">
        <v>7.5999999999999998E-2</v>
      </c>
      <c r="AN12" s="234">
        <f t="shared" si="3"/>
        <v>177.87452760322253</v>
      </c>
      <c r="AO12" s="234">
        <f t="shared" si="14"/>
        <v>2340.4543105687176</v>
      </c>
      <c r="AP12" s="425">
        <f t="shared" si="15"/>
        <v>35.106814658530759</v>
      </c>
      <c r="AQ12" s="403">
        <f t="shared" si="4"/>
        <v>91.7</v>
      </c>
      <c r="AR12" s="234">
        <f t="shared" si="16"/>
        <v>2.3100588000418512</v>
      </c>
      <c r="AS12" s="234">
        <f t="shared" si="17"/>
        <v>2.3716603680429671</v>
      </c>
      <c r="AT12" s="234">
        <f t="shared" si="18"/>
        <v>32.796755858488908</v>
      </c>
      <c r="AU12" s="234">
        <f t="shared" si="19"/>
        <v>37.478475026573726</v>
      </c>
      <c r="AY12" s="146">
        <v>0.8565625</v>
      </c>
      <c r="AZ12" s="421">
        <f t="shared" si="20"/>
        <v>45367.856562499997</v>
      </c>
      <c r="BA12" s="185" t="s">
        <v>327</v>
      </c>
      <c r="BB12" s="142">
        <v>1.2999999999999999E-2</v>
      </c>
      <c r="BC12" s="142">
        <v>2.4E-2</v>
      </c>
      <c r="BD12" s="142">
        <v>9.6000000000000002E-2</v>
      </c>
      <c r="BE12" s="142">
        <f t="shared" si="5"/>
        <v>348.33579410318083</v>
      </c>
      <c r="BF12" s="142">
        <f t="shared" si="21"/>
        <v>3628.4978552414668</v>
      </c>
      <c r="BG12" s="424">
        <f t="shared" si="6"/>
        <v>47.170472118139067</v>
      </c>
      <c r="BH12" s="403">
        <f t="shared" si="7"/>
        <v>87.1</v>
      </c>
      <c r="BI12" s="142">
        <f t="shared" si="22"/>
        <v>3.5910906608575344</v>
      </c>
      <c r="BJ12" s="142">
        <f t="shared" si="23"/>
        <v>3.666692569507167</v>
      </c>
      <c r="BK12" s="142">
        <f t="shared" si="24"/>
        <v>43.579381457281535</v>
      </c>
      <c r="BL12" s="142">
        <f t="shared" si="25"/>
        <v>50.837164687646236</v>
      </c>
    </row>
    <row r="13" spans="1:64" ht="21" x14ac:dyDescent="0.25">
      <c r="A13" s="438">
        <v>45367</v>
      </c>
      <c r="B13" s="180">
        <v>0.85157407407407415</v>
      </c>
      <c r="C13" s="68" t="s">
        <v>437</v>
      </c>
      <c r="D13" s="68" t="s">
        <v>439</v>
      </c>
      <c r="E13" s="68" t="s">
        <v>453</v>
      </c>
      <c r="F13" s="68" t="s">
        <v>406</v>
      </c>
      <c r="J13" s="385" t="s">
        <v>328</v>
      </c>
      <c r="K13" s="396">
        <v>0.85990740740740745</v>
      </c>
      <c r="L13" s="396"/>
      <c r="M13" s="396"/>
      <c r="N13" s="386">
        <f t="shared" si="8"/>
        <v>0.85990740740740745</v>
      </c>
      <c r="O13" s="387">
        <f t="shared" si="9"/>
        <v>0</v>
      </c>
      <c r="P13" s="387">
        <f t="shared" si="10"/>
        <v>0</v>
      </c>
      <c r="Q13" s="409">
        <v>72.599999999999994</v>
      </c>
      <c r="R13" s="387"/>
      <c r="S13" s="708"/>
      <c r="W13" s="443" t="s">
        <v>327</v>
      </c>
      <c r="X13" s="142" t="s">
        <v>406</v>
      </c>
      <c r="Y13" s="199">
        <v>57.6</v>
      </c>
      <c r="Z13" s="142">
        <v>31.3</v>
      </c>
      <c r="AA13" s="199">
        <v>348.4</v>
      </c>
      <c r="AB13" s="199">
        <f>(180-Z13)+(180-Y13)</f>
        <v>271.10000000000002</v>
      </c>
      <c r="AC13" s="142">
        <f t="shared" si="26"/>
        <v>63.7</v>
      </c>
      <c r="AD13" s="142">
        <f>SIN(RADIANS(-AB13))*AA13</f>
        <v>348.33579410318083</v>
      </c>
      <c r="AH13" s="233">
        <v>0.85325231481481489</v>
      </c>
      <c r="AI13" s="420">
        <f t="shared" si="13"/>
        <v>45367.853252314817</v>
      </c>
      <c r="AJ13" s="233" t="s">
        <v>324</v>
      </c>
      <c r="AK13" s="234">
        <v>1.7000000000000001E-2</v>
      </c>
      <c r="AL13" s="234">
        <v>3.7999999999999999E-2</v>
      </c>
      <c r="AM13" s="234">
        <v>7.5999999999999998E-2</v>
      </c>
      <c r="AN13" s="234">
        <f t="shared" si="3"/>
        <v>177.87452760322253</v>
      </c>
      <c r="AO13" s="234">
        <f t="shared" si="14"/>
        <v>2340.4543105687176</v>
      </c>
      <c r="AP13" s="425">
        <f t="shared" si="15"/>
        <v>39.787723279668199</v>
      </c>
      <c r="AQ13" s="403">
        <f t="shared" si="4"/>
        <v>91.7</v>
      </c>
      <c r="AR13" s="234">
        <f t="shared" si="16"/>
        <v>2.3100588000418512</v>
      </c>
      <c r="AS13" s="234">
        <f t="shared" si="17"/>
        <v>2.3716603680429671</v>
      </c>
      <c r="AT13" s="234">
        <f t="shared" si="18"/>
        <v>37.477664479626348</v>
      </c>
      <c r="AU13" s="234">
        <f t="shared" si="19"/>
        <v>42.159383647711167</v>
      </c>
      <c r="AY13" s="146">
        <v>0.8566435185185185</v>
      </c>
      <c r="AZ13" s="421">
        <f t="shared" si="20"/>
        <v>45367.85664351852</v>
      </c>
      <c r="BA13" s="185" t="s">
        <v>327</v>
      </c>
      <c r="BB13" s="142">
        <v>1.0999999999999999E-2</v>
      </c>
      <c r="BC13" s="142">
        <v>3.5000000000000003E-2</v>
      </c>
      <c r="BD13" s="142">
        <v>9.6000000000000002E-2</v>
      </c>
      <c r="BE13" s="142">
        <f t="shared" si="5"/>
        <v>348.33579410318083</v>
      </c>
      <c r="BF13" s="142">
        <f t="shared" si="21"/>
        <v>3628.4978552414668</v>
      </c>
      <c r="BG13" s="424">
        <f t="shared" si="6"/>
        <v>39.913476407656134</v>
      </c>
      <c r="BH13" s="403">
        <f t="shared" si="7"/>
        <v>127.02083333333334</v>
      </c>
      <c r="BI13" s="142">
        <f t="shared" si="22"/>
        <v>3.5910906608575344</v>
      </c>
      <c r="BJ13" s="142">
        <f t="shared" si="23"/>
        <v>3.666692569507167</v>
      </c>
      <c r="BK13" s="142">
        <f t="shared" si="24"/>
        <v>36.322385746798602</v>
      </c>
      <c r="BL13" s="142">
        <f t="shared" si="25"/>
        <v>43.580168977163304</v>
      </c>
    </row>
    <row r="14" spans="1:64" ht="21" x14ac:dyDescent="0.25">
      <c r="A14" s="438">
        <v>45367</v>
      </c>
      <c r="B14" s="180">
        <v>0.85201388888888896</v>
      </c>
      <c r="C14" s="68" t="s">
        <v>325</v>
      </c>
      <c r="D14" s="68" t="s">
        <v>439</v>
      </c>
      <c r="E14" s="68"/>
      <c r="F14" s="68" t="s">
        <v>406</v>
      </c>
      <c r="J14" s="385" t="s">
        <v>329</v>
      </c>
      <c r="K14" s="396">
        <v>0.86776620370370372</v>
      </c>
      <c r="L14" s="396">
        <v>0.86865740740740749</v>
      </c>
      <c r="M14" s="396"/>
      <c r="N14" s="386">
        <f t="shared" si="8"/>
        <v>0.86865740740740749</v>
      </c>
      <c r="O14" s="387">
        <f t="shared" si="9"/>
        <v>8.91203703703769E-4</v>
      </c>
      <c r="P14" s="387">
        <f t="shared" si="10"/>
        <v>77.000000000005642</v>
      </c>
      <c r="Q14" s="409">
        <v>172.5</v>
      </c>
      <c r="R14" s="387">
        <f t="shared" si="11"/>
        <v>2.2402597402595763</v>
      </c>
      <c r="S14" s="708">
        <f t="shared" si="12"/>
        <v>134.41558441557459</v>
      </c>
      <c r="W14" s="444" t="s">
        <v>328</v>
      </c>
      <c r="X14" s="142" t="s">
        <v>406</v>
      </c>
      <c r="Y14" s="199">
        <v>60.1</v>
      </c>
      <c r="Z14" s="142">
        <v>22.4</v>
      </c>
      <c r="AA14" s="199">
        <v>206.9</v>
      </c>
      <c r="AB14" s="199">
        <f t="shared" ref="AB14:AB16" si="27">(180-Z14)+(180-Y14)</f>
        <v>277.5</v>
      </c>
      <c r="AC14" s="142">
        <f t="shared" si="26"/>
        <v>52.3</v>
      </c>
      <c r="AD14" s="142">
        <f t="shared" ref="AD14:AD16" si="28">SIN(RADIANS(-AB14))*AA14</f>
        <v>205.12994181824141</v>
      </c>
      <c r="AH14" s="233">
        <v>0.85350694444444442</v>
      </c>
      <c r="AI14" s="420">
        <f t="shared" si="13"/>
        <v>45367.853506944448</v>
      </c>
      <c r="AJ14" s="233" t="s">
        <v>324</v>
      </c>
      <c r="AK14" s="234">
        <v>1.7999999999999999E-2</v>
      </c>
      <c r="AL14" s="234">
        <v>4.8000000000000001E-2</v>
      </c>
      <c r="AM14" s="234">
        <v>7.5999999999999998E-2</v>
      </c>
      <c r="AN14" s="234">
        <f t="shared" si="3"/>
        <v>177.87452760322253</v>
      </c>
      <c r="AO14" s="234">
        <f t="shared" ref="AO14:AO22" si="29">AN14/AM14</f>
        <v>2340.4543105687176</v>
      </c>
      <c r="AP14" s="425">
        <f t="shared" si="15"/>
        <v>42.128177590236916</v>
      </c>
      <c r="AQ14" s="403">
        <f t="shared" si="4"/>
        <v>115.83157894736843</v>
      </c>
      <c r="AR14" s="234">
        <f t="shared" ref="AR14:AR22" si="30">0.001*((AN14/(AM14+0.001)))</f>
        <v>2.3100588000418512</v>
      </c>
      <c r="AS14" s="234">
        <f t="shared" ref="AS14:AS22" si="31">0.001*((AN14/(AM14-0.001)))</f>
        <v>2.3716603680429671</v>
      </c>
      <c r="AT14" s="234">
        <f t="shared" ref="AT14:AT22" si="32">AP14-AR14</f>
        <v>39.818118790195065</v>
      </c>
      <c r="AU14" s="234">
        <f t="shared" ref="AU14:AU22" si="33">AP14+AS14</f>
        <v>44.499837958279883</v>
      </c>
      <c r="AY14" s="146">
        <v>0.85679398148148145</v>
      </c>
      <c r="AZ14" s="421">
        <f t="shared" si="20"/>
        <v>45367.856793981482</v>
      </c>
      <c r="BA14" s="185" t="s">
        <v>327</v>
      </c>
      <c r="BB14" s="142">
        <v>1.2999999999999999E-2</v>
      </c>
      <c r="BC14" s="142">
        <v>3.5000000000000003E-2</v>
      </c>
      <c r="BD14" s="142">
        <v>9.6000000000000002E-2</v>
      </c>
      <c r="BE14" s="142">
        <f t="shared" si="5"/>
        <v>348.33579410318083</v>
      </c>
      <c r="BF14" s="142">
        <f t="shared" si="21"/>
        <v>3628.4978552414668</v>
      </c>
      <c r="BG14" s="424">
        <f t="shared" si="6"/>
        <v>47.170472118139067</v>
      </c>
      <c r="BH14" s="403">
        <f t="shared" si="7"/>
        <v>127.02083333333334</v>
      </c>
      <c r="BI14" s="142">
        <f t="shared" si="22"/>
        <v>3.5910906608575344</v>
      </c>
      <c r="BJ14" s="142">
        <f t="shared" si="23"/>
        <v>3.666692569507167</v>
      </c>
      <c r="BK14" s="142">
        <f t="shared" si="24"/>
        <v>43.579381457281535</v>
      </c>
      <c r="BL14" s="142">
        <f t="shared" si="25"/>
        <v>50.837164687646236</v>
      </c>
    </row>
    <row r="15" spans="1:64" ht="30" x14ac:dyDescent="0.25">
      <c r="A15" s="438">
        <v>45367</v>
      </c>
      <c r="B15" s="180">
        <v>0.85230324074074071</v>
      </c>
      <c r="C15" s="68" t="s">
        <v>324</v>
      </c>
      <c r="D15" s="68" t="s">
        <v>457</v>
      </c>
      <c r="E15" s="68"/>
      <c r="F15" s="68" t="s">
        <v>406</v>
      </c>
      <c r="J15" s="385" t="s">
        <v>330</v>
      </c>
      <c r="K15" s="396">
        <v>0.86960648148148145</v>
      </c>
      <c r="L15" s="396">
        <v>0.87623842592592593</v>
      </c>
      <c r="M15" s="396"/>
      <c r="N15" s="386">
        <f t="shared" si="8"/>
        <v>0.87623842592592593</v>
      </c>
      <c r="O15" s="387">
        <f t="shared" si="9"/>
        <v>6.6319444444444819E-3</v>
      </c>
      <c r="P15" s="387">
        <f t="shared" si="10"/>
        <v>573.00000000000318</v>
      </c>
      <c r="Q15" s="409">
        <v>107.1</v>
      </c>
      <c r="R15" s="387">
        <f t="shared" si="11"/>
        <v>0.18691099476439685</v>
      </c>
      <c r="S15" s="708">
        <f t="shared" si="12"/>
        <v>11.214659685863811</v>
      </c>
      <c r="W15" s="445" t="s">
        <v>329</v>
      </c>
      <c r="X15" s="142" t="s">
        <v>406</v>
      </c>
      <c r="Y15" s="199">
        <v>62.2</v>
      </c>
      <c r="Z15" s="142">
        <v>29.9</v>
      </c>
      <c r="AA15" s="199">
        <v>133.80000000000001</v>
      </c>
      <c r="AB15" s="199">
        <f t="shared" si="27"/>
        <v>267.89999999999998</v>
      </c>
      <c r="AC15" s="142">
        <f t="shared" si="26"/>
        <v>57.699999999999996</v>
      </c>
      <c r="AD15" s="142">
        <f t="shared" si="28"/>
        <v>133.71013908758422</v>
      </c>
      <c r="AH15" s="233">
        <v>0.85388888888888881</v>
      </c>
      <c r="AI15" s="420">
        <f t="shared" si="13"/>
        <v>45367.853888888887</v>
      </c>
      <c r="AJ15" s="233" t="s">
        <v>324</v>
      </c>
      <c r="AK15" s="234">
        <v>1.7999999999999999E-2</v>
      </c>
      <c r="AL15" s="234">
        <v>4.9000000000000002E-2</v>
      </c>
      <c r="AM15" s="234">
        <v>7.5999999999999998E-2</v>
      </c>
      <c r="AN15" s="234">
        <f t="shared" si="3"/>
        <v>177.87452760322253</v>
      </c>
      <c r="AO15" s="234">
        <f t="shared" si="29"/>
        <v>2340.4543105687176</v>
      </c>
      <c r="AP15" s="425">
        <f t="shared" si="15"/>
        <v>42.128177590236916</v>
      </c>
      <c r="AQ15" s="403">
        <f t="shared" si="4"/>
        <v>118.24473684210527</v>
      </c>
      <c r="AR15" s="234">
        <f t="shared" si="30"/>
        <v>2.3100588000418512</v>
      </c>
      <c r="AS15" s="234">
        <f t="shared" si="31"/>
        <v>2.3716603680429671</v>
      </c>
      <c r="AT15" s="234">
        <f t="shared" si="32"/>
        <v>39.818118790195065</v>
      </c>
      <c r="AU15" s="234">
        <f t="shared" si="33"/>
        <v>44.499837958279883</v>
      </c>
      <c r="AY15" s="146">
        <v>0.85693287037037036</v>
      </c>
      <c r="AZ15" s="421">
        <f t="shared" si="20"/>
        <v>45367.856932870367</v>
      </c>
      <c r="BA15" s="185" t="s">
        <v>327</v>
      </c>
      <c r="BB15" s="142">
        <v>1.7000000000000001E-2</v>
      </c>
      <c r="BC15" s="142">
        <v>3.6999999999999998E-2</v>
      </c>
      <c r="BD15" s="142">
        <v>9.6000000000000002E-2</v>
      </c>
      <c r="BE15" s="142">
        <f t="shared" si="5"/>
        <v>348.33579410318083</v>
      </c>
      <c r="BF15" s="142">
        <f t="shared" ref="BF15:BF21" si="34">BE15/BD15</f>
        <v>3628.4978552414668</v>
      </c>
      <c r="BG15" s="424">
        <f t="shared" si="6"/>
        <v>61.684463539104939</v>
      </c>
      <c r="BH15" s="403">
        <f t="shared" si="7"/>
        <v>134.27916666666664</v>
      </c>
      <c r="BI15" s="142">
        <f t="shared" ref="BI15:BI21" si="35">0.001*((BE15/(BD15+0.001)))</f>
        <v>3.5910906608575344</v>
      </c>
      <c r="BJ15" s="142">
        <f t="shared" ref="BJ15:BJ21" si="36">0.001*((BE15/(BD15-0.001)))</f>
        <v>3.666692569507167</v>
      </c>
      <c r="BK15" s="142">
        <f t="shared" ref="BK15:BK21" si="37">BG15-BI15</f>
        <v>58.093372878247408</v>
      </c>
      <c r="BL15" s="142">
        <f t="shared" ref="BL15:BL21" si="38">BG15+BJ15</f>
        <v>65.351156108612102</v>
      </c>
    </row>
    <row r="16" spans="1:64" ht="30" x14ac:dyDescent="0.25">
      <c r="A16" s="438">
        <v>45367</v>
      </c>
      <c r="B16" s="180">
        <v>0.85283564814814816</v>
      </c>
      <c r="C16" s="68" t="s">
        <v>437</v>
      </c>
      <c r="D16" s="68" t="s">
        <v>451</v>
      </c>
      <c r="E16" s="68"/>
      <c r="F16" s="68" t="s">
        <v>406</v>
      </c>
      <c r="J16" s="305">
        <v>4</v>
      </c>
      <c r="K16" s="738">
        <v>0.87893518518518521</v>
      </c>
      <c r="L16" s="304">
        <v>0.87932870370370375</v>
      </c>
      <c r="M16" s="304">
        <v>0.88068287037037041</v>
      </c>
      <c r="N16" s="304">
        <f t="shared" si="8"/>
        <v>0.88068287037037041</v>
      </c>
      <c r="O16" s="305">
        <f t="shared" si="9"/>
        <v>1.7476851851851993E-3</v>
      </c>
      <c r="P16" s="305">
        <f t="shared" si="10"/>
        <v>151.00000000000122</v>
      </c>
      <c r="Q16" s="305">
        <f>SUM(Q6:Q15)</f>
        <v>4200.7</v>
      </c>
      <c r="R16" s="285"/>
      <c r="S16" s="465"/>
      <c r="W16" s="446" t="s">
        <v>330</v>
      </c>
      <c r="X16" s="142" t="s">
        <v>406</v>
      </c>
      <c r="Y16" s="199">
        <v>65.3</v>
      </c>
      <c r="Z16" s="142">
        <v>13.8</v>
      </c>
      <c r="AA16" s="199">
        <v>261.3</v>
      </c>
      <c r="AB16" s="199">
        <f t="shared" si="27"/>
        <v>280.89999999999998</v>
      </c>
      <c r="AC16" s="142">
        <f t="shared" si="26"/>
        <v>38.5</v>
      </c>
      <c r="AD16" s="142">
        <f t="shared" si="28"/>
        <v>256.58581162758077</v>
      </c>
      <c r="AH16" s="233">
        <v>0.85417824074074078</v>
      </c>
      <c r="AI16" s="420">
        <f t="shared" si="13"/>
        <v>45367.854178240741</v>
      </c>
      <c r="AJ16" s="233" t="s">
        <v>324</v>
      </c>
      <c r="AK16" s="234">
        <v>1.7999999999999999E-2</v>
      </c>
      <c r="AL16" s="234">
        <v>0.05</v>
      </c>
      <c r="AM16" s="234">
        <v>7.5999999999999998E-2</v>
      </c>
      <c r="AN16" s="234">
        <f t="shared" si="3"/>
        <v>177.87452760322253</v>
      </c>
      <c r="AO16" s="234">
        <f t="shared" si="29"/>
        <v>2340.4543105687176</v>
      </c>
      <c r="AP16" s="425">
        <f t="shared" si="15"/>
        <v>42.128177590236916</v>
      </c>
      <c r="AQ16" s="403">
        <f t="shared" si="4"/>
        <v>120.65789473684211</v>
      </c>
      <c r="AR16" s="234">
        <f t="shared" si="30"/>
        <v>2.3100588000418512</v>
      </c>
      <c r="AS16" s="234">
        <f t="shared" si="31"/>
        <v>2.3716603680429671</v>
      </c>
      <c r="AT16" s="234">
        <f t="shared" si="32"/>
        <v>39.818118790195065</v>
      </c>
      <c r="AU16" s="234">
        <f t="shared" si="33"/>
        <v>44.499837958279883</v>
      </c>
      <c r="AY16" s="146">
        <v>0.85707175925925927</v>
      </c>
      <c r="AZ16" s="421">
        <f t="shared" si="20"/>
        <v>45367.857071759259</v>
      </c>
      <c r="BA16" s="185" t="s">
        <v>327</v>
      </c>
      <c r="BB16" s="142">
        <v>1.7000000000000001E-2</v>
      </c>
      <c r="BC16" s="142">
        <v>4.2000000000000003E-2</v>
      </c>
      <c r="BD16" s="142">
        <v>9.6000000000000002E-2</v>
      </c>
      <c r="BE16" s="142">
        <f t="shared" si="5"/>
        <v>348.33579410318083</v>
      </c>
      <c r="BF16" s="142">
        <f t="shared" si="34"/>
        <v>3628.4978552414668</v>
      </c>
      <c r="BG16" s="424">
        <f t="shared" si="6"/>
        <v>61.684463539104939</v>
      </c>
      <c r="BH16" s="403">
        <f t="shared" si="7"/>
        <v>152.42499999999998</v>
      </c>
      <c r="BI16" s="142">
        <f t="shared" si="35"/>
        <v>3.5910906608575344</v>
      </c>
      <c r="BJ16" s="142">
        <f t="shared" si="36"/>
        <v>3.666692569507167</v>
      </c>
      <c r="BK16" s="142">
        <f t="shared" si="37"/>
        <v>58.093372878247408</v>
      </c>
      <c r="BL16" s="142">
        <f t="shared" si="38"/>
        <v>65.351156108612102</v>
      </c>
    </row>
    <row r="17" spans="1:64" ht="21" x14ac:dyDescent="0.25">
      <c r="A17" s="438">
        <v>45367</v>
      </c>
      <c r="B17" s="180">
        <v>0.85291666666666666</v>
      </c>
      <c r="C17" s="68" t="s">
        <v>438</v>
      </c>
      <c r="D17" s="68" t="s">
        <v>450</v>
      </c>
      <c r="E17" s="68"/>
      <c r="F17" s="68" t="s">
        <v>406</v>
      </c>
      <c r="J17" s="5"/>
      <c r="K17" s="257"/>
      <c r="L17" s="257"/>
      <c r="M17" s="257"/>
      <c r="N17" s="257"/>
      <c r="O17" s="285"/>
      <c r="P17" s="285"/>
      <c r="Q17" s="285"/>
      <c r="R17" s="285"/>
      <c r="S17" s="465"/>
      <c r="W17" s="305">
        <v>4</v>
      </c>
      <c r="X17" s="305" t="s">
        <v>442</v>
      </c>
      <c r="Y17" s="308">
        <v>69.8</v>
      </c>
      <c r="Z17" s="305">
        <v>1.6</v>
      </c>
      <c r="AA17" s="308"/>
      <c r="AB17" s="305">
        <f t="shared" ref="AB17" si="39">(180-Z17)-(180-Y17)</f>
        <v>68.2</v>
      </c>
      <c r="AC17" s="305">
        <f t="shared" si="26"/>
        <v>21.800000000000004</v>
      </c>
      <c r="AD17" s="305">
        <f t="shared" ref="AD17" si="40">SIN(RADIANS(AB17))*AA17</f>
        <v>0</v>
      </c>
      <c r="AH17" s="233">
        <v>0.85456018518518517</v>
      </c>
      <c r="AI17" s="420">
        <f t="shared" si="13"/>
        <v>45367.854560185187</v>
      </c>
      <c r="AJ17" s="233" t="s">
        <v>324</v>
      </c>
      <c r="AK17" s="234">
        <v>1.7999999999999999E-2</v>
      </c>
      <c r="AL17" s="234">
        <v>5.1999999999999998E-2</v>
      </c>
      <c r="AM17" s="234">
        <v>7.5999999999999998E-2</v>
      </c>
      <c r="AN17" s="234">
        <f t="shared" si="3"/>
        <v>177.87452760322253</v>
      </c>
      <c r="AO17" s="234">
        <f t="shared" si="29"/>
        <v>2340.4543105687176</v>
      </c>
      <c r="AP17" s="425">
        <f t="shared" si="15"/>
        <v>42.128177590236916</v>
      </c>
      <c r="AQ17" s="403">
        <f t="shared" si="4"/>
        <v>125.48421052631579</v>
      </c>
      <c r="AR17" s="234">
        <f t="shared" si="30"/>
        <v>2.3100588000418512</v>
      </c>
      <c r="AS17" s="234">
        <f t="shared" si="31"/>
        <v>2.3716603680429671</v>
      </c>
      <c r="AT17" s="234">
        <f t="shared" si="32"/>
        <v>39.818118790195065</v>
      </c>
      <c r="AU17" s="234">
        <f t="shared" si="33"/>
        <v>44.499837958279883</v>
      </c>
      <c r="AX17" t="s">
        <v>460</v>
      </c>
      <c r="AY17" s="146">
        <v>0.85719907407407403</v>
      </c>
      <c r="AZ17" s="421">
        <f t="shared" si="20"/>
        <v>45367.857199074075</v>
      </c>
      <c r="BA17" s="185" t="s">
        <v>327</v>
      </c>
      <c r="BB17" s="142">
        <v>1.4999999999999999E-2</v>
      </c>
      <c r="BC17" s="142">
        <v>3.3000000000000002E-2</v>
      </c>
      <c r="BD17" s="142">
        <v>7.4999999999999997E-2</v>
      </c>
      <c r="BE17" s="142">
        <f t="shared" si="5"/>
        <v>348.33579410318083</v>
      </c>
      <c r="BF17" s="142">
        <f t="shared" si="34"/>
        <v>4644.4772547090779</v>
      </c>
      <c r="BG17" s="424">
        <f t="shared" ref="BG17:BG27" si="41">BB17*BF17</f>
        <v>69.66715882063616</v>
      </c>
      <c r="BH17" s="403">
        <f t="shared" si="7"/>
        <v>153.29599999999999</v>
      </c>
      <c r="BI17" s="142">
        <f t="shared" si="35"/>
        <v>4.5833657118839586</v>
      </c>
      <c r="BJ17" s="142">
        <f t="shared" si="36"/>
        <v>4.7072404608537957</v>
      </c>
      <c r="BK17" s="142">
        <f t="shared" si="37"/>
        <v>65.083793108752204</v>
      </c>
      <c r="BL17" s="142">
        <f t="shared" si="38"/>
        <v>74.374399281489957</v>
      </c>
    </row>
    <row r="18" spans="1:64" ht="21" x14ac:dyDescent="0.25">
      <c r="A18" s="438">
        <v>45367</v>
      </c>
      <c r="B18" s="180">
        <v>0.85395833333333337</v>
      </c>
      <c r="C18" s="68" t="s">
        <v>438</v>
      </c>
      <c r="D18" s="68" t="s">
        <v>449</v>
      </c>
      <c r="E18" s="68"/>
      <c r="F18" s="68" t="s">
        <v>406</v>
      </c>
      <c r="J18" s="5"/>
      <c r="K18" s="257"/>
      <c r="L18" s="257"/>
      <c r="M18" s="257"/>
      <c r="N18" s="378"/>
      <c r="O18" s="379"/>
      <c r="P18" s="379"/>
      <c r="Q18" s="379"/>
      <c r="R18" s="285"/>
      <c r="S18" s="465"/>
      <c r="AH18" s="233">
        <v>0.85488425925925926</v>
      </c>
      <c r="AI18" s="420">
        <f t="shared" si="13"/>
        <v>45367.854884259257</v>
      </c>
      <c r="AJ18" s="233" t="s">
        <v>324</v>
      </c>
      <c r="AK18" s="234">
        <v>1.9E-2</v>
      </c>
      <c r="AL18" s="234">
        <v>5.5E-2</v>
      </c>
      <c r="AM18" s="234">
        <v>7.5999999999999998E-2</v>
      </c>
      <c r="AN18" s="234">
        <f t="shared" si="3"/>
        <v>177.87452760322253</v>
      </c>
      <c r="AO18" s="234">
        <f t="shared" si="29"/>
        <v>2340.4543105687176</v>
      </c>
      <c r="AP18" s="425">
        <f t="shared" si="15"/>
        <v>44.468631900805633</v>
      </c>
      <c r="AQ18" s="403">
        <f t="shared" si="4"/>
        <v>132.7236842105263</v>
      </c>
      <c r="AR18" s="234">
        <f t="shared" si="30"/>
        <v>2.3100588000418512</v>
      </c>
      <c r="AS18" s="234">
        <f t="shared" si="31"/>
        <v>2.3716603680429671</v>
      </c>
      <c r="AT18" s="234">
        <f t="shared" si="32"/>
        <v>42.158573100763782</v>
      </c>
      <c r="AU18" s="234">
        <f t="shared" si="33"/>
        <v>46.8402922688486</v>
      </c>
      <c r="AX18">
        <f>0.075/0.784</f>
        <v>9.5663265306122444E-2</v>
      </c>
      <c r="AY18" s="146">
        <v>0.85733796296296294</v>
      </c>
      <c r="AZ18" s="421">
        <f t="shared" si="20"/>
        <v>45367.85733796296</v>
      </c>
      <c r="BA18" s="185" t="s">
        <v>327</v>
      </c>
      <c r="BB18" s="142">
        <v>1.6E-2</v>
      </c>
      <c r="BC18" s="142">
        <v>3.7999999999999999E-2</v>
      </c>
      <c r="BD18" s="142">
        <v>7.4999999999999997E-2</v>
      </c>
      <c r="BE18" s="142">
        <f t="shared" si="5"/>
        <v>348.33579410318083</v>
      </c>
      <c r="BF18" s="142">
        <f t="shared" si="34"/>
        <v>4644.4772547090779</v>
      </c>
      <c r="BG18" s="424">
        <f t="shared" si="41"/>
        <v>74.311636075345248</v>
      </c>
      <c r="BH18" s="403">
        <f t="shared" si="7"/>
        <v>176.52266666666668</v>
      </c>
      <c r="BI18" s="142">
        <f t="shared" si="35"/>
        <v>4.5833657118839586</v>
      </c>
      <c r="BJ18" s="142">
        <f t="shared" si="36"/>
        <v>4.7072404608537957</v>
      </c>
      <c r="BK18" s="142">
        <f t="shared" si="37"/>
        <v>69.728270363461291</v>
      </c>
      <c r="BL18" s="142">
        <f t="shared" si="38"/>
        <v>79.018876536199045</v>
      </c>
    </row>
    <row r="19" spans="1:64" ht="21" x14ac:dyDescent="0.25">
      <c r="A19" s="438">
        <v>45367</v>
      </c>
      <c r="B19" s="180">
        <v>0.8545949074074074</v>
      </c>
      <c r="C19" s="68" t="s">
        <v>438</v>
      </c>
      <c r="D19" s="68" t="s">
        <v>171</v>
      </c>
      <c r="E19" s="68"/>
      <c r="F19" s="68" t="s">
        <v>406</v>
      </c>
      <c r="J19" s="4"/>
      <c r="K19" s="257"/>
      <c r="L19" s="257"/>
      <c r="M19" s="257"/>
      <c r="N19" s="378"/>
      <c r="O19" s="379"/>
      <c r="P19" s="379"/>
      <c r="Q19" s="379"/>
      <c r="R19" s="285"/>
      <c r="S19" s="465"/>
      <c r="AH19" s="233">
        <v>0.85563657407407412</v>
      </c>
      <c r="AI19" s="420">
        <f t="shared" si="13"/>
        <v>45367.855636574073</v>
      </c>
      <c r="AJ19" s="233" t="s">
        <v>324</v>
      </c>
      <c r="AK19" s="234">
        <v>1.7999999999999999E-2</v>
      </c>
      <c r="AL19" s="234">
        <v>6.9000000000000006E-2</v>
      </c>
      <c r="AM19" s="234">
        <v>7.5999999999999998E-2</v>
      </c>
      <c r="AN19" s="234">
        <f t="shared" si="3"/>
        <v>177.87452760322253</v>
      </c>
      <c r="AO19" s="234">
        <f t="shared" si="29"/>
        <v>2340.4543105687176</v>
      </c>
      <c r="AP19" s="425">
        <f t="shared" si="15"/>
        <v>42.128177590236916</v>
      </c>
      <c r="AQ19" s="403">
        <f t="shared" si="4"/>
        <v>166.50789473684213</v>
      </c>
      <c r="AR19" s="234">
        <f t="shared" si="30"/>
        <v>2.3100588000418512</v>
      </c>
      <c r="AS19" s="234">
        <f t="shared" si="31"/>
        <v>2.3716603680429671</v>
      </c>
      <c r="AT19" s="234">
        <f t="shared" si="32"/>
        <v>39.818118790195065</v>
      </c>
      <c r="AU19" s="234">
        <f t="shared" si="33"/>
        <v>44.499837958279883</v>
      </c>
      <c r="AY19" s="146">
        <v>0.85749999999999993</v>
      </c>
      <c r="AZ19" s="421">
        <f t="shared" si="20"/>
        <v>45367.857499999998</v>
      </c>
      <c r="BA19" s="185" t="s">
        <v>327</v>
      </c>
      <c r="BB19" s="142">
        <v>1.7000000000000001E-2</v>
      </c>
      <c r="BC19" s="142">
        <v>4.4999999999999998E-2</v>
      </c>
      <c r="BD19" s="142">
        <v>7.4999999999999997E-2</v>
      </c>
      <c r="BE19" s="142">
        <f t="shared" si="5"/>
        <v>348.33579410318083</v>
      </c>
      <c r="BF19" s="142">
        <f t="shared" si="34"/>
        <v>4644.4772547090779</v>
      </c>
      <c r="BG19" s="424">
        <f t="shared" si="41"/>
        <v>78.956113330054336</v>
      </c>
      <c r="BH19" s="403">
        <f t="shared" si="7"/>
        <v>209.04</v>
      </c>
      <c r="BI19" s="142">
        <f t="shared" si="35"/>
        <v>4.5833657118839586</v>
      </c>
      <c r="BJ19" s="142">
        <f t="shared" si="36"/>
        <v>4.7072404608537957</v>
      </c>
      <c r="BK19" s="142">
        <f t="shared" si="37"/>
        <v>74.372747618170379</v>
      </c>
      <c r="BL19" s="142">
        <f t="shared" si="38"/>
        <v>83.663353790908133</v>
      </c>
    </row>
    <row r="20" spans="1:64" x14ac:dyDescent="0.25">
      <c r="A20" s="439">
        <v>45367</v>
      </c>
      <c r="B20" s="440">
        <v>0.85608796296296286</v>
      </c>
      <c r="C20" s="73" t="s">
        <v>327</v>
      </c>
      <c r="D20" s="73" t="s">
        <v>448</v>
      </c>
      <c r="E20" s="73"/>
      <c r="F20" s="73" t="s">
        <v>406</v>
      </c>
      <c r="L20" s="287"/>
      <c r="M20" s="287"/>
      <c r="N20" s="287"/>
      <c r="P20" s="287"/>
      <c r="AH20" s="233">
        <v>0.85623842592592592</v>
      </c>
      <c r="AI20" s="420">
        <f t="shared" si="13"/>
        <v>45367.856238425928</v>
      </c>
      <c r="AJ20" s="233" t="s">
        <v>324</v>
      </c>
      <c r="AK20" s="234">
        <v>1.9E-2</v>
      </c>
      <c r="AL20" s="234">
        <v>7.0000000000000007E-2</v>
      </c>
      <c r="AM20" s="234">
        <v>7.5999999999999998E-2</v>
      </c>
      <c r="AN20" s="234">
        <f t="shared" si="3"/>
        <v>177.87452760322253</v>
      </c>
      <c r="AO20" s="234">
        <f t="shared" si="29"/>
        <v>2340.4543105687176</v>
      </c>
      <c r="AP20" s="425">
        <f t="shared" si="15"/>
        <v>44.468631900805633</v>
      </c>
      <c r="AQ20" s="403">
        <f t="shared" si="4"/>
        <v>168.92105263157899</v>
      </c>
      <c r="AR20" s="234">
        <f t="shared" si="30"/>
        <v>2.3100588000418512</v>
      </c>
      <c r="AS20" s="234">
        <f t="shared" si="31"/>
        <v>2.3716603680429671</v>
      </c>
      <c r="AT20" s="234">
        <f t="shared" si="32"/>
        <v>42.158573100763782</v>
      </c>
      <c r="AU20" s="234">
        <f t="shared" si="33"/>
        <v>46.8402922688486</v>
      </c>
      <c r="AY20" s="146">
        <v>0.85765046296296299</v>
      </c>
      <c r="AZ20" s="421">
        <f t="shared" si="20"/>
        <v>45367.85765046296</v>
      </c>
      <c r="BA20" s="185" t="s">
        <v>327</v>
      </c>
      <c r="BB20" s="142">
        <v>1.2999999999999999E-2</v>
      </c>
      <c r="BC20" s="142">
        <v>0.05</v>
      </c>
      <c r="BD20" s="142">
        <v>7.4999999999999997E-2</v>
      </c>
      <c r="BE20" s="142">
        <f t="shared" si="5"/>
        <v>348.33579410318083</v>
      </c>
      <c r="BF20" s="142">
        <f t="shared" si="34"/>
        <v>4644.4772547090779</v>
      </c>
      <c r="BG20" s="424">
        <f t="shared" si="41"/>
        <v>60.378204311218013</v>
      </c>
      <c r="BH20" s="403">
        <f t="shared" si="7"/>
        <v>232.26666666666668</v>
      </c>
      <c r="BI20" s="142">
        <f t="shared" si="35"/>
        <v>4.5833657118839586</v>
      </c>
      <c r="BJ20" s="142">
        <f t="shared" si="36"/>
        <v>4.7072404608537957</v>
      </c>
      <c r="BK20" s="142">
        <f t="shared" si="37"/>
        <v>55.794838599334057</v>
      </c>
      <c r="BL20" s="142">
        <f t="shared" si="38"/>
        <v>65.08544477207181</v>
      </c>
    </row>
    <row r="21" spans="1:64" x14ac:dyDescent="0.25">
      <c r="A21" s="439">
        <v>45367</v>
      </c>
      <c r="B21" s="440">
        <v>0.8566435185185185</v>
      </c>
      <c r="C21" s="73" t="s">
        <v>327</v>
      </c>
      <c r="D21" s="73" t="s">
        <v>439</v>
      </c>
      <c r="E21" s="73"/>
      <c r="F21" s="73" t="s">
        <v>406</v>
      </c>
      <c r="L21" s="287"/>
      <c r="M21" s="287"/>
      <c r="N21" s="287"/>
      <c r="P21" s="287"/>
      <c r="AH21" s="233">
        <v>0.85700231481481481</v>
      </c>
      <c r="AI21" s="420">
        <f t="shared" si="13"/>
        <v>45367.857002314813</v>
      </c>
      <c r="AJ21" s="233" t="s">
        <v>324</v>
      </c>
      <c r="AK21" s="234">
        <v>2.1999999999999999E-2</v>
      </c>
      <c r="AL21" s="234">
        <v>7.5999999999999998E-2</v>
      </c>
      <c r="AM21" s="234">
        <v>7.5999999999999998E-2</v>
      </c>
      <c r="AN21" s="234">
        <f t="shared" si="3"/>
        <v>177.87452760322253</v>
      </c>
      <c r="AO21" s="234">
        <f t="shared" si="29"/>
        <v>2340.4543105687176</v>
      </c>
      <c r="AP21" s="425">
        <f t="shared" si="15"/>
        <v>51.489994832511783</v>
      </c>
      <c r="AQ21" s="403">
        <f t="shared" si="4"/>
        <v>183.4</v>
      </c>
      <c r="AR21" s="234">
        <f t="shared" si="30"/>
        <v>2.3100588000418512</v>
      </c>
      <c r="AS21" s="234">
        <f t="shared" si="31"/>
        <v>2.3716603680429671</v>
      </c>
      <c r="AT21" s="234">
        <f t="shared" si="32"/>
        <v>49.179936032469932</v>
      </c>
      <c r="AU21" s="234">
        <f t="shared" si="33"/>
        <v>53.86165520055475</v>
      </c>
      <c r="AY21" s="146">
        <v>0.85782407407407402</v>
      </c>
      <c r="AZ21" s="421">
        <f t="shared" si="20"/>
        <v>45367.857824074075</v>
      </c>
      <c r="BA21" s="185" t="s">
        <v>327</v>
      </c>
      <c r="BB21" s="142">
        <v>1.6E-2</v>
      </c>
      <c r="BC21" s="142">
        <v>5.7000000000000002E-2</v>
      </c>
      <c r="BD21" s="142">
        <v>7.4999999999999997E-2</v>
      </c>
      <c r="BE21" s="142">
        <f t="shared" si="5"/>
        <v>348.33579410318083</v>
      </c>
      <c r="BF21" s="142">
        <f t="shared" si="34"/>
        <v>4644.4772547090779</v>
      </c>
      <c r="BG21" s="424">
        <f t="shared" si="41"/>
        <v>74.311636075345248</v>
      </c>
      <c r="BH21" s="403">
        <f t="shared" si="7"/>
        <v>264.78399999999999</v>
      </c>
      <c r="BI21" s="142">
        <f t="shared" si="35"/>
        <v>4.5833657118839586</v>
      </c>
      <c r="BJ21" s="142">
        <f t="shared" si="36"/>
        <v>4.7072404608537957</v>
      </c>
      <c r="BK21" s="142">
        <f t="shared" si="37"/>
        <v>69.728270363461291</v>
      </c>
      <c r="BL21" s="142">
        <f t="shared" si="38"/>
        <v>79.018876536199045</v>
      </c>
    </row>
    <row r="22" spans="1:64" ht="30" x14ac:dyDescent="0.25">
      <c r="A22" s="438">
        <v>45367</v>
      </c>
      <c r="B22" s="180">
        <v>0.85688657407407398</v>
      </c>
      <c r="C22" s="68" t="s">
        <v>324</v>
      </c>
      <c r="D22" s="68" t="s">
        <v>452</v>
      </c>
      <c r="E22" s="68"/>
      <c r="F22" s="68" t="s">
        <v>406</v>
      </c>
      <c r="L22" s="4"/>
      <c r="M22" s="4"/>
      <c r="N22" s="5"/>
      <c r="O22" s="379"/>
      <c r="P22" s="4"/>
      <c r="AH22" s="233">
        <v>0.85769675925925926</v>
      </c>
      <c r="AI22" s="420">
        <f t="shared" si="13"/>
        <v>45367.85769675926</v>
      </c>
      <c r="AJ22" s="233" t="s">
        <v>324</v>
      </c>
      <c r="AK22" s="234">
        <v>1.7000000000000001E-2</v>
      </c>
      <c r="AL22" s="234">
        <v>5.8999999999999997E-2</v>
      </c>
      <c r="AM22" s="234">
        <v>5.8999999999999997E-2</v>
      </c>
      <c r="AN22" s="234">
        <f t="shared" si="3"/>
        <v>177.87452760322253</v>
      </c>
      <c r="AO22" s="234">
        <f t="shared" si="29"/>
        <v>3014.8225017495347</v>
      </c>
      <c r="AP22" s="425">
        <f t="shared" si="15"/>
        <v>51.251982529742094</v>
      </c>
      <c r="AQ22" s="403">
        <f t="shared" si="4"/>
        <v>183.4</v>
      </c>
      <c r="AR22" s="234">
        <f t="shared" si="30"/>
        <v>2.9645754600537089</v>
      </c>
      <c r="AS22" s="234">
        <f t="shared" si="31"/>
        <v>3.066802200055561</v>
      </c>
      <c r="AT22" s="234">
        <f t="shared" si="32"/>
        <v>48.287407069688385</v>
      </c>
      <c r="AU22" s="234">
        <f t="shared" si="33"/>
        <v>54.318784729797656</v>
      </c>
      <c r="AY22" s="146">
        <v>0.85797453703703708</v>
      </c>
      <c r="AZ22" s="421">
        <f t="shared" si="20"/>
        <v>45367.857974537037</v>
      </c>
      <c r="BA22" s="185" t="s">
        <v>327</v>
      </c>
      <c r="BB22" s="142">
        <v>1.4E-2</v>
      </c>
      <c r="BC22" s="142">
        <v>6.0999999999999999E-2</v>
      </c>
      <c r="BD22" s="142">
        <v>7.4999999999999997E-2</v>
      </c>
      <c r="BE22" s="142">
        <f t="shared" si="5"/>
        <v>348.33579410318083</v>
      </c>
      <c r="BF22" s="142">
        <f t="shared" ref="BF22:BF30" si="42">BE22/BD22</f>
        <v>4644.4772547090779</v>
      </c>
      <c r="BG22" s="424">
        <f t="shared" si="41"/>
        <v>65.022681565927087</v>
      </c>
      <c r="BH22" s="403">
        <f t="shared" si="7"/>
        <v>283.3653333333333</v>
      </c>
      <c r="BI22" s="142">
        <f t="shared" ref="BI22:BI30" si="43">0.001*((BE22/(BD22+0.001)))</f>
        <v>4.5833657118839586</v>
      </c>
      <c r="BJ22" s="142">
        <f t="shared" ref="BJ22:BJ30" si="44">0.001*((BE22/(BD22-0.001)))</f>
        <v>4.7072404608537957</v>
      </c>
      <c r="BK22" s="142">
        <f t="shared" ref="BK22:BK30" si="45">BG22-BI22</f>
        <v>60.43931585404313</v>
      </c>
      <c r="BL22" s="142">
        <f t="shared" ref="BL22:BL30" si="46">BG22+BJ22</f>
        <v>69.729922026780883</v>
      </c>
    </row>
    <row r="23" spans="1:64" x14ac:dyDescent="0.25">
      <c r="A23" s="441">
        <v>45367</v>
      </c>
      <c r="B23" s="382">
        <v>0.8569675925925927</v>
      </c>
      <c r="C23" s="381" t="s">
        <v>321</v>
      </c>
      <c r="D23" s="381" t="s">
        <v>459</v>
      </c>
      <c r="E23" s="381"/>
      <c r="F23" s="381" t="s">
        <v>406</v>
      </c>
      <c r="L23" s="287"/>
      <c r="M23" s="306"/>
      <c r="P23" s="422"/>
      <c r="AH23" s="233">
        <v>0.85844907407407411</v>
      </c>
      <c r="AI23" s="420">
        <f t="shared" ref="AI23:AI29" si="47">DATE(2024,3,16) + AH23</f>
        <v>45367.858449074076</v>
      </c>
      <c r="AJ23" s="233" t="s">
        <v>324</v>
      </c>
      <c r="AK23" s="234">
        <v>1.7999999999999999E-2</v>
      </c>
      <c r="AL23" s="234">
        <v>5.8999999999999997E-2</v>
      </c>
      <c r="AM23" s="234">
        <v>5.8999999999999997E-2</v>
      </c>
      <c r="AN23" s="234">
        <f t="shared" si="3"/>
        <v>177.87452760322253</v>
      </c>
      <c r="AO23" s="234">
        <f t="shared" ref="AO23:AO29" si="48">AN23/AM23</f>
        <v>3014.8225017495347</v>
      </c>
      <c r="AP23" s="425">
        <f t="shared" ref="AP23:AP29" si="49">AK23*AO23</f>
        <v>54.266805031491621</v>
      </c>
      <c r="AQ23" s="403">
        <f t="shared" si="4"/>
        <v>183.4</v>
      </c>
      <c r="AR23" s="234">
        <f t="shared" ref="AR23:AR29" si="50">0.001*((AN23/(AM23+0.001)))</f>
        <v>2.9645754600537089</v>
      </c>
      <c r="AS23" s="234">
        <f t="shared" ref="AS23:AS29" si="51">0.001*((AN23/(AM23-0.001)))</f>
        <v>3.066802200055561</v>
      </c>
      <c r="AT23" s="234">
        <f t="shared" ref="AT23:AT29" si="52">AP23-AR23</f>
        <v>51.302229571437913</v>
      </c>
      <c r="AU23" s="234">
        <f t="shared" ref="AU23:AU29" si="53">AP23+AS23</f>
        <v>57.333607231547184</v>
      </c>
      <c r="AY23" s="146">
        <v>0.85819444444444448</v>
      </c>
      <c r="AZ23" s="421">
        <f t="shared" si="20"/>
        <v>45367.858194444445</v>
      </c>
      <c r="BA23" s="185" t="s">
        <v>327</v>
      </c>
      <c r="BB23" s="142">
        <v>1.4999999999999999E-2</v>
      </c>
      <c r="BC23" s="142">
        <v>6.5000000000000002E-2</v>
      </c>
      <c r="BD23" s="142">
        <v>7.4999999999999997E-2</v>
      </c>
      <c r="BE23" s="142">
        <f t="shared" si="5"/>
        <v>348.33579410318083</v>
      </c>
      <c r="BF23" s="142">
        <f t="shared" si="42"/>
        <v>4644.4772547090779</v>
      </c>
      <c r="BG23" s="424">
        <f t="shared" si="41"/>
        <v>69.66715882063616</v>
      </c>
      <c r="BH23" s="403">
        <f t="shared" si="7"/>
        <v>301.94666666666672</v>
      </c>
      <c r="BI23" s="142">
        <f t="shared" si="43"/>
        <v>4.5833657118839586</v>
      </c>
      <c r="BJ23" s="142">
        <f t="shared" si="44"/>
        <v>4.7072404608537957</v>
      </c>
      <c r="BK23" s="142">
        <f t="shared" si="45"/>
        <v>65.083793108752204</v>
      </c>
      <c r="BL23" s="142">
        <f t="shared" si="46"/>
        <v>74.374399281489957</v>
      </c>
    </row>
    <row r="24" spans="1:64" ht="30" x14ac:dyDescent="0.25">
      <c r="A24" s="439">
        <v>45367</v>
      </c>
      <c r="B24" s="440">
        <v>0.8596759259259259</v>
      </c>
      <c r="C24" s="73" t="s">
        <v>327</v>
      </c>
      <c r="D24" s="73" t="s">
        <v>447</v>
      </c>
      <c r="E24" s="73"/>
      <c r="F24" s="73" t="s">
        <v>406</v>
      </c>
      <c r="L24" s="287"/>
      <c r="M24" s="306"/>
      <c r="P24" s="422"/>
      <c r="AH24" s="233">
        <v>0.85906249999999995</v>
      </c>
      <c r="AI24" s="420">
        <f t="shared" si="47"/>
        <v>45367.8590625</v>
      </c>
      <c r="AJ24" s="233" t="s">
        <v>324</v>
      </c>
      <c r="AK24" s="234">
        <v>1.7000000000000001E-2</v>
      </c>
      <c r="AL24" s="234">
        <v>5.8999999999999997E-2</v>
      </c>
      <c r="AM24" s="234">
        <v>5.8999999999999997E-2</v>
      </c>
      <c r="AN24" s="234">
        <f t="shared" si="3"/>
        <v>177.87452760322253</v>
      </c>
      <c r="AO24" s="234">
        <f t="shared" si="48"/>
        <v>3014.8225017495347</v>
      </c>
      <c r="AP24" s="425">
        <f t="shared" si="49"/>
        <v>51.251982529742094</v>
      </c>
      <c r="AQ24" s="403">
        <f t="shared" si="4"/>
        <v>183.4</v>
      </c>
      <c r="AR24" s="234">
        <f t="shared" si="50"/>
        <v>2.9645754600537089</v>
      </c>
      <c r="AS24" s="234">
        <f t="shared" si="51"/>
        <v>3.066802200055561</v>
      </c>
      <c r="AT24" s="234">
        <f t="shared" si="52"/>
        <v>48.287407069688385</v>
      </c>
      <c r="AU24" s="234">
        <f t="shared" si="53"/>
        <v>54.318784729797656</v>
      </c>
      <c r="AY24" s="146">
        <v>0.85833333333333339</v>
      </c>
      <c r="AZ24" s="421">
        <f t="shared" si="20"/>
        <v>45367.85833333333</v>
      </c>
      <c r="BA24" s="185" t="s">
        <v>327</v>
      </c>
      <c r="BB24" s="142">
        <v>1.4E-2</v>
      </c>
      <c r="BC24" s="142">
        <v>6.6000000000000003E-2</v>
      </c>
      <c r="BD24" s="142">
        <v>7.4999999999999997E-2</v>
      </c>
      <c r="BE24" s="142">
        <f t="shared" si="5"/>
        <v>348.33579410318083</v>
      </c>
      <c r="BF24" s="142">
        <f t="shared" si="42"/>
        <v>4644.4772547090779</v>
      </c>
      <c r="BG24" s="424">
        <f t="shared" si="41"/>
        <v>65.022681565927087</v>
      </c>
      <c r="BH24" s="403">
        <f t="shared" si="7"/>
        <v>306.59199999999998</v>
      </c>
      <c r="BI24" s="142">
        <f t="shared" si="43"/>
        <v>4.5833657118839586</v>
      </c>
      <c r="BJ24" s="142">
        <f t="shared" si="44"/>
        <v>4.7072404608537957</v>
      </c>
      <c r="BK24" s="142">
        <f t="shared" si="45"/>
        <v>60.43931585404313</v>
      </c>
      <c r="BL24" s="142">
        <f t="shared" si="46"/>
        <v>69.729922026780883</v>
      </c>
    </row>
    <row r="25" spans="1:64" ht="45" x14ac:dyDescent="0.25">
      <c r="A25" s="439">
        <v>45367</v>
      </c>
      <c r="B25" s="440">
        <v>0.85990740740740745</v>
      </c>
      <c r="C25" s="73" t="s">
        <v>328</v>
      </c>
      <c r="D25" s="73" t="s">
        <v>446</v>
      </c>
      <c r="E25" s="73"/>
      <c r="F25" s="73" t="s">
        <v>406</v>
      </c>
      <c r="L25" s="287"/>
      <c r="M25" s="306"/>
      <c r="P25" s="422"/>
      <c r="AH25" s="233">
        <v>0.85979166666666673</v>
      </c>
      <c r="AI25" s="420">
        <f t="shared" si="47"/>
        <v>45367.859791666669</v>
      </c>
      <c r="AJ25" s="233" t="s">
        <v>324</v>
      </c>
      <c r="AK25" s="234">
        <v>1.7000000000000001E-2</v>
      </c>
      <c r="AL25" s="234">
        <v>5.8999999999999997E-2</v>
      </c>
      <c r="AM25" s="234">
        <v>5.8999999999999997E-2</v>
      </c>
      <c r="AN25" s="234">
        <f t="shared" si="3"/>
        <v>177.87452760322253</v>
      </c>
      <c r="AO25" s="234">
        <f t="shared" si="48"/>
        <v>3014.8225017495347</v>
      </c>
      <c r="AP25" s="425">
        <f t="shared" si="49"/>
        <v>51.251982529742094</v>
      </c>
      <c r="AQ25" s="403">
        <f t="shared" si="4"/>
        <v>183.4</v>
      </c>
      <c r="AR25" s="234">
        <f t="shared" si="50"/>
        <v>2.9645754600537089</v>
      </c>
      <c r="AS25" s="234">
        <f t="shared" si="51"/>
        <v>3.066802200055561</v>
      </c>
      <c r="AT25" s="234">
        <f t="shared" si="52"/>
        <v>48.287407069688385</v>
      </c>
      <c r="AU25" s="234">
        <f t="shared" si="53"/>
        <v>54.318784729797656</v>
      </c>
      <c r="AY25" s="146">
        <v>0.85872685185185194</v>
      </c>
      <c r="AZ25" s="421">
        <f t="shared" si="20"/>
        <v>45367.858726851853</v>
      </c>
      <c r="BA25" s="185" t="s">
        <v>327</v>
      </c>
      <c r="BB25" s="142">
        <v>1.4E-2</v>
      </c>
      <c r="BC25" s="142">
        <v>7.0000000000000007E-2</v>
      </c>
      <c r="BD25" s="142">
        <v>7.4999999999999997E-2</v>
      </c>
      <c r="BE25" s="142">
        <f t="shared" si="5"/>
        <v>348.33579410318083</v>
      </c>
      <c r="BF25" s="142">
        <f t="shared" si="42"/>
        <v>4644.4772547090779</v>
      </c>
      <c r="BG25" s="424">
        <f t="shared" si="41"/>
        <v>65.022681565927087</v>
      </c>
      <c r="BH25" s="403">
        <f t="shared" si="7"/>
        <v>325.17333333333335</v>
      </c>
      <c r="BI25" s="142">
        <f t="shared" si="43"/>
        <v>4.5833657118839586</v>
      </c>
      <c r="BJ25" s="142">
        <f t="shared" si="44"/>
        <v>4.7072404608537957</v>
      </c>
      <c r="BK25" s="142">
        <f t="shared" si="45"/>
        <v>60.43931585404313</v>
      </c>
      <c r="BL25" s="142">
        <f t="shared" si="46"/>
        <v>69.729922026780883</v>
      </c>
    </row>
    <row r="26" spans="1:64" x14ac:dyDescent="0.25">
      <c r="A26" s="439">
        <v>45367</v>
      </c>
      <c r="B26" s="440">
        <v>0.86776620370370372</v>
      </c>
      <c r="C26" s="73" t="s">
        <v>329</v>
      </c>
      <c r="D26" s="73" t="s">
        <v>445</v>
      </c>
      <c r="E26" s="73"/>
      <c r="F26" s="73" t="s">
        <v>406</v>
      </c>
      <c r="L26" s="287"/>
      <c r="M26" s="306"/>
      <c r="P26" s="422"/>
      <c r="AH26" s="233">
        <v>0.86041666666666661</v>
      </c>
      <c r="AI26" s="420">
        <f t="shared" si="47"/>
        <v>45367.86041666667</v>
      </c>
      <c r="AJ26" s="233" t="s">
        <v>324</v>
      </c>
      <c r="AK26" s="234">
        <v>1.7000000000000001E-2</v>
      </c>
      <c r="AL26" s="234">
        <v>5.8999999999999997E-2</v>
      </c>
      <c r="AM26" s="234">
        <v>5.8999999999999997E-2</v>
      </c>
      <c r="AN26" s="234">
        <f t="shared" si="3"/>
        <v>177.87452760322253</v>
      </c>
      <c r="AO26" s="234">
        <f t="shared" si="48"/>
        <v>3014.8225017495347</v>
      </c>
      <c r="AP26" s="425">
        <f t="shared" si="49"/>
        <v>51.251982529742094</v>
      </c>
      <c r="AQ26" s="403">
        <f t="shared" si="4"/>
        <v>183.4</v>
      </c>
      <c r="AR26" s="234">
        <f t="shared" si="50"/>
        <v>2.9645754600537089</v>
      </c>
      <c r="AS26" s="234">
        <f t="shared" si="51"/>
        <v>3.066802200055561</v>
      </c>
      <c r="AT26" s="234">
        <f t="shared" si="52"/>
        <v>48.287407069688385</v>
      </c>
      <c r="AU26" s="234">
        <f t="shared" si="53"/>
        <v>54.318784729797656</v>
      </c>
      <c r="AY26" s="146">
        <v>0.85906249999999995</v>
      </c>
      <c r="AZ26" s="421">
        <f t="shared" si="20"/>
        <v>45367.8590625</v>
      </c>
      <c r="BA26" s="185" t="s">
        <v>327</v>
      </c>
      <c r="BB26" s="142">
        <v>1.6E-2</v>
      </c>
      <c r="BC26" s="142">
        <v>7.3999999999999996E-2</v>
      </c>
      <c r="BD26" s="142">
        <v>7.4999999999999997E-2</v>
      </c>
      <c r="BE26" s="142">
        <f t="shared" si="5"/>
        <v>348.33579410318083</v>
      </c>
      <c r="BF26" s="142">
        <f t="shared" si="42"/>
        <v>4644.4772547090779</v>
      </c>
      <c r="BG26" s="424">
        <f t="shared" si="41"/>
        <v>74.311636075345248</v>
      </c>
      <c r="BH26" s="403">
        <f t="shared" si="7"/>
        <v>343.75466666666665</v>
      </c>
      <c r="BI26" s="142">
        <f t="shared" si="43"/>
        <v>4.5833657118839586</v>
      </c>
      <c r="BJ26" s="142">
        <f t="shared" si="44"/>
        <v>4.7072404608537957</v>
      </c>
      <c r="BK26" s="142">
        <f t="shared" si="45"/>
        <v>69.728270363461291</v>
      </c>
      <c r="BL26" s="142">
        <f t="shared" si="46"/>
        <v>79.018876536199045</v>
      </c>
    </row>
    <row r="27" spans="1:64" x14ac:dyDescent="0.25">
      <c r="A27" s="439">
        <v>45367</v>
      </c>
      <c r="B27" s="440">
        <v>0.86865740740740749</v>
      </c>
      <c r="C27" s="73" t="s">
        <v>329</v>
      </c>
      <c r="D27" s="73" t="s">
        <v>171</v>
      </c>
      <c r="E27" s="73"/>
      <c r="F27" s="73" t="s">
        <v>406</v>
      </c>
      <c r="L27" s="287"/>
      <c r="M27" s="306"/>
      <c r="P27" s="422"/>
      <c r="AH27" s="233">
        <v>0.86119212962962965</v>
      </c>
      <c r="AI27" s="420">
        <f t="shared" si="47"/>
        <v>45367.861192129632</v>
      </c>
      <c r="AJ27" s="233" t="s">
        <v>324</v>
      </c>
      <c r="AK27" s="234">
        <v>1.7000000000000001E-2</v>
      </c>
      <c r="AL27" s="234">
        <v>5.8999999999999997E-2</v>
      </c>
      <c r="AM27" s="234">
        <v>5.8999999999999997E-2</v>
      </c>
      <c r="AN27" s="234">
        <f t="shared" si="3"/>
        <v>177.87452760322253</v>
      </c>
      <c r="AO27" s="234">
        <f t="shared" si="48"/>
        <v>3014.8225017495347</v>
      </c>
      <c r="AP27" s="425">
        <f t="shared" si="49"/>
        <v>51.251982529742094</v>
      </c>
      <c r="AQ27" s="403">
        <f t="shared" si="4"/>
        <v>183.4</v>
      </c>
      <c r="AR27" s="234">
        <f t="shared" si="50"/>
        <v>2.9645754600537089</v>
      </c>
      <c r="AS27" s="234">
        <f t="shared" si="51"/>
        <v>3.066802200055561</v>
      </c>
      <c r="AT27" s="234">
        <f t="shared" si="52"/>
        <v>48.287407069688385</v>
      </c>
      <c r="AU27" s="234">
        <f t="shared" si="53"/>
        <v>54.318784729797656</v>
      </c>
      <c r="AY27" s="146">
        <v>0.85938657407407415</v>
      </c>
      <c r="AZ27" s="421">
        <f t="shared" si="20"/>
        <v>45367.859386574077</v>
      </c>
      <c r="BA27" s="185" t="s">
        <v>327</v>
      </c>
      <c r="BB27" s="142">
        <v>1.7000000000000001E-2</v>
      </c>
      <c r="BC27" s="142">
        <v>7.3999999999999996E-2</v>
      </c>
      <c r="BD27" s="142">
        <v>7.4999999999999997E-2</v>
      </c>
      <c r="BE27" s="142">
        <f t="shared" si="5"/>
        <v>348.33579410318083</v>
      </c>
      <c r="BF27" s="142">
        <f t="shared" si="42"/>
        <v>4644.4772547090779</v>
      </c>
      <c r="BG27" s="424">
        <f t="shared" si="41"/>
        <v>78.956113330054336</v>
      </c>
      <c r="BH27" s="403">
        <f t="shared" si="7"/>
        <v>343.75466666666665</v>
      </c>
      <c r="BI27" s="142">
        <f t="shared" si="43"/>
        <v>4.5833657118839586</v>
      </c>
      <c r="BJ27" s="142">
        <f t="shared" si="44"/>
        <v>4.7072404608537957</v>
      </c>
      <c r="BK27" s="142">
        <f t="shared" si="45"/>
        <v>74.372747618170379</v>
      </c>
      <c r="BL27" s="142">
        <f t="shared" si="46"/>
        <v>83.663353790908133</v>
      </c>
    </row>
    <row r="28" spans="1:64" ht="30" x14ac:dyDescent="0.25">
      <c r="A28" s="439">
        <v>45367</v>
      </c>
      <c r="B28" s="440">
        <v>0.86960648148148145</v>
      </c>
      <c r="C28" s="73" t="s">
        <v>330</v>
      </c>
      <c r="D28" s="73" t="s">
        <v>444</v>
      </c>
      <c r="E28" s="73"/>
      <c r="F28" s="73" t="s">
        <v>406</v>
      </c>
      <c r="L28" s="287"/>
      <c r="M28" s="306"/>
      <c r="P28" s="422"/>
      <c r="AH28" s="233">
        <v>0.86321759259259256</v>
      </c>
      <c r="AI28" s="420">
        <f t="shared" si="47"/>
        <v>45367.863217592596</v>
      </c>
      <c r="AJ28" s="233" t="s">
        <v>324</v>
      </c>
      <c r="AK28" s="234">
        <v>1.7999999999999999E-2</v>
      </c>
      <c r="AL28" s="234">
        <v>5.8999999999999997E-2</v>
      </c>
      <c r="AM28" s="234">
        <v>5.8999999999999997E-2</v>
      </c>
      <c r="AN28" s="234">
        <f t="shared" si="3"/>
        <v>177.87452760322253</v>
      </c>
      <c r="AO28" s="234">
        <f t="shared" si="48"/>
        <v>3014.8225017495347</v>
      </c>
      <c r="AP28" s="425">
        <f t="shared" si="49"/>
        <v>54.266805031491621</v>
      </c>
      <c r="AQ28" s="403">
        <f t="shared" si="4"/>
        <v>183.4</v>
      </c>
      <c r="AR28" s="234">
        <f t="shared" si="50"/>
        <v>2.9645754600537089</v>
      </c>
      <c r="AS28" s="234">
        <f t="shared" si="51"/>
        <v>3.066802200055561</v>
      </c>
      <c r="AT28" s="234">
        <f t="shared" si="52"/>
        <v>51.302229571437913</v>
      </c>
      <c r="AU28" s="234">
        <f t="shared" si="53"/>
        <v>57.333607231547184</v>
      </c>
      <c r="AY28" s="146">
        <v>0.85976851851851854</v>
      </c>
      <c r="AZ28" s="421">
        <f t="shared" si="20"/>
        <v>45367.859768518516</v>
      </c>
      <c r="BA28" s="185" t="s">
        <v>327</v>
      </c>
      <c r="BB28" s="142">
        <v>1.4999999999999999E-2</v>
      </c>
      <c r="BC28" s="142">
        <v>7.4999999999999997E-2</v>
      </c>
      <c r="BD28" s="142">
        <v>7.4999999999999997E-2</v>
      </c>
      <c r="BE28" s="142">
        <f t="shared" si="5"/>
        <v>348.33579410318083</v>
      </c>
      <c r="BF28" s="142">
        <f t="shared" si="42"/>
        <v>4644.4772547090779</v>
      </c>
      <c r="BG28" s="424">
        <f>BB28*BF28</f>
        <v>69.66715882063616</v>
      </c>
      <c r="BH28" s="403">
        <f t="shared" si="7"/>
        <v>348.4</v>
      </c>
      <c r="BI28" s="142">
        <f t="shared" si="43"/>
        <v>4.5833657118839586</v>
      </c>
      <c r="BJ28" s="142">
        <f t="shared" si="44"/>
        <v>4.7072404608537957</v>
      </c>
      <c r="BK28" s="142">
        <f t="shared" si="45"/>
        <v>65.083793108752204</v>
      </c>
      <c r="BL28" s="142">
        <f t="shared" si="46"/>
        <v>74.374399281489957</v>
      </c>
    </row>
    <row r="29" spans="1:64" x14ac:dyDescent="0.25">
      <c r="A29" s="439">
        <v>45367</v>
      </c>
      <c r="B29" s="440">
        <v>0.87623842592592593</v>
      </c>
      <c r="C29" s="73" t="s">
        <v>330</v>
      </c>
      <c r="D29" s="73" t="s">
        <v>171</v>
      </c>
      <c r="E29" s="73"/>
      <c r="F29" s="73" t="s">
        <v>442</v>
      </c>
      <c r="L29" s="287"/>
      <c r="M29" s="306"/>
      <c r="P29" s="422"/>
      <c r="AH29" s="233">
        <v>0.86534722222222227</v>
      </c>
      <c r="AI29" s="420">
        <f t="shared" si="47"/>
        <v>45367.865347222221</v>
      </c>
      <c r="AJ29" s="233" t="s">
        <v>324</v>
      </c>
      <c r="AK29" s="234">
        <v>1.7000000000000001E-2</v>
      </c>
      <c r="AL29" s="234">
        <v>5.8999999999999997E-2</v>
      </c>
      <c r="AM29" s="234">
        <v>5.8999999999999997E-2</v>
      </c>
      <c r="AN29" s="234">
        <f t="shared" si="3"/>
        <v>177.87452760322253</v>
      </c>
      <c r="AO29" s="234">
        <f t="shared" si="48"/>
        <v>3014.8225017495347</v>
      </c>
      <c r="AP29" s="425">
        <f t="shared" si="49"/>
        <v>51.251982529742094</v>
      </c>
      <c r="AQ29" s="403">
        <f t="shared" si="4"/>
        <v>183.4</v>
      </c>
      <c r="AR29" s="234">
        <f t="shared" si="50"/>
        <v>2.9645754600537089</v>
      </c>
      <c r="AS29" s="234">
        <f t="shared" si="51"/>
        <v>3.066802200055561</v>
      </c>
      <c r="AT29" s="234">
        <f t="shared" si="52"/>
        <v>48.287407069688385</v>
      </c>
      <c r="AU29" s="234">
        <f t="shared" si="53"/>
        <v>54.318784729797656</v>
      </c>
      <c r="AY29" s="146">
        <v>0.86046296296296287</v>
      </c>
      <c r="AZ29" s="421">
        <f t="shared" si="20"/>
        <v>45367.860462962963</v>
      </c>
      <c r="BA29" s="185" t="s">
        <v>327</v>
      </c>
      <c r="BB29" s="142">
        <v>1.2999999999999999E-2</v>
      </c>
      <c r="BC29" s="142">
        <v>7.4999999999999997E-2</v>
      </c>
      <c r="BD29" s="142">
        <v>7.4999999999999997E-2</v>
      </c>
      <c r="BE29" s="142">
        <f t="shared" si="5"/>
        <v>348.33579410318083</v>
      </c>
      <c r="BF29" s="142">
        <f t="shared" si="42"/>
        <v>4644.4772547090779</v>
      </c>
      <c r="BG29" s="424">
        <f t="shared" ref="BG29:BG37" si="54">BB29*BF29</f>
        <v>60.378204311218013</v>
      </c>
      <c r="BH29" s="403">
        <f t="shared" si="7"/>
        <v>348.4</v>
      </c>
      <c r="BI29" s="142">
        <f t="shared" si="43"/>
        <v>4.5833657118839586</v>
      </c>
      <c r="BJ29" s="142">
        <f t="shared" si="44"/>
        <v>4.7072404608537957</v>
      </c>
      <c r="BK29" s="142">
        <f t="shared" si="45"/>
        <v>55.794838599334057</v>
      </c>
      <c r="BL29" s="142">
        <f t="shared" si="46"/>
        <v>65.08544477207181</v>
      </c>
    </row>
    <row r="30" spans="1:64" x14ac:dyDescent="0.25">
      <c r="A30" s="442">
        <v>45367</v>
      </c>
      <c r="B30" s="170">
        <v>0.87893518518518521</v>
      </c>
      <c r="C30" s="44">
        <v>4</v>
      </c>
      <c r="D30" s="44" t="s">
        <v>441</v>
      </c>
      <c r="E30" s="44"/>
      <c r="F30" s="44" t="s">
        <v>442</v>
      </c>
      <c r="L30" s="287"/>
      <c r="M30" s="306"/>
      <c r="P30" s="422"/>
      <c r="AH30" s="233">
        <v>0.86652777777777779</v>
      </c>
      <c r="AI30" s="420">
        <f t="shared" ref="AI30:AI40" si="55">DATE(2024,3,16) + AH30</f>
        <v>45367.866527777776</v>
      </c>
      <c r="AJ30" s="233" t="s">
        <v>324</v>
      </c>
      <c r="AK30" s="234">
        <v>1.7000000000000001E-2</v>
      </c>
      <c r="AL30" s="234">
        <v>5.8999999999999997E-2</v>
      </c>
      <c r="AM30" s="234">
        <v>5.8999999999999997E-2</v>
      </c>
      <c r="AN30" s="234">
        <f t="shared" si="3"/>
        <v>177.87452760322253</v>
      </c>
      <c r="AO30" s="234">
        <f t="shared" ref="AO30:AO40" si="56">AN30/AM30</f>
        <v>3014.8225017495347</v>
      </c>
      <c r="AP30" s="425">
        <f t="shared" ref="AP30:AP40" si="57">AK30*AO30</f>
        <v>51.251982529742094</v>
      </c>
      <c r="AQ30" s="403">
        <f t="shared" si="4"/>
        <v>183.4</v>
      </c>
      <c r="AR30" s="234">
        <f t="shared" ref="AR30:AR40" si="58">0.001*((AN30/(AM30+0.001)))</f>
        <v>2.9645754600537089</v>
      </c>
      <c r="AS30" s="234">
        <f t="shared" ref="AS30:AS40" si="59">0.001*((AN30/(AM30-0.001)))</f>
        <v>3.066802200055561</v>
      </c>
      <c r="AT30" s="234">
        <f t="shared" ref="AT30:AT40" si="60">AP30-AR30</f>
        <v>48.287407069688385</v>
      </c>
      <c r="AU30" s="234">
        <f t="shared" ref="AU30:AU40" si="61">AP30+AS30</f>
        <v>54.318784729797656</v>
      </c>
      <c r="AY30" s="146">
        <v>0.86078703703703707</v>
      </c>
      <c r="AZ30" s="421">
        <f t="shared" si="20"/>
        <v>45367.86078703704</v>
      </c>
      <c r="BA30" s="185" t="s">
        <v>327</v>
      </c>
      <c r="BB30" s="142">
        <v>1.2999999999999999E-2</v>
      </c>
      <c r="BC30" s="142">
        <v>7.4999999999999997E-2</v>
      </c>
      <c r="BD30" s="142">
        <v>7.4999999999999997E-2</v>
      </c>
      <c r="BE30" s="142">
        <f t="shared" si="5"/>
        <v>348.33579410318083</v>
      </c>
      <c r="BF30" s="142">
        <f t="shared" si="42"/>
        <v>4644.4772547090779</v>
      </c>
      <c r="BG30" s="424">
        <f t="shared" si="54"/>
        <v>60.378204311218013</v>
      </c>
      <c r="BH30" s="403">
        <f t="shared" si="7"/>
        <v>348.4</v>
      </c>
      <c r="BI30" s="142">
        <f t="shared" si="43"/>
        <v>4.5833657118839586</v>
      </c>
      <c r="BJ30" s="142">
        <f t="shared" si="44"/>
        <v>4.7072404608537957</v>
      </c>
      <c r="BK30" s="142">
        <f t="shared" si="45"/>
        <v>55.794838599334057</v>
      </c>
      <c r="BL30" s="142">
        <f t="shared" si="46"/>
        <v>65.08544477207181</v>
      </c>
    </row>
    <row r="31" spans="1:64" x14ac:dyDescent="0.25">
      <c r="A31" s="442">
        <v>45367</v>
      </c>
      <c r="B31" s="170">
        <v>0.87932870370370375</v>
      </c>
      <c r="C31" s="44">
        <v>4</v>
      </c>
      <c r="D31" s="44" t="s">
        <v>439</v>
      </c>
      <c r="E31" s="44"/>
      <c r="F31" s="44" t="s">
        <v>442</v>
      </c>
      <c r="L31" s="287"/>
      <c r="M31" s="306"/>
      <c r="P31" s="422"/>
      <c r="AH31" s="233">
        <v>0.86802083333333335</v>
      </c>
      <c r="AI31" s="420">
        <f t="shared" si="55"/>
        <v>45367.868020833332</v>
      </c>
      <c r="AJ31" s="233" t="s">
        <v>324</v>
      </c>
      <c r="AK31" s="234">
        <v>0.01</v>
      </c>
      <c r="AL31" s="234">
        <v>3.2000000000000001E-2</v>
      </c>
      <c r="AM31" s="234">
        <v>3.2000000000000001E-2</v>
      </c>
      <c r="AN31" s="234">
        <f t="shared" si="3"/>
        <v>177.87452760322253</v>
      </c>
      <c r="AO31" s="234">
        <f t="shared" si="56"/>
        <v>5558.5789876007038</v>
      </c>
      <c r="AP31" s="425">
        <f t="shared" si="57"/>
        <v>55.585789876007041</v>
      </c>
      <c r="AQ31" s="403">
        <f t="shared" si="4"/>
        <v>183.4</v>
      </c>
      <c r="AR31" s="234">
        <f t="shared" si="58"/>
        <v>5.3901372000976524</v>
      </c>
      <c r="AS31" s="234">
        <f t="shared" si="59"/>
        <v>5.7378879872007262</v>
      </c>
      <c r="AT31" s="234">
        <f t="shared" si="60"/>
        <v>50.195652675909386</v>
      </c>
      <c r="AU31" s="234">
        <f t="shared" si="61"/>
        <v>61.32367786320777</v>
      </c>
      <c r="AY31" s="146">
        <v>0.86112268518518509</v>
      </c>
      <c r="AZ31" s="421">
        <f t="shared" si="20"/>
        <v>45367.861122685186</v>
      </c>
      <c r="BA31" s="185" t="s">
        <v>327</v>
      </c>
      <c r="BB31" s="142">
        <v>1.4E-2</v>
      </c>
      <c r="BC31" s="142">
        <v>7.4999999999999997E-2</v>
      </c>
      <c r="BD31" s="142">
        <v>7.4999999999999997E-2</v>
      </c>
      <c r="BE31" s="142">
        <f t="shared" si="5"/>
        <v>348.33579410318083</v>
      </c>
      <c r="BF31" s="142">
        <f t="shared" ref="BF31:BF37" si="62">BE31/BD31</f>
        <v>4644.4772547090779</v>
      </c>
      <c r="BG31" s="424">
        <f t="shared" si="54"/>
        <v>65.022681565927087</v>
      </c>
      <c r="BH31" s="403">
        <f t="shared" si="7"/>
        <v>348.4</v>
      </c>
      <c r="BI31" s="142">
        <f t="shared" ref="BI31:BI37" si="63">0.001*((BE31/(BD31+0.001)))</f>
        <v>4.5833657118839586</v>
      </c>
      <c r="BJ31" s="142">
        <f t="shared" ref="BJ31:BJ37" si="64">0.001*((BE31/(BD31-0.001)))</f>
        <v>4.7072404608537957</v>
      </c>
      <c r="BK31" s="142">
        <f t="shared" ref="BK31:BK37" si="65">BG31-BI31</f>
        <v>60.43931585404313</v>
      </c>
      <c r="BL31" s="142">
        <f t="shared" ref="BL31:BL37" si="66">BG31+BJ31</f>
        <v>69.729922026780883</v>
      </c>
    </row>
    <row r="32" spans="1:64" x14ac:dyDescent="0.25">
      <c r="A32" s="442">
        <v>45367</v>
      </c>
      <c r="B32" s="170">
        <v>0.8806828703703703</v>
      </c>
      <c r="C32" s="44">
        <v>4</v>
      </c>
      <c r="D32" s="44" t="s">
        <v>443</v>
      </c>
      <c r="E32" s="44"/>
      <c r="F32" s="44" t="s">
        <v>442</v>
      </c>
      <c r="L32" s="287"/>
      <c r="M32" s="306"/>
      <c r="P32" s="422"/>
      <c r="AH32" s="233">
        <v>0.87157407407407417</v>
      </c>
      <c r="AI32" s="420">
        <f t="shared" si="55"/>
        <v>45367.871574074074</v>
      </c>
      <c r="AJ32" s="233" t="s">
        <v>324</v>
      </c>
      <c r="AK32" s="234">
        <v>8.9999999999999993E-3</v>
      </c>
      <c r="AL32" s="234">
        <v>3.2000000000000001E-2</v>
      </c>
      <c r="AM32" s="234">
        <v>3.2000000000000001E-2</v>
      </c>
      <c r="AN32" s="234">
        <f t="shared" si="3"/>
        <v>177.87452760322253</v>
      </c>
      <c r="AO32" s="234">
        <f t="shared" si="56"/>
        <v>5558.5789876007038</v>
      </c>
      <c r="AP32" s="425">
        <f t="shared" si="57"/>
        <v>50.02721088840633</v>
      </c>
      <c r="AQ32" s="403">
        <f t="shared" si="4"/>
        <v>183.4</v>
      </c>
      <c r="AR32" s="234">
        <f t="shared" si="58"/>
        <v>5.3901372000976524</v>
      </c>
      <c r="AS32" s="234">
        <f t="shared" si="59"/>
        <v>5.7378879872007262</v>
      </c>
      <c r="AT32" s="234">
        <f t="shared" si="60"/>
        <v>44.637073688308675</v>
      </c>
      <c r="AU32" s="234">
        <f t="shared" si="61"/>
        <v>55.765098875607059</v>
      </c>
      <c r="AY32" s="146">
        <v>0.86149305555555555</v>
      </c>
      <c r="AZ32" s="421">
        <f t="shared" si="20"/>
        <v>45367.861493055556</v>
      </c>
      <c r="BA32" s="185" t="s">
        <v>327</v>
      </c>
      <c r="BB32" s="142">
        <v>1.2E-2</v>
      </c>
      <c r="BC32" s="142">
        <v>7.4999999999999997E-2</v>
      </c>
      <c r="BD32" s="142">
        <v>7.4999999999999997E-2</v>
      </c>
      <c r="BE32" s="142">
        <f t="shared" si="5"/>
        <v>348.33579410318083</v>
      </c>
      <c r="BF32" s="142">
        <f t="shared" si="62"/>
        <v>4644.4772547090779</v>
      </c>
      <c r="BG32" s="424">
        <f t="shared" si="54"/>
        <v>55.733727056508933</v>
      </c>
      <c r="BH32" s="403">
        <f t="shared" si="7"/>
        <v>348.4</v>
      </c>
      <c r="BI32" s="142">
        <f t="shared" si="63"/>
        <v>4.5833657118839586</v>
      </c>
      <c r="BJ32" s="142">
        <f t="shared" si="64"/>
        <v>4.7072404608537957</v>
      </c>
      <c r="BK32" s="142">
        <f t="shared" si="65"/>
        <v>51.150361344624976</v>
      </c>
      <c r="BL32" s="142">
        <f t="shared" si="66"/>
        <v>60.440967517362729</v>
      </c>
    </row>
    <row r="33" spans="12:64" x14ac:dyDescent="0.25">
      <c r="L33" s="287"/>
      <c r="M33" s="306"/>
      <c r="AH33" s="233">
        <v>0.87494212962962958</v>
      </c>
      <c r="AI33" s="420">
        <f t="shared" si="55"/>
        <v>45367.874942129631</v>
      </c>
      <c r="AJ33" s="233" t="s">
        <v>324</v>
      </c>
      <c r="AK33" s="234">
        <v>8.9999999999999993E-3</v>
      </c>
      <c r="AL33" s="234">
        <v>3.2000000000000001E-2</v>
      </c>
      <c r="AM33" s="234">
        <v>3.2000000000000001E-2</v>
      </c>
      <c r="AN33" s="234">
        <f t="shared" si="3"/>
        <v>177.87452760322253</v>
      </c>
      <c r="AO33" s="234">
        <f t="shared" si="56"/>
        <v>5558.5789876007038</v>
      </c>
      <c r="AP33" s="425">
        <f t="shared" si="57"/>
        <v>50.02721088840633</v>
      </c>
      <c r="AQ33" s="403">
        <f t="shared" si="4"/>
        <v>183.4</v>
      </c>
      <c r="AR33" s="234">
        <f t="shared" si="58"/>
        <v>5.3901372000976524</v>
      </c>
      <c r="AS33" s="234">
        <f t="shared" si="59"/>
        <v>5.7378879872007262</v>
      </c>
      <c r="AT33" s="234">
        <f t="shared" si="60"/>
        <v>44.637073688308675</v>
      </c>
      <c r="AU33" s="234">
        <f t="shared" si="61"/>
        <v>55.765098875607059</v>
      </c>
      <c r="AY33" s="146">
        <v>0.86189814814814814</v>
      </c>
      <c r="AZ33" s="421">
        <f t="shared" si="20"/>
        <v>45367.861898148149</v>
      </c>
      <c r="BA33" s="185" t="s">
        <v>327</v>
      </c>
      <c r="BB33" s="142">
        <v>1.6E-2</v>
      </c>
      <c r="BC33" s="142">
        <v>7.4999999999999997E-2</v>
      </c>
      <c r="BD33" s="142">
        <v>7.4999999999999997E-2</v>
      </c>
      <c r="BE33" s="142">
        <f t="shared" si="5"/>
        <v>348.33579410318083</v>
      </c>
      <c r="BF33" s="142">
        <f t="shared" si="62"/>
        <v>4644.4772547090779</v>
      </c>
      <c r="BG33" s="424">
        <f t="shared" si="54"/>
        <v>74.311636075345248</v>
      </c>
      <c r="BH33" s="403">
        <f t="shared" si="7"/>
        <v>348.4</v>
      </c>
      <c r="BI33" s="142">
        <f t="shared" si="63"/>
        <v>4.5833657118839586</v>
      </c>
      <c r="BJ33" s="142">
        <f t="shared" si="64"/>
        <v>4.7072404608537957</v>
      </c>
      <c r="BK33" s="142">
        <f t="shared" si="65"/>
        <v>69.728270363461291</v>
      </c>
      <c r="BL33" s="142">
        <f t="shared" si="66"/>
        <v>79.018876536199045</v>
      </c>
    </row>
    <row r="34" spans="12:64" x14ac:dyDescent="0.25">
      <c r="AH34" s="233">
        <v>0.87506944444444434</v>
      </c>
      <c r="AI34" s="420">
        <f t="shared" si="55"/>
        <v>45367.875069444446</v>
      </c>
      <c r="AJ34" s="233" t="s">
        <v>324</v>
      </c>
      <c r="AK34" s="234">
        <v>8.9999999999999993E-3</v>
      </c>
      <c r="AL34" s="234">
        <v>3.2000000000000001E-2</v>
      </c>
      <c r="AM34" s="234">
        <v>3.2000000000000001E-2</v>
      </c>
      <c r="AN34" s="234">
        <f t="shared" si="3"/>
        <v>177.87452760322253</v>
      </c>
      <c r="AO34" s="234">
        <f t="shared" si="56"/>
        <v>5558.5789876007038</v>
      </c>
      <c r="AP34" s="425">
        <f t="shared" si="57"/>
        <v>50.02721088840633</v>
      </c>
      <c r="AQ34" s="403">
        <f t="shared" si="4"/>
        <v>183.4</v>
      </c>
      <c r="AR34" s="234">
        <f t="shared" si="58"/>
        <v>5.3901372000976524</v>
      </c>
      <c r="AS34" s="234">
        <f t="shared" si="59"/>
        <v>5.7378879872007262</v>
      </c>
      <c r="AT34" s="234">
        <f t="shared" si="60"/>
        <v>44.637073688308675</v>
      </c>
      <c r="AU34" s="234">
        <f t="shared" si="61"/>
        <v>55.765098875607059</v>
      </c>
      <c r="AY34" s="146">
        <v>0.86216435185185192</v>
      </c>
      <c r="AZ34" s="421">
        <f t="shared" si="20"/>
        <v>45367.862164351849</v>
      </c>
      <c r="BA34" s="185" t="s">
        <v>327</v>
      </c>
      <c r="BB34" s="142">
        <v>1.4999999999999999E-2</v>
      </c>
      <c r="BC34" s="142">
        <v>7.4999999999999997E-2</v>
      </c>
      <c r="BD34" s="142">
        <v>7.4999999999999997E-2</v>
      </c>
      <c r="BE34" s="142">
        <f t="shared" si="5"/>
        <v>348.33579410318083</v>
      </c>
      <c r="BF34" s="142">
        <f t="shared" si="62"/>
        <v>4644.4772547090779</v>
      </c>
      <c r="BG34" s="424">
        <f t="shared" si="54"/>
        <v>69.66715882063616</v>
      </c>
      <c r="BH34" s="403">
        <f t="shared" si="7"/>
        <v>348.4</v>
      </c>
      <c r="BI34" s="142">
        <f t="shared" si="63"/>
        <v>4.5833657118839586</v>
      </c>
      <c r="BJ34" s="142">
        <f t="shared" si="64"/>
        <v>4.7072404608537957</v>
      </c>
      <c r="BK34" s="142">
        <f t="shared" si="65"/>
        <v>65.083793108752204</v>
      </c>
      <c r="BL34" s="142">
        <f t="shared" si="66"/>
        <v>74.374399281489957</v>
      </c>
    </row>
    <row r="35" spans="12:64" x14ac:dyDescent="0.25">
      <c r="AH35" s="233">
        <v>0.87717592592592597</v>
      </c>
      <c r="AI35" s="420">
        <f t="shared" si="55"/>
        <v>45367.877175925925</v>
      </c>
      <c r="AJ35" s="233" t="s">
        <v>324</v>
      </c>
      <c r="AK35" s="234">
        <v>8.0000000000000002E-3</v>
      </c>
      <c r="AL35" s="234">
        <v>3.2000000000000001E-2</v>
      </c>
      <c r="AM35" s="234">
        <v>3.2000000000000001E-2</v>
      </c>
      <c r="AN35" s="234">
        <f t="shared" si="3"/>
        <v>177.87452760322253</v>
      </c>
      <c r="AO35" s="234">
        <f t="shared" si="56"/>
        <v>5558.5789876007038</v>
      </c>
      <c r="AP35" s="425">
        <f t="shared" si="57"/>
        <v>44.468631900805633</v>
      </c>
      <c r="AQ35" s="403">
        <f t="shared" si="4"/>
        <v>183.4</v>
      </c>
      <c r="AR35" s="234">
        <f t="shared" si="58"/>
        <v>5.3901372000976524</v>
      </c>
      <c r="AS35" s="234">
        <f t="shared" si="59"/>
        <v>5.7378879872007262</v>
      </c>
      <c r="AT35" s="234">
        <f t="shared" si="60"/>
        <v>39.078494700707978</v>
      </c>
      <c r="AU35" s="234">
        <f t="shared" si="61"/>
        <v>50.206519888006362</v>
      </c>
      <c r="AY35" s="146">
        <v>0.86255787037037035</v>
      </c>
      <c r="AZ35" s="421">
        <f t="shared" si="20"/>
        <v>45367.862557870372</v>
      </c>
      <c r="BA35" s="185" t="s">
        <v>327</v>
      </c>
      <c r="BB35" s="142">
        <v>1.2999999999999999E-2</v>
      </c>
      <c r="BC35" s="142">
        <v>7.4999999999999997E-2</v>
      </c>
      <c r="BD35" s="142">
        <v>7.4999999999999997E-2</v>
      </c>
      <c r="BE35" s="142">
        <f t="shared" si="5"/>
        <v>348.33579410318083</v>
      </c>
      <c r="BF35" s="142">
        <f t="shared" si="62"/>
        <v>4644.4772547090779</v>
      </c>
      <c r="BG35" s="424">
        <f t="shared" si="54"/>
        <v>60.378204311218013</v>
      </c>
      <c r="BH35" s="403">
        <f t="shared" si="7"/>
        <v>348.4</v>
      </c>
      <c r="BI35" s="142">
        <f t="shared" si="63"/>
        <v>4.5833657118839586</v>
      </c>
      <c r="BJ35" s="142">
        <f t="shared" si="64"/>
        <v>4.7072404608537957</v>
      </c>
      <c r="BK35" s="142">
        <f t="shared" si="65"/>
        <v>55.794838599334057</v>
      </c>
      <c r="BL35" s="142">
        <f t="shared" si="66"/>
        <v>65.08544477207181</v>
      </c>
    </row>
    <row r="36" spans="12:64" x14ac:dyDescent="0.25">
      <c r="AH36" s="233">
        <v>0.87928240740740737</v>
      </c>
      <c r="AI36" s="420">
        <f t="shared" si="55"/>
        <v>45367.879282407404</v>
      </c>
      <c r="AJ36" s="233" t="s">
        <v>324</v>
      </c>
      <c r="AK36" s="234">
        <v>8.0000000000000002E-3</v>
      </c>
      <c r="AL36" s="234">
        <v>3.2000000000000001E-2</v>
      </c>
      <c r="AM36" s="234">
        <v>3.2000000000000001E-2</v>
      </c>
      <c r="AN36" s="234">
        <f t="shared" si="3"/>
        <v>177.87452760322253</v>
      </c>
      <c r="AO36" s="234">
        <f t="shared" si="56"/>
        <v>5558.5789876007038</v>
      </c>
      <c r="AP36" s="425">
        <f t="shared" si="57"/>
        <v>44.468631900805633</v>
      </c>
      <c r="AQ36" s="403">
        <f t="shared" si="4"/>
        <v>183.4</v>
      </c>
      <c r="AR36" s="234">
        <f t="shared" si="58"/>
        <v>5.3901372000976524</v>
      </c>
      <c r="AS36" s="234">
        <f t="shared" si="59"/>
        <v>5.7378879872007262</v>
      </c>
      <c r="AT36" s="234">
        <f t="shared" si="60"/>
        <v>39.078494700707978</v>
      </c>
      <c r="AU36" s="234">
        <f t="shared" si="61"/>
        <v>50.206519888006362</v>
      </c>
      <c r="AY36" s="146">
        <v>0.86283564814814817</v>
      </c>
      <c r="AZ36" s="421">
        <f t="shared" si="20"/>
        <v>45367.862835648149</v>
      </c>
      <c r="BA36" s="185" t="s">
        <v>327</v>
      </c>
      <c r="BB36" s="142">
        <v>1.4E-2</v>
      </c>
      <c r="BC36" s="142">
        <v>7.4999999999999997E-2</v>
      </c>
      <c r="BD36" s="142">
        <v>7.4999999999999997E-2</v>
      </c>
      <c r="BE36" s="142">
        <f t="shared" si="5"/>
        <v>348.33579410318083</v>
      </c>
      <c r="BF36" s="142">
        <f t="shared" si="62"/>
        <v>4644.4772547090779</v>
      </c>
      <c r="BG36" s="424">
        <f t="shared" si="54"/>
        <v>65.022681565927087</v>
      </c>
      <c r="BH36" s="403">
        <f t="shared" si="7"/>
        <v>348.4</v>
      </c>
      <c r="BI36" s="142">
        <f t="shared" si="63"/>
        <v>4.5833657118839586</v>
      </c>
      <c r="BJ36" s="142">
        <f t="shared" si="64"/>
        <v>4.7072404608537957</v>
      </c>
      <c r="BK36" s="142">
        <f t="shared" si="65"/>
        <v>60.43931585404313</v>
      </c>
      <c r="BL36" s="142">
        <f t="shared" si="66"/>
        <v>69.729922026780883</v>
      </c>
    </row>
    <row r="37" spans="12:64" x14ac:dyDescent="0.25">
      <c r="AH37" s="233">
        <v>0.8817476851851852</v>
      </c>
      <c r="AI37" s="420">
        <f t="shared" si="55"/>
        <v>45367.881747685184</v>
      </c>
      <c r="AJ37" s="233" t="s">
        <v>324</v>
      </c>
      <c r="AK37" s="234">
        <v>8.0000000000000002E-3</v>
      </c>
      <c r="AL37" s="234">
        <v>3.2000000000000001E-2</v>
      </c>
      <c r="AM37" s="234">
        <v>3.2000000000000001E-2</v>
      </c>
      <c r="AN37" s="234">
        <f t="shared" si="3"/>
        <v>177.87452760322253</v>
      </c>
      <c r="AO37" s="234">
        <f t="shared" si="56"/>
        <v>5558.5789876007038</v>
      </c>
      <c r="AP37" s="425">
        <f t="shared" si="57"/>
        <v>44.468631900805633</v>
      </c>
      <c r="AQ37" s="403">
        <f t="shared" si="4"/>
        <v>183.4</v>
      </c>
      <c r="AR37" s="234">
        <f t="shared" si="58"/>
        <v>5.3901372000976524</v>
      </c>
      <c r="AS37" s="234">
        <f t="shared" si="59"/>
        <v>5.7378879872007262</v>
      </c>
      <c r="AT37" s="234">
        <f t="shared" si="60"/>
        <v>39.078494700707978</v>
      </c>
      <c r="AU37" s="234">
        <f t="shared" si="61"/>
        <v>50.206519888006362</v>
      </c>
      <c r="AY37" s="146">
        <v>0.86322916666666671</v>
      </c>
      <c r="AZ37" s="421">
        <f t="shared" si="20"/>
        <v>45367.863229166665</v>
      </c>
      <c r="BA37" s="185" t="s">
        <v>327</v>
      </c>
      <c r="BB37" s="142">
        <v>1.2999999999999999E-2</v>
      </c>
      <c r="BC37" s="142">
        <v>7.4999999999999997E-2</v>
      </c>
      <c r="BD37" s="142">
        <v>7.4999999999999997E-2</v>
      </c>
      <c r="BE37" s="142">
        <f t="shared" si="5"/>
        <v>348.33579410318083</v>
      </c>
      <c r="BF37" s="142">
        <f t="shared" si="62"/>
        <v>4644.4772547090779</v>
      </c>
      <c r="BG37" s="424">
        <f t="shared" si="54"/>
        <v>60.378204311218013</v>
      </c>
      <c r="BH37" s="403">
        <f t="shared" si="7"/>
        <v>348.4</v>
      </c>
      <c r="BI37" s="142">
        <f t="shared" si="63"/>
        <v>4.5833657118839586</v>
      </c>
      <c r="BJ37" s="142">
        <f t="shared" si="64"/>
        <v>4.7072404608537957</v>
      </c>
      <c r="BK37" s="142">
        <f t="shared" si="65"/>
        <v>55.794838599334057</v>
      </c>
      <c r="BL37" s="142">
        <f t="shared" si="66"/>
        <v>65.08544477207181</v>
      </c>
    </row>
    <row r="38" spans="12:64" x14ac:dyDescent="0.25">
      <c r="AH38" s="233">
        <v>0.88548611111111108</v>
      </c>
      <c r="AI38" s="420">
        <f t="shared" si="55"/>
        <v>45367.88548611111</v>
      </c>
      <c r="AJ38" s="233" t="s">
        <v>324</v>
      </c>
      <c r="AK38" s="234">
        <v>8.0000000000000002E-3</v>
      </c>
      <c r="AL38" s="234">
        <v>3.2000000000000001E-2</v>
      </c>
      <c r="AM38" s="234">
        <v>3.2000000000000001E-2</v>
      </c>
      <c r="AN38" s="234">
        <f t="shared" ref="AN38:AN61" si="67">$AD$7</f>
        <v>177.87452760322253</v>
      </c>
      <c r="AO38" s="234">
        <f t="shared" si="56"/>
        <v>5558.5789876007038</v>
      </c>
      <c r="AP38" s="425">
        <f t="shared" si="57"/>
        <v>44.468631900805633</v>
      </c>
      <c r="AQ38" s="403">
        <f t="shared" ref="AQ38:AQ61" si="68">(AL38*AO38)/SIN(RADIANS(-$AB$7))</f>
        <v>183.4</v>
      </c>
      <c r="AR38" s="234">
        <f t="shared" si="58"/>
        <v>5.3901372000976524</v>
      </c>
      <c r="AS38" s="234">
        <f t="shared" si="59"/>
        <v>5.7378879872007262</v>
      </c>
      <c r="AT38" s="234">
        <f t="shared" si="60"/>
        <v>39.078494700707978</v>
      </c>
      <c r="AU38" s="234">
        <f t="shared" si="61"/>
        <v>50.206519888006362</v>
      </c>
      <c r="AY38" s="146">
        <v>0.86392361111111116</v>
      </c>
      <c r="AZ38" s="421">
        <f t="shared" si="20"/>
        <v>45367.863923611112</v>
      </c>
      <c r="BA38" s="185" t="s">
        <v>327</v>
      </c>
      <c r="BB38" s="142">
        <v>1.4E-2</v>
      </c>
      <c r="BC38" s="142">
        <v>7.4999999999999997E-2</v>
      </c>
      <c r="BD38" s="142">
        <v>7.4999999999999997E-2</v>
      </c>
      <c r="BE38" s="142">
        <f t="shared" ref="BE38:BE70" si="69">$AD$13</f>
        <v>348.33579410318083</v>
      </c>
      <c r="BF38" s="142">
        <f t="shared" ref="BF38:BF45" si="70">BE38/BD38</f>
        <v>4644.4772547090779</v>
      </c>
      <c r="BG38" s="424">
        <f t="shared" ref="BG38:BG45" si="71">BB38*BF38</f>
        <v>65.022681565927087</v>
      </c>
      <c r="BH38" s="403">
        <f t="shared" ref="BH38:BH70" si="72">(BC38*BF38)/SIN(RADIANS(-$AB$13))</f>
        <v>348.4</v>
      </c>
      <c r="BI38" s="142">
        <f t="shared" ref="BI38:BI45" si="73">0.001*((BE38/(BD38+0.001)))</f>
        <v>4.5833657118839586</v>
      </c>
      <c r="BJ38" s="142">
        <f t="shared" ref="BJ38:BJ45" si="74">0.001*((BE38/(BD38-0.001)))</f>
        <v>4.7072404608537957</v>
      </c>
      <c r="BK38" s="142">
        <f t="shared" ref="BK38:BK45" si="75">BG38-BI38</f>
        <v>60.43931585404313</v>
      </c>
      <c r="BL38" s="142">
        <f t="shared" ref="BL38:BL45" si="76">BG38+BJ38</f>
        <v>69.729922026780883</v>
      </c>
    </row>
    <row r="39" spans="12:64" x14ac:dyDescent="0.25">
      <c r="AH39" s="233">
        <v>0.88895833333333341</v>
      </c>
      <c r="AI39" s="420">
        <f t="shared" si="55"/>
        <v>45367.888958333337</v>
      </c>
      <c r="AJ39" s="233" t="s">
        <v>324</v>
      </c>
      <c r="AK39" s="234">
        <v>7.0000000000000001E-3</v>
      </c>
      <c r="AL39" s="234">
        <v>3.2000000000000001E-2</v>
      </c>
      <c r="AM39" s="234">
        <v>3.2000000000000001E-2</v>
      </c>
      <c r="AN39" s="234">
        <f t="shared" si="67"/>
        <v>177.87452760322253</v>
      </c>
      <c r="AO39" s="234">
        <f t="shared" si="56"/>
        <v>5558.5789876007038</v>
      </c>
      <c r="AP39" s="425">
        <f t="shared" si="57"/>
        <v>38.910052913204929</v>
      </c>
      <c r="AQ39" s="403">
        <f t="shared" si="68"/>
        <v>183.4</v>
      </c>
      <c r="AR39" s="234">
        <f t="shared" si="58"/>
        <v>5.3901372000976524</v>
      </c>
      <c r="AS39" s="234">
        <f t="shared" si="59"/>
        <v>5.7378879872007262</v>
      </c>
      <c r="AT39" s="234">
        <f t="shared" si="60"/>
        <v>33.519915713107274</v>
      </c>
      <c r="AU39" s="234">
        <f t="shared" si="61"/>
        <v>44.647940900405658</v>
      </c>
      <c r="AY39" s="146">
        <v>0.8646759259259259</v>
      </c>
      <c r="AZ39" s="421">
        <f t="shared" si="20"/>
        <v>45367.864675925928</v>
      </c>
      <c r="BA39" s="185" t="s">
        <v>327</v>
      </c>
      <c r="BB39" s="142">
        <v>1.4E-2</v>
      </c>
      <c r="BC39" s="142">
        <v>7.4999999999999997E-2</v>
      </c>
      <c r="BD39" s="142">
        <v>7.4999999999999997E-2</v>
      </c>
      <c r="BE39" s="142">
        <f t="shared" si="69"/>
        <v>348.33579410318083</v>
      </c>
      <c r="BF39" s="142">
        <f t="shared" si="70"/>
        <v>4644.4772547090779</v>
      </c>
      <c r="BG39" s="424">
        <f t="shared" si="71"/>
        <v>65.022681565927087</v>
      </c>
      <c r="BH39" s="403">
        <f t="shared" si="72"/>
        <v>348.4</v>
      </c>
      <c r="BI39" s="142">
        <f t="shared" si="73"/>
        <v>4.5833657118839586</v>
      </c>
      <c r="BJ39" s="142">
        <f t="shared" si="74"/>
        <v>4.7072404608537957</v>
      </c>
      <c r="BK39" s="142">
        <f t="shared" si="75"/>
        <v>60.43931585404313</v>
      </c>
      <c r="BL39" s="142">
        <f t="shared" si="76"/>
        <v>69.729922026780883</v>
      </c>
    </row>
    <row r="40" spans="12:64" x14ac:dyDescent="0.25">
      <c r="AH40" s="233">
        <v>0.8924537037037038</v>
      </c>
      <c r="AI40" s="420">
        <f t="shared" si="55"/>
        <v>45367.892453703702</v>
      </c>
      <c r="AJ40" s="233" t="s">
        <v>324</v>
      </c>
      <c r="AK40" s="234">
        <v>7.0000000000000001E-3</v>
      </c>
      <c r="AL40" s="234">
        <v>3.2000000000000001E-2</v>
      </c>
      <c r="AM40" s="234">
        <v>3.2000000000000001E-2</v>
      </c>
      <c r="AN40" s="234">
        <f t="shared" si="67"/>
        <v>177.87452760322253</v>
      </c>
      <c r="AO40" s="234">
        <f t="shared" si="56"/>
        <v>5558.5789876007038</v>
      </c>
      <c r="AP40" s="425">
        <f t="shared" si="57"/>
        <v>38.910052913204929</v>
      </c>
      <c r="AQ40" s="403">
        <f t="shared" si="68"/>
        <v>183.4</v>
      </c>
      <c r="AR40" s="234">
        <f t="shared" si="58"/>
        <v>5.3901372000976524</v>
      </c>
      <c r="AS40" s="234">
        <f t="shared" si="59"/>
        <v>5.7378879872007262</v>
      </c>
      <c r="AT40" s="234">
        <f t="shared" si="60"/>
        <v>33.519915713107274</v>
      </c>
      <c r="AU40" s="234">
        <f t="shared" si="61"/>
        <v>44.647940900405658</v>
      </c>
      <c r="AX40">
        <f>0.103/1.45</f>
        <v>7.103448275862069E-2</v>
      </c>
      <c r="AY40" s="146">
        <v>0.86528935185185185</v>
      </c>
      <c r="AZ40" s="421">
        <f t="shared" si="20"/>
        <v>45367.865289351852</v>
      </c>
      <c r="BA40" s="185" t="s">
        <v>327</v>
      </c>
      <c r="BB40" s="142">
        <v>1.4E-2</v>
      </c>
      <c r="BC40" s="142">
        <v>7.4999999999999997E-2</v>
      </c>
      <c r="BD40" s="142">
        <v>7.4999999999999997E-2</v>
      </c>
      <c r="BE40" s="142">
        <f t="shared" si="69"/>
        <v>348.33579410318083</v>
      </c>
      <c r="BF40" s="142">
        <f t="shared" si="70"/>
        <v>4644.4772547090779</v>
      </c>
      <c r="BG40" s="424">
        <f t="shared" si="71"/>
        <v>65.022681565927087</v>
      </c>
      <c r="BH40" s="403">
        <f t="shared" si="72"/>
        <v>348.4</v>
      </c>
      <c r="BI40" s="142">
        <f t="shared" si="73"/>
        <v>4.5833657118839586</v>
      </c>
      <c r="BJ40" s="142">
        <f t="shared" si="74"/>
        <v>4.7072404608537957</v>
      </c>
      <c r="BK40" s="142">
        <f t="shared" si="75"/>
        <v>60.43931585404313</v>
      </c>
      <c r="BL40" s="142">
        <f t="shared" si="76"/>
        <v>69.729922026780883</v>
      </c>
    </row>
    <row r="41" spans="12:64" x14ac:dyDescent="0.25">
      <c r="AH41" s="233">
        <v>0.89586805555555549</v>
      </c>
      <c r="AI41" s="420">
        <f t="shared" ref="AI41:AI49" si="77">DATE(2024,3,16) + AH41</f>
        <v>45367.895868055559</v>
      </c>
      <c r="AJ41" s="233" t="s">
        <v>324</v>
      </c>
      <c r="AK41" s="234">
        <v>7.0000000000000001E-3</v>
      </c>
      <c r="AL41" s="234">
        <v>3.2000000000000001E-2</v>
      </c>
      <c r="AM41" s="234">
        <v>3.2000000000000001E-2</v>
      </c>
      <c r="AN41" s="234">
        <f t="shared" si="67"/>
        <v>177.87452760322253</v>
      </c>
      <c r="AO41" s="234">
        <f t="shared" ref="AO41:AO49" si="78">AN41/AM41</f>
        <v>5558.5789876007038</v>
      </c>
      <c r="AP41" s="425">
        <f t="shared" ref="AP41:AP49" si="79">AK41*AO41</f>
        <v>38.910052913204929</v>
      </c>
      <c r="AQ41" s="403">
        <f t="shared" si="68"/>
        <v>183.4</v>
      </c>
      <c r="AR41" s="234">
        <f t="shared" ref="AR41:AR49" si="80">0.001*((AN41/(AM41+0.001)))</f>
        <v>5.3901372000976524</v>
      </c>
      <c r="AS41" s="234">
        <f t="shared" ref="AS41:AS49" si="81">0.001*((AN41/(AM41-0.001)))</f>
        <v>5.7378879872007262</v>
      </c>
      <c r="AT41" s="234">
        <f t="shared" ref="AT41:AT49" si="82">AP41-AR41</f>
        <v>33.519915713107274</v>
      </c>
      <c r="AU41" s="234">
        <f t="shared" ref="AU41:AU49" si="83">AP41+AS41</f>
        <v>44.647940900405658</v>
      </c>
      <c r="AY41" s="146">
        <v>0.86604166666666671</v>
      </c>
      <c r="AZ41" s="421">
        <f t="shared" si="20"/>
        <v>45367.866041666668</v>
      </c>
      <c r="BA41" s="185" t="s">
        <v>327</v>
      </c>
      <c r="BB41" s="142">
        <v>1.2999999999999999E-2</v>
      </c>
      <c r="BC41" s="142">
        <v>7.4999999999999997E-2</v>
      </c>
      <c r="BD41" s="142">
        <v>7.4999999999999997E-2</v>
      </c>
      <c r="BE41" s="142">
        <f t="shared" si="69"/>
        <v>348.33579410318083</v>
      </c>
      <c r="BF41" s="142">
        <f t="shared" si="70"/>
        <v>4644.4772547090779</v>
      </c>
      <c r="BG41" s="424">
        <f t="shared" si="71"/>
        <v>60.378204311218013</v>
      </c>
      <c r="BH41" s="403">
        <f t="shared" si="72"/>
        <v>348.4</v>
      </c>
      <c r="BI41" s="142">
        <f t="shared" si="73"/>
        <v>4.5833657118839586</v>
      </c>
      <c r="BJ41" s="142">
        <f t="shared" si="74"/>
        <v>4.7072404608537957</v>
      </c>
      <c r="BK41" s="142">
        <f t="shared" si="75"/>
        <v>55.794838599334057</v>
      </c>
      <c r="BL41" s="142">
        <f t="shared" si="76"/>
        <v>65.08544477207181</v>
      </c>
    </row>
    <row r="42" spans="12:64" x14ac:dyDescent="0.25">
      <c r="AH42" s="233">
        <v>0.89939814814814811</v>
      </c>
      <c r="AI42" s="420">
        <f t="shared" si="77"/>
        <v>45367.899398148147</v>
      </c>
      <c r="AJ42" s="233" t="s">
        <v>324</v>
      </c>
      <c r="AK42" s="234">
        <v>7.0000000000000001E-3</v>
      </c>
      <c r="AL42" s="234">
        <v>3.2000000000000001E-2</v>
      </c>
      <c r="AM42" s="234">
        <v>3.2000000000000001E-2</v>
      </c>
      <c r="AN42" s="234">
        <f t="shared" si="67"/>
        <v>177.87452760322253</v>
      </c>
      <c r="AO42" s="234">
        <f t="shared" si="78"/>
        <v>5558.5789876007038</v>
      </c>
      <c r="AP42" s="425">
        <f t="shared" si="79"/>
        <v>38.910052913204929</v>
      </c>
      <c r="AQ42" s="403">
        <f t="shared" si="68"/>
        <v>183.4</v>
      </c>
      <c r="AR42" s="234">
        <f t="shared" si="80"/>
        <v>5.3901372000976524</v>
      </c>
      <c r="AS42" s="234">
        <f t="shared" si="81"/>
        <v>5.7378879872007262</v>
      </c>
      <c r="AT42" s="234">
        <f t="shared" si="82"/>
        <v>33.519915713107274</v>
      </c>
      <c r="AU42" s="234">
        <f t="shared" si="83"/>
        <v>44.647940900405658</v>
      </c>
      <c r="AY42" s="146">
        <v>0.86673611111111104</v>
      </c>
      <c r="AZ42" s="421">
        <f t="shared" si="20"/>
        <v>45367.866736111115</v>
      </c>
      <c r="BA42" s="185" t="s">
        <v>327</v>
      </c>
      <c r="BB42" s="142">
        <v>8.0000000000000002E-3</v>
      </c>
      <c r="BC42" s="142">
        <v>4.2000000000000003E-2</v>
      </c>
      <c r="BD42" s="142">
        <v>4.2000000000000003E-2</v>
      </c>
      <c r="BE42" s="142">
        <f t="shared" si="69"/>
        <v>348.33579410318083</v>
      </c>
      <c r="BF42" s="142">
        <f t="shared" si="70"/>
        <v>8293.7093834090665</v>
      </c>
      <c r="BG42" s="424">
        <f t="shared" si="71"/>
        <v>66.349675067272528</v>
      </c>
      <c r="BH42" s="403">
        <f t="shared" si="72"/>
        <v>348.4</v>
      </c>
      <c r="BI42" s="142">
        <f t="shared" si="73"/>
        <v>8.1008324210042044</v>
      </c>
      <c r="BJ42" s="142">
        <f t="shared" si="74"/>
        <v>8.4959949781263617</v>
      </c>
      <c r="BK42" s="142">
        <f t="shared" si="75"/>
        <v>58.248842646268322</v>
      </c>
      <c r="BL42" s="142">
        <f t="shared" si="76"/>
        <v>74.84567004539889</v>
      </c>
    </row>
    <row r="43" spans="12:64" x14ac:dyDescent="0.25">
      <c r="AH43" s="233">
        <v>0.90281250000000002</v>
      </c>
      <c r="AI43" s="420">
        <f t="shared" si="77"/>
        <v>45367.902812499997</v>
      </c>
      <c r="AJ43" s="233" t="s">
        <v>324</v>
      </c>
      <c r="AK43" s="234">
        <v>6.0000000000000001E-3</v>
      </c>
      <c r="AL43" s="234">
        <v>3.2000000000000001E-2</v>
      </c>
      <c r="AM43" s="234">
        <v>3.2000000000000001E-2</v>
      </c>
      <c r="AN43" s="234">
        <f t="shared" si="67"/>
        <v>177.87452760322253</v>
      </c>
      <c r="AO43" s="234">
        <f t="shared" si="78"/>
        <v>5558.5789876007038</v>
      </c>
      <c r="AP43" s="425">
        <f t="shared" si="79"/>
        <v>33.351473925604225</v>
      </c>
      <c r="AQ43" s="403">
        <f t="shared" si="68"/>
        <v>183.4</v>
      </c>
      <c r="AR43" s="234">
        <f t="shared" si="80"/>
        <v>5.3901372000976524</v>
      </c>
      <c r="AS43" s="234">
        <f t="shared" si="81"/>
        <v>5.7378879872007262</v>
      </c>
      <c r="AT43" s="234">
        <f t="shared" si="82"/>
        <v>27.961336725506573</v>
      </c>
      <c r="AU43" s="234">
        <f t="shared" si="83"/>
        <v>39.089361912804954</v>
      </c>
      <c r="AY43" s="146">
        <v>0.86746527777777782</v>
      </c>
      <c r="AZ43" s="421">
        <f t="shared" si="20"/>
        <v>45367.867465277777</v>
      </c>
      <c r="BA43" s="185" t="s">
        <v>327</v>
      </c>
      <c r="BB43" s="142">
        <v>8.0000000000000002E-3</v>
      </c>
      <c r="BC43" s="142">
        <v>4.2000000000000003E-2</v>
      </c>
      <c r="BD43" s="142">
        <v>4.2000000000000003E-2</v>
      </c>
      <c r="BE43" s="142">
        <f t="shared" si="69"/>
        <v>348.33579410318083</v>
      </c>
      <c r="BF43" s="142">
        <f t="shared" si="70"/>
        <v>8293.7093834090665</v>
      </c>
      <c r="BG43" s="424">
        <f t="shared" si="71"/>
        <v>66.349675067272528</v>
      </c>
      <c r="BH43" s="403">
        <f t="shared" si="72"/>
        <v>348.4</v>
      </c>
      <c r="BI43" s="142">
        <f t="shared" si="73"/>
        <v>8.1008324210042044</v>
      </c>
      <c r="BJ43" s="142">
        <f t="shared" si="74"/>
        <v>8.4959949781263617</v>
      </c>
      <c r="BK43" s="142">
        <f t="shared" si="75"/>
        <v>58.248842646268322</v>
      </c>
      <c r="BL43" s="142">
        <f t="shared" si="76"/>
        <v>74.84567004539889</v>
      </c>
    </row>
    <row r="44" spans="12:64" x14ac:dyDescent="0.25">
      <c r="AH44" s="233">
        <v>0.90633101851851849</v>
      </c>
      <c r="AI44" s="420">
        <f t="shared" si="77"/>
        <v>45367.906331018516</v>
      </c>
      <c r="AJ44" s="233" t="s">
        <v>324</v>
      </c>
      <c r="AK44" s="234">
        <v>6.0000000000000001E-3</v>
      </c>
      <c r="AL44" s="234">
        <v>3.2000000000000001E-2</v>
      </c>
      <c r="AM44" s="234">
        <v>3.2000000000000001E-2</v>
      </c>
      <c r="AN44" s="234">
        <f t="shared" si="67"/>
        <v>177.87452760322253</v>
      </c>
      <c r="AO44" s="234">
        <f t="shared" si="78"/>
        <v>5558.5789876007038</v>
      </c>
      <c r="AP44" s="425">
        <f t="shared" si="79"/>
        <v>33.351473925604225</v>
      </c>
      <c r="AQ44" s="403">
        <f t="shared" si="68"/>
        <v>183.4</v>
      </c>
      <c r="AR44" s="234">
        <f t="shared" si="80"/>
        <v>5.3901372000976524</v>
      </c>
      <c r="AS44" s="234">
        <f t="shared" si="81"/>
        <v>5.7378879872007262</v>
      </c>
      <c r="AT44" s="234">
        <f t="shared" si="82"/>
        <v>27.961336725506573</v>
      </c>
      <c r="AU44" s="234">
        <f t="shared" si="83"/>
        <v>39.089361912804954</v>
      </c>
      <c r="AY44" s="146">
        <v>0.86814814814814811</v>
      </c>
      <c r="AZ44" s="421">
        <f t="shared" si="20"/>
        <v>45367.868148148147</v>
      </c>
      <c r="BA44" s="185" t="s">
        <v>327</v>
      </c>
      <c r="BB44" s="142">
        <v>8.0000000000000002E-3</v>
      </c>
      <c r="BC44" s="142">
        <v>4.2000000000000003E-2</v>
      </c>
      <c r="BD44" s="142">
        <v>4.2000000000000003E-2</v>
      </c>
      <c r="BE44" s="142">
        <f t="shared" si="69"/>
        <v>348.33579410318083</v>
      </c>
      <c r="BF44" s="142">
        <f t="shared" si="70"/>
        <v>8293.7093834090665</v>
      </c>
      <c r="BG44" s="424">
        <f t="shared" si="71"/>
        <v>66.349675067272528</v>
      </c>
      <c r="BH44" s="403">
        <f t="shared" si="72"/>
        <v>348.4</v>
      </c>
      <c r="BI44" s="142">
        <f t="shared" si="73"/>
        <v>8.1008324210042044</v>
      </c>
      <c r="BJ44" s="142">
        <f t="shared" si="74"/>
        <v>8.4959949781263617</v>
      </c>
      <c r="BK44" s="142">
        <f t="shared" si="75"/>
        <v>58.248842646268322</v>
      </c>
      <c r="BL44" s="142">
        <f t="shared" si="76"/>
        <v>74.84567004539889</v>
      </c>
    </row>
    <row r="45" spans="12:64" x14ac:dyDescent="0.25">
      <c r="AH45" s="233">
        <v>0.90972222222222221</v>
      </c>
      <c r="AI45" s="420">
        <f t="shared" si="77"/>
        <v>45367.909722222219</v>
      </c>
      <c r="AJ45" s="233" t="s">
        <v>324</v>
      </c>
      <c r="AK45" s="234">
        <v>5.0000000000000001E-3</v>
      </c>
      <c r="AL45" s="234">
        <v>3.2000000000000001E-2</v>
      </c>
      <c r="AM45" s="234">
        <v>3.2000000000000001E-2</v>
      </c>
      <c r="AN45" s="234">
        <f t="shared" si="67"/>
        <v>177.87452760322253</v>
      </c>
      <c r="AO45" s="234">
        <f t="shared" si="78"/>
        <v>5558.5789876007038</v>
      </c>
      <c r="AP45" s="425">
        <f t="shared" si="79"/>
        <v>27.792894938003521</v>
      </c>
      <c r="AQ45" s="403">
        <f t="shared" si="68"/>
        <v>183.4</v>
      </c>
      <c r="AR45" s="234">
        <f t="shared" si="80"/>
        <v>5.3901372000976524</v>
      </c>
      <c r="AS45" s="234">
        <f t="shared" si="81"/>
        <v>5.7378879872007262</v>
      </c>
      <c r="AT45" s="234">
        <f t="shared" si="82"/>
        <v>22.402757737905869</v>
      </c>
      <c r="AU45" s="234">
        <f t="shared" si="83"/>
        <v>33.53078292520425</v>
      </c>
      <c r="AY45" s="146">
        <v>0.8687731481481481</v>
      </c>
      <c r="AZ45" s="421">
        <f t="shared" si="20"/>
        <v>45367.868773148148</v>
      </c>
      <c r="BA45" s="185" t="s">
        <v>327</v>
      </c>
      <c r="BB45" s="142">
        <v>7.0000000000000001E-3</v>
      </c>
      <c r="BC45" s="142">
        <v>4.2000000000000003E-2</v>
      </c>
      <c r="BD45" s="142">
        <v>4.2000000000000003E-2</v>
      </c>
      <c r="BE45" s="142">
        <f t="shared" si="69"/>
        <v>348.33579410318083</v>
      </c>
      <c r="BF45" s="142">
        <f t="shared" si="70"/>
        <v>8293.7093834090665</v>
      </c>
      <c r="BG45" s="424">
        <f t="shared" si="71"/>
        <v>58.055965683863469</v>
      </c>
      <c r="BH45" s="403">
        <f t="shared" si="72"/>
        <v>348.4</v>
      </c>
      <c r="BI45" s="142">
        <f t="shared" si="73"/>
        <v>8.1008324210042044</v>
      </c>
      <c r="BJ45" s="142">
        <f t="shared" si="74"/>
        <v>8.4959949781263617</v>
      </c>
      <c r="BK45" s="142">
        <f t="shared" si="75"/>
        <v>49.955133262859263</v>
      </c>
      <c r="BL45" s="142">
        <f t="shared" si="76"/>
        <v>66.551960661989824</v>
      </c>
    </row>
    <row r="46" spans="12:64" x14ac:dyDescent="0.25">
      <c r="AH46" s="233">
        <v>0.9132407407407408</v>
      </c>
      <c r="AI46" s="420">
        <f t="shared" si="77"/>
        <v>45367.913240740738</v>
      </c>
      <c r="AJ46" s="233" t="s">
        <v>324</v>
      </c>
      <c r="AK46" s="234">
        <v>4.0000000000000001E-3</v>
      </c>
      <c r="AL46" s="234">
        <v>3.2000000000000001E-2</v>
      </c>
      <c r="AM46" s="234">
        <v>3.2000000000000001E-2</v>
      </c>
      <c r="AN46" s="234">
        <f t="shared" si="67"/>
        <v>177.87452760322253</v>
      </c>
      <c r="AO46" s="234">
        <f t="shared" si="78"/>
        <v>5558.5789876007038</v>
      </c>
      <c r="AP46" s="425">
        <f t="shared" si="79"/>
        <v>22.234315950402816</v>
      </c>
      <c r="AQ46" s="403">
        <f t="shared" si="68"/>
        <v>183.4</v>
      </c>
      <c r="AR46" s="234">
        <f t="shared" si="80"/>
        <v>5.3901372000976524</v>
      </c>
      <c r="AS46" s="234">
        <f t="shared" si="81"/>
        <v>5.7378879872007262</v>
      </c>
      <c r="AT46" s="234">
        <f t="shared" si="82"/>
        <v>16.844178750305165</v>
      </c>
      <c r="AU46" s="234">
        <f t="shared" si="83"/>
        <v>27.972203937603542</v>
      </c>
      <c r="AY46" s="146">
        <v>0.86951388888888881</v>
      </c>
      <c r="AZ46" s="421">
        <f t="shared" si="20"/>
        <v>45367.869513888887</v>
      </c>
      <c r="BA46" s="185" t="s">
        <v>327</v>
      </c>
      <c r="BB46" s="142">
        <v>8.0000000000000002E-3</v>
      </c>
      <c r="BC46" s="142">
        <v>4.2000000000000003E-2</v>
      </c>
      <c r="BD46" s="142">
        <v>4.2000000000000003E-2</v>
      </c>
      <c r="BE46" s="142">
        <f t="shared" si="69"/>
        <v>348.33579410318083</v>
      </c>
      <c r="BF46" s="142">
        <f t="shared" ref="BF46:BF50" si="84">BE46/BD46</f>
        <v>8293.7093834090665</v>
      </c>
      <c r="BG46" s="424">
        <f t="shared" ref="BG46:BG50" si="85">BB46*BF46</f>
        <v>66.349675067272528</v>
      </c>
      <c r="BH46" s="403">
        <f t="shared" si="72"/>
        <v>348.4</v>
      </c>
      <c r="BI46" s="142">
        <f t="shared" ref="BI46:BI50" si="86">0.001*((BE46/(BD46+0.001)))</f>
        <v>8.1008324210042044</v>
      </c>
      <c r="BJ46" s="142">
        <f t="shared" ref="BJ46:BJ50" si="87">0.001*((BE46/(BD46-0.001)))</f>
        <v>8.4959949781263617</v>
      </c>
      <c r="BK46" s="142">
        <f t="shared" ref="BK46:BK50" si="88">BG46-BI46</f>
        <v>58.248842646268322</v>
      </c>
      <c r="BL46" s="142">
        <f t="shared" ref="BL46:BL50" si="89">BG46+BJ46</f>
        <v>74.84567004539889</v>
      </c>
    </row>
    <row r="47" spans="12:64" x14ac:dyDescent="0.25">
      <c r="AH47" s="233">
        <v>0.91674768518518512</v>
      </c>
      <c r="AI47" s="420">
        <f t="shared" si="77"/>
        <v>45367.916747685187</v>
      </c>
      <c r="AJ47" s="233" t="s">
        <v>324</v>
      </c>
      <c r="AK47" s="234">
        <v>4.0000000000000001E-3</v>
      </c>
      <c r="AL47" s="234">
        <v>3.2000000000000001E-2</v>
      </c>
      <c r="AM47" s="234">
        <v>3.2000000000000001E-2</v>
      </c>
      <c r="AN47" s="234">
        <f t="shared" si="67"/>
        <v>177.87452760322253</v>
      </c>
      <c r="AO47" s="234">
        <f t="shared" si="78"/>
        <v>5558.5789876007038</v>
      </c>
      <c r="AP47" s="425">
        <f t="shared" si="79"/>
        <v>22.234315950402816</v>
      </c>
      <c r="AQ47" s="403">
        <f t="shared" si="68"/>
        <v>183.4</v>
      </c>
      <c r="AR47" s="234">
        <f t="shared" si="80"/>
        <v>5.3901372000976524</v>
      </c>
      <c r="AS47" s="234">
        <f t="shared" si="81"/>
        <v>5.7378879872007262</v>
      </c>
      <c r="AT47" s="234">
        <f t="shared" si="82"/>
        <v>16.844178750305165</v>
      </c>
      <c r="AU47" s="234">
        <f t="shared" si="83"/>
        <v>27.972203937603542</v>
      </c>
      <c r="AY47" s="146">
        <v>0.87025462962962974</v>
      </c>
      <c r="AZ47" s="421">
        <f t="shared" si="20"/>
        <v>45367.870254629626</v>
      </c>
      <c r="BA47" s="185" t="s">
        <v>327</v>
      </c>
      <c r="BB47" s="142">
        <v>7.0000000000000001E-3</v>
      </c>
      <c r="BC47" s="142">
        <v>4.2000000000000003E-2</v>
      </c>
      <c r="BD47" s="142">
        <v>4.2000000000000003E-2</v>
      </c>
      <c r="BE47" s="142">
        <f t="shared" si="69"/>
        <v>348.33579410318083</v>
      </c>
      <c r="BF47" s="142">
        <f t="shared" si="84"/>
        <v>8293.7093834090665</v>
      </c>
      <c r="BG47" s="424">
        <f t="shared" si="85"/>
        <v>58.055965683863469</v>
      </c>
      <c r="BH47" s="403">
        <f t="shared" si="72"/>
        <v>348.4</v>
      </c>
      <c r="BI47" s="142">
        <f t="shared" si="86"/>
        <v>8.1008324210042044</v>
      </c>
      <c r="BJ47" s="142">
        <f t="shared" si="87"/>
        <v>8.4959949781263617</v>
      </c>
      <c r="BK47" s="142">
        <f t="shared" si="88"/>
        <v>49.955133262859263</v>
      </c>
      <c r="BL47" s="142">
        <f t="shared" si="89"/>
        <v>66.551960661989824</v>
      </c>
    </row>
    <row r="48" spans="12:64" x14ac:dyDescent="0.25">
      <c r="AH48" s="233">
        <v>0.92024305555555552</v>
      </c>
      <c r="AI48" s="420">
        <f t="shared" si="77"/>
        <v>45367.920243055552</v>
      </c>
      <c r="AJ48" s="233" t="s">
        <v>324</v>
      </c>
      <c r="AK48" s="234">
        <v>4.0000000000000001E-3</v>
      </c>
      <c r="AL48" s="234">
        <v>3.2000000000000001E-2</v>
      </c>
      <c r="AM48" s="234">
        <v>3.2000000000000001E-2</v>
      </c>
      <c r="AN48" s="234">
        <f t="shared" si="67"/>
        <v>177.87452760322253</v>
      </c>
      <c r="AO48" s="234">
        <f t="shared" si="78"/>
        <v>5558.5789876007038</v>
      </c>
      <c r="AP48" s="425">
        <f t="shared" si="79"/>
        <v>22.234315950402816</v>
      </c>
      <c r="AQ48" s="403">
        <f t="shared" si="68"/>
        <v>183.4</v>
      </c>
      <c r="AR48" s="234">
        <f t="shared" si="80"/>
        <v>5.3901372000976524</v>
      </c>
      <c r="AS48" s="234">
        <f t="shared" si="81"/>
        <v>5.7378879872007262</v>
      </c>
      <c r="AT48" s="234">
        <f t="shared" si="82"/>
        <v>16.844178750305165</v>
      </c>
      <c r="AU48" s="234">
        <f t="shared" si="83"/>
        <v>27.972203937603542</v>
      </c>
      <c r="AY48" s="146">
        <v>0.87085648148148154</v>
      </c>
      <c r="AZ48" s="421">
        <f t="shared" si="20"/>
        <v>45367.870856481481</v>
      </c>
      <c r="BA48" s="185" t="s">
        <v>327</v>
      </c>
      <c r="BB48" s="142">
        <v>8.9999999999999993E-3</v>
      </c>
      <c r="BC48" s="142">
        <v>4.2000000000000003E-2</v>
      </c>
      <c r="BD48" s="142">
        <v>4.2000000000000003E-2</v>
      </c>
      <c r="BE48" s="142">
        <f t="shared" si="69"/>
        <v>348.33579410318083</v>
      </c>
      <c r="BF48" s="142">
        <f t="shared" si="84"/>
        <v>8293.7093834090665</v>
      </c>
      <c r="BG48" s="424">
        <f t="shared" si="85"/>
        <v>74.643384450681594</v>
      </c>
      <c r="BH48" s="403">
        <f t="shared" si="72"/>
        <v>348.4</v>
      </c>
      <c r="BI48" s="142">
        <f t="shared" si="86"/>
        <v>8.1008324210042044</v>
      </c>
      <c r="BJ48" s="142">
        <f t="shared" si="87"/>
        <v>8.4959949781263617</v>
      </c>
      <c r="BK48" s="142">
        <f t="shared" si="88"/>
        <v>66.542552029677395</v>
      </c>
      <c r="BL48" s="142">
        <f t="shared" si="89"/>
        <v>83.139379428807956</v>
      </c>
    </row>
    <row r="49" spans="34:64" x14ac:dyDescent="0.25">
      <c r="AH49" s="233">
        <v>0.92363425925925924</v>
      </c>
      <c r="AI49" s="420">
        <f t="shared" si="77"/>
        <v>45367.923634259256</v>
      </c>
      <c r="AJ49" s="233" t="s">
        <v>324</v>
      </c>
      <c r="AK49" s="234">
        <v>4.0000000000000001E-3</v>
      </c>
      <c r="AL49" s="234">
        <v>3.2000000000000001E-2</v>
      </c>
      <c r="AM49" s="234">
        <v>3.2000000000000001E-2</v>
      </c>
      <c r="AN49" s="234">
        <f t="shared" si="67"/>
        <v>177.87452760322253</v>
      </c>
      <c r="AO49" s="234">
        <f t="shared" si="78"/>
        <v>5558.5789876007038</v>
      </c>
      <c r="AP49" s="425">
        <f t="shared" si="79"/>
        <v>22.234315950402816</v>
      </c>
      <c r="AQ49" s="403">
        <f t="shared" si="68"/>
        <v>183.4</v>
      </c>
      <c r="AR49" s="234">
        <f t="shared" si="80"/>
        <v>5.3901372000976524</v>
      </c>
      <c r="AS49" s="234">
        <f t="shared" si="81"/>
        <v>5.7378879872007262</v>
      </c>
      <c r="AT49" s="234">
        <f t="shared" si="82"/>
        <v>16.844178750305165</v>
      </c>
      <c r="AU49" s="234">
        <f t="shared" si="83"/>
        <v>27.972203937603542</v>
      </c>
      <c r="AY49" s="146">
        <v>0.8715856481481481</v>
      </c>
      <c r="AZ49" s="421">
        <f t="shared" si="20"/>
        <v>45367.87158564815</v>
      </c>
      <c r="BA49" s="185" t="s">
        <v>327</v>
      </c>
      <c r="BB49" s="142">
        <v>7.0000000000000001E-3</v>
      </c>
      <c r="BC49" s="142">
        <v>4.2000000000000003E-2</v>
      </c>
      <c r="BD49" s="142">
        <v>4.2000000000000003E-2</v>
      </c>
      <c r="BE49" s="142">
        <f t="shared" si="69"/>
        <v>348.33579410318083</v>
      </c>
      <c r="BF49" s="142">
        <f t="shared" si="84"/>
        <v>8293.7093834090665</v>
      </c>
      <c r="BG49" s="424">
        <f t="shared" si="85"/>
        <v>58.055965683863469</v>
      </c>
      <c r="BH49" s="403">
        <f t="shared" si="72"/>
        <v>348.4</v>
      </c>
      <c r="BI49" s="142">
        <f t="shared" si="86"/>
        <v>8.1008324210042044</v>
      </c>
      <c r="BJ49" s="142">
        <f t="shared" si="87"/>
        <v>8.4959949781263617</v>
      </c>
      <c r="BK49" s="142">
        <f t="shared" si="88"/>
        <v>49.955133262859263</v>
      </c>
      <c r="BL49" s="142">
        <f t="shared" si="89"/>
        <v>66.551960661989824</v>
      </c>
    </row>
    <row r="50" spans="34:64" x14ac:dyDescent="0.25">
      <c r="AH50" s="233">
        <v>0.92711805555555549</v>
      </c>
      <c r="AI50" s="420">
        <f t="shared" ref="AI50:AI58" si="90">DATE(2024,3,16) + AH50</f>
        <v>45367.927118055559</v>
      </c>
      <c r="AJ50" s="233" t="s">
        <v>324</v>
      </c>
      <c r="AK50" s="234">
        <v>4.0000000000000001E-3</v>
      </c>
      <c r="AL50" s="234">
        <v>3.2000000000000001E-2</v>
      </c>
      <c r="AM50" s="234">
        <v>3.2000000000000001E-2</v>
      </c>
      <c r="AN50" s="234">
        <f t="shared" si="67"/>
        <v>177.87452760322253</v>
      </c>
      <c r="AO50" s="234">
        <f t="shared" ref="AO50:AO58" si="91">AN50/AM50</f>
        <v>5558.5789876007038</v>
      </c>
      <c r="AP50" s="425">
        <f t="shared" ref="AP50:AP58" si="92">AK50*AO50</f>
        <v>22.234315950402816</v>
      </c>
      <c r="AQ50" s="403">
        <f t="shared" si="68"/>
        <v>183.4</v>
      </c>
      <c r="AR50" s="234">
        <f t="shared" ref="AR50:AR58" si="93">0.001*((AN50/(AM50+0.001)))</f>
        <v>5.3901372000976524</v>
      </c>
      <c r="AS50" s="234">
        <f t="shared" ref="AS50:AS58" si="94">0.001*((AN50/(AM50-0.001)))</f>
        <v>5.7378879872007262</v>
      </c>
      <c r="AT50" s="234">
        <f t="shared" ref="AT50:AT58" si="95">AP50-AR50</f>
        <v>16.844178750305165</v>
      </c>
      <c r="AU50" s="234">
        <f t="shared" ref="AU50:AU58" si="96">AP50+AS50</f>
        <v>27.972203937603542</v>
      </c>
      <c r="AY50" s="146">
        <v>0.87230324074074073</v>
      </c>
      <c r="AZ50" s="421">
        <f t="shared" si="20"/>
        <v>45367.872303240743</v>
      </c>
      <c r="BA50" s="185" t="s">
        <v>327</v>
      </c>
      <c r="BB50" s="142">
        <v>8.0000000000000002E-3</v>
      </c>
      <c r="BC50" s="142">
        <v>4.2000000000000003E-2</v>
      </c>
      <c r="BD50" s="142">
        <v>4.2000000000000003E-2</v>
      </c>
      <c r="BE50" s="142">
        <f t="shared" si="69"/>
        <v>348.33579410318083</v>
      </c>
      <c r="BF50" s="142">
        <f t="shared" si="84"/>
        <v>8293.7093834090665</v>
      </c>
      <c r="BG50" s="424">
        <f t="shared" si="85"/>
        <v>66.349675067272528</v>
      </c>
      <c r="BH50" s="403">
        <f t="shared" si="72"/>
        <v>348.4</v>
      </c>
      <c r="BI50" s="142">
        <f t="shared" si="86"/>
        <v>8.1008324210042044</v>
      </c>
      <c r="BJ50" s="142">
        <f t="shared" si="87"/>
        <v>8.4959949781263617</v>
      </c>
      <c r="BK50" s="142">
        <f t="shared" si="88"/>
        <v>58.248842646268322</v>
      </c>
      <c r="BL50" s="142">
        <f t="shared" si="89"/>
        <v>74.84567004539889</v>
      </c>
    </row>
    <row r="51" spans="34:64" x14ac:dyDescent="0.25">
      <c r="AH51" s="233">
        <v>0.93062500000000004</v>
      </c>
      <c r="AI51" s="420">
        <f t="shared" si="90"/>
        <v>45367.930625000001</v>
      </c>
      <c r="AJ51" s="233" t="s">
        <v>324</v>
      </c>
      <c r="AK51" s="234">
        <v>4.0000000000000001E-3</v>
      </c>
      <c r="AL51" s="234">
        <v>3.2000000000000001E-2</v>
      </c>
      <c r="AM51" s="234">
        <v>3.2000000000000001E-2</v>
      </c>
      <c r="AN51" s="234">
        <f t="shared" si="67"/>
        <v>177.87452760322253</v>
      </c>
      <c r="AO51" s="234">
        <f t="shared" si="91"/>
        <v>5558.5789876007038</v>
      </c>
      <c r="AP51" s="425">
        <f t="shared" si="92"/>
        <v>22.234315950402816</v>
      </c>
      <c r="AQ51" s="403">
        <f t="shared" si="68"/>
        <v>183.4</v>
      </c>
      <c r="AR51" s="234">
        <f t="shared" si="93"/>
        <v>5.3901372000976524</v>
      </c>
      <c r="AS51" s="234">
        <f t="shared" si="94"/>
        <v>5.7378879872007262</v>
      </c>
      <c r="AT51" s="234">
        <f t="shared" si="95"/>
        <v>16.844178750305165</v>
      </c>
      <c r="AU51" s="234">
        <f t="shared" si="96"/>
        <v>27.972203937603542</v>
      </c>
      <c r="AY51" s="146">
        <v>0.87302083333333336</v>
      </c>
      <c r="AZ51" s="421">
        <f t="shared" si="20"/>
        <v>45367.873020833336</v>
      </c>
      <c r="BA51" s="185" t="s">
        <v>327</v>
      </c>
      <c r="BB51" s="142">
        <v>8.0000000000000002E-3</v>
      </c>
      <c r="BC51" s="142">
        <v>4.2000000000000003E-2</v>
      </c>
      <c r="BD51" s="142">
        <v>4.2000000000000003E-2</v>
      </c>
      <c r="BE51" s="142">
        <f t="shared" si="69"/>
        <v>348.33579410318083</v>
      </c>
      <c r="BF51" s="142">
        <f t="shared" ref="BF51:BF59" si="97">BE51/BD51</f>
        <v>8293.7093834090665</v>
      </c>
      <c r="BG51" s="424">
        <f t="shared" ref="BG51:BG59" si="98">BB51*BF51</f>
        <v>66.349675067272528</v>
      </c>
      <c r="BH51" s="403">
        <f t="shared" si="72"/>
        <v>348.4</v>
      </c>
      <c r="BI51" s="142">
        <f t="shared" ref="BI51:BI59" si="99">0.001*((BE51/(BD51+0.001)))</f>
        <v>8.1008324210042044</v>
      </c>
      <c r="BJ51" s="142">
        <f t="shared" ref="BJ51:BJ59" si="100">0.001*((BE51/(BD51-0.001)))</f>
        <v>8.4959949781263617</v>
      </c>
      <c r="BK51" s="142">
        <f t="shared" ref="BK51:BK59" si="101">BG51-BI51</f>
        <v>58.248842646268322</v>
      </c>
      <c r="BL51" s="142">
        <f t="shared" ref="BL51:BL59" si="102">BG51+BJ51</f>
        <v>74.84567004539889</v>
      </c>
    </row>
    <row r="52" spans="34:64" x14ac:dyDescent="0.25">
      <c r="AH52" s="233">
        <v>0.93407407407407406</v>
      </c>
      <c r="AI52" s="420">
        <f t="shared" si="90"/>
        <v>45367.934074074074</v>
      </c>
      <c r="AJ52" s="233" t="s">
        <v>324</v>
      </c>
      <c r="AK52" s="234">
        <v>4.0000000000000001E-3</v>
      </c>
      <c r="AL52" s="234">
        <v>3.2000000000000001E-2</v>
      </c>
      <c r="AM52" s="234">
        <v>3.2000000000000001E-2</v>
      </c>
      <c r="AN52" s="234">
        <f t="shared" si="67"/>
        <v>177.87452760322253</v>
      </c>
      <c r="AO52" s="234">
        <f t="shared" si="91"/>
        <v>5558.5789876007038</v>
      </c>
      <c r="AP52" s="425">
        <f t="shared" si="92"/>
        <v>22.234315950402816</v>
      </c>
      <c r="AQ52" s="403">
        <f t="shared" si="68"/>
        <v>183.4</v>
      </c>
      <c r="AR52" s="234">
        <f t="shared" si="93"/>
        <v>5.3901372000976524</v>
      </c>
      <c r="AS52" s="234">
        <f t="shared" si="94"/>
        <v>5.7378879872007262</v>
      </c>
      <c r="AT52" s="234">
        <f t="shared" si="95"/>
        <v>16.844178750305165</v>
      </c>
      <c r="AU52" s="234">
        <f t="shared" si="96"/>
        <v>27.972203937603542</v>
      </c>
      <c r="AY52" s="146">
        <v>0.87362268518518515</v>
      </c>
      <c r="AZ52" s="421">
        <f t="shared" si="20"/>
        <v>45367.873622685183</v>
      </c>
      <c r="BA52" s="185" t="s">
        <v>327</v>
      </c>
      <c r="BB52" s="142">
        <v>7.0000000000000001E-3</v>
      </c>
      <c r="BC52" s="142">
        <v>4.2000000000000003E-2</v>
      </c>
      <c r="BD52" s="142">
        <v>4.2000000000000003E-2</v>
      </c>
      <c r="BE52" s="142">
        <f t="shared" si="69"/>
        <v>348.33579410318083</v>
      </c>
      <c r="BF52" s="142">
        <f t="shared" si="97"/>
        <v>8293.7093834090665</v>
      </c>
      <c r="BG52" s="424">
        <f t="shared" si="98"/>
        <v>58.055965683863469</v>
      </c>
      <c r="BH52" s="403">
        <f t="shared" si="72"/>
        <v>348.4</v>
      </c>
      <c r="BI52" s="142">
        <f t="shared" si="99"/>
        <v>8.1008324210042044</v>
      </c>
      <c r="BJ52" s="142">
        <f t="shared" si="100"/>
        <v>8.4959949781263617</v>
      </c>
      <c r="BK52" s="142">
        <f t="shared" si="101"/>
        <v>49.955133262859263</v>
      </c>
      <c r="BL52" s="142">
        <f t="shared" si="102"/>
        <v>66.551960661989824</v>
      </c>
    </row>
    <row r="53" spans="34:64" x14ac:dyDescent="0.25">
      <c r="AH53" s="233">
        <v>0.93758101851851849</v>
      </c>
      <c r="AI53" s="420">
        <f t="shared" si="90"/>
        <v>45367.937581018516</v>
      </c>
      <c r="AJ53" s="233" t="s">
        <v>324</v>
      </c>
      <c r="AK53" s="234">
        <v>4.0000000000000001E-3</v>
      </c>
      <c r="AL53" s="234">
        <v>3.2000000000000001E-2</v>
      </c>
      <c r="AM53" s="234">
        <v>3.2000000000000001E-2</v>
      </c>
      <c r="AN53" s="234">
        <f t="shared" si="67"/>
        <v>177.87452760322253</v>
      </c>
      <c r="AO53" s="234">
        <f t="shared" si="91"/>
        <v>5558.5789876007038</v>
      </c>
      <c r="AP53" s="425">
        <f t="shared" si="92"/>
        <v>22.234315950402816</v>
      </c>
      <c r="AQ53" s="403">
        <f t="shared" si="68"/>
        <v>183.4</v>
      </c>
      <c r="AR53" s="234">
        <f t="shared" si="93"/>
        <v>5.3901372000976524</v>
      </c>
      <c r="AS53" s="234">
        <f t="shared" si="94"/>
        <v>5.7378879872007262</v>
      </c>
      <c r="AT53" s="234">
        <f t="shared" si="95"/>
        <v>16.844178750305165</v>
      </c>
      <c r="AU53" s="234">
        <f t="shared" si="96"/>
        <v>27.972203937603542</v>
      </c>
      <c r="AY53" s="146">
        <v>0.87434027777777779</v>
      </c>
      <c r="AZ53" s="421">
        <f t="shared" si="20"/>
        <v>45367.874340277776</v>
      </c>
      <c r="BA53" s="185" t="s">
        <v>327</v>
      </c>
      <c r="BB53" s="142">
        <v>7.0000000000000001E-3</v>
      </c>
      <c r="BC53" s="142">
        <v>4.2000000000000003E-2</v>
      </c>
      <c r="BD53" s="142">
        <v>4.2000000000000003E-2</v>
      </c>
      <c r="BE53" s="142">
        <f t="shared" si="69"/>
        <v>348.33579410318083</v>
      </c>
      <c r="BF53" s="142">
        <f t="shared" si="97"/>
        <v>8293.7093834090665</v>
      </c>
      <c r="BG53" s="424">
        <f t="shared" si="98"/>
        <v>58.055965683863469</v>
      </c>
      <c r="BH53" s="403">
        <f t="shared" si="72"/>
        <v>348.4</v>
      </c>
      <c r="BI53" s="142">
        <f t="shared" si="99"/>
        <v>8.1008324210042044</v>
      </c>
      <c r="BJ53" s="142">
        <f t="shared" si="100"/>
        <v>8.4959949781263617</v>
      </c>
      <c r="BK53" s="142">
        <f t="shared" si="101"/>
        <v>49.955133262859263</v>
      </c>
      <c r="BL53" s="142">
        <f t="shared" si="102"/>
        <v>66.551960661989824</v>
      </c>
    </row>
    <row r="54" spans="34:64" x14ac:dyDescent="0.25">
      <c r="AH54" s="233">
        <v>0.94098379629629625</v>
      </c>
      <c r="AI54" s="420">
        <f t="shared" si="90"/>
        <v>45367.940983796296</v>
      </c>
      <c r="AJ54" s="233" t="s">
        <v>324</v>
      </c>
      <c r="AK54" s="234">
        <v>4.0000000000000001E-3</v>
      </c>
      <c r="AL54" s="234">
        <v>3.2000000000000001E-2</v>
      </c>
      <c r="AM54" s="234">
        <v>3.2000000000000001E-2</v>
      </c>
      <c r="AN54" s="234">
        <f t="shared" si="67"/>
        <v>177.87452760322253</v>
      </c>
      <c r="AO54" s="234">
        <f t="shared" si="91"/>
        <v>5558.5789876007038</v>
      </c>
      <c r="AP54" s="425">
        <f t="shared" si="92"/>
        <v>22.234315950402816</v>
      </c>
      <c r="AQ54" s="403">
        <f t="shared" si="68"/>
        <v>183.4</v>
      </c>
      <c r="AR54" s="234">
        <f t="shared" si="93"/>
        <v>5.3901372000976524</v>
      </c>
      <c r="AS54" s="234">
        <f t="shared" si="94"/>
        <v>5.7378879872007262</v>
      </c>
      <c r="AT54" s="234">
        <f t="shared" si="95"/>
        <v>16.844178750305165</v>
      </c>
      <c r="AU54" s="234">
        <f t="shared" si="96"/>
        <v>27.972203937603542</v>
      </c>
      <c r="AY54" s="146">
        <v>0.87506944444444434</v>
      </c>
      <c r="AZ54" s="421">
        <f t="shared" si="20"/>
        <v>45367.875069444446</v>
      </c>
      <c r="BA54" s="185" t="s">
        <v>327</v>
      </c>
      <c r="BB54" s="142">
        <v>7.0000000000000001E-3</v>
      </c>
      <c r="BC54" s="142">
        <v>4.2000000000000003E-2</v>
      </c>
      <c r="BD54" s="142">
        <v>4.2000000000000003E-2</v>
      </c>
      <c r="BE54" s="142">
        <f t="shared" si="69"/>
        <v>348.33579410318083</v>
      </c>
      <c r="BF54" s="142">
        <f t="shared" si="97"/>
        <v>8293.7093834090665</v>
      </c>
      <c r="BG54" s="424">
        <f t="shared" si="98"/>
        <v>58.055965683863469</v>
      </c>
      <c r="BH54" s="403">
        <f t="shared" si="72"/>
        <v>348.4</v>
      </c>
      <c r="BI54" s="142">
        <f t="shared" si="99"/>
        <v>8.1008324210042044</v>
      </c>
      <c r="BJ54" s="142">
        <f t="shared" si="100"/>
        <v>8.4959949781263617</v>
      </c>
      <c r="BK54" s="142">
        <f t="shared" si="101"/>
        <v>49.955133262859263</v>
      </c>
      <c r="BL54" s="142">
        <f t="shared" si="102"/>
        <v>66.551960661989824</v>
      </c>
    </row>
    <row r="55" spans="34:64" x14ac:dyDescent="0.25">
      <c r="AH55" s="233">
        <v>0.94450231481481473</v>
      </c>
      <c r="AI55" s="420">
        <f t="shared" si="90"/>
        <v>45367.944502314815</v>
      </c>
      <c r="AJ55" s="233" t="s">
        <v>324</v>
      </c>
      <c r="AK55" s="234">
        <v>4.0000000000000001E-3</v>
      </c>
      <c r="AL55" s="234">
        <v>3.2000000000000001E-2</v>
      </c>
      <c r="AM55" s="234">
        <v>3.2000000000000001E-2</v>
      </c>
      <c r="AN55" s="234">
        <f t="shared" si="67"/>
        <v>177.87452760322253</v>
      </c>
      <c r="AO55" s="234">
        <f t="shared" si="91"/>
        <v>5558.5789876007038</v>
      </c>
      <c r="AP55" s="425">
        <f t="shared" si="92"/>
        <v>22.234315950402816</v>
      </c>
      <c r="AQ55" s="403">
        <f t="shared" si="68"/>
        <v>183.4</v>
      </c>
      <c r="AR55" s="234">
        <f t="shared" si="93"/>
        <v>5.3901372000976524</v>
      </c>
      <c r="AS55" s="234">
        <f t="shared" si="94"/>
        <v>5.7378879872007262</v>
      </c>
      <c r="AT55" s="234">
        <f t="shared" si="95"/>
        <v>16.844178750305165</v>
      </c>
      <c r="AU55" s="234">
        <f t="shared" si="96"/>
        <v>27.972203937603542</v>
      </c>
      <c r="AY55" s="146">
        <v>0.87717592592592597</v>
      </c>
      <c r="AZ55" s="421">
        <f t="shared" si="20"/>
        <v>45367.877175925925</v>
      </c>
      <c r="BA55" s="185" t="s">
        <v>327</v>
      </c>
      <c r="BB55" s="142">
        <v>7.0000000000000001E-3</v>
      </c>
      <c r="BC55" s="142">
        <v>4.2000000000000003E-2</v>
      </c>
      <c r="BD55" s="142">
        <v>4.2000000000000003E-2</v>
      </c>
      <c r="BE55" s="142">
        <f t="shared" si="69"/>
        <v>348.33579410318083</v>
      </c>
      <c r="BF55" s="142">
        <f t="shared" si="97"/>
        <v>8293.7093834090665</v>
      </c>
      <c r="BG55" s="424">
        <f t="shared" si="98"/>
        <v>58.055965683863469</v>
      </c>
      <c r="BH55" s="403">
        <f t="shared" si="72"/>
        <v>348.4</v>
      </c>
      <c r="BI55" s="142">
        <f t="shared" si="99"/>
        <v>8.1008324210042044</v>
      </c>
      <c r="BJ55" s="142">
        <f t="shared" si="100"/>
        <v>8.4959949781263617</v>
      </c>
      <c r="BK55" s="142">
        <f t="shared" si="101"/>
        <v>49.955133262859263</v>
      </c>
      <c r="BL55" s="142">
        <f t="shared" si="102"/>
        <v>66.551960661989824</v>
      </c>
    </row>
    <row r="56" spans="34:64" x14ac:dyDescent="0.25">
      <c r="AH56" s="233">
        <v>0.94798611111111108</v>
      </c>
      <c r="AI56" s="420">
        <f t="shared" si="90"/>
        <v>45367.94798611111</v>
      </c>
      <c r="AJ56" s="233" t="s">
        <v>324</v>
      </c>
      <c r="AK56" s="234">
        <v>4.0000000000000001E-3</v>
      </c>
      <c r="AL56" s="234">
        <v>3.2000000000000001E-2</v>
      </c>
      <c r="AM56" s="234">
        <v>3.2000000000000001E-2</v>
      </c>
      <c r="AN56" s="234">
        <f t="shared" si="67"/>
        <v>177.87452760322253</v>
      </c>
      <c r="AO56" s="234">
        <f t="shared" si="91"/>
        <v>5558.5789876007038</v>
      </c>
      <c r="AP56" s="425">
        <f t="shared" si="92"/>
        <v>22.234315950402816</v>
      </c>
      <c r="AQ56" s="403">
        <f t="shared" si="68"/>
        <v>183.4</v>
      </c>
      <c r="AR56" s="234">
        <f t="shared" si="93"/>
        <v>5.3901372000976524</v>
      </c>
      <c r="AS56" s="234">
        <f t="shared" si="94"/>
        <v>5.7378879872007262</v>
      </c>
      <c r="AT56" s="234">
        <f t="shared" si="95"/>
        <v>16.844178750305165</v>
      </c>
      <c r="AU56" s="234">
        <f t="shared" si="96"/>
        <v>27.972203937603542</v>
      </c>
      <c r="AY56" s="146">
        <v>0.87928240740740737</v>
      </c>
      <c r="AZ56" s="421">
        <f t="shared" si="20"/>
        <v>45367.879282407404</v>
      </c>
      <c r="BA56" s="185" t="s">
        <v>327</v>
      </c>
      <c r="BB56" s="142">
        <v>7.0000000000000001E-3</v>
      </c>
      <c r="BC56" s="142">
        <v>4.2000000000000003E-2</v>
      </c>
      <c r="BD56" s="142">
        <v>4.2000000000000003E-2</v>
      </c>
      <c r="BE56" s="142">
        <f t="shared" si="69"/>
        <v>348.33579410318083</v>
      </c>
      <c r="BF56" s="142">
        <f t="shared" si="97"/>
        <v>8293.7093834090665</v>
      </c>
      <c r="BG56" s="424">
        <f t="shared" si="98"/>
        <v>58.055965683863469</v>
      </c>
      <c r="BH56" s="403">
        <f t="shared" si="72"/>
        <v>348.4</v>
      </c>
      <c r="BI56" s="142">
        <f t="shared" si="99"/>
        <v>8.1008324210042044</v>
      </c>
      <c r="BJ56" s="142">
        <f t="shared" si="100"/>
        <v>8.4959949781263617</v>
      </c>
      <c r="BK56" s="142">
        <f t="shared" si="101"/>
        <v>49.955133262859263</v>
      </c>
      <c r="BL56" s="142">
        <f t="shared" si="102"/>
        <v>66.551960661989824</v>
      </c>
    </row>
    <row r="57" spans="34:64" x14ac:dyDescent="0.25">
      <c r="AH57" s="233">
        <v>0.95146990740740733</v>
      </c>
      <c r="AI57" s="420">
        <f t="shared" si="90"/>
        <v>45367.951469907406</v>
      </c>
      <c r="AJ57" s="233" t="s">
        <v>324</v>
      </c>
      <c r="AK57" s="234">
        <v>4.0000000000000001E-3</v>
      </c>
      <c r="AL57" s="234">
        <v>3.2000000000000001E-2</v>
      </c>
      <c r="AM57" s="234">
        <v>3.2000000000000001E-2</v>
      </c>
      <c r="AN57" s="234">
        <f t="shared" si="67"/>
        <v>177.87452760322253</v>
      </c>
      <c r="AO57" s="234">
        <f t="shared" si="91"/>
        <v>5558.5789876007038</v>
      </c>
      <c r="AP57" s="425">
        <f t="shared" si="92"/>
        <v>22.234315950402816</v>
      </c>
      <c r="AQ57" s="403">
        <f t="shared" si="68"/>
        <v>183.4</v>
      </c>
      <c r="AR57" s="234">
        <f t="shared" si="93"/>
        <v>5.3901372000976524</v>
      </c>
      <c r="AS57" s="234">
        <f t="shared" si="94"/>
        <v>5.7378879872007262</v>
      </c>
      <c r="AT57" s="234">
        <f t="shared" si="95"/>
        <v>16.844178750305165</v>
      </c>
      <c r="AU57" s="234">
        <f t="shared" si="96"/>
        <v>27.972203937603542</v>
      </c>
      <c r="AY57" s="146">
        <v>0.8817476851851852</v>
      </c>
      <c r="AZ57" s="421">
        <f t="shared" si="20"/>
        <v>45367.881747685184</v>
      </c>
      <c r="BA57" s="185" t="s">
        <v>327</v>
      </c>
      <c r="BB57" s="142">
        <v>8.0000000000000002E-3</v>
      </c>
      <c r="BC57" s="142">
        <v>4.2000000000000003E-2</v>
      </c>
      <c r="BD57" s="142">
        <v>4.2000000000000003E-2</v>
      </c>
      <c r="BE57" s="142">
        <f t="shared" si="69"/>
        <v>348.33579410318083</v>
      </c>
      <c r="BF57" s="142">
        <f t="shared" si="97"/>
        <v>8293.7093834090665</v>
      </c>
      <c r="BG57" s="424">
        <f t="shared" si="98"/>
        <v>66.349675067272528</v>
      </c>
      <c r="BH57" s="403">
        <f t="shared" si="72"/>
        <v>348.4</v>
      </c>
      <c r="BI57" s="142">
        <f t="shared" si="99"/>
        <v>8.1008324210042044</v>
      </c>
      <c r="BJ57" s="142">
        <f t="shared" si="100"/>
        <v>8.4959949781263617</v>
      </c>
      <c r="BK57" s="142">
        <f t="shared" si="101"/>
        <v>58.248842646268322</v>
      </c>
      <c r="BL57" s="142">
        <f t="shared" si="102"/>
        <v>74.84567004539889</v>
      </c>
    </row>
    <row r="58" spans="34:64" x14ac:dyDescent="0.25">
      <c r="AH58" s="233">
        <v>0.95488425925925924</v>
      </c>
      <c r="AI58" s="420">
        <f t="shared" si="90"/>
        <v>45367.954884259256</v>
      </c>
      <c r="AJ58" s="233" t="s">
        <v>324</v>
      </c>
      <c r="AK58" s="234">
        <v>4.0000000000000001E-3</v>
      </c>
      <c r="AL58" s="234">
        <v>3.2000000000000001E-2</v>
      </c>
      <c r="AM58" s="234">
        <v>3.2000000000000001E-2</v>
      </c>
      <c r="AN58" s="234">
        <f t="shared" si="67"/>
        <v>177.87452760322253</v>
      </c>
      <c r="AO58" s="234">
        <f t="shared" si="91"/>
        <v>5558.5789876007038</v>
      </c>
      <c r="AP58" s="425">
        <f t="shared" si="92"/>
        <v>22.234315950402816</v>
      </c>
      <c r="AQ58" s="403">
        <f t="shared" si="68"/>
        <v>183.4</v>
      </c>
      <c r="AR58" s="234">
        <f t="shared" si="93"/>
        <v>5.3901372000976524</v>
      </c>
      <c r="AS58" s="234">
        <f t="shared" si="94"/>
        <v>5.7378879872007262</v>
      </c>
      <c r="AT58" s="234">
        <f t="shared" si="95"/>
        <v>16.844178750305165</v>
      </c>
      <c r="AU58" s="234">
        <f t="shared" si="96"/>
        <v>27.972203937603542</v>
      </c>
      <c r="AY58" s="146">
        <v>0.88548611111111108</v>
      </c>
      <c r="AZ58" s="421">
        <f t="shared" si="20"/>
        <v>45367.88548611111</v>
      </c>
      <c r="BA58" s="185" t="s">
        <v>327</v>
      </c>
      <c r="BB58" s="142">
        <v>7.0000000000000001E-3</v>
      </c>
      <c r="BC58" s="142">
        <v>4.2000000000000003E-2</v>
      </c>
      <c r="BD58" s="142">
        <v>4.2000000000000003E-2</v>
      </c>
      <c r="BE58" s="142">
        <f t="shared" si="69"/>
        <v>348.33579410318083</v>
      </c>
      <c r="BF58" s="142">
        <f t="shared" si="97"/>
        <v>8293.7093834090665</v>
      </c>
      <c r="BG58" s="424">
        <f t="shared" si="98"/>
        <v>58.055965683863469</v>
      </c>
      <c r="BH58" s="403">
        <f t="shared" si="72"/>
        <v>348.4</v>
      </c>
      <c r="BI58" s="142">
        <f t="shared" si="99"/>
        <v>8.1008324210042044</v>
      </c>
      <c r="BJ58" s="142">
        <f t="shared" si="100"/>
        <v>8.4959949781263617</v>
      </c>
      <c r="BK58" s="142">
        <f t="shared" si="101"/>
        <v>49.955133262859263</v>
      </c>
      <c r="BL58" s="142">
        <f t="shared" si="102"/>
        <v>66.551960661989824</v>
      </c>
    </row>
    <row r="59" spans="34:64" x14ac:dyDescent="0.25">
      <c r="AH59" s="233">
        <v>0.95836805555555549</v>
      </c>
      <c r="AI59" s="420">
        <f t="shared" ref="AI59:AI61" si="103">DATE(2024,3,16) + AH59</f>
        <v>45367.958368055559</v>
      </c>
      <c r="AJ59" s="233" t="s">
        <v>324</v>
      </c>
      <c r="AK59" s="234">
        <v>4.0000000000000001E-3</v>
      </c>
      <c r="AL59" s="234">
        <v>3.2000000000000001E-2</v>
      </c>
      <c r="AM59" s="234">
        <v>3.2000000000000001E-2</v>
      </c>
      <c r="AN59" s="234">
        <f t="shared" si="67"/>
        <v>177.87452760322253</v>
      </c>
      <c r="AO59" s="234">
        <f t="shared" ref="AO59:AO61" si="104">AN59/AM59</f>
        <v>5558.5789876007038</v>
      </c>
      <c r="AP59" s="425">
        <f t="shared" ref="AP59:AP61" si="105">AK59*AO59</f>
        <v>22.234315950402816</v>
      </c>
      <c r="AQ59" s="403">
        <f t="shared" si="68"/>
        <v>183.4</v>
      </c>
      <c r="AR59" s="234">
        <f t="shared" ref="AR59:AR61" si="106">0.001*((AN59/(AM59+0.001)))</f>
        <v>5.3901372000976524</v>
      </c>
      <c r="AS59" s="234">
        <f t="shared" ref="AS59:AS61" si="107">0.001*((AN59/(AM59-0.001)))</f>
        <v>5.7378879872007262</v>
      </c>
      <c r="AT59" s="234">
        <f t="shared" ref="AT59:AT61" si="108">AP59-AR59</f>
        <v>16.844178750305165</v>
      </c>
      <c r="AU59" s="234">
        <f t="shared" ref="AU59:AU61" si="109">AP59+AS59</f>
        <v>27.972203937603542</v>
      </c>
      <c r="AY59" s="146">
        <v>0.88895833333333341</v>
      </c>
      <c r="AZ59" s="421">
        <f t="shared" si="20"/>
        <v>45367.888958333337</v>
      </c>
      <c r="BA59" s="185" t="s">
        <v>327</v>
      </c>
      <c r="BB59" s="142">
        <v>6.0000000000000001E-3</v>
      </c>
      <c r="BC59" s="142">
        <v>4.2000000000000003E-2</v>
      </c>
      <c r="BD59" s="142">
        <v>4.2000000000000003E-2</v>
      </c>
      <c r="BE59" s="142">
        <f t="shared" si="69"/>
        <v>348.33579410318083</v>
      </c>
      <c r="BF59" s="142">
        <f t="shared" si="97"/>
        <v>8293.7093834090665</v>
      </c>
      <c r="BG59" s="424">
        <f t="shared" si="98"/>
        <v>49.762256300454403</v>
      </c>
      <c r="BH59" s="403">
        <f t="shared" si="72"/>
        <v>348.4</v>
      </c>
      <c r="BI59" s="142">
        <f t="shared" si="99"/>
        <v>8.1008324210042044</v>
      </c>
      <c r="BJ59" s="142">
        <f t="shared" si="100"/>
        <v>8.4959949781263617</v>
      </c>
      <c r="BK59" s="142">
        <f t="shared" si="101"/>
        <v>41.661423879450197</v>
      </c>
      <c r="BL59" s="142">
        <f t="shared" si="102"/>
        <v>58.258251278580765</v>
      </c>
    </row>
    <row r="60" spans="34:64" x14ac:dyDescent="0.25">
      <c r="AH60" s="233">
        <v>0.96185185185185185</v>
      </c>
      <c r="AI60" s="420">
        <f t="shared" si="103"/>
        <v>45367.961851851855</v>
      </c>
      <c r="AJ60" s="233" t="s">
        <v>324</v>
      </c>
      <c r="AK60" s="234">
        <v>3.0000000000000001E-3</v>
      </c>
      <c r="AL60" s="234">
        <v>3.2000000000000001E-2</v>
      </c>
      <c r="AM60" s="234">
        <v>3.2000000000000001E-2</v>
      </c>
      <c r="AN60" s="234">
        <f t="shared" si="67"/>
        <v>177.87452760322253</v>
      </c>
      <c r="AO60" s="234">
        <f t="shared" si="104"/>
        <v>5558.5789876007038</v>
      </c>
      <c r="AP60" s="425">
        <f t="shared" si="105"/>
        <v>16.675736962802112</v>
      </c>
      <c r="AQ60" s="403">
        <f t="shared" si="68"/>
        <v>183.4</v>
      </c>
      <c r="AR60" s="234">
        <f t="shared" si="106"/>
        <v>5.3901372000976524</v>
      </c>
      <c r="AS60" s="234">
        <f t="shared" si="107"/>
        <v>5.7378879872007262</v>
      </c>
      <c r="AT60" s="234">
        <f t="shared" si="108"/>
        <v>11.285599762704461</v>
      </c>
      <c r="AU60" s="234">
        <f t="shared" si="109"/>
        <v>22.413624950002838</v>
      </c>
      <c r="AY60" s="146">
        <v>0.8924537037037038</v>
      </c>
      <c r="AZ60" s="421">
        <f t="shared" si="20"/>
        <v>45367.892453703702</v>
      </c>
      <c r="BA60" s="185" t="s">
        <v>327</v>
      </c>
      <c r="BB60" s="142">
        <v>7.0000000000000001E-3</v>
      </c>
      <c r="BC60" s="142">
        <v>4.2000000000000003E-2</v>
      </c>
      <c r="BD60" s="142">
        <v>4.2000000000000003E-2</v>
      </c>
      <c r="BE60" s="142">
        <f t="shared" si="69"/>
        <v>348.33579410318083</v>
      </c>
      <c r="BF60" s="142">
        <f t="shared" ref="BF60:BF68" si="110">BE60/BD60</f>
        <v>8293.7093834090665</v>
      </c>
      <c r="BG60" s="424">
        <f t="shared" ref="BG60:BG68" si="111">BB60*BF60</f>
        <v>58.055965683863469</v>
      </c>
      <c r="BH60" s="403">
        <f t="shared" si="72"/>
        <v>348.4</v>
      </c>
      <c r="BI60" s="142">
        <f t="shared" ref="BI60:BI68" si="112">0.001*((BE60/(BD60+0.001)))</f>
        <v>8.1008324210042044</v>
      </c>
      <c r="BJ60" s="142">
        <f t="shared" ref="BJ60:BJ68" si="113">0.001*((BE60/(BD60-0.001)))</f>
        <v>8.4959949781263617</v>
      </c>
      <c r="BK60" s="142">
        <f t="shared" ref="BK60:BK68" si="114">BG60-BI60</f>
        <v>49.955133262859263</v>
      </c>
      <c r="BL60" s="142">
        <f t="shared" ref="BL60:BL68" si="115">BG60+BJ60</f>
        <v>66.551960661989824</v>
      </c>
    </row>
    <row r="61" spans="34:64" ht="15.75" thickBot="1" x14ac:dyDescent="0.3">
      <c r="AH61" s="268">
        <v>0.96531250000000002</v>
      </c>
      <c r="AI61" s="428">
        <f t="shared" si="103"/>
        <v>45367.965312499997</v>
      </c>
      <c r="AJ61" s="268" t="s">
        <v>324</v>
      </c>
      <c r="AK61" s="242">
        <v>3.0000000000000001E-3</v>
      </c>
      <c r="AL61" s="242">
        <v>3.2000000000000001E-2</v>
      </c>
      <c r="AM61" s="242">
        <v>3.2000000000000001E-2</v>
      </c>
      <c r="AN61" s="242">
        <f t="shared" si="67"/>
        <v>177.87452760322253</v>
      </c>
      <c r="AO61" s="242">
        <f t="shared" si="104"/>
        <v>5558.5789876007038</v>
      </c>
      <c r="AP61" s="429">
        <f t="shared" si="105"/>
        <v>16.675736962802112</v>
      </c>
      <c r="AQ61" s="403">
        <f t="shared" si="68"/>
        <v>183.4</v>
      </c>
      <c r="AR61" s="242">
        <f t="shared" si="106"/>
        <v>5.3901372000976524</v>
      </c>
      <c r="AS61" s="242">
        <f t="shared" si="107"/>
        <v>5.7378879872007262</v>
      </c>
      <c r="AT61" s="242">
        <f t="shared" si="108"/>
        <v>11.285599762704461</v>
      </c>
      <c r="AU61" s="242">
        <f t="shared" si="109"/>
        <v>22.413624950002838</v>
      </c>
      <c r="AY61" s="146">
        <v>0.89586805555555549</v>
      </c>
      <c r="AZ61" s="421">
        <f t="shared" si="20"/>
        <v>45367.895868055559</v>
      </c>
      <c r="BA61" s="185" t="s">
        <v>327</v>
      </c>
      <c r="BB61" s="142">
        <v>6.0000000000000001E-3</v>
      </c>
      <c r="BC61" s="142">
        <v>4.2000000000000003E-2</v>
      </c>
      <c r="BD61" s="142">
        <v>4.2000000000000003E-2</v>
      </c>
      <c r="BE61" s="142">
        <f t="shared" si="69"/>
        <v>348.33579410318083</v>
      </c>
      <c r="BF61" s="142">
        <f t="shared" si="110"/>
        <v>8293.7093834090665</v>
      </c>
      <c r="BG61" s="424">
        <f t="shared" si="111"/>
        <v>49.762256300454403</v>
      </c>
      <c r="BH61" s="403">
        <f t="shared" si="72"/>
        <v>348.4</v>
      </c>
      <c r="BI61" s="142">
        <f t="shared" si="112"/>
        <v>8.1008324210042044</v>
      </c>
      <c r="BJ61" s="142">
        <f t="shared" si="113"/>
        <v>8.4959949781263617</v>
      </c>
      <c r="BK61" s="142">
        <f t="shared" si="114"/>
        <v>41.661423879450197</v>
      </c>
      <c r="BL61" s="142">
        <f t="shared" si="115"/>
        <v>58.258251278580765</v>
      </c>
    </row>
    <row r="62" spans="34:64" x14ac:dyDescent="0.25">
      <c r="AH62" s="640">
        <v>0.84990740740740733</v>
      </c>
      <c r="AI62" s="641"/>
      <c r="AJ62" s="640"/>
      <c r="AK62" s="254"/>
      <c r="AL62" s="254"/>
      <c r="AM62" s="254"/>
      <c r="AN62" s="254"/>
      <c r="AO62" s="254"/>
      <c r="AP62" s="642"/>
      <c r="AQ62" s="403">
        <v>0</v>
      </c>
      <c r="AR62" s="254"/>
      <c r="AS62" s="254"/>
      <c r="AT62" s="254"/>
      <c r="AU62" s="254"/>
      <c r="AY62" s="146">
        <v>0.89939814814814811</v>
      </c>
      <c r="AZ62" s="421">
        <f t="shared" si="20"/>
        <v>45367.899398148147</v>
      </c>
      <c r="BA62" s="185" t="s">
        <v>327</v>
      </c>
      <c r="BB62" s="142">
        <v>6.0000000000000001E-3</v>
      </c>
      <c r="BC62" s="142">
        <v>4.2000000000000003E-2</v>
      </c>
      <c r="BD62" s="142">
        <v>4.2000000000000003E-2</v>
      </c>
      <c r="BE62" s="142">
        <f t="shared" si="69"/>
        <v>348.33579410318083</v>
      </c>
      <c r="BF62" s="142">
        <f t="shared" si="110"/>
        <v>8293.7093834090665</v>
      </c>
      <c r="BG62" s="424">
        <f t="shared" si="111"/>
        <v>49.762256300454403</v>
      </c>
      <c r="BH62" s="403">
        <f t="shared" si="72"/>
        <v>348.4</v>
      </c>
      <c r="BI62" s="142">
        <f t="shared" si="112"/>
        <v>8.1008324210042044</v>
      </c>
      <c r="BJ62" s="142">
        <f t="shared" si="113"/>
        <v>8.4959949781263617</v>
      </c>
      <c r="BK62" s="142">
        <f t="shared" si="114"/>
        <v>41.661423879450197</v>
      </c>
      <c r="BL62" s="142">
        <f t="shared" si="115"/>
        <v>58.258251278580765</v>
      </c>
    </row>
    <row r="63" spans="34:64" x14ac:dyDescent="0.25">
      <c r="AH63" s="251">
        <v>0.84991898148148148</v>
      </c>
      <c r="AI63" s="426">
        <f t="shared" ref="AI63:AI361" si="116">DATE(2024,3,16) + AH63</f>
        <v>45367.849918981483</v>
      </c>
      <c r="AJ63" s="251" t="s">
        <v>325</v>
      </c>
      <c r="AK63" s="252">
        <v>3.0000000000000001E-3</v>
      </c>
      <c r="AL63" s="252">
        <v>7.0000000000000001E-3</v>
      </c>
      <c r="AM63" s="252">
        <v>7.0999999999999994E-2</v>
      </c>
      <c r="AN63" s="252">
        <f>$AD$8</f>
        <v>301.52535103281753</v>
      </c>
      <c r="AO63" s="252">
        <f t="shared" ref="AO63:AO360" si="117">AN63/AM63</f>
        <v>4246.8359300396842</v>
      </c>
      <c r="AP63" s="427">
        <f t="shared" ref="AP63:AP67" si="118">AK63*AO63</f>
        <v>12.740507790119052</v>
      </c>
      <c r="AQ63" s="403">
        <f t="shared" ref="AQ63:AQ71" si="119">(AL63*AO63)/SIN(RADIANS(-$AB$7))</f>
        <v>30.651313824690501</v>
      </c>
      <c r="AR63" s="252">
        <f t="shared" ref="AR63:AR360" si="120">0.001*((AN63/(AM63+0.001)))</f>
        <v>4.1878520976780216</v>
      </c>
      <c r="AS63" s="252">
        <f t="shared" ref="AS63:AS360" si="121">0.001*((AN63/(AM63-0.001)))</f>
        <v>4.3075050147545362</v>
      </c>
      <c r="AT63" s="252">
        <f t="shared" ref="AT63:AT360" si="122">AP63-AR63</f>
        <v>8.5526556924410304</v>
      </c>
      <c r="AU63" s="252">
        <f t="shared" ref="AU63:AU360" si="123">AP63+AS63</f>
        <v>17.048012804873586</v>
      </c>
      <c r="AY63" s="146">
        <v>0.90281250000000002</v>
      </c>
      <c r="AZ63" s="421">
        <f t="shared" si="20"/>
        <v>45367.902812499997</v>
      </c>
      <c r="BA63" s="185" t="s">
        <v>327</v>
      </c>
      <c r="BB63" s="142">
        <v>6.0000000000000001E-3</v>
      </c>
      <c r="BC63" s="142">
        <v>4.2000000000000003E-2</v>
      </c>
      <c r="BD63" s="142">
        <v>4.2000000000000003E-2</v>
      </c>
      <c r="BE63" s="142">
        <f t="shared" si="69"/>
        <v>348.33579410318083</v>
      </c>
      <c r="BF63" s="142">
        <f t="shared" si="110"/>
        <v>8293.7093834090665</v>
      </c>
      <c r="BG63" s="424">
        <f t="shared" si="111"/>
        <v>49.762256300454403</v>
      </c>
      <c r="BH63" s="403">
        <f t="shared" si="72"/>
        <v>348.4</v>
      </c>
      <c r="BI63" s="142">
        <f t="shared" si="112"/>
        <v>8.1008324210042044</v>
      </c>
      <c r="BJ63" s="142">
        <f t="shared" si="113"/>
        <v>8.4959949781263617</v>
      </c>
      <c r="BK63" s="142">
        <f t="shared" si="114"/>
        <v>41.661423879450197</v>
      </c>
      <c r="BL63" s="142">
        <f t="shared" si="115"/>
        <v>58.258251278580765</v>
      </c>
    </row>
    <row r="64" spans="34:64" x14ac:dyDescent="0.25">
      <c r="AH64" s="233">
        <v>0.84996527777777775</v>
      </c>
      <c r="AI64" s="420">
        <f t="shared" si="116"/>
        <v>45367.849965277775</v>
      </c>
      <c r="AJ64" s="233" t="s">
        <v>325</v>
      </c>
      <c r="AK64" s="234">
        <v>7.0000000000000001E-3</v>
      </c>
      <c r="AL64" s="234">
        <v>8.0000000000000002E-3</v>
      </c>
      <c r="AM64" s="234">
        <v>7.0999999999999994E-2</v>
      </c>
      <c r="AN64" s="234">
        <f t="shared" ref="AN64:AN127" si="124">$AD$8</f>
        <v>301.52535103281753</v>
      </c>
      <c r="AO64" s="234">
        <f t="shared" ref="AO64:AO67" si="125">AN64/AM64</f>
        <v>4246.8359300396842</v>
      </c>
      <c r="AP64" s="425">
        <f t="shared" si="118"/>
        <v>29.727851510277791</v>
      </c>
      <c r="AQ64" s="403">
        <f t="shared" si="119"/>
        <v>35.030072942503431</v>
      </c>
      <c r="AR64" s="234">
        <f t="shared" ref="AR64:AR67" si="126">0.001*((AN64/(AM64+0.001)))</f>
        <v>4.1878520976780216</v>
      </c>
      <c r="AS64" s="234">
        <f t="shared" ref="AS64:AS67" si="127">0.001*((AN64/(AM64-0.001)))</f>
        <v>4.3075050147545362</v>
      </c>
      <c r="AT64" s="234">
        <f t="shared" ref="AT64:AT67" si="128">AP64-AR64</f>
        <v>25.539999412599769</v>
      </c>
      <c r="AU64" s="234">
        <f t="shared" ref="AU64:AU67" si="129">AP64+AS64</f>
        <v>34.035356525032327</v>
      </c>
      <c r="AY64" s="146">
        <v>0.90633101851851849</v>
      </c>
      <c r="AZ64" s="421">
        <f t="shared" si="20"/>
        <v>45367.906331018516</v>
      </c>
      <c r="BA64" s="185" t="s">
        <v>327</v>
      </c>
      <c r="BB64" s="142">
        <v>6.0000000000000001E-3</v>
      </c>
      <c r="BC64" s="142">
        <v>4.2000000000000003E-2</v>
      </c>
      <c r="BD64" s="142">
        <v>4.2000000000000003E-2</v>
      </c>
      <c r="BE64" s="142">
        <f t="shared" si="69"/>
        <v>348.33579410318083</v>
      </c>
      <c r="BF64" s="142">
        <f t="shared" si="110"/>
        <v>8293.7093834090665</v>
      </c>
      <c r="BG64" s="424">
        <f t="shared" si="111"/>
        <v>49.762256300454403</v>
      </c>
      <c r="BH64" s="403">
        <f t="shared" si="72"/>
        <v>348.4</v>
      </c>
      <c r="BI64" s="142">
        <f t="shared" si="112"/>
        <v>8.1008324210042044</v>
      </c>
      <c r="BJ64" s="142">
        <f t="shared" si="113"/>
        <v>8.4959949781263617</v>
      </c>
      <c r="BK64" s="142">
        <f t="shared" si="114"/>
        <v>41.661423879450197</v>
      </c>
      <c r="BL64" s="142">
        <f t="shared" si="115"/>
        <v>58.258251278580765</v>
      </c>
    </row>
    <row r="65" spans="30:64" x14ac:dyDescent="0.25">
      <c r="AH65" s="233">
        <v>0.85</v>
      </c>
      <c r="AI65" s="420">
        <f t="shared" si="116"/>
        <v>45367.85</v>
      </c>
      <c r="AJ65" s="233" t="s">
        <v>325</v>
      </c>
      <c r="AK65" s="234">
        <v>1.4E-2</v>
      </c>
      <c r="AL65" s="234">
        <v>2.1000000000000001E-2</v>
      </c>
      <c r="AM65" s="234">
        <v>7.0999999999999994E-2</v>
      </c>
      <c r="AN65" s="234">
        <f t="shared" si="124"/>
        <v>301.52535103281753</v>
      </c>
      <c r="AO65" s="234">
        <f t="shared" si="125"/>
        <v>4246.8359300396842</v>
      </c>
      <c r="AP65" s="425">
        <f t="shared" si="118"/>
        <v>59.455703020555582</v>
      </c>
      <c r="AQ65" s="403">
        <f t="shared" si="119"/>
        <v>91.953941474071499</v>
      </c>
      <c r="AR65" s="234">
        <f t="shared" si="126"/>
        <v>4.1878520976780216</v>
      </c>
      <c r="AS65" s="234">
        <f t="shared" si="127"/>
        <v>4.3075050147545362</v>
      </c>
      <c r="AT65" s="234">
        <f t="shared" si="128"/>
        <v>55.267850922877557</v>
      </c>
      <c r="AU65" s="234">
        <f t="shared" si="129"/>
        <v>63.763208035310114</v>
      </c>
      <c r="AY65" s="146">
        <v>0.90972222222222221</v>
      </c>
      <c r="AZ65" s="421">
        <f t="shared" si="20"/>
        <v>45367.909722222219</v>
      </c>
      <c r="BA65" s="185" t="s">
        <v>327</v>
      </c>
      <c r="BB65" s="142">
        <v>6.0000000000000001E-3</v>
      </c>
      <c r="BC65" s="142">
        <v>4.2000000000000003E-2</v>
      </c>
      <c r="BD65" s="142">
        <v>4.2000000000000003E-2</v>
      </c>
      <c r="BE65" s="142">
        <f t="shared" si="69"/>
        <v>348.33579410318083</v>
      </c>
      <c r="BF65" s="142">
        <f t="shared" si="110"/>
        <v>8293.7093834090665</v>
      </c>
      <c r="BG65" s="424">
        <f t="shared" si="111"/>
        <v>49.762256300454403</v>
      </c>
      <c r="BH65" s="403">
        <f t="shared" si="72"/>
        <v>348.4</v>
      </c>
      <c r="BI65" s="142">
        <f t="shared" si="112"/>
        <v>8.1008324210042044</v>
      </c>
      <c r="BJ65" s="142">
        <f t="shared" si="113"/>
        <v>8.4959949781263617</v>
      </c>
      <c r="BK65" s="142">
        <f t="shared" si="114"/>
        <v>41.661423879450197</v>
      </c>
      <c r="BL65" s="142">
        <f t="shared" si="115"/>
        <v>58.258251278580765</v>
      </c>
    </row>
    <row r="66" spans="30:64" x14ac:dyDescent="0.25">
      <c r="AH66" s="233">
        <v>0.85006944444444443</v>
      </c>
      <c r="AI66" s="420">
        <f t="shared" si="116"/>
        <v>45367.850069444445</v>
      </c>
      <c r="AJ66" s="233" t="s">
        <v>325</v>
      </c>
      <c r="AK66" s="234">
        <v>1.6E-2</v>
      </c>
      <c r="AL66" s="234">
        <v>2.5000000000000001E-2</v>
      </c>
      <c r="AM66" s="234">
        <v>7.0999999999999994E-2</v>
      </c>
      <c r="AN66" s="234">
        <f t="shared" si="124"/>
        <v>301.52535103281753</v>
      </c>
      <c r="AO66" s="234">
        <f t="shared" si="125"/>
        <v>4246.8359300396842</v>
      </c>
      <c r="AP66" s="425">
        <f t="shared" si="118"/>
        <v>67.949374880634949</v>
      </c>
      <c r="AQ66" s="403">
        <f t="shared" si="119"/>
        <v>109.46897794532322</v>
      </c>
      <c r="AR66" s="234">
        <f t="shared" si="126"/>
        <v>4.1878520976780216</v>
      </c>
      <c r="AS66" s="234">
        <f t="shared" si="127"/>
        <v>4.3075050147545362</v>
      </c>
      <c r="AT66" s="234">
        <f t="shared" si="128"/>
        <v>63.761522782956931</v>
      </c>
      <c r="AU66" s="234">
        <f t="shared" si="129"/>
        <v>72.256879895389488</v>
      </c>
      <c r="AX66">
        <f>0.088/0.065</f>
        <v>1.3538461538461537</v>
      </c>
      <c r="AY66" s="146">
        <v>0.9132407407407408</v>
      </c>
      <c r="AZ66" s="421">
        <f t="shared" si="20"/>
        <v>45367.913240740738</v>
      </c>
      <c r="BA66" s="185" t="s">
        <v>327</v>
      </c>
      <c r="BB66" s="142">
        <v>6.0000000000000001E-3</v>
      </c>
      <c r="BC66" s="142">
        <v>4.2000000000000003E-2</v>
      </c>
      <c r="BD66" s="142">
        <v>4.2000000000000003E-2</v>
      </c>
      <c r="BE66" s="142">
        <f t="shared" si="69"/>
        <v>348.33579410318083</v>
      </c>
      <c r="BF66" s="142">
        <f t="shared" si="110"/>
        <v>8293.7093834090665</v>
      </c>
      <c r="BG66" s="424">
        <f t="shared" si="111"/>
        <v>49.762256300454403</v>
      </c>
      <c r="BH66" s="403">
        <f t="shared" si="72"/>
        <v>348.4</v>
      </c>
      <c r="BI66" s="142">
        <f t="shared" si="112"/>
        <v>8.1008324210042044</v>
      </c>
      <c r="BJ66" s="142">
        <f t="shared" si="113"/>
        <v>8.4959949781263617</v>
      </c>
      <c r="BK66" s="142">
        <f t="shared" si="114"/>
        <v>41.661423879450197</v>
      </c>
      <c r="BL66" s="142">
        <f t="shared" si="115"/>
        <v>58.258251278580765</v>
      </c>
    </row>
    <row r="67" spans="30:64" x14ac:dyDescent="0.25">
      <c r="AH67" s="233">
        <v>0.85013888888888889</v>
      </c>
      <c r="AI67" s="420">
        <f t="shared" si="116"/>
        <v>45367.850138888891</v>
      </c>
      <c r="AJ67" s="233" t="s">
        <v>325</v>
      </c>
      <c r="AK67" s="234">
        <v>1.7000000000000001E-2</v>
      </c>
      <c r="AL67" s="234">
        <v>2.5999999999999999E-2</v>
      </c>
      <c r="AM67" s="234">
        <v>7.0999999999999994E-2</v>
      </c>
      <c r="AN67" s="234">
        <f t="shared" si="124"/>
        <v>301.52535103281753</v>
      </c>
      <c r="AO67" s="234">
        <f t="shared" si="125"/>
        <v>4246.8359300396842</v>
      </c>
      <c r="AP67" s="425">
        <f t="shared" si="118"/>
        <v>72.196210810674643</v>
      </c>
      <c r="AQ67" s="403">
        <f t="shared" si="119"/>
        <v>113.84773706313614</v>
      </c>
      <c r="AR67" s="234">
        <f t="shared" si="126"/>
        <v>4.1878520976780216</v>
      </c>
      <c r="AS67" s="234">
        <f t="shared" si="127"/>
        <v>4.3075050147545362</v>
      </c>
      <c r="AT67" s="234">
        <f t="shared" si="128"/>
        <v>68.008358712996625</v>
      </c>
      <c r="AU67" s="234">
        <f t="shared" si="129"/>
        <v>76.503715825429182</v>
      </c>
      <c r="AX67">
        <f>0.028/0.018</f>
        <v>1.5555555555555558</v>
      </c>
      <c r="AY67" s="146">
        <v>0.91674768518518512</v>
      </c>
      <c r="AZ67" s="421">
        <f t="shared" si="20"/>
        <v>45367.916747685187</v>
      </c>
      <c r="BA67" s="185" t="s">
        <v>327</v>
      </c>
      <c r="BB67" s="142">
        <v>5.0000000000000001E-3</v>
      </c>
      <c r="BC67" s="142">
        <v>4.2000000000000003E-2</v>
      </c>
      <c r="BD67" s="142">
        <v>4.2000000000000003E-2</v>
      </c>
      <c r="BE67" s="142">
        <f t="shared" si="69"/>
        <v>348.33579410318083</v>
      </c>
      <c r="BF67" s="142">
        <f t="shared" si="110"/>
        <v>8293.7093834090665</v>
      </c>
      <c r="BG67" s="424">
        <f t="shared" si="111"/>
        <v>41.46854691704533</v>
      </c>
      <c r="BH67" s="403">
        <f t="shared" si="72"/>
        <v>348.4</v>
      </c>
      <c r="BI67" s="142">
        <f t="shared" si="112"/>
        <v>8.1008324210042044</v>
      </c>
      <c r="BJ67" s="142">
        <f t="shared" si="113"/>
        <v>8.4959949781263617</v>
      </c>
      <c r="BK67" s="142">
        <f t="shared" si="114"/>
        <v>33.367714496041124</v>
      </c>
      <c r="BL67" s="142">
        <f t="shared" si="115"/>
        <v>49.964541895171692</v>
      </c>
    </row>
    <row r="68" spans="30:64" x14ac:dyDescent="0.25">
      <c r="AH68" s="233">
        <v>0.85020833333333334</v>
      </c>
      <c r="AI68" s="420">
        <f t="shared" si="116"/>
        <v>45367.850208333337</v>
      </c>
      <c r="AJ68" s="233" t="s">
        <v>325</v>
      </c>
      <c r="AK68" s="234">
        <v>1.7000000000000001E-2</v>
      </c>
      <c r="AL68" s="234">
        <v>3.5000000000000003E-2</v>
      </c>
      <c r="AM68" s="234">
        <v>7.0999999999999994E-2</v>
      </c>
      <c r="AN68" s="234">
        <f t="shared" si="124"/>
        <v>301.52535103281753</v>
      </c>
      <c r="AO68" s="234">
        <f t="shared" ref="AO68:AO75" si="130">AN68/AM68</f>
        <v>4246.8359300396842</v>
      </c>
      <c r="AP68" s="425">
        <f t="shared" ref="AP68:AP75" si="131">AK68*AO68</f>
        <v>72.196210810674643</v>
      </c>
      <c r="AQ68" s="403">
        <f t="shared" si="119"/>
        <v>153.25656912345252</v>
      </c>
      <c r="AR68" s="234">
        <f t="shared" ref="AR68:AR75" si="132">0.001*((AN68/(AM68+0.001)))</f>
        <v>4.1878520976780216</v>
      </c>
      <c r="AS68" s="234">
        <f t="shared" ref="AS68:AS75" si="133">0.001*((AN68/(AM68-0.001)))</f>
        <v>4.3075050147545362</v>
      </c>
      <c r="AT68" s="234">
        <f t="shared" ref="AT68:AT75" si="134">AP68-AR68</f>
        <v>68.008358712996625</v>
      </c>
      <c r="AU68" s="234">
        <f t="shared" ref="AU68:AU75" si="135">AP68+AS68</f>
        <v>76.503715825429182</v>
      </c>
      <c r="AX68">
        <f>AX67+AX66</f>
        <v>2.9094017094017097</v>
      </c>
      <c r="AY68" s="146">
        <v>0.92024305555555552</v>
      </c>
      <c r="AZ68" s="421">
        <f t="shared" si="20"/>
        <v>45367.920243055552</v>
      </c>
      <c r="BA68" s="185" t="s">
        <v>327</v>
      </c>
      <c r="BB68" s="142">
        <v>5.0000000000000001E-3</v>
      </c>
      <c r="BC68" s="142">
        <v>4.2000000000000003E-2</v>
      </c>
      <c r="BD68" s="142">
        <v>4.2000000000000003E-2</v>
      </c>
      <c r="BE68" s="142">
        <f t="shared" si="69"/>
        <v>348.33579410318083</v>
      </c>
      <c r="BF68" s="142">
        <f t="shared" si="110"/>
        <v>8293.7093834090665</v>
      </c>
      <c r="BG68" s="424">
        <f t="shared" si="111"/>
        <v>41.46854691704533</v>
      </c>
      <c r="BH68" s="403">
        <f t="shared" si="72"/>
        <v>348.4</v>
      </c>
      <c r="BI68" s="142">
        <f t="shared" si="112"/>
        <v>8.1008324210042044</v>
      </c>
      <c r="BJ68" s="142">
        <f t="shared" si="113"/>
        <v>8.4959949781263617</v>
      </c>
      <c r="BK68" s="142">
        <f t="shared" si="114"/>
        <v>33.367714496041124</v>
      </c>
      <c r="BL68" s="142">
        <f t="shared" si="115"/>
        <v>49.964541895171692</v>
      </c>
    </row>
    <row r="69" spans="30:64" x14ac:dyDescent="0.25">
      <c r="AH69" s="233">
        <v>0.85028935185185184</v>
      </c>
      <c r="AI69" s="420">
        <f t="shared" si="116"/>
        <v>45367.850289351853</v>
      </c>
      <c r="AJ69" s="233" t="s">
        <v>325</v>
      </c>
      <c r="AK69" s="234">
        <v>1.7999999999999999E-2</v>
      </c>
      <c r="AL69" s="234">
        <v>0.04</v>
      </c>
      <c r="AM69" s="234">
        <v>7.0999999999999994E-2</v>
      </c>
      <c r="AN69" s="234">
        <f t="shared" si="124"/>
        <v>301.52535103281753</v>
      </c>
      <c r="AO69" s="234">
        <f t="shared" si="130"/>
        <v>4246.8359300396842</v>
      </c>
      <c r="AP69" s="425">
        <f t="shared" si="131"/>
        <v>76.443046740714308</v>
      </c>
      <c r="AQ69" s="403">
        <f t="shared" si="119"/>
        <v>175.15036471251713</v>
      </c>
      <c r="AR69" s="234">
        <f t="shared" si="132"/>
        <v>4.1878520976780216</v>
      </c>
      <c r="AS69" s="234">
        <f t="shared" si="133"/>
        <v>4.3075050147545362</v>
      </c>
      <c r="AT69" s="234">
        <f t="shared" si="134"/>
        <v>72.25519464303629</v>
      </c>
      <c r="AU69" s="234">
        <f t="shared" si="135"/>
        <v>80.750551755468848</v>
      </c>
      <c r="AX69">
        <f>AX68/2</f>
        <v>1.4547008547008549</v>
      </c>
      <c r="AY69" s="146">
        <v>0.92363425925925924</v>
      </c>
      <c r="AZ69" s="421">
        <f t="shared" si="20"/>
        <v>45367.923634259256</v>
      </c>
      <c r="BA69" s="185" t="s">
        <v>327</v>
      </c>
      <c r="BB69" s="142">
        <v>5.0000000000000001E-3</v>
      </c>
      <c r="BC69" s="142">
        <v>4.2000000000000003E-2</v>
      </c>
      <c r="BD69" s="142">
        <v>4.2000000000000003E-2</v>
      </c>
      <c r="BE69" s="142">
        <f t="shared" si="69"/>
        <v>348.33579410318083</v>
      </c>
      <c r="BF69" s="142">
        <f t="shared" ref="BF69:BF77" si="136">BE69/BD69</f>
        <v>8293.7093834090665</v>
      </c>
      <c r="BG69" s="424">
        <f t="shared" ref="BG69:BG77" si="137">BB69*BF69</f>
        <v>41.46854691704533</v>
      </c>
      <c r="BH69" s="403">
        <f t="shared" si="72"/>
        <v>348.4</v>
      </c>
      <c r="BI69" s="142">
        <f t="shared" ref="BI69:BI77" si="138">0.001*((BE69/(BD69+0.001)))</f>
        <v>8.1008324210042044</v>
      </c>
      <c r="BJ69" s="142">
        <f t="shared" ref="BJ69:BJ77" si="139">0.001*((BE69/(BD69-0.001)))</f>
        <v>8.4959949781263617</v>
      </c>
      <c r="BK69" s="142">
        <f t="shared" ref="BK69:BK77" si="140">BG69-BI69</f>
        <v>33.367714496041124</v>
      </c>
      <c r="BL69" s="142">
        <f t="shared" ref="BL69:BL77" si="141">BG69+BJ69</f>
        <v>49.964541895171692</v>
      </c>
    </row>
    <row r="70" spans="30:64" x14ac:dyDescent="0.25">
      <c r="AH70" s="233">
        <v>0.85037037037037033</v>
      </c>
      <c r="AI70" s="420">
        <f t="shared" si="116"/>
        <v>45367.850370370368</v>
      </c>
      <c r="AJ70" s="233" t="s">
        <v>325</v>
      </c>
      <c r="AK70" s="234">
        <v>1.7999999999999999E-2</v>
      </c>
      <c r="AL70" s="234">
        <v>4.2000000000000003E-2</v>
      </c>
      <c r="AM70" s="234">
        <v>7.0999999999999994E-2</v>
      </c>
      <c r="AN70" s="234">
        <f t="shared" si="124"/>
        <v>301.52535103281753</v>
      </c>
      <c r="AO70" s="234">
        <f t="shared" si="130"/>
        <v>4246.8359300396842</v>
      </c>
      <c r="AP70" s="425">
        <f t="shared" si="131"/>
        <v>76.443046740714308</v>
      </c>
      <c r="AQ70" s="403">
        <f t="shared" si="119"/>
        <v>183.907882948143</v>
      </c>
      <c r="AR70" s="234">
        <f t="shared" si="132"/>
        <v>4.1878520976780216</v>
      </c>
      <c r="AS70" s="234">
        <f t="shared" si="133"/>
        <v>4.3075050147545362</v>
      </c>
      <c r="AT70" s="234">
        <f t="shared" si="134"/>
        <v>72.25519464303629</v>
      </c>
      <c r="AU70" s="234">
        <f t="shared" si="135"/>
        <v>80.750551755468848</v>
      </c>
      <c r="AX70" t="s">
        <v>462</v>
      </c>
      <c r="AY70" s="146">
        <v>0.92711805555555549</v>
      </c>
      <c r="AZ70" s="421">
        <f t="shared" si="20"/>
        <v>45367.927118055559</v>
      </c>
      <c r="BA70" s="185" t="s">
        <v>327</v>
      </c>
      <c r="BB70" s="142">
        <v>5.0000000000000001E-3</v>
      </c>
      <c r="BC70" s="142">
        <v>4.2000000000000003E-2</v>
      </c>
      <c r="BD70" s="142">
        <v>4.2000000000000003E-2</v>
      </c>
      <c r="BE70" s="142">
        <f t="shared" si="69"/>
        <v>348.33579410318083</v>
      </c>
      <c r="BF70" s="142">
        <f t="shared" si="136"/>
        <v>8293.7093834090665</v>
      </c>
      <c r="BG70" s="424">
        <f t="shared" si="137"/>
        <v>41.46854691704533</v>
      </c>
      <c r="BH70" s="403">
        <f t="shared" si="72"/>
        <v>348.4</v>
      </c>
      <c r="BI70" s="142">
        <f t="shared" si="138"/>
        <v>8.1008324210042044</v>
      </c>
      <c r="BJ70" s="142">
        <f t="shared" si="139"/>
        <v>8.4959949781263617</v>
      </c>
      <c r="BK70" s="142">
        <f t="shared" si="140"/>
        <v>33.367714496041124</v>
      </c>
      <c r="BL70" s="142">
        <f t="shared" si="141"/>
        <v>49.964541895171692</v>
      </c>
    </row>
    <row r="71" spans="30:64" x14ac:dyDescent="0.25">
      <c r="AH71" s="233">
        <v>0.85046296296296298</v>
      </c>
      <c r="AI71" s="420">
        <f t="shared" si="116"/>
        <v>45367.850462962961</v>
      </c>
      <c r="AJ71" s="233" t="s">
        <v>325</v>
      </c>
      <c r="AK71" s="234">
        <v>1.9E-2</v>
      </c>
      <c r="AL71" s="234">
        <v>4.3999999999999997E-2</v>
      </c>
      <c r="AM71" s="234">
        <v>7.0999999999999994E-2</v>
      </c>
      <c r="AN71" s="234">
        <f t="shared" si="124"/>
        <v>301.52535103281753</v>
      </c>
      <c r="AO71" s="234">
        <f t="shared" si="130"/>
        <v>4246.8359300396842</v>
      </c>
      <c r="AP71" s="425">
        <f t="shared" si="131"/>
        <v>80.689882670754002</v>
      </c>
      <c r="AQ71" s="403">
        <f t="shared" si="119"/>
        <v>192.66540118376884</v>
      </c>
      <c r="AR71" s="234">
        <f t="shared" si="132"/>
        <v>4.1878520976780216</v>
      </c>
      <c r="AS71" s="234">
        <f t="shared" si="133"/>
        <v>4.3075050147545362</v>
      </c>
      <c r="AT71" s="234">
        <f t="shared" si="134"/>
        <v>76.502030573075984</v>
      </c>
      <c r="AU71" s="234">
        <f t="shared" si="135"/>
        <v>84.997387685508542</v>
      </c>
      <c r="AY71" s="146">
        <v>0.93062500000000004</v>
      </c>
      <c r="AZ71" s="421">
        <f t="shared" si="20"/>
        <v>45367.930625000001</v>
      </c>
      <c r="BA71" s="185" t="s">
        <v>327</v>
      </c>
      <c r="BB71" s="142">
        <v>5.0000000000000001E-3</v>
      </c>
      <c r="BC71" s="142">
        <v>4.2000000000000003E-2</v>
      </c>
      <c r="BD71" s="142">
        <v>4.2000000000000003E-2</v>
      </c>
      <c r="BE71" s="142">
        <f t="shared" ref="BE71:BE81" si="142">$AD$13</f>
        <v>348.33579410318083</v>
      </c>
      <c r="BF71" s="142">
        <f t="shared" si="136"/>
        <v>8293.7093834090665</v>
      </c>
      <c r="BG71" s="424">
        <f t="shared" si="137"/>
        <v>41.46854691704533</v>
      </c>
      <c r="BH71" s="403">
        <f t="shared" ref="BH71:BH135" si="143">(BC71*BF71)/SIN(RADIANS(-$AB$13))</f>
        <v>348.4</v>
      </c>
      <c r="BI71" s="142">
        <f t="shared" si="138"/>
        <v>8.1008324210042044</v>
      </c>
      <c r="BJ71" s="142">
        <f t="shared" si="139"/>
        <v>8.4959949781263617</v>
      </c>
      <c r="BK71" s="142">
        <f t="shared" si="140"/>
        <v>33.367714496041124</v>
      </c>
      <c r="BL71" s="142">
        <f t="shared" si="141"/>
        <v>49.964541895171692</v>
      </c>
    </row>
    <row r="72" spans="30:64" x14ac:dyDescent="0.25">
      <c r="AH72" s="233">
        <v>0.8505787037037037</v>
      </c>
      <c r="AI72" s="420">
        <f t="shared" si="116"/>
        <v>45367.850578703707</v>
      </c>
      <c r="AJ72" s="233" t="s">
        <v>325</v>
      </c>
      <c r="AK72" s="234">
        <v>1.7000000000000001E-2</v>
      </c>
      <c r="AL72" s="234">
        <v>4.8000000000000001E-2</v>
      </c>
      <c r="AM72" s="234">
        <v>7.0999999999999994E-2</v>
      </c>
      <c r="AN72" s="234">
        <f t="shared" si="124"/>
        <v>301.52535103281753</v>
      </c>
      <c r="AO72" s="234">
        <f t="shared" si="130"/>
        <v>4246.8359300396842</v>
      </c>
      <c r="AP72" s="425">
        <f t="shared" si="131"/>
        <v>72.196210810674643</v>
      </c>
      <c r="AQ72" s="403">
        <f t="shared" ref="AQ72:AQ135" si="144">(AL72*AO72)/SIN(RADIANS(-$AB$7))</f>
        <v>210.18043765502054</v>
      </c>
      <c r="AR72" s="234">
        <f t="shared" si="132"/>
        <v>4.1878520976780216</v>
      </c>
      <c r="AS72" s="234">
        <f t="shared" si="133"/>
        <v>4.3075050147545362</v>
      </c>
      <c r="AT72" s="234">
        <f t="shared" si="134"/>
        <v>68.008358712996625</v>
      </c>
      <c r="AU72" s="234">
        <f t="shared" si="135"/>
        <v>76.503715825429182</v>
      </c>
      <c r="AY72" s="146">
        <v>0.93407407407407417</v>
      </c>
      <c r="AZ72" s="421">
        <f t="shared" si="20"/>
        <v>45367.934074074074</v>
      </c>
      <c r="BA72" s="185" t="s">
        <v>327</v>
      </c>
      <c r="BB72" s="142">
        <v>4.0000000000000001E-3</v>
      </c>
      <c r="BC72" s="142">
        <v>4.2000000000000003E-2</v>
      </c>
      <c r="BD72" s="142">
        <v>4.2000000000000003E-2</v>
      </c>
      <c r="BE72" s="142">
        <f t="shared" si="142"/>
        <v>348.33579410318083</v>
      </c>
      <c r="BF72" s="142">
        <f t="shared" si="136"/>
        <v>8293.7093834090665</v>
      </c>
      <c r="BG72" s="424">
        <f t="shared" si="137"/>
        <v>33.174837533636264</v>
      </c>
      <c r="BH72" s="403">
        <f t="shared" si="143"/>
        <v>348.4</v>
      </c>
      <c r="BI72" s="142">
        <f t="shared" si="138"/>
        <v>8.1008324210042044</v>
      </c>
      <c r="BJ72" s="142">
        <f t="shared" si="139"/>
        <v>8.4959949781263617</v>
      </c>
      <c r="BK72" s="142">
        <f t="shared" si="140"/>
        <v>25.074005112632058</v>
      </c>
      <c r="BL72" s="142">
        <f t="shared" si="141"/>
        <v>41.670832511762626</v>
      </c>
    </row>
    <row r="73" spans="30:64" x14ac:dyDescent="0.25">
      <c r="AH73" s="233">
        <v>0.85068287037037038</v>
      </c>
      <c r="AI73" s="420">
        <f t="shared" si="116"/>
        <v>45367.850682870368</v>
      </c>
      <c r="AJ73" s="233" t="s">
        <v>325</v>
      </c>
      <c r="AK73" s="234">
        <v>1.9E-2</v>
      </c>
      <c r="AL73" s="234">
        <v>0.05</v>
      </c>
      <c r="AM73" s="234">
        <v>7.0999999999999994E-2</v>
      </c>
      <c r="AN73" s="234">
        <f t="shared" si="124"/>
        <v>301.52535103281753</v>
      </c>
      <c r="AO73" s="234">
        <f t="shared" si="130"/>
        <v>4246.8359300396842</v>
      </c>
      <c r="AP73" s="425">
        <f t="shared" si="131"/>
        <v>80.689882670754002</v>
      </c>
      <c r="AQ73" s="403">
        <f t="shared" si="144"/>
        <v>218.93795589064644</v>
      </c>
      <c r="AR73" s="234">
        <f t="shared" si="132"/>
        <v>4.1878520976780216</v>
      </c>
      <c r="AS73" s="234">
        <f t="shared" si="133"/>
        <v>4.3075050147545362</v>
      </c>
      <c r="AT73" s="234">
        <f t="shared" si="134"/>
        <v>76.502030573075984</v>
      </c>
      <c r="AU73" s="234">
        <f t="shared" si="135"/>
        <v>84.997387685508542</v>
      </c>
      <c r="AV73">
        <f>0.042/0.075</f>
        <v>0.56000000000000005</v>
      </c>
      <c r="AY73" s="146">
        <v>0.93758101851851849</v>
      </c>
      <c r="AZ73" s="421">
        <f t="shared" si="20"/>
        <v>45367.937581018516</v>
      </c>
      <c r="BA73" s="185" t="s">
        <v>327</v>
      </c>
      <c r="BB73" s="142">
        <v>5.0000000000000001E-3</v>
      </c>
      <c r="BC73" s="142">
        <v>4.2000000000000003E-2</v>
      </c>
      <c r="BD73" s="142">
        <v>4.2000000000000003E-2</v>
      </c>
      <c r="BE73" s="142">
        <f t="shared" si="142"/>
        <v>348.33579410318083</v>
      </c>
      <c r="BF73" s="142">
        <f t="shared" si="136"/>
        <v>8293.7093834090665</v>
      </c>
      <c r="BG73" s="424">
        <f t="shared" si="137"/>
        <v>41.46854691704533</v>
      </c>
      <c r="BH73" s="403">
        <f t="shared" si="143"/>
        <v>348.4</v>
      </c>
      <c r="BI73" s="142">
        <f t="shared" si="138"/>
        <v>8.1008324210042044</v>
      </c>
      <c r="BJ73" s="142">
        <f t="shared" si="139"/>
        <v>8.4959949781263617</v>
      </c>
      <c r="BK73" s="142">
        <f t="shared" si="140"/>
        <v>33.367714496041124</v>
      </c>
      <c r="BL73" s="142">
        <f t="shared" si="141"/>
        <v>49.964541895171692</v>
      </c>
    </row>
    <row r="74" spans="30:64" x14ac:dyDescent="0.25">
      <c r="AH74" s="233">
        <v>0.85075231481481473</v>
      </c>
      <c r="AI74" s="420">
        <f t="shared" si="116"/>
        <v>45367.850752314815</v>
      </c>
      <c r="AJ74" s="233" t="s">
        <v>325</v>
      </c>
      <c r="AK74" s="234">
        <v>2.4E-2</v>
      </c>
      <c r="AL74" s="234">
        <v>0.05</v>
      </c>
      <c r="AM74" s="234">
        <v>7.0999999999999994E-2</v>
      </c>
      <c r="AN74" s="234">
        <f t="shared" si="124"/>
        <v>301.52535103281753</v>
      </c>
      <c r="AO74" s="234">
        <f t="shared" si="130"/>
        <v>4246.8359300396842</v>
      </c>
      <c r="AP74" s="425">
        <f t="shared" si="131"/>
        <v>101.92406232095242</v>
      </c>
      <c r="AQ74" s="403">
        <f t="shared" si="144"/>
        <v>218.93795589064644</v>
      </c>
      <c r="AR74" s="234">
        <f t="shared" si="132"/>
        <v>4.1878520976780216</v>
      </c>
      <c r="AS74" s="234">
        <f t="shared" si="133"/>
        <v>4.3075050147545362</v>
      </c>
      <c r="AT74" s="234">
        <f t="shared" si="134"/>
        <v>97.736210223274398</v>
      </c>
      <c r="AU74" s="234">
        <f t="shared" si="135"/>
        <v>106.23156733570696</v>
      </c>
      <c r="AV74">
        <f>0.03/0.56</f>
        <v>5.3571428571428562E-2</v>
      </c>
      <c r="AY74" s="146">
        <v>0.94098379629629625</v>
      </c>
      <c r="AZ74" s="421">
        <f t="shared" si="20"/>
        <v>45367.940983796296</v>
      </c>
      <c r="BA74" s="185" t="s">
        <v>327</v>
      </c>
      <c r="BB74" s="142">
        <v>6.0000000000000001E-3</v>
      </c>
      <c r="BC74" s="142">
        <v>4.2000000000000003E-2</v>
      </c>
      <c r="BD74" s="142">
        <v>4.2000000000000003E-2</v>
      </c>
      <c r="BE74" s="142">
        <f t="shared" si="142"/>
        <v>348.33579410318083</v>
      </c>
      <c r="BF74" s="142">
        <f t="shared" si="136"/>
        <v>8293.7093834090665</v>
      </c>
      <c r="BG74" s="424">
        <f t="shared" si="137"/>
        <v>49.762256300454403</v>
      </c>
      <c r="BH74" s="403">
        <f t="shared" si="143"/>
        <v>348.4</v>
      </c>
      <c r="BI74" s="142">
        <f t="shared" si="138"/>
        <v>8.1008324210042044</v>
      </c>
      <c r="BJ74" s="142">
        <f t="shared" si="139"/>
        <v>8.4959949781263617</v>
      </c>
      <c r="BK74" s="142">
        <f t="shared" si="140"/>
        <v>41.661423879450197</v>
      </c>
      <c r="BL74" s="142">
        <f t="shared" si="141"/>
        <v>58.258251278580765</v>
      </c>
    </row>
    <row r="75" spans="30:64" x14ac:dyDescent="0.25">
      <c r="AH75" s="233">
        <v>0.85091435185185194</v>
      </c>
      <c r="AI75" s="420">
        <f t="shared" si="116"/>
        <v>45367.850914351853</v>
      </c>
      <c r="AJ75" s="233" t="s">
        <v>325</v>
      </c>
      <c r="AK75" s="234">
        <v>1.9E-2</v>
      </c>
      <c r="AL75" s="234">
        <v>5.3999999999999999E-2</v>
      </c>
      <c r="AM75" s="234">
        <v>7.0999999999999994E-2</v>
      </c>
      <c r="AN75" s="234">
        <f t="shared" si="124"/>
        <v>301.52535103281753</v>
      </c>
      <c r="AO75" s="234">
        <f t="shared" si="130"/>
        <v>4246.8359300396842</v>
      </c>
      <c r="AP75" s="425">
        <f t="shared" si="131"/>
        <v>80.689882670754002</v>
      </c>
      <c r="AQ75" s="403">
        <f t="shared" si="144"/>
        <v>236.45299236189811</v>
      </c>
      <c r="AR75" s="234">
        <f t="shared" si="132"/>
        <v>4.1878520976780216</v>
      </c>
      <c r="AS75" s="234">
        <f t="shared" si="133"/>
        <v>4.3075050147545362</v>
      </c>
      <c r="AT75" s="234">
        <f t="shared" si="134"/>
        <v>76.502030573075984</v>
      </c>
      <c r="AU75" s="234">
        <f t="shared" si="135"/>
        <v>84.997387685508542</v>
      </c>
      <c r="AY75" s="146">
        <v>0.94450231481481473</v>
      </c>
      <c r="AZ75" s="421">
        <f t="shared" si="20"/>
        <v>45367.944502314815</v>
      </c>
      <c r="BA75" s="185" t="s">
        <v>327</v>
      </c>
      <c r="BB75" s="142">
        <v>6.0000000000000001E-3</v>
      </c>
      <c r="BC75" s="142">
        <v>4.2000000000000003E-2</v>
      </c>
      <c r="BD75" s="142">
        <v>4.2000000000000003E-2</v>
      </c>
      <c r="BE75" s="142">
        <f t="shared" si="142"/>
        <v>348.33579410318083</v>
      </c>
      <c r="BF75" s="142">
        <f t="shared" si="136"/>
        <v>8293.7093834090665</v>
      </c>
      <c r="BG75" s="424">
        <f t="shared" si="137"/>
        <v>49.762256300454403</v>
      </c>
      <c r="BH75" s="403">
        <f t="shared" si="143"/>
        <v>348.4</v>
      </c>
      <c r="BI75" s="142">
        <f t="shared" si="138"/>
        <v>8.1008324210042044</v>
      </c>
      <c r="BJ75" s="142">
        <f t="shared" si="139"/>
        <v>8.4959949781263617</v>
      </c>
      <c r="BK75" s="142">
        <f t="shared" si="140"/>
        <v>41.661423879450197</v>
      </c>
      <c r="BL75" s="142">
        <f t="shared" si="141"/>
        <v>58.258251278580765</v>
      </c>
    </row>
    <row r="76" spans="30:64" x14ac:dyDescent="0.25">
      <c r="AH76" s="233">
        <v>0.85100694444444447</v>
      </c>
      <c r="AI76" s="420">
        <f t="shared" si="116"/>
        <v>45367.851006944446</v>
      </c>
      <c r="AJ76" s="233" t="s">
        <v>325</v>
      </c>
      <c r="AK76" s="234">
        <v>2.1000000000000001E-2</v>
      </c>
      <c r="AL76" s="234">
        <v>5.3999999999999999E-2</v>
      </c>
      <c r="AM76" s="234">
        <v>7.0999999999999994E-2</v>
      </c>
      <c r="AN76" s="234">
        <f t="shared" si="124"/>
        <v>301.52535103281753</v>
      </c>
      <c r="AO76" s="234">
        <f t="shared" ref="AO76:AO83" si="145">AN76/AM76</f>
        <v>4246.8359300396842</v>
      </c>
      <c r="AP76" s="425">
        <f t="shared" ref="AP76:AP83" si="146">AK76*AO76</f>
        <v>89.183554530833376</v>
      </c>
      <c r="AQ76" s="403">
        <f t="shared" si="144"/>
        <v>236.45299236189811</v>
      </c>
      <c r="AR76" s="234">
        <f t="shared" ref="AR76:AR83" si="147">0.001*((AN76/(AM76+0.001)))</f>
        <v>4.1878520976780216</v>
      </c>
      <c r="AS76" s="234">
        <f t="shared" ref="AS76:AS83" si="148">0.001*((AN76/(AM76-0.001)))</f>
        <v>4.3075050147545362</v>
      </c>
      <c r="AT76" s="234">
        <f t="shared" ref="AT76:AT83" si="149">AP76-AR76</f>
        <v>84.995702433155358</v>
      </c>
      <c r="AU76" s="234">
        <f t="shared" ref="AU76:AU83" si="150">AP76+AS76</f>
        <v>93.491059545587916</v>
      </c>
      <c r="AY76" s="146">
        <v>0.94798611111111108</v>
      </c>
      <c r="AZ76" s="421">
        <f t="shared" si="20"/>
        <v>45367.94798611111</v>
      </c>
      <c r="BA76" s="185" t="s">
        <v>327</v>
      </c>
      <c r="BB76" s="142">
        <v>5.0000000000000001E-3</v>
      </c>
      <c r="BC76" s="142">
        <v>4.2000000000000003E-2</v>
      </c>
      <c r="BD76" s="142">
        <v>4.2000000000000003E-2</v>
      </c>
      <c r="BE76" s="142">
        <f t="shared" si="142"/>
        <v>348.33579410318083</v>
      </c>
      <c r="BF76" s="142">
        <f t="shared" si="136"/>
        <v>8293.7093834090665</v>
      </c>
      <c r="BG76" s="424">
        <f t="shared" si="137"/>
        <v>41.46854691704533</v>
      </c>
      <c r="BH76" s="403">
        <f t="shared" si="143"/>
        <v>348.4</v>
      </c>
      <c r="BI76" s="142">
        <f t="shared" si="138"/>
        <v>8.1008324210042044</v>
      </c>
      <c r="BJ76" s="142">
        <f t="shared" si="139"/>
        <v>8.4959949781263617</v>
      </c>
      <c r="BK76" s="142">
        <f t="shared" si="140"/>
        <v>33.367714496041124</v>
      </c>
      <c r="BL76" s="142">
        <f t="shared" si="141"/>
        <v>49.964541895171692</v>
      </c>
    </row>
    <row r="77" spans="30:64" x14ac:dyDescent="0.25">
      <c r="AD77">
        <f>AM100/AM99</f>
        <v>0.81553398058252435</v>
      </c>
      <c r="AH77" s="233">
        <v>0.85112268518518519</v>
      </c>
      <c r="AI77" s="420">
        <f t="shared" si="116"/>
        <v>45367.851122685184</v>
      </c>
      <c r="AJ77" s="233" t="s">
        <v>325</v>
      </c>
      <c r="AK77" s="234">
        <v>0.02</v>
      </c>
      <c r="AL77" s="234">
        <v>5.6000000000000001E-2</v>
      </c>
      <c r="AM77" s="234">
        <v>7.0999999999999994E-2</v>
      </c>
      <c r="AN77" s="234">
        <f t="shared" si="124"/>
        <v>301.52535103281753</v>
      </c>
      <c r="AO77" s="234">
        <f t="shared" si="145"/>
        <v>4246.8359300396842</v>
      </c>
      <c r="AP77" s="425">
        <f t="shared" si="146"/>
        <v>84.936718600793682</v>
      </c>
      <c r="AQ77" s="403">
        <f t="shared" si="144"/>
        <v>245.21051059752401</v>
      </c>
      <c r="AR77" s="234">
        <f t="shared" si="147"/>
        <v>4.1878520976780216</v>
      </c>
      <c r="AS77" s="234">
        <f t="shared" si="148"/>
        <v>4.3075050147545362</v>
      </c>
      <c r="AT77" s="234">
        <f t="shared" si="149"/>
        <v>80.748866503115664</v>
      </c>
      <c r="AU77" s="234">
        <f t="shared" si="150"/>
        <v>89.244223615548222</v>
      </c>
      <c r="AY77" s="146">
        <v>0.95146990740740733</v>
      </c>
      <c r="AZ77" s="421">
        <f t="shared" si="20"/>
        <v>45367.951469907406</v>
      </c>
      <c r="BA77" s="185" t="s">
        <v>327</v>
      </c>
      <c r="BB77" s="142">
        <v>6.0000000000000001E-3</v>
      </c>
      <c r="BC77" s="142">
        <v>4.2000000000000003E-2</v>
      </c>
      <c r="BD77" s="142">
        <v>4.2000000000000003E-2</v>
      </c>
      <c r="BE77" s="142">
        <f t="shared" si="142"/>
        <v>348.33579410318083</v>
      </c>
      <c r="BF77" s="142">
        <f t="shared" si="136"/>
        <v>8293.7093834090665</v>
      </c>
      <c r="BG77" s="424">
        <f t="shared" si="137"/>
        <v>49.762256300454403</v>
      </c>
      <c r="BH77" s="403">
        <f t="shared" si="143"/>
        <v>348.4</v>
      </c>
      <c r="BI77" s="142">
        <f t="shared" si="138"/>
        <v>8.1008324210042044</v>
      </c>
      <c r="BJ77" s="142">
        <f t="shared" si="139"/>
        <v>8.4959949781263617</v>
      </c>
      <c r="BK77" s="142">
        <f t="shared" si="140"/>
        <v>41.661423879450197</v>
      </c>
      <c r="BL77" s="142">
        <f t="shared" si="141"/>
        <v>58.258251278580765</v>
      </c>
    </row>
    <row r="78" spans="30:64" x14ac:dyDescent="0.25">
      <c r="AH78" s="233">
        <v>0.85121527777777783</v>
      </c>
      <c r="AI78" s="420">
        <f t="shared" si="116"/>
        <v>45367.851215277777</v>
      </c>
      <c r="AJ78" s="233" t="s">
        <v>325</v>
      </c>
      <c r="AK78" s="234">
        <v>1.9E-2</v>
      </c>
      <c r="AL78" s="234">
        <v>5.7000000000000002E-2</v>
      </c>
      <c r="AM78" s="234">
        <v>7.0999999999999994E-2</v>
      </c>
      <c r="AN78" s="234">
        <f t="shared" si="124"/>
        <v>301.52535103281753</v>
      </c>
      <c r="AO78" s="234">
        <f t="shared" si="145"/>
        <v>4246.8359300396842</v>
      </c>
      <c r="AP78" s="425">
        <f t="shared" si="146"/>
        <v>80.689882670754002</v>
      </c>
      <c r="AQ78" s="403">
        <f t="shared" si="144"/>
        <v>249.58926971533691</v>
      </c>
      <c r="AR78" s="234">
        <f t="shared" si="147"/>
        <v>4.1878520976780216</v>
      </c>
      <c r="AS78" s="234">
        <f t="shared" si="148"/>
        <v>4.3075050147545362</v>
      </c>
      <c r="AT78" s="234">
        <f t="shared" si="149"/>
        <v>76.502030573075984</v>
      </c>
      <c r="AU78" s="234">
        <f t="shared" si="150"/>
        <v>84.997387685508542</v>
      </c>
      <c r="AY78" s="146">
        <v>0.95488425925925924</v>
      </c>
      <c r="AZ78" s="421">
        <f t="shared" si="20"/>
        <v>45367.954884259256</v>
      </c>
      <c r="BA78" s="185" t="s">
        <v>327</v>
      </c>
      <c r="BB78" s="142">
        <v>5.0000000000000001E-3</v>
      </c>
      <c r="BC78" s="142">
        <v>4.2000000000000003E-2</v>
      </c>
      <c r="BD78" s="142">
        <v>4.2000000000000003E-2</v>
      </c>
      <c r="BE78" s="142">
        <f t="shared" si="142"/>
        <v>348.33579410318083</v>
      </c>
      <c r="BF78" s="142">
        <f t="shared" ref="BF78:BF81" si="151">BE78/BD78</f>
        <v>8293.7093834090665</v>
      </c>
      <c r="BG78" s="424">
        <f t="shared" ref="BG78:BG81" si="152">BB78*BF78</f>
        <v>41.46854691704533</v>
      </c>
      <c r="BH78" s="403">
        <f t="shared" si="143"/>
        <v>348.4</v>
      </c>
      <c r="BI78" s="142">
        <f t="shared" ref="BI78:BI81" si="153">0.001*((BE78/(BD78+0.001)))</f>
        <v>8.1008324210042044</v>
      </c>
      <c r="BJ78" s="142">
        <f t="shared" ref="BJ78:BJ81" si="154">0.001*((BE78/(BD78-0.001)))</f>
        <v>8.4959949781263617</v>
      </c>
      <c r="BK78" s="142">
        <f t="shared" ref="BK78:BK81" si="155">BG78-BI78</f>
        <v>33.367714496041124</v>
      </c>
      <c r="BL78" s="142">
        <f t="shared" ref="BL78:BL81" si="156">BG78+BJ78</f>
        <v>49.964541895171692</v>
      </c>
    </row>
    <row r="79" spans="30:64" x14ac:dyDescent="0.25">
      <c r="AH79" s="233">
        <v>0.85141203703703694</v>
      </c>
      <c r="AI79" s="420">
        <f t="shared" si="116"/>
        <v>45367.851412037038</v>
      </c>
      <c r="AJ79" s="233" t="s">
        <v>325</v>
      </c>
      <c r="AK79" s="234">
        <v>0.02</v>
      </c>
      <c r="AL79" s="234">
        <v>0.06</v>
      </c>
      <c r="AM79" s="234">
        <v>7.0999999999999994E-2</v>
      </c>
      <c r="AN79" s="234">
        <f t="shared" si="124"/>
        <v>301.52535103281753</v>
      </c>
      <c r="AO79" s="234">
        <f t="shared" si="145"/>
        <v>4246.8359300396842</v>
      </c>
      <c r="AP79" s="425">
        <f t="shared" si="146"/>
        <v>84.936718600793682</v>
      </c>
      <c r="AQ79" s="403">
        <f t="shared" si="144"/>
        <v>262.72554706877571</v>
      </c>
      <c r="AR79" s="234">
        <f t="shared" si="147"/>
        <v>4.1878520976780216</v>
      </c>
      <c r="AS79" s="234">
        <f t="shared" si="148"/>
        <v>4.3075050147545362</v>
      </c>
      <c r="AT79" s="234">
        <f t="shared" si="149"/>
        <v>80.748866503115664</v>
      </c>
      <c r="AU79" s="234">
        <f t="shared" si="150"/>
        <v>89.244223615548222</v>
      </c>
      <c r="AY79" s="146">
        <v>0.95836805555555549</v>
      </c>
      <c r="AZ79" s="421">
        <f t="shared" si="20"/>
        <v>45367.958368055559</v>
      </c>
      <c r="BA79" s="185" t="s">
        <v>327</v>
      </c>
      <c r="BB79" s="142">
        <v>4.0000000000000001E-3</v>
      </c>
      <c r="BC79" s="142">
        <v>4.2000000000000003E-2</v>
      </c>
      <c r="BD79" s="142">
        <v>4.2000000000000003E-2</v>
      </c>
      <c r="BE79" s="142">
        <f t="shared" si="142"/>
        <v>348.33579410318083</v>
      </c>
      <c r="BF79" s="142">
        <f t="shared" si="151"/>
        <v>8293.7093834090665</v>
      </c>
      <c r="BG79" s="424">
        <f t="shared" si="152"/>
        <v>33.174837533636264</v>
      </c>
      <c r="BH79" s="403">
        <f t="shared" si="143"/>
        <v>348.4</v>
      </c>
      <c r="BI79" s="142">
        <f t="shared" si="153"/>
        <v>8.1008324210042044</v>
      </c>
      <c r="BJ79" s="142">
        <f t="shared" si="154"/>
        <v>8.4959949781263617</v>
      </c>
      <c r="BK79" s="142">
        <f t="shared" si="155"/>
        <v>25.074005112632058</v>
      </c>
      <c r="BL79" s="142">
        <f t="shared" si="156"/>
        <v>41.670832511762626</v>
      </c>
    </row>
    <row r="80" spans="30:64" x14ac:dyDescent="0.25">
      <c r="AH80" s="233">
        <v>0.85141203703703694</v>
      </c>
      <c r="AI80" s="420">
        <f t="shared" si="116"/>
        <v>45367.851412037038</v>
      </c>
      <c r="AJ80" s="233" t="s">
        <v>325</v>
      </c>
      <c r="AK80" s="234">
        <v>2.1000000000000001E-2</v>
      </c>
      <c r="AL80" s="234">
        <v>0.06</v>
      </c>
      <c r="AM80" s="234">
        <v>7.0999999999999994E-2</v>
      </c>
      <c r="AN80" s="234">
        <f t="shared" si="124"/>
        <v>301.52535103281753</v>
      </c>
      <c r="AO80" s="234">
        <f t="shared" si="145"/>
        <v>4246.8359300396842</v>
      </c>
      <c r="AP80" s="425">
        <f t="shared" si="146"/>
        <v>89.183554530833376</v>
      </c>
      <c r="AQ80" s="403">
        <f t="shared" si="144"/>
        <v>262.72554706877571</v>
      </c>
      <c r="AR80" s="234">
        <f t="shared" si="147"/>
        <v>4.1878520976780216</v>
      </c>
      <c r="AS80" s="234">
        <f t="shared" si="148"/>
        <v>4.3075050147545362</v>
      </c>
      <c r="AT80" s="234">
        <f t="shared" si="149"/>
        <v>84.995702433155358</v>
      </c>
      <c r="AU80" s="234">
        <f t="shared" si="150"/>
        <v>93.491059545587916</v>
      </c>
      <c r="AY80" s="146">
        <v>0.96185185185185185</v>
      </c>
      <c r="AZ80" s="421">
        <f t="shared" si="20"/>
        <v>45367.961851851855</v>
      </c>
      <c r="BA80" s="185" t="s">
        <v>327</v>
      </c>
      <c r="BB80" s="142">
        <v>5.0000000000000001E-3</v>
      </c>
      <c r="BC80" s="142">
        <v>4.2000000000000003E-2</v>
      </c>
      <c r="BD80" s="142">
        <v>4.2000000000000003E-2</v>
      </c>
      <c r="BE80" s="142">
        <f t="shared" si="142"/>
        <v>348.33579410318083</v>
      </c>
      <c r="BF80" s="142">
        <f t="shared" si="151"/>
        <v>8293.7093834090665</v>
      </c>
      <c r="BG80" s="424">
        <f t="shared" si="152"/>
        <v>41.46854691704533</v>
      </c>
      <c r="BH80" s="403">
        <f t="shared" si="143"/>
        <v>348.4</v>
      </c>
      <c r="BI80" s="142">
        <f t="shared" si="153"/>
        <v>8.1008324210042044</v>
      </c>
      <c r="BJ80" s="142">
        <f t="shared" si="154"/>
        <v>8.4959949781263617</v>
      </c>
      <c r="BK80" s="142">
        <f t="shared" si="155"/>
        <v>33.367714496041124</v>
      </c>
      <c r="BL80" s="142">
        <f t="shared" si="156"/>
        <v>49.964541895171692</v>
      </c>
    </row>
    <row r="81" spans="34:64" ht="15.75" thickBot="1" x14ac:dyDescent="0.3">
      <c r="AH81" s="233">
        <v>0.85152777777777777</v>
      </c>
      <c r="AI81" s="420">
        <f t="shared" si="116"/>
        <v>45367.851527777777</v>
      </c>
      <c r="AJ81" s="233" t="s">
        <v>325</v>
      </c>
      <c r="AK81" s="234">
        <v>1.9E-2</v>
      </c>
      <c r="AL81" s="234">
        <v>0.06</v>
      </c>
      <c r="AM81" s="234">
        <v>7.0999999999999994E-2</v>
      </c>
      <c r="AN81" s="234">
        <f t="shared" si="124"/>
        <v>301.52535103281753</v>
      </c>
      <c r="AO81" s="234">
        <f t="shared" si="145"/>
        <v>4246.8359300396842</v>
      </c>
      <c r="AP81" s="425">
        <f t="shared" si="146"/>
        <v>80.689882670754002</v>
      </c>
      <c r="AQ81" s="403">
        <f t="shared" si="144"/>
        <v>262.72554706877571</v>
      </c>
      <c r="AR81" s="234">
        <f t="shared" si="147"/>
        <v>4.1878520976780216</v>
      </c>
      <c r="AS81" s="234">
        <f t="shared" si="148"/>
        <v>4.3075050147545362</v>
      </c>
      <c r="AT81" s="234">
        <f t="shared" si="149"/>
        <v>76.502030573075984</v>
      </c>
      <c r="AU81" s="234">
        <f t="shared" si="150"/>
        <v>84.997387685508542</v>
      </c>
      <c r="AY81" s="433">
        <v>0.96531250000000002</v>
      </c>
      <c r="AZ81" s="434">
        <f t="shared" si="20"/>
        <v>45367.965312499997</v>
      </c>
      <c r="BA81" s="435" t="s">
        <v>327</v>
      </c>
      <c r="BB81" s="436">
        <v>5.0000000000000001E-3</v>
      </c>
      <c r="BC81" s="436">
        <v>4.2000000000000003E-2</v>
      </c>
      <c r="BD81" s="436">
        <v>4.2000000000000003E-2</v>
      </c>
      <c r="BE81" s="436">
        <f t="shared" si="142"/>
        <v>348.33579410318083</v>
      </c>
      <c r="BF81" s="436">
        <f t="shared" si="151"/>
        <v>8293.7093834090665</v>
      </c>
      <c r="BG81" s="437">
        <f t="shared" si="152"/>
        <v>41.46854691704533</v>
      </c>
      <c r="BH81" s="403">
        <f t="shared" si="143"/>
        <v>348.4</v>
      </c>
      <c r="BI81" s="436">
        <f t="shared" si="153"/>
        <v>8.1008324210042044</v>
      </c>
      <c r="BJ81" s="436">
        <f t="shared" si="154"/>
        <v>8.4959949781263617</v>
      </c>
      <c r="BK81" s="436">
        <f t="shared" si="155"/>
        <v>33.367714496041124</v>
      </c>
      <c r="BL81" s="436">
        <f t="shared" si="156"/>
        <v>49.964541895171692</v>
      </c>
    </row>
    <row r="82" spans="34:64" x14ac:dyDescent="0.25">
      <c r="AH82" s="233">
        <v>0.85168981481481476</v>
      </c>
      <c r="AI82" s="420">
        <f t="shared" si="116"/>
        <v>45367.851689814815</v>
      </c>
      <c r="AJ82" s="233" t="s">
        <v>325</v>
      </c>
      <c r="AK82" s="234">
        <v>0.02</v>
      </c>
      <c r="AL82" s="234">
        <v>6.0999999999999999E-2</v>
      </c>
      <c r="AM82" s="234">
        <v>7.0999999999999994E-2</v>
      </c>
      <c r="AN82" s="234">
        <f t="shared" si="124"/>
        <v>301.52535103281753</v>
      </c>
      <c r="AO82" s="234">
        <f t="shared" si="145"/>
        <v>4246.8359300396842</v>
      </c>
      <c r="AP82" s="425">
        <f t="shared" si="146"/>
        <v>84.936718600793682</v>
      </c>
      <c r="AQ82" s="403">
        <f t="shared" si="144"/>
        <v>267.10430618658864</v>
      </c>
      <c r="AR82" s="234">
        <f t="shared" si="147"/>
        <v>4.1878520976780216</v>
      </c>
      <c r="AS82" s="234">
        <f t="shared" si="148"/>
        <v>4.3075050147545362</v>
      </c>
      <c r="AT82" s="234">
        <f t="shared" si="149"/>
        <v>80.748866503115664</v>
      </c>
      <c r="AU82" s="234">
        <f t="shared" si="150"/>
        <v>89.244223615548222</v>
      </c>
      <c r="AY82" s="643">
        <v>0.85990740740740745</v>
      </c>
      <c r="AZ82" s="644"/>
      <c r="BA82" s="301"/>
      <c r="BB82" s="302"/>
      <c r="BC82" s="302"/>
      <c r="BD82" s="302"/>
      <c r="BE82" s="302"/>
      <c r="BF82" s="302"/>
      <c r="BG82" s="645"/>
      <c r="BH82" s="403">
        <v>0</v>
      </c>
      <c r="BI82" s="302"/>
      <c r="BJ82" s="302"/>
      <c r="BK82" s="302"/>
      <c r="BL82" s="302"/>
    </row>
    <row r="83" spans="34:64" x14ac:dyDescent="0.25">
      <c r="AH83" s="233">
        <v>0.85182870370370367</v>
      </c>
      <c r="AI83" s="420">
        <f t="shared" si="116"/>
        <v>45367.8518287037</v>
      </c>
      <c r="AJ83" s="233" t="s">
        <v>325</v>
      </c>
      <c r="AK83" s="234">
        <v>0.02</v>
      </c>
      <c r="AL83" s="234">
        <v>6.8000000000000005E-2</v>
      </c>
      <c r="AM83" s="234">
        <v>7.0999999999999994E-2</v>
      </c>
      <c r="AN83" s="234">
        <f t="shared" si="124"/>
        <v>301.52535103281753</v>
      </c>
      <c r="AO83" s="234">
        <f t="shared" si="145"/>
        <v>4246.8359300396842</v>
      </c>
      <c r="AP83" s="425">
        <f t="shared" si="146"/>
        <v>84.936718600793682</v>
      </c>
      <c r="AQ83" s="403">
        <f t="shared" si="144"/>
        <v>297.75562001127918</v>
      </c>
      <c r="AR83" s="234">
        <f t="shared" si="147"/>
        <v>4.1878520976780216</v>
      </c>
      <c r="AS83" s="234">
        <f t="shared" si="148"/>
        <v>4.3075050147545362</v>
      </c>
      <c r="AT83" s="234">
        <f t="shared" si="149"/>
        <v>80.748866503115664</v>
      </c>
      <c r="AU83" s="234">
        <f t="shared" si="150"/>
        <v>89.244223615548222</v>
      </c>
      <c r="AY83" s="430">
        <v>0.86011574074074071</v>
      </c>
      <c r="AZ83" s="431">
        <f t="shared" si="20"/>
        <v>45367.860115740739</v>
      </c>
      <c r="BA83" s="273" t="s">
        <v>328</v>
      </c>
      <c r="BB83" s="274">
        <v>6.0000000000000001E-3</v>
      </c>
      <c r="BC83" s="274">
        <v>1.7000000000000001E-2</v>
      </c>
      <c r="BD83" s="274">
        <v>5.3999999999999999E-2</v>
      </c>
      <c r="BE83" s="274">
        <f>$AD$14</f>
        <v>205.12994181824141</v>
      </c>
      <c r="BF83" s="274">
        <f t="shared" ref="BF83:BF201" si="157">BE83/BD83</f>
        <v>3798.7026262637296</v>
      </c>
      <c r="BG83" s="432">
        <f t="shared" ref="BG83:BG107" si="158">BB83*BF83</f>
        <v>22.79221575758238</v>
      </c>
      <c r="BH83" s="403">
        <f t="shared" si="143"/>
        <v>64.589847772492718</v>
      </c>
      <c r="BI83" s="274">
        <f t="shared" ref="BI83:BI201" si="159">0.001*((BE83/(BD83+0.001)))</f>
        <v>3.7296353057862075</v>
      </c>
      <c r="BJ83" s="274">
        <f t="shared" ref="BJ83:BJ201" si="160">0.001*((BE83/(BD83-0.001)))</f>
        <v>3.8703762607215362</v>
      </c>
      <c r="BK83" s="274">
        <f t="shared" ref="BK83:BK201" si="161">BG83-BI83</f>
        <v>19.062580451796173</v>
      </c>
      <c r="BL83" s="274">
        <f t="shared" ref="BL83:BL201" si="162">BG83+BJ83</f>
        <v>26.662592018303915</v>
      </c>
    </row>
    <row r="84" spans="34:64" x14ac:dyDescent="0.25">
      <c r="AH84" s="233">
        <v>0.85194444444444439</v>
      </c>
      <c r="AI84" s="420">
        <f t="shared" si="116"/>
        <v>45367.851944444446</v>
      </c>
      <c r="AJ84" s="233" t="s">
        <v>325</v>
      </c>
      <c r="AK84" s="234">
        <v>2.7E-2</v>
      </c>
      <c r="AL84" s="234">
        <v>0.10299999999999999</v>
      </c>
      <c r="AM84" s="234">
        <v>0.10299999999999999</v>
      </c>
      <c r="AN84" s="234">
        <f t="shared" si="124"/>
        <v>301.52535103281753</v>
      </c>
      <c r="AO84" s="234">
        <f t="shared" ref="AO84:AO90" si="163">AN84/AM84</f>
        <v>2927.4305925516264</v>
      </c>
      <c r="AP84" s="425">
        <f t="shared" ref="AP84:AP90" si="164">AK84*AO84</f>
        <v>79.040625998893915</v>
      </c>
      <c r="AQ84" s="403">
        <f t="shared" si="144"/>
        <v>310.89189736471786</v>
      </c>
      <c r="AR84" s="234">
        <f t="shared" ref="AR84:AR90" si="165">0.001*((AN84/(AM84+0.001)))</f>
        <v>2.8992822214693992</v>
      </c>
      <c r="AS84" s="234">
        <f t="shared" ref="AS84:AS90" si="166">0.001*((AN84/(AM84-0.001)))</f>
        <v>2.9561308924786034</v>
      </c>
      <c r="AT84" s="234">
        <f t="shared" ref="AT84:AT90" si="167">AP84-AR84</f>
        <v>76.14134377742451</v>
      </c>
      <c r="AU84" s="234">
        <f t="shared" ref="AU84:AU90" si="168">AP84+AS84</f>
        <v>81.996756891372513</v>
      </c>
      <c r="AY84" s="146">
        <v>0.86017361111111112</v>
      </c>
      <c r="AZ84" s="421">
        <f t="shared" si="20"/>
        <v>45367.860173611109</v>
      </c>
      <c r="BA84" s="185" t="s">
        <v>328</v>
      </c>
      <c r="BB84" s="142">
        <v>4.0000000000000001E-3</v>
      </c>
      <c r="BC84" s="142">
        <v>1.7000000000000001E-2</v>
      </c>
      <c r="BD84" s="142">
        <v>5.3999999999999999E-2</v>
      </c>
      <c r="BE84" s="142">
        <f t="shared" ref="BE84:BE140" si="169">$AD$14</f>
        <v>205.12994181824141</v>
      </c>
      <c r="BF84" s="142">
        <f t="shared" ref="BF84:BF89" si="170">BE84/BD84</f>
        <v>3798.7026262637296</v>
      </c>
      <c r="BG84" s="424">
        <f t="shared" si="158"/>
        <v>15.194810505054919</v>
      </c>
      <c r="BH84" s="403">
        <f t="shared" si="143"/>
        <v>64.589847772492718</v>
      </c>
      <c r="BI84" s="142">
        <f t="shared" ref="BI84:BI89" si="171">0.001*((BE84/(BD84+0.001)))</f>
        <v>3.7296353057862075</v>
      </c>
      <c r="BJ84" s="142">
        <f t="shared" ref="BJ84:BJ89" si="172">0.001*((BE84/(BD84-0.001)))</f>
        <v>3.8703762607215362</v>
      </c>
      <c r="BK84" s="142">
        <f t="shared" ref="BK84:BK89" si="173">BG84-BI84</f>
        <v>11.465175199268712</v>
      </c>
      <c r="BL84" s="142">
        <f t="shared" ref="BL84:BL89" si="174">BG84+BJ84</f>
        <v>19.065186765776456</v>
      </c>
    </row>
    <row r="85" spans="34:64" x14ac:dyDescent="0.25">
      <c r="AH85" s="233">
        <v>0.85214120370370372</v>
      </c>
      <c r="AI85" s="420">
        <f t="shared" si="116"/>
        <v>45367.852141203701</v>
      </c>
      <c r="AJ85" s="233" t="s">
        <v>325</v>
      </c>
      <c r="AK85" s="234">
        <v>2.4E-2</v>
      </c>
      <c r="AL85" s="234">
        <v>0.10299999999999999</v>
      </c>
      <c r="AM85" s="234">
        <v>0.10299999999999999</v>
      </c>
      <c r="AN85" s="234">
        <f t="shared" si="124"/>
        <v>301.52535103281753</v>
      </c>
      <c r="AO85" s="234">
        <f t="shared" si="163"/>
        <v>2927.4305925516264</v>
      </c>
      <c r="AP85" s="425">
        <f t="shared" si="164"/>
        <v>70.258334221239039</v>
      </c>
      <c r="AQ85" s="403">
        <f t="shared" si="144"/>
        <v>310.89189736471786</v>
      </c>
      <c r="AR85" s="234">
        <f t="shared" si="165"/>
        <v>2.8992822214693992</v>
      </c>
      <c r="AS85" s="234">
        <f t="shared" si="166"/>
        <v>2.9561308924786034</v>
      </c>
      <c r="AT85" s="234">
        <f t="shared" si="167"/>
        <v>67.359051999769633</v>
      </c>
      <c r="AU85" s="234">
        <f t="shared" si="168"/>
        <v>73.214465113717637</v>
      </c>
      <c r="AY85" s="146">
        <v>0.86025462962962962</v>
      </c>
      <c r="AZ85" s="421">
        <f t="shared" si="20"/>
        <v>45367.860254629632</v>
      </c>
      <c r="BA85" s="185" t="s">
        <v>328</v>
      </c>
      <c r="BB85" s="142">
        <v>3.0000000000000001E-3</v>
      </c>
      <c r="BC85" s="142">
        <v>1.7999999999999999E-2</v>
      </c>
      <c r="BD85" s="142">
        <v>5.3999999999999999E-2</v>
      </c>
      <c r="BE85" s="142">
        <f t="shared" si="169"/>
        <v>205.12994181824141</v>
      </c>
      <c r="BF85" s="142">
        <f t="shared" si="170"/>
        <v>3798.7026262637296</v>
      </c>
      <c r="BG85" s="424">
        <f t="shared" si="158"/>
        <v>11.39610787879119</v>
      </c>
      <c r="BH85" s="403">
        <f t="shared" si="143"/>
        <v>68.389250582639335</v>
      </c>
      <c r="BI85" s="142">
        <f t="shared" si="171"/>
        <v>3.7296353057862075</v>
      </c>
      <c r="BJ85" s="142">
        <f t="shared" si="172"/>
        <v>3.8703762607215362</v>
      </c>
      <c r="BK85" s="142">
        <f t="shared" si="173"/>
        <v>7.6664725730049827</v>
      </c>
      <c r="BL85" s="142">
        <f t="shared" si="174"/>
        <v>15.266484139512727</v>
      </c>
    </row>
    <row r="86" spans="34:64" x14ac:dyDescent="0.25">
      <c r="AH86" s="233">
        <v>0.85234953703703698</v>
      </c>
      <c r="AI86" s="420">
        <f t="shared" si="116"/>
        <v>45367.852349537039</v>
      </c>
      <c r="AJ86" s="233" t="s">
        <v>325</v>
      </c>
      <c r="AK86" s="234">
        <v>2.7E-2</v>
      </c>
      <c r="AL86" s="234">
        <v>0.10299999999999999</v>
      </c>
      <c r="AM86" s="234">
        <v>0.10299999999999999</v>
      </c>
      <c r="AN86" s="234">
        <f t="shared" si="124"/>
        <v>301.52535103281753</v>
      </c>
      <c r="AO86" s="234">
        <f t="shared" si="163"/>
        <v>2927.4305925516264</v>
      </c>
      <c r="AP86" s="425">
        <f t="shared" si="164"/>
        <v>79.040625998893915</v>
      </c>
      <c r="AQ86" s="403">
        <f t="shared" si="144"/>
        <v>310.89189736471786</v>
      </c>
      <c r="AR86" s="234">
        <f t="shared" si="165"/>
        <v>2.8992822214693992</v>
      </c>
      <c r="AS86" s="234">
        <f t="shared" si="166"/>
        <v>2.9561308924786034</v>
      </c>
      <c r="AT86" s="234">
        <f t="shared" si="167"/>
        <v>76.14134377742451</v>
      </c>
      <c r="AU86" s="234">
        <f t="shared" si="168"/>
        <v>81.996756891372513</v>
      </c>
      <c r="AY86" s="146">
        <v>0.86033564814814811</v>
      </c>
      <c r="AZ86" s="421">
        <f t="shared" si="20"/>
        <v>45367.860335648147</v>
      </c>
      <c r="BA86" s="185" t="s">
        <v>328</v>
      </c>
      <c r="BB86" s="142">
        <v>5.0000000000000001E-3</v>
      </c>
      <c r="BC86" s="142">
        <v>0.02</v>
      </c>
      <c r="BD86" s="142">
        <v>5.3999999999999999E-2</v>
      </c>
      <c r="BE86" s="142">
        <f t="shared" si="169"/>
        <v>205.12994181824141</v>
      </c>
      <c r="BF86" s="142">
        <f t="shared" si="170"/>
        <v>3798.7026262637296</v>
      </c>
      <c r="BG86" s="424">
        <f t="shared" si="158"/>
        <v>18.993513131318647</v>
      </c>
      <c r="BH86" s="403">
        <f t="shared" si="143"/>
        <v>75.988056202932611</v>
      </c>
      <c r="BI86" s="142">
        <f t="shared" si="171"/>
        <v>3.7296353057862075</v>
      </c>
      <c r="BJ86" s="142">
        <f t="shared" si="172"/>
        <v>3.8703762607215362</v>
      </c>
      <c r="BK86" s="142">
        <f t="shared" si="173"/>
        <v>15.26387782553244</v>
      </c>
      <c r="BL86" s="142">
        <f t="shared" si="174"/>
        <v>22.863889392040182</v>
      </c>
    </row>
    <row r="87" spans="34:64" x14ac:dyDescent="0.25">
      <c r="AH87" s="233">
        <v>0.85255787037037034</v>
      </c>
      <c r="AI87" s="420">
        <f t="shared" si="116"/>
        <v>45367.85255787037</v>
      </c>
      <c r="AJ87" s="233" t="s">
        <v>325</v>
      </c>
      <c r="AK87" s="234">
        <v>2.5000000000000001E-2</v>
      </c>
      <c r="AL87" s="234">
        <v>0.10299999999999999</v>
      </c>
      <c r="AM87" s="234">
        <v>0.10299999999999999</v>
      </c>
      <c r="AN87" s="234">
        <f t="shared" si="124"/>
        <v>301.52535103281753</v>
      </c>
      <c r="AO87" s="234">
        <f t="shared" si="163"/>
        <v>2927.4305925516264</v>
      </c>
      <c r="AP87" s="425">
        <f t="shared" si="164"/>
        <v>73.185764813790669</v>
      </c>
      <c r="AQ87" s="403">
        <f t="shared" si="144"/>
        <v>310.89189736471786</v>
      </c>
      <c r="AR87" s="234">
        <f t="shared" si="165"/>
        <v>2.8992822214693992</v>
      </c>
      <c r="AS87" s="234">
        <f t="shared" si="166"/>
        <v>2.9561308924786034</v>
      </c>
      <c r="AT87" s="234">
        <f t="shared" si="167"/>
        <v>70.286482592321263</v>
      </c>
      <c r="AU87" s="234">
        <f t="shared" si="168"/>
        <v>76.141895706269267</v>
      </c>
      <c r="AY87" s="146">
        <v>0.86049768518518521</v>
      </c>
      <c r="AZ87" s="421">
        <f t="shared" si="20"/>
        <v>45367.860497685186</v>
      </c>
      <c r="BA87" s="185" t="s">
        <v>328</v>
      </c>
      <c r="BB87" s="142">
        <v>6.0000000000000001E-3</v>
      </c>
      <c r="BC87" s="142">
        <v>2.1000000000000001E-2</v>
      </c>
      <c r="BD87" s="142">
        <v>5.3999999999999999E-2</v>
      </c>
      <c r="BE87" s="142">
        <f t="shared" si="169"/>
        <v>205.12994181824141</v>
      </c>
      <c r="BF87" s="142">
        <f t="shared" si="170"/>
        <v>3798.7026262637296</v>
      </c>
      <c r="BG87" s="424">
        <f t="shared" si="158"/>
        <v>22.79221575758238</v>
      </c>
      <c r="BH87" s="403">
        <f t="shared" si="143"/>
        <v>79.787459013079243</v>
      </c>
      <c r="BI87" s="142">
        <f t="shared" si="171"/>
        <v>3.7296353057862075</v>
      </c>
      <c r="BJ87" s="142">
        <f t="shared" si="172"/>
        <v>3.8703762607215362</v>
      </c>
      <c r="BK87" s="142">
        <f t="shared" si="173"/>
        <v>19.062580451796173</v>
      </c>
      <c r="BL87" s="142">
        <f t="shared" si="174"/>
        <v>26.662592018303915</v>
      </c>
    </row>
    <row r="88" spans="34:64" x14ac:dyDescent="0.25">
      <c r="AH88" s="233">
        <v>0.85276620370370371</v>
      </c>
      <c r="AI88" s="420">
        <f t="shared" si="116"/>
        <v>45367.852766203701</v>
      </c>
      <c r="AJ88" s="233" t="s">
        <v>325</v>
      </c>
      <c r="AK88" s="234">
        <v>2.4E-2</v>
      </c>
      <c r="AL88" s="234">
        <v>0.10299999999999999</v>
      </c>
      <c r="AM88" s="234">
        <v>0.10299999999999999</v>
      </c>
      <c r="AN88" s="234">
        <f t="shared" si="124"/>
        <v>301.52535103281753</v>
      </c>
      <c r="AO88" s="234">
        <f t="shared" si="163"/>
        <v>2927.4305925516264</v>
      </c>
      <c r="AP88" s="425">
        <f t="shared" si="164"/>
        <v>70.258334221239039</v>
      </c>
      <c r="AQ88" s="403">
        <f t="shared" si="144"/>
        <v>310.89189736471786</v>
      </c>
      <c r="AR88" s="234">
        <f t="shared" si="165"/>
        <v>2.8992822214693992</v>
      </c>
      <c r="AS88" s="234">
        <f t="shared" si="166"/>
        <v>2.9561308924786034</v>
      </c>
      <c r="AT88" s="234">
        <f t="shared" si="167"/>
        <v>67.359051999769633</v>
      </c>
      <c r="AU88" s="234">
        <f t="shared" si="168"/>
        <v>73.214465113717637</v>
      </c>
      <c r="AY88" s="146">
        <v>0.86064814814814816</v>
      </c>
      <c r="AZ88" s="421">
        <f t="shared" si="20"/>
        <v>45367.860648148147</v>
      </c>
      <c r="BA88" s="185" t="s">
        <v>328</v>
      </c>
      <c r="BB88" s="142">
        <v>6.0000000000000001E-3</v>
      </c>
      <c r="BC88" s="142">
        <v>2.1999999999999999E-2</v>
      </c>
      <c r="BD88" s="142">
        <v>5.3999999999999999E-2</v>
      </c>
      <c r="BE88" s="142">
        <f t="shared" si="169"/>
        <v>205.12994181824141</v>
      </c>
      <c r="BF88" s="142">
        <f t="shared" si="170"/>
        <v>3798.7026262637296</v>
      </c>
      <c r="BG88" s="424">
        <f t="shared" si="158"/>
        <v>22.79221575758238</v>
      </c>
      <c r="BH88" s="403">
        <f t="shared" si="143"/>
        <v>83.586861823225874</v>
      </c>
      <c r="BI88" s="142">
        <f t="shared" si="171"/>
        <v>3.7296353057862075</v>
      </c>
      <c r="BJ88" s="142">
        <f t="shared" si="172"/>
        <v>3.8703762607215362</v>
      </c>
      <c r="BK88" s="142">
        <f t="shared" si="173"/>
        <v>19.062580451796173</v>
      </c>
      <c r="BL88" s="142">
        <f t="shared" si="174"/>
        <v>26.662592018303915</v>
      </c>
    </row>
    <row r="89" spans="34:64" x14ac:dyDescent="0.25">
      <c r="AH89" s="233">
        <v>0.85289351851851858</v>
      </c>
      <c r="AI89" s="420">
        <f t="shared" si="116"/>
        <v>45367.852893518517</v>
      </c>
      <c r="AJ89" s="233" t="s">
        <v>325</v>
      </c>
      <c r="AK89" s="234">
        <v>2.5999999999999999E-2</v>
      </c>
      <c r="AL89" s="234">
        <v>0.10299999999999999</v>
      </c>
      <c r="AM89" s="234">
        <v>0.10299999999999999</v>
      </c>
      <c r="AN89" s="234">
        <f t="shared" si="124"/>
        <v>301.52535103281753</v>
      </c>
      <c r="AO89" s="234">
        <f t="shared" si="163"/>
        <v>2927.4305925516264</v>
      </c>
      <c r="AP89" s="425">
        <f t="shared" si="164"/>
        <v>76.113195406342285</v>
      </c>
      <c r="AQ89" s="403">
        <f t="shared" si="144"/>
        <v>310.89189736471786</v>
      </c>
      <c r="AR89" s="234">
        <f t="shared" si="165"/>
        <v>2.8992822214693992</v>
      </c>
      <c r="AS89" s="234">
        <f t="shared" si="166"/>
        <v>2.9561308924786034</v>
      </c>
      <c r="AT89" s="234">
        <f t="shared" si="167"/>
        <v>73.213913184872879</v>
      </c>
      <c r="AU89" s="234">
        <f t="shared" si="168"/>
        <v>79.069326298820883</v>
      </c>
      <c r="AY89" s="146">
        <v>0.86078703703703707</v>
      </c>
      <c r="AZ89" s="421">
        <f t="shared" si="20"/>
        <v>45367.86078703704</v>
      </c>
      <c r="BA89" s="185" t="s">
        <v>328</v>
      </c>
      <c r="BB89" s="142">
        <v>5.0000000000000001E-3</v>
      </c>
      <c r="BC89" s="142">
        <v>2.4E-2</v>
      </c>
      <c r="BD89" s="142">
        <v>5.3999999999999999E-2</v>
      </c>
      <c r="BE89" s="142">
        <f t="shared" si="169"/>
        <v>205.12994181824141</v>
      </c>
      <c r="BF89" s="142">
        <f t="shared" si="170"/>
        <v>3798.7026262637296</v>
      </c>
      <c r="BG89" s="424">
        <f t="shared" si="158"/>
        <v>18.993513131318647</v>
      </c>
      <c r="BH89" s="403">
        <f t="shared" si="143"/>
        <v>91.185667443519137</v>
      </c>
      <c r="BI89" s="142">
        <f t="shared" si="171"/>
        <v>3.7296353057862075</v>
      </c>
      <c r="BJ89" s="142">
        <f t="shared" si="172"/>
        <v>3.8703762607215362</v>
      </c>
      <c r="BK89" s="142">
        <f t="shared" si="173"/>
        <v>15.26387782553244</v>
      </c>
      <c r="BL89" s="142">
        <f t="shared" si="174"/>
        <v>22.863889392040182</v>
      </c>
    </row>
    <row r="90" spans="34:64" x14ac:dyDescent="0.25">
      <c r="AH90" s="233">
        <v>0.85306712962962961</v>
      </c>
      <c r="AI90" s="420">
        <f t="shared" si="116"/>
        <v>45367.853067129632</v>
      </c>
      <c r="AJ90" s="233" t="s">
        <v>325</v>
      </c>
      <c r="AK90" s="234">
        <v>2.5000000000000001E-2</v>
      </c>
      <c r="AL90" s="234">
        <v>0.10299999999999999</v>
      </c>
      <c r="AM90" s="234">
        <v>0.10299999999999999</v>
      </c>
      <c r="AN90" s="234">
        <f t="shared" si="124"/>
        <v>301.52535103281753</v>
      </c>
      <c r="AO90" s="234">
        <f t="shared" si="163"/>
        <v>2927.4305925516264</v>
      </c>
      <c r="AP90" s="425">
        <f t="shared" si="164"/>
        <v>73.185764813790669</v>
      </c>
      <c r="AQ90" s="403">
        <f t="shared" si="144"/>
        <v>310.89189736471786</v>
      </c>
      <c r="AR90" s="234">
        <f t="shared" si="165"/>
        <v>2.8992822214693992</v>
      </c>
      <c r="AS90" s="234">
        <f t="shared" si="166"/>
        <v>2.9561308924786034</v>
      </c>
      <c r="AT90" s="234">
        <f t="shared" si="167"/>
        <v>70.286482592321263</v>
      </c>
      <c r="AU90" s="234">
        <f t="shared" si="168"/>
        <v>76.141895706269267</v>
      </c>
      <c r="AY90" s="146">
        <v>0.86112268518518509</v>
      </c>
      <c r="AZ90" s="421">
        <f t="shared" si="20"/>
        <v>45367.861122685186</v>
      </c>
      <c r="BA90" s="185" t="s">
        <v>328</v>
      </c>
      <c r="BB90" s="142">
        <v>5.0000000000000001E-3</v>
      </c>
      <c r="BC90" s="142">
        <v>2.4E-2</v>
      </c>
      <c r="BD90" s="142">
        <v>5.3999999999999999E-2</v>
      </c>
      <c r="BE90" s="142">
        <f t="shared" si="169"/>
        <v>205.12994181824141</v>
      </c>
      <c r="BF90" s="142">
        <f t="shared" ref="BF90:BF93" si="175">BE90/BD90</f>
        <v>3798.7026262637296</v>
      </c>
      <c r="BG90" s="424">
        <f t="shared" si="158"/>
        <v>18.993513131318647</v>
      </c>
      <c r="BH90" s="403">
        <f t="shared" si="143"/>
        <v>91.185667443519137</v>
      </c>
      <c r="BI90" s="142">
        <f t="shared" ref="BI90:BI93" si="176">0.001*((BE90/(BD90+0.001)))</f>
        <v>3.7296353057862075</v>
      </c>
      <c r="BJ90" s="142">
        <f t="shared" ref="BJ90:BJ93" si="177">0.001*((BE90/(BD90-0.001)))</f>
        <v>3.8703762607215362</v>
      </c>
      <c r="BK90" s="142">
        <f t="shared" ref="BK90:BK93" si="178">BG90-BI90</f>
        <v>15.26387782553244</v>
      </c>
      <c r="BL90" s="142">
        <f t="shared" ref="BL90:BL93" si="179">BG90+BJ90</f>
        <v>22.863889392040182</v>
      </c>
    </row>
    <row r="91" spans="34:64" x14ac:dyDescent="0.25">
      <c r="AH91" s="233">
        <v>0.85325231481481489</v>
      </c>
      <c r="AI91" s="420">
        <f t="shared" si="116"/>
        <v>45367.853252314817</v>
      </c>
      <c r="AJ91" s="233" t="s">
        <v>325</v>
      </c>
      <c r="AK91" s="234">
        <v>2.9000000000000001E-2</v>
      </c>
      <c r="AL91" s="234">
        <v>0.10299999999999999</v>
      </c>
      <c r="AM91" s="234">
        <v>0.10299999999999999</v>
      </c>
      <c r="AN91" s="234">
        <f t="shared" si="124"/>
        <v>301.52535103281753</v>
      </c>
      <c r="AO91" s="234">
        <f t="shared" ref="AO91:AO99" si="180">AN91/AM91</f>
        <v>2927.4305925516264</v>
      </c>
      <c r="AP91" s="425">
        <f t="shared" ref="AP91:AP99" si="181">AK91*AO91</f>
        <v>84.895487183997176</v>
      </c>
      <c r="AQ91" s="403">
        <f t="shared" si="144"/>
        <v>310.89189736471786</v>
      </c>
      <c r="AR91" s="234">
        <f t="shared" ref="AR91:AR99" si="182">0.001*((AN91/(AM91+0.001)))</f>
        <v>2.8992822214693992</v>
      </c>
      <c r="AS91" s="234">
        <f t="shared" ref="AS91:AS99" si="183">0.001*((AN91/(AM91-0.001)))</f>
        <v>2.9561308924786034</v>
      </c>
      <c r="AT91" s="234">
        <f t="shared" ref="AT91:AT99" si="184">AP91-AR91</f>
        <v>81.99620496252777</v>
      </c>
      <c r="AU91" s="234">
        <f t="shared" ref="AU91:AU99" si="185">AP91+AS91</f>
        <v>87.851618076475773</v>
      </c>
      <c r="AY91" s="146">
        <v>0.86149305555555555</v>
      </c>
      <c r="AZ91" s="421">
        <f t="shared" si="20"/>
        <v>45367.861493055556</v>
      </c>
      <c r="BA91" s="185" t="s">
        <v>328</v>
      </c>
      <c r="BB91" s="142">
        <v>6.0000000000000001E-3</v>
      </c>
      <c r="BC91" s="142">
        <v>2.7E-2</v>
      </c>
      <c r="BD91" s="142">
        <v>5.3999999999999999E-2</v>
      </c>
      <c r="BE91" s="142">
        <f t="shared" si="169"/>
        <v>205.12994181824141</v>
      </c>
      <c r="BF91" s="142">
        <f t="shared" si="175"/>
        <v>3798.7026262637296</v>
      </c>
      <c r="BG91" s="424">
        <f t="shared" si="158"/>
        <v>22.79221575758238</v>
      </c>
      <c r="BH91" s="403">
        <f t="shared" si="143"/>
        <v>102.58387587395903</v>
      </c>
      <c r="BI91" s="142">
        <f t="shared" si="176"/>
        <v>3.7296353057862075</v>
      </c>
      <c r="BJ91" s="142">
        <f t="shared" si="177"/>
        <v>3.8703762607215362</v>
      </c>
      <c r="BK91" s="142">
        <f t="shared" si="178"/>
        <v>19.062580451796173</v>
      </c>
      <c r="BL91" s="142">
        <f t="shared" si="179"/>
        <v>26.662592018303915</v>
      </c>
    </row>
    <row r="92" spans="34:64" x14ac:dyDescent="0.25">
      <c r="AH92" s="233">
        <v>0.85350694444444442</v>
      </c>
      <c r="AI92" s="420">
        <f t="shared" si="116"/>
        <v>45367.853506944448</v>
      </c>
      <c r="AJ92" s="233" t="s">
        <v>325</v>
      </c>
      <c r="AK92" s="234">
        <v>2.7E-2</v>
      </c>
      <c r="AL92" s="234">
        <v>0.10299999999999999</v>
      </c>
      <c r="AM92" s="234">
        <v>0.10299999999999999</v>
      </c>
      <c r="AN92" s="234">
        <f t="shared" si="124"/>
        <v>301.52535103281753</v>
      </c>
      <c r="AO92" s="234">
        <f t="shared" si="180"/>
        <v>2927.4305925516264</v>
      </c>
      <c r="AP92" s="425">
        <f t="shared" si="181"/>
        <v>79.040625998893915</v>
      </c>
      <c r="AQ92" s="403">
        <f t="shared" si="144"/>
        <v>310.89189736471786</v>
      </c>
      <c r="AR92" s="234">
        <f t="shared" si="182"/>
        <v>2.8992822214693992</v>
      </c>
      <c r="AS92" s="234">
        <f t="shared" si="183"/>
        <v>2.9561308924786034</v>
      </c>
      <c r="AT92" s="234">
        <f t="shared" si="184"/>
        <v>76.14134377742451</v>
      </c>
      <c r="AU92" s="234">
        <f t="shared" si="185"/>
        <v>81.996756891372513</v>
      </c>
      <c r="AY92" s="146">
        <v>0.86189814814814814</v>
      </c>
      <c r="AZ92" s="421">
        <f t="shared" si="20"/>
        <v>45367.861898148149</v>
      </c>
      <c r="BA92" s="185" t="s">
        <v>328</v>
      </c>
      <c r="BB92" s="142">
        <v>5.0000000000000001E-3</v>
      </c>
      <c r="BC92" s="142" t="s">
        <v>461</v>
      </c>
      <c r="BD92" s="142">
        <v>5.3999999999999999E-2</v>
      </c>
      <c r="BE92" s="142">
        <f t="shared" si="169"/>
        <v>205.12994181824141</v>
      </c>
      <c r="BF92" s="142">
        <f t="shared" si="175"/>
        <v>3798.7026262637296</v>
      </c>
      <c r="BG92" s="424">
        <f t="shared" si="158"/>
        <v>18.993513131318647</v>
      </c>
      <c r="BH92" s="403" t="e">
        <f t="shared" si="143"/>
        <v>#VALUE!</v>
      </c>
      <c r="BI92" s="142">
        <f t="shared" si="176"/>
        <v>3.7296353057862075</v>
      </c>
      <c r="BJ92" s="142">
        <f t="shared" si="177"/>
        <v>3.8703762607215362</v>
      </c>
      <c r="BK92" s="142">
        <f t="shared" si="178"/>
        <v>15.26387782553244</v>
      </c>
      <c r="BL92" s="142">
        <f t="shared" si="179"/>
        <v>22.863889392040182</v>
      </c>
    </row>
    <row r="93" spans="34:64" x14ac:dyDescent="0.25">
      <c r="AH93" s="233">
        <v>0.85388888888888881</v>
      </c>
      <c r="AI93" s="420">
        <f t="shared" si="116"/>
        <v>45367.853888888887</v>
      </c>
      <c r="AJ93" s="233" t="s">
        <v>325</v>
      </c>
      <c r="AK93" s="234">
        <v>2.5999999999999999E-2</v>
      </c>
      <c r="AL93" s="234">
        <v>0.10299999999999999</v>
      </c>
      <c r="AM93" s="234">
        <v>0.10299999999999999</v>
      </c>
      <c r="AN93" s="234">
        <f t="shared" si="124"/>
        <v>301.52535103281753</v>
      </c>
      <c r="AO93" s="234">
        <f t="shared" si="180"/>
        <v>2927.4305925516264</v>
      </c>
      <c r="AP93" s="425">
        <f t="shared" si="181"/>
        <v>76.113195406342285</v>
      </c>
      <c r="AQ93" s="403">
        <f t="shared" si="144"/>
        <v>310.89189736471786</v>
      </c>
      <c r="AR93" s="234">
        <f t="shared" si="182"/>
        <v>2.8992822214693992</v>
      </c>
      <c r="AS93" s="234">
        <f t="shared" si="183"/>
        <v>2.9561308924786034</v>
      </c>
      <c r="AT93" s="234">
        <f t="shared" si="184"/>
        <v>73.213913184872879</v>
      </c>
      <c r="AU93" s="234">
        <f t="shared" si="185"/>
        <v>79.069326298820883</v>
      </c>
      <c r="AY93" s="146">
        <v>0.86216435185185192</v>
      </c>
      <c r="AZ93" s="421">
        <f t="shared" si="20"/>
        <v>45367.862164351849</v>
      </c>
      <c r="BA93" s="185" t="s">
        <v>328</v>
      </c>
      <c r="BB93" s="142">
        <v>6.0000000000000001E-3</v>
      </c>
      <c r="BC93" s="142"/>
      <c r="BD93" s="142">
        <v>5.3999999999999999E-2</v>
      </c>
      <c r="BE93" s="142">
        <f t="shared" si="169"/>
        <v>205.12994181824141</v>
      </c>
      <c r="BF93" s="142">
        <f t="shared" si="175"/>
        <v>3798.7026262637296</v>
      </c>
      <c r="BG93" s="424">
        <f t="shared" si="158"/>
        <v>22.79221575758238</v>
      </c>
      <c r="BH93" s="403">
        <f t="shared" si="143"/>
        <v>0</v>
      </c>
      <c r="BI93" s="142">
        <f t="shared" si="176"/>
        <v>3.7296353057862075</v>
      </c>
      <c r="BJ93" s="142">
        <f t="shared" si="177"/>
        <v>3.8703762607215362</v>
      </c>
      <c r="BK93" s="142">
        <f t="shared" si="178"/>
        <v>19.062580451796173</v>
      </c>
      <c r="BL93" s="142">
        <f t="shared" si="179"/>
        <v>26.662592018303915</v>
      </c>
    </row>
    <row r="94" spans="34:64" x14ac:dyDescent="0.25">
      <c r="AH94" s="233">
        <v>0.85417824074074078</v>
      </c>
      <c r="AI94" s="420">
        <f t="shared" si="116"/>
        <v>45367.854178240741</v>
      </c>
      <c r="AJ94" s="233" t="s">
        <v>325</v>
      </c>
      <c r="AK94" s="234">
        <v>2.5000000000000001E-2</v>
      </c>
      <c r="AL94" s="234">
        <v>0.10299999999999999</v>
      </c>
      <c r="AM94" s="234">
        <v>0.10299999999999999</v>
      </c>
      <c r="AN94" s="234">
        <f t="shared" si="124"/>
        <v>301.52535103281753</v>
      </c>
      <c r="AO94" s="234">
        <f t="shared" si="180"/>
        <v>2927.4305925516264</v>
      </c>
      <c r="AP94" s="425">
        <f t="shared" si="181"/>
        <v>73.185764813790669</v>
      </c>
      <c r="AQ94" s="403">
        <f t="shared" si="144"/>
        <v>310.89189736471786</v>
      </c>
      <c r="AR94" s="234">
        <f t="shared" si="182"/>
        <v>2.8992822214693992</v>
      </c>
      <c r="AS94" s="234">
        <f t="shared" si="183"/>
        <v>2.9561308924786034</v>
      </c>
      <c r="AT94" s="234">
        <f t="shared" si="184"/>
        <v>70.286482592321263</v>
      </c>
      <c r="AU94" s="234">
        <f t="shared" si="185"/>
        <v>76.141895706269267</v>
      </c>
      <c r="AY94" s="146">
        <v>0.86255787037037035</v>
      </c>
      <c r="AZ94" s="421">
        <f t="shared" si="20"/>
        <v>45367.862557870372</v>
      </c>
      <c r="BA94" s="185" t="s">
        <v>328</v>
      </c>
      <c r="BB94" s="142">
        <v>5.0000000000000001E-3</v>
      </c>
      <c r="BC94" s="142"/>
      <c r="BD94" s="142">
        <v>5.3999999999999999E-2</v>
      </c>
      <c r="BE94" s="142">
        <f t="shared" si="169"/>
        <v>205.12994181824141</v>
      </c>
      <c r="BF94" s="142">
        <f t="shared" ref="BF94:BF107" si="186">BE94/BD94</f>
        <v>3798.7026262637296</v>
      </c>
      <c r="BG94" s="424">
        <f t="shared" si="158"/>
        <v>18.993513131318647</v>
      </c>
      <c r="BH94" s="403">
        <f t="shared" si="143"/>
        <v>0</v>
      </c>
      <c r="BI94" s="142">
        <f t="shared" ref="BI94:BI107" si="187">0.001*((BE94/(BD94+0.001)))</f>
        <v>3.7296353057862075</v>
      </c>
      <c r="BJ94" s="142">
        <f t="shared" ref="BJ94:BJ107" si="188">0.001*((BE94/(BD94-0.001)))</f>
        <v>3.8703762607215362</v>
      </c>
      <c r="BK94" s="142">
        <f t="shared" ref="BK94:BK107" si="189">BG94-BI94</f>
        <v>15.26387782553244</v>
      </c>
      <c r="BL94" s="142">
        <f t="shared" ref="BL94:BL107" si="190">BG94+BJ94</f>
        <v>22.863889392040182</v>
      </c>
    </row>
    <row r="95" spans="34:64" x14ac:dyDescent="0.25">
      <c r="AH95" s="233">
        <v>0.85456018518518517</v>
      </c>
      <c r="AI95" s="420">
        <f t="shared" si="116"/>
        <v>45367.854560185187</v>
      </c>
      <c r="AJ95" s="233" t="s">
        <v>325</v>
      </c>
      <c r="AK95" s="234">
        <v>2.4E-2</v>
      </c>
      <c r="AL95" s="234">
        <v>0.10299999999999999</v>
      </c>
      <c r="AM95" s="234">
        <v>0.10299999999999999</v>
      </c>
      <c r="AN95" s="234">
        <f t="shared" si="124"/>
        <v>301.52535103281753</v>
      </c>
      <c r="AO95" s="234">
        <f t="shared" si="180"/>
        <v>2927.4305925516264</v>
      </c>
      <c r="AP95" s="425">
        <f t="shared" si="181"/>
        <v>70.258334221239039</v>
      </c>
      <c r="AQ95" s="403">
        <f t="shared" si="144"/>
        <v>310.89189736471786</v>
      </c>
      <c r="AR95" s="234">
        <f t="shared" si="182"/>
        <v>2.8992822214693992</v>
      </c>
      <c r="AS95" s="234">
        <f t="shared" si="183"/>
        <v>2.9561308924786034</v>
      </c>
      <c r="AT95" s="234">
        <f t="shared" si="184"/>
        <v>67.359051999769633</v>
      </c>
      <c r="AU95" s="234">
        <f t="shared" si="185"/>
        <v>73.214465113717637</v>
      </c>
      <c r="AY95" s="146">
        <v>0.86283564814814817</v>
      </c>
      <c r="AZ95" s="421">
        <f t="shared" si="20"/>
        <v>45367.862835648149</v>
      </c>
      <c r="BA95" s="185" t="s">
        <v>328</v>
      </c>
      <c r="BB95" s="142">
        <v>6.0000000000000001E-3</v>
      </c>
      <c r="BC95" s="142"/>
      <c r="BD95" s="142">
        <v>5.3999999999999999E-2</v>
      </c>
      <c r="BE95" s="142">
        <f t="shared" si="169"/>
        <v>205.12994181824141</v>
      </c>
      <c r="BF95" s="142">
        <f t="shared" si="186"/>
        <v>3798.7026262637296</v>
      </c>
      <c r="BG95" s="424">
        <f t="shared" si="158"/>
        <v>22.79221575758238</v>
      </c>
      <c r="BH95" s="403">
        <f t="shared" si="143"/>
        <v>0</v>
      </c>
      <c r="BI95" s="142">
        <f t="shared" si="187"/>
        <v>3.7296353057862075</v>
      </c>
      <c r="BJ95" s="142">
        <f t="shared" si="188"/>
        <v>3.8703762607215362</v>
      </c>
      <c r="BK95" s="142">
        <f t="shared" si="189"/>
        <v>19.062580451796173</v>
      </c>
      <c r="BL95" s="142">
        <f t="shared" si="190"/>
        <v>26.662592018303915</v>
      </c>
    </row>
    <row r="96" spans="34:64" x14ac:dyDescent="0.25">
      <c r="AH96" s="233">
        <v>0.85488425925925926</v>
      </c>
      <c r="AI96" s="420">
        <f t="shared" si="116"/>
        <v>45367.854884259257</v>
      </c>
      <c r="AJ96" s="233" t="s">
        <v>325</v>
      </c>
      <c r="AK96" s="234">
        <v>2.4E-2</v>
      </c>
      <c r="AL96" s="234">
        <v>0.10299999999999999</v>
      </c>
      <c r="AM96" s="234">
        <v>0.10299999999999999</v>
      </c>
      <c r="AN96" s="234">
        <f t="shared" si="124"/>
        <v>301.52535103281753</v>
      </c>
      <c r="AO96" s="234">
        <f t="shared" si="180"/>
        <v>2927.4305925516264</v>
      </c>
      <c r="AP96" s="425">
        <f t="shared" si="181"/>
        <v>70.258334221239039</v>
      </c>
      <c r="AQ96" s="403">
        <f t="shared" si="144"/>
        <v>310.89189736471786</v>
      </c>
      <c r="AR96" s="234">
        <f t="shared" si="182"/>
        <v>2.8992822214693992</v>
      </c>
      <c r="AS96" s="234">
        <f t="shared" si="183"/>
        <v>2.9561308924786034</v>
      </c>
      <c r="AT96" s="234">
        <f t="shared" si="184"/>
        <v>67.359051999769633</v>
      </c>
      <c r="AU96" s="234">
        <f t="shared" si="185"/>
        <v>73.214465113717637</v>
      </c>
      <c r="AY96" s="146">
        <v>0.86322916666666671</v>
      </c>
      <c r="AZ96" s="421">
        <f t="shared" si="20"/>
        <v>45367.863229166665</v>
      </c>
      <c r="BA96" s="185" t="s">
        <v>328</v>
      </c>
      <c r="BB96" s="142">
        <v>7.0000000000000001E-3</v>
      </c>
      <c r="BC96" s="142"/>
      <c r="BD96" s="142">
        <v>5.3999999999999999E-2</v>
      </c>
      <c r="BE96" s="142">
        <f t="shared" si="169"/>
        <v>205.12994181824141</v>
      </c>
      <c r="BF96" s="142">
        <f t="shared" si="186"/>
        <v>3798.7026262637296</v>
      </c>
      <c r="BG96" s="424">
        <f t="shared" si="158"/>
        <v>26.590918383846109</v>
      </c>
      <c r="BH96" s="403">
        <f t="shared" si="143"/>
        <v>0</v>
      </c>
      <c r="BI96" s="142">
        <f t="shared" si="187"/>
        <v>3.7296353057862075</v>
      </c>
      <c r="BJ96" s="142">
        <f t="shared" si="188"/>
        <v>3.8703762607215362</v>
      </c>
      <c r="BK96" s="142">
        <f t="shared" si="189"/>
        <v>22.861283078059902</v>
      </c>
      <c r="BL96" s="142">
        <f t="shared" si="190"/>
        <v>30.461294644567644</v>
      </c>
    </row>
    <row r="97" spans="34:64" x14ac:dyDescent="0.25">
      <c r="AH97" s="233">
        <v>0.85563657407407412</v>
      </c>
      <c r="AI97" s="420">
        <f t="shared" si="116"/>
        <v>45367.855636574073</v>
      </c>
      <c r="AJ97" s="233" t="s">
        <v>325</v>
      </c>
      <c r="AK97" s="234">
        <v>0.03</v>
      </c>
      <c r="AL97" s="234">
        <v>0.10299999999999999</v>
      </c>
      <c r="AM97" s="234">
        <v>0.10299999999999999</v>
      </c>
      <c r="AN97" s="234">
        <f t="shared" si="124"/>
        <v>301.52535103281753</v>
      </c>
      <c r="AO97" s="234">
        <f t="shared" si="180"/>
        <v>2927.4305925516264</v>
      </c>
      <c r="AP97" s="425">
        <f t="shared" si="181"/>
        <v>87.822917776548792</v>
      </c>
      <c r="AQ97" s="403">
        <f t="shared" si="144"/>
        <v>310.89189736471786</v>
      </c>
      <c r="AR97" s="234">
        <f t="shared" si="182"/>
        <v>2.8992822214693992</v>
      </c>
      <c r="AS97" s="234">
        <f t="shared" si="183"/>
        <v>2.9561308924786034</v>
      </c>
      <c r="AT97" s="234">
        <f t="shared" si="184"/>
        <v>84.923635555079386</v>
      </c>
      <c r="AU97" s="234">
        <f t="shared" si="185"/>
        <v>90.779048669027389</v>
      </c>
      <c r="AY97" s="146">
        <v>0.86392361111111116</v>
      </c>
      <c r="AZ97" s="421">
        <f t="shared" si="20"/>
        <v>45367.863923611112</v>
      </c>
      <c r="BA97" s="185" t="s">
        <v>328</v>
      </c>
      <c r="BB97" s="142">
        <v>6.0000000000000001E-3</v>
      </c>
      <c r="BC97" s="142"/>
      <c r="BD97" s="142">
        <v>5.3999999999999999E-2</v>
      </c>
      <c r="BE97" s="142">
        <f t="shared" si="169"/>
        <v>205.12994181824141</v>
      </c>
      <c r="BF97" s="142">
        <f t="shared" si="186"/>
        <v>3798.7026262637296</v>
      </c>
      <c r="BG97" s="424">
        <f t="shared" si="158"/>
        <v>22.79221575758238</v>
      </c>
      <c r="BH97" s="403">
        <f t="shared" si="143"/>
        <v>0</v>
      </c>
      <c r="BI97" s="142">
        <f t="shared" si="187"/>
        <v>3.7296353057862075</v>
      </c>
      <c r="BJ97" s="142">
        <f t="shared" si="188"/>
        <v>3.8703762607215362</v>
      </c>
      <c r="BK97" s="142">
        <f t="shared" si="189"/>
        <v>19.062580451796173</v>
      </c>
      <c r="BL97" s="142">
        <f t="shared" si="190"/>
        <v>26.662592018303915</v>
      </c>
    </row>
    <row r="98" spans="34:64" x14ac:dyDescent="0.25">
      <c r="AH98" s="233">
        <v>0.85623842592592592</v>
      </c>
      <c r="AI98" s="420">
        <f t="shared" si="116"/>
        <v>45367.856238425928</v>
      </c>
      <c r="AJ98" s="233" t="s">
        <v>325</v>
      </c>
      <c r="AK98" s="234">
        <v>2.5000000000000001E-2</v>
      </c>
      <c r="AL98" s="234">
        <v>0.10299999999999999</v>
      </c>
      <c r="AM98" s="234">
        <v>0.10299999999999999</v>
      </c>
      <c r="AN98" s="234">
        <f t="shared" si="124"/>
        <v>301.52535103281753</v>
      </c>
      <c r="AO98" s="234">
        <f t="shared" si="180"/>
        <v>2927.4305925516264</v>
      </c>
      <c r="AP98" s="425">
        <f t="shared" si="181"/>
        <v>73.185764813790669</v>
      </c>
      <c r="AQ98" s="403">
        <f t="shared" si="144"/>
        <v>310.89189736471786</v>
      </c>
      <c r="AR98" s="234">
        <f t="shared" si="182"/>
        <v>2.8992822214693992</v>
      </c>
      <c r="AS98" s="234">
        <f t="shared" si="183"/>
        <v>2.9561308924786034</v>
      </c>
      <c r="AT98" s="234">
        <f t="shared" si="184"/>
        <v>70.286482592321263</v>
      </c>
      <c r="AU98" s="234">
        <f t="shared" si="185"/>
        <v>76.141895706269267</v>
      </c>
      <c r="AY98" s="146">
        <v>0.8646759259259259</v>
      </c>
      <c r="AZ98" s="421">
        <f t="shared" si="20"/>
        <v>45367.864675925928</v>
      </c>
      <c r="BA98" s="185" t="s">
        <v>328</v>
      </c>
      <c r="BB98" s="142">
        <v>7.0000000000000001E-3</v>
      </c>
      <c r="BC98" s="142"/>
      <c r="BD98" s="142">
        <v>5.3999999999999999E-2</v>
      </c>
      <c r="BE98" s="142">
        <f t="shared" si="169"/>
        <v>205.12994181824141</v>
      </c>
      <c r="BF98" s="142">
        <f t="shared" si="186"/>
        <v>3798.7026262637296</v>
      </c>
      <c r="BG98" s="424">
        <f t="shared" si="158"/>
        <v>26.590918383846109</v>
      </c>
      <c r="BH98" s="403">
        <f t="shared" si="143"/>
        <v>0</v>
      </c>
      <c r="BI98" s="142">
        <f t="shared" si="187"/>
        <v>3.7296353057862075</v>
      </c>
      <c r="BJ98" s="142">
        <f t="shared" si="188"/>
        <v>3.8703762607215362</v>
      </c>
      <c r="BK98" s="142">
        <f t="shared" si="189"/>
        <v>22.861283078059902</v>
      </c>
      <c r="BL98" s="142">
        <f t="shared" si="190"/>
        <v>30.461294644567644</v>
      </c>
    </row>
    <row r="99" spans="34:64" x14ac:dyDescent="0.25">
      <c r="AH99" s="233">
        <v>0.85700231481481481</v>
      </c>
      <c r="AI99" s="420">
        <f t="shared" si="116"/>
        <v>45367.857002314813</v>
      </c>
      <c r="AJ99" s="233" t="s">
        <v>325</v>
      </c>
      <c r="AK99" s="234">
        <v>2.1999999999999999E-2</v>
      </c>
      <c r="AL99" s="234">
        <v>0.10299999999999999</v>
      </c>
      <c r="AM99" s="234">
        <v>0.10299999999999999</v>
      </c>
      <c r="AN99" s="234">
        <f t="shared" si="124"/>
        <v>301.52535103281753</v>
      </c>
      <c r="AO99" s="234">
        <f t="shared" si="180"/>
        <v>2927.4305925516264</v>
      </c>
      <c r="AP99" s="425">
        <f t="shared" si="181"/>
        <v>64.403473036135779</v>
      </c>
      <c r="AQ99" s="403">
        <f t="shared" si="144"/>
        <v>310.89189736471786</v>
      </c>
      <c r="AR99" s="234">
        <f t="shared" si="182"/>
        <v>2.8992822214693992</v>
      </c>
      <c r="AS99" s="234">
        <f t="shared" si="183"/>
        <v>2.9561308924786034</v>
      </c>
      <c r="AT99" s="234">
        <f t="shared" si="184"/>
        <v>61.50419081466638</v>
      </c>
      <c r="AU99" s="234">
        <f t="shared" si="185"/>
        <v>67.359603928614376</v>
      </c>
      <c r="AY99" s="146">
        <v>0.86528935185185185</v>
      </c>
      <c r="AZ99" s="421">
        <f t="shared" si="20"/>
        <v>45367.865289351852</v>
      </c>
      <c r="BA99" s="185" t="s">
        <v>328</v>
      </c>
      <c r="BB99" s="142">
        <v>6.0000000000000001E-3</v>
      </c>
      <c r="BC99" s="142"/>
      <c r="BD99" s="142">
        <v>5.3999999999999999E-2</v>
      </c>
      <c r="BE99" s="142">
        <f t="shared" si="169"/>
        <v>205.12994181824141</v>
      </c>
      <c r="BF99" s="142">
        <f t="shared" si="186"/>
        <v>3798.7026262637296</v>
      </c>
      <c r="BG99" s="424">
        <f t="shared" si="158"/>
        <v>22.79221575758238</v>
      </c>
      <c r="BH99" s="403">
        <f t="shared" si="143"/>
        <v>0</v>
      </c>
      <c r="BI99" s="142">
        <f t="shared" si="187"/>
        <v>3.7296353057862075</v>
      </c>
      <c r="BJ99" s="142">
        <f t="shared" si="188"/>
        <v>3.8703762607215362</v>
      </c>
      <c r="BK99" s="142">
        <f t="shared" si="189"/>
        <v>19.062580451796173</v>
      </c>
      <c r="BL99" s="142">
        <f t="shared" si="190"/>
        <v>26.662592018303915</v>
      </c>
    </row>
    <row r="100" spans="34:64" x14ac:dyDescent="0.25">
      <c r="AH100" s="233">
        <v>0.85769675925925926</v>
      </c>
      <c r="AI100" s="420">
        <f t="shared" ref="AI100:AI108" si="191">DATE(2024,3,16) + AH100</f>
        <v>45367.85769675926</v>
      </c>
      <c r="AJ100" s="233" t="s">
        <v>325</v>
      </c>
      <c r="AK100" s="234">
        <v>1.9E-2</v>
      </c>
      <c r="AL100" s="234">
        <v>8.4000000000000005E-2</v>
      </c>
      <c r="AM100" s="234">
        <v>8.4000000000000005E-2</v>
      </c>
      <c r="AN100" s="234">
        <f t="shared" si="124"/>
        <v>301.52535103281753</v>
      </c>
      <c r="AO100" s="234">
        <f t="shared" ref="AO100:AO108" si="192">AN100/AM100</f>
        <v>3589.5875122954467</v>
      </c>
      <c r="AP100" s="425">
        <f t="shared" ref="AP100:AP108" si="193">AK100*AO100</f>
        <v>68.202162733613491</v>
      </c>
      <c r="AQ100" s="403">
        <f t="shared" si="144"/>
        <v>310.89189736471786</v>
      </c>
      <c r="AR100" s="234">
        <f t="shared" ref="AR100:AR108" si="194">0.001*((AN100/(AM100+0.001)))</f>
        <v>3.5473570709743236</v>
      </c>
      <c r="AS100" s="234">
        <f t="shared" ref="AS100:AS108" si="195">0.001*((AN100/(AM100-0.001)))</f>
        <v>3.6328355546122593</v>
      </c>
      <c r="AT100" s="234">
        <f t="shared" ref="AT100:AT108" si="196">AP100-AR100</f>
        <v>64.654805662639163</v>
      </c>
      <c r="AU100" s="234">
        <f t="shared" ref="AU100:AU108" si="197">AP100+AS100</f>
        <v>71.834998288225748</v>
      </c>
      <c r="AY100" s="146">
        <v>0.86604166666666671</v>
      </c>
      <c r="AZ100" s="421">
        <f t="shared" si="20"/>
        <v>45367.866041666668</v>
      </c>
      <c r="BA100" s="185" t="s">
        <v>328</v>
      </c>
      <c r="BB100" s="142">
        <v>7.0000000000000001E-3</v>
      </c>
      <c r="BC100" s="142"/>
      <c r="BD100" s="142">
        <v>5.3999999999999999E-2</v>
      </c>
      <c r="BE100" s="142">
        <f t="shared" si="169"/>
        <v>205.12994181824141</v>
      </c>
      <c r="BF100" s="142">
        <f t="shared" si="186"/>
        <v>3798.7026262637296</v>
      </c>
      <c r="BG100" s="424">
        <f t="shared" si="158"/>
        <v>26.590918383846109</v>
      </c>
      <c r="BH100" s="403">
        <f t="shared" si="143"/>
        <v>0</v>
      </c>
      <c r="BI100" s="142">
        <f t="shared" si="187"/>
        <v>3.7296353057862075</v>
      </c>
      <c r="BJ100" s="142">
        <f t="shared" si="188"/>
        <v>3.8703762607215362</v>
      </c>
      <c r="BK100" s="142">
        <f t="shared" si="189"/>
        <v>22.861283078059902</v>
      </c>
      <c r="BL100" s="142">
        <f t="shared" si="190"/>
        <v>30.461294644567644</v>
      </c>
    </row>
    <row r="101" spans="34:64" x14ac:dyDescent="0.25">
      <c r="AH101" s="233">
        <v>0.85844907407407411</v>
      </c>
      <c r="AI101" s="420">
        <f t="shared" si="191"/>
        <v>45367.858449074076</v>
      </c>
      <c r="AJ101" s="233" t="s">
        <v>325</v>
      </c>
      <c r="AK101" s="234">
        <v>1.7999999999999999E-2</v>
      </c>
      <c r="AL101" s="234">
        <v>8.4000000000000005E-2</v>
      </c>
      <c r="AM101" s="234">
        <v>8.4000000000000005E-2</v>
      </c>
      <c r="AN101" s="234">
        <f t="shared" si="124"/>
        <v>301.52535103281753</v>
      </c>
      <c r="AO101" s="234">
        <f t="shared" si="192"/>
        <v>3589.5875122954467</v>
      </c>
      <c r="AP101" s="425">
        <f t="shared" si="193"/>
        <v>64.612575221318039</v>
      </c>
      <c r="AQ101" s="403">
        <f t="shared" si="144"/>
        <v>310.89189736471786</v>
      </c>
      <c r="AR101" s="234">
        <f t="shared" si="194"/>
        <v>3.5473570709743236</v>
      </c>
      <c r="AS101" s="234">
        <f t="shared" si="195"/>
        <v>3.6328355546122593</v>
      </c>
      <c r="AT101" s="234">
        <f t="shared" si="196"/>
        <v>61.065218150343718</v>
      </c>
      <c r="AU101" s="234">
        <f t="shared" si="197"/>
        <v>68.245410775930296</v>
      </c>
      <c r="AY101" s="146">
        <v>0.86673611111111104</v>
      </c>
      <c r="AZ101" s="421">
        <f t="shared" si="20"/>
        <v>45367.866736111115</v>
      </c>
      <c r="BA101" s="185" t="s">
        <v>328</v>
      </c>
      <c r="BB101" s="142">
        <v>5.0000000000000001E-3</v>
      </c>
      <c r="BC101" s="142">
        <v>0.03</v>
      </c>
      <c r="BD101" s="142">
        <v>0.03</v>
      </c>
      <c r="BE101" s="142">
        <f t="shared" si="169"/>
        <v>205.12994181824141</v>
      </c>
      <c r="BF101" s="142">
        <f t="shared" si="186"/>
        <v>6837.6647272747141</v>
      </c>
      <c r="BG101" s="424">
        <f t="shared" si="158"/>
        <v>34.188323636373568</v>
      </c>
      <c r="BH101" s="403">
        <f t="shared" si="143"/>
        <v>205.16775174791806</v>
      </c>
      <c r="BI101" s="142">
        <f t="shared" si="187"/>
        <v>6.6170948973626267</v>
      </c>
      <c r="BJ101" s="142">
        <f t="shared" si="188"/>
        <v>7.0734462695945322</v>
      </c>
      <c r="BK101" s="142">
        <f t="shared" si="189"/>
        <v>27.571228739010941</v>
      </c>
      <c r="BL101" s="142">
        <f t="shared" si="190"/>
        <v>41.261769905968102</v>
      </c>
    </row>
    <row r="102" spans="34:64" x14ac:dyDescent="0.25">
      <c r="AH102" s="233">
        <v>0.85906249999999995</v>
      </c>
      <c r="AI102" s="420">
        <f t="shared" si="191"/>
        <v>45367.8590625</v>
      </c>
      <c r="AJ102" s="233" t="s">
        <v>325</v>
      </c>
      <c r="AK102" s="234">
        <v>1.9E-2</v>
      </c>
      <c r="AL102" s="234">
        <v>8.4000000000000005E-2</v>
      </c>
      <c r="AM102" s="234">
        <v>8.4000000000000005E-2</v>
      </c>
      <c r="AN102" s="234">
        <f t="shared" si="124"/>
        <v>301.52535103281753</v>
      </c>
      <c r="AO102" s="234">
        <f t="shared" si="192"/>
        <v>3589.5875122954467</v>
      </c>
      <c r="AP102" s="425">
        <f t="shared" si="193"/>
        <v>68.202162733613491</v>
      </c>
      <c r="AQ102" s="403">
        <f t="shared" si="144"/>
        <v>310.89189736471786</v>
      </c>
      <c r="AR102" s="234">
        <f t="shared" si="194"/>
        <v>3.5473570709743236</v>
      </c>
      <c r="AS102" s="234">
        <f t="shared" si="195"/>
        <v>3.6328355546122593</v>
      </c>
      <c r="AT102" s="234">
        <f t="shared" si="196"/>
        <v>64.654805662639163</v>
      </c>
      <c r="AU102" s="234">
        <f t="shared" si="197"/>
        <v>71.834998288225748</v>
      </c>
      <c r="AY102" s="146">
        <v>0.86746527777777782</v>
      </c>
      <c r="AZ102" s="421">
        <f t="shared" si="20"/>
        <v>45367.867465277777</v>
      </c>
      <c r="BA102" s="185" t="s">
        <v>328</v>
      </c>
      <c r="BB102" s="142">
        <v>4.0000000000000001E-3</v>
      </c>
      <c r="BC102" s="142">
        <v>0.03</v>
      </c>
      <c r="BD102" s="142">
        <v>0.03</v>
      </c>
      <c r="BE102" s="142">
        <f t="shared" si="169"/>
        <v>205.12994181824141</v>
      </c>
      <c r="BF102" s="142">
        <f t="shared" si="186"/>
        <v>6837.6647272747141</v>
      </c>
      <c r="BG102" s="424">
        <f t="shared" si="158"/>
        <v>27.350658909098858</v>
      </c>
      <c r="BH102" s="403">
        <f t="shared" si="143"/>
        <v>205.16775174791806</v>
      </c>
      <c r="BI102" s="142">
        <f t="shared" si="187"/>
        <v>6.6170948973626267</v>
      </c>
      <c r="BJ102" s="142">
        <f t="shared" si="188"/>
        <v>7.0734462695945322</v>
      </c>
      <c r="BK102" s="142">
        <f t="shared" si="189"/>
        <v>20.733564011736231</v>
      </c>
      <c r="BL102" s="142">
        <f t="shared" si="190"/>
        <v>34.424105178693388</v>
      </c>
    </row>
    <row r="103" spans="34:64" x14ac:dyDescent="0.25">
      <c r="AH103" s="233">
        <v>0.85979166666666673</v>
      </c>
      <c r="AI103" s="420">
        <f t="shared" si="191"/>
        <v>45367.859791666669</v>
      </c>
      <c r="AJ103" s="233" t="s">
        <v>325</v>
      </c>
      <c r="AK103" s="234">
        <v>1.7000000000000001E-2</v>
      </c>
      <c r="AL103" s="234">
        <v>8.4000000000000005E-2</v>
      </c>
      <c r="AM103" s="234">
        <v>8.4000000000000005E-2</v>
      </c>
      <c r="AN103" s="234">
        <f t="shared" si="124"/>
        <v>301.52535103281753</v>
      </c>
      <c r="AO103" s="234">
        <f t="shared" si="192"/>
        <v>3589.5875122954467</v>
      </c>
      <c r="AP103" s="425">
        <f t="shared" si="193"/>
        <v>61.022987709022601</v>
      </c>
      <c r="AQ103" s="403">
        <f t="shared" si="144"/>
        <v>310.89189736471786</v>
      </c>
      <c r="AR103" s="234">
        <f t="shared" si="194"/>
        <v>3.5473570709743236</v>
      </c>
      <c r="AS103" s="234">
        <f t="shared" si="195"/>
        <v>3.6328355546122593</v>
      </c>
      <c r="AT103" s="234">
        <f t="shared" si="196"/>
        <v>57.47563063804828</v>
      </c>
      <c r="AU103" s="234">
        <f t="shared" si="197"/>
        <v>64.655823263634858</v>
      </c>
      <c r="AY103" s="146">
        <v>0.86814814814814811</v>
      </c>
      <c r="AZ103" s="421">
        <f t="shared" si="20"/>
        <v>45367.868148148147</v>
      </c>
      <c r="BA103" s="185" t="s">
        <v>328</v>
      </c>
      <c r="BB103" s="142">
        <v>4.0000000000000001E-3</v>
      </c>
      <c r="BC103" s="142">
        <v>0.03</v>
      </c>
      <c r="BD103" s="142">
        <v>0.03</v>
      </c>
      <c r="BE103" s="142">
        <f t="shared" si="169"/>
        <v>205.12994181824141</v>
      </c>
      <c r="BF103" s="142">
        <f t="shared" si="186"/>
        <v>6837.6647272747141</v>
      </c>
      <c r="BG103" s="424">
        <f t="shared" si="158"/>
        <v>27.350658909098858</v>
      </c>
      <c r="BH103" s="403">
        <f t="shared" si="143"/>
        <v>205.16775174791806</v>
      </c>
      <c r="BI103" s="142">
        <f t="shared" si="187"/>
        <v>6.6170948973626267</v>
      </c>
      <c r="BJ103" s="142">
        <f t="shared" si="188"/>
        <v>7.0734462695945322</v>
      </c>
      <c r="BK103" s="142">
        <f t="shared" si="189"/>
        <v>20.733564011736231</v>
      </c>
      <c r="BL103" s="142">
        <f t="shared" si="190"/>
        <v>34.424105178693388</v>
      </c>
    </row>
    <row r="104" spans="34:64" x14ac:dyDescent="0.25">
      <c r="AH104" s="233">
        <v>0.86041666666666661</v>
      </c>
      <c r="AI104" s="420">
        <f t="shared" si="191"/>
        <v>45367.86041666667</v>
      </c>
      <c r="AJ104" s="233" t="s">
        <v>325</v>
      </c>
      <c r="AK104" s="234">
        <v>1.7999999999999999E-2</v>
      </c>
      <c r="AL104" s="234">
        <v>8.4000000000000005E-2</v>
      </c>
      <c r="AM104" s="234">
        <v>8.4000000000000005E-2</v>
      </c>
      <c r="AN104" s="234">
        <f t="shared" si="124"/>
        <v>301.52535103281753</v>
      </c>
      <c r="AO104" s="234">
        <f t="shared" si="192"/>
        <v>3589.5875122954467</v>
      </c>
      <c r="AP104" s="425">
        <f t="shared" si="193"/>
        <v>64.612575221318039</v>
      </c>
      <c r="AQ104" s="403">
        <f t="shared" si="144"/>
        <v>310.89189736471786</v>
      </c>
      <c r="AR104" s="234">
        <f t="shared" si="194"/>
        <v>3.5473570709743236</v>
      </c>
      <c r="AS104" s="234">
        <f t="shared" si="195"/>
        <v>3.6328355546122593</v>
      </c>
      <c r="AT104" s="234">
        <f t="shared" si="196"/>
        <v>61.065218150343718</v>
      </c>
      <c r="AU104" s="234">
        <f t="shared" si="197"/>
        <v>68.245410775930296</v>
      </c>
      <c r="AY104" s="146">
        <v>0.8687731481481481</v>
      </c>
      <c r="AZ104" s="421">
        <f t="shared" si="20"/>
        <v>45367.868773148148</v>
      </c>
      <c r="BA104" s="185" t="s">
        <v>328</v>
      </c>
      <c r="BB104" s="142">
        <v>4.0000000000000001E-3</v>
      </c>
      <c r="BC104" s="142">
        <v>0.03</v>
      </c>
      <c r="BD104" s="142">
        <v>0.03</v>
      </c>
      <c r="BE104" s="142">
        <f t="shared" si="169"/>
        <v>205.12994181824141</v>
      </c>
      <c r="BF104" s="142">
        <f t="shared" si="186"/>
        <v>6837.6647272747141</v>
      </c>
      <c r="BG104" s="424">
        <f t="shared" si="158"/>
        <v>27.350658909098858</v>
      </c>
      <c r="BH104" s="403">
        <f t="shared" si="143"/>
        <v>205.16775174791806</v>
      </c>
      <c r="BI104" s="142">
        <f t="shared" si="187"/>
        <v>6.6170948973626267</v>
      </c>
      <c r="BJ104" s="142">
        <f t="shared" si="188"/>
        <v>7.0734462695945322</v>
      </c>
      <c r="BK104" s="142">
        <f t="shared" si="189"/>
        <v>20.733564011736231</v>
      </c>
      <c r="BL104" s="142">
        <f t="shared" si="190"/>
        <v>34.424105178693388</v>
      </c>
    </row>
    <row r="105" spans="34:64" x14ac:dyDescent="0.25">
      <c r="AH105" s="233">
        <v>0.86119212962962965</v>
      </c>
      <c r="AI105" s="420">
        <f t="shared" si="191"/>
        <v>45367.861192129632</v>
      </c>
      <c r="AJ105" s="233" t="s">
        <v>325</v>
      </c>
      <c r="AK105" s="234">
        <v>1.7999999999999999E-2</v>
      </c>
      <c r="AL105" s="234">
        <v>8.4000000000000005E-2</v>
      </c>
      <c r="AM105" s="234">
        <v>8.4000000000000005E-2</v>
      </c>
      <c r="AN105" s="234">
        <f t="shared" si="124"/>
        <v>301.52535103281753</v>
      </c>
      <c r="AO105" s="234">
        <f t="shared" si="192"/>
        <v>3589.5875122954467</v>
      </c>
      <c r="AP105" s="425">
        <f t="shared" si="193"/>
        <v>64.612575221318039</v>
      </c>
      <c r="AQ105" s="403">
        <f t="shared" si="144"/>
        <v>310.89189736471786</v>
      </c>
      <c r="AR105" s="234">
        <f t="shared" si="194"/>
        <v>3.5473570709743236</v>
      </c>
      <c r="AS105" s="234">
        <f t="shared" si="195"/>
        <v>3.6328355546122593</v>
      </c>
      <c r="AT105" s="234">
        <f t="shared" si="196"/>
        <v>61.065218150343718</v>
      </c>
      <c r="AU105" s="234">
        <f t="shared" si="197"/>
        <v>68.245410775930296</v>
      </c>
      <c r="AY105" s="146">
        <v>0.86951388888888881</v>
      </c>
      <c r="AZ105" s="421">
        <f t="shared" si="20"/>
        <v>45367.869513888887</v>
      </c>
      <c r="BA105" s="185" t="s">
        <v>328</v>
      </c>
      <c r="BB105" s="142">
        <v>4.0000000000000001E-3</v>
      </c>
      <c r="BC105" s="142">
        <v>0.03</v>
      </c>
      <c r="BD105" s="142">
        <v>0.03</v>
      </c>
      <c r="BE105" s="142">
        <f t="shared" si="169"/>
        <v>205.12994181824141</v>
      </c>
      <c r="BF105" s="142">
        <f t="shared" si="186"/>
        <v>6837.6647272747141</v>
      </c>
      <c r="BG105" s="424">
        <f t="shared" si="158"/>
        <v>27.350658909098858</v>
      </c>
      <c r="BH105" s="403">
        <f t="shared" si="143"/>
        <v>205.16775174791806</v>
      </c>
      <c r="BI105" s="142">
        <f t="shared" si="187"/>
        <v>6.6170948973626267</v>
      </c>
      <c r="BJ105" s="142">
        <f t="shared" si="188"/>
        <v>7.0734462695945322</v>
      </c>
      <c r="BK105" s="142">
        <f t="shared" si="189"/>
        <v>20.733564011736231</v>
      </c>
      <c r="BL105" s="142">
        <f t="shared" si="190"/>
        <v>34.424105178693388</v>
      </c>
    </row>
    <row r="106" spans="34:64" x14ac:dyDescent="0.25">
      <c r="AH106" s="233">
        <v>0.86321759259259256</v>
      </c>
      <c r="AI106" s="420">
        <f t="shared" si="191"/>
        <v>45367.863217592596</v>
      </c>
      <c r="AJ106" s="233" t="s">
        <v>325</v>
      </c>
      <c r="AK106" s="234">
        <v>1.7000000000000001E-2</v>
      </c>
      <c r="AL106" s="234">
        <v>8.4000000000000005E-2</v>
      </c>
      <c r="AM106" s="234">
        <v>8.4000000000000005E-2</v>
      </c>
      <c r="AN106" s="234">
        <f t="shared" si="124"/>
        <v>301.52535103281753</v>
      </c>
      <c r="AO106" s="234">
        <f t="shared" si="192"/>
        <v>3589.5875122954467</v>
      </c>
      <c r="AP106" s="425">
        <f t="shared" si="193"/>
        <v>61.022987709022601</v>
      </c>
      <c r="AQ106" s="403">
        <f t="shared" si="144"/>
        <v>310.89189736471786</v>
      </c>
      <c r="AR106" s="234">
        <f t="shared" si="194"/>
        <v>3.5473570709743236</v>
      </c>
      <c r="AS106" s="234">
        <f t="shared" si="195"/>
        <v>3.6328355546122593</v>
      </c>
      <c r="AT106" s="234">
        <f t="shared" si="196"/>
        <v>57.47563063804828</v>
      </c>
      <c r="AU106" s="234">
        <f t="shared" si="197"/>
        <v>64.655823263634858</v>
      </c>
      <c r="AY106" s="146">
        <v>0.87025462962962974</v>
      </c>
      <c r="AZ106" s="421">
        <f t="shared" si="20"/>
        <v>45367.870254629626</v>
      </c>
      <c r="BA106" s="185" t="s">
        <v>328</v>
      </c>
      <c r="BB106" s="142">
        <v>5.0000000000000001E-3</v>
      </c>
      <c r="BC106" s="142">
        <v>0.03</v>
      </c>
      <c r="BD106" s="142">
        <v>0.03</v>
      </c>
      <c r="BE106" s="142">
        <f t="shared" si="169"/>
        <v>205.12994181824141</v>
      </c>
      <c r="BF106" s="142">
        <f t="shared" si="186"/>
        <v>6837.6647272747141</v>
      </c>
      <c r="BG106" s="424">
        <f t="shared" si="158"/>
        <v>34.188323636373568</v>
      </c>
      <c r="BH106" s="403">
        <f t="shared" si="143"/>
        <v>205.16775174791806</v>
      </c>
      <c r="BI106" s="142">
        <f t="shared" si="187"/>
        <v>6.6170948973626267</v>
      </c>
      <c r="BJ106" s="142">
        <f t="shared" si="188"/>
        <v>7.0734462695945322</v>
      </c>
      <c r="BK106" s="142">
        <f t="shared" si="189"/>
        <v>27.571228739010941</v>
      </c>
      <c r="BL106" s="142">
        <f t="shared" si="190"/>
        <v>41.261769905968102</v>
      </c>
    </row>
    <row r="107" spans="34:64" x14ac:dyDescent="0.25">
      <c r="AH107" s="233">
        <v>0.86534722222222227</v>
      </c>
      <c r="AI107" s="420">
        <f t="shared" si="191"/>
        <v>45367.865347222221</v>
      </c>
      <c r="AJ107" s="233" t="s">
        <v>325</v>
      </c>
      <c r="AK107" s="234">
        <v>1.4999999999999999E-2</v>
      </c>
      <c r="AL107" s="234">
        <v>8.4000000000000005E-2</v>
      </c>
      <c r="AM107" s="234">
        <v>8.4000000000000005E-2</v>
      </c>
      <c r="AN107" s="234">
        <f t="shared" si="124"/>
        <v>301.52535103281753</v>
      </c>
      <c r="AO107" s="234">
        <f t="shared" si="192"/>
        <v>3589.5875122954467</v>
      </c>
      <c r="AP107" s="425">
        <f t="shared" si="193"/>
        <v>53.843812684431697</v>
      </c>
      <c r="AQ107" s="403">
        <f t="shared" si="144"/>
        <v>310.89189736471786</v>
      </c>
      <c r="AR107" s="234">
        <f t="shared" si="194"/>
        <v>3.5473570709743236</v>
      </c>
      <c r="AS107" s="234">
        <f t="shared" si="195"/>
        <v>3.6328355546122593</v>
      </c>
      <c r="AT107" s="234">
        <f t="shared" si="196"/>
        <v>50.296455613457375</v>
      </c>
      <c r="AU107" s="234">
        <f t="shared" si="197"/>
        <v>57.476648239043953</v>
      </c>
      <c r="AY107" s="146">
        <v>0.87085648148148154</v>
      </c>
      <c r="AZ107" s="421">
        <f t="shared" si="20"/>
        <v>45367.870856481481</v>
      </c>
      <c r="BA107" s="185" t="s">
        <v>328</v>
      </c>
      <c r="BB107" s="142">
        <v>5.0000000000000001E-3</v>
      </c>
      <c r="BC107" s="142">
        <v>0.03</v>
      </c>
      <c r="BD107" s="142">
        <v>0.03</v>
      </c>
      <c r="BE107" s="142">
        <f t="shared" si="169"/>
        <v>205.12994181824141</v>
      </c>
      <c r="BF107" s="142">
        <f t="shared" si="186"/>
        <v>6837.6647272747141</v>
      </c>
      <c r="BG107" s="424">
        <f t="shared" si="158"/>
        <v>34.188323636373568</v>
      </c>
      <c r="BH107" s="403">
        <f t="shared" si="143"/>
        <v>205.16775174791806</v>
      </c>
      <c r="BI107" s="142">
        <f t="shared" si="187"/>
        <v>6.6170948973626267</v>
      </c>
      <c r="BJ107" s="142">
        <f t="shared" si="188"/>
        <v>7.0734462695945322</v>
      </c>
      <c r="BK107" s="142">
        <f t="shared" si="189"/>
        <v>27.571228739010941</v>
      </c>
      <c r="BL107" s="142">
        <f t="shared" si="190"/>
        <v>41.261769905968102</v>
      </c>
    </row>
    <row r="108" spans="34:64" x14ac:dyDescent="0.25">
      <c r="AH108" s="233">
        <v>0.86652777777777779</v>
      </c>
      <c r="AI108" s="420">
        <f t="shared" si="191"/>
        <v>45367.866527777776</v>
      </c>
      <c r="AJ108" s="233" t="s">
        <v>325</v>
      </c>
      <c r="AK108" s="234">
        <v>1.7000000000000001E-2</v>
      </c>
      <c r="AL108" s="234">
        <v>8.4000000000000005E-2</v>
      </c>
      <c r="AM108" s="234">
        <v>8.4000000000000005E-2</v>
      </c>
      <c r="AN108" s="234">
        <f t="shared" si="124"/>
        <v>301.52535103281753</v>
      </c>
      <c r="AO108" s="234">
        <f t="shared" si="192"/>
        <v>3589.5875122954467</v>
      </c>
      <c r="AP108" s="425">
        <f t="shared" si="193"/>
        <v>61.022987709022601</v>
      </c>
      <c r="AQ108" s="403">
        <f t="shared" si="144"/>
        <v>310.89189736471786</v>
      </c>
      <c r="AR108" s="234">
        <f t="shared" si="194"/>
        <v>3.5473570709743236</v>
      </c>
      <c r="AS108" s="234">
        <f t="shared" si="195"/>
        <v>3.6328355546122593</v>
      </c>
      <c r="AT108" s="234">
        <f t="shared" si="196"/>
        <v>57.47563063804828</v>
      </c>
      <c r="AU108" s="234">
        <f t="shared" si="197"/>
        <v>64.655823263634858</v>
      </c>
      <c r="AY108" s="146">
        <v>0.8715856481481481</v>
      </c>
      <c r="AZ108" s="421">
        <f t="shared" si="20"/>
        <v>45367.87158564815</v>
      </c>
      <c r="BA108" s="185" t="s">
        <v>328</v>
      </c>
      <c r="BB108" s="142">
        <v>3.0000000000000001E-3</v>
      </c>
      <c r="BC108" s="142">
        <v>0.03</v>
      </c>
      <c r="BD108" s="142">
        <v>0.03</v>
      </c>
      <c r="BE108" s="142">
        <f t="shared" si="169"/>
        <v>205.12994181824141</v>
      </c>
      <c r="BF108" s="142">
        <f t="shared" ref="BF108:BF115" si="198">BE108/BD108</f>
        <v>6837.6647272747141</v>
      </c>
      <c r="BG108" s="424">
        <f t="shared" ref="BG108:BG162" si="199">BB108*BF108</f>
        <v>20.512994181824144</v>
      </c>
      <c r="BH108" s="403">
        <f t="shared" si="143"/>
        <v>205.16775174791806</v>
      </c>
      <c r="BI108" s="142">
        <f t="shared" ref="BI108:BI115" si="200">0.001*((BE108/(BD108+0.001)))</f>
        <v>6.6170948973626267</v>
      </c>
      <c r="BJ108" s="142">
        <f t="shared" ref="BJ108:BJ115" si="201">0.001*((BE108/(BD108-0.001)))</f>
        <v>7.0734462695945322</v>
      </c>
      <c r="BK108" s="142">
        <f t="shared" ref="BK108:BK115" si="202">BG108-BI108</f>
        <v>13.895899284461517</v>
      </c>
      <c r="BL108" s="142">
        <f t="shared" ref="BL108:BL115" si="203">BG108+BJ108</f>
        <v>27.586440451418675</v>
      </c>
    </row>
    <row r="109" spans="34:64" x14ac:dyDescent="0.25">
      <c r="AH109" s="233">
        <v>0.86802083333333335</v>
      </c>
      <c r="AI109" s="420">
        <f t="shared" ref="AI109:AI116" si="204">DATE(2024,3,16) + AH109</f>
        <v>45367.868020833332</v>
      </c>
      <c r="AJ109" s="233" t="s">
        <v>325</v>
      </c>
      <c r="AK109" s="234">
        <v>8.9999999999999993E-3</v>
      </c>
      <c r="AL109" s="234">
        <v>4.7E-2</v>
      </c>
      <c r="AM109" s="234">
        <v>4.7E-2</v>
      </c>
      <c r="AN109" s="234">
        <f t="shared" si="124"/>
        <v>301.52535103281753</v>
      </c>
      <c r="AO109" s="234">
        <f t="shared" ref="AO109:AO116" si="205">AN109/AM109</f>
        <v>6415.4330006982455</v>
      </c>
      <c r="AP109" s="425">
        <f t="shared" ref="AP109:AP116" si="206">AK109*AO109</f>
        <v>57.738897006284205</v>
      </c>
      <c r="AQ109" s="403">
        <f t="shared" si="144"/>
        <v>310.89189736471786</v>
      </c>
      <c r="AR109" s="234">
        <f t="shared" ref="AR109:AR116" si="207">0.001*((AN109/(AM109+0.001)))</f>
        <v>6.2817781465170324</v>
      </c>
      <c r="AS109" s="234">
        <f t="shared" ref="AS109:AS116" si="208">0.001*((AN109/(AM109-0.001)))</f>
        <v>6.5548989354960332</v>
      </c>
      <c r="AT109" s="234">
        <f t="shared" ref="AT109:AT116" si="209">AP109-AR109</f>
        <v>51.457118859767171</v>
      </c>
      <c r="AU109" s="234">
        <f t="shared" ref="AU109:AU116" si="210">AP109+AS109</f>
        <v>64.293795941780232</v>
      </c>
      <c r="AY109" s="146">
        <v>0.87230324074074073</v>
      </c>
      <c r="AZ109" s="421">
        <f t="shared" si="20"/>
        <v>45367.872303240743</v>
      </c>
      <c r="BA109" s="185" t="s">
        <v>328</v>
      </c>
      <c r="BB109" s="142">
        <v>3.0000000000000001E-3</v>
      </c>
      <c r="BC109" s="142">
        <v>0.03</v>
      </c>
      <c r="BD109" s="142">
        <v>0.03</v>
      </c>
      <c r="BE109" s="142">
        <f t="shared" si="169"/>
        <v>205.12994181824141</v>
      </c>
      <c r="BF109" s="142">
        <f t="shared" si="198"/>
        <v>6837.6647272747141</v>
      </c>
      <c r="BG109" s="424">
        <f t="shared" si="199"/>
        <v>20.512994181824144</v>
      </c>
      <c r="BH109" s="403">
        <f t="shared" si="143"/>
        <v>205.16775174791806</v>
      </c>
      <c r="BI109" s="142">
        <f t="shared" si="200"/>
        <v>6.6170948973626267</v>
      </c>
      <c r="BJ109" s="142">
        <f t="shared" si="201"/>
        <v>7.0734462695945322</v>
      </c>
      <c r="BK109" s="142">
        <f t="shared" si="202"/>
        <v>13.895899284461517</v>
      </c>
      <c r="BL109" s="142">
        <f t="shared" si="203"/>
        <v>27.586440451418675</v>
      </c>
    </row>
    <row r="110" spans="34:64" x14ac:dyDescent="0.25">
      <c r="AH110" s="233">
        <v>0.87157407407407417</v>
      </c>
      <c r="AI110" s="420">
        <f t="shared" si="204"/>
        <v>45367.871574074074</v>
      </c>
      <c r="AJ110" s="233" t="s">
        <v>325</v>
      </c>
      <c r="AK110" s="234">
        <v>8.0000000000000002E-3</v>
      </c>
      <c r="AL110" s="234">
        <v>4.7E-2</v>
      </c>
      <c r="AM110" s="234">
        <v>4.7E-2</v>
      </c>
      <c r="AN110" s="234">
        <f t="shared" si="124"/>
        <v>301.52535103281753</v>
      </c>
      <c r="AO110" s="234">
        <f t="shared" si="205"/>
        <v>6415.4330006982455</v>
      </c>
      <c r="AP110" s="425">
        <f t="shared" si="206"/>
        <v>51.323464005585961</v>
      </c>
      <c r="AQ110" s="403">
        <f t="shared" si="144"/>
        <v>310.89189736471786</v>
      </c>
      <c r="AR110" s="234">
        <f t="shared" si="207"/>
        <v>6.2817781465170324</v>
      </c>
      <c r="AS110" s="234">
        <f t="shared" si="208"/>
        <v>6.5548989354960332</v>
      </c>
      <c r="AT110" s="234">
        <f t="shared" si="209"/>
        <v>45.041685859068927</v>
      </c>
      <c r="AU110" s="234">
        <f t="shared" si="210"/>
        <v>57.878362941081996</v>
      </c>
      <c r="AY110" s="146">
        <v>0.87302083333333336</v>
      </c>
      <c r="AZ110" s="421">
        <f t="shared" si="20"/>
        <v>45367.873020833336</v>
      </c>
      <c r="BA110" s="185" t="s">
        <v>328</v>
      </c>
      <c r="BB110" s="142">
        <v>4.0000000000000001E-3</v>
      </c>
      <c r="BC110" s="142">
        <v>0.03</v>
      </c>
      <c r="BD110" s="142">
        <v>0.03</v>
      </c>
      <c r="BE110" s="142">
        <f t="shared" si="169"/>
        <v>205.12994181824141</v>
      </c>
      <c r="BF110" s="142">
        <f t="shared" si="198"/>
        <v>6837.6647272747141</v>
      </c>
      <c r="BG110" s="424">
        <f t="shared" si="199"/>
        <v>27.350658909098858</v>
      </c>
      <c r="BH110" s="403">
        <f t="shared" si="143"/>
        <v>205.16775174791806</v>
      </c>
      <c r="BI110" s="142">
        <f t="shared" si="200"/>
        <v>6.6170948973626267</v>
      </c>
      <c r="BJ110" s="142">
        <f t="shared" si="201"/>
        <v>7.0734462695945322</v>
      </c>
      <c r="BK110" s="142">
        <f t="shared" si="202"/>
        <v>20.733564011736231</v>
      </c>
      <c r="BL110" s="142">
        <f t="shared" si="203"/>
        <v>34.424105178693388</v>
      </c>
    </row>
    <row r="111" spans="34:64" x14ac:dyDescent="0.25">
      <c r="AH111" s="233">
        <v>0.87494212962962958</v>
      </c>
      <c r="AI111" s="420">
        <f t="shared" si="204"/>
        <v>45367.874942129631</v>
      </c>
      <c r="AJ111" s="233" t="s">
        <v>325</v>
      </c>
      <c r="AK111" s="234">
        <v>6.0000000000000001E-3</v>
      </c>
      <c r="AL111" s="234">
        <v>4.7E-2</v>
      </c>
      <c r="AM111" s="234">
        <v>4.7E-2</v>
      </c>
      <c r="AN111" s="234">
        <f t="shared" si="124"/>
        <v>301.52535103281753</v>
      </c>
      <c r="AO111" s="234">
        <f t="shared" si="205"/>
        <v>6415.4330006982455</v>
      </c>
      <c r="AP111" s="425">
        <f t="shared" si="206"/>
        <v>38.492598004189475</v>
      </c>
      <c r="AQ111" s="403">
        <f t="shared" si="144"/>
        <v>310.89189736471786</v>
      </c>
      <c r="AR111" s="234">
        <f t="shared" si="207"/>
        <v>6.2817781465170324</v>
      </c>
      <c r="AS111" s="234">
        <f t="shared" si="208"/>
        <v>6.5548989354960332</v>
      </c>
      <c r="AT111" s="234">
        <f t="shared" si="209"/>
        <v>32.21081985767244</v>
      </c>
      <c r="AU111" s="234">
        <f t="shared" si="210"/>
        <v>45.047496939685509</v>
      </c>
      <c r="AY111" s="146">
        <v>0.87362268518518515</v>
      </c>
      <c r="AZ111" s="421">
        <f t="shared" si="20"/>
        <v>45367.873622685183</v>
      </c>
      <c r="BA111" s="185" t="s">
        <v>328</v>
      </c>
      <c r="BB111" s="142">
        <v>4.0000000000000001E-3</v>
      </c>
      <c r="BC111" s="142">
        <v>0.03</v>
      </c>
      <c r="BD111" s="142">
        <v>0.03</v>
      </c>
      <c r="BE111" s="142">
        <f t="shared" si="169"/>
        <v>205.12994181824141</v>
      </c>
      <c r="BF111" s="142">
        <f t="shared" si="198"/>
        <v>6837.6647272747141</v>
      </c>
      <c r="BG111" s="424">
        <f t="shared" si="199"/>
        <v>27.350658909098858</v>
      </c>
      <c r="BH111" s="403">
        <f t="shared" si="143"/>
        <v>205.16775174791806</v>
      </c>
      <c r="BI111" s="142">
        <f t="shared" si="200"/>
        <v>6.6170948973626267</v>
      </c>
      <c r="BJ111" s="142">
        <f t="shared" si="201"/>
        <v>7.0734462695945322</v>
      </c>
      <c r="BK111" s="142">
        <f t="shared" si="202"/>
        <v>20.733564011736231</v>
      </c>
      <c r="BL111" s="142">
        <f t="shared" si="203"/>
        <v>34.424105178693388</v>
      </c>
    </row>
    <row r="112" spans="34:64" x14ac:dyDescent="0.25">
      <c r="AH112" s="233">
        <v>0.87506944444444434</v>
      </c>
      <c r="AI112" s="420">
        <f t="shared" si="204"/>
        <v>45367.875069444446</v>
      </c>
      <c r="AJ112" s="233" t="s">
        <v>325</v>
      </c>
      <c r="AK112" s="234">
        <v>8.0000000000000002E-3</v>
      </c>
      <c r="AL112" s="234">
        <v>4.7E-2</v>
      </c>
      <c r="AM112" s="234">
        <v>4.7E-2</v>
      </c>
      <c r="AN112" s="234">
        <f t="shared" si="124"/>
        <v>301.52535103281753</v>
      </c>
      <c r="AO112" s="234">
        <f t="shared" si="205"/>
        <v>6415.4330006982455</v>
      </c>
      <c r="AP112" s="425">
        <f t="shared" si="206"/>
        <v>51.323464005585961</v>
      </c>
      <c r="AQ112" s="403">
        <f t="shared" si="144"/>
        <v>310.89189736471786</v>
      </c>
      <c r="AR112" s="234">
        <f t="shared" si="207"/>
        <v>6.2817781465170324</v>
      </c>
      <c r="AS112" s="234">
        <f t="shared" si="208"/>
        <v>6.5548989354960332</v>
      </c>
      <c r="AT112" s="234">
        <f t="shared" si="209"/>
        <v>45.041685859068927</v>
      </c>
      <c r="AU112" s="234">
        <f t="shared" si="210"/>
        <v>57.878362941081996</v>
      </c>
      <c r="AY112" s="146">
        <v>0.87434027777777779</v>
      </c>
      <c r="AZ112" s="421">
        <f t="shared" si="20"/>
        <v>45367.874340277776</v>
      </c>
      <c r="BA112" s="185" t="s">
        <v>328</v>
      </c>
      <c r="BB112" s="142">
        <v>3.0000000000000001E-3</v>
      </c>
      <c r="BC112" s="142">
        <v>0.03</v>
      </c>
      <c r="BD112" s="142">
        <v>0.03</v>
      </c>
      <c r="BE112" s="142">
        <f t="shared" si="169"/>
        <v>205.12994181824141</v>
      </c>
      <c r="BF112" s="142">
        <f t="shared" si="198"/>
        <v>6837.6647272747141</v>
      </c>
      <c r="BG112" s="424">
        <f t="shared" si="199"/>
        <v>20.512994181824144</v>
      </c>
      <c r="BH112" s="403">
        <f t="shared" si="143"/>
        <v>205.16775174791806</v>
      </c>
      <c r="BI112" s="142">
        <f t="shared" si="200"/>
        <v>6.6170948973626267</v>
      </c>
      <c r="BJ112" s="142">
        <f t="shared" si="201"/>
        <v>7.0734462695945322</v>
      </c>
      <c r="BK112" s="142">
        <f t="shared" si="202"/>
        <v>13.895899284461517</v>
      </c>
      <c r="BL112" s="142">
        <f t="shared" si="203"/>
        <v>27.586440451418675</v>
      </c>
    </row>
    <row r="113" spans="30:64" x14ac:dyDescent="0.25">
      <c r="AH113" s="233">
        <v>0.87717592592592597</v>
      </c>
      <c r="AI113" s="420">
        <f t="shared" si="204"/>
        <v>45367.877175925925</v>
      </c>
      <c r="AJ113" s="233" t="s">
        <v>325</v>
      </c>
      <c r="AK113" s="234">
        <v>7.0000000000000001E-3</v>
      </c>
      <c r="AL113" s="234">
        <v>4.7E-2</v>
      </c>
      <c r="AM113" s="234">
        <v>4.7E-2</v>
      </c>
      <c r="AN113" s="234">
        <f t="shared" si="124"/>
        <v>301.52535103281753</v>
      </c>
      <c r="AO113" s="234">
        <f t="shared" si="205"/>
        <v>6415.4330006982455</v>
      </c>
      <c r="AP113" s="425">
        <f t="shared" si="206"/>
        <v>44.908031004887718</v>
      </c>
      <c r="AQ113" s="403">
        <f t="shared" si="144"/>
        <v>310.89189736471786</v>
      </c>
      <c r="AR113" s="234">
        <f t="shared" si="207"/>
        <v>6.2817781465170324</v>
      </c>
      <c r="AS113" s="234">
        <f t="shared" si="208"/>
        <v>6.5548989354960332</v>
      </c>
      <c r="AT113" s="234">
        <f t="shared" si="209"/>
        <v>38.626252858370684</v>
      </c>
      <c r="AU113" s="234">
        <f t="shared" si="210"/>
        <v>51.462929940383752</v>
      </c>
      <c r="AY113" s="146">
        <v>0.87506944444444434</v>
      </c>
      <c r="AZ113" s="421">
        <f t="shared" si="20"/>
        <v>45367.875069444446</v>
      </c>
      <c r="BA113" s="185" t="s">
        <v>328</v>
      </c>
      <c r="BB113" s="142">
        <v>4.0000000000000001E-3</v>
      </c>
      <c r="BC113" s="142">
        <v>0.03</v>
      </c>
      <c r="BD113" s="142">
        <v>0.03</v>
      </c>
      <c r="BE113" s="142">
        <f t="shared" si="169"/>
        <v>205.12994181824141</v>
      </c>
      <c r="BF113" s="142">
        <f t="shared" si="198"/>
        <v>6837.6647272747141</v>
      </c>
      <c r="BG113" s="424">
        <f t="shared" si="199"/>
        <v>27.350658909098858</v>
      </c>
      <c r="BH113" s="403">
        <f t="shared" si="143"/>
        <v>205.16775174791806</v>
      </c>
      <c r="BI113" s="142">
        <f t="shared" si="200"/>
        <v>6.6170948973626267</v>
      </c>
      <c r="BJ113" s="142">
        <f t="shared" si="201"/>
        <v>7.0734462695945322</v>
      </c>
      <c r="BK113" s="142">
        <f t="shared" si="202"/>
        <v>20.733564011736231</v>
      </c>
      <c r="BL113" s="142">
        <f t="shared" si="203"/>
        <v>34.424105178693388</v>
      </c>
    </row>
    <row r="114" spans="30:64" x14ac:dyDescent="0.25">
      <c r="AH114" s="233">
        <v>0.87928240740740737</v>
      </c>
      <c r="AI114" s="420">
        <f t="shared" si="204"/>
        <v>45367.879282407404</v>
      </c>
      <c r="AJ114" s="233" t="s">
        <v>325</v>
      </c>
      <c r="AK114" s="234">
        <v>8.9999999999999993E-3</v>
      </c>
      <c r="AL114" s="234">
        <v>4.7E-2</v>
      </c>
      <c r="AM114" s="234">
        <v>4.7E-2</v>
      </c>
      <c r="AN114" s="234">
        <f t="shared" si="124"/>
        <v>301.52535103281753</v>
      </c>
      <c r="AO114" s="234">
        <f t="shared" si="205"/>
        <v>6415.4330006982455</v>
      </c>
      <c r="AP114" s="425">
        <f t="shared" si="206"/>
        <v>57.738897006284205</v>
      </c>
      <c r="AQ114" s="403">
        <f t="shared" si="144"/>
        <v>310.89189736471786</v>
      </c>
      <c r="AR114" s="234">
        <f t="shared" si="207"/>
        <v>6.2817781465170324</v>
      </c>
      <c r="AS114" s="234">
        <f t="shared" si="208"/>
        <v>6.5548989354960332</v>
      </c>
      <c r="AT114" s="234">
        <f t="shared" si="209"/>
        <v>51.457118859767171</v>
      </c>
      <c r="AU114" s="234">
        <f t="shared" si="210"/>
        <v>64.293795941780232</v>
      </c>
      <c r="AY114" s="146">
        <v>0.87717592592592597</v>
      </c>
      <c r="AZ114" s="421">
        <f t="shared" si="20"/>
        <v>45367.877175925925</v>
      </c>
      <c r="BA114" s="185" t="s">
        <v>328</v>
      </c>
      <c r="BB114" s="142">
        <v>4.0000000000000001E-3</v>
      </c>
      <c r="BC114" s="142">
        <v>0.03</v>
      </c>
      <c r="BD114" s="142">
        <v>0.03</v>
      </c>
      <c r="BE114" s="142">
        <f t="shared" si="169"/>
        <v>205.12994181824141</v>
      </c>
      <c r="BF114" s="142">
        <f t="shared" si="198"/>
        <v>6837.6647272747141</v>
      </c>
      <c r="BG114" s="424">
        <f t="shared" si="199"/>
        <v>27.350658909098858</v>
      </c>
      <c r="BH114" s="403">
        <f t="shared" si="143"/>
        <v>205.16775174791806</v>
      </c>
      <c r="BI114" s="142">
        <f t="shared" si="200"/>
        <v>6.6170948973626267</v>
      </c>
      <c r="BJ114" s="142">
        <f t="shared" si="201"/>
        <v>7.0734462695945322</v>
      </c>
      <c r="BK114" s="142">
        <f t="shared" si="202"/>
        <v>20.733564011736231</v>
      </c>
      <c r="BL114" s="142">
        <f t="shared" si="203"/>
        <v>34.424105178693388</v>
      </c>
    </row>
    <row r="115" spans="30:64" x14ac:dyDescent="0.25">
      <c r="AH115" s="233">
        <v>0.8817476851851852</v>
      </c>
      <c r="AI115" s="420">
        <f t="shared" si="204"/>
        <v>45367.881747685184</v>
      </c>
      <c r="AJ115" s="233" t="s">
        <v>325</v>
      </c>
      <c r="AK115" s="234">
        <v>7.0000000000000001E-3</v>
      </c>
      <c r="AL115" s="234">
        <v>4.7E-2</v>
      </c>
      <c r="AM115" s="234">
        <v>4.7E-2</v>
      </c>
      <c r="AN115" s="234">
        <f t="shared" si="124"/>
        <v>301.52535103281753</v>
      </c>
      <c r="AO115" s="234">
        <f t="shared" si="205"/>
        <v>6415.4330006982455</v>
      </c>
      <c r="AP115" s="425">
        <f t="shared" si="206"/>
        <v>44.908031004887718</v>
      </c>
      <c r="AQ115" s="403">
        <f t="shared" si="144"/>
        <v>310.89189736471786</v>
      </c>
      <c r="AR115" s="234">
        <f t="shared" si="207"/>
        <v>6.2817781465170324</v>
      </c>
      <c r="AS115" s="234">
        <f t="shared" si="208"/>
        <v>6.5548989354960332</v>
      </c>
      <c r="AT115" s="234">
        <f t="shared" si="209"/>
        <v>38.626252858370684</v>
      </c>
      <c r="AU115" s="234">
        <f t="shared" si="210"/>
        <v>51.462929940383752</v>
      </c>
      <c r="AY115" s="146">
        <v>0.87928240740740737</v>
      </c>
      <c r="AZ115" s="421">
        <f t="shared" si="20"/>
        <v>45367.879282407404</v>
      </c>
      <c r="BA115" s="185" t="s">
        <v>328</v>
      </c>
      <c r="BB115" s="142">
        <v>4.0000000000000001E-3</v>
      </c>
      <c r="BC115" s="142">
        <v>0.03</v>
      </c>
      <c r="BD115" s="142">
        <v>0.03</v>
      </c>
      <c r="BE115" s="142">
        <f t="shared" si="169"/>
        <v>205.12994181824141</v>
      </c>
      <c r="BF115" s="142">
        <f t="shared" si="198"/>
        <v>6837.6647272747141</v>
      </c>
      <c r="BG115" s="424">
        <f t="shared" si="199"/>
        <v>27.350658909098858</v>
      </c>
      <c r="BH115" s="403">
        <f t="shared" si="143"/>
        <v>205.16775174791806</v>
      </c>
      <c r="BI115" s="142">
        <f t="shared" si="200"/>
        <v>6.6170948973626267</v>
      </c>
      <c r="BJ115" s="142">
        <f t="shared" si="201"/>
        <v>7.0734462695945322</v>
      </c>
      <c r="BK115" s="142">
        <f t="shared" si="202"/>
        <v>20.733564011736231</v>
      </c>
      <c r="BL115" s="142">
        <f t="shared" si="203"/>
        <v>34.424105178693388</v>
      </c>
    </row>
    <row r="116" spans="30:64" x14ac:dyDescent="0.25">
      <c r="AH116" s="233">
        <v>0.88548611111111108</v>
      </c>
      <c r="AI116" s="420">
        <f t="shared" si="204"/>
        <v>45367.88548611111</v>
      </c>
      <c r="AJ116" s="233" t="s">
        <v>325</v>
      </c>
      <c r="AK116" s="234">
        <v>7.0000000000000001E-3</v>
      </c>
      <c r="AL116" s="234">
        <v>4.7E-2</v>
      </c>
      <c r="AM116" s="234">
        <v>4.7E-2</v>
      </c>
      <c r="AN116" s="234">
        <f t="shared" si="124"/>
        <v>301.52535103281753</v>
      </c>
      <c r="AO116" s="234">
        <f t="shared" si="205"/>
        <v>6415.4330006982455</v>
      </c>
      <c r="AP116" s="425">
        <f t="shared" si="206"/>
        <v>44.908031004887718</v>
      </c>
      <c r="AQ116" s="403">
        <f t="shared" si="144"/>
        <v>310.89189736471786</v>
      </c>
      <c r="AR116" s="234">
        <f t="shared" si="207"/>
        <v>6.2817781465170324</v>
      </c>
      <c r="AS116" s="234">
        <f t="shared" si="208"/>
        <v>6.5548989354960332</v>
      </c>
      <c r="AT116" s="234">
        <f t="shared" si="209"/>
        <v>38.626252858370684</v>
      </c>
      <c r="AU116" s="234">
        <f t="shared" si="210"/>
        <v>51.462929940383752</v>
      </c>
      <c r="AY116" s="146">
        <v>0.8817476851851852</v>
      </c>
      <c r="AZ116" s="421">
        <f t="shared" si="20"/>
        <v>45367.881747685184</v>
      </c>
      <c r="BA116" s="185" t="s">
        <v>328</v>
      </c>
      <c r="BB116" s="142">
        <v>4.0000000000000001E-3</v>
      </c>
      <c r="BC116" s="142">
        <v>0.03</v>
      </c>
      <c r="BD116" s="142">
        <v>0.03</v>
      </c>
      <c r="BE116" s="142">
        <f t="shared" si="169"/>
        <v>205.12994181824141</v>
      </c>
      <c r="BF116" s="142">
        <f t="shared" ref="BF116:BF122" si="211">BE116/BD116</f>
        <v>6837.6647272747141</v>
      </c>
      <c r="BG116" s="424">
        <f t="shared" ref="BG116:BG122" si="212">BB116*BF116</f>
        <v>27.350658909098858</v>
      </c>
      <c r="BH116" s="403">
        <f t="shared" si="143"/>
        <v>205.16775174791806</v>
      </c>
      <c r="BI116" s="142">
        <f t="shared" ref="BI116:BI122" si="213">0.001*((BE116/(BD116+0.001)))</f>
        <v>6.6170948973626267</v>
      </c>
      <c r="BJ116" s="142">
        <f t="shared" ref="BJ116:BJ122" si="214">0.001*((BE116/(BD116-0.001)))</f>
        <v>7.0734462695945322</v>
      </c>
      <c r="BK116" s="142">
        <f t="shared" ref="BK116:BK122" si="215">BG116-BI116</f>
        <v>20.733564011736231</v>
      </c>
      <c r="BL116" s="142">
        <f t="shared" ref="BL116:BL122" si="216">BG116+BJ116</f>
        <v>34.424105178693388</v>
      </c>
    </row>
    <row r="117" spans="30:64" x14ac:dyDescent="0.25">
      <c r="AH117" s="233">
        <v>0.88895833333333341</v>
      </c>
      <c r="AI117" s="420">
        <f t="shared" ref="AI117:AI124" si="217">DATE(2024,3,16) + AH117</f>
        <v>45367.888958333337</v>
      </c>
      <c r="AJ117" s="233" t="s">
        <v>325</v>
      </c>
      <c r="AK117" s="234">
        <v>7.0000000000000001E-3</v>
      </c>
      <c r="AL117" s="234">
        <v>4.7E-2</v>
      </c>
      <c r="AM117" s="234">
        <v>4.7E-2</v>
      </c>
      <c r="AN117" s="234">
        <f t="shared" si="124"/>
        <v>301.52535103281753</v>
      </c>
      <c r="AO117" s="234">
        <f t="shared" ref="AO117:AO124" si="218">AN117/AM117</f>
        <v>6415.4330006982455</v>
      </c>
      <c r="AP117" s="425">
        <f t="shared" ref="AP117:AP124" si="219">AK117*AO117</f>
        <v>44.908031004887718</v>
      </c>
      <c r="AQ117" s="403">
        <f t="shared" si="144"/>
        <v>310.89189736471786</v>
      </c>
      <c r="AR117" s="234">
        <f t="shared" ref="AR117:AR124" si="220">0.001*((AN117/(AM117+0.001)))</f>
        <v>6.2817781465170324</v>
      </c>
      <c r="AS117" s="234">
        <f t="shared" ref="AS117:AS124" si="221">0.001*((AN117/(AM117-0.001)))</f>
        <v>6.5548989354960332</v>
      </c>
      <c r="AT117" s="234">
        <f t="shared" ref="AT117:AT124" si="222">AP117-AR117</f>
        <v>38.626252858370684</v>
      </c>
      <c r="AU117" s="234">
        <f t="shared" ref="AU117:AU124" si="223">AP117+AS117</f>
        <v>51.462929940383752</v>
      </c>
      <c r="AY117" s="146">
        <v>0.88548611111111108</v>
      </c>
      <c r="AZ117" s="421">
        <f t="shared" si="20"/>
        <v>45367.88548611111</v>
      </c>
      <c r="BA117" s="185" t="s">
        <v>328</v>
      </c>
      <c r="BB117" s="142">
        <v>4.0000000000000001E-3</v>
      </c>
      <c r="BC117" s="142">
        <v>0.03</v>
      </c>
      <c r="BD117" s="142">
        <v>0.03</v>
      </c>
      <c r="BE117" s="142">
        <f t="shared" si="169"/>
        <v>205.12994181824141</v>
      </c>
      <c r="BF117" s="142">
        <f t="shared" si="211"/>
        <v>6837.6647272747141</v>
      </c>
      <c r="BG117" s="424">
        <f t="shared" si="212"/>
        <v>27.350658909098858</v>
      </c>
      <c r="BH117" s="403">
        <f t="shared" si="143"/>
        <v>205.16775174791806</v>
      </c>
      <c r="BI117" s="142">
        <f t="shared" si="213"/>
        <v>6.6170948973626267</v>
      </c>
      <c r="BJ117" s="142">
        <f t="shared" si="214"/>
        <v>7.0734462695945322</v>
      </c>
      <c r="BK117" s="142">
        <f t="shared" si="215"/>
        <v>20.733564011736231</v>
      </c>
      <c r="BL117" s="142">
        <f t="shared" si="216"/>
        <v>34.424105178693388</v>
      </c>
    </row>
    <row r="118" spans="30:64" x14ac:dyDescent="0.25">
      <c r="AH118" s="233">
        <v>0.8924537037037038</v>
      </c>
      <c r="AI118" s="420">
        <f t="shared" si="217"/>
        <v>45367.892453703702</v>
      </c>
      <c r="AJ118" s="233" t="s">
        <v>325</v>
      </c>
      <c r="AK118" s="234">
        <v>7.0000000000000001E-3</v>
      </c>
      <c r="AL118" s="234">
        <v>4.7E-2</v>
      </c>
      <c r="AM118" s="234">
        <v>4.7E-2</v>
      </c>
      <c r="AN118" s="234">
        <f t="shared" si="124"/>
        <v>301.52535103281753</v>
      </c>
      <c r="AO118" s="234">
        <f t="shared" si="218"/>
        <v>6415.4330006982455</v>
      </c>
      <c r="AP118" s="425">
        <f t="shared" si="219"/>
        <v>44.908031004887718</v>
      </c>
      <c r="AQ118" s="403">
        <f t="shared" si="144"/>
        <v>310.89189736471786</v>
      </c>
      <c r="AR118" s="234">
        <f t="shared" si="220"/>
        <v>6.2817781465170324</v>
      </c>
      <c r="AS118" s="234">
        <f t="shared" si="221"/>
        <v>6.5548989354960332</v>
      </c>
      <c r="AT118" s="234">
        <f t="shared" si="222"/>
        <v>38.626252858370684</v>
      </c>
      <c r="AU118" s="234">
        <f t="shared" si="223"/>
        <v>51.462929940383752</v>
      </c>
      <c r="AY118" s="146">
        <v>0.88895833333333341</v>
      </c>
      <c r="AZ118" s="421">
        <f t="shared" si="20"/>
        <v>45367.888958333337</v>
      </c>
      <c r="BA118" s="185" t="s">
        <v>328</v>
      </c>
      <c r="BB118" s="142">
        <v>4.0000000000000001E-3</v>
      </c>
      <c r="BC118" s="142">
        <v>0.03</v>
      </c>
      <c r="BD118" s="142">
        <v>0.03</v>
      </c>
      <c r="BE118" s="142">
        <f t="shared" si="169"/>
        <v>205.12994181824141</v>
      </c>
      <c r="BF118" s="142">
        <f t="shared" si="211"/>
        <v>6837.6647272747141</v>
      </c>
      <c r="BG118" s="424">
        <f t="shared" si="212"/>
        <v>27.350658909098858</v>
      </c>
      <c r="BH118" s="403">
        <f t="shared" si="143"/>
        <v>205.16775174791806</v>
      </c>
      <c r="BI118" s="142">
        <f t="shared" si="213"/>
        <v>6.6170948973626267</v>
      </c>
      <c r="BJ118" s="142">
        <f t="shared" si="214"/>
        <v>7.0734462695945322</v>
      </c>
      <c r="BK118" s="142">
        <f t="shared" si="215"/>
        <v>20.733564011736231</v>
      </c>
      <c r="BL118" s="142">
        <f t="shared" si="216"/>
        <v>34.424105178693388</v>
      </c>
    </row>
    <row r="119" spans="30:64" x14ac:dyDescent="0.25">
      <c r="AH119" s="233">
        <v>0.89586805555555549</v>
      </c>
      <c r="AI119" s="420">
        <f t="shared" si="217"/>
        <v>45367.895868055559</v>
      </c>
      <c r="AJ119" s="233" t="s">
        <v>325</v>
      </c>
      <c r="AK119" s="234">
        <v>7.0000000000000001E-3</v>
      </c>
      <c r="AL119" s="234">
        <v>4.7E-2</v>
      </c>
      <c r="AM119" s="234">
        <v>4.7E-2</v>
      </c>
      <c r="AN119" s="234">
        <f t="shared" si="124"/>
        <v>301.52535103281753</v>
      </c>
      <c r="AO119" s="234">
        <f t="shared" si="218"/>
        <v>6415.4330006982455</v>
      </c>
      <c r="AP119" s="425">
        <f t="shared" si="219"/>
        <v>44.908031004887718</v>
      </c>
      <c r="AQ119" s="403">
        <f t="shared" si="144"/>
        <v>310.89189736471786</v>
      </c>
      <c r="AR119" s="234">
        <f t="shared" si="220"/>
        <v>6.2817781465170324</v>
      </c>
      <c r="AS119" s="234">
        <f t="shared" si="221"/>
        <v>6.5548989354960332</v>
      </c>
      <c r="AT119" s="234">
        <f t="shared" si="222"/>
        <v>38.626252858370684</v>
      </c>
      <c r="AU119" s="234">
        <f t="shared" si="223"/>
        <v>51.462929940383752</v>
      </c>
      <c r="AY119" s="146">
        <v>0.8924537037037038</v>
      </c>
      <c r="AZ119" s="421">
        <f t="shared" si="20"/>
        <v>45367.892453703702</v>
      </c>
      <c r="BA119" s="185" t="s">
        <v>328</v>
      </c>
      <c r="BB119" s="142">
        <v>4.0000000000000001E-3</v>
      </c>
      <c r="BC119" s="142">
        <v>0.03</v>
      </c>
      <c r="BD119" s="142">
        <v>0.03</v>
      </c>
      <c r="BE119" s="142">
        <f t="shared" si="169"/>
        <v>205.12994181824141</v>
      </c>
      <c r="BF119" s="142">
        <f t="shared" si="211"/>
        <v>6837.6647272747141</v>
      </c>
      <c r="BG119" s="424">
        <f t="shared" si="212"/>
        <v>27.350658909098858</v>
      </c>
      <c r="BH119" s="403">
        <f t="shared" si="143"/>
        <v>205.16775174791806</v>
      </c>
      <c r="BI119" s="142">
        <f t="shared" si="213"/>
        <v>6.6170948973626267</v>
      </c>
      <c r="BJ119" s="142">
        <f t="shared" si="214"/>
        <v>7.0734462695945322</v>
      </c>
      <c r="BK119" s="142">
        <f t="shared" si="215"/>
        <v>20.733564011736231</v>
      </c>
      <c r="BL119" s="142">
        <f t="shared" si="216"/>
        <v>34.424105178693388</v>
      </c>
    </row>
    <row r="120" spans="30:64" x14ac:dyDescent="0.25">
      <c r="AH120" s="233">
        <v>0.89939814814814811</v>
      </c>
      <c r="AI120" s="420">
        <f t="shared" si="217"/>
        <v>45367.899398148147</v>
      </c>
      <c r="AJ120" s="233" t="s">
        <v>325</v>
      </c>
      <c r="AK120" s="234">
        <v>7.0000000000000001E-3</v>
      </c>
      <c r="AL120" s="234">
        <v>4.7E-2</v>
      </c>
      <c r="AM120" s="234">
        <v>4.7E-2</v>
      </c>
      <c r="AN120" s="234">
        <f t="shared" si="124"/>
        <v>301.52535103281753</v>
      </c>
      <c r="AO120" s="234">
        <f t="shared" si="218"/>
        <v>6415.4330006982455</v>
      </c>
      <c r="AP120" s="425">
        <f t="shared" si="219"/>
        <v>44.908031004887718</v>
      </c>
      <c r="AQ120" s="403">
        <f t="shared" si="144"/>
        <v>310.89189736471786</v>
      </c>
      <c r="AR120" s="234">
        <f t="shared" si="220"/>
        <v>6.2817781465170324</v>
      </c>
      <c r="AS120" s="234">
        <f t="shared" si="221"/>
        <v>6.5548989354960332</v>
      </c>
      <c r="AT120" s="234">
        <f t="shared" si="222"/>
        <v>38.626252858370684</v>
      </c>
      <c r="AU120" s="234">
        <f t="shared" si="223"/>
        <v>51.462929940383752</v>
      </c>
      <c r="AY120" s="146">
        <v>0.89586805555555549</v>
      </c>
      <c r="AZ120" s="421">
        <f t="shared" si="20"/>
        <v>45367.895868055559</v>
      </c>
      <c r="BA120" s="185" t="s">
        <v>328</v>
      </c>
      <c r="BB120" s="142">
        <v>3.0000000000000001E-3</v>
      </c>
      <c r="BC120" s="142">
        <v>0.03</v>
      </c>
      <c r="BD120" s="142">
        <v>0.03</v>
      </c>
      <c r="BE120" s="142">
        <f t="shared" si="169"/>
        <v>205.12994181824141</v>
      </c>
      <c r="BF120" s="142">
        <f t="shared" si="211"/>
        <v>6837.6647272747141</v>
      </c>
      <c r="BG120" s="424">
        <f t="shared" si="212"/>
        <v>20.512994181824144</v>
      </c>
      <c r="BH120" s="403">
        <f t="shared" si="143"/>
        <v>205.16775174791806</v>
      </c>
      <c r="BI120" s="142">
        <f t="shared" si="213"/>
        <v>6.6170948973626267</v>
      </c>
      <c r="BJ120" s="142">
        <f t="shared" si="214"/>
        <v>7.0734462695945322</v>
      </c>
      <c r="BK120" s="142">
        <f t="shared" si="215"/>
        <v>13.895899284461517</v>
      </c>
      <c r="BL120" s="142">
        <f t="shared" si="216"/>
        <v>27.586440451418675</v>
      </c>
    </row>
    <row r="121" spans="30:64" x14ac:dyDescent="0.25">
      <c r="AH121" s="233">
        <v>0.90281250000000002</v>
      </c>
      <c r="AI121" s="420">
        <f t="shared" si="217"/>
        <v>45367.902812499997</v>
      </c>
      <c r="AJ121" s="233" t="s">
        <v>325</v>
      </c>
      <c r="AK121" s="234">
        <v>6.0000000000000001E-3</v>
      </c>
      <c r="AL121" s="234">
        <v>4.7E-2</v>
      </c>
      <c r="AM121" s="234">
        <v>4.7E-2</v>
      </c>
      <c r="AN121" s="234">
        <f t="shared" si="124"/>
        <v>301.52535103281753</v>
      </c>
      <c r="AO121" s="234">
        <f t="shared" si="218"/>
        <v>6415.4330006982455</v>
      </c>
      <c r="AP121" s="425">
        <f t="shared" si="219"/>
        <v>38.492598004189475</v>
      </c>
      <c r="AQ121" s="403">
        <f t="shared" si="144"/>
        <v>310.89189736471786</v>
      </c>
      <c r="AR121" s="234">
        <f t="shared" si="220"/>
        <v>6.2817781465170324</v>
      </c>
      <c r="AS121" s="234">
        <f t="shared" si="221"/>
        <v>6.5548989354960332</v>
      </c>
      <c r="AT121" s="234">
        <f t="shared" si="222"/>
        <v>32.21081985767244</v>
      </c>
      <c r="AU121" s="234">
        <f t="shared" si="223"/>
        <v>45.047496939685509</v>
      </c>
      <c r="AY121" s="146">
        <v>0.89939814814814811</v>
      </c>
      <c r="AZ121" s="421">
        <f t="shared" si="20"/>
        <v>45367.899398148147</v>
      </c>
      <c r="BA121" s="185" t="s">
        <v>328</v>
      </c>
      <c r="BB121" s="142">
        <v>3.0000000000000001E-3</v>
      </c>
      <c r="BC121" s="142">
        <v>0.03</v>
      </c>
      <c r="BD121" s="142">
        <v>0.03</v>
      </c>
      <c r="BE121" s="142">
        <f t="shared" si="169"/>
        <v>205.12994181824141</v>
      </c>
      <c r="BF121" s="142">
        <f t="shared" si="211"/>
        <v>6837.6647272747141</v>
      </c>
      <c r="BG121" s="424">
        <f t="shared" si="212"/>
        <v>20.512994181824144</v>
      </c>
      <c r="BH121" s="403">
        <f t="shared" si="143"/>
        <v>205.16775174791806</v>
      </c>
      <c r="BI121" s="142">
        <f t="shared" si="213"/>
        <v>6.6170948973626267</v>
      </c>
      <c r="BJ121" s="142">
        <f t="shared" si="214"/>
        <v>7.0734462695945322</v>
      </c>
      <c r="BK121" s="142">
        <f t="shared" si="215"/>
        <v>13.895899284461517</v>
      </c>
      <c r="BL121" s="142">
        <f t="shared" si="216"/>
        <v>27.586440451418675</v>
      </c>
    </row>
    <row r="122" spans="30:64" x14ac:dyDescent="0.25">
      <c r="AH122" s="233">
        <v>0.90633101851851849</v>
      </c>
      <c r="AI122" s="420">
        <f t="shared" si="217"/>
        <v>45367.906331018516</v>
      </c>
      <c r="AJ122" s="233" t="s">
        <v>325</v>
      </c>
      <c r="AK122" s="234">
        <v>6.0000000000000001E-3</v>
      </c>
      <c r="AL122" s="234">
        <v>4.7E-2</v>
      </c>
      <c r="AM122" s="234">
        <v>4.7E-2</v>
      </c>
      <c r="AN122" s="234">
        <f t="shared" si="124"/>
        <v>301.52535103281753</v>
      </c>
      <c r="AO122" s="234">
        <f t="shared" si="218"/>
        <v>6415.4330006982455</v>
      </c>
      <c r="AP122" s="425">
        <f t="shared" si="219"/>
        <v>38.492598004189475</v>
      </c>
      <c r="AQ122" s="403">
        <f t="shared" si="144"/>
        <v>310.89189736471786</v>
      </c>
      <c r="AR122" s="234">
        <f t="shared" si="220"/>
        <v>6.2817781465170324</v>
      </c>
      <c r="AS122" s="234">
        <f t="shared" si="221"/>
        <v>6.5548989354960332</v>
      </c>
      <c r="AT122" s="234">
        <f t="shared" si="222"/>
        <v>32.21081985767244</v>
      </c>
      <c r="AU122" s="234">
        <f t="shared" si="223"/>
        <v>45.047496939685509</v>
      </c>
      <c r="AY122" s="146">
        <v>0.90281250000000002</v>
      </c>
      <c r="AZ122" s="421">
        <f t="shared" si="20"/>
        <v>45367.902812499997</v>
      </c>
      <c r="BA122" s="185" t="s">
        <v>328</v>
      </c>
      <c r="BB122" s="142">
        <v>3.0000000000000001E-3</v>
      </c>
      <c r="BC122" s="142">
        <v>0.03</v>
      </c>
      <c r="BD122" s="142">
        <v>0.03</v>
      </c>
      <c r="BE122" s="142">
        <f t="shared" si="169"/>
        <v>205.12994181824141</v>
      </c>
      <c r="BF122" s="142">
        <f t="shared" si="211"/>
        <v>6837.6647272747141</v>
      </c>
      <c r="BG122" s="424">
        <f t="shared" si="212"/>
        <v>20.512994181824144</v>
      </c>
      <c r="BH122" s="403">
        <f t="shared" si="143"/>
        <v>205.16775174791806</v>
      </c>
      <c r="BI122" s="142">
        <f t="shared" si="213"/>
        <v>6.6170948973626267</v>
      </c>
      <c r="BJ122" s="142">
        <f t="shared" si="214"/>
        <v>7.0734462695945322</v>
      </c>
      <c r="BK122" s="142">
        <f t="shared" si="215"/>
        <v>13.895899284461517</v>
      </c>
      <c r="BL122" s="142">
        <f t="shared" si="216"/>
        <v>27.586440451418675</v>
      </c>
    </row>
    <row r="123" spans="30:64" x14ac:dyDescent="0.25">
      <c r="AH123" s="233">
        <v>0.90972222222222221</v>
      </c>
      <c r="AI123" s="420">
        <f t="shared" si="217"/>
        <v>45367.909722222219</v>
      </c>
      <c r="AJ123" s="233" t="s">
        <v>325</v>
      </c>
      <c r="AK123" s="234">
        <v>6.0000000000000001E-3</v>
      </c>
      <c r="AL123" s="234">
        <v>4.7E-2</v>
      </c>
      <c r="AM123" s="234">
        <v>4.7E-2</v>
      </c>
      <c r="AN123" s="234">
        <f t="shared" si="124"/>
        <v>301.52535103281753</v>
      </c>
      <c r="AO123" s="234">
        <f t="shared" si="218"/>
        <v>6415.4330006982455</v>
      </c>
      <c r="AP123" s="425">
        <f t="shared" si="219"/>
        <v>38.492598004189475</v>
      </c>
      <c r="AQ123" s="403">
        <f t="shared" si="144"/>
        <v>310.89189736471786</v>
      </c>
      <c r="AR123" s="234">
        <f t="shared" si="220"/>
        <v>6.2817781465170324</v>
      </c>
      <c r="AS123" s="234">
        <f t="shared" si="221"/>
        <v>6.5548989354960332</v>
      </c>
      <c r="AT123" s="234">
        <f t="shared" si="222"/>
        <v>32.21081985767244</v>
      </c>
      <c r="AU123" s="234">
        <f t="shared" si="223"/>
        <v>45.047496939685509</v>
      </c>
      <c r="AY123" s="146">
        <v>0.90633101851851849</v>
      </c>
      <c r="AZ123" s="421">
        <f t="shared" si="20"/>
        <v>45367.906331018516</v>
      </c>
      <c r="BA123" s="185" t="s">
        <v>328</v>
      </c>
      <c r="BB123" s="142">
        <v>3.0000000000000001E-3</v>
      </c>
      <c r="BC123" s="142">
        <v>0.03</v>
      </c>
      <c r="BD123" s="142">
        <v>0.03</v>
      </c>
      <c r="BE123" s="142">
        <f t="shared" si="169"/>
        <v>205.12994181824141</v>
      </c>
      <c r="BF123" s="142">
        <f t="shared" ref="BF123:BF132" si="224">BE123/BD123</f>
        <v>6837.6647272747141</v>
      </c>
      <c r="BG123" s="424">
        <f t="shared" ref="BG123:BG132" si="225">BB123*BF123</f>
        <v>20.512994181824144</v>
      </c>
      <c r="BH123" s="403">
        <f t="shared" si="143"/>
        <v>205.16775174791806</v>
      </c>
      <c r="BI123" s="142">
        <f t="shared" ref="BI123:BI132" si="226">0.001*((BE123/(BD123+0.001)))</f>
        <v>6.6170948973626267</v>
      </c>
      <c r="BJ123" s="142">
        <f t="shared" ref="BJ123:BJ132" si="227">0.001*((BE123/(BD123-0.001)))</f>
        <v>7.0734462695945322</v>
      </c>
      <c r="BK123" s="142">
        <f t="shared" ref="BK123:BK132" si="228">BG123-BI123</f>
        <v>13.895899284461517</v>
      </c>
      <c r="BL123" s="142">
        <f t="shared" ref="BL123:BL132" si="229">BG123+BJ123</f>
        <v>27.586440451418675</v>
      </c>
    </row>
    <row r="124" spans="30:64" x14ac:dyDescent="0.25">
      <c r="AD124">
        <f>AD136+AD77+AD25</f>
        <v>1.5768976169461608</v>
      </c>
      <c r="AH124" s="233">
        <v>0.9132407407407408</v>
      </c>
      <c r="AI124" s="420">
        <f t="shared" si="217"/>
        <v>45367.913240740738</v>
      </c>
      <c r="AJ124" s="233" t="s">
        <v>325</v>
      </c>
      <c r="AK124" s="234">
        <v>6.0000000000000001E-3</v>
      </c>
      <c r="AL124" s="234">
        <v>4.7E-2</v>
      </c>
      <c r="AM124" s="234">
        <v>4.7E-2</v>
      </c>
      <c r="AN124" s="234">
        <f t="shared" si="124"/>
        <v>301.52535103281753</v>
      </c>
      <c r="AO124" s="234">
        <f t="shared" si="218"/>
        <v>6415.4330006982455</v>
      </c>
      <c r="AP124" s="425">
        <f t="shared" si="219"/>
        <v>38.492598004189475</v>
      </c>
      <c r="AQ124" s="403">
        <f t="shared" si="144"/>
        <v>310.89189736471786</v>
      </c>
      <c r="AR124" s="234">
        <f t="shared" si="220"/>
        <v>6.2817781465170324</v>
      </c>
      <c r="AS124" s="234">
        <f t="shared" si="221"/>
        <v>6.5548989354960332</v>
      </c>
      <c r="AT124" s="234">
        <f t="shared" si="222"/>
        <v>32.21081985767244</v>
      </c>
      <c r="AU124" s="234">
        <f t="shared" si="223"/>
        <v>45.047496939685509</v>
      </c>
      <c r="AY124" s="146">
        <v>0.90972222222222221</v>
      </c>
      <c r="AZ124" s="421">
        <f t="shared" si="20"/>
        <v>45367.909722222219</v>
      </c>
      <c r="BA124" s="185" t="s">
        <v>328</v>
      </c>
      <c r="BB124" s="142">
        <v>3.0000000000000001E-3</v>
      </c>
      <c r="BC124" s="142">
        <v>0.03</v>
      </c>
      <c r="BD124" s="142">
        <v>0.03</v>
      </c>
      <c r="BE124" s="142">
        <f t="shared" si="169"/>
        <v>205.12994181824141</v>
      </c>
      <c r="BF124" s="142">
        <f t="shared" si="224"/>
        <v>6837.6647272747141</v>
      </c>
      <c r="BG124" s="424">
        <f t="shared" si="225"/>
        <v>20.512994181824144</v>
      </c>
      <c r="BH124" s="403">
        <f t="shared" si="143"/>
        <v>205.16775174791806</v>
      </c>
      <c r="BI124" s="142">
        <f t="shared" si="226"/>
        <v>6.6170948973626267</v>
      </c>
      <c r="BJ124" s="142">
        <f t="shared" si="227"/>
        <v>7.0734462695945322</v>
      </c>
      <c r="BK124" s="142">
        <f t="shared" si="228"/>
        <v>13.895899284461517</v>
      </c>
      <c r="BL124" s="142">
        <f t="shared" si="229"/>
        <v>27.586440451418675</v>
      </c>
    </row>
    <row r="125" spans="30:64" x14ac:dyDescent="0.25">
      <c r="AD125">
        <f>AD124/3</f>
        <v>0.52563253898205364</v>
      </c>
      <c r="AH125" s="233">
        <v>0.91674768518518512</v>
      </c>
      <c r="AI125" s="420">
        <f t="shared" ref="AI125:AI134" si="230">DATE(2024,3,16) + AH125</f>
        <v>45367.916747685187</v>
      </c>
      <c r="AJ125" s="233" t="s">
        <v>325</v>
      </c>
      <c r="AK125" s="234">
        <v>4.0000000000000001E-3</v>
      </c>
      <c r="AL125" s="234">
        <v>4.7E-2</v>
      </c>
      <c r="AM125" s="234">
        <v>4.7E-2</v>
      </c>
      <c r="AN125" s="234">
        <f t="shared" si="124"/>
        <v>301.52535103281753</v>
      </c>
      <c r="AO125" s="234">
        <f t="shared" ref="AO125:AO134" si="231">AN125/AM125</f>
        <v>6415.4330006982455</v>
      </c>
      <c r="AP125" s="425">
        <f t="shared" ref="AP125:AP134" si="232">AK125*AO125</f>
        <v>25.661732002792981</v>
      </c>
      <c r="AQ125" s="403">
        <f t="shared" si="144"/>
        <v>310.89189736471786</v>
      </c>
      <c r="AR125" s="234">
        <f t="shared" ref="AR125:AR134" si="233">0.001*((AN125/(AM125+0.001)))</f>
        <v>6.2817781465170324</v>
      </c>
      <c r="AS125" s="234">
        <f t="shared" ref="AS125:AS134" si="234">0.001*((AN125/(AM125-0.001)))</f>
        <v>6.5548989354960332</v>
      </c>
      <c r="AT125" s="234">
        <f t="shared" ref="AT125:AT134" si="235">AP125-AR125</f>
        <v>19.379953856275947</v>
      </c>
      <c r="AU125" s="234">
        <f t="shared" ref="AU125:AU134" si="236">AP125+AS125</f>
        <v>32.216630938289015</v>
      </c>
      <c r="AY125" s="146">
        <v>0.9132407407407408</v>
      </c>
      <c r="AZ125" s="421">
        <f t="shared" si="20"/>
        <v>45367.913240740738</v>
      </c>
      <c r="BA125" s="185" t="s">
        <v>328</v>
      </c>
      <c r="BB125" s="142">
        <v>3.0000000000000001E-3</v>
      </c>
      <c r="BC125" s="142">
        <v>0.03</v>
      </c>
      <c r="BD125" s="142">
        <v>0.03</v>
      </c>
      <c r="BE125" s="142">
        <f t="shared" si="169"/>
        <v>205.12994181824141</v>
      </c>
      <c r="BF125" s="142">
        <f t="shared" si="224"/>
        <v>6837.6647272747141</v>
      </c>
      <c r="BG125" s="424">
        <f t="shared" si="225"/>
        <v>20.512994181824144</v>
      </c>
      <c r="BH125" s="403">
        <f t="shared" si="143"/>
        <v>205.16775174791806</v>
      </c>
      <c r="BI125" s="142">
        <f t="shared" si="226"/>
        <v>6.6170948973626267</v>
      </c>
      <c r="BJ125" s="142">
        <f t="shared" si="227"/>
        <v>7.0734462695945322</v>
      </c>
      <c r="BK125" s="142">
        <f t="shared" si="228"/>
        <v>13.895899284461517</v>
      </c>
      <c r="BL125" s="142">
        <f t="shared" si="229"/>
        <v>27.586440451418675</v>
      </c>
    </row>
    <row r="126" spans="30:64" x14ac:dyDescent="0.25">
      <c r="AH126" s="233">
        <v>0.92024305555555552</v>
      </c>
      <c r="AI126" s="420">
        <f t="shared" si="230"/>
        <v>45367.920243055552</v>
      </c>
      <c r="AJ126" s="233" t="s">
        <v>325</v>
      </c>
      <c r="AK126" s="234">
        <v>6.0000000000000001E-3</v>
      </c>
      <c r="AL126" s="234">
        <v>4.7E-2</v>
      </c>
      <c r="AM126" s="234">
        <v>4.7E-2</v>
      </c>
      <c r="AN126" s="234">
        <f t="shared" si="124"/>
        <v>301.52535103281753</v>
      </c>
      <c r="AO126" s="234">
        <f t="shared" si="231"/>
        <v>6415.4330006982455</v>
      </c>
      <c r="AP126" s="425">
        <f t="shared" si="232"/>
        <v>38.492598004189475</v>
      </c>
      <c r="AQ126" s="403">
        <f t="shared" si="144"/>
        <v>310.89189736471786</v>
      </c>
      <c r="AR126" s="234">
        <f t="shared" si="233"/>
        <v>6.2817781465170324</v>
      </c>
      <c r="AS126" s="234">
        <f t="shared" si="234"/>
        <v>6.5548989354960332</v>
      </c>
      <c r="AT126" s="234">
        <f t="shared" si="235"/>
        <v>32.21081985767244</v>
      </c>
      <c r="AU126" s="234">
        <f t="shared" si="236"/>
        <v>45.047496939685509</v>
      </c>
      <c r="AY126" s="146">
        <v>0.91674768518518512</v>
      </c>
      <c r="AZ126" s="421">
        <f t="shared" si="20"/>
        <v>45367.916747685187</v>
      </c>
      <c r="BA126" s="185" t="s">
        <v>328</v>
      </c>
      <c r="BB126" s="142">
        <v>3.0000000000000001E-3</v>
      </c>
      <c r="BC126" s="142">
        <v>0.03</v>
      </c>
      <c r="BD126" s="142">
        <v>0.03</v>
      </c>
      <c r="BE126" s="142">
        <f t="shared" si="169"/>
        <v>205.12994181824141</v>
      </c>
      <c r="BF126" s="142">
        <f t="shared" si="224"/>
        <v>6837.6647272747141</v>
      </c>
      <c r="BG126" s="424">
        <f t="shared" si="225"/>
        <v>20.512994181824144</v>
      </c>
      <c r="BH126" s="403">
        <f t="shared" si="143"/>
        <v>205.16775174791806</v>
      </c>
      <c r="BI126" s="142">
        <f t="shared" si="226"/>
        <v>6.6170948973626267</v>
      </c>
      <c r="BJ126" s="142">
        <f t="shared" si="227"/>
        <v>7.0734462695945322</v>
      </c>
      <c r="BK126" s="142">
        <f t="shared" si="228"/>
        <v>13.895899284461517</v>
      </c>
      <c r="BL126" s="142">
        <f t="shared" si="229"/>
        <v>27.586440451418675</v>
      </c>
    </row>
    <row r="127" spans="30:64" x14ac:dyDescent="0.25">
      <c r="AH127" s="233">
        <v>0.92363425925925924</v>
      </c>
      <c r="AI127" s="420">
        <f t="shared" si="230"/>
        <v>45367.923634259256</v>
      </c>
      <c r="AJ127" s="233" t="s">
        <v>325</v>
      </c>
      <c r="AK127" s="234">
        <v>5.0000000000000001E-3</v>
      </c>
      <c r="AL127" s="234">
        <v>4.7E-2</v>
      </c>
      <c r="AM127" s="234">
        <v>4.7E-2</v>
      </c>
      <c r="AN127" s="234">
        <f t="shared" si="124"/>
        <v>301.52535103281753</v>
      </c>
      <c r="AO127" s="234">
        <f t="shared" si="231"/>
        <v>6415.4330006982455</v>
      </c>
      <c r="AP127" s="425">
        <f t="shared" si="232"/>
        <v>32.077165003491231</v>
      </c>
      <c r="AQ127" s="403">
        <f t="shared" si="144"/>
        <v>310.89189736471786</v>
      </c>
      <c r="AR127" s="234">
        <f t="shared" si="233"/>
        <v>6.2817781465170324</v>
      </c>
      <c r="AS127" s="234">
        <f t="shared" si="234"/>
        <v>6.5548989354960332</v>
      </c>
      <c r="AT127" s="234">
        <f t="shared" si="235"/>
        <v>25.795386856974197</v>
      </c>
      <c r="AU127" s="234">
        <f t="shared" si="236"/>
        <v>38.632063938987265</v>
      </c>
      <c r="AY127" s="146">
        <v>0.92024305555555552</v>
      </c>
      <c r="AZ127" s="421">
        <f t="shared" si="20"/>
        <v>45367.920243055552</v>
      </c>
      <c r="BA127" s="185" t="s">
        <v>328</v>
      </c>
      <c r="BB127" s="142">
        <v>4.0000000000000001E-3</v>
      </c>
      <c r="BC127" s="142">
        <v>0.03</v>
      </c>
      <c r="BD127" s="142">
        <v>0.03</v>
      </c>
      <c r="BE127" s="142">
        <f t="shared" si="169"/>
        <v>205.12994181824141</v>
      </c>
      <c r="BF127" s="142">
        <f t="shared" si="224"/>
        <v>6837.6647272747141</v>
      </c>
      <c r="BG127" s="424">
        <f t="shared" si="225"/>
        <v>27.350658909098858</v>
      </c>
      <c r="BH127" s="403">
        <f t="shared" si="143"/>
        <v>205.16775174791806</v>
      </c>
      <c r="BI127" s="142">
        <f t="shared" si="226"/>
        <v>6.6170948973626267</v>
      </c>
      <c r="BJ127" s="142">
        <f t="shared" si="227"/>
        <v>7.0734462695945322</v>
      </c>
      <c r="BK127" s="142">
        <f t="shared" si="228"/>
        <v>20.733564011736231</v>
      </c>
      <c r="BL127" s="142">
        <f t="shared" si="229"/>
        <v>34.424105178693388</v>
      </c>
    </row>
    <row r="128" spans="30:64" x14ac:dyDescent="0.25">
      <c r="AH128" s="233">
        <v>0.92711805555555549</v>
      </c>
      <c r="AI128" s="420">
        <f t="shared" si="230"/>
        <v>45367.927118055559</v>
      </c>
      <c r="AJ128" s="233" t="s">
        <v>325</v>
      </c>
      <c r="AK128" s="234">
        <v>5.0000000000000001E-3</v>
      </c>
      <c r="AL128" s="234">
        <v>4.7E-2</v>
      </c>
      <c r="AM128" s="234">
        <v>4.7E-2</v>
      </c>
      <c r="AN128" s="234">
        <f t="shared" ref="AN128:AN139" si="237">$AD$8</f>
        <v>301.52535103281753</v>
      </c>
      <c r="AO128" s="234">
        <f t="shared" si="231"/>
        <v>6415.4330006982455</v>
      </c>
      <c r="AP128" s="425">
        <f t="shared" si="232"/>
        <v>32.077165003491231</v>
      </c>
      <c r="AQ128" s="403">
        <f t="shared" si="144"/>
        <v>310.89189736471786</v>
      </c>
      <c r="AR128" s="234">
        <f t="shared" si="233"/>
        <v>6.2817781465170324</v>
      </c>
      <c r="AS128" s="234">
        <f t="shared" si="234"/>
        <v>6.5548989354960332</v>
      </c>
      <c r="AT128" s="234">
        <f t="shared" si="235"/>
        <v>25.795386856974197</v>
      </c>
      <c r="AU128" s="234">
        <f t="shared" si="236"/>
        <v>38.632063938987265</v>
      </c>
      <c r="AY128" s="146">
        <v>0.92363425925925924</v>
      </c>
      <c r="AZ128" s="421">
        <f t="shared" si="20"/>
        <v>45367.923634259256</v>
      </c>
      <c r="BA128" s="185" t="s">
        <v>328</v>
      </c>
      <c r="BB128" s="142">
        <v>3.0000000000000001E-3</v>
      </c>
      <c r="BC128" s="142">
        <v>0.03</v>
      </c>
      <c r="BD128" s="142">
        <v>0.03</v>
      </c>
      <c r="BE128" s="142">
        <f t="shared" si="169"/>
        <v>205.12994181824141</v>
      </c>
      <c r="BF128" s="142">
        <f t="shared" si="224"/>
        <v>6837.6647272747141</v>
      </c>
      <c r="BG128" s="424">
        <f t="shared" si="225"/>
        <v>20.512994181824144</v>
      </c>
      <c r="BH128" s="403">
        <f t="shared" si="143"/>
        <v>205.16775174791806</v>
      </c>
      <c r="BI128" s="142">
        <f t="shared" si="226"/>
        <v>6.6170948973626267</v>
      </c>
      <c r="BJ128" s="142">
        <f t="shared" si="227"/>
        <v>7.0734462695945322</v>
      </c>
      <c r="BK128" s="142">
        <f t="shared" si="228"/>
        <v>13.895899284461517</v>
      </c>
      <c r="BL128" s="142">
        <f t="shared" si="229"/>
        <v>27.586440451418675</v>
      </c>
    </row>
    <row r="129" spans="30:64" x14ac:dyDescent="0.25">
      <c r="AH129" s="233">
        <v>0.93062500000000004</v>
      </c>
      <c r="AI129" s="420">
        <f t="shared" si="230"/>
        <v>45367.930625000001</v>
      </c>
      <c r="AJ129" s="233" t="s">
        <v>325</v>
      </c>
      <c r="AK129" s="234">
        <v>5.0000000000000001E-3</v>
      </c>
      <c r="AL129" s="234">
        <v>4.7E-2</v>
      </c>
      <c r="AM129" s="234">
        <v>4.7E-2</v>
      </c>
      <c r="AN129" s="234">
        <f t="shared" si="237"/>
        <v>301.52535103281753</v>
      </c>
      <c r="AO129" s="234">
        <f t="shared" si="231"/>
        <v>6415.4330006982455</v>
      </c>
      <c r="AP129" s="425">
        <f t="shared" si="232"/>
        <v>32.077165003491231</v>
      </c>
      <c r="AQ129" s="403">
        <f t="shared" si="144"/>
        <v>310.89189736471786</v>
      </c>
      <c r="AR129" s="234">
        <f t="shared" si="233"/>
        <v>6.2817781465170324</v>
      </c>
      <c r="AS129" s="234">
        <f t="shared" si="234"/>
        <v>6.5548989354960332</v>
      </c>
      <c r="AT129" s="234">
        <f t="shared" si="235"/>
        <v>25.795386856974197</v>
      </c>
      <c r="AU129" s="234">
        <f t="shared" si="236"/>
        <v>38.632063938987265</v>
      </c>
      <c r="AX129">
        <f>0.038/1.45</f>
        <v>2.6206896551724139E-2</v>
      </c>
      <c r="AY129" s="146">
        <v>0.92711805555555549</v>
      </c>
      <c r="AZ129" s="421">
        <f t="shared" si="20"/>
        <v>45367.927118055559</v>
      </c>
      <c r="BA129" s="185" t="s">
        <v>328</v>
      </c>
      <c r="BB129" s="142">
        <v>4.0000000000000001E-3</v>
      </c>
      <c r="BC129" s="142">
        <v>0.03</v>
      </c>
      <c r="BD129" s="142">
        <v>0.03</v>
      </c>
      <c r="BE129" s="142">
        <f t="shared" si="169"/>
        <v>205.12994181824141</v>
      </c>
      <c r="BF129" s="142">
        <f t="shared" si="224"/>
        <v>6837.6647272747141</v>
      </c>
      <c r="BG129" s="424">
        <f t="shared" si="225"/>
        <v>27.350658909098858</v>
      </c>
      <c r="BH129" s="403">
        <f t="shared" si="143"/>
        <v>205.16775174791806</v>
      </c>
      <c r="BI129" s="142">
        <f t="shared" si="226"/>
        <v>6.6170948973626267</v>
      </c>
      <c r="BJ129" s="142">
        <f t="shared" si="227"/>
        <v>7.0734462695945322</v>
      </c>
      <c r="BK129" s="142">
        <f t="shared" si="228"/>
        <v>20.733564011736231</v>
      </c>
      <c r="BL129" s="142">
        <f t="shared" si="229"/>
        <v>34.424105178693388</v>
      </c>
    </row>
    <row r="130" spans="30:64" x14ac:dyDescent="0.25">
      <c r="AH130" s="233">
        <v>0.93407407407407417</v>
      </c>
      <c r="AI130" s="420">
        <f t="shared" si="230"/>
        <v>45367.934074074074</v>
      </c>
      <c r="AJ130" s="233" t="s">
        <v>325</v>
      </c>
      <c r="AK130" s="234">
        <v>4.0000000000000001E-3</v>
      </c>
      <c r="AL130" s="234">
        <v>4.7E-2</v>
      </c>
      <c r="AM130" s="234">
        <v>4.7E-2</v>
      </c>
      <c r="AN130" s="234">
        <f t="shared" si="237"/>
        <v>301.52535103281753</v>
      </c>
      <c r="AO130" s="234">
        <f t="shared" si="231"/>
        <v>6415.4330006982455</v>
      </c>
      <c r="AP130" s="425">
        <f t="shared" si="232"/>
        <v>25.661732002792981</v>
      </c>
      <c r="AQ130" s="403">
        <f t="shared" si="144"/>
        <v>310.89189736471786</v>
      </c>
      <c r="AR130" s="234">
        <f t="shared" si="233"/>
        <v>6.2817781465170324</v>
      </c>
      <c r="AS130" s="234">
        <f t="shared" si="234"/>
        <v>6.5548989354960332</v>
      </c>
      <c r="AT130" s="234">
        <f t="shared" si="235"/>
        <v>19.379953856275947</v>
      </c>
      <c r="AU130" s="234">
        <f t="shared" si="236"/>
        <v>32.216630938289015</v>
      </c>
      <c r="AY130" s="146">
        <v>0.93062500000000004</v>
      </c>
      <c r="AZ130" s="421">
        <f t="shared" si="20"/>
        <v>45367.930625000001</v>
      </c>
      <c r="BA130" s="185" t="s">
        <v>328</v>
      </c>
      <c r="BB130" s="142">
        <v>3.0000000000000001E-3</v>
      </c>
      <c r="BC130" s="142">
        <v>0.03</v>
      </c>
      <c r="BD130" s="142">
        <v>0.03</v>
      </c>
      <c r="BE130" s="142">
        <f t="shared" si="169"/>
        <v>205.12994181824141</v>
      </c>
      <c r="BF130" s="142">
        <f t="shared" si="224"/>
        <v>6837.6647272747141</v>
      </c>
      <c r="BG130" s="424">
        <f t="shared" si="225"/>
        <v>20.512994181824144</v>
      </c>
      <c r="BH130" s="403">
        <f t="shared" si="143"/>
        <v>205.16775174791806</v>
      </c>
      <c r="BI130" s="142">
        <f t="shared" si="226"/>
        <v>6.6170948973626267</v>
      </c>
      <c r="BJ130" s="142">
        <f t="shared" si="227"/>
        <v>7.0734462695945322</v>
      </c>
      <c r="BK130" s="142">
        <f t="shared" si="228"/>
        <v>13.895899284461517</v>
      </c>
      <c r="BL130" s="142">
        <f t="shared" si="229"/>
        <v>27.586440451418675</v>
      </c>
    </row>
    <row r="131" spans="30:64" x14ac:dyDescent="0.25">
      <c r="AH131" s="233">
        <v>0.93758101851851849</v>
      </c>
      <c r="AI131" s="420">
        <f t="shared" si="230"/>
        <v>45367.937581018516</v>
      </c>
      <c r="AJ131" s="233" t="s">
        <v>325</v>
      </c>
      <c r="AK131" s="234">
        <v>5.0000000000000001E-3</v>
      </c>
      <c r="AL131" s="234">
        <v>4.7E-2</v>
      </c>
      <c r="AM131" s="234">
        <v>4.7E-2</v>
      </c>
      <c r="AN131" s="234">
        <f t="shared" si="237"/>
        <v>301.52535103281753</v>
      </c>
      <c r="AO131" s="234">
        <f t="shared" si="231"/>
        <v>6415.4330006982455</v>
      </c>
      <c r="AP131" s="425">
        <f t="shared" si="232"/>
        <v>32.077165003491231</v>
      </c>
      <c r="AQ131" s="403">
        <f t="shared" si="144"/>
        <v>310.89189736471786</v>
      </c>
      <c r="AR131" s="234">
        <f t="shared" si="233"/>
        <v>6.2817781465170324</v>
      </c>
      <c r="AS131" s="234">
        <f t="shared" si="234"/>
        <v>6.5548989354960332</v>
      </c>
      <c r="AT131" s="234">
        <f t="shared" si="235"/>
        <v>25.795386856974197</v>
      </c>
      <c r="AU131" s="234">
        <f t="shared" si="236"/>
        <v>38.632063938987265</v>
      </c>
      <c r="AY131" s="146">
        <v>0.93407407407407417</v>
      </c>
      <c r="AZ131" s="421">
        <f t="shared" si="20"/>
        <v>45367.934074074074</v>
      </c>
      <c r="BA131" s="185" t="s">
        <v>328</v>
      </c>
      <c r="BB131" s="142">
        <v>3.0000000000000001E-3</v>
      </c>
      <c r="BC131" s="142">
        <v>0.03</v>
      </c>
      <c r="BD131" s="142">
        <v>0.03</v>
      </c>
      <c r="BE131" s="142">
        <f t="shared" si="169"/>
        <v>205.12994181824141</v>
      </c>
      <c r="BF131" s="142">
        <f t="shared" si="224"/>
        <v>6837.6647272747141</v>
      </c>
      <c r="BG131" s="424">
        <f t="shared" si="225"/>
        <v>20.512994181824144</v>
      </c>
      <c r="BH131" s="403">
        <f t="shared" si="143"/>
        <v>205.16775174791806</v>
      </c>
      <c r="BI131" s="142">
        <f t="shared" si="226"/>
        <v>6.6170948973626267</v>
      </c>
      <c r="BJ131" s="142">
        <f t="shared" si="227"/>
        <v>7.0734462695945322</v>
      </c>
      <c r="BK131" s="142">
        <f t="shared" si="228"/>
        <v>13.895899284461517</v>
      </c>
      <c r="BL131" s="142">
        <f t="shared" si="229"/>
        <v>27.586440451418675</v>
      </c>
    </row>
    <row r="132" spans="30:64" x14ac:dyDescent="0.25">
      <c r="AH132" s="233">
        <v>0.94098379629629625</v>
      </c>
      <c r="AI132" s="420">
        <f t="shared" si="230"/>
        <v>45367.940983796296</v>
      </c>
      <c r="AJ132" s="233" t="s">
        <v>325</v>
      </c>
      <c r="AK132" s="234">
        <v>5.0000000000000001E-3</v>
      </c>
      <c r="AL132" s="234">
        <v>4.7E-2</v>
      </c>
      <c r="AM132" s="234">
        <v>4.7E-2</v>
      </c>
      <c r="AN132" s="234">
        <f t="shared" si="237"/>
        <v>301.52535103281753</v>
      </c>
      <c r="AO132" s="234">
        <f t="shared" si="231"/>
        <v>6415.4330006982455</v>
      </c>
      <c r="AP132" s="425">
        <f t="shared" si="232"/>
        <v>32.077165003491231</v>
      </c>
      <c r="AQ132" s="403">
        <f t="shared" si="144"/>
        <v>310.89189736471786</v>
      </c>
      <c r="AR132" s="234">
        <f t="shared" si="233"/>
        <v>6.2817781465170324</v>
      </c>
      <c r="AS132" s="234">
        <f t="shared" si="234"/>
        <v>6.5548989354960332</v>
      </c>
      <c r="AT132" s="234">
        <f t="shared" si="235"/>
        <v>25.795386856974197</v>
      </c>
      <c r="AU132" s="234">
        <f t="shared" si="236"/>
        <v>38.632063938987265</v>
      </c>
      <c r="AY132" s="146">
        <v>0.93758101851851849</v>
      </c>
      <c r="AZ132" s="421">
        <f t="shared" si="20"/>
        <v>45367.937581018516</v>
      </c>
      <c r="BA132" s="185" t="s">
        <v>328</v>
      </c>
      <c r="BB132" s="142">
        <v>3.0000000000000001E-3</v>
      </c>
      <c r="BC132" s="142">
        <v>0.03</v>
      </c>
      <c r="BD132" s="142">
        <v>0.03</v>
      </c>
      <c r="BE132" s="142">
        <f t="shared" si="169"/>
        <v>205.12994181824141</v>
      </c>
      <c r="BF132" s="142">
        <f t="shared" si="224"/>
        <v>6837.6647272747141</v>
      </c>
      <c r="BG132" s="424">
        <f t="shared" si="225"/>
        <v>20.512994181824144</v>
      </c>
      <c r="BH132" s="403">
        <f t="shared" si="143"/>
        <v>205.16775174791806</v>
      </c>
      <c r="BI132" s="142">
        <f t="shared" si="226"/>
        <v>6.6170948973626267</v>
      </c>
      <c r="BJ132" s="142">
        <f t="shared" si="227"/>
        <v>7.0734462695945322</v>
      </c>
      <c r="BK132" s="142">
        <f t="shared" si="228"/>
        <v>13.895899284461517</v>
      </c>
      <c r="BL132" s="142">
        <f t="shared" si="229"/>
        <v>27.586440451418675</v>
      </c>
    </row>
    <row r="133" spans="30:64" x14ac:dyDescent="0.25">
      <c r="AH133" s="233">
        <v>0.94450231481481473</v>
      </c>
      <c r="AI133" s="420">
        <f t="shared" si="230"/>
        <v>45367.944502314815</v>
      </c>
      <c r="AJ133" s="233" t="s">
        <v>325</v>
      </c>
      <c r="AK133" s="234">
        <v>4.0000000000000001E-3</v>
      </c>
      <c r="AL133" s="234">
        <v>4.7E-2</v>
      </c>
      <c r="AM133" s="234">
        <v>4.7E-2</v>
      </c>
      <c r="AN133" s="234">
        <f t="shared" si="237"/>
        <v>301.52535103281753</v>
      </c>
      <c r="AO133" s="234">
        <f t="shared" si="231"/>
        <v>6415.4330006982455</v>
      </c>
      <c r="AP133" s="425">
        <f t="shared" si="232"/>
        <v>25.661732002792981</v>
      </c>
      <c r="AQ133" s="403">
        <f t="shared" si="144"/>
        <v>310.89189736471786</v>
      </c>
      <c r="AR133" s="234">
        <f t="shared" si="233"/>
        <v>6.2817781465170324</v>
      </c>
      <c r="AS133" s="234">
        <f t="shared" si="234"/>
        <v>6.5548989354960332</v>
      </c>
      <c r="AT133" s="234">
        <f t="shared" si="235"/>
        <v>19.379953856275947</v>
      </c>
      <c r="AU133" s="234">
        <f t="shared" si="236"/>
        <v>32.216630938289015</v>
      </c>
      <c r="AY133" s="146">
        <v>0.94098379629629625</v>
      </c>
      <c r="AZ133" s="421">
        <f t="shared" si="20"/>
        <v>45367.940983796296</v>
      </c>
      <c r="BA133" s="185" t="s">
        <v>328</v>
      </c>
      <c r="BB133" s="142">
        <v>3.0000000000000001E-3</v>
      </c>
      <c r="BC133" s="142">
        <v>0.03</v>
      </c>
      <c r="BD133" s="142">
        <v>0.03</v>
      </c>
      <c r="BE133" s="142">
        <f t="shared" si="169"/>
        <v>205.12994181824141</v>
      </c>
      <c r="BF133" s="142">
        <f t="shared" ref="BF133:BF140" si="238">BE133/BD133</f>
        <v>6837.6647272747141</v>
      </c>
      <c r="BG133" s="424">
        <f t="shared" ref="BG133:BG140" si="239">BB133*BF133</f>
        <v>20.512994181824144</v>
      </c>
      <c r="BH133" s="403">
        <f t="shared" si="143"/>
        <v>205.16775174791806</v>
      </c>
      <c r="BI133" s="142">
        <f t="shared" ref="BI133:BI140" si="240">0.001*((BE133/(BD133+0.001)))</f>
        <v>6.6170948973626267</v>
      </c>
      <c r="BJ133" s="142">
        <f t="shared" ref="BJ133:BJ140" si="241">0.001*((BE133/(BD133-0.001)))</f>
        <v>7.0734462695945322</v>
      </c>
      <c r="BK133" s="142">
        <f t="shared" ref="BK133:BK140" si="242">BG133-BI133</f>
        <v>13.895899284461517</v>
      </c>
      <c r="BL133" s="142">
        <f t="shared" ref="BL133:BL140" si="243">BG133+BJ133</f>
        <v>27.586440451418675</v>
      </c>
    </row>
    <row r="134" spans="30:64" x14ac:dyDescent="0.25">
      <c r="AH134" s="233">
        <v>0.94798611111111108</v>
      </c>
      <c r="AI134" s="420">
        <f t="shared" si="230"/>
        <v>45367.94798611111</v>
      </c>
      <c r="AJ134" s="233" t="s">
        <v>325</v>
      </c>
      <c r="AK134" s="234">
        <v>5.0000000000000001E-3</v>
      </c>
      <c r="AL134" s="234">
        <v>4.7E-2</v>
      </c>
      <c r="AM134" s="234">
        <v>4.7E-2</v>
      </c>
      <c r="AN134" s="234">
        <f t="shared" si="237"/>
        <v>301.52535103281753</v>
      </c>
      <c r="AO134" s="234">
        <f t="shared" si="231"/>
        <v>6415.4330006982455</v>
      </c>
      <c r="AP134" s="425">
        <f t="shared" si="232"/>
        <v>32.077165003491231</v>
      </c>
      <c r="AQ134" s="403">
        <f t="shared" si="144"/>
        <v>310.89189736471786</v>
      </c>
      <c r="AR134" s="234">
        <f t="shared" si="233"/>
        <v>6.2817781465170324</v>
      </c>
      <c r="AS134" s="234">
        <f t="shared" si="234"/>
        <v>6.5548989354960332</v>
      </c>
      <c r="AT134" s="234">
        <f t="shared" si="235"/>
        <v>25.795386856974197</v>
      </c>
      <c r="AU134" s="234">
        <f t="shared" si="236"/>
        <v>38.632063938987265</v>
      </c>
      <c r="AY134" s="146">
        <v>0.94450231481481473</v>
      </c>
      <c r="AZ134" s="421">
        <f t="shared" si="20"/>
        <v>45367.944502314815</v>
      </c>
      <c r="BA134" s="185" t="s">
        <v>328</v>
      </c>
      <c r="BB134" s="142">
        <v>3.0000000000000001E-3</v>
      </c>
      <c r="BC134" s="142">
        <v>0.03</v>
      </c>
      <c r="BD134" s="142">
        <v>0.03</v>
      </c>
      <c r="BE134" s="142">
        <f t="shared" si="169"/>
        <v>205.12994181824141</v>
      </c>
      <c r="BF134" s="142">
        <f t="shared" si="238"/>
        <v>6837.6647272747141</v>
      </c>
      <c r="BG134" s="424">
        <f t="shared" si="239"/>
        <v>20.512994181824144</v>
      </c>
      <c r="BH134" s="403">
        <f t="shared" si="143"/>
        <v>205.16775174791806</v>
      </c>
      <c r="BI134" s="142">
        <f t="shared" si="240"/>
        <v>6.6170948973626267</v>
      </c>
      <c r="BJ134" s="142">
        <f t="shared" si="241"/>
        <v>7.0734462695945322</v>
      </c>
      <c r="BK134" s="142">
        <f t="shared" si="242"/>
        <v>13.895899284461517</v>
      </c>
      <c r="BL134" s="142">
        <f t="shared" si="243"/>
        <v>27.586440451418675</v>
      </c>
    </row>
    <row r="135" spans="30:64" x14ac:dyDescent="0.25">
      <c r="AH135" s="233">
        <v>0.95146990740740733</v>
      </c>
      <c r="AI135" s="420">
        <f t="shared" ref="AI135:AI139" si="244">DATE(2024,3,16) + AH135</f>
        <v>45367.951469907406</v>
      </c>
      <c r="AJ135" s="233" t="s">
        <v>325</v>
      </c>
      <c r="AK135" s="234">
        <v>4.0000000000000001E-3</v>
      </c>
      <c r="AL135" s="234">
        <v>4.7E-2</v>
      </c>
      <c r="AM135" s="234">
        <v>4.7E-2</v>
      </c>
      <c r="AN135" s="234">
        <f t="shared" si="237"/>
        <v>301.52535103281753</v>
      </c>
      <c r="AO135" s="234">
        <f t="shared" ref="AO135:AO139" si="245">AN135/AM135</f>
        <v>6415.4330006982455</v>
      </c>
      <c r="AP135" s="425">
        <f t="shared" ref="AP135:AP139" si="246">AK135*AO135</f>
        <v>25.661732002792981</v>
      </c>
      <c r="AQ135" s="403">
        <f t="shared" si="144"/>
        <v>310.89189736471786</v>
      </c>
      <c r="AR135" s="234">
        <f t="shared" ref="AR135:AR139" si="247">0.001*((AN135/(AM135+0.001)))</f>
        <v>6.2817781465170324</v>
      </c>
      <c r="AS135" s="234">
        <f t="shared" ref="AS135:AS139" si="248">0.001*((AN135/(AM135-0.001)))</f>
        <v>6.5548989354960332</v>
      </c>
      <c r="AT135" s="234">
        <f t="shared" ref="AT135:AT139" si="249">AP135-AR135</f>
        <v>19.379953856275947</v>
      </c>
      <c r="AU135" s="234">
        <f t="shared" ref="AU135:AU139" si="250">AP135+AS135</f>
        <v>32.216630938289015</v>
      </c>
      <c r="AY135" s="146">
        <v>0.94798611111111108</v>
      </c>
      <c r="AZ135" s="421">
        <f t="shared" si="20"/>
        <v>45367.94798611111</v>
      </c>
      <c r="BA135" s="185" t="s">
        <v>328</v>
      </c>
      <c r="BB135" s="142">
        <v>3.0000000000000001E-3</v>
      </c>
      <c r="BC135" s="142">
        <v>0.03</v>
      </c>
      <c r="BD135" s="142">
        <v>0.03</v>
      </c>
      <c r="BE135" s="142">
        <f t="shared" si="169"/>
        <v>205.12994181824141</v>
      </c>
      <c r="BF135" s="142">
        <f t="shared" si="238"/>
        <v>6837.6647272747141</v>
      </c>
      <c r="BG135" s="424">
        <f t="shared" si="239"/>
        <v>20.512994181824144</v>
      </c>
      <c r="BH135" s="403">
        <f t="shared" si="143"/>
        <v>205.16775174791806</v>
      </c>
      <c r="BI135" s="142">
        <f t="shared" si="240"/>
        <v>6.6170948973626267</v>
      </c>
      <c r="BJ135" s="142">
        <f t="shared" si="241"/>
        <v>7.0734462695945322</v>
      </c>
      <c r="BK135" s="142">
        <f t="shared" si="242"/>
        <v>13.895899284461517</v>
      </c>
      <c r="BL135" s="142">
        <f t="shared" si="243"/>
        <v>27.586440451418675</v>
      </c>
    </row>
    <row r="136" spans="30:64" x14ac:dyDescent="0.25">
      <c r="AD136">
        <f>AM187/AM186</f>
        <v>0.76136363636363646</v>
      </c>
      <c r="AH136" s="233">
        <v>0.95488425925925924</v>
      </c>
      <c r="AI136" s="420">
        <f t="shared" si="244"/>
        <v>45367.954884259256</v>
      </c>
      <c r="AJ136" s="233" t="s">
        <v>325</v>
      </c>
      <c r="AK136" s="234">
        <v>4.0000000000000001E-3</v>
      </c>
      <c r="AL136" s="234">
        <v>4.7E-2</v>
      </c>
      <c r="AM136" s="234">
        <v>4.7E-2</v>
      </c>
      <c r="AN136" s="234">
        <f t="shared" si="237"/>
        <v>301.52535103281753</v>
      </c>
      <c r="AO136" s="234">
        <f t="shared" si="245"/>
        <v>6415.4330006982455</v>
      </c>
      <c r="AP136" s="425">
        <f t="shared" si="246"/>
        <v>25.661732002792981</v>
      </c>
      <c r="AQ136" s="403">
        <f t="shared" ref="AQ136:AQ201" si="251">(AL136*AO136)/SIN(RADIANS(-$AB$7))</f>
        <v>310.89189736471786</v>
      </c>
      <c r="AR136" s="234">
        <f t="shared" si="247"/>
        <v>6.2817781465170324</v>
      </c>
      <c r="AS136" s="234">
        <f t="shared" si="248"/>
        <v>6.5548989354960332</v>
      </c>
      <c r="AT136" s="234">
        <f t="shared" si="249"/>
        <v>19.379953856275947</v>
      </c>
      <c r="AU136" s="234">
        <f t="shared" si="250"/>
        <v>32.216630938289015</v>
      </c>
      <c r="AY136" s="146">
        <v>0.95146990740740733</v>
      </c>
      <c r="AZ136" s="421">
        <f t="shared" si="20"/>
        <v>45367.951469907406</v>
      </c>
      <c r="BA136" s="185" t="s">
        <v>328</v>
      </c>
      <c r="BB136" s="142">
        <v>3.0000000000000001E-3</v>
      </c>
      <c r="BC136" s="142">
        <v>0.03</v>
      </c>
      <c r="BD136" s="142">
        <v>0.03</v>
      </c>
      <c r="BE136" s="142">
        <f t="shared" si="169"/>
        <v>205.12994181824141</v>
      </c>
      <c r="BF136" s="142">
        <f t="shared" si="238"/>
        <v>6837.6647272747141</v>
      </c>
      <c r="BG136" s="424">
        <f t="shared" si="239"/>
        <v>20.512994181824144</v>
      </c>
      <c r="BH136" s="403">
        <f t="shared" ref="BH136:BH201" si="252">(BC136*BF136)/SIN(RADIANS(-$AB$13))</f>
        <v>205.16775174791806</v>
      </c>
      <c r="BI136" s="142">
        <f t="shared" si="240"/>
        <v>6.6170948973626267</v>
      </c>
      <c r="BJ136" s="142">
        <f t="shared" si="241"/>
        <v>7.0734462695945322</v>
      </c>
      <c r="BK136" s="142">
        <f t="shared" si="242"/>
        <v>13.895899284461517</v>
      </c>
      <c r="BL136" s="142">
        <f t="shared" si="243"/>
        <v>27.586440451418675</v>
      </c>
    </row>
    <row r="137" spans="30:64" x14ac:dyDescent="0.25">
      <c r="AH137" s="233">
        <v>0.95839120370370379</v>
      </c>
      <c r="AI137" s="420">
        <f t="shared" si="244"/>
        <v>45367.958391203705</v>
      </c>
      <c r="AJ137" s="233" t="s">
        <v>325</v>
      </c>
      <c r="AK137" s="234">
        <v>5.0000000000000001E-3</v>
      </c>
      <c r="AL137" s="234">
        <v>4.7E-2</v>
      </c>
      <c r="AM137" s="234">
        <v>4.7E-2</v>
      </c>
      <c r="AN137" s="234">
        <f t="shared" si="237"/>
        <v>301.52535103281753</v>
      </c>
      <c r="AO137" s="234">
        <f t="shared" si="245"/>
        <v>6415.4330006982455</v>
      </c>
      <c r="AP137" s="425">
        <f t="shared" si="246"/>
        <v>32.077165003491231</v>
      </c>
      <c r="AQ137" s="403">
        <f t="shared" si="251"/>
        <v>310.89189736471786</v>
      </c>
      <c r="AR137" s="234">
        <f t="shared" si="247"/>
        <v>6.2817781465170324</v>
      </c>
      <c r="AS137" s="234">
        <f t="shared" si="248"/>
        <v>6.5548989354960332</v>
      </c>
      <c r="AT137" s="234">
        <f t="shared" si="249"/>
        <v>25.795386856974197</v>
      </c>
      <c r="AU137" s="234">
        <f t="shared" si="250"/>
        <v>38.632063938987265</v>
      </c>
      <c r="AY137" s="146">
        <v>0.95488425925925924</v>
      </c>
      <c r="AZ137" s="421">
        <f t="shared" si="20"/>
        <v>45367.954884259256</v>
      </c>
      <c r="BA137" s="185" t="s">
        <v>328</v>
      </c>
      <c r="BB137" s="142">
        <v>3.0000000000000001E-3</v>
      </c>
      <c r="BC137" s="142">
        <v>0.03</v>
      </c>
      <c r="BD137" s="142">
        <v>0.03</v>
      </c>
      <c r="BE137" s="142">
        <f t="shared" si="169"/>
        <v>205.12994181824141</v>
      </c>
      <c r="BF137" s="142">
        <f t="shared" si="238"/>
        <v>6837.6647272747141</v>
      </c>
      <c r="BG137" s="424">
        <f t="shared" si="239"/>
        <v>20.512994181824144</v>
      </c>
      <c r="BH137" s="403">
        <f t="shared" si="252"/>
        <v>205.16775174791806</v>
      </c>
      <c r="BI137" s="142">
        <f t="shared" si="240"/>
        <v>6.6170948973626267</v>
      </c>
      <c r="BJ137" s="142">
        <f t="shared" si="241"/>
        <v>7.0734462695945322</v>
      </c>
      <c r="BK137" s="142">
        <f t="shared" si="242"/>
        <v>13.895899284461517</v>
      </c>
      <c r="BL137" s="142">
        <f t="shared" si="243"/>
        <v>27.586440451418675</v>
      </c>
    </row>
    <row r="138" spans="30:64" x14ac:dyDescent="0.25">
      <c r="AH138" s="233">
        <v>0.96185185185185185</v>
      </c>
      <c r="AI138" s="420">
        <f t="shared" si="244"/>
        <v>45367.961851851855</v>
      </c>
      <c r="AJ138" s="233" t="s">
        <v>325</v>
      </c>
      <c r="AK138" s="234">
        <v>5.0000000000000001E-3</v>
      </c>
      <c r="AL138" s="234">
        <v>4.7E-2</v>
      </c>
      <c r="AM138" s="234">
        <v>4.7E-2</v>
      </c>
      <c r="AN138" s="234">
        <f t="shared" si="237"/>
        <v>301.52535103281753</v>
      </c>
      <c r="AO138" s="234">
        <f t="shared" si="245"/>
        <v>6415.4330006982455</v>
      </c>
      <c r="AP138" s="425">
        <f t="shared" si="246"/>
        <v>32.077165003491231</v>
      </c>
      <c r="AQ138" s="403">
        <f t="shared" si="251"/>
        <v>310.89189736471786</v>
      </c>
      <c r="AR138" s="234">
        <f t="shared" si="247"/>
        <v>6.2817781465170324</v>
      </c>
      <c r="AS138" s="234">
        <f t="shared" si="248"/>
        <v>6.5548989354960332</v>
      </c>
      <c r="AT138" s="234">
        <f t="shared" si="249"/>
        <v>25.795386856974197</v>
      </c>
      <c r="AU138" s="234">
        <f t="shared" si="250"/>
        <v>38.632063938987265</v>
      </c>
      <c r="AY138" s="146">
        <v>0.95836805555555549</v>
      </c>
      <c r="AZ138" s="421">
        <f t="shared" si="20"/>
        <v>45367.958368055559</v>
      </c>
      <c r="BA138" s="185" t="s">
        <v>328</v>
      </c>
      <c r="BB138" s="142">
        <v>3.0000000000000001E-3</v>
      </c>
      <c r="BC138" s="142">
        <v>0.03</v>
      </c>
      <c r="BD138" s="142">
        <v>0.03</v>
      </c>
      <c r="BE138" s="142">
        <f t="shared" si="169"/>
        <v>205.12994181824141</v>
      </c>
      <c r="BF138" s="142">
        <f t="shared" si="238"/>
        <v>6837.6647272747141</v>
      </c>
      <c r="BG138" s="424">
        <f t="shared" si="239"/>
        <v>20.512994181824144</v>
      </c>
      <c r="BH138" s="403">
        <f t="shared" si="252"/>
        <v>205.16775174791806</v>
      </c>
      <c r="BI138" s="142">
        <f t="shared" si="240"/>
        <v>6.6170948973626267</v>
      </c>
      <c r="BJ138" s="142">
        <f t="shared" si="241"/>
        <v>7.0734462695945322</v>
      </c>
      <c r="BK138" s="142">
        <f t="shared" si="242"/>
        <v>13.895899284461517</v>
      </c>
      <c r="BL138" s="142">
        <f t="shared" si="243"/>
        <v>27.586440451418675</v>
      </c>
    </row>
    <row r="139" spans="30:64" ht="15.75" thickBot="1" x14ac:dyDescent="0.3">
      <c r="AH139" s="268">
        <v>0.96531250000000002</v>
      </c>
      <c r="AI139" s="428">
        <f t="shared" si="244"/>
        <v>45367.965312499997</v>
      </c>
      <c r="AJ139" s="268" t="s">
        <v>325</v>
      </c>
      <c r="AK139" s="242">
        <v>4.0000000000000001E-3</v>
      </c>
      <c r="AL139" s="242">
        <v>4.7E-2</v>
      </c>
      <c r="AM139" s="242">
        <v>4.7E-2</v>
      </c>
      <c r="AN139" s="242">
        <f t="shared" si="237"/>
        <v>301.52535103281753</v>
      </c>
      <c r="AO139" s="242">
        <f t="shared" si="245"/>
        <v>6415.4330006982455</v>
      </c>
      <c r="AP139" s="429">
        <f t="shared" si="246"/>
        <v>25.661732002792981</v>
      </c>
      <c r="AQ139" s="403">
        <f t="shared" si="251"/>
        <v>310.89189736471786</v>
      </c>
      <c r="AR139" s="242">
        <f t="shared" si="247"/>
        <v>6.2817781465170324</v>
      </c>
      <c r="AS139" s="242">
        <f t="shared" si="248"/>
        <v>6.5548989354960332</v>
      </c>
      <c r="AT139" s="242">
        <f t="shared" si="249"/>
        <v>19.379953856275947</v>
      </c>
      <c r="AU139" s="242">
        <f t="shared" si="250"/>
        <v>32.216630938289015</v>
      </c>
      <c r="AY139" s="146">
        <v>0.96185185185185185</v>
      </c>
      <c r="AZ139" s="421">
        <f t="shared" si="20"/>
        <v>45367.961851851855</v>
      </c>
      <c r="BA139" s="185" t="s">
        <v>328</v>
      </c>
      <c r="BB139" s="142">
        <v>2E-3</v>
      </c>
      <c r="BC139" s="142">
        <v>0.03</v>
      </c>
      <c r="BD139" s="142">
        <v>0.03</v>
      </c>
      <c r="BE139" s="142">
        <f t="shared" si="169"/>
        <v>205.12994181824141</v>
      </c>
      <c r="BF139" s="142">
        <f t="shared" si="238"/>
        <v>6837.6647272747141</v>
      </c>
      <c r="BG139" s="424">
        <f t="shared" si="239"/>
        <v>13.675329454549429</v>
      </c>
      <c r="BH139" s="403">
        <f t="shared" si="252"/>
        <v>205.16775174791806</v>
      </c>
      <c r="BI139" s="142">
        <f t="shared" si="240"/>
        <v>6.6170948973626267</v>
      </c>
      <c r="BJ139" s="142">
        <f t="shared" si="241"/>
        <v>7.0734462695945322</v>
      </c>
      <c r="BK139" s="142">
        <f t="shared" si="242"/>
        <v>7.0582345571868021</v>
      </c>
      <c r="BL139" s="142">
        <f t="shared" si="243"/>
        <v>20.748775724143961</v>
      </c>
    </row>
    <row r="140" spans="30:64" ht="15.75" thickBot="1" x14ac:dyDescent="0.3">
      <c r="AH140" s="640">
        <v>0.84928240740740746</v>
      </c>
      <c r="AI140" s="641"/>
      <c r="AJ140" s="640"/>
      <c r="AK140" s="254"/>
      <c r="AL140" s="254"/>
      <c r="AM140" s="254"/>
      <c r="AN140" s="254"/>
      <c r="AO140" s="254"/>
      <c r="AP140" s="642"/>
      <c r="AQ140" s="403">
        <v>0</v>
      </c>
      <c r="AR140" s="254"/>
      <c r="AS140" s="254"/>
      <c r="AT140" s="254"/>
      <c r="AU140" s="254"/>
      <c r="AY140" s="433">
        <v>0.96531250000000002</v>
      </c>
      <c r="AZ140" s="434">
        <f t="shared" si="20"/>
        <v>45367.965312499997</v>
      </c>
      <c r="BA140" s="435" t="s">
        <v>328</v>
      </c>
      <c r="BB140" s="436">
        <v>3.0000000000000001E-3</v>
      </c>
      <c r="BC140" s="436">
        <v>0.03</v>
      </c>
      <c r="BD140" s="436">
        <v>0.03</v>
      </c>
      <c r="BE140" s="436">
        <f t="shared" si="169"/>
        <v>205.12994181824141</v>
      </c>
      <c r="BF140" s="436">
        <f t="shared" si="238"/>
        <v>6837.6647272747141</v>
      </c>
      <c r="BG140" s="437">
        <f t="shared" si="239"/>
        <v>20.512994181824144</v>
      </c>
      <c r="BH140" s="403">
        <f t="shared" si="252"/>
        <v>205.16775174791806</v>
      </c>
      <c r="BI140" s="436">
        <f t="shared" si="240"/>
        <v>6.6170948973626267</v>
      </c>
      <c r="BJ140" s="436">
        <f t="shared" si="241"/>
        <v>7.0734462695945322</v>
      </c>
      <c r="BK140" s="436">
        <f t="shared" si="242"/>
        <v>13.895899284461517</v>
      </c>
      <c r="BL140" s="436">
        <f t="shared" si="243"/>
        <v>27.586440451418675</v>
      </c>
    </row>
    <row r="141" spans="30:64" x14ac:dyDescent="0.25">
      <c r="AH141" s="640"/>
      <c r="AI141" s="641"/>
      <c r="AJ141" s="640"/>
      <c r="AK141" s="254"/>
      <c r="AL141" s="254"/>
      <c r="AM141" s="254"/>
      <c r="AN141" s="254"/>
      <c r="AO141" s="254"/>
      <c r="AP141" s="642"/>
      <c r="AQ141" s="403">
        <v>0</v>
      </c>
      <c r="AR141" s="254"/>
      <c r="AS141" s="254"/>
      <c r="AT141" s="254"/>
      <c r="AU141" s="254"/>
      <c r="AY141" s="643">
        <v>0.86776620370370372</v>
      </c>
      <c r="AZ141" s="644"/>
      <c r="BA141" s="301"/>
      <c r="BB141" s="302"/>
      <c r="BC141" s="302"/>
      <c r="BD141" s="302"/>
      <c r="BE141" s="302"/>
      <c r="BF141" s="302"/>
      <c r="BG141" s="645"/>
      <c r="BH141" s="403">
        <v>0</v>
      </c>
      <c r="BI141" s="302"/>
      <c r="BJ141" s="302"/>
      <c r="BK141" s="302"/>
      <c r="BL141" s="302"/>
    </row>
    <row r="142" spans="30:64" x14ac:dyDescent="0.25">
      <c r="AH142" s="251">
        <v>0.84929398148148139</v>
      </c>
      <c r="AI142" s="426">
        <f>DATE(2024,3,16) + AH142</f>
        <v>45367.849293981482</v>
      </c>
      <c r="AJ142" s="251" t="s">
        <v>326</v>
      </c>
      <c r="AK142" s="252">
        <v>4.0000000000000001E-3</v>
      </c>
      <c r="AL142" s="252">
        <v>0.01</v>
      </c>
      <c r="AM142" s="252">
        <v>6.5000000000000002E-2</v>
      </c>
      <c r="AN142" s="252">
        <f>$AD$9</f>
        <v>280.06658142580227</v>
      </c>
      <c r="AO142" s="252">
        <f t="shared" si="117"/>
        <v>4308.7166373200344</v>
      </c>
      <c r="AP142" s="427">
        <f>AK142*AO142</f>
        <v>17.234866549280138</v>
      </c>
      <c r="AQ142" s="403">
        <f t="shared" si="251"/>
        <v>44.425620797554714</v>
      </c>
      <c r="AR142" s="252">
        <f t="shared" si="120"/>
        <v>4.243433051906095</v>
      </c>
      <c r="AS142" s="252">
        <f t="shared" si="121"/>
        <v>4.3760403347781605</v>
      </c>
      <c r="AT142" s="252">
        <f t="shared" si="122"/>
        <v>12.991433497374043</v>
      </c>
      <c r="AU142" s="252">
        <f t="shared" si="123"/>
        <v>21.610906884058299</v>
      </c>
      <c r="AY142" s="430">
        <v>0.86777777777777787</v>
      </c>
      <c r="AZ142" s="431">
        <f t="shared" si="20"/>
        <v>45367.867777777778</v>
      </c>
      <c r="BA142" s="273" t="s">
        <v>329</v>
      </c>
      <c r="BB142" s="274">
        <v>1E-3</v>
      </c>
      <c r="BC142" s="274">
        <v>1E-3</v>
      </c>
      <c r="BD142" s="274">
        <v>1.2E-2</v>
      </c>
      <c r="BE142" s="274">
        <f>$AD$15</f>
        <v>133.71013908758422</v>
      </c>
      <c r="BF142" s="274">
        <f t="shared" si="157"/>
        <v>11142.511590632019</v>
      </c>
      <c r="BG142" s="432">
        <f t="shared" si="199"/>
        <v>11.142511590632019</v>
      </c>
      <c r="BH142" s="403">
        <f t="shared" si="252"/>
        <v>11.144565398944588</v>
      </c>
      <c r="BI142" s="274">
        <f t="shared" si="159"/>
        <v>10.285395314429556</v>
      </c>
      <c r="BJ142" s="274">
        <f t="shared" si="160"/>
        <v>12.155467189780385</v>
      </c>
      <c r="BK142" s="274">
        <f t="shared" si="161"/>
        <v>0.85711627620246311</v>
      </c>
      <c r="BL142" s="274">
        <f t="shared" si="162"/>
        <v>23.297978780412404</v>
      </c>
    </row>
    <row r="143" spans="30:64" x14ac:dyDescent="0.25">
      <c r="AH143" s="233">
        <v>0.84932870370370372</v>
      </c>
      <c r="AI143" s="420">
        <f t="shared" si="116"/>
        <v>45367.849328703705</v>
      </c>
      <c r="AJ143" s="233" t="s">
        <v>326</v>
      </c>
      <c r="AK143" s="234">
        <v>7.0000000000000001E-3</v>
      </c>
      <c r="AL143" s="234">
        <v>1.4999999999999999E-2</v>
      </c>
      <c r="AM143" s="234">
        <v>6.5000000000000002E-2</v>
      </c>
      <c r="AN143" s="252">
        <f t="shared" ref="AN143:AN145" si="253">$AD$9</f>
        <v>280.06658142580227</v>
      </c>
      <c r="AO143" s="234">
        <f t="shared" ref="AO143:AO147" si="254">AN143/AM143</f>
        <v>4308.7166373200344</v>
      </c>
      <c r="AP143" s="425">
        <f t="shared" ref="AP143:AP360" si="255">AK143*AO143</f>
        <v>30.161016461240241</v>
      </c>
      <c r="AQ143" s="403">
        <f t="shared" si="251"/>
        <v>66.638431196332064</v>
      </c>
      <c r="AR143" s="234">
        <f t="shared" ref="AR143:AR147" si="256">0.001*((AN143/(AM143+0.001)))</f>
        <v>4.243433051906095</v>
      </c>
      <c r="AS143" s="234">
        <f t="shared" ref="AS143:AS147" si="257">0.001*((AN143/(AM143-0.001)))</f>
        <v>4.3760403347781605</v>
      </c>
      <c r="AT143" s="234">
        <f t="shared" ref="AT143:AT147" si="258">AP143-AR143</f>
        <v>25.917583409334146</v>
      </c>
      <c r="AU143" s="234">
        <f t="shared" ref="AU143:AU147" si="259">AP143+AS143</f>
        <v>34.537056796018405</v>
      </c>
      <c r="AX143">
        <f>0.034/1.45</f>
        <v>2.3448275862068969E-2</v>
      </c>
      <c r="AY143" s="146">
        <v>0.86784722222222221</v>
      </c>
      <c r="AZ143" s="421">
        <f t="shared" si="20"/>
        <v>45367.867847222224</v>
      </c>
      <c r="BA143" s="185" t="s">
        <v>329</v>
      </c>
      <c r="BB143" s="142">
        <v>2E-3</v>
      </c>
      <c r="BC143" s="142">
        <v>4.0000000000000001E-3</v>
      </c>
      <c r="BD143" s="142">
        <v>1.2E-2</v>
      </c>
      <c r="BE143" s="142">
        <f t="shared" ref="BE143:BE199" si="260">$AD$15</f>
        <v>133.71013908758422</v>
      </c>
      <c r="BF143" s="142">
        <f t="shared" ref="BF143:BF149" si="261">BE143/BD143</f>
        <v>11142.511590632019</v>
      </c>
      <c r="BG143" s="424">
        <f t="shared" si="199"/>
        <v>22.285023181264037</v>
      </c>
      <c r="BH143" s="403">
        <f t="shared" si="252"/>
        <v>44.578261595778351</v>
      </c>
      <c r="BI143" s="142">
        <f t="shared" ref="BI143:BI149" si="262">0.001*((BE143/(BD143+0.001)))</f>
        <v>10.285395314429556</v>
      </c>
      <c r="BJ143" s="142">
        <f t="shared" ref="BJ143:BJ149" si="263">0.001*((BE143/(BD143-0.001)))</f>
        <v>12.155467189780385</v>
      </c>
      <c r="BK143" s="142">
        <f t="shared" ref="BK143:BK149" si="264">BG143-BI143</f>
        <v>11.999627866834482</v>
      </c>
      <c r="BL143" s="142">
        <f t="shared" ref="BL143:BL149" si="265">BG143+BJ143</f>
        <v>34.440490371044419</v>
      </c>
    </row>
    <row r="144" spans="30:64" x14ac:dyDescent="0.25">
      <c r="AH144" s="233">
        <v>0.84936342592592595</v>
      </c>
      <c r="AI144" s="420">
        <f t="shared" si="116"/>
        <v>45367.849363425928</v>
      </c>
      <c r="AJ144" s="233" t="s">
        <v>326</v>
      </c>
      <c r="AK144" s="234">
        <v>8.0000000000000002E-3</v>
      </c>
      <c r="AL144" s="234">
        <v>2.3E-2</v>
      </c>
      <c r="AM144" s="234">
        <v>6.5000000000000002E-2</v>
      </c>
      <c r="AN144" s="252">
        <f t="shared" si="253"/>
        <v>280.06658142580227</v>
      </c>
      <c r="AO144" s="234">
        <f t="shared" si="254"/>
        <v>4308.7166373200344</v>
      </c>
      <c r="AP144" s="425">
        <f t="shared" si="255"/>
        <v>34.469733098560276</v>
      </c>
      <c r="AQ144" s="403">
        <f t="shared" si="251"/>
        <v>102.17892783437584</v>
      </c>
      <c r="AR144" s="234">
        <f t="shared" si="256"/>
        <v>4.243433051906095</v>
      </c>
      <c r="AS144" s="234">
        <f t="shared" si="257"/>
        <v>4.3760403347781605</v>
      </c>
      <c r="AT144" s="234">
        <f t="shared" si="258"/>
        <v>30.226300046654181</v>
      </c>
      <c r="AU144" s="234">
        <f t="shared" si="259"/>
        <v>38.845773433338437</v>
      </c>
      <c r="AY144" s="146">
        <v>0.86793981481481486</v>
      </c>
      <c r="AZ144" s="421">
        <f t="shared" si="20"/>
        <v>45367.867939814816</v>
      </c>
      <c r="BA144" s="185" t="s">
        <v>329</v>
      </c>
      <c r="BB144" s="142">
        <v>1E-3</v>
      </c>
      <c r="BC144" s="142">
        <v>4.0000000000000001E-3</v>
      </c>
      <c r="BD144" s="142">
        <v>1.2E-2</v>
      </c>
      <c r="BE144" s="142">
        <f t="shared" si="260"/>
        <v>133.71013908758422</v>
      </c>
      <c r="BF144" s="142">
        <f t="shared" si="261"/>
        <v>11142.511590632019</v>
      </c>
      <c r="BG144" s="424">
        <f t="shared" si="199"/>
        <v>11.142511590632019</v>
      </c>
      <c r="BH144" s="403">
        <f t="shared" si="252"/>
        <v>44.578261595778351</v>
      </c>
      <c r="BI144" s="142">
        <f t="shared" si="262"/>
        <v>10.285395314429556</v>
      </c>
      <c r="BJ144" s="142">
        <f t="shared" si="263"/>
        <v>12.155467189780385</v>
      </c>
      <c r="BK144" s="142">
        <f t="shared" si="264"/>
        <v>0.85711627620246311</v>
      </c>
      <c r="BL144" s="142">
        <f t="shared" si="265"/>
        <v>23.297978780412404</v>
      </c>
    </row>
    <row r="145" spans="34:64" x14ac:dyDescent="0.25">
      <c r="AH145" s="233">
        <v>0.8494328703703703</v>
      </c>
      <c r="AI145" s="420">
        <f t="shared" si="116"/>
        <v>45367.849432870367</v>
      </c>
      <c r="AJ145" s="233" t="s">
        <v>326</v>
      </c>
      <c r="AK145" s="234">
        <v>1.2999999999999999E-2</v>
      </c>
      <c r="AL145" s="234">
        <v>2.8000000000000001E-2</v>
      </c>
      <c r="AM145" s="234">
        <v>6.5000000000000002E-2</v>
      </c>
      <c r="AN145" s="252">
        <f t="shared" si="253"/>
        <v>280.06658142580227</v>
      </c>
      <c r="AO145" s="234">
        <f t="shared" si="254"/>
        <v>4308.7166373200344</v>
      </c>
      <c r="AP145" s="425">
        <f t="shared" si="255"/>
        <v>56.013316285160442</v>
      </c>
      <c r="AQ145" s="403">
        <f t="shared" si="251"/>
        <v>124.39173823315321</v>
      </c>
      <c r="AR145" s="234">
        <f t="shared" si="256"/>
        <v>4.243433051906095</v>
      </c>
      <c r="AS145" s="234">
        <f t="shared" si="257"/>
        <v>4.3760403347781605</v>
      </c>
      <c r="AT145" s="234">
        <f t="shared" si="258"/>
        <v>51.769883233254347</v>
      </c>
      <c r="AU145" s="234">
        <f t="shared" si="259"/>
        <v>60.389356619938603</v>
      </c>
      <c r="AY145" s="146">
        <v>0.86804398148148154</v>
      </c>
      <c r="AZ145" s="421">
        <f t="shared" si="20"/>
        <v>45367.868043981478</v>
      </c>
      <c r="BA145" s="185" t="s">
        <v>329</v>
      </c>
      <c r="BB145" s="142">
        <v>2E-3</v>
      </c>
      <c r="BC145" s="142">
        <v>6.0000000000000001E-3</v>
      </c>
      <c r="BD145" s="142">
        <v>1.2E-2</v>
      </c>
      <c r="BE145" s="142">
        <f t="shared" si="260"/>
        <v>133.71013908758422</v>
      </c>
      <c r="BF145" s="142">
        <f t="shared" si="261"/>
        <v>11142.511590632019</v>
      </c>
      <c r="BG145" s="424">
        <f t="shared" si="199"/>
        <v>22.285023181264037</v>
      </c>
      <c r="BH145" s="403">
        <f t="shared" si="252"/>
        <v>66.867392393667529</v>
      </c>
      <c r="BI145" s="142">
        <f t="shared" si="262"/>
        <v>10.285395314429556</v>
      </c>
      <c r="BJ145" s="142">
        <f t="shared" si="263"/>
        <v>12.155467189780385</v>
      </c>
      <c r="BK145" s="142">
        <f t="shared" si="264"/>
        <v>11.999627866834482</v>
      </c>
      <c r="BL145" s="142">
        <f t="shared" si="265"/>
        <v>34.440490371044419</v>
      </c>
    </row>
    <row r="146" spans="34:64" x14ac:dyDescent="0.25">
      <c r="AH146" s="233">
        <v>0.84950231481481486</v>
      </c>
      <c r="AI146" s="420">
        <f t="shared" si="116"/>
        <v>45367.849502314813</v>
      </c>
      <c r="AJ146" s="233" t="s">
        <v>326</v>
      </c>
      <c r="AK146" s="234">
        <v>1.4999999999999999E-2</v>
      </c>
      <c r="AL146" s="234">
        <v>3.6999999999999998E-2</v>
      </c>
      <c r="AM146" s="234">
        <v>6.5000000000000002E-2</v>
      </c>
      <c r="AN146" s="234">
        <f t="shared" ref="AN146:AN206" si="266">$AD$9</f>
        <v>280.06658142580227</v>
      </c>
      <c r="AO146" s="234">
        <f t="shared" si="254"/>
        <v>4308.7166373200344</v>
      </c>
      <c r="AP146" s="425">
        <f t="shared" si="255"/>
        <v>64.630749559800506</v>
      </c>
      <c r="AQ146" s="403">
        <f t="shared" si="251"/>
        <v>164.37479695095243</v>
      </c>
      <c r="AR146" s="234">
        <f t="shared" si="256"/>
        <v>4.243433051906095</v>
      </c>
      <c r="AS146" s="234">
        <f t="shared" si="257"/>
        <v>4.3760403347781605</v>
      </c>
      <c r="AT146" s="234">
        <f t="shared" si="258"/>
        <v>60.387316507894411</v>
      </c>
      <c r="AU146" s="234">
        <f t="shared" si="259"/>
        <v>69.006789894578674</v>
      </c>
      <c r="AY146" s="146">
        <v>0.86813657407407396</v>
      </c>
      <c r="AZ146" s="421">
        <f t="shared" si="20"/>
        <v>45367.868136574078</v>
      </c>
      <c r="BA146" s="185" t="s">
        <v>329</v>
      </c>
      <c r="BB146" s="142">
        <v>4.0000000000000001E-3</v>
      </c>
      <c r="BC146" s="142">
        <v>6.0000000000000001E-3</v>
      </c>
      <c r="BD146" s="142">
        <v>1.2E-2</v>
      </c>
      <c r="BE146" s="142">
        <f t="shared" si="260"/>
        <v>133.71013908758422</v>
      </c>
      <c r="BF146" s="142">
        <f t="shared" si="261"/>
        <v>11142.511590632019</v>
      </c>
      <c r="BG146" s="424">
        <f t="shared" si="199"/>
        <v>44.570046362528075</v>
      </c>
      <c r="BH146" s="403">
        <f t="shared" si="252"/>
        <v>66.867392393667529</v>
      </c>
      <c r="BI146" s="142">
        <f t="shared" si="262"/>
        <v>10.285395314429556</v>
      </c>
      <c r="BJ146" s="142">
        <f t="shared" si="263"/>
        <v>12.155467189780385</v>
      </c>
      <c r="BK146" s="142">
        <f t="shared" si="264"/>
        <v>34.284651048098517</v>
      </c>
      <c r="BL146" s="142">
        <f t="shared" si="265"/>
        <v>56.725513552308456</v>
      </c>
    </row>
    <row r="147" spans="34:64" x14ac:dyDescent="0.25">
      <c r="AH147" s="233">
        <v>0.84958333333333336</v>
      </c>
      <c r="AI147" s="420">
        <f t="shared" si="116"/>
        <v>45367.849583333336</v>
      </c>
      <c r="AJ147" s="233" t="s">
        <v>326</v>
      </c>
      <c r="AK147" s="234">
        <v>1.7000000000000001E-2</v>
      </c>
      <c r="AL147" s="234">
        <v>4.2999999999999997E-2</v>
      </c>
      <c r="AM147" s="234">
        <v>6.5000000000000002E-2</v>
      </c>
      <c r="AN147" s="234">
        <f t="shared" si="266"/>
        <v>280.06658142580227</v>
      </c>
      <c r="AO147" s="234">
        <f t="shared" si="254"/>
        <v>4308.7166373200344</v>
      </c>
      <c r="AP147" s="425">
        <f t="shared" si="255"/>
        <v>73.248182834440584</v>
      </c>
      <c r="AQ147" s="403">
        <f t="shared" si="251"/>
        <v>191.03016942948526</v>
      </c>
      <c r="AR147" s="234">
        <f t="shared" si="256"/>
        <v>4.243433051906095</v>
      </c>
      <c r="AS147" s="234">
        <f t="shared" si="257"/>
        <v>4.3760403347781605</v>
      </c>
      <c r="AT147" s="234">
        <f t="shared" si="258"/>
        <v>69.004749782534489</v>
      </c>
      <c r="AU147" s="234">
        <f t="shared" si="259"/>
        <v>77.624223169218737</v>
      </c>
      <c r="AY147" s="146">
        <v>0.86821759259259268</v>
      </c>
      <c r="AZ147" s="421">
        <f t="shared" si="20"/>
        <v>45367.868217592593</v>
      </c>
      <c r="BA147" s="185" t="s">
        <v>329</v>
      </c>
      <c r="BB147" s="142">
        <v>4.0000000000000001E-3</v>
      </c>
      <c r="BC147" s="142">
        <v>6.0000000000000001E-3</v>
      </c>
      <c r="BD147" s="142">
        <v>1.2E-2</v>
      </c>
      <c r="BE147" s="142">
        <f t="shared" si="260"/>
        <v>133.71013908758422</v>
      </c>
      <c r="BF147" s="142">
        <f t="shared" si="261"/>
        <v>11142.511590632019</v>
      </c>
      <c r="BG147" s="424">
        <f t="shared" si="199"/>
        <v>44.570046362528075</v>
      </c>
      <c r="BH147" s="403">
        <f t="shared" si="252"/>
        <v>66.867392393667529</v>
      </c>
      <c r="BI147" s="142">
        <f t="shared" si="262"/>
        <v>10.285395314429556</v>
      </c>
      <c r="BJ147" s="142">
        <f t="shared" si="263"/>
        <v>12.155467189780385</v>
      </c>
      <c r="BK147" s="142">
        <f t="shared" si="264"/>
        <v>34.284651048098517</v>
      </c>
      <c r="BL147" s="142">
        <f t="shared" si="265"/>
        <v>56.725513552308456</v>
      </c>
    </row>
    <row r="148" spans="34:64" x14ac:dyDescent="0.25">
      <c r="AH148" s="233">
        <v>0.84969907407407408</v>
      </c>
      <c r="AI148" s="420">
        <f t="shared" si="116"/>
        <v>45367.849699074075</v>
      </c>
      <c r="AJ148" s="233" t="s">
        <v>326</v>
      </c>
      <c r="AK148" s="234">
        <v>1.7000000000000001E-2</v>
      </c>
      <c r="AL148" s="234">
        <v>4.5999999999999999E-2</v>
      </c>
      <c r="AM148" s="234">
        <v>6.5000000000000002E-2</v>
      </c>
      <c r="AN148" s="234">
        <f t="shared" si="266"/>
        <v>280.06658142580227</v>
      </c>
      <c r="AO148" s="234">
        <f t="shared" ref="AO148:AO156" si="267">AN148/AM148</f>
        <v>4308.7166373200344</v>
      </c>
      <c r="AP148" s="425">
        <f t="shared" ref="AP148:AP156" si="268">AK148*AO148</f>
        <v>73.248182834440584</v>
      </c>
      <c r="AQ148" s="403">
        <f t="shared" si="251"/>
        <v>204.35785566875168</v>
      </c>
      <c r="AR148" s="234">
        <f t="shared" ref="AR148:AR152" si="269">0.001*((AN148/(AM148+0.001)))</f>
        <v>4.243433051906095</v>
      </c>
      <c r="AS148" s="234">
        <f t="shared" ref="AS148:AS152" si="270">0.001*((AN148/(AM148-0.001)))</f>
        <v>4.3760403347781605</v>
      </c>
      <c r="AT148" s="234">
        <f t="shared" ref="AT148:AT152" si="271">AP148-AR148</f>
        <v>69.004749782534489</v>
      </c>
      <c r="AU148" s="234">
        <f t="shared" ref="AU148:AU152" si="272">AP148+AS148</f>
        <v>77.624223169218737</v>
      </c>
      <c r="AY148" s="146">
        <v>0.86834490740740744</v>
      </c>
      <c r="AZ148" s="421">
        <f t="shared" si="20"/>
        <v>45367.868344907409</v>
      </c>
      <c r="BA148" s="185" t="s">
        <v>329</v>
      </c>
      <c r="BB148" s="142">
        <v>4.0000000000000001E-3</v>
      </c>
      <c r="BC148" s="142">
        <v>6.0000000000000001E-3</v>
      </c>
      <c r="BD148" s="142">
        <v>1.2E-2</v>
      </c>
      <c r="BE148" s="142">
        <f t="shared" si="260"/>
        <v>133.71013908758422</v>
      </c>
      <c r="BF148" s="142">
        <f t="shared" si="261"/>
        <v>11142.511590632019</v>
      </c>
      <c r="BG148" s="424">
        <f t="shared" si="199"/>
        <v>44.570046362528075</v>
      </c>
      <c r="BH148" s="403">
        <f t="shared" si="252"/>
        <v>66.867392393667529</v>
      </c>
      <c r="BI148" s="142">
        <f t="shared" si="262"/>
        <v>10.285395314429556</v>
      </c>
      <c r="BJ148" s="142">
        <f t="shared" si="263"/>
        <v>12.155467189780385</v>
      </c>
      <c r="BK148" s="142">
        <f t="shared" si="264"/>
        <v>34.284651048098517</v>
      </c>
      <c r="BL148" s="142">
        <f t="shared" si="265"/>
        <v>56.725513552308456</v>
      </c>
    </row>
    <row r="149" spans="34:64" x14ac:dyDescent="0.25">
      <c r="AH149" s="233">
        <v>0.84980324074074076</v>
      </c>
      <c r="AI149" s="420">
        <f t="shared" si="116"/>
        <v>45367.849803240744</v>
      </c>
      <c r="AJ149" s="233" t="s">
        <v>326</v>
      </c>
      <c r="AK149" s="234">
        <v>0.02</v>
      </c>
      <c r="AL149" s="234">
        <v>5.2999999999999999E-2</v>
      </c>
      <c r="AM149" s="234">
        <v>6.5000000000000002E-2</v>
      </c>
      <c r="AN149" s="234">
        <f t="shared" si="266"/>
        <v>280.06658142580227</v>
      </c>
      <c r="AO149" s="234">
        <f t="shared" si="267"/>
        <v>4308.7166373200344</v>
      </c>
      <c r="AP149" s="425">
        <f t="shared" si="268"/>
        <v>86.174332746400694</v>
      </c>
      <c r="AQ149" s="403">
        <f t="shared" si="251"/>
        <v>235.45579022703996</v>
      </c>
      <c r="AR149" s="234">
        <f t="shared" si="269"/>
        <v>4.243433051906095</v>
      </c>
      <c r="AS149" s="234">
        <f t="shared" si="270"/>
        <v>4.3760403347781605</v>
      </c>
      <c r="AT149" s="234">
        <f t="shared" si="271"/>
        <v>81.930899694494599</v>
      </c>
      <c r="AU149" s="234">
        <f t="shared" si="272"/>
        <v>90.550373081178861</v>
      </c>
      <c r="AY149" s="146">
        <v>0.86849537037037028</v>
      </c>
      <c r="AZ149" s="421">
        <f t="shared" si="20"/>
        <v>45367.868495370371</v>
      </c>
      <c r="BA149" s="185" t="s">
        <v>329</v>
      </c>
      <c r="BB149" s="142">
        <v>4.0000000000000001E-3</v>
      </c>
      <c r="BC149" s="142">
        <v>7.0000000000000001E-3</v>
      </c>
      <c r="BD149" s="142">
        <v>1.2E-2</v>
      </c>
      <c r="BE149" s="142">
        <f t="shared" si="260"/>
        <v>133.71013908758422</v>
      </c>
      <c r="BF149" s="142">
        <f t="shared" si="261"/>
        <v>11142.511590632019</v>
      </c>
      <c r="BG149" s="424">
        <f t="shared" si="199"/>
        <v>44.570046362528075</v>
      </c>
      <c r="BH149" s="403">
        <f t="shared" si="252"/>
        <v>78.011957792612122</v>
      </c>
      <c r="BI149" s="142">
        <f t="shared" si="262"/>
        <v>10.285395314429556</v>
      </c>
      <c r="BJ149" s="142">
        <f t="shared" si="263"/>
        <v>12.155467189780385</v>
      </c>
      <c r="BK149" s="142">
        <f t="shared" si="264"/>
        <v>34.284651048098517</v>
      </c>
      <c r="BL149" s="142">
        <f t="shared" si="265"/>
        <v>56.725513552308456</v>
      </c>
    </row>
    <row r="150" spans="34:64" x14ac:dyDescent="0.25">
      <c r="AH150" s="233">
        <v>0.84989583333333341</v>
      </c>
      <c r="AI150" s="420">
        <f t="shared" si="116"/>
        <v>45367.849895833337</v>
      </c>
      <c r="AJ150" s="233" t="s">
        <v>326</v>
      </c>
      <c r="AK150" s="234">
        <v>2.1000000000000001E-2</v>
      </c>
      <c r="AL150" s="234">
        <v>5.7000000000000002E-2</v>
      </c>
      <c r="AM150" s="234">
        <v>6.5000000000000002E-2</v>
      </c>
      <c r="AN150" s="234">
        <f t="shared" si="266"/>
        <v>280.06658142580227</v>
      </c>
      <c r="AO150" s="234">
        <f t="shared" si="267"/>
        <v>4308.7166373200344</v>
      </c>
      <c r="AP150" s="425">
        <f t="shared" si="268"/>
        <v>90.483049383720726</v>
      </c>
      <c r="AQ150" s="403">
        <f t="shared" si="251"/>
        <v>253.22603854606186</v>
      </c>
      <c r="AR150" s="234">
        <f t="shared" si="269"/>
        <v>4.243433051906095</v>
      </c>
      <c r="AS150" s="234">
        <f t="shared" si="270"/>
        <v>4.3760403347781605</v>
      </c>
      <c r="AT150" s="234">
        <f t="shared" si="271"/>
        <v>86.239616331814631</v>
      </c>
      <c r="AU150" s="234">
        <f t="shared" si="272"/>
        <v>94.859089718498893</v>
      </c>
      <c r="AY150" s="146">
        <v>0.86862268518518526</v>
      </c>
      <c r="AZ150" s="421">
        <f t="shared" si="20"/>
        <v>45367.868622685186</v>
      </c>
      <c r="BA150" s="185" t="s">
        <v>329</v>
      </c>
      <c r="BB150" s="142">
        <v>4.0000000000000001E-3</v>
      </c>
      <c r="BC150" s="142">
        <v>8.0000000000000002E-3</v>
      </c>
      <c r="BD150" s="142">
        <v>1.2E-2</v>
      </c>
      <c r="BE150" s="142">
        <f t="shared" si="260"/>
        <v>133.71013908758422</v>
      </c>
      <c r="BF150" s="142">
        <f t="shared" ref="BF150:BF162" si="273">BE150/BD150</f>
        <v>11142.511590632019</v>
      </c>
      <c r="BG150" s="424">
        <f t="shared" si="199"/>
        <v>44.570046362528075</v>
      </c>
      <c r="BH150" s="403">
        <f t="shared" si="252"/>
        <v>89.156523191556701</v>
      </c>
      <c r="BI150" s="142">
        <f t="shared" ref="BI150:BI162" si="274">0.001*((BE150/(BD150+0.001)))</f>
        <v>10.285395314429556</v>
      </c>
      <c r="BJ150" s="142">
        <f t="shared" ref="BJ150:BJ162" si="275">0.001*((BE150/(BD150-0.001)))</f>
        <v>12.155467189780385</v>
      </c>
      <c r="BK150" s="142">
        <f t="shared" ref="BK150:BK162" si="276">BG150-BI150</f>
        <v>34.284651048098517</v>
      </c>
      <c r="BL150" s="142">
        <f t="shared" ref="BL150:BL162" si="277">BG150+BJ150</f>
        <v>56.725513552308456</v>
      </c>
    </row>
    <row r="151" spans="34:64" x14ac:dyDescent="0.25">
      <c r="AH151" s="233">
        <v>0.84996527777777775</v>
      </c>
      <c r="AI151" s="420">
        <f t="shared" si="116"/>
        <v>45367.849965277775</v>
      </c>
      <c r="AJ151" s="233" t="s">
        <v>326</v>
      </c>
      <c r="AK151" s="234">
        <v>2.1000000000000001E-2</v>
      </c>
      <c r="AL151" s="234">
        <v>0.06</v>
      </c>
      <c r="AM151" s="234">
        <v>6.5000000000000002E-2</v>
      </c>
      <c r="AN151" s="234">
        <f t="shared" si="266"/>
        <v>280.06658142580227</v>
      </c>
      <c r="AO151" s="234">
        <f t="shared" si="267"/>
        <v>4308.7166373200344</v>
      </c>
      <c r="AP151" s="425">
        <f t="shared" si="268"/>
        <v>90.483049383720726</v>
      </c>
      <c r="AQ151" s="403">
        <f t="shared" si="251"/>
        <v>266.55372478532826</v>
      </c>
      <c r="AR151" s="234">
        <f t="shared" si="269"/>
        <v>4.243433051906095</v>
      </c>
      <c r="AS151" s="234">
        <f t="shared" si="270"/>
        <v>4.3760403347781605</v>
      </c>
      <c r="AT151" s="234">
        <f t="shared" si="271"/>
        <v>86.239616331814631</v>
      </c>
      <c r="AU151" s="234">
        <f t="shared" si="272"/>
        <v>94.859089718498893</v>
      </c>
      <c r="AY151" s="146">
        <v>0.86876157407407406</v>
      </c>
      <c r="AZ151" s="421">
        <f t="shared" si="20"/>
        <v>45367.868761574071</v>
      </c>
      <c r="BA151" s="185" t="s">
        <v>329</v>
      </c>
      <c r="BB151" s="142">
        <v>3.0000000000000001E-3</v>
      </c>
      <c r="BC151" s="142">
        <v>8.0000000000000002E-3</v>
      </c>
      <c r="BD151" s="142">
        <v>1.2E-2</v>
      </c>
      <c r="BE151" s="142">
        <f t="shared" si="260"/>
        <v>133.71013908758422</v>
      </c>
      <c r="BF151" s="142">
        <f t="shared" si="273"/>
        <v>11142.511590632019</v>
      </c>
      <c r="BG151" s="424">
        <f t="shared" si="199"/>
        <v>33.427534771896056</v>
      </c>
      <c r="BH151" s="403">
        <f t="shared" si="252"/>
        <v>89.156523191556701</v>
      </c>
      <c r="BI151" s="142">
        <f t="shared" si="274"/>
        <v>10.285395314429556</v>
      </c>
      <c r="BJ151" s="142">
        <f t="shared" si="275"/>
        <v>12.155467189780385</v>
      </c>
      <c r="BK151" s="142">
        <f t="shared" si="276"/>
        <v>23.142139457466499</v>
      </c>
      <c r="BL151" s="142">
        <f t="shared" si="277"/>
        <v>45.583001961676445</v>
      </c>
    </row>
    <row r="152" spans="34:64" x14ac:dyDescent="0.25">
      <c r="AH152" s="233">
        <v>0.85</v>
      </c>
      <c r="AI152" s="420">
        <f t="shared" si="116"/>
        <v>45367.85</v>
      </c>
      <c r="AJ152" s="233" t="s">
        <v>326</v>
      </c>
      <c r="AK152" s="234">
        <v>2.1999999999999999E-2</v>
      </c>
      <c r="AL152" s="234">
        <v>6.4000000000000001E-2</v>
      </c>
      <c r="AM152" s="234">
        <v>6.5000000000000002E-2</v>
      </c>
      <c r="AN152" s="234">
        <f t="shared" si="266"/>
        <v>280.06658142580227</v>
      </c>
      <c r="AO152" s="234">
        <f t="shared" si="267"/>
        <v>4308.7166373200344</v>
      </c>
      <c r="AP152" s="425">
        <f t="shared" si="268"/>
        <v>94.791766021040743</v>
      </c>
      <c r="AQ152" s="403">
        <f t="shared" si="251"/>
        <v>284.32397310435016</v>
      </c>
      <c r="AR152" s="234">
        <f t="shared" si="269"/>
        <v>4.243433051906095</v>
      </c>
      <c r="AS152" s="234">
        <f t="shared" si="270"/>
        <v>4.3760403347781605</v>
      </c>
      <c r="AT152" s="234">
        <f t="shared" si="271"/>
        <v>90.548332969134648</v>
      </c>
      <c r="AU152" s="234">
        <f t="shared" si="272"/>
        <v>99.167806355818897</v>
      </c>
      <c r="AY152" s="146">
        <v>0.86892361111111116</v>
      </c>
      <c r="AZ152" s="421">
        <f t="shared" si="20"/>
        <v>45367.868923611109</v>
      </c>
      <c r="BA152" s="185" t="s">
        <v>329</v>
      </c>
      <c r="BB152" s="142">
        <v>3.0000000000000001E-3</v>
      </c>
      <c r="BC152" s="142">
        <v>8.0000000000000002E-3</v>
      </c>
      <c r="BD152" s="142">
        <v>1.2E-2</v>
      </c>
      <c r="BE152" s="142">
        <f t="shared" si="260"/>
        <v>133.71013908758422</v>
      </c>
      <c r="BF152" s="142">
        <f t="shared" si="273"/>
        <v>11142.511590632019</v>
      </c>
      <c r="BG152" s="424">
        <f t="shared" si="199"/>
        <v>33.427534771896056</v>
      </c>
      <c r="BH152" s="403">
        <f t="shared" si="252"/>
        <v>89.156523191556701</v>
      </c>
      <c r="BI152" s="142">
        <f t="shared" si="274"/>
        <v>10.285395314429556</v>
      </c>
      <c r="BJ152" s="142">
        <f t="shared" si="275"/>
        <v>12.155467189780385</v>
      </c>
      <c r="BK152" s="142">
        <f t="shared" si="276"/>
        <v>23.142139457466499</v>
      </c>
      <c r="BL152" s="142">
        <f t="shared" si="277"/>
        <v>45.583001961676445</v>
      </c>
    </row>
    <row r="153" spans="34:64" x14ac:dyDescent="0.25">
      <c r="AH153" s="233">
        <v>0.85006944444444443</v>
      </c>
      <c r="AI153" s="420">
        <f t="shared" si="116"/>
        <v>45367.850069444445</v>
      </c>
      <c r="AJ153" s="233" t="s">
        <v>326</v>
      </c>
      <c r="AK153" s="234">
        <v>2.3E-2</v>
      </c>
      <c r="AL153" s="234">
        <v>6.5000000000000002E-2</v>
      </c>
      <c r="AM153" s="234">
        <v>6.5000000000000002E-2</v>
      </c>
      <c r="AN153" s="234">
        <f t="shared" si="266"/>
        <v>280.06658142580227</v>
      </c>
      <c r="AO153" s="234">
        <f t="shared" si="267"/>
        <v>4308.7166373200344</v>
      </c>
      <c r="AP153" s="425">
        <f t="shared" si="268"/>
        <v>99.100482658360789</v>
      </c>
      <c r="AQ153" s="403">
        <f t="shared" si="251"/>
        <v>288.76653518410569</v>
      </c>
      <c r="AR153" s="234">
        <f t="shared" ref="AR153:AR156" si="278">0.001*((AN153/(AM153+0.001)))</f>
        <v>4.243433051906095</v>
      </c>
      <c r="AS153" s="234">
        <f t="shared" ref="AS153:AS156" si="279">0.001*((AN153/(AM153-0.001)))</f>
        <v>4.3760403347781605</v>
      </c>
      <c r="AT153" s="234">
        <f t="shared" ref="AT153:AT156" si="280">AP153-AR153</f>
        <v>94.857049606454694</v>
      </c>
      <c r="AU153" s="234">
        <f t="shared" ref="AU153:AU156" si="281">AP153+AS153</f>
        <v>103.47652299313896</v>
      </c>
      <c r="AY153" s="146">
        <v>0.869074074074074</v>
      </c>
      <c r="AZ153" s="421">
        <f t="shared" si="20"/>
        <v>45367.869074074071</v>
      </c>
      <c r="BA153" s="185" t="s">
        <v>329</v>
      </c>
      <c r="BB153" s="142">
        <v>4.0000000000000001E-3</v>
      </c>
      <c r="BC153" s="142">
        <v>8.9999999999999993E-3</v>
      </c>
      <c r="BD153" s="142">
        <v>1.2E-2</v>
      </c>
      <c r="BE153" s="142">
        <f t="shared" si="260"/>
        <v>133.71013908758422</v>
      </c>
      <c r="BF153" s="142">
        <f t="shared" si="273"/>
        <v>11142.511590632019</v>
      </c>
      <c r="BG153" s="424">
        <f t="shared" si="199"/>
        <v>44.570046362528075</v>
      </c>
      <c r="BH153" s="403">
        <f t="shared" si="252"/>
        <v>100.30108859050128</v>
      </c>
      <c r="BI153" s="142">
        <f t="shared" si="274"/>
        <v>10.285395314429556</v>
      </c>
      <c r="BJ153" s="142">
        <f t="shared" si="275"/>
        <v>12.155467189780385</v>
      </c>
      <c r="BK153" s="142">
        <f t="shared" si="276"/>
        <v>34.284651048098517</v>
      </c>
      <c r="BL153" s="142">
        <f t="shared" si="277"/>
        <v>56.725513552308456</v>
      </c>
    </row>
    <row r="154" spans="34:64" x14ac:dyDescent="0.25">
      <c r="AH154" s="233">
        <v>0.85013888888888889</v>
      </c>
      <c r="AI154" s="420">
        <f t="shared" si="116"/>
        <v>45367.850138888891</v>
      </c>
      <c r="AJ154" s="233" t="s">
        <v>326</v>
      </c>
      <c r="AK154" s="234">
        <v>2.3E-2</v>
      </c>
      <c r="AL154" s="234">
        <v>6.5000000000000002E-2</v>
      </c>
      <c r="AM154" s="234">
        <v>6.5000000000000002E-2</v>
      </c>
      <c r="AN154" s="234">
        <f t="shared" si="266"/>
        <v>280.06658142580227</v>
      </c>
      <c r="AO154" s="234">
        <f t="shared" si="267"/>
        <v>4308.7166373200344</v>
      </c>
      <c r="AP154" s="425">
        <f t="shared" si="268"/>
        <v>99.100482658360789</v>
      </c>
      <c r="AQ154" s="403">
        <f t="shared" si="251"/>
        <v>288.76653518410569</v>
      </c>
      <c r="AR154" s="234">
        <f t="shared" si="278"/>
        <v>4.243433051906095</v>
      </c>
      <c r="AS154" s="234">
        <f t="shared" si="279"/>
        <v>4.3760403347781605</v>
      </c>
      <c r="AT154" s="234">
        <f t="shared" si="280"/>
        <v>94.857049606454694</v>
      </c>
      <c r="AU154" s="234">
        <f t="shared" si="281"/>
        <v>103.47652299313896</v>
      </c>
      <c r="AY154" s="146">
        <v>0.86918981481481483</v>
      </c>
      <c r="AZ154" s="421">
        <f t="shared" si="20"/>
        <v>45367.869189814817</v>
      </c>
      <c r="BA154" s="185" t="s">
        <v>329</v>
      </c>
      <c r="BB154" s="142">
        <v>5.0000000000000001E-3</v>
      </c>
      <c r="BC154" s="142">
        <v>8.9999999999999993E-3</v>
      </c>
      <c r="BD154" s="142">
        <v>1.2E-2</v>
      </c>
      <c r="BE154" s="142">
        <f t="shared" si="260"/>
        <v>133.71013908758422</v>
      </c>
      <c r="BF154" s="142">
        <f t="shared" si="273"/>
        <v>11142.511590632019</v>
      </c>
      <c r="BG154" s="424">
        <f t="shared" si="199"/>
        <v>55.712557953160093</v>
      </c>
      <c r="BH154" s="403">
        <f t="shared" si="252"/>
        <v>100.30108859050128</v>
      </c>
      <c r="BI154" s="142">
        <f t="shared" si="274"/>
        <v>10.285395314429556</v>
      </c>
      <c r="BJ154" s="142">
        <f t="shared" si="275"/>
        <v>12.155467189780385</v>
      </c>
      <c r="BK154" s="142">
        <f t="shared" si="276"/>
        <v>45.427162638730536</v>
      </c>
      <c r="BL154" s="142">
        <f t="shared" si="277"/>
        <v>67.868025142940482</v>
      </c>
    </row>
    <row r="155" spans="34:64" x14ac:dyDescent="0.25">
      <c r="AH155" s="233">
        <v>0.85020833333333334</v>
      </c>
      <c r="AI155" s="420">
        <f t="shared" si="116"/>
        <v>45367.850208333337</v>
      </c>
      <c r="AJ155" s="233" t="s">
        <v>326</v>
      </c>
      <c r="AK155" s="234">
        <v>2.3E-2</v>
      </c>
      <c r="AL155" s="234">
        <v>6.5000000000000002E-2</v>
      </c>
      <c r="AM155" s="234">
        <v>6.5000000000000002E-2</v>
      </c>
      <c r="AN155" s="234">
        <f t="shared" si="266"/>
        <v>280.06658142580227</v>
      </c>
      <c r="AO155" s="234">
        <f t="shared" si="267"/>
        <v>4308.7166373200344</v>
      </c>
      <c r="AP155" s="425">
        <f t="shared" si="268"/>
        <v>99.100482658360789</v>
      </c>
      <c r="AQ155" s="403">
        <f t="shared" si="251"/>
        <v>288.76653518410569</v>
      </c>
      <c r="AR155" s="234">
        <f t="shared" si="278"/>
        <v>4.243433051906095</v>
      </c>
      <c r="AS155" s="234">
        <f t="shared" si="279"/>
        <v>4.3760403347781605</v>
      </c>
      <c r="AT155" s="234">
        <f t="shared" si="280"/>
        <v>94.857049606454694</v>
      </c>
      <c r="AU155" s="234">
        <f t="shared" si="281"/>
        <v>103.47652299313896</v>
      </c>
      <c r="AY155" s="146">
        <v>0.86935185185185182</v>
      </c>
      <c r="AZ155" s="421">
        <f t="shared" si="20"/>
        <v>45367.869351851848</v>
      </c>
      <c r="BA155" s="185" t="s">
        <v>329</v>
      </c>
      <c r="BB155" s="142">
        <v>4.0000000000000001E-3</v>
      </c>
      <c r="BC155" s="142">
        <v>0.01</v>
      </c>
      <c r="BD155" s="142">
        <v>1.2E-2</v>
      </c>
      <c r="BE155" s="142">
        <f t="shared" si="260"/>
        <v>133.71013908758422</v>
      </c>
      <c r="BF155" s="142">
        <f t="shared" si="273"/>
        <v>11142.511590632019</v>
      </c>
      <c r="BG155" s="424">
        <f t="shared" si="199"/>
        <v>44.570046362528075</v>
      </c>
      <c r="BH155" s="403">
        <f t="shared" si="252"/>
        <v>111.44565398944587</v>
      </c>
      <c r="BI155" s="142">
        <f t="shared" si="274"/>
        <v>10.285395314429556</v>
      </c>
      <c r="BJ155" s="142">
        <f t="shared" si="275"/>
        <v>12.155467189780385</v>
      </c>
      <c r="BK155" s="142">
        <f t="shared" si="276"/>
        <v>34.284651048098517</v>
      </c>
      <c r="BL155" s="142">
        <f t="shared" si="277"/>
        <v>56.725513552308456</v>
      </c>
    </row>
    <row r="156" spans="34:64" x14ac:dyDescent="0.25">
      <c r="AH156" s="233">
        <v>0.85028935185185184</v>
      </c>
      <c r="AI156" s="420">
        <f t="shared" si="116"/>
        <v>45367.850289351853</v>
      </c>
      <c r="AJ156" s="233" t="s">
        <v>326</v>
      </c>
      <c r="AK156" s="234">
        <v>2.1000000000000001E-2</v>
      </c>
      <c r="AL156" s="234">
        <v>6.5000000000000002E-2</v>
      </c>
      <c r="AM156" s="234">
        <v>6.5000000000000002E-2</v>
      </c>
      <c r="AN156" s="234">
        <f t="shared" si="266"/>
        <v>280.06658142580227</v>
      </c>
      <c r="AO156" s="234">
        <f t="shared" si="267"/>
        <v>4308.7166373200344</v>
      </c>
      <c r="AP156" s="425">
        <f t="shared" si="268"/>
        <v>90.483049383720726</v>
      </c>
      <c r="AQ156" s="403">
        <f t="shared" si="251"/>
        <v>288.76653518410569</v>
      </c>
      <c r="AR156" s="234">
        <f t="shared" si="278"/>
        <v>4.243433051906095</v>
      </c>
      <c r="AS156" s="234">
        <f t="shared" si="279"/>
        <v>4.3760403347781605</v>
      </c>
      <c r="AT156" s="234">
        <f t="shared" si="280"/>
        <v>86.239616331814631</v>
      </c>
      <c r="AU156" s="234">
        <f t="shared" si="281"/>
        <v>94.859089718498893</v>
      </c>
      <c r="AY156" s="146">
        <v>0.86953703703703711</v>
      </c>
      <c r="AZ156" s="421">
        <f t="shared" si="20"/>
        <v>45367.869537037041</v>
      </c>
      <c r="BA156" s="185" t="s">
        <v>329</v>
      </c>
      <c r="BB156" s="142">
        <v>5.0000000000000001E-3</v>
      </c>
      <c r="BC156" s="142">
        <v>0.01</v>
      </c>
      <c r="BD156" s="142">
        <v>1.2E-2</v>
      </c>
      <c r="BE156" s="142">
        <f t="shared" si="260"/>
        <v>133.71013908758422</v>
      </c>
      <c r="BF156" s="142">
        <f t="shared" si="273"/>
        <v>11142.511590632019</v>
      </c>
      <c r="BG156" s="424">
        <f t="shared" si="199"/>
        <v>55.712557953160093</v>
      </c>
      <c r="BH156" s="403">
        <f t="shared" si="252"/>
        <v>111.44565398944587</v>
      </c>
      <c r="BI156" s="142">
        <f t="shared" si="274"/>
        <v>10.285395314429556</v>
      </c>
      <c r="BJ156" s="142">
        <f t="shared" si="275"/>
        <v>12.155467189780385</v>
      </c>
      <c r="BK156" s="142">
        <f t="shared" si="276"/>
        <v>45.427162638730536</v>
      </c>
      <c r="BL156" s="142">
        <f t="shared" si="277"/>
        <v>67.868025142940482</v>
      </c>
    </row>
    <row r="157" spans="34:64" x14ac:dyDescent="0.25">
      <c r="AH157" s="233">
        <v>0.85037037037037033</v>
      </c>
      <c r="AI157" s="420">
        <f t="shared" si="116"/>
        <v>45367.850370370368</v>
      </c>
      <c r="AJ157" s="233" t="s">
        <v>326</v>
      </c>
      <c r="AK157" s="234">
        <v>2.1999999999999999E-2</v>
      </c>
      <c r="AL157" s="234">
        <v>6.5000000000000002E-2</v>
      </c>
      <c r="AM157" s="234">
        <v>6.5000000000000002E-2</v>
      </c>
      <c r="AN157" s="234">
        <f t="shared" si="266"/>
        <v>280.06658142580227</v>
      </c>
      <c r="AO157" s="234">
        <f t="shared" ref="AO157:AO160" si="282">AN157/AM157</f>
        <v>4308.7166373200344</v>
      </c>
      <c r="AP157" s="425">
        <f t="shared" ref="AP157:AP160" si="283">AK157*AO157</f>
        <v>94.791766021040743</v>
      </c>
      <c r="AQ157" s="403">
        <f t="shared" si="251"/>
        <v>288.76653518410569</v>
      </c>
      <c r="AR157" s="234">
        <f t="shared" ref="AR157:AR160" si="284">0.001*((AN157/(AM157+0.001)))</f>
        <v>4.243433051906095</v>
      </c>
      <c r="AS157" s="234">
        <f t="shared" ref="AS157:AS160" si="285">0.001*((AN157/(AM157-0.001)))</f>
        <v>4.3760403347781605</v>
      </c>
      <c r="AT157" s="234">
        <f t="shared" ref="AT157:AT160" si="286">AP157-AR157</f>
        <v>90.548332969134648</v>
      </c>
      <c r="AU157" s="234">
        <f t="shared" ref="AU157:AU160" si="287">AP157+AS157</f>
        <v>99.167806355818897</v>
      </c>
      <c r="AY157" s="146">
        <v>0.86987268518518512</v>
      </c>
      <c r="AZ157" s="421">
        <f t="shared" si="20"/>
        <v>45367.869872685187</v>
      </c>
      <c r="BA157" s="185" t="s">
        <v>329</v>
      </c>
      <c r="BB157" s="142">
        <v>5.0000000000000001E-3</v>
      </c>
      <c r="BC157" s="142">
        <v>0.01</v>
      </c>
      <c r="BD157" s="142">
        <v>1.2E-2</v>
      </c>
      <c r="BE157" s="142">
        <f t="shared" si="260"/>
        <v>133.71013908758422</v>
      </c>
      <c r="BF157" s="142">
        <f t="shared" si="273"/>
        <v>11142.511590632019</v>
      </c>
      <c r="BG157" s="424">
        <f t="shared" si="199"/>
        <v>55.712557953160093</v>
      </c>
      <c r="BH157" s="403">
        <f t="shared" si="252"/>
        <v>111.44565398944587</v>
      </c>
      <c r="BI157" s="142">
        <f t="shared" si="274"/>
        <v>10.285395314429556</v>
      </c>
      <c r="BJ157" s="142">
        <f t="shared" si="275"/>
        <v>12.155467189780385</v>
      </c>
      <c r="BK157" s="142">
        <f t="shared" si="276"/>
        <v>45.427162638730536</v>
      </c>
      <c r="BL157" s="142">
        <f t="shared" si="277"/>
        <v>67.868025142940482</v>
      </c>
    </row>
    <row r="158" spans="34:64" x14ac:dyDescent="0.25">
      <c r="AH158" s="233">
        <v>0.85046296296296298</v>
      </c>
      <c r="AI158" s="420">
        <f t="shared" si="116"/>
        <v>45367.850462962961</v>
      </c>
      <c r="AJ158" s="233" t="s">
        <v>326</v>
      </c>
      <c r="AK158" s="234">
        <v>2.5000000000000001E-2</v>
      </c>
      <c r="AL158" s="234">
        <v>6.5000000000000002E-2</v>
      </c>
      <c r="AM158" s="234">
        <v>6.5000000000000002E-2</v>
      </c>
      <c r="AN158" s="234">
        <f t="shared" si="266"/>
        <v>280.06658142580227</v>
      </c>
      <c r="AO158" s="234">
        <f t="shared" si="282"/>
        <v>4308.7166373200344</v>
      </c>
      <c r="AP158" s="425">
        <f t="shared" si="283"/>
        <v>107.71791593300087</v>
      </c>
      <c r="AQ158" s="403">
        <f t="shared" si="251"/>
        <v>288.76653518410569</v>
      </c>
      <c r="AR158" s="234">
        <f t="shared" si="284"/>
        <v>4.243433051906095</v>
      </c>
      <c r="AS158" s="234">
        <f t="shared" si="285"/>
        <v>4.3760403347781605</v>
      </c>
      <c r="AT158" s="234">
        <f t="shared" si="286"/>
        <v>103.47448288109477</v>
      </c>
      <c r="AU158" s="234">
        <f t="shared" si="287"/>
        <v>112.09395626777902</v>
      </c>
      <c r="AY158" s="146">
        <v>0.87018518518518517</v>
      </c>
      <c r="AZ158" s="421">
        <f t="shared" si="20"/>
        <v>45367.870185185187</v>
      </c>
      <c r="BA158" s="185" t="s">
        <v>329</v>
      </c>
      <c r="BB158" s="142">
        <v>4.0000000000000001E-3</v>
      </c>
      <c r="BC158" s="142">
        <v>0.01</v>
      </c>
      <c r="BD158" s="142">
        <v>1.2E-2</v>
      </c>
      <c r="BE158" s="142">
        <f t="shared" si="260"/>
        <v>133.71013908758422</v>
      </c>
      <c r="BF158" s="142">
        <f t="shared" si="273"/>
        <v>11142.511590632019</v>
      </c>
      <c r="BG158" s="424">
        <f t="shared" si="199"/>
        <v>44.570046362528075</v>
      </c>
      <c r="BH158" s="403">
        <f t="shared" si="252"/>
        <v>111.44565398944587</v>
      </c>
      <c r="BI158" s="142">
        <f t="shared" si="274"/>
        <v>10.285395314429556</v>
      </c>
      <c r="BJ158" s="142">
        <f t="shared" si="275"/>
        <v>12.155467189780385</v>
      </c>
      <c r="BK158" s="142">
        <f t="shared" si="276"/>
        <v>34.284651048098517</v>
      </c>
      <c r="BL158" s="142">
        <f t="shared" si="277"/>
        <v>56.725513552308456</v>
      </c>
    </row>
    <row r="159" spans="34:64" x14ac:dyDescent="0.25">
      <c r="AH159" s="233">
        <v>0.8505787037037037</v>
      </c>
      <c r="AI159" s="420">
        <f t="shared" si="116"/>
        <v>45367.850578703707</v>
      </c>
      <c r="AJ159" s="233" t="s">
        <v>326</v>
      </c>
      <c r="AK159" s="234">
        <v>2.3E-2</v>
      </c>
      <c r="AL159" s="234">
        <v>6.5000000000000002E-2</v>
      </c>
      <c r="AM159" s="234">
        <v>6.5000000000000002E-2</v>
      </c>
      <c r="AN159" s="234">
        <f t="shared" si="266"/>
        <v>280.06658142580227</v>
      </c>
      <c r="AO159" s="234">
        <f t="shared" si="282"/>
        <v>4308.7166373200344</v>
      </c>
      <c r="AP159" s="425">
        <f t="shared" si="283"/>
        <v>99.100482658360789</v>
      </c>
      <c r="AQ159" s="403">
        <f t="shared" si="251"/>
        <v>288.76653518410569</v>
      </c>
      <c r="AR159" s="234">
        <f t="shared" si="284"/>
        <v>4.243433051906095</v>
      </c>
      <c r="AS159" s="234">
        <f t="shared" si="285"/>
        <v>4.3760403347781605</v>
      </c>
      <c r="AT159" s="234">
        <f t="shared" si="286"/>
        <v>94.857049606454694</v>
      </c>
      <c r="AU159" s="234">
        <f t="shared" si="287"/>
        <v>103.47652299313896</v>
      </c>
      <c r="AY159" s="146">
        <v>0.87055555555555564</v>
      </c>
      <c r="AZ159" s="421">
        <f t="shared" si="20"/>
        <v>45367.870555555557</v>
      </c>
      <c r="BA159" s="185" t="s">
        <v>329</v>
      </c>
      <c r="BB159" s="142">
        <v>5.0000000000000001E-3</v>
      </c>
      <c r="BC159" s="142">
        <v>0.01</v>
      </c>
      <c r="BD159" s="142">
        <v>1.2E-2</v>
      </c>
      <c r="BE159" s="142">
        <f t="shared" si="260"/>
        <v>133.71013908758422</v>
      </c>
      <c r="BF159" s="142">
        <f t="shared" si="273"/>
        <v>11142.511590632019</v>
      </c>
      <c r="BG159" s="424">
        <f t="shared" si="199"/>
        <v>55.712557953160093</v>
      </c>
      <c r="BH159" s="403">
        <f t="shared" si="252"/>
        <v>111.44565398944587</v>
      </c>
      <c r="BI159" s="142">
        <f t="shared" si="274"/>
        <v>10.285395314429556</v>
      </c>
      <c r="BJ159" s="142">
        <f t="shared" si="275"/>
        <v>12.155467189780385</v>
      </c>
      <c r="BK159" s="142">
        <f t="shared" si="276"/>
        <v>45.427162638730536</v>
      </c>
      <c r="BL159" s="142">
        <f t="shared" si="277"/>
        <v>67.868025142940482</v>
      </c>
    </row>
    <row r="160" spans="34:64" x14ac:dyDescent="0.25">
      <c r="AH160" s="233">
        <v>0.85068287037037038</v>
      </c>
      <c r="AI160" s="420">
        <f t="shared" si="116"/>
        <v>45367.850682870368</v>
      </c>
      <c r="AJ160" s="233" t="s">
        <v>326</v>
      </c>
      <c r="AK160" s="234">
        <v>2.1999999999999999E-2</v>
      </c>
      <c r="AL160" s="234">
        <v>6.5000000000000002E-2</v>
      </c>
      <c r="AM160" s="234">
        <v>6.5000000000000002E-2</v>
      </c>
      <c r="AN160" s="234">
        <f t="shared" si="266"/>
        <v>280.06658142580227</v>
      </c>
      <c r="AO160" s="234">
        <f t="shared" si="282"/>
        <v>4308.7166373200344</v>
      </c>
      <c r="AP160" s="425">
        <f t="shared" si="283"/>
        <v>94.791766021040743</v>
      </c>
      <c r="AQ160" s="403">
        <f t="shared" si="251"/>
        <v>288.76653518410569</v>
      </c>
      <c r="AR160" s="234">
        <f t="shared" si="284"/>
        <v>4.243433051906095</v>
      </c>
      <c r="AS160" s="234">
        <f t="shared" si="285"/>
        <v>4.3760403347781605</v>
      </c>
      <c r="AT160" s="234">
        <f t="shared" si="286"/>
        <v>90.548332969134648</v>
      </c>
      <c r="AU160" s="234">
        <f t="shared" si="287"/>
        <v>99.167806355818897</v>
      </c>
      <c r="AY160" s="146">
        <v>0.8709837962962963</v>
      </c>
      <c r="AZ160" s="421">
        <f t="shared" si="20"/>
        <v>45367.870983796296</v>
      </c>
      <c r="BA160" s="185" t="s">
        <v>329</v>
      </c>
      <c r="BB160" s="142">
        <v>4.0000000000000001E-3</v>
      </c>
      <c r="BC160" s="142">
        <v>0.01</v>
      </c>
      <c r="BD160" s="142">
        <v>1.2E-2</v>
      </c>
      <c r="BE160" s="142">
        <f t="shared" si="260"/>
        <v>133.71013908758422</v>
      </c>
      <c r="BF160" s="142">
        <f t="shared" si="273"/>
        <v>11142.511590632019</v>
      </c>
      <c r="BG160" s="424">
        <f t="shared" si="199"/>
        <v>44.570046362528075</v>
      </c>
      <c r="BH160" s="403">
        <f t="shared" si="252"/>
        <v>111.44565398944587</v>
      </c>
      <c r="BI160" s="142">
        <f t="shared" si="274"/>
        <v>10.285395314429556</v>
      </c>
      <c r="BJ160" s="142">
        <f t="shared" si="275"/>
        <v>12.155467189780385</v>
      </c>
      <c r="BK160" s="142">
        <f t="shared" si="276"/>
        <v>34.284651048098517</v>
      </c>
      <c r="BL160" s="142">
        <f t="shared" si="277"/>
        <v>56.725513552308456</v>
      </c>
    </row>
    <row r="161" spans="34:64" x14ac:dyDescent="0.25">
      <c r="AH161" s="233">
        <v>0.85769675925925926</v>
      </c>
      <c r="AI161" s="420">
        <f t="shared" si="116"/>
        <v>45367.85769675926</v>
      </c>
      <c r="AJ161" s="233" t="s">
        <v>326</v>
      </c>
      <c r="AK161" s="234">
        <v>2.1999999999999999E-2</v>
      </c>
      <c r="AL161" s="234">
        <v>6.5000000000000002E-2</v>
      </c>
      <c r="AM161" s="234">
        <v>6.5000000000000002E-2</v>
      </c>
      <c r="AN161" s="234">
        <f t="shared" si="266"/>
        <v>280.06658142580227</v>
      </c>
      <c r="AO161" s="234">
        <f t="shared" ref="AO161:AO169" si="288">AN161/AM161</f>
        <v>4308.7166373200344</v>
      </c>
      <c r="AP161" s="425">
        <f t="shared" ref="AP161:AP169" si="289">AK161*AO161</f>
        <v>94.791766021040743</v>
      </c>
      <c r="AQ161" s="403">
        <f t="shared" si="251"/>
        <v>288.76653518410569</v>
      </c>
      <c r="AR161" s="234">
        <f t="shared" ref="AR161:AR169" si="290">0.001*((AN161/(AM161+0.001)))</f>
        <v>4.243433051906095</v>
      </c>
      <c r="AS161" s="234">
        <f t="shared" ref="AS161:AS169" si="291">0.001*((AN161/(AM161-0.001)))</f>
        <v>4.3760403347781605</v>
      </c>
      <c r="AT161" s="234">
        <f t="shared" ref="AT161:AT169" si="292">AP161-AR161</f>
        <v>90.548332969134648</v>
      </c>
      <c r="AU161" s="234">
        <f t="shared" ref="AU161:AU169" si="293">AP161+AS161</f>
        <v>99.167806355818897</v>
      </c>
      <c r="AY161" s="146">
        <v>0.87123842592592593</v>
      </c>
      <c r="AZ161" s="421">
        <f t="shared" si="20"/>
        <v>45367.871238425927</v>
      </c>
      <c r="BA161" s="185" t="s">
        <v>329</v>
      </c>
      <c r="BB161" s="142">
        <v>5.0000000000000001E-3</v>
      </c>
      <c r="BC161" s="142">
        <v>0.01</v>
      </c>
      <c r="BD161" s="142">
        <v>1.2E-2</v>
      </c>
      <c r="BE161" s="142">
        <f t="shared" si="260"/>
        <v>133.71013908758422</v>
      </c>
      <c r="BF161" s="142">
        <f t="shared" si="273"/>
        <v>11142.511590632019</v>
      </c>
      <c r="BG161" s="424">
        <f t="shared" si="199"/>
        <v>55.712557953160093</v>
      </c>
      <c r="BH161" s="403">
        <f t="shared" si="252"/>
        <v>111.44565398944587</v>
      </c>
      <c r="BI161" s="142">
        <f t="shared" si="274"/>
        <v>10.285395314429556</v>
      </c>
      <c r="BJ161" s="142">
        <f t="shared" si="275"/>
        <v>12.155467189780385</v>
      </c>
      <c r="BK161" s="142">
        <f t="shared" si="276"/>
        <v>45.427162638730536</v>
      </c>
      <c r="BL161" s="142">
        <f t="shared" si="277"/>
        <v>67.868025142940482</v>
      </c>
    </row>
    <row r="162" spans="34:64" x14ac:dyDescent="0.25">
      <c r="AH162" s="233">
        <v>0.85091435185185194</v>
      </c>
      <c r="AI162" s="420">
        <f t="shared" si="116"/>
        <v>45367.850914351853</v>
      </c>
      <c r="AJ162" s="233" t="s">
        <v>326</v>
      </c>
      <c r="AK162" s="234">
        <v>2.3E-2</v>
      </c>
      <c r="AL162" s="234">
        <v>6.5000000000000002E-2</v>
      </c>
      <c r="AM162" s="234">
        <v>6.5000000000000002E-2</v>
      </c>
      <c r="AN162" s="234">
        <f t="shared" si="266"/>
        <v>280.06658142580227</v>
      </c>
      <c r="AO162" s="234">
        <f t="shared" si="288"/>
        <v>4308.7166373200344</v>
      </c>
      <c r="AP162" s="425">
        <f t="shared" si="289"/>
        <v>99.100482658360789</v>
      </c>
      <c r="AQ162" s="403">
        <f t="shared" si="251"/>
        <v>288.76653518410569</v>
      </c>
      <c r="AR162" s="234">
        <f t="shared" si="290"/>
        <v>4.243433051906095</v>
      </c>
      <c r="AS162" s="234">
        <f t="shared" si="291"/>
        <v>4.3760403347781605</v>
      </c>
      <c r="AT162" s="234">
        <f t="shared" si="292"/>
        <v>94.857049606454694</v>
      </c>
      <c r="AU162" s="234">
        <f t="shared" si="293"/>
        <v>103.47652299313896</v>
      </c>
      <c r="AY162" s="146">
        <v>0.87159722222222225</v>
      </c>
      <c r="AZ162" s="421">
        <f t="shared" si="20"/>
        <v>45367.87159722222</v>
      </c>
      <c r="BA162" s="185" t="s">
        <v>329</v>
      </c>
      <c r="BB162" s="142">
        <v>5.0000000000000001E-3</v>
      </c>
      <c r="BC162" s="142">
        <v>0.01</v>
      </c>
      <c r="BD162" s="142">
        <v>1.2E-2</v>
      </c>
      <c r="BE162" s="142">
        <f t="shared" si="260"/>
        <v>133.71013908758422</v>
      </c>
      <c r="BF162" s="142">
        <f t="shared" si="273"/>
        <v>11142.511590632019</v>
      </c>
      <c r="BG162" s="424">
        <f t="shared" si="199"/>
        <v>55.712557953160093</v>
      </c>
      <c r="BH162" s="403">
        <f t="shared" si="252"/>
        <v>111.44565398944587</v>
      </c>
      <c r="BI162" s="142">
        <f t="shared" si="274"/>
        <v>10.285395314429556</v>
      </c>
      <c r="BJ162" s="142">
        <f t="shared" si="275"/>
        <v>12.155467189780385</v>
      </c>
      <c r="BK162" s="142">
        <f t="shared" si="276"/>
        <v>45.427162638730536</v>
      </c>
      <c r="BL162" s="142">
        <f t="shared" si="277"/>
        <v>67.868025142940482</v>
      </c>
    </row>
    <row r="163" spans="34:64" x14ac:dyDescent="0.25">
      <c r="AH163" s="233">
        <v>0.85100694444444447</v>
      </c>
      <c r="AI163" s="420">
        <f t="shared" si="116"/>
        <v>45367.851006944446</v>
      </c>
      <c r="AJ163" s="233" t="s">
        <v>326</v>
      </c>
      <c r="AK163" s="234">
        <v>2.1999999999999999E-2</v>
      </c>
      <c r="AL163" s="234">
        <v>6.5000000000000002E-2</v>
      </c>
      <c r="AM163" s="234">
        <v>6.5000000000000002E-2</v>
      </c>
      <c r="AN163" s="234">
        <f t="shared" si="266"/>
        <v>280.06658142580227</v>
      </c>
      <c r="AO163" s="234">
        <f t="shared" si="288"/>
        <v>4308.7166373200344</v>
      </c>
      <c r="AP163" s="425">
        <f t="shared" si="289"/>
        <v>94.791766021040743</v>
      </c>
      <c r="AQ163" s="403">
        <f t="shared" si="251"/>
        <v>288.76653518410569</v>
      </c>
      <c r="AR163" s="234">
        <f t="shared" si="290"/>
        <v>4.243433051906095</v>
      </c>
      <c r="AS163" s="234">
        <f t="shared" si="291"/>
        <v>4.3760403347781605</v>
      </c>
      <c r="AT163" s="234">
        <f t="shared" si="292"/>
        <v>90.548332969134648</v>
      </c>
      <c r="AU163" s="234">
        <f t="shared" si="293"/>
        <v>99.167806355818897</v>
      </c>
      <c r="AY163" s="146">
        <v>0.87195601851851856</v>
      </c>
      <c r="AZ163" s="421">
        <f t="shared" si="20"/>
        <v>45367.87195601852</v>
      </c>
      <c r="BA163" s="185" t="s">
        <v>329</v>
      </c>
      <c r="BB163" s="142">
        <v>5.0000000000000001E-3</v>
      </c>
      <c r="BC163" s="142">
        <v>0.01</v>
      </c>
      <c r="BD163" s="142">
        <v>1.2E-2</v>
      </c>
      <c r="BE163" s="142">
        <f t="shared" si="260"/>
        <v>133.71013908758422</v>
      </c>
      <c r="BF163" s="142">
        <f t="shared" ref="BF163:BF173" si="294">BE163/BD163</f>
        <v>11142.511590632019</v>
      </c>
      <c r="BG163" s="424">
        <f t="shared" ref="BG163:BG173" si="295">BB163*BF163</f>
        <v>55.712557953160093</v>
      </c>
      <c r="BH163" s="403">
        <f t="shared" si="252"/>
        <v>111.44565398944587</v>
      </c>
      <c r="BI163" s="142">
        <f t="shared" ref="BI163:BI173" si="296">0.001*((BE163/(BD163+0.001)))</f>
        <v>10.285395314429556</v>
      </c>
      <c r="BJ163" s="142">
        <f t="shared" ref="BJ163:BJ173" si="297">0.001*((BE163/(BD163-0.001)))</f>
        <v>12.155467189780385</v>
      </c>
      <c r="BK163" s="142">
        <f t="shared" ref="BK163:BK173" si="298">BG163-BI163</f>
        <v>45.427162638730536</v>
      </c>
      <c r="BL163" s="142">
        <f t="shared" ref="BL163:BL173" si="299">BG163+BJ163</f>
        <v>67.868025142940482</v>
      </c>
    </row>
    <row r="164" spans="34:64" x14ac:dyDescent="0.25">
      <c r="AH164" s="233">
        <v>0.85112268518518519</v>
      </c>
      <c r="AI164" s="420">
        <f t="shared" si="116"/>
        <v>45367.851122685184</v>
      </c>
      <c r="AJ164" s="233" t="s">
        <v>326</v>
      </c>
      <c r="AK164" s="234">
        <v>1.9E-2</v>
      </c>
      <c r="AL164" s="234">
        <v>6.5000000000000002E-2</v>
      </c>
      <c r="AM164" s="234">
        <v>6.5000000000000002E-2</v>
      </c>
      <c r="AN164" s="234">
        <f t="shared" si="266"/>
        <v>280.06658142580227</v>
      </c>
      <c r="AO164" s="234">
        <f t="shared" si="288"/>
        <v>4308.7166373200344</v>
      </c>
      <c r="AP164" s="425">
        <f t="shared" si="289"/>
        <v>81.865616109080648</v>
      </c>
      <c r="AQ164" s="403">
        <f t="shared" si="251"/>
        <v>288.76653518410569</v>
      </c>
      <c r="AR164" s="234">
        <f t="shared" si="290"/>
        <v>4.243433051906095</v>
      </c>
      <c r="AS164" s="234">
        <f t="shared" si="291"/>
        <v>4.3760403347781605</v>
      </c>
      <c r="AT164" s="234">
        <f t="shared" si="292"/>
        <v>77.622183057174553</v>
      </c>
      <c r="AU164" s="234">
        <f t="shared" si="293"/>
        <v>86.241656443858801</v>
      </c>
      <c r="AY164" s="146">
        <v>0.87233796296296295</v>
      </c>
      <c r="AZ164" s="421">
        <f t="shared" si="20"/>
        <v>45367.872337962966</v>
      </c>
      <c r="BA164" s="185" t="s">
        <v>329</v>
      </c>
      <c r="BB164" s="142">
        <v>5.0000000000000001E-3</v>
      </c>
      <c r="BC164" s="142">
        <v>0.01</v>
      </c>
      <c r="BD164" s="142">
        <v>1.2E-2</v>
      </c>
      <c r="BE164" s="142">
        <f t="shared" si="260"/>
        <v>133.71013908758422</v>
      </c>
      <c r="BF164" s="142">
        <f t="shared" si="294"/>
        <v>11142.511590632019</v>
      </c>
      <c r="BG164" s="424">
        <f t="shared" si="295"/>
        <v>55.712557953160093</v>
      </c>
      <c r="BH164" s="403">
        <f t="shared" si="252"/>
        <v>111.44565398944587</v>
      </c>
      <c r="BI164" s="142">
        <f t="shared" si="296"/>
        <v>10.285395314429556</v>
      </c>
      <c r="BJ164" s="142">
        <f t="shared" si="297"/>
        <v>12.155467189780385</v>
      </c>
      <c r="BK164" s="142">
        <f t="shared" si="298"/>
        <v>45.427162638730536</v>
      </c>
      <c r="BL164" s="142">
        <f t="shared" si="299"/>
        <v>67.868025142940482</v>
      </c>
    </row>
    <row r="165" spans="34:64" x14ac:dyDescent="0.25">
      <c r="AH165" s="233">
        <v>0.85121527777777783</v>
      </c>
      <c r="AI165" s="420">
        <f t="shared" si="116"/>
        <v>45367.851215277777</v>
      </c>
      <c r="AJ165" s="233" t="s">
        <v>326</v>
      </c>
      <c r="AK165" s="234">
        <v>0.02</v>
      </c>
      <c r="AL165" s="234">
        <v>6.5000000000000002E-2</v>
      </c>
      <c r="AM165" s="234">
        <v>6.5000000000000002E-2</v>
      </c>
      <c r="AN165" s="234">
        <f t="shared" si="266"/>
        <v>280.06658142580227</v>
      </c>
      <c r="AO165" s="234">
        <f t="shared" si="288"/>
        <v>4308.7166373200344</v>
      </c>
      <c r="AP165" s="425">
        <f t="shared" si="289"/>
        <v>86.174332746400694</v>
      </c>
      <c r="AQ165" s="403">
        <f t="shared" si="251"/>
        <v>288.76653518410569</v>
      </c>
      <c r="AR165" s="234">
        <f t="shared" si="290"/>
        <v>4.243433051906095</v>
      </c>
      <c r="AS165" s="234">
        <f t="shared" si="291"/>
        <v>4.3760403347781605</v>
      </c>
      <c r="AT165" s="234">
        <f t="shared" si="292"/>
        <v>81.930899694494599</v>
      </c>
      <c r="AU165" s="234">
        <f t="shared" si="293"/>
        <v>90.550373081178861</v>
      </c>
      <c r="AY165" s="146">
        <v>0.87263888888888896</v>
      </c>
      <c r="AZ165" s="421">
        <f t="shared" si="20"/>
        <v>45367.87263888889</v>
      </c>
      <c r="BA165" s="185" t="s">
        <v>329</v>
      </c>
      <c r="BB165" s="142">
        <v>5.0000000000000001E-3</v>
      </c>
      <c r="BC165" s="142">
        <v>0.01</v>
      </c>
      <c r="BD165" s="142">
        <v>1.2E-2</v>
      </c>
      <c r="BE165" s="142">
        <f t="shared" si="260"/>
        <v>133.71013908758422</v>
      </c>
      <c r="BF165" s="142">
        <f t="shared" si="294"/>
        <v>11142.511590632019</v>
      </c>
      <c r="BG165" s="424">
        <f t="shared" si="295"/>
        <v>55.712557953160093</v>
      </c>
      <c r="BH165" s="403">
        <f t="shared" si="252"/>
        <v>111.44565398944587</v>
      </c>
      <c r="BI165" s="142">
        <f t="shared" si="296"/>
        <v>10.285395314429556</v>
      </c>
      <c r="BJ165" s="142">
        <f t="shared" si="297"/>
        <v>12.155467189780385</v>
      </c>
      <c r="BK165" s="142">
        <f t="shared" si="298"/>
        <v>45.427162638730536</v>
      </c>
      <c r="BL165" s="142">
        <f t="shared" si="299"/>
        <v>67.868025142940482</v>
      </c>
    </row>
    <row r="166" spans="34:64" x14ac:dyDescent="0.25">
      <c r="AH166" s="233">
        <v>0.85131944444444441</v>
      </c>
      <c r="AI166" s="420">
        <f t="shared" si="116"/>
        <v>45367.851319444446</v>
      </c>
      <c r="AJ166" s="233" t="s">
        <v>326</v>
      </c>
      <c r="AK166" s="234">
        <v>2.1000000000000001E-2</v>
      </c>
      <c r="AL166" s="234">
        <v>6.5000000000000002E-2</v>
      </c>
      <c r="AM166" s="234">
        <v>6.5000000000000002E-2</v>
      </c>
      <c r="AN166" s="234">
        <f t="shared" si="266"/>
        <v>280.06658142580227</v>
      </c>
      <c r="AO166" s="234">
        <f t="shared" si="288"/>
        <v>4308.7166373200344</v>
      </c>
      <c r="AP166" s="425">
        <f t="shared" si="289"/>
        <v>90.483049383720726</v>
      </c>
      <c r="AQ166" s="403">
        <f t="shared" si="251"/>
        <v>288.76653518410569</v>
      </c>
      <c r="AR166" s="234">
        <f t="shared" si="290"/>
        <v>4.243433051906095</v>
      </c>
      <c r="AS166" s="234">
        <f t="shared" si="291"/>
        <v>4.3760403347781605</v>
      </c>
      <c r="AT166" s="234">
        <f t="shared" si="292"/>
        <v>86.239616331814631</v>
      </c>
      <c r="AU166" s="234">
        <f t="shared" si="293"/>
        <v>94.859089718498893</v>
      </c>
      <c r="AY166" s="146">
        <v>0.87291666666666667</v>
      </c>
      <c r="AZ166" s="421">
        <f t="shared" si="20"/>
        <v>45367.872916666667</v>
      </c>
      <c r="BA166" s="185" t="s">
        <v>329</v>
      </c>
      <c r="BB166" s="142">
        <v>3.0000000000000001E-3</v>
      </c>
      <c r="BC166" s="142">
        <v>0.01</v>
      </c>
      <c r="BD166" s="142">
        <v>1.2E-2</v>
      </c>
      <c r="BE166" s="142">
        <f t="shared" si="260"/>
        <v>133.71013908758422</v>
      </c>
      <c r="BF166" s="142">
        <f t="shared" si="294"/>
        <v>11142.511590632019</v>
      </c>
      <c r="BG166" s="424">
        <f t="shared" si="295"/>
        <v>33.427534771896056</v>
      </c>
      <c r="BH166" s="403">
        <f t="shared" si="252"/>
        <v>111.44565398944587</v>
      </c>
      <c r="BI166" s="142">
        <f t="shared" si="296"/>
        <v>10.285395314429556</v>
      </c>
      <c r="BJ166" s="142">
        <f t="shared" si="297"/>
        <v>12.155467189780385</v>
      </c>
      <c r="BK166" s="142">
        <f t="shared" si="298"/>
        <v>23.142139457466499</v>
      </c>
      <c r="BL166" s="142">
        <f t="shared" si="299"/>
        <v>45.583001961676445</v>
      </c>
    </row>
    <row r="167" spans="34:64" x14ac:dyDescent="0.25">
      <c r="AH167" s="233">
        <v>0.85141203703703694</v>
      </c>
      <c r="AI167" s="420">
        <f t="shared" si="116"/>
        <v>45367.851412037038</v>
      </c>
      <c r="AJ167" s="233" t="s">
        <v>326</v>
      </c>
      <c r="AK167" s="234">
        <v>2.3E-2</v>
      </c>
      <c r="AL167" s="234">
        <v>6.5000000000000002E-2</v>
      </c>
      <c r="AM167" s="234">
        <v>6.5000000000000002E-2</v>
      </c>
      <c r="AN167" s="234">
        <f t="shared" si="266"/>
        <v>280.06658142580227</v>
      </c>
      <c r="AO167" s="234">
        <f t="shared" si="288"/>
        <v>4308.7166373200344</v>
      </c>
      <c r="AP167" s="425">
        <f t="shared" si="289"/>
        <v>99.100482658360789</v>
      </c>
      <c r="AQ167" s="403">
        <f t="shared" si="251"/>
        <v>288.76653518410569</v>
      </c>
      <c r="AR167" s="234">
        <f t="shared" si="290"/>
        <v>4.243433051906095</v>
      </c>
      <c r="AS167" s="234">
        <f t="shared" si="291"/>
        <v>4.3760403347781605</v>
      </c>
      <c r="AT167" s="234">
        <f t="shared" si="292"/>
        <v>94.857049606454694</v>
      </c>
      <c r="AU167" s="234">
        <f t="shared" si="293"/>
        <v>103.47652299313896</v>
      </c>
      <c r="AY167" s="146">
        <v>0.87329861111111118</v>
      </c>
      <c r="AZ167" s="421">
        <f t="shared" si="20"/>
        <v>45367.873298611114</v>
      </c>
      <c r="BA167" s="185" t="s">
        <v>329</v>
      </c>
      <c r="BB167" s="142">
        <v>5.0000000000000001E-3</v>
      </c>
      <c r="BC167" s="142">
        <v>0.01</v>
      </c>
      <c r="BD167" s="142">
        <v>1.2E-2</v>
      </c>
      <c r="BE167" s="142">
        <f t="shared" si="260"/>
        <v>133.71013908758422</v>
      </c>
      <c r="BF167" s="142">
        <f t="shared" si="294"/>
        <v>11142.511590632019</v>
      </c>
      <c r="BG167" s="424">
        <f t="shared" si="295"/>
        <v>55.712557953160093</v>
      </c>
      <c r="BH167" s="403">
        <f t="shared" si="252"/>
        <v>111.44565398944587</v>
      </c>
      <c r="BI167" s="142">
        <f t="shared" si="296"/>
        <v>10.285395314429556</v>
      </c>
      <c r="BJ167" s="142">
        <f t="shared" si="297"/>
        <v>12.155467189780385</v>
      </c>
      <c r="BK167" s="142">
        <f t="shared" si="298"/>
        <v>45.427162638730536</v>
      </c>
      <c r="BL167" s="142">
        <f t="shared" si="299"/>
        <v>67.868025142940482</v>
      </c>
    </row>
    <row r="168" spans="34:64" x14ac:dyDescent="0.25">
      <c r="AH168" s="233">
        <v>0.85152777777777777</v>
      </c>
      <c r="AI168" s="420">
        <f t="shared" si="116"/>
        <v>45367.851527777777</v>
      </c>
      <c r="AJ168" s="233" t="s">
        <v>326</v>
      </c>
      <c r="AK168" s="234">
        <v>2.1000000000000001E-2</v>
      </c>
      <c r="AL168" s="234">
        <v>6.5000000000000002E-2</v>
      </c>
      <c r="AM168" s="234">
        <v>6.5000000000000002E-2</v>
      </c>
      <c r="AN168" s="234">
        <f t="shared" si="266"/>
        <v>280.06658142580227</v>
      </c>
      <c r="AO168" s="234">
        <f t="shared" si="288"/>
        <v>4308.7166373200344</v>
      </c>
      <c r="AP168" s="425">
        <f t="shared" si="289"/>
        <v>90.483049383720726</v>
      </c>
      <c r="AQ168" s="403">
        <f t="shared" si="251"/>
        <v>288.76653518410569</v>
      </c>
      <c r="AR168" s="234">
        <f t="shared" si="290"/>
        <v>4.243433051906095</v>
      </c>
      <c r="AS168" s="234">
        <f t="shared" si="291"/>
        <v>4.3760403347781605</v>
      </c>
      <c r="AT168" s="234">
        <f t="shared" si="292"/>
        <v>86.239616331814631</v>
      </c>
      <c r="AU168" s="234">
        <f t="shared" si="293"/>
        <v>94.859089718498893</v>
      </c>
      <c r="AY168" s="146">
        <v>0.87364583333333334</v>
      </c>
      <c r="AZ168" s="421">
        <f t="shared" si="20"/>
        <v>45367.873645833337</v>
      </c>
      <c r="BA168" s="185" t="s">
        <v>329</v>
      </c>
      <c r="BB168" s="142">
        <v>4.0000000000000001E-3</v>
      </c>
      <c r="BC168" s="142">
        <v>0.01</v>
      </c>
      <c r="BD168" s="142">
        <v>1.2E-2</v>
      </c>
      <c r="BE168" s="142">
        <f t="shared" si="260"/>
        <v>133.71013908758422</v>
      </c>
      <c r="BF168" s="142">
        <f t="shared" si="294"/>
        <v>11142.511590632019</v>
      </c>
      <c r="BG168" s="424">
        <f t="shared" si="295"/>
        <v>44.570046362528075</v>
      </c>
      <c r="BH168" s="403">
        <f t="shared" si="252"/>
        <v>111.44565398944587</v>
      </c>
      <c r="BI168" s="142">
        <f t="shared" si="296"/>
        <v>10.285395314429556</v>
      </c>
      <c r="BJ168" s="142">
        <f t="shared" si="297"/>
        <v>12.155467189780385</v>
      </c>
      <c r="BK168" s="142">
        <f t="shared" si="298"/>
        <v>34.284651048098517</v>
      </c>
      <c r="BL168" s="142">
        <f t="shared" si="299"/>
        <v>56.725513552308456</v>
      </c>
    </row>
    <row r="169" spans="34:64" x14ac:dyDescent="0.25">
      <c r="AH169" s="233">
        <v>0.85168981481481476</v>
      </c>
      <c r="AI169" s="420">
        <f t="shared" si="116"/>
        <v>45367.851689814815</v>
      </c>
      <c r="AJ169" s="233" t="s">
        <v>326</v>
      </c>
      <c r="AK169" s="234">
        <v>2.1999999999999999E-2</v>
      </c>
      <c r="AL169" s="234">
        <v>6.5000000000000002E-2</v>
      </c>
      <c r="AM169" s="234">
        <v>6.5000000000000002E-2</v>
      </c>
      <c r="AN169" s="234">
        <f t="shared" si="266"/>
        <v>280.06658142580227</v>
      </c>
      <c r="AO169" s="234">
        <f t="shared" si="288"/>
        <v>4308.7166373200344</v>
      </c>
      <c r="AP169" s="425">
        <f t="shared" si="289"/>
        <v>94.791766021040743</v>
      </c>
      <c r="AQ169" s="403">
        <f t="shared" si="251"/>
        <v>288.76653518410569</v>
      </c>
      <c r="AR169" s="234">
        <f t="shared" si="290"/>
        <v>4.243433051906095</v>
      </c>
      <c r="AS169" s="234">
        <f t="shared" si="291"/>
        <v>4.3760403347781605</v>
      </c>
      <c r="AT169" s="234">
        <f t="shared" si="292"/>
        <v>90.548332969134648</v>
      </c>
      <c r="AU169" s="234">
        <f t="shared" si="293"/>
        <v>99.167806355818897</v>
      </c>
      <c r="AY169" s="146">
        <v>0.87403935185185189</v>
      </c>
      <c r="AZ169" s="421">
        <f t="shared" si="20"/>
        <v>45367.874039351853</v>
      </c>
      <c r="BA169" s="185" t="s">
        <v>329</v>
      </c>
      <c r="BB169" s="142">
        <v>5.0000000000000001E-3</v>
      </c>
      <c r="BC169" s="142">
        <v>0.01</v>
      </c>
      <c r="BD169" s="142">
        <v>1.2E-2</v>
      </c>
      <c r="BE169" s="142">
        <f t="shared" si="260"/>
        <v>133.71013908758422</v>
      </c>
      <c r="BF169" s="142">
        <f t="shared" si="294"/>
        <v>11142.511590632019</v>
      </c>
      <c r="BG169" s="424">
        <f t="shared" si="295"/>
        <v>55.712557953160093</v>
      </c>
      <c r="BH169" s="403">
        <f t="shared" si="252"/>
        <v>111.44565398944587</v>
      </c>
      <c r="BI169" s="142">
        <f t="shared" si="296"/>
        <v>10.285395314429556</v>
      </c>
      <c r="BJ169" s="142">
        <f t="shared" si="297"/>
        <v>12.155467189780385</v>
      </c>
      <c r="BK169" s="142">
        <f t="shared" si="298"/>
        <v>45.427162638730536</v>
      </c>
      <c r="BL169" s="142">
        <f t="shared" si="299"/>
        <v>67.868025142940482</v>
      </c>
    </row>
    <row r="170" spans="34:64" x14ac:dyDescent="0.25">
      <c r="AH170" s="233">
        <v>0.85182870370370367</v>
      </c>
      <c r="AI170" s="420">
        <f t="shared" si="116"/>
        <v>45367.8518287037</v>
      </c>
      <c r="AJ170" s="233" t="s">
        <v>326</v>
      </c>
      <c r="AK170" s="234">
        <v>0.02</v>
      </c>
      <c r="AL170" s="234">
        <v>6.5000000000000002E-2</v>
      </c>
      <c r="AM170" s="234">
        <v>6.5000000000000002E-2</v>
      </c>
      <c r="AN170" s="234">
        <f t="shared" si="266"/>
        <v>280.06658142580227</v>
      </c>
      <c r="AO170" s="234">
        <f t="shared" ref="AO170:AO178" si="300">AN170/AM170</f>
        <v>4308.7166373200344</v>
      </c>
      <c r="AP170" s="425">
        <f t="shared" ref="AP170:AP178" si="301">AK170*AO170</f>
        <v>86.174332746400694</v>
      </c>
      <c r="AQ170" s="403">
        <f t="shared" si="251"/>
        <v>288.76653518410569</v>
      </c>
      <c r="AR170" s="234">
        <f t="shared" ref="AR170:AR178" si="302">0.001*((AN170/(AM170+0.001)))</f>
        <v>4.243433051906095</v>
      </c>
      <c r="AS170" s="234">
        <f t="shared" ref="AS170:AS178" si="303">0.001*((AN170/(AM170-0.001)))</f>
        <v>4.3760403347781605</v>
      </c>
      <c r="AT170" s="234">
        <f t="shared" ref="AT170:AT178" si="304">AP170-AR170</f>
        <v>81.930899694494599</v>
      </c>
      <c r="AU170" s="234">
        <f t="shared" ref="AU170:AU178" si="305">AP170+AS170</f>
        <v>90.550373081178861</v>
      </c>
      <c r="AY170" s="146">
        <v>0.87440972222222213</v>
      </c>
      <c r="AZ170" s="421">
        <f t="shared" si="20"/>
        <v>45367.874409722222</v>
      </c>
      <c r="BA170" s="185" t="s">
        <v>329</v>
      </c>
      <c r="BB170" s="142">
        <v>5.0000000000000001E-3</v>
      </c>
      <c r="BC170" s="142">
        <v>0.01</v>
      </c>
      <c r="BD170" s="142">
        <v>1.2E-2</v>
      </c>
      <c r="BE170" s="142">
        <f t="shared" si="260"/>
        <v>133.71013908758422</v>
      </c>
      <c r="BF170" s="142">
        <f t="shared" si="294"/>
        <v>11142.511590632019</v>
      </c>
      <c r="BG170" s="424">
        <f t="shared" si="295"/>
        <v>55.712557953160093</v>
      </c>
      <c r="BH170" s="403">
        <f t="shared" si="252"/>
        <v>111.44565398944587</v>
      </c>
      <c r="BI170" s="142">
        <f t="shared" si="296"/>
        <v>10.285395314429556</v>
      </c>
      <c r="BJ170" s="142">
        <f t="shared" si="297"/>
        <v>12.155467189780385</v>
      </c>
      <c r="BK170" s="142">
        <f t="shared" si="298"/>
        <v>45.427162638730536</v>
      </c>
      <c r="BL170" s="142">
        <f t="shared" si="299"/>
        <v>67.868025142940482</v>
      </c>
    </row>
    <row r="171" spans="34:64" x14ac:dyDescent="0.25">
      <c r="AH171" s="233">
        <v>0.85194444444444439</v>
      </c>
      <c r="AI171" s="420">
        <f t="shared" si="116"/>
        <v>45367.851944444446</v>
      </c>
      <c r="AJ171" s="233" t="s">
        <v>326</v>
      </c>
      <c r="AK171" s="234">
        <v>2.7E-2</v>
      </c>
      <c r="AL171" s="234">
        <v>8.7999999999999995E-2</v>
      </c>
      <c r="AM171" s="234">
        <v>8.7999999999999995E-2</v>
      </c>
      <c r="AN171" s="234">
        <f t="shared" si="266"/>
        <v>280.06658142580227</v>
      </c>
      <c r="AO171" s="234">
        <f t="shared" si="300"/>
        <v>3182.5747889295712</v>
      </c>
      <c r="AP171" s="425">
        <f t="shared" si="301"/>
        <v>85.929519301098424</v>
      </c>
      <c r="AQ171" s="403">
        <f t="shared" si="251"/>
        <v>288.76653518410569</v>
      </c>
      <c r="AR171" s="234">
        <f t="shared" si="302"/>
        <v>3.1468155216382279</v>
      </c>
      <c r="AS171" s="234">
        <f t="shared" si="303"/>
        <v>3.2191561083425548</v>
      </c>
      <c r="AT171" s="234">
        <f t="shared" si="304"/>
        <v>82.782703779460192</v>
      </c>
      <c r="AU171" s="234">
        <f t="shared" si="305"/>
        <v>89.148675409440983</v>
      </c>
      <c r="AY171" s="146">
        <v>0.8747800925925926</v>
      </c>
      <c r="AZ171" s="421">
        <f t="shared" si="20"/>
        <v>45367.874780092592</v>
      </c>
      <c r="BA171" s="185" t="s">
        <v>329</v>
      </c>
      <c r="BB171" s="142">
        <v>4.0000000000000001E-3</v>
      </c>
      <c r="BC171" s="142">
        <v>0.01</v>
      </c>
      <c r="BD171" s="142">
        <v>1.2E-2</v>
      </c>
      <c r="BE171" s="142">
        <f t="shared" si="260"/>
        <v>133.71013908758422</v>
      </c>
      <c r="BF171" s="142">
        <f t="shared" si="294"/>
        <v>11142.511590632019</v>
      </c>
      <c r="BG171" s="424">
        <f t="shared" si="295"/>
        <v>44.570046362528075</v>
      </c>
      <c r="BH171" s="403">
        <f t="shared" si="252"/>
        <v>111.44565398944587</v>
      </c>
      <c r="BI171" s="142">
        <f t="shared" si="296"/>
        <v>10.285395314429556</v>
      </c>
      <c r="BJ171" s="142">
        <f t="shared" si="297"/>
        <v>12.155467189780385</v>
      </c>
      <c r="BK171" s="142">
        <f t="shared" si="298"/>
        <v>34.284651048098517</v>
      </c>
      <c r="BL171" s="142">
        <f t="shared" si="299"/>
        <v>56.725513552308456</v>
      </c>
    </row>
    <row r="172" spans="34:64" x14ac:dyDescent="0.25">
      <c r="AH172" s="233">
        <v>0.85214120370370372</v>
      </c>
      <c r="AI172" s="420">
        <f t="shared" si="116"/>
        <v>45367.852141203701</v>
      </c>
      <c r="AJ172" s="233" t="s">
        <v>326</v>
      </c>
      <c r="AK172" s="234">
        <v>2.9000000000000001E-2</v>
      </c>
      <c r="AL172" s="234">
        <v>8.7999999999999995E-2</v>
      </c>
      <c r="AM172" s="234">
        <v>8.7999999999999995E-2</v>
      </c>
      <c r="AN172" s="234">
        <f t="shared" si="266"/>
        <v>280.06658142580227</v>
      </c>
      <c r="AO172" s="234">
        <f t="shared" si="300"/>
        <v>3182.5747889295712</v>
      </c>
      <c r="AP172" s="425">
        <f t="shared" si="301"/>
        <v>92.294668878957566</v>
      </c>
      <c r="AQ172" s="403">
        <f t="shared" si="251"/>
        <v>288.76653518410569</v>
      </c>
      <c r="AR172" s="234">
        <f t="shared" si="302"/>
        <v>3.1468155216382279</v>
      </c>
      <c r="AS172" s="234">
        <f t="shared" si="303"/>
        <v>3.2191561083425548</v>
      </c>
      <c r="AT172" s="234">
        <f t="shared" si="304"/>
        <v>89.147853357319335</v>
      </c>
      <c r="AU172" s="234">
        <f t="shared" si="305"/>
        <v>95.513824987300126</v>
      </c>
      <c r="AY172" s="146">
        <v>0.87506944444444434</v>
      </c>
      <c r="AZ172" s="421">
        <f t="shared" si="20"/>
        <v>45367.875069444446</v>
      </c>
      <c r="BA172" s="185" t="s">
        <v>329</v>
      </c>
      <c r="BB172" s="142">
        <v>5.0000000000000001E-3</v>
      </c>
      <c r="BC172" s="142">
        <v>0.01</v>
      </c>
      <c r="BD172" s="142">
        <v>1.2E-2</v>
      </c>
      <c r="BE172" s="142">
        <f t="shared" si="260"/>
        <v>133.71013908758422</v>
      </c>
      <c r="BF172" s="142">
        <f t="shared" si="294"/>
        <v>11142.511590632019</v>
      </c>
      <c r="BG172" s="424">
        <f t="shared" si="295"/>
        <v>55.712557953160093</v>
      </c>
      <c r="BH172" s="403">
        <f t="shared" si="252"/>
        <v>111.44565398944587</v>
      </c>
      <c r="BI172" s="142">
        <f t="shared" si="296"/>
        <v>10.285395314429556</v>
      </c>
      <c r="BJ172" s="142">
        <f t="shared" si="297"/>
        <v>12.155467189780385</v>
      </c>
      <c r="BK172" s="142">
        <f t="shared" si="298"/>
        <v>45.427162638730536</v>
      </c>
      <c r="BL172" s="142">
        <f t="shared" si="299"/>
        <v>67.868025142940482</v>
      </c>
    </row>
    <row r="173" spans="34:64" x14ac:dyDescent="0.25">
      <c r="AH173" s="233">
        <v>0.85234953703703698</v>
      </c>
      <c r="AI173" s="420">
        <f t="shared" si="116"/>
        <v>45367.852349537039</v>
      </c>
      <c r="AJ173" s="233" t="s">
        <v>326</v>
      </c>
      <c r="AK173" s="234">
        <v>2.8000000000000001E-2</v>
      </c>
      <c r="AL173" s="234">
        <v>8.7999999999999995E-2</v>
      </c>
      <c r="AM173" s="234">
        <v>8.7999999999999995E-2</v>
      </c>
      <c r="AN173" s="234">
        <f t="shared" si="266"/>
        <v>280.06658142580227</v>
      </c>
      <c r="AO173" s="234">
        <f t="shared" si="300"/>
        <v>3182.5747889295712</v>
      </c>
      <c r="AP173" s="425">
        <f t="shared" si="301"/>
        <v>89.112094090027995</v>
      </c>
      <c r="AQ173" s="403">
        <f t="shared" si="251"/>
        <v>288.76653518410569</v>
      </c>
      <c r="AR173" s="234">
        <f t="shared" si="302"/>
        <v>3.1468155216382279</v>
      </c>
      <c r="AS173" s="234">
        <f t="shared" si="303"/>
        <v>3.2191561083425548</v>
      </c>
      <c r="AT173" s="234">
        <f t="shared" si="304"/>
        <v>85.965278568389763</v>
      </c>
      <c r="AU173" s="234">
        <f t="shared" si="305"/>
        <v>92.331250198370554</v>
      </c>
      <c r="AY173" s="146">
        <v>0.87717592592592597</v>
      </c>
      <c r="AZ173" s="421">
        <f t="shared" si="20"/>
        <v>45367.877175925925</v>
      </c>
      <c r="BA173" s="185" t="s">
        <v>329</v>
      </c>
      <c r="BB173" s="142">
        <v>4.0000000000000001E-3</v>
      </c>
      <c r="BC173" s="142">
        <v>0.01</v>
      </c>
      <c r="BD173" s="142">
        <v>1.2E-2</v>
      </c>
      <c r="BE173" s="142">
        <f t="shared" si="260"/>
        <v>133.71013908758422</v>
      </c>
      <c r="BF173" s="142">
        <f t="shared" si="294"/>
        <v>11142.511590632019</v>
      </c>
      <c r="BG173" s="424">
        <f t="shared" si="295"/>
        <v>44.570046362528075</v>
      </c>
      <c r="BH173" s="403">
        <f t="shared" si="252"/>
        <v>111.44565398944587</v>
      </c>
      <c r="BI173" s="142">
        <f t="shared" si="296"/>
        <v>10.285395314429556</v>
      </c>
      <c r="BJ173" s="142">
        <f t="shared" si="297"/>
        <v>12.155467189780385</v>
      </c>
      <c r="BK173" s="142">
        <f t="shared" si="298"/>
        <v>34.284651048098517</v>
      </c>
      <c r="BL173" s="142">
        <f t="shared" si="299"/>
        <v>56.725513552308456</v>
      </c>
    </row>
    <row r="174" spans="34:64" x14ac:dyDescent="0.25">
      <c r="AH174" s="233">
        <v>0.85255787037037034</v>
      </c>
      <c r="AI174" s="420">
        <f t="shared" si="116"/>
        <v>45367.85255787037</v>
      </c>
      <c r="AJ174" s="233" t="s">
        <v>326</v>
      </c>
      <c r="AK174" s="234">
        <v>2.9000000000000001E-2</v>
      </c>
      <c r="AL174" s="234">
        <v>8.7999999999999995E-2</v>
      </c>
      <c r="AM174" s="234">
        <v>8.7999999999999995E-2</v>
      </c>
      <c r="AN174" s="234">
        <f t="shared" si="266"/>
        <v>280.06658142580227</v>
      </c>
      <c r="AO174" s="234">
        <f t="shared" si="300"/>
        <v>3182.5747889295712</v>
      </c>
      <c r="AP174" s="425">
        <f t="shared" si="301"/>
        <v>92.294668878957566</v>
      </c>
      <c r="AQ174" s="403">
        <f t="shared" si="251"/>
        <v>288.76653518410569</v>
      </c>
      <c r="AR174" s="234">
        <f t="shared" si="302"/>
        <v>3.1468155216382279</v>
      </c>
      <c r="AS174" s="234">
        <f t="shared" si="303"/>
        <v>3.2191561083425548</v>
      </c>
      <c r="AT174" s="234">
        <f t="shared" si="304"/>
        <v>89.147853357319335</v>
      </c>
      <c r="AU174" s="234">
        <f t="shared" si="305"/>
        <v>95.513824987300126</v>
      </c>
      <c r="AY174" s="146">
        <v>0.87928240740740737</v>
      </c>
      <c r="AZ174" s="421">
        <f t="shared" si="20"/>
        <v>45367.879282407404</v>
      </c>
      <c r="BA174" s="185" t="s">
        <v>329</v>
      </c>
      <c r="BB174" s="142">
        <v>5.0000000000000001E-3</v>
      </c>
      <c r="BC174" s="142">
        <v>0.01</v>
      </c>
      <c r="BD174" s="142">
        <v>1.2E-2</v>
      </c>
      <c r="BE174" s="142">
        <f t="shared" si="260"/>
        <v>133.71013908758422</v>
      </c>
      <c r="BF174" s="142">
        <f t="shared" ref="BF174:BF182" si="306">BE174/BD174</f>
        <v>11142.511590632019</v>
      </c>
      <c r="BG174" s="424">
        <f t="shared" ref="BG174:BG221" si="307">BB174*BF174</f>
        <v>55.712557953160093</v>
      </c>
      <c r="BH174" s="403">
        <f t="shared" si="252"/>
        <v>111.44565398944587</v>
      </c>
      <c r="BI174" s="142">
        <f t="shared" ref="BI174:BI182" si="308">0.001*((BE174/(BD174+0.001)))</f>
        <v>10.285395314429556</v>
      </c>
      <c r="BJ174" s="142">
        <f t="shared" ref="BJ174:BJ182" si="309">0.001*((BE174/(BD174-0.001)))</f>
        <v>12.155467189780385</v>
      </c>
      <c r="BK174" s="142">
        <f t="shared" ref="BK174:BK182" si="310">BG174-BI174</f>
        <v>45.427162638730536</v>
      </c>
      <c r="BL174" s="142">
        <f t="shared" ref="BL174:BL182" si="311">BG174+BJ174</f>
        <v>67.868025142940482</v>
      </c>
    </row>
    <row r="175" spans="34:64" x14ac:dyDescent="0.25">
      <c r="AH175" s="233">
        <v>0.85276620370370371</v>
      </c>
      <c r="AI175" s="420">
        <f t="shared" si="116"/>
        <v>45367.852766203701</v>
      </c>
      <c r="AJ175" s="233" t="s">
        <v>326</v>
      </c>
      <c r="AK175" s="234">
        <v>2.9000000000000001E-2</v>
      </c>
      <c r="AL175" s="234">
        <v>8.7999999999999995E-2</v>
      </c>
      <c r="AM175" s="234">
        <v>8.7999999999999995E-2</v>
      </c>
      <c r="AN175" s="234">
        <f t="shared" si="266"/>
        <v>280.06658142580227</v>
      </c>
      <c r="AO175" s="234">
        <f t="shared" si="300"/>
        <v>3182.5747889295712</v>
      </c>
      <c r="AP175" s="425">
        <f t="shared" si="301"/>
        <v>92.294668878957566</v>
      </c>
      <c r="AQ175" s="403">
        <f t="shared" si="251"/>
        <v>288.76653518410569</v>
      </c>
      <c r="AR175" s="234">
        <f t="shared" si="302"/>
        <v>3.1468155216382279</v>
      </c>
      <c r="AS175" s="234">
        <f t="shared" si="303"/>
        <v>3.2191561083425548</v>
      </c>
      <c r="AT175" s="234">
        <f t="shared" si="304"/>
        <v>89.147853357319335</v>
      </c>
      <c r="AU175" s="234">
        <f t="shared" si="305"/>
        <v>95.513824987300126</v>
      </c>
      <c r="AY175" s="146">
        <v>0.8817476851851852</v>
      </c>
      <c r="AZ175" s="421">
        <f t="shared" si="20"/>
        <v>45367.881747685184</v>
      </c>
      <c r="BA175" s="185" t="s">
        <v>329</v>
      </c>
      <c r="BB175" s="142">
        <v>4.0000000000000001E-3</v>
      </c>
      <c r="BC175" s="142">
        <v>0.01</v>
      </c>
      <c r="BD175" s="142">
        <v>1.2E-2</v>
      </c>
      <c r="BE175" s="142">
        <f t="shared" si="260"/>
        <v>133.71013908758422</v>
      </c>
      <c r="BF175" s="142">
        <f t="shared" si="306"/>
        <v>11142.511590632019</v>
      </c>
      <c r="BG175" s="424">
        <f t="shared" si="307"/>
        <v>44.570046362528075</v>
      </c>
      <c r="BH175" s="403">
        <f t="shared" si="252"/>
        <v>111.44565398944587</v>
      </c>
      <c r="BI175" s="142">
        <f t="shared" si="308"/>
        <v>10.285395314429556</v>
      </c>
      <c r="BJ175" s="142">
        <f t="shared" si="309"/>
        <v>12.155467189780385</v>
      </c>
      <c r="BK175" s="142">
        <f t="shared" si="310"/>
        <v>34.284651048098517</v>
      </c>
      <c r="BL175" s="142">
        <f t="shared" si="311"/>
        <v>56.725513552308456</v>
      </c>
    </row>
    <row r="176" spans="34:64" x14ac:dyDescent="0.25">
      <c r="AH176" s="233">
        <v>0.85289351851851858</v>
      </c>
      <c r="AI176" s="420">
        <f t="shared" si="116"/>
        <v>45367.852893518517</v>
      </c>
      <c r="AJ176" s="233" t="s">
        <v>326</v>
      </c>
      <c r="AK176" s="234">
        <v>3.1E-2</v>
      </c>
      <c r="AL176" s="234">
        <v>8.7999999999999995E-2</v>
      </c>
      <c r="AM176" s="234">
        <v>8.7999999999999995E-2</v>
      </c>
      <c r="AN176" s="234">
        <f t="shared" si="266"/>
        <v>280.06658142580227</v>
      </c>
      <c r="AO176" s="234">
        <f t="shared" si="300"/>
        <v>3182.5747889295712</v>
      </c>
      <c r="AP176" s="425">
        <f t="shared" si="301"/>
        <v>98.659818456816708</v>
      </c>
      <c r="AQ176" s="403">
        <f t="shared" si="251"/>
        <v>288.76653518410569</v>
      </c>
      <c r="AR176" s="234">
        <f t="shared" si="302"/>
        <v>3.1468155216382279</v>
      </c>
      <c r="AS176" s="234">
        <f t="shared" si="303"/>
        <v>3.2191561083425548</v>
      </c>
      <c r="AT176" s="234">
        <f t="shared" si="304"/>
        <v>95.513002935178477</v>
      </c>
      <c r="AU176" s="234">
        <f t="shared" si="305"/>
        <v>101.87897456515927</v>
      </c>
      <c r="AY176" s="146">
        <v>0.88548611111111108</v>
      </c>
      <c r="AZ176" s="421">
        <f t="shared" si="20"/>
        <v>45367.88548611111</v>
      </c>
      <c r="BA176" s="185" t="s">
        <v>329</v>
      </c>
      <c r="BB176" s="142">
        <v>4.0000000000000001E-3</v>
      </c>
      <c r="BC176" s="142">
        <v>0.01</v>
      </c>
      <c r="BD176" s="142">
        <v>1.2E-2</v>
      </c>
      <c r="BE176" s="142">
        <f t="shared" si="260"/>
        <v>133.71013908758422</v>
      </c>
      <c r="BF176" s="142">
        <f t="shared" si="306"/>
        <v>11142.511590632019</v>
      </c>
      <c r="BG176" s="424">
        <f t="shared" si="307"/>
        <v>44.570046362528075</v>
      </c>
      <c r="BH176" s="403">
        <f t="shared" si="252"/>
        <v>111.44565398944587</v>
      </c>
      <c r="BI176" s="142">
        <f t="shared" si="308"/>
        <v>10.285395314429556</v>
      </c>
      <c r="BJ176" s="142">
        <f t="shared" si="309"/>
        <v>12.155467189780385</v>
      </c>
      <c r="BK176" s="142">
        <f t="shared" si="310"/>
        <v>34.284651048098517</v>
      </c>
      <c r="BL176" s="142">
        <f t="shared" si="311"/>
        <v>56.725513552308456</v>
      </c>
    </row>
    <row r="177" spans="34:64" x14ac:dyDescent="0.25">
      <c r="AH177" s="233">
        <v>0.85306712962962961</v>
      </c>
      <c r="AI177" s="420">
        <f t="shared" si="116"/>
        <v>45367.853067129632</v>
      </c>
      <c r="AJ177" s="233" t="s">
        <v>326</v>
      </c>
      <c r="AK177" s="234">
        <v>2.9000000000000001E-2</v>
      </c>
      <c r="AL177" s="234">
        <v>8.7999999999999995E-2</v>
      </c>
      <c r="AM177" s="234">
        <v>8.7999999999999995E-2</v>
      </c>
      <c r="AN177" s="234">
        <f t="shared" si="266"/>
        <v>280.06658142580227</v>
      </c>
      <c r="AO177" s="234">
        <f t="shared" si="300"/>
        <v>3182.5747889295712</v>
      </c>
      <c r="AP177" s="425">
        <f t="shared" si="301"/>
        <v>92.294668878957566</v>
      </c>
      <c r="AQ177" s="403">
        <f t="shared" si="251"/>
        <v>288.76653518410569</v>
      </c>
      <c r="AR177" s="234">
        <f t="shared" si="302"/>
        <v>3.1468155216382279</v>
      </c>
      <c r="AS177" s="234">
        <f t="shared" si="303"/>
        <v>3.2191561083425548</v>
      </c>
      <c r="AT177" s="234">
        <f t="shared" si="304"/>
        <v>89.147853357319335</v>
      </c>
      <c r="AU177" s="234">
        <f t="shared" si="305"/>
        <v>95.513824987300126</v>
      </c>
      <c r="AY177" s="146">
        <v>0.88895833333333341</v>
      </c>
      <c r="AZ177" s="421">
        <f t="shared" si="20"/>
        <v>45367.888958333337</v>
      </c>
      <c r="BA177" s="185" t="s">
        <v>329</v>
      </c>
      <c r="BB177" s="142">
        <v>3.0000000000000001E-3</v>
      </c>
      <c r="BC177" s="142">
        <v>0.01</v>
      </c>
      <c r="BD177" s="142">
        <v>1.2E-2</v>
      </c>
      <c r="BE177" s="142">
        <f t="shared" si="260"/>
        <v>133.71013908758422</v>
      </c>
      <c r="BF177" s="142">
        <f t="shared" si="306"/>
        <v>11142.511590632019</v>
      </c>
      <c r="BG177" s="424">
        <f t="shared" si="307"/>
        <v>33.427534771896056</v>
      </c>
      <c r="BH177" s="403">
        <f t="shared" si="252"/>
        <v>111.44565398944587</v>
      </c>
      <c r="BI177" s="142">
        <f t="shared" si="308"/>
        <v>10.285395314429556</v>
      </c>
      <c r="BJ177" s="142">
        <f t="shared" si="309"/>
        <v>12.155467189780385</v>
      </c>
      <c r="BK177" s="142">
        <f t="shared" si="310"/>
        <v>23.142139457466499</v>
      </c>
      <c r="BL177" s="142">
        <f t="shared" si="311"/>
        <v>45.583001961676445</v>
      </c>
    </row>
    <row r="178" spans="34:64" x14ac:dyDescent="0.25">
      <c r="AH178" s="233">
        <v>0.85325231481481489</v>
      </c>
      <c r="AI178" s="420">
        <f t="shared" si="116"/>
        <v>45367.853252314817</v>
      </c>
      <c r="AJ178" s="233" t="s">
        <v>326</v>
      </c>
      <c r="AK178" s="234">
        <v>3.2000000000000001E-2</v>
      </c>
      <c r="AL178" s="234">
        <v>8.7999999999999995E-2</v>
      </c>
      <c r="AM178" s="234">
        <v>8.7999999999999995E-2</v>
      </c>
      <c r="AN178" s="234">
        <f t="shared" si="266"/>
        <v>280.06658142580227</v>
      </c>
      <c r="AO178" s="234">
        <f t="shared" si="300"/>
        <v>3182.5747889295712</v>
      </c>
      <c r="AP178" s="425">
        <f t="shared" si="301"/>
        <v>101.84239324574628</v>
      </c>
      <c r="AQ178" s="403">
        <f t="shared" si="251"/>
        <v>288.76653518410569</v>
      </c>
      <c r="AR178" s="234">
        <f t="shared" si="302"/>
        <v>3.1468155216382279</v>
      </c>
      <c r="AS178" s="234">
        <f t="shared" si="303"/>
        <v>3.2191561083425548</v>
      </c>
      <c r="AT178" s="234">
        <f t="shared" si="304"/>
        <v>98.695577724108048</v>
      </c>
      <c r="AU178" s="234">
        <f t="shared" si="305"/>
        <v>105.06154935408884</v>
      </c>
      <c r="AY178" s="146">
        <v>0.8924537037037038</v>
      </c>
      <c r="AZ178" s="421">
        <f t="shared" si="20"/>
        <v>45367.892453703702</v>
      </c>
      <c r="BA178" s="185" t="s">
        <v>329</v>
      </c>
      <c r="BB178" s="142">
        <v>2E-3</v>
      </c>
      <c r="BC178" s="142">
        <v>0.01</v>
      </c>
      <c r="BD178" s="142">
        <v>1.2E-2</v>
      </c>
      <c r="BE178" s="142">
        <f t="shared" si="260"/>
        <v>133.71013908758422</v>
      </c>
      <c r="BF178" s="142">
        <f t="shared" si="306"/>
        <v>11142.511590632019</v>
      </c>
      <c r="BG178" s="424">
        <f t="shared" si="307"/>
        <v>22.285023181264037</v>
      </c>
      <c r="BH178" s="403">
        <f t="shared" si="252"/>
        <v>111.44565398944587</v>
      </c>
      <c r="BI178" s="142">
        <f t="shared" si="308"/>
        <v>10.285395314429556</v>
      </c>
      <c r="BJ178" s="142">
        <f t="shared" si="309"/>
        <v>12.155467189780385</v>
      </c>
      <c r="BK178" s="142">
        <f t="shared" si="310"/>
        <v>11.999627866834482</v>
      </c>
      <c r="BL178" s="142">
        <f t="shared" si="311"/>
        <v>34.440490371044419</v>
      </c>
    </row>
    <row r="179" spans="34:64" x14ac:dyDescent="0.25">
      <c r="AH179" s="233">
        <v>0.85350694444444442</v>
      </c>
      <c r="AI179" s="420">
        <f t="shared" si="116"/>
        <v>45367.853506944448</v>
      </c>
      <c r="AJ179" s="233" t="s">
        <v>326</v>
      </c>
      <c r="AK179" s="234">
        <v>3.2000000000000001E-2</v>
      </c>
      <c r="AL179" s="234">
        <v>8.7999999999999995E-2</v>
      </c>
      <c r="AM179" s="234">
        <v>8.7999999999999995E-2</v>
      </c>
      <c r="AN179" s="234">
        <f t="shared" si="266"/>
        <v>280.06658142580227</v>
      </c>
      <c r="AO179" s="234">
        <f t="shared" ref="AO179:AO184" si="312">AN179/AM179</f>
        <v>3182.5747889295712</v>
      </c>
      <c r="AP179" s="425">
        <f t="shared" ref="AP179:AP184" si="313">AK179*AO179</f>
        <v>101.84239324574628</v>
      </c>
      <c r="AQ179" s="403">
        <f t="shared" si="251"/>
        <v>288.76653518410569</v>
      </c>
      <c r="AR179" s="234">
        <f t="shared" ref="AR179:AR184" si="314">0.001*((AN179/(AM179+0.001)))</f>
        <v>3.1468155216382279</v>
      </c>
      <c r="AS179" s="234">
        <f t="shared" ref="AS179:AS184" si="315">0.001*((AN179/(AM179-0.001)))</f>
        <v>3.2191561083425548</v>
      </c>
      <c r="AT179" s="234">
        <f t="shared" ref="AT179:AT184" si="316">AP179-AR179</f>
        <v>98.695577724108048</v>
      </c>
      <c r="AU179" s="234">
        <f t="shared" ref="AU179:AU184" si="317">AP179+AS179</f>
        <v>105.06154935408884</v>
      </c>
      <c r="AY179" s="146">
        <v>0.89586805555555549</v>
      </c>
      <c r="AZ179" s="421">
        <f t="shared" si="20"/>
        <v>45367.895868055559</v>
      </c>
      <c r="BA179" s="185" t="s">
        <v>329</v>
      </c>
      <c r="BB179" s="142">
        <v>3.0000000000000001E-3</v>
      </c>
      <c r="BC179" s="142">
        <v>0.01</v>
      </c>
      <c r="BD179" s="142">
        <v>1.2E-2</v>
      </c>
      <c r="BE179" s="142">
        <f t="shared" si="260"/>
        <v>133.71013908758422</v>
      </c>
      <c r="BF179" s="142">
        <f t="shared" si="306"/>
        <v>11142.511590632019</v>
      </c>
      <c r="BG179" s="424">
        <f t="shared" si="307"/>
        <v>33.427534771896056</v>
      </c>
      <c r="BH179" s="403">
        <f t="shared" si="252"/>
        <v>111.44565398944587</v>
      </c>
      <c r="BI179" s="142">
        <f t="shared" si="308"/>
        <v>10.285395314429556</v>
      </c>
      <c r="BJ179" s="142">
        <f t="shared" si="309"/>
        <v>12.155467189780385</v>
      </c>
      <c r="BK179" s="142">
        <f t="shared" si="310"/>
        <v>23.142139457466499</v>
      </c>
      <c r="BL179" s="142">
        <f t="shared" si="311"/>
        <v>45.583001961676445</v>
      </c>
    </row>
    <row r="180" spans="34:64" x14ac:dyDescent="0.25">
      <c r="AH180" s="233">
        <v>0.85388888888888881</v>
      </c>
      <c r="AI180" s="420">
        <f t="shared" si="116"/>
        <v>45367.853888888887</v>
      </c>
      <c r="AJ180" s="233" t="s">
        <v>326</v>
      </c>
      <c r="AK180" s="234">
        <v>3.3000000000000002E-2</v>
      </c>
      <c r="AL180" s="234">
        <v>8.7999999999999995E-2</v>
      </c>
      <c r="AM180" s="234">
        <v>8.7999999999999995E-2</v>
      </c>
      <c r="AN180" s="234">
        <f t="shared" si="266"/>
        <v>280.06658142580227</v>
      </c>
      <c r="AO180" s="234">
        <f t="shared" si="312"/>
        <v>3182.5747889295712</v>
      </c>
      <c r="AP180" s="425">
        <f t="shared" si="313"/>
        <v>105.02496803467585</v>
      </c>
      <c r="AQ180" s="403">
        <f t="shared" si="251"/>
        <v>288.76653518410569</v>
      </c>
      <c r="AR180" s="234">
        <f t="shared" si="314"/>
        <v>3.1468155216382279</v>
      </c>
      <c r="AS180" s="234">
        <f t="shared" si="315"/>
        <v>3.2191561083425548</v>
      </c>
      <c r="AT180" s="234">
        <f t="shared" si="316"/>
        <v>101.87815251303762</v>
      </c>
      <c r="AU180" s="234">
        <f t="shared" si="317"/>
        <v>108.24412414301841</v>
      </c>
      <c r="AY180" s="146">
        <v>0.89939814814814811</v>
      </c>
      <c r="AZ180" s="421">
        <f t="shared" si="20"/>
        <v>45367.899398148147</v>
      </c>
      <c r="BA180" s="185" t="s">
        <v>329</v>
      </c>
      <c r="BB180" s="142">
        <v>2E-3</v>
      </c>
      <c r="BC180" s="142">
        <v>0.01</v>
      </c>
      <c r="BD180" s="142">
        <v>1.2E-2</v>
      </c>
      <c r="BE180" s="142">
        <f t="shared" si="260"/>
        <v>133.71013908758422</v>
      </c>
      <c r="BF180" s="142">
        <f t="shared" si="306"/>
        <v>11142.511590632019</v>
      </c>
      <c r="BG180" s="424">
        <f t="shared" si="307"/>
        <v>22.285023181264037</v>
      </c>
      <c r="BH180" s="403">
        <f t="shared" si="252"/>
        <v>111.44565398944587</v>
      </c>
      <c r="BI180" s="142">
        <f t="shared" si="308"/>
        <v>10.285395314429556</v>
      </c>
      <c r="BJ180" s="142">
        <f t="shared" si="309"/>
        <v>12.155467189780385</v>
      </c>
      <c r="BK180" s="142">
        <f t="shared" si="310"/>
        <v>11.999627866834482</v>
      </c>
      <c r="BL180" s="142">
        <f t="shared" si="311"/>
        <v>34.440490371044419</v>
      </c>
    </row>
    <row r="181" spans="34:64" x14ac:dyDescent="0.25">
      <c r="AH181" s="233">
        <v>0.85417824074074078</v>
      </c>
      <c r="AI181" s="420">
        <f t="shared" si="116"/>
        <v>45367.854178240741</v>
      </c>
      <c r="AJ181" s="233" t="s">
        <v>326</v>
      </c>
      <c r="AK181" s="234">
        <v>3.2000000000000001E-2</v>
      </c>
      <c r="AL181" s="234">
        <v>8.7999999999999995E-2</v>
      </c>
      <c r="AM181" s="234">
        <v>8.7999999999999995E-2</v>
      </c>
      <c r="AN181" s="234">
        <f t="shared" si="266"/>
        <v>280.06658142580227</v>
      </c>
      <c r="AO181" s="234">
        <f t="shared" si="312"/>
        <v>3182.5747889295712</v>
      </c>
      <c r="AP181" s="425">
        <f t="shared" si="313"/>
        <v>101.84239324574628</v>
      </c>
      <c r="AQ181" s="403">
        <f t="shared" si="251"/>
        <v>288.76653518410569</v>
      </c>
      <c r="AR181" s="234">
        <f t="shared" si="314"/>
        <v>3.1468155216382279</v>
      </c>
      <c r="AS181" s="234">
        <f t="shared" si="315"/>
        <v>3.2191561083425548</v>
      </c>
      <c r="AT181" s="234">
        <f t="shared" si="316"/>
        <v>98.695577724108048</v>
      </c>
      <c r="AU181" s="234">
        <f t="shared" si="317"/>
        <v>105.06154935408884</v>
      </c>
      <c r="AY181" s="146">
        <v>0.90281250000000002</v>
      </c>
      <c r="AZ181" s="421">
        <f t="shared" si="20"/>
        <v>45367.902812499997</v>
      </c>
      <c r="BA181" s="185" t="s">
        <v>329</v>
      </c>
      <c r="BB181" s="142">
        <v>2E-3</v>
      </c>
      <c r="BC181" s="142">
        <v>0.01</v>
      </c>
      <c r="BD181" s="142">
        <v>1.2E-2</v>
      </c>
      <c r="BE181" s="142">
        <f t="shared" si="260"/>
        <v>133.71013908758422</v>
      </c>
      <c r="BF181" s="142">
        <f t="shared" si="306"/>
        <v>11142.511590632019</v>
      </c>
      <c r="BG181" s="424">
        <f t="shared" si="307"/>
        <v>22.285023181264037</v>
      </c>
      <c r="BH181" s="403">
        <f t="shared" si="252"/>
        <v>111.44565398944587</v>
      </c>
      <c r="BI181" s="142">
        <f t="shared" si="308"/>
        <v>10.285395314429556</v>
      </c>
      <c r="BJ181" s="142">
        <f t="shared" si="309"/>
        <v>12.155467189780385</v>
      </c>
      <c r="BK181" s="142">
        <f t="shared" si="310"/>
        <v>11.999627866834482</v>
      </c>
      <c r="BL181" s="142">
        <f t="shared" si="311"/>
        <v>34.440490371044419</v>
      </c>
    </row>
    <row r="182" spans="34:64" x14ac:dyDescent="0.25">
      <c r="AH182" s="233">
        <v>0.85456018518518517</v>
      </c>
      <c r="AI182" s="420">
        <f t="shared" si="116"/>
        <v>45367.854560185187</v>
      </c>
      <c r="AJ182" s="233" t="s">
        <v>326</v>
      </c>
      <c r="AK182" s="234">
        <v>0.03</v>
      </c>
      <c r="AL182" s="234">
        <v>8.7999999999999995E-2</v>
      </c>
      <c r="AM182" s="234">
        <v>8.7999999999999995E-2</v>
      </c>
      <c r="AN182" s="234">
        <f t="shared" si="266"/>
        <v>280.06658142580227</v>
      </c>
      <c r="AO182" s="234">
        <f t="shared" si="312"/>
        <v>3182.5747889295712</v>
      </c>
      <c r="AP182" s="425">
        <f t="shared" si="313"/>
        <v>95.477243667887137</v>
      </c>
      <c r="AQ182" s="403">
        <f t="shared" si="251"/>
        <v>288.76653518410569</v>
      </c>
      <c r="AR182" s="234">
        <f t="shared" si="314"/>
        <v>3.1468155216382279</v>
      </c>
      <c r="AS182" s="234">
        <f t="shared" si="315"/>
        <v>3.2191561083425548</v>
      </c>
      <c r="AT182" s="234">
        <f t="shared" si="316"/>
        <v>92.330428146248906</v>
      </c>
      <c r="AU182" s="234">
        <f t="shared" si="317"/>
        <v>98.696399776229697</v>
      </c>
      <c r="AY182" s="146">
        <v>0.90633101851851849</v>
      </c>
      <c r="AZ182" s="421">
        <f t="shared" si="20"/>
        <v>45367.906331018516</v>
      </c>
      <c r="BA182" s="185" t="s">
        <v>329</v>
      </c>
      <c r="BB182" s="142">
        <v>2E-3</v>
      </c>
      <c r="BC182" s="142">
        <v>0.01</v>
      </c>
      <c r="BD182" s="142">
        <v>1.2E-2</v>
      </c>
      <c r="BE182" s="142">
        <f t="shared" si="260"/>
        <v>133.71013908758422</v>
      </c>
      <c r="BF182" s="142">
        <f t="shared" si="306"/>
        <v>11142.511590632019</v>
      </c>
      <c r="BG182" s="424">
        <f t="shared" si="307"/>
        <v>22.285023181264037</v>
      </c>
      <c r="BH182" s="403">
        <f t="shared" si="252"/>
        <v>111.44565398944587</v>
      </c>
      <c r="BI182" s="142">
        <f t="shared" si="308"/>
        <v>10.285395314429556</v>
      </c>
      <c r="BJ182" s="142">
        <f t="shared" si="309"/>
        <v>12.155467189780385</v>
      </c>
      <c r="BK182" s="142">
        <f t="shared" si="310"/>
        <v>11.999627866834482</v>
      </c>
      <c r="BL182" s="142">
        <f t="shared" si="311"/>
        <v>34.440490371044419</v>
      </c>
    </row>
    <row r="183" spans="34:64" x14ac:dyDescent="0.25">
      <c r="AH183" s="233">
        <v>0.85488425925925926</v>
      </c>
      <c r="AI183" s="420">
        <f t="shared" si="116"/>
        <v>45367.854884259257</v>
      </c>
      <c r="AJ183" s="233" t="s">
        <v>326</v>
      </c>
      <c r="AK183" s="234">
        <v>3.2000000000000001E-2</v>
      </c>
      <c r="AL183" s="234">
        <v>8.7999999999999995E-2</v>
      </c>
      <c r="AM183" s="234">
        <v>8.7999999999999995E-2</v>
      </c>
      <c r="AN183" s="234">
        <f t="shared" si="266"/>
        <v>280.06658142580227</v>
      </c>
      <c r="AO183" s="234">
        <f t="shared" si="312"/>
        <v>3182.5747889295712</v>
      </c>
      <c r="AP183" s="425">
        <f t="shared" si="313"/>
        <v>101.84239324574628</v>
      </c>
      <c r="AQ183" s="403">
        <f t="shared" si="251"/>
        <v>288.76653518410569</v>
      </c>
      <c r="AR183" s="234">
        <f t="shared" si="314"/>
        <v>3.1468155216382279</v>
      </c>
      <c r="AS183" s="234">
        <f t="shared" si="315"/>
        <v>3.2191561083425548</v>
      </c>
      <c r="AT183" s="234">
        <f t="shared" si="316"/>
        <v>98.695577724108048</v>
      </c>
      <c r="AU183" s="234">
        <f t="shared" si="317"/>
        <v>105.06154935408884</v>
      </c>
      <c r="AY183" s="146">
        <v>0.90972222222222221</v>
      </c>
      <c r="AZ183" s="421">
        <f t="shared" si="20"/>
        <v>45367.909722222219</v>
      </c>
      <c r="BA183" s="185" t="s">
        <v>329</v>
      </c>
      <c r="BB183" s="142">
        <v>2E-3</v>
      </c>
      <c r="BC183" s="142">
        <v>0.01</v>
      </c>
      <c r="BD183" s="142">
        <v>1.2E-2</v>
      </c>
      <c r="BE183" s="142">
        <f t="shared" si="260"/>
        <v>133.71013908758422</v>
      </c>
      <c r="BF183" s="142">
        <f t="shared" ref="BF183:BF193" si="318">BE183/BD183</f>
        <v>11142.511590632019</v>
      </c>
      <c r="BG183" s="424">
        <f t="shared" ref="BG183:BG193" si="319">BB183*BF183</f>
        <v>22.285023181264037</v>
      </c>
      <c r="BH183" s="403">
        <f t="shared" si="252"/>
        <v>111.44565398944587</v>
      </c>
      <c r="BI183" s="142">
        <f t="shared" ref="BI183:BI193" si="320">0.001*((BE183/(BD183+0.001)))</f>
        <v>10.285395314429556</v>
      </c>
      <c r="BJ183" s="142">
        <f t="shared" ref="BJ183:BJ193" si="321">0.001*((BE183/(BD183-0.001)))</f>
        <v>12.155467189780385</v>
      </c>
      <c r="BK183" s="142">
        <f t="shared" ref="BK183:BK193" si="322">BG183-BI183</f>
        <v>11.999627866834482</v>
      </c>
      <c r="BL183" s="142">
        <f t="shared" ref="BL183:BL193" si="323">BG183+BJ183</f>
        <v>34.440490371044419</v>
      </c>
    </row>
    <row r="184" spans="34:64" x14ac:dyDescent="0.25">
      <c r="AH184" s="233">
        <v>0.85563657407407412</v>
      </c>
      <c r="AI184" s="420">
        <f t="shared" si="116"/>
        <v>45367.855636574073</v>
      </c>
      <c r="AJ184" s="233" t="s">
        <v>326</v>
      </c>
      <c r="AK184" s="234">
        <v>0.03</v>
      </c>
      <c r="AL184" s="234">
        <v>8.7999999999999995E-2</v>
      </c>
      <c r="AM184" s="234">
        <v>8.7999999999999995E-2</v>
      </c>
      <c r="AN184" s="234">
        <f t="shared" si="266"/>
        <v>280.06658142580227</v>
      </c>
      <c r="AO184" s="234">
        <f t="shared" si="312"/>
        <v>3182.5747889295712</v>
      </c>
      <c r="AP184" s="425">
        <f t="shared" si="313"/>
        <v>95.477243667887137</v>
      </c>
      <c r="AQ184" s="403">
        <f t="shared" si="251"/>
        <v>288.76653518410569</v>
      </c>
      <c r="AR184" s="234">
        <f t="shared" si="314"/>
        <v>3.1468155216382279</v>
      </c>
      <c r="AS184" s="234">
        <f t="shared" si="315"/>
        <v>3.2191561083425548</v>
      </c>
      <c r="AT184" s="234">
        <f t="shared" si="316"/>
        <v>92.330428146248906</v>
      </c>
      <c r="AU184" s="234">
        <f t="shared" si="317"/>
        <v>98.696399776229697</v>
      </c>
      <c r="AY184" s="146">
        <v>0.9132407407407408</v>
      </c>
      <c r="AZ184" s="421">
        <f t="shared" si="20"/>
        <v>45367.913240740738</v>
      </c>
      <c r="BA184" s="185" t="s">
        <v>329</v>
      </c>
      <c r="BB184" s="142">
        <v>2E-3</v>
      </c>
      <c r="BC184" s="142">
        <v>0.01</v>
      </c>
      <c r="BD184" s="142">
        <v>1.2E-2</v>
      </c>
      <c r="BE184" s="142">
        <f t="shared" si="260"/>
        <v>133.71013908758422</v>
      </c>
      <c r="BF184" s="142">
        <f t="shared" si="318"/>
        <v>11142.511590632019</v>
      </c>
      <c r="BG184" s="424">
        <f t="shared" si="319"/>
        <v>22.285023181264037</v>
      </c>
      <c r="BH184" s="403">
        <f t="shared" si="252"/>
        <v>111.44565398944587</v>
      </c>
      <c r="BI184" s="142">
        <f t="shared" si="320"/>
        <v>10.285395314429556</v>
      </c>
      <c r="BJ184" s="142">
        <f t="shared" si="321"/>
        <v>12.155467189780385</v>
      </c>
      <c r="BK184" s="142">
        <f t="shared" si="322"/>
        <v>11.999627866834482</v>
      </c>
      <c r="BL184" s="142">
        <f t="shared" si="323"/>
        <v>34.440490371044419</v>
      </c>
    </row>
    <row r="185" spans="34:64" x14ac:dyDescent="0.25">
      <c r="AH185" s="233">
        <v>0.85623842592592592</v>
      </c>
      <c r="AI185" s="420">
        <f t="shared" ref="AI185:AI193" si="324">DATE(2024,3,16) + AH185</f>
        <v>45367.856238425928</v>
      </c>
      <c r="AJ185" s="233" t="s">
        <v>326</v>
      </c>
      <c r="AK185" s="234">
        <v>3.9E-2</v>
      </c>
      <c r="AL185" s="234">
        <v>8.7999999999999995E-2</v>
      </c>
      <c r="AM185" s="234">
        <v>8.7999999999999995E-2</v>
      </c>
      <c r="AN185" s="234">
        <f t="shared" si="266"/>
        <v>280.06658142580227</v>
      </c>
      <c r="AO185" s="234">
        <f t="shared" ref="AO185:AO193" si="325">AN185/AM185</f>
        <v>3182.5747889295712</v>
      </c>
      <c r="AP185" s="425">
        <f t="shared" ref="AP185:AP193" si="326">AK185*AO185</f>
        <v>124.12041676825328</v>
      </c>
      <c r="AQ185" s="403">
        <f t="shared" si="251"/>
        <v>288.76653518410569</v>
      </c>
      <c r="AR185" s="234">
        <f t="shared" ref="AR185:AR193" si="327">0.001*((AN185/(AM185+0.001)))</f>
        <v>3.1468155216382279</v>
      </c>
      <c r="AS185" s="234">
        <f t="shared" ref="AS185:AS193" si="328">0.001*((AN185/(AM185-0.001)))</f>
        <v>3.2191561083425548</v>
      </c>
      <c r="AT185" s="234">
        <f t="shared" ref="AT185:AT193" si="329">AP185-AR185</f>
        <v>120.97360124661505</v>
      </c>
      <c r="AU185" s="234">
        <f t="shared" ref="AU185:AU193" si="330">AP185+AS185</f>
        <v>127.33957287659584</v>
      </c>
      <c r="AY185" s="146">
        <v>0.91674768518518512</v>
      </c>
      <c r="AZ185" s="421">
        <f t="shared" si="20"/>
        <v>45367.916747685187</v>
      </c>
      <c r="BA185" s="185" t="s">
        <v>329</v>
      </c>
      <c r="BB185" s="142">
        <v>2E-3</v>
      </c>
      <c r="BC185" s="142">
        <v>0.01</v>
      </c>
      <c r="BD185" s="142">
        <v>1.2E-2</v>
      </c>
      <c r="BE185" s="142">
        <f t="shared" si="260"/>
        <v>133.71013908758422</v>
      </c>
      <c r="BF185" s="142">
        <f t="shared" si="318"/>
        <v>11142.511590632019</v>
      </c>
      <c r="BG185" s="424">
        <f t="shared" si="319"/>
        <v>22.285023181264037</v>
      </c>
      <c r="BH185" s="403">
        <f t="shared" si="252"/>
        <v>111.44565398944587</v>
      </c>
      <c r="BI185" s="142">
        <f t="shared" si="320"/>
        <v>10.285395314429556</v>
      </c>
      <c r="BJ185" s="142">
        <f t="shared" si="321"/>
        <v>12.155467189780385</v>
      </c>
      <c r="BK185" s="142">
        <f t="shared" si="322"/>
        <v>11.999627866834482</v>
      </c>
      <c r="BL185" s="142">
        <f t="shared" si="323"/>
        <v>34.440490371044419</v>
      </c>
    </row>
    <row r="186" spans="34:64" x14ac:dyDescent="0.25">
      <c r="AH186" s="233">
        <v>0.85700231481481481</v>
      </c>
      <c r="AI186" s="420">
        <f t="shared" si="324"/>
        <v>45367.857002314813</v>
      </c>
      <c r="AJ186" s="233" t="s">
        <v>326</v>
      </c>
      <c r="AK186" s="234">
        <v>0.03</v>
      </c>
      <c r="AL186" s="234">
        <v>8.7999999999999995E-2</v>
      </c>
      <c r="AM186" s="234">
        <v>8.7999999999999995E-2</v>
      </c>
      <c r="AN186" s="234">
        <f t="shared" si="266"/>
        <v>280.06658142580227</v>
      </c>
      <c r="AO186" s="234">
        <f t="shared" si="325"/>
        <v>3182.5747889295712</v>
      </c>
      <c r="AP186" s="425">
        <f t="shared" si="326"/>
        <v>95.477243667887137</v>
      </c>
      <c r="AQ186" s="403">
        <f t="shared" si="251"/>
        <v>288.76653518410569</v>
      </c>
      <c r="AR186" s="234">
        <f t="shared" si="327"/>
        <v>3.1468155216382279</v>
      </c>
      <c r="AS186" s="234">
        <f t="shared" si="328"/>
        <v>3.2191561083425548</v>
      </c>
      <c r="AT186" s="234">
        <f t="shared" si="329"/>
        <v>92.330428146248906</v>
      </c>
      <c r="AU186" s="234">
        <f t="shared" si="330"/>
        <v>98.696399776229697</v>
      </c>
      <c r="AY186" s="146">
        <v>0.92024305555555552</v>
      </c>
      <c r="AZ186" s="421">
        <f t="shared" si="20"/>
        <v>45367.920243055552</v>
      </c>
      <c r="BA186" s="185" t="s">
        <v>329</v>
      </c>
      <c r="BB186" s="142">
        <v>2E-3</v>
      </c>
      <c r="BC186" s="142">
        <v>0.01</v>
      </c>
      <c r="BD186" s="142">
        <v>1.2E-2</v>
      </c>
      <c r="BE186" s="142">
        <f t="shared" si="260"/>
        <v>133.71013908758422</v>
      </c>
      <c r="BF186" s="142">
        <f t="shared" si="318"/>
        <v>11142.511590632019</v>
      </c>
      <c r="BG186" s="424">
        <f t="shared" si="319"/>
        <v>22.285023181264037</v>
      </c>
      <c r="BH186" s="403">
        <f t="shared" si="252"/>
        <v>111.44565398944587</v>
      </c>
      <c r="BI186" s="142">
        <f t="shared" si="320"/>
        <v>10.285395314429556</v>
      </c>
      <c r="BJ186" s="142">
        <f t="shared" si="321"/>
        <v>12.155467189780385</v>
      </c>
      <c r="BK186" s="142">
        <f t="shared" si="322"/>
        <v>11.999627866834482</v>
      </c>
      <c r="BL186" s="142">
        <f t="shared" si="323"/>
        <v>34.440490371044419</v>
      </c>
    </row>
    <row r="187" spans="34:64" x14ac:dyDescent="0.25">
      <c r="AH187" s="233">
        <v>0.85769675925925926</v>
      </c>
      <c r="AI187" s="420">
        <f t="shared" si="324"/>
        <v>45367.85769675926</v>
      </c>
      <c r="AJ187" s="233" t="s">
        <v>326</v>
      </c>
      <c r="AK187" s="234">
        <v>2.5000000000000001E-2</v>
      </c>
      <c r="AL187" s="234">
        <v>6.7000000000000004E-2</v>
      </c>
      <c r="AM187" s="234">
        <v>6.7000000000000004E-2</v>
      </c>
      <c r="AN187" s="234">
        <f t="shared" si="266"/>
        <v>280.06658142580227</v>
      </c>
      <c r="AO187" s="234">
        <f t="shared" si="325"/>
        <v>4180.0982302358543</v>
      </c>
      <c r="AP187" s="425">
        <f t="shared" si="326"/>
        <v>104.50245575589636</v>
      </c>
      <c r="AQ187" s="403">
        <f t="shared" si="251"/>
        <v>288.76653518410569</v>
      </c>
      <c r="AR187" s="234">
        <f t="shared" si="327"/>
        <v>4.1186261974382692</v>
      </c>
      <c r="AS187" s="234">
        <f t="shared" si="328"/>
        <v>4.243433051906095</v>
      </c>
      <c r="AT187" s="234">
        <f t="shared" si="329"/>
        <v>100.38382955845809</v>
      </c>
      <c r="AU187" s="234">
        <f t="shared" si="330"/>
        <v>108.74588880780246</v>
      </c>
      <c r="AY187" s="146">
        <v>0.92363425925925924</v>
      </c>
      <c r="AZ187" s="421">
        <f t="shared" si="20"/>
        <v>45367.923634259256</v>
      </c>
      <c r="BA187" s="185" t="s">
        <v>329</v>
      </c>
      <c r="BB187" s="142">
        <v>2E-3</v>
      </c>
      <c r="BC187" s="142">
        <v>0.01</v>
      </c>
      <c r="BD187" s="142">
        <v>1.2E-2</v>
      </c>
      <c r="BE187" s="142">
        <f t="shared" si="260"/>
        <v>133.71013908758422</v>
      </c>
      <c r="BF187" s="142">
        <f t="shared" si="318"/>
        <v>11142.511590632019</v>
      </c>
      <c r="BG187" s="424">
        <f t="shared" si="319"/>
        <v>22.285023181264037</v>
      </c>
      <c r="BH187" s="403">
        <f t="shared" si="252"/>
        <v>111.44565398944587</v>
      </c>
      <c r="BI187" s="142">
        <f t="shared" si="320"/>
        <v>10.285395314429556</v>
      </c>
      <c r="BJ187" s="142">
        <f t="shared" si="321"/>
        <v>12.155467189780385</v>
      </c>
      <c r="BK187" s="142">
        <f t="shared" si="322"/>
        <v>11.999627866834482</v>
      </c>
      <c r="BL187" s="142">
        <f t="shared" si="323"/>
        <v>34.440490371044419</v>
      </c>
    </row>
    <row r="188" spans="34:64" x14ac:dyDescent="0.25">
      <c r="AH188" s="233">
        <v>0.85844907407407411</v>
      </c>
      <c r="AI188" s="420">
        <f t="shared" si="324"/>
        <v>45367.858449074076</v>
      </c>
      <c r="AJ188" s="233" t="s">
        <v>326</v>
      </c>
      <c r="AK188" s="234">
        <v>2.1999999999999999E-2</v>
      </c>
      <c r="AL188" s="234">
        <v>6.7000000000000004E-2</v>
      </c>
      <c r="AM188" s="234">
        <v>6.7000000000000004E-2</v>
      </c>
      <c r="AN188" s="234">
        <f t="shared" si="266"/>
        <v>280.06658142580227</v>
      </c>
      <c r="AO188" s="234">
        <f t="shared" si="325"/>
        <v>4180.0982302358543</v>
      </c>
      <c r="AP188" s="425">
        <f t="shared" si="326"/>
        <v>91.962161065188795</v>
      </c>
      <c r="AQ188" s="403">
        <f t="shared" si="251"/>
        <v>288.76653518410569</v>
      </c>
      <c r="AR188" s="234">
        <f t="shared" si="327"/>
        <v>4.1186261974382692</v>
      </c>
      <c r="AS188" s="234">
        <f t="shared" si="328"/>
        <v>4.243433051906095</v>
      </c>
      <c r="AT188" s="234">
        <f t="shared" si="329"/>
        <v>87.84353486775052</v>
      </c>
      <c r="AU188" s="234">
        <f t="shared" si="330"/>
        <v>96.20559411709489</v>
      </c>
      <c r="AY188" s="146">
        <v>0.92711805555555549</v>
      </c>
      <c r="AZ188" s="421">
        <f t="shared" si="20"/>
        <v>45367.927118055559</v>
      </c>
      <c r="BA188" s="185" t="s">
        <v>329</v>
      </c>
      <c r="BB188" s="142">
        <v>2E-3</v>
      </c>
      <c r="BC188" s="142">
        <v>0.01</v>
      </c>
      <c r="BD188" s="142">
        <v>1.2E-2</v>
      </c>
      <c r="BE188" s="142">
        <f t="shared" si="260"/>
        <v>133.71013908758422</v>
      </c>
      <c r="BF188" s="142">
        <f t="shared" si="318"/>
        <v>11142.511590632019</v>
      </c>
      <c r="BG188" s="424">
        <f t="shared" si="319"/>
        <v>22.285023181264037</v>
      </c>
      <c r="BH188" s="403">
        <f t="shared" si="252"/>
        <v>111.44565398944587</v>
      </c>
      <c r="BI188" s="142">
        <f t="shared" si="320"/>
        <v>10.285395314429556</v>
      </c>
      <c r="BJ188" s="142">
        <f t="shared" si="321"/>
        <v>12.155467189780385</v>
      </c>
      <c r="BK188" s="142">
        <f t="shared" si="322"/>
        <v>11.999627866834482</v>
      </c>
      <c r="BL188" s="142">
        <f t="shared" si="323"/>
        <v>34.440490371044419</v>
      </c>
    </row>
    <row r="189" spans="34:64" x14ac:dyDescent="0.25">
      <c r="AH189" s="233">
        <v>0.85906249999999995</v>
      </c>
      <c r="AI189" s="420">
        <f t="shared" si="324"/>
        <v>45367.8590625</v>
      </c>
      <c r="AJ189" s="233" t="s">
        <v>326</v>
      </c>
      <c r="AK189" s="234">
        <v>2.5000000000000001E-2</v>
      </c>
      <c r="AL189" s="234">
        <v>6.7000000000000004E-2</v>
      </c>
      <c r="AM189" s="234">
        <v>6.7000000000000004E-2</v>
      </c>
      <c r="AN189" s="234">
        <f t="shared" si="266"/>
        <v>280.06658142580227</v>
      </c>
      <c r="AO189" s="234">
        <f t="shared" si="325"/>
        <v>4180.0982302358543</v>
      </c>
      <c r="AP189" s="425">
        <f t="shared" si="326"/>
        <v>104.50245575589636</v>
      </c>
      <c r="AQ189" s="403">
        <f t="shared" si="251"/>
        <v>288.76653518410569</v>
      </c>
      <c r="AR189" s="234">
        <f t="shared" si="327"/>
        <v>4.1186261974382692</v>
      </c>
      <c r="AS189" s="234">
        <f t="shared" si="328"/>
        <v>4.243433051906095</v>
      </c>
      <c r="AT189" s="234">
        <f t="shared" si="329"/>
        <v>100.38382955845809</v>
      </c>
      <c r="AU189" s="234">
        <f t="shared" si="330"/>
        <v>108.74588880780246</v>
      </c>
      <c r="AY189" s="146">
        <v>0.93062500000000004</v>
      </c>
      <c r="AZ189" s="421">
        <f t="shared" si="20"/>
        <v>45367.930625000001</v>
      </c>
      <c r="BA189" s="185" t="s">
        <v>329</v>
      </c>
      <c r="BB189" s="142">
        <v>2E-3</v>
      </c>
      <c r="BC189" s="142">
        <v>0.01</v>
      </c>
      <c r="BD189" s="142">
        <v>1.2E-2</v>
      </c>
      <c r="BE189" s="142">
        <f t="shared" si="260"/>
        <v>133.71013908758422</v>
      </c>
      <c r="BF189" s="142">
        <f t="shared" si="318"/>
        <v>11142.511590632019</v>
      </c>
      <c r="BG189" s="424">
        <f t="shared" si="319"/>
        <v>22.285023181264037</v>
      </c>
      <c r="BH189" s="403">
        <f t="shared" si="252"/>
        <v>111.44565398944587</v>
      </c>
      <c r="BI189" s="142">
        <f t="shared" si="320"/>
        <v>10.285395314429556</v>
      </c>
      <c r="BJ189" s="142">
        <f t="shared" si="321"/>
        <v>12.155467189780385</v>
      </c>
      <c r="BK189" s="142">
        <f t="shared" si="322"/>
        <v>11.999627866834482</v>
      </c>
      <c r="BL189" s="142">
        <f t="shared" si="323"/>
        <v>34.440490371044419</v>
      </c>
    </row>
    <row r="190" spans="34:64" x14ac:dyDescent="0.25">
      <c r="AH190" s="233">
        <v>0.85979166666666673</v>
      </c>
      <c r="AI190" s="420">
        <f t="shared" si="324"/>
        <v>45367.859791666669</v>
      </c>
      <c r="AJ190" s="233" t="s">
        <v>326</v>
      </c>
      <c r="AK190" s="234">
        <v>2.5999999999999999E-2</v>
      </c>
      <c r="AL190" s="234">
        <v>6.7000000000000004E-2</v>
      </c>
      <c r="AM190" s="234">
        <v>6.7000000000000004E-2</v>
      </c>
      <c r="AN190" s="234">
        <f t="shared" si="266"/>
        <v>280.06658142580227</v>
      </c>
      <c r="AO190" s="234">
        <f t="shared" si="325"/>
        <v>4180.0982302358543</v>
      </c>
      <c r="AP190" s="425">
        <f t="shared" si="326"/>
        <v>108.68255398613221</v>
      </c>
      <c r="AQ190" s="403">
        <f t="shared" si="251"/>
        <v>288.76653518410569</v>
      </c>
      <c r="AR190" s="234">
        <f t="shared" si="327"/>
        <v>4.1186261974382692</v>
      </c>
      <c r="AS190" s="234">
        <f t="shared" si="328"/>
        <v>4.243433051906095</v>
      </c>
      <c r="AT190" s="234">
        <f t="shared" si="329"/>
        <v>104.56392778869393</v>
      </c>
      <c r="AU190" s="234">
        <f t="shared" si="330"/>
        <v>112.9259870380383</v>
      </c>
      <c r="AY190" s="146">
        <v>0.93407407407407417</v>
      </c>
      <c r="AZ190" s="421">
        <f t="shared" si="20"/>
        <v>45367.934074074074</v>
      </c>
      <c r="BA190" s="185" t="s">
        <v>329</v>
      </c>
      <c r="BB190" s="142">
        <v>2E-3</v>
      </c>
      <c r="BC190" s="142">
        <v>0.01</v>
      </c>
      <c r="BD190" s="142">
        <v>1.2E-2</v>
      </c>
      <c r="BE190" s="142">
        <f t="shared" si="260"/>
        <v>133.71013908758422</v>
      </c>
      <c r="BF190" s="142">
        <f t="shared" si="318"/>
        <v>11142.511590632019</v>
      </c>
      <c r="BG190" s="424">
        <f t="shared" si="319"/>
        <v>22.285023181264037</v>
      </c>
      <c r="BH190" s="403">
        <f t="shared" si="252"/>
        <v>111.44565398944587</v>
      </c>
      <c r="BI190" s="142">
        <f t="shared" si="320"/>
        <v>10.285395314429556</v>
      </c>
      <c r="BJ190" s="142">
        <f t="shared" si="321"/>
        <v>12.155467189780385</v>
      </c>
      <c r="BK190" s="142">
        <f t="shared" si="322"/>
        <v>11.999627866834482</v>
      </c>
      <c r="BL190" s="142">
        <f t="shared" si="323"/>
        <v>34.440490371044419</v>
      </c>
    </row>
    <row r="191" spans="34:64" x14ac:dyDescent="0.25">
      <c r="AH191" s="233">
        <v>0.86041666666666661</v>
      </c>
      <c r="AI191" s="420">
        <f t="shared" si="324"/>
        <v>45367.86041666667</v>
      </c>
      <c r="AJ191" s="233" t="s">
        <v>326</v>
      </c>
      <c r="AK191" s="234">
        <v>2.5000000000000001E-2</v>
      </c>
      <c r="AL191" s="234">
        <v>6.7000000000000004E-2</v>
      </c>
      <c r="AM191" s="234">
        <v>6.7000000000000004E-2</v>
      </c>
      <c r="AN191" s="234">
        <f t="shared" si="266"/>
        <v>280.06658142580227</v>
      </c>
      <c r="AO191" s="234">
        <f t="shared" si="325"/>
        <v>4180.0982302358543</v>
      </c>
      <c r="AP191" s="425">
        <f t="shared" si="326"/>
        <v>104.50245575589636</v>
      </c>
      <c r="AQ191" s="403">
        <f t="shared" si="251"/>
        <v>288.76653518410569</v>
      </c>
      <c r="AR191" s="234">
        <f t="shared" si="327"/>
        <v>4.1186261974382692</v>
      </c>
      <c r="AS191" s="234">
        <f t="shared" si="328"/>
        <v>4.243433051906095</v>
      </c>
      <c r="AT191" s="234">
        <f t="shared" si="329"/>
        <v>100.38382955845809</v>
      </c>
      <c r="AU191" s="234">
        <f t="shared" si="330"/>
        <v>108.74588880780246</v>
      </c>
      <c r="AY191" s="146">
        <v>0.93758101851851849</v>
      </c>
      <c r="AZ191" s="421">
        <f t="shared" si="20"/>
        <v>45367.937581018516</v>
      </c>
      <c r="BA191" s="185" t="s">
        <v>329</v>
      </c>
      <c r="BB191" s="142">
        <v>2E-3</v>
      </c>
      <c r="BC191" s="142">
        <v>0.01</v>
      </c>
      <c r="BD191" s="142">
        <v>1.2E-2</v>
      </c>
      <c r="BE191" s="142">
        <f t="shared" si="260"/>
        <v>133.71013908758422</v>
      </c>
      <c r="BF191" s="142">
        <f t="shared" si="318"/>
        <v>11142.511590632019</v>
      </c>
      <c r="BG191" s="424">
        <f t="shared" si="319"/>
        <v>22.285023181264037</v>
      </c>
      <c r="BH191" s="403">
        <f t="shared" si="252"/>
        <v>111.44565398944587</v>
      </c>
      <c r="BI191" s="142">
        <f t="shared" si="320"/>
        <v>10.285395314429556</v>
      </c>
      <c r="BJ191" s="142">
        <f t="shared" si="321"/>
        <v>12.155467189780385</v>
      </c>
      <c r="BK191" s="142">
        <f t="shared" si="322"/>
        <v>11.999627866834482</v>
      </c>
      <c r="BL191" s="142">
        <f t="shared" si="323"/>
        <v>34.440490371044419</v>
      </c>
    </row>
    <row r="192" spans="34:64" x14ac:dyDescent="0.25">
      <c r="AH192" s="233">
        <v>0.86119212962962965</v>
      </c>
      <c r="AI192" s="420">
        <f t="shared" si="324"/>
        <v>45367.861192129632</v>
      </c>
      <c r="AJ192" s="233" t="s">
        <v>326</v>
      </c>
      <c r="AK192" s="234">
        <v>2.1999999999999999E-2</v>
      </c>
      <c r="AL192" s="234">
        <v>6.7000000000000004E-2</v>
      </c>
      <c r="AM192" s="234">
        <v>6.7000000000000004E-2</v>
      </c>
      <c r="AN192" s="234">
        <f t="shared" si="266"/>
        <v>280.06658142580227</v>
      </c>
      <c r="AO192" s="234">
        <f t="shared" si="325"/>
        <v>4180.0982302358543</v>
      </c>
      <c r="AP192" s="425">
        <f t="shared" si="326"/>
        <v>91.962161065188795</v>
      </c>
      <c r="AQ192" s="403">
        <f t="shared" si="251"/>
        <v>288.76653518410569</v>
      </c>
      <c r="AR192" s="234">
        <f t="shared" si="327"/>
        <v>4.1186261974382692</v>
      </c>
      <c r="AS192" s="234">
        <f t="shared" si="328"/>
        <v>4.243433051906095</v>
      </c>
      <c r="AT192" s="234">
        <f t="shared" si="329"/>
        <v>87.84353486775052</v>
      </c>
      <c r="AU192" s="234">
        <f t="shared" si="330"/>
        <v>96.20559411709489</v>
      </c>
      <c r="AY192" s="146">
        <v>0.94098379629629625</v>
      </c>
      <c r="AZ192" s="421">
        <f t="shared" si="20"/>
        <v>45367.940983796296</v>
      </c>
      <c r="BA192" s="185" t="s">
        <v>329</v>
      </c>
      <c r="BB192" s="142">
        <v>2E-3</v>
      </c>
      <c r="BC192" s="142">
        <v>0.01</v>
      </c>
      <c r="BD192" s="142">
        <v>1.2E-2</v>
      </c>
      <c r="BE192" s="142">
        <f t="shared" si="260"/>
        <v>133.71013908758422</v>
      </c>
      <c r="BF192" s="142">
        <f t="shared" si="318"/>
        <v>11142.511590632019</v>
      </c>
      <c r="BG192" s="424">
        <f t="shared" si="319"/>
        <v>22.285023181264037</v>
      </c>
      <c r="BH192" s="403">
        <f t="shared" si="252"/>
        <v>111.44565398944587</v>
      </c>
      <c r="BI192" s="142">
        <f t="shared" si="320"/>
        <v>10.285395314429556</v>
      </c>
      <c r="BJ192" s="142">
        <f t="shared" si="321"/>
        <v>12.155467189780385</v>
      </c>
      <c r="BK192" s="142">
        <f t="shared" si="322"/>
        <v>11.999627866834482</v>
      </c>
      <c r="BL192" s="142">
        <f t="shared" si="323"/>
        <v>34.440490371044419</v>
      </c>
    </row>
    <row r="193" spans="34:64" x14ac:dyDescent="0.25">
      <c r="AH193" s="233">
        <v>0.86321759259259256</v>
      </c>
      <c r="AI193" s="420">
        <f t="shared" si="324"/>
        <v>45367.863217592596</v>
      </c>
      <c r="AJ193" s="233" t="s">
        <v>326</v>
      </c>
      <c r="AK193" s="234">
        <v>2.4E-2</v>
      </c>
      <c r="AL193" s="234">
        <v>6.7000000000000004E-2</v>
      </c>
      <c r="AM193" s="234">
        <v>6.7000000000000004E-2</v>
      </c>
      <c r="AN193" s="234">
        <f t="shared" si="266"/>
        <v>280.06658142580227</v>
      </c>
      <c r="AO193" s="234">
        <f t="shared" si="325"/>
        <v>4180.0982302358543</v>
      </c>
      <c r="AP193" s="425">
        <f t="shared" si="326"/>
        <v>100.32235752566051</v>
      </c>
      <c r="AQ193" s="403">
        <f t="shared" si="251"/>
        <v>288.76653518410569</v>
      </c>
      <c r="AR193" s="234">
        <f t="shared" si="327"/>
        <v>4.1186261974382692</v>
      </c>
      <c r="AS193" s="234">
        <f t="shared" si="328"/>
        <v>4.243433051906095</v>
      </c>
      <c r="AT193" s="234">
        <f t="shared" si="329"/>
        <v>96.203731328222233</v>
      </c>
      <c r="AU193" s="234">
        <f t="shared" si="330"/>
        <v>104.5657905775666</v>
      </c>
      <c r="AY193" s="146">
        <v>0.94450231481481473</v>
      </c>
      <c r="AZ193" s="421">
        <f t="shared" si="20"/>
        <v>45367.944502314815</v>
      </c>
      <c r="BA193" s="185" t="s">
        <v>329</v>
      </c>
      <c r="BB193" s="142">
        <v>2E-3</v>
      </c>
      <c r="BC193" s="142">
        <v>0.01</v>
      </c>
      <c r="BD193" s="142">
        <v>1.2E-2</v>
      </c>
      <c r="BE193" s="142">
        <f t="shared" si="260"/>
        <v>133.71013908758422</v>
      </c>
      <c r="BF193" s="142">
        <f t="shared" si="318"/>
        <v>11142.511590632019</v>
      </c>
      <c r="BG193" s="424">
        <f t="shared" si="319"/>
        <v>22.285023181264037</v>
      </c>
      <c r="BH193" s="403">
        <f t="shared" si="252"/>
        <v>111.44565398944587</v>
      </c>
      <c r="BI193" s="142">
        <f t="shared" si="320"/>
        <v>10.285395314429556</v>
      </c>
      <c r="BJ193" s="142">
        <f t="shared" si="321"/>
        <v>12.155467189780385</v>
      </c>
      <c r="BK193" s="142">
        <f t="shared" si="322"/>
        <v>11.999627866834482</v>
      </c>
      <c r="BL193" s="142">
        <f t="shared" si="323"/>
        <v>34.440490371044419</v>
      </c>
    </row>
    <row r="194" spans="34:64" x14ac:dyDescent="0.25">
      <c r="AH194" s="233">
        <v>0.86534722222222227</v>
      </c>
      <c r="AI194" s="420">
        <f t="shared" ref="AI194:AI201" si="331">DATE(2024,3,16) + AH194</f>
        <v>45367.865347222221</v>
      </c>
      <c r="AJ194" s="233" t="s">
        <v>326</v>
      </c>
      <c r="AK194" s="234">
        <v>0.02</v>
      </c>
      <c r="AL194" s="234">
        <v>6.7000000000000004E-2</v>
      </c>
      <c r="AM194" s="234">
        <v>6.7000000000000004E-2</v>
      </c>
      <c r="AN194" s="234">
        <f t="shared" si="266"/>
        <v>280.06658142580227</v>
      </c>
      <c r="AO194" s="234">
        <f t="shared" ref="AO194:AO201" si="332">AN194/AM194</f>
        <v>4180.0982302358543</v>
      </c>
      <c r="AP194" s="425">
        <f t="shared" ref="AP194:AP201" si="333">AK194*AO194</f>
        <v>83.601964604717082</v>
      </c>
      <c r="AQ194" s="403">
        <f t="shared" si="251"/>
        <v>288.76653518410569</v>
      </c>
      <c r="AR194" s="234">
        <f t="shared" ref="AR194:AR201" si="334">0.001*((AN194/(AM194+0.001)))</f>
        <v>4.1186261974382692</v>
      </c>
      <c r="AS194" s="234">
        <f t="shared" ref="AS194:AS201" si="335">0.001*((AN194/(AM194-0.001)))</f>
        <v>4.243433051906095</v>
      </c>
      <c r="AT194" s="234">
        <f t="shared" ref="AT194:AT201" si="336">AP194-AR194</f>
        <v>79.483338407278808</v>
      </c>
      <c r="AU194" s="234">
        <f t="shared" ref="AU194:AU201" si="337">AP194+AS194</f>
        <v>87.845397656623177</v>
      </c>
      <c r="AY194" s="146">
        <v>0.94798611111111108</v>
      </c>
      <c r="AZ194" s="421">
        <f t="shared" si="20"/>
        <v>45367.94798611111</v>
      </c>
      <c r="BA194" s="185" t="s">
        <v>329</v>
      </c>
      <c r="BB194" s="142">
        <v>2E-3</v>
      </c>
      <c r="BC194" s="142">
        <v>0.01</v>
      </c>
      <c r="BD194" s="142">
        <v>1.2E-2</v>
      </c>
      <c r="BE194" s="142">
        <f t="shared" si="260"/>
        <v>133.71013908758422</v>
      </c>
      <c r="BF194" s="142">
        <f t="shared" ref="BF194:BF199" si="338">BE194/BD194</f>
        <v>11142.511590632019</v>
      </c>
      <c r="BG194" s="424">
        <f t="shared" ref="BG194:BG199" si="339">BB194*BF194</f>
        <v>22.285023181264037</v>
      </c>
      <c r="BH194" s="403">
        <f t="shared" si="252"/>
        <v>111.44565398944587</v>
      </c>
      <c r="BI194" s="142">
        <f t="shared" ref="BI194:BI199" si="340">0.001*((BE194/(BD194+0.001)))</f>
        <v>10.285395314429556</v>
      </c>
      <c r="BJ194" s="142">
        <f t="shared" ref="BJ194:BJ199" si="341">0.001*((BE194/(BD194-0.001)))</f>
        <v>12.155467189780385</v>
      </c>
      <c r="BK194" s="142">
        <f t="shared" ref="BK194:BK199" si="342">BG194-BI194</f>
        <v>11.999627866834482</v>
      </c>
      <c r="BL194" s="142">
        <f t="shared" ref="BL194:BL199" si="343">BG194+BJ194</f>
        <v>34.440490371044419</v>
      </c>
    </row>
    <row r="195" spans="34:64" x14ac:dyDescent="0.25">
      <c r="AH195" s="233">
        <v>0.86652777777777779</v>
      </c>
      <c r="AI195" s="420">
        <f t="shared" si="331"/>
        <v>45367.866527777776</v>
      </c>
      <c r="AJ195" s="233" t="s">
        <v>326</v>
      </c>
      <c r="AK195" s="234">
        <v>2.3E-2</v>
      </c>
      <c r="AL195" s="234">
        <v>6.7000000000000004E-2</v>
      </c>
      <c r="AM195" s="234">
        <v>6.7000000000000004E-2</v>
      </c>
      <c r="AN195" s="234">
        <f t="shared" si="266"/>
        <v>280.06658142580227</v>
      </c>
      <c r="AO195" s="234">
        <f t="shared" si="332"/>
        <v>4180.0982302358543</v>
      </c>
      <c r="AP195" s="425">
        <f t="shared" si="333"/>
        <v>96.142259295424651</v>
      </c>
      <c r="AQ195" s="403">
        <f t="shared" si="251"/>
        <v>288.76653518410569</v>
      </c>
      <c r="AR195" s="234">
        <f t="shared" si="334"/>
        <v>4.1186261974382692</v>
      </c>
      <c r="AS195" s="234">
        <f t="shared" si="335"/>
        <v>4.243433051906095</v>
      </c>
      <c r="AT195" s="234">
        <f t="shared" si="336"/>
        <v>92.023633097986377</v>
      </c>
      <c r="AU195" s="234">
        <f t="shared" si="337"/>
        <v>100.38569234733075</v>
      </c>
      <c r="AY195" s="146">
        <v>0.95146990740740733</v>
      </c>
      <c r="AZ195" s="421">
        <f t="shared" si="20"/>
        <v>45367.951469907406</v>
      </c>
      <c r="BA195" s="185" t="s">
        <v>329</v>
      </c>
      <c r="BB195" s="142">
        <v>2E-3</v>
      </c>
      <c r="BC195" s="142">
        <v>0.01</v>
      </c>
      <c r="BD195" s="142">
        <v>1.2E-2</v>
      </c>
      <c r="BE195" s="142">
        <f t="shared" si="260"/>
        <v>133.71013908758422</v>
      </c>
      <c r="BF195" s="142">
        <f t="shared" si="338"/>
        <v>11142.511590632019</v>
      </c>
      <c r="BG195" s="424">
        <f t="shared" si="339"/>
        <v>22.285023181264037</v>
      </c>
      <c r="BH195" s="403">
        <f t="shared" si="252"/>
        <v>111.44565398944587</v>
      </c>
      <c r="BI195" s="142">
        <f t="shared" si="340"/>
        <v>10.285395314429556</v>
      </c>
      <c r="BJ195" s="142">
        <f t="shared" si="341"/>
        <v>12.155467189780385</v>
      </c>
      <c r="BK195" s="142">
        <f t="shared" si="342"/>
        <v>11.999627866834482</v>
      </c>
      <c r="BL195" s="142">
        <f t="shared" si="343"/>
        <v>34.440490371044419</v>
      </c>
    </row>
    <row r="196" spans="34:64" x14ac:dyDescent="0.25">
      <c r="AH196" s="233">
        <v>0.86802083333333335</v>
      </c>
      <c r="AI196" s="420">
        <f t="shared" si="331"/>
        <v>45367.868020833332</v>
      </c>
      <c r="AJ196" s="233" t="s">
        <v>326</v>
      </c>
      <c r="AK196" s="234">
        <v>1.4E-2</v>
      </c>
      <c r="AL196" s="234">
        <v>3.7999999999999999E-2</v>
      </c>
      <c r="AM196" s="234">
        <v>3.7999999999999999E-2</v>
      </c>
      <c r="AN196" s="234">
        <f t="shared" si="266"/>
        <v>280.06658142580227</v>
      </c>
      <c r="AO196" s="234">
        <f t="shared" si="332"/>
        <v>7370.1731954158495</v>
      </c>
      <c r="AP196" s="425">
        <f t="shared" si="333"/>
        <v>103.1824247358219</v>
      </c>
      <c r="AQ196" s="403">
        <f t="shared" si="251"/>
        <v>288.76653518410569</v>
      </c>
      <c r="AR196" s="234">
        <f t="shared" si="334"/>
        <v>7.1811943955333923</v>
      </c>
      <c r="AS196" s="234">
        <f t="shared" si="335"/>
        <v>7.5693670655622238</v>
      </c>
      <c r="AT196" s="234">
        <f t="shared" si="336"/>
        <v>96.001230340288501</v>
      </c>
      <c r="AU196" s="234">
        <f t="shared" si="337"/>
        <v>110.75179180138412</v>
      </c>
      <c r="AY196" s="146">
        <v>0.95488425925925924</v>
      </c>
      <c r="AZ196" s="421">
        <f t="shared" si="20"/>
        <v>45367.954884259256</v>
      </c>
      <c r="BA196" s="185" t="s">
        <v>329</v>
      </c>
      <c r="BB196" s="142">
        <v>2E-3</v>
      </c>
      <c r="BC196" s="142">
        <v>0.01</v>
      </c>
      <c r="BD196" s="142">
        <v>1.2E-2</v>
      </c>
      <c r="BE196" s="142">
        <f t="shared" si="260"/>
        <v>133.71013908758422</v>
      </c>
      <c r="BF196" s="142">
        <f t="shared" si="338"/>
        <v>11142.511590632019</v>
      </c>
      <c r="BG196" s="424">
        <f t="shared" si="339"/>
        <v>22.285023181264037</v>
      </c>
      <c r="BH196" s="403">
        <f t="shared" si="252"/>
        <v>111.44565398944587</v>
      </c>
      <c r="BI196" s="142">
        <f t="shared" si="340"/>
        <v>10.285395314429556</v>
      </c>
      <c r="BJ196" s="142">
        <f t="shared" si="341"/>
        <v>12.155467189780385</v>
      </c>
      <c r="BK196" s="142">
        <f t="shared" si="342"/>
        <v>11.999627866834482</v>
      </c>
      <c r="BL196" s="142">
        <f t="shared" si="343"/>
        <v>34.440490371044419</v>
      </c>
    </row>
    <row r="197" spans="34:64" x14ac:dyDescent="0.25">
      <c r="AH197" s="233">
        <v>0.87157407407407417</v>
      </c>
      <c r="AI197" s="420">
        <f t="shared" si="331"/>
        <v>45367.871574074074</v>
      </c>
      <c r="AJ197" s="233" t="s">
        <v>326</v>
      </c>
      <c r="AK197" s="234">
        <v>1.2E-2</v>
      </c>
      <c r="AL197" s="234">
        <v>3.7999999999999999E-2</v>
      </c>
      <c r="AM197" s="234">
        <v>3.7999999999999999E-2</v>
      </c>
      <c r="AN197" s="234">
        <f t="shared" si="266"/>
        <v>280.06658142580227</v>
      </c>
      <c r="AO197" s="234">
        <f t="shared" si="332"/>
        <v>7370.1731954158495</v>
      </c>
      <c r="AP197" s="425">
        <f t="shared" si="333"/>
        <v>88.442078344990193</v>
      </c>
      <c r="AQ197" s="403">
        <f t="shared" si="251"/>
        <v>288.76653518410569</v>
      </c>
      <c r="AR197" s="234">
        <f t="shared" si="334"/>
        <v>7.1811943955333923</v>
      </c>
      <c r="AS197" s="234">
        <f t="shared" si="335"/>
        <v>7.5693670655622238</v>
      </c>
      <c r="AT197" s="234">
        <f t="shared" si="336"/>
        <v>81.260883949456797</v>
      </c>
      <c r="AU197" s="234">
        <f t="shared" si="337"/>
        <v>96.011445410552412</v>
      </c>
      <c r="AY197" s="146">
        <v>0.95836805555555549</v>
      </c>
      <c r="AZ197" s="421">
        <f t="shared" si="20"/>
        <v>45367.958368055559</v>
      </c>
      <c r="BA197" s="185" t="s">
        <v>329</v>
      </c>
      <c r="BB197" s="142">
        <v>2E-3</v>
      </c>
      <c r="BC197" s="142">
        <v>0.01</v>
      </c>
      <c r="BD197" s="142">
        <v>1.2E-2</v>
      </c>
      <c r="BE197" s="142">
        <f t="shared" si="260"/>
        <v>133.71013908758422</v>
      </c>
      <c r="BF197" s="142">
        <f t="shared" si="338"/>
        <v>11142.511590632019</v>
      </c>
      <c r="BG197" s="424">
        <f t="shared" si="339"/>
        <v>22.285023181264037</v>
      </c>
      <c r="BH197" s="403">
        <f t="shared" si="252"/>
        <v>111.44565398944587</v>
      </c>
      <c r="BI197" s="142">
        <f t="shared" si="340"/>
        <v>10.285395314429556</v>
      </c>
      <c r="BJ197" s="142">
        <f t="shared" si="341"/>
        <v>12.155467189780385</v>
      </c>
      <c r="BK197" s="142">
        <f t="shared" si="342"/>
        <v>11.999627866834482</v>
      </c>
      <c r="BL197" s="142">
        <f t="shared" si="343"/>
        <v>34.440490371044419</v>
      </c>
    </row>
    <row r="198" spans="34:64" x14ac:dyDescent="0.25">
      <c r="AH198" s="233">
        <v>0.87494212962962958</v>
      </c>
      <c r="AI198" s="420">
        <f t="shared" si="331"/>
        <v>45367.874942129631</v>
      </c>
      <c r="AJ198" s="233" t="s">
        <v>326</v>
      </c>
      <c r="AK198" s="234">
        <v>1.0999999999999999E-2</v>
      </c>
      <c r="AL198" s="234">
        <v>3.7999999999999999E-2</v>
      </c>
      <c r="AM198" s="234">
        <v>3.7999999999999999E-2</v>
      </c>
      <c r="AN198" s="234">
        <f t="shared" si="266"/>
        <v>280.06658142580227</v>
      </c>
      <c r="AO198" s="234">
        <f t="shared" si="332"/>
        <v>7370.1731954158495</v>
      </c>
      <c r="AP198" s="425">
        <f t="shared" si="333"/>
        <v>81.071905149574334</v>
      </c>
      <c r="AQ198" s="403">
        <f t="shared" si="251"/>
        <v>288.76653518410569</v>
      </c>
      <c r="AR198" s="234">
        <f t="shared" si="334"/>
        <v>7.1811943955333923</v>
      </c>
      <c r="AS198" s="234">
        <f t="shared" si="335"/>
        <v>7.5693670655622238</v>
      </c>
      <c r="AT198" s="234">
        <f t="shared" si="336"/>
        <v>73.890710754040938</v>
      </c>
      <c r="AU198" s="234">
        <f t="shared" si="337"/>
        <v>88.641272215136553</v>
      </c>
      <c r="AY198" s="146">
        <v>0.96185185185185185</v>
      </c>
      <c r="AZ198" s="421">
        <f t="shared" si="20"/>
        <v>45367.961851851855</v>
      </c>
      <c r="BA198" s="185" t="s">
        <v>329</v>
      </c>
      <c r="BB198" s="142">
        <v>2E-3</v>
      </c>
      <c r="BC198" s="142">
        <v>0.01</v>
      </c>
      <c r="BD198" s="142">
        <v>1.2E-2</v>
      </c>
      <c r="BE198" s="142">
        <f t="shared" si="260"/>
        <v>133.71013908758422</v>
      </c>
      <c r="BF198" s="142">
        <f t="shared" si="338"/>
        <v>11142.511590632019</v>
      </c>
      <c r="BG198" s="424">
        <f t="shared" si="339"/>
        <v>22.285023181264037</v>
      </c>
      <c r="BH198" s="403">
        <f t="shared" si="252"/>
        <v>111.44565398944587</v>
      </c>
      <c r="BI198" s="142">
        <f t="shared" si="340"/>
        <v>10.285395314429556</v>
      </c>
      <c r="BJ198" s="142">
        <f t="shared" si="341"/>
        <v>12.155467189780385</v>
      </c>
      <c r="BK198" s="142">
        <f t="shared" si="342"/>
        <v>11.999627866834482</v>
      </c>
      <c r="BL198" s="142">
        <f t="shared" si="343"/>
        <v>34.440490371044419</v>
      </c>
    </row>
    <row r="199" spans="34:64" ht="15.75" thickBot="1" x14ac:dyDescent="0.3">
      <c r="AH199" s="233">
        <v>0.87506944444444434</v>
      </c>
      <c r="AI199" s="420">
        <f t="shared" si="331"/>
        <v>45367.875069444446</v>
      </c>
      <c r="AJ199" s="233" t="s">
        <v>326</v>
      </c>
      <c r="AK199" s="234">
        <v>0.01</v>
      </c>
      <c r="AL199" s="234">
        <v>3.7999999999999999E-2</v>
      </c>
      <c r="AM199" s="234">
        <v>3.7999999999999999E-2</v>
      </c>
      <c r="AN199" s="234">
        <f t="shared" si="266"/>
        <v>280.06658142580227</v>
      </c>
      <c r="AO199" s="234">
        <f t="shared" si="332"/>
        <v>7370.1731954158495</v>
      </c>
      <c r="AP199" s="425">
        <f t="shared" si="333"/>
        <v>73.70173195415849</v>
      </c>
      <c r="AQ199" s="403">
        <f t="shared" si="251"/>
        <v>288.76653518410569</v>
      </c>
      <c r="AR199" s="234">
        <f t="shared" si="334"/>
        <v>7.1811943955333923</v>
      </c>
      <c r="AS199" s="234">
        <f t="shared" si="335"/>
        <v>7.5693670655622238</v>
      </c>
      <c r="AT199" s="234">
        <f t="shared" si="336"/>
        <v>66.520537558625094</v>
      </c>
      <c r="AU199" s="234">
        <f t="shared" si="337"/>
        <v>81.271099019720708</v>
      </c>
      <c r="AY199" s="433">
        <v>0.96531250000000002</v>
      </c>
      <c r="AZ199" s="434">
        <f t="shared" si="20"/>
        <v>45367.965312499997</v>
      </c>
      <c r="BA199" s="435" t="s">
        <v>329</v>
      </c>
      <c r="BB199" s="436">
        <v>2E-3</v>
      </c>
      <c r="BC199" s="436">
        <v>0.01</v>
      </c>
      <c r="BD199" s="436">
        <v>1.2E-2</v>
      </c>
      <c r="BE199" s="436">
        <f t="shared" si="260"/>
        <v>133.71013908758422</v>
      </c>
      <c r="BF199" s="436">
        <f t="shared" si="338"/>
        <v>11142.511590632019</v>
      </c>
      <c r="BG199" s="437">
        <f t="shared" si="339"/>
        <v>22.285023181264037</v>
      </c>
      <c r="BH199" s="403">
        <f t="shared" si="252"/>
        <v>111.44565398944587</v>
      </c>
      <c r="BI199" s="436">
        <f t="shared" si="340"/>
        <v>10.285395314429556</v>
      </c>
      <c r="BJ199" s="436">
        <f t="shared" si="341"/>
        <v>12.155467189780385</v>
      </c>
      <c r="BK199" s="436">
        <f t="shared" si="342"/>
        <v>11.999627866834482</v>
      </c>
      <c r="BL199" s="436">
        <f t="shared" si="343"/>
        <v>34.440490371044419</v>
      </c>
    </row>
    <row r="200" spans="34:64" x14ac:dyDescent="0.25">
      <c r="AH200" s="233">
        <v>0.87717592592592597</v>
      </c>
      <c r="AI200" s="420">
        <f t="shared" si="331"/>
        <v>45367.877175925925</v>
      </c>
      <c r="AJ200" s="233" t="s">
        <v>326</v>
      </c>
      <c r="AK200" s="234">
        <v>8.9999999999999993E-3</v>
      </c>
      <c r="AL200" s="234">
        <v>3.7999999999999999E-2</v>
      </c>
      <c r="AM200" s="234">
        <v>3.7999999999999999E-2</v>
      </c>
      <c r="AN200" s="234">
        <f t="shared" si="266"/>
        <v>280.06658142580227</v>
      </c>
      <c r="AO200" s="234">
        <f t="shared" si="332"/>
        <v>7370.1731954158495</v>
      </c>
      <c r="AP200" s="425">
        <f t="shared" si="333"/>
        <v>66.331558758742645</v>
      </c>
      <c r="AQ200" s="403">
        <f t="shared" si="251"/>
        <v>288.76653518410569</v>
      </c>
      <c r="AR200" s="234">
        <f t="shared" si="334"/>
        <v>7.1811943955333923</v>
      </c>
      <c r="AS200" s="234">
        <f t="shared" si="335"/>
        <v>7.5693670655622238</v>
      </c>
      <c r="AT200" s="234">
        <f t="shared" si="336"/>
        <v>59.150364363209249</v>
      </c>
      <c r="AU200" s="234">
        <f t="shared" si="337"/>
        <v>73.900925824304863</v>
      </c>
      <c r="AY200" s="643">
        <v>0.86960648148148145</v>
      </c>
      <c r="AZ200" s="644"/>
      <c r="BA200" s="301"/>
      <c r="BB200" s="302"/>
      <c r="BC200" s="302"/>
      <c r="BD200" s="302"/>
      <c r="BE200" s="302"/>
      <c r="BF200" s="302"/>
      <c r="BG200" s="645"/>
      <c r="BH200" s="403">
        <v>0</v>
      </c>
      <c r="BI200" s="302"/>
      <c r="BJ200" s="302"/>
      <c r="BK200" s="302"/>
      <c r="BL200" s="302"/>
    </row>
    <row r="201" spans="34:64" x14ac:dyDescent="0.25">
      <c r="AH201" s="233">
        <v>0.87928240740740737</v>
      </c>
      <c r="AI201" s="420">
        <f t="shared" si="331"/>
        <v>45367.879282407404</v>
      </c>
      <c r="AJ201" s="233" t="s">
        <v>326</v>
      </c>
      <c r="AK201" s="234">
        <v>1.0999999999999999E-2</v>
      </c>
      <c r="AL201" s="234">
        <v>3.7999999999999999E-2</v>
      </c>
      <c r="AM201" s="234">
        <v>3.7999999999999999E-2</v>
      </c>
      <c r="AN201" s="234">
        <f t="shared" si="266"/>
        <v>280.06658142580227</v>
      </c>
      <c r="AO201" s="234">
        <f t="shared" si="332"/>
        <v>7370.1731954158495</v>
      </c>
      <c r="AP201" s="425">
        <f t="shared" si="333"/>
        <v>81.071905149574334</v>
      </c>
      <c r="AQ201" s="403">
        <f t="shared" si="251"/>
        <v>288.76653518410569</v>
      </c>
      <c r="AR201" s="234">
        <f t="shared" si="334"/>
        <v>7.1811943955333923</v>
      </c>
      <c r="AS201" s="234">
        <f t="shared" si="335"/>
        <v>7.5693670655622238</v>
      </c>
      <c r="AT201" s="234">
        <f t="shared" si="336"/>
        <v>73.890710754040938</v>
      </c>
      <c r="AU201" s="234">
        <f t="shared" si="337"/>
        <v>88.641272215136553</v>
      </c>
      <c r="AY201" s="430">
        <v>0.86987268518518512</v>
      </c>
      <c r="AZ201" s="431">
        <f t="shared" si="20"/>
        <v>45367.869872685187</v>
      </c>
      <c r="BA201" s="273" t="s">
        <v>330</v>
      </c>
      <c r="BB201" s="274">
        <v>2E-3</v>
      </c>
      <c r="BC201" s="274">
        <v>5.0000000000000001E-3</v>
      </c>
      <c r="BD201" s="274">
        <v>2.5000000000000001E-2</v>
      </c>
      <c r="BE201" s="274">
        <f>$AD$16</f>
        <v>256.58581162758077</v>
      </c>
      <c r="BF201" s="274">
        <f t="shared" si="157"/>
        <v>10263.432465103229</v>
      </c>
      <c r="BG201" s="432">
        <f t="shared" si="307"/>
        <v>20.526864930206457</v>
      </c>
      <c r="BH201" s="403">
        <f t="shared" si="252"/>
        <v>51.326621199640201</v>
      </c>
      <c r="BI201" s="274">
        <f t="shared" si="159"/>
        <v>9.8686850625992601</v>
      </c>
      <c r="BJ201" s="274">
        <f t="shared" si="160"/>
        <v>10.691075484482532</v>
      </c>
      <c r="BK201" s="274">
        <f t="shared" si="161"/>
        <v>10.658179867607197</v>
      </c>
      <c r="BL201" s="274">
        <f t="shared" si="162"/>
        <v>31.217940414688989</v>
      </c>
    </row>
    <row r="202" spans="34:64" x14ac:dyDescent="0.25">
      <c r="AH202" s="233">
        <v>0.8817476851851852</v>
      </c>
      <c r="AI202" s="420">
        <f t="shared" ref="AI202:AI210" si="344">DATE(2024,3,16) + AH202</f>
        <v>45367.881747685184</v>
      </c>
      <c r="AJ202" s="233" t="s">
        <v>326</v>
      </c>
      <c r="AK202" s="234">
        <v>8.9999999999999993E-3</v>
      </c>
      <c r="AL202" s="234">
        <v>3.7999999999999999E-2</v>
      </c>
      <c r="AM202" s="234">
        <v>3.7999999999999999E-2</v>
      </c>
      <c r="AN202" s="234">
        <f t="shared" si="266"/>
        <v>280.06658142580227</v>
      </c>
      <c r="AO202" s="234">
        <f t="shared" ref="AO202:AO210" si="345">AN202/AM202</f>
        <v>7370.1731954158495</v>
      </c>
      <c r="AP202" s="425">
        <f t="shared" ref="AP202:AP210" si="346">AK202*AO202</f>
        <v>66.331558758742645</v>
      </c>
      <c r="AQ202" s="403">
        <f t="shared" ref="AQ202:AQ266" si="347">(AL202*AO202)/SIN(RADIANS(-$AB$7))</f>
        <v>288.76653518410569</v>
      </c>
      <c r="AR202" s="234">
        <f t="shared" ref="AR202:AR210" si="348">0.001*((AN202/(AM202+0.001)))</f>
        <v>7.1811943955333923</v>
      </c>
      <c r="AS202" s="234">
        <f t="shared" ref="AS202:AS210" si="349">0.001*((AN202/(AM202-0.001)))</f>
        <v>7.5693670655622238</v>
      </c>
      <c r="AT202" s="234">
        <f t="shared" ref="AT202:AT210" si="350">AP202-AR202</f>
        <v>59.150364363209249</v>
      </c>
      <c r="AU202" s="234">
        <f t="shared" ref="AU202:AU210" si="351">AP202+AS202</f>
        <v>73.900925824304863</v>
      </c>
      <c r="AY202" s="146">
        <v>0.87018518518518517</v>
      </c>
      <c r="AZ202" s="421">
        <f t="shared" si="20"/>
        <v>45367.870185185187</v>
      </c>
      <c r="BA202" s="185" t="s">
        <v>330</v>
      </c>
      <c r="BB202" s="142">
        <v>3.0000000000000001E-3</v>
      </c>
      <c r="BC202" s="142">
        <v>6.0000000000000001E-3</v>
      </c>
      <c r="BD202" s="142">
        <v>2.5000000000000001E-2</v>
      </c>
      <c r="BE202" s="142">
        <f t="shared" ref="BE202:BE243" si="352">$AD$16</f>
        <v>256.58581162758077</v>
      </c>
      <c r="BF202" s="142">
        <f t="shared" ref="BF202:BF206" si="353">BE202/BD202</f>
        <v>10263.432465103229</v>
      </c>
      <c r="BG202" s="424">
        <f t="shared" si="307"/>
        <v>30.79029739530969</v>
      </c>
      <c r="BH202" s="403">
        <f t="shared" ref="BH202:BH243" si="354">(BC202*BF202)/SIN(RADIANS(-$AB$13))</f>
        <v>61.591945439568242</v>
      </c>
      <c r="BI202" s="142">
        <f t="shared" ref="BI202:BI206" si="355">0.001*((BE202/(BD202+0.001)))</f>
        <v>9.8686850625992601</v>
      </c>
      <c r="BJ202" s="142">
        <f t="shared" ref="BJ202:BJ206" si="356">0.001*((BE202/(BD202-0.001)))</f>
        <v>10.691075484482532</v>
      </c>
      <c r="BK202" s="142">
        <f t="shared" ref="BK202:BK206" si="357">BG202-BI202</f>
        <v>20.921612332710431</v>
      </c>
      <c r="BL202" s="142">
        <f t="shared" ref="BL202:BL206" si="358">BG202+BJ202</f>
        <v>41.481372879792218</v>
      </c>
    </row>
    <row r="203" spans="34:64" x14ac:dyDescent="0.25">
      <c r="AH203" s="233">
        <v>0.88548611111111108</v>
      </c>
      <c r="AI203" s="420">
        <f t="shared" si="344"/>
        <v>45367.88548611111</v>
      </c>
      <c r="AJ203" s="233" t="s">
        <v>326</v>
      </c>
      <c r="AK203" s="234">
        <v>8.9999999999999993E-3</v>
      </c>
      <c r="AL203" s="234">
        <v>3.7999999999999999E-2</v>
      </c>
      <c r="AM203" s="234">
        <v>3.7999999999999999E-2</v>
      </c>
      <c r="AN203" s="234">
        <f t="shared" si="266"/>
        <v>280.06658142580227</v>
      </c>
      <c r="AO203" s="234">
        <f t="shared" si="345"/>
        <v>7370.1731954158495</v>
      </c>
      <c r="AP203" s="425">
        <f t="shared" si="346"/>
        <v>66.331558758742645</v>
      </c>
      <c r="AQ203" s="403">
        <f t="shared" si="347"/>
        <v>288.76653518410569</v>
      </c>
      <c r="AR203" s="234">
        <f t="shared" si="348"/>
        <v>7.1811943955333923</v>
      </c>
      <c r="AS203" s="234">
        <f t="shared" si="349"/>
        <v>7.5693670655622238</v>
      </c>
      <c r="AT203" s="234">
        <f t="shared" si="350"/>
        <v>59.150364363209249</v>
      </c>
      <c r="AU203" s="234">
        <f t="shared" si="351"/>
        <v>73.900925824304863</v>
      </c>
      <c r="AY203" s="146">
        <v>0.87055555555555564</v>
      </c>
      <c r="AZ203" s="421">
        <f t="shared" si="20"/>
        <v>45367.870555555557</v>
      </c>
      <c r="BA203" s="185" t="s">
        <v>330</v>
      </c>
      <c r="BB203" s="142">
        <v>3.0000000000000001E-3</v>
      </c>
      <c r="BC203" s="142">
        <v>8.9999999999999993E-3</v>
      </c>
      <c r="BD203" s="142">
        <v>2.5000000000000001E-2</v>
      </c>
      <c r="BE203" s="142">
        <f t="shared" si="352"/>
        <v>256.58581162758077</v>
      </c>
      <c r="BF203" s="142">
        <f t="shared" si="353"/>
        <v>10263.432465103229</v>
      </c>
      <c r="BG203" s="424">
        <f t="shared" si="307"/>
        <v>30.79029739530969</v>
      </c>
      <c r="BH203" s="403">
        <f t="shared" si="354"/>
        <v>92.387918159352353</v>
      </c>
      <c r="BI203" s="142">
        <f t="shared" si="355"/>
        <v>9.8686850625992601</v>
      </c>
      <c r="BJ203" s="142">
        <f t="shared" si="356"/>
        <v>10.691075484482532</v>
      </c>
      <c r="BK203" s="142">
        <f t="shared" si="357"/>
        <v>20.921612332710431</v>
      </c>
      <c r="BL203" s="142">
        <f t="shared" si="358"/>
        <v>41.481372879792218</v>
      </c>
    </row>
    <row r="204" spans="34:64" x14ac:dyDescent="0.25">
      <c r="AH204" s="233">
        <v>0.88895833333333341</v>
      </c>
      <c r="AI204" s="420">
        <f t="shared" si="344"/>
        <v>45367.888958333337</v>
      </c>
      <c r="AJ204" s="233" t="s">
        <v>326</v>
      </c>
      <c r="AK204" s="234">
        <v>8.0000000000000002E-3</v>
      </c>
      <c r="AL204" s="234">
        <v>3.7999999999999999E-2</v>
      </c>
      <c r="AM204" s="234">
        <v>3.7999999999999999E-2</v>
      </c>
      <c r="AN204" s="234">
        <f t="shared" si="266"/>
        <v>280.06658142580227</v>
      </c>
      <c r="AO204" s="234">
        <f t="shared" si="345"/>
        <v>7370.1731954158495</v>
      </c>
      <c r="AP204" s="425">
        <f t="shared" si="346"/>
        <v>58.9613855633268</v>
      </c>
      <c r="AQ204" s="403">
        <f t="shared" si="347"/>
        <v>288.76653518410569</v>
      </c>
      <c r="AR204" s="234">
        <f t="shared" si="348"/>
        <v>7.1811943955333923</v>
      </c>
      <c r="AS204" s="234">
        <f t="shared" si="349"/>
        <v>7.5693670655622238</v>
      </c>
      <c r="AT204" s="234">
        <f t="shared" si="350"/>
        <v>51.780191167793404</v>
      </c>
      <c r="AU204" s="234">
        <f t="shared" si="351"/>
        <v>66.530752628889019</v>
      </c>
      <c r="AY204" s="146">
        <v>0.8709837962962963</v>
      </c>
      <c r="AZ204" s="421">
        <f t="shared" si="20"/>
        <v>45367.870983796296</v>
      </c>
      <c r="BA204" s="185" t="s">
        <v>330</v>
      </c>
      <c r="BB204" s="142">
        <v>3.0000000000000001E-3</v>
      </c>
      <c r="BC204" s="142">
        <v>0.01</v>
      </c>
      <c r="BD204" s="142">
        <v>2.5000000000000001E-2</v>
      </c>
      <c r="BE204" s="142">
        <f t="shared" si="352"/>
        <v>256.58581162758077</v>
      </c>
      <c r="BF204" s="142">
        <f t="shared" si="353"/>
        <v>10263.432465103229</v>
      </c>
      <c r="BG204" s="424">
        <f t="shared" si="307"/>
        <v>30.79029739530969</v>
      </c>
      <c r="BH204" s="403">
        <f t="shared" si="354"/>
        <v>102.6532423992804</v>
      </c>
      <c r="BI204" s="142">
        <f t="shared" si="355"/>
        <v>9.8686850625992601</v>
      </c>
      <c r="BJ204" s="142">
        <f t="shared" si="356"/>
        <v>10.691075484482532</v>
      </c>
      <c r="BK204" s="142">
        <f t="shared" si="357"/>
        <v>20.921612332710431</v>
      </c>
      <c r="BL204" s="142">
        <f t="shared" si="358"/>
        <v>41.481372879792218</v>
      </c>
    </row>
    <row r="205" spans="34:64" x14ac:dyDescent="0.25">
      <c r="AH205" s="233">
        <v>0.8924537037037038</v>
      </c>
      <c r="AI205" s="420">
        <f t="shared" si="344"/>
        <v>45367.892453703702</v>
      </c>
      <c r="AJ205" s="233" t="s">
        <v>326</v>
      </c>
      <c r="AK205" s="234">
        <v>8.0000000000000002E-3</v>
      </c>
      <c r="AL205" s="234">
        <v>3.7999999999999999E-2</v>
      </c>
      <c r="AM205" s="234">
        <v>3.7999999999999999E-2</v>
      </c>
      <c r="AN205" s="234">
        <f t="shared" si="266"/>
        <v>280.06658142580227</v>
      </c>
      <c r="AO205" s="234">
        <f t="shared" si="345"/>
        <v>7370.1731954158495</v>
      </c>
      <c r="AP205" s="425">
        <f t="shared" si="346"/>
        <v>58.9613855633268</v>
      </c>
      <c r="AQ205" s="403">
        <f t="shared" si="347"/>
        <v>288.76653518410569</v>
      </c>
      <c r="AR205" s="234">
        <f t="shared" si="348"/>
        <v>7.1811943955333923</v>
      </c>
      <c r="AS205" s="234">
        <f t="shared" si="349"/>
        <v>7.5693670655622238</v>
      </c>
      <c r="AT205" s="234">
        <f t="shared" si="350"/>
        <v>51.780191167793404</v>
      </c>
      <c r="AU205" s="234">
        <f t="shared" si="351"/>
        <v>66.530752628889019</v>
      </c>
      <c r="AY205" s="146">
        <v>0.87123842592592593</v>
      </c>
      <c r="AZ205" s="421">
        <f t="shared" si="20"/>
        <v>45367.871238425927</v>
      </c>
      <c r="BA205" s="185" t="s">
        <v>330</v>
      </c>
      <c r="BB205" s="142">
        <v>3.0000000000000001E-3</v>
      </c>
      <c r="BC205" s="142">
        <v>0.01</v>
      </c>
      <c r="BD205" s="142">
        <v>2.5000000000000001E-2</v>
      </c>
      <c r="BE205" s="142">
        <f t="shared" si="352"/>
        <v>256.58581162758077</v>
      </c>
      <c r="BF205" s="142">
        <f t="shared" si="353"/>
        <v>10263.432465103229</v>
      </c>
      <c r="BG205" s="424">
        <f t="shared" si="307"/>
        <v>30.79029739530969</v>
      </c>
      <c r="BH205" s="403">
        <f t="shared" si="354"/>
        <v>102.6532423992804</v>
      </c>
      <c r="BI205" s="142">
        <f t="shared" si="355"/>
        <v>9.8686850625992601</v>
      </c>
      <c r="BJ205" s="142">
        <f t="shared" si="356"/>
        <v>10.691075484482532</v>
      </c>
      <c r="BK205" s="142">
        <f t="shared" si="357"/>
        <v>20.921612332710431</v>
      </c>
      <c r="BL205" s="142">
        <f t="shared" si="358"/>
        <v>41.481372879792218</v>
      </c>
    </row>
    <row r="206" spans="34:64" x14ac:dyDescent="0.25">
      <c r="AH206" s="233">
        <v>0.89586805555555549</v>
      </c>
      <c r="AI206" s="420">
        <f t="shared" si="344"/>
        <v>45367.895868055559</v>
      </c>
      <c r="AJ206" s="233" t="s">
        <v>326</v>
      </c>
      <c r="AK206" s="234">
        <v>0.01</v>
      </c>
      <c r="AL206" s="234">
        <v>3.7999999999999999E-2</v>
      </c>
      <c r="AM206" s="234">
        <v>3.7999999999999999E-2</v>
      </c>
      <c r="AN206" s="234">
        <f t="shared" si="266"/>
        <v>280.06658142580227</v>
      </c>
      <c r="AO206" s="234">
        <f t="shared" si="345"/>
        <v>7370.1731954158495</v>
      </c>
      <c r="AP206" s="425">
        <f t="shared" si="346"/>
        <v>73.70173195415849</v>
      </c>
      <c r="AQ206" s="403">
        <f t="shared" si="347"/>
        <v>288.76653518410569</v>
      </c>
      <c r="AR206" s="234">
        <f t="shared" si="348"/>
        <v>7.1811943955333923</v>
      </c>
      <c r="AS206" s="234">
        <f t="shared" si="349"/>
        <v>7.5693670655622238</v>
      </c>
      <c r="AT206" s="234">
        <f t="shared" si="350"/>
        <v>66.520537558625094</v>
      </c>
      <c r="AU206" s="234">
        <f t="shared" si="351"/>
        <v>81.271099019720708</v>
      </c>
      <c r="AY206" s="146">
        <v>0.87159722222222225</v>
      </c>
      <c r="AZ206" s="421">
        <f t="shared" si="20"/>
        <v>45367.87159722222</v>
      </c>
      <c r="BA206" s="185" t="s">
        <v>330</v>
      </c>
      <c r="BB206" s="142">
        <v>2E-3</v>
      </c>
      <c r="BC206" s="142">
        <v>0.01</v>
      </c>
      <c r="BD206" s="142">
        <v>2.5000000000000001E-2</v>
      </c>
      <c r="BE206" s="142">
        <f t="shared" si="352"/>
        <v>256.58581162758077</v>
      </c>
      <c r="BF206" s="142">
        <f t="shared" si="353"/>
        <v>10263.432465103229</v>
      </c>
      <c r="BG206" s="424">
        <f t="shared" si="307"/>
        <v>20.526864930206457</v>
      </c>
      <c r="BH206" s="403">
        <f t="shared" si="354"/>
        <v>102.6532423992804</v>
      </c>
      <c r="BI206" s="142">
        <f t="shared" si="355"/>
        <v>9.8686850625992601</v>
      </c>
      <c r="BJ206" s="142">
        <f t="shared" si="356"/>
        <v>10.691075484482532</v>
      </c>
      <c r="BK206" s="142">
        <f t="shared" si="357"/>
        <v>10.658179867607197</v>
      </c>
      <c r="BL206" s="142">
        <f t="shared" si="358"/>
        <v>31.217940414688989</v>
      </c>
    </row>
    <row r="207" spans="34:64" x14ac:dyDescent="0.25">
      <c r="AH207" s="233">
        <v>0.89939814814814811</v>
      </c>
      <c r="AI207" s="420">
        <f t="shared" si="344"/>
        <v>45367.899398148147</v>
      </c>
      <c r="AJ207" s="233" t="s">
        <v>326</v>
      </c>
      <c r="AK207" s="234">
        <v>8.0000000000000002E-3</v>
      </c>
      <c r="AL207" s="234">
        <v>3.7999999999999999E-2</v>
      </c>
      <c r="AM207" s="234">
        <v>3.7999999999999999E-2</v>
      </c>
      <c r="AN207" s="234">
        <f t="shared" ref="AN207:AN226" si="359">$AD$9</f>
        <v>280.06658142580227</v>
      </c>
      <c r="AO207" s="234">
        <f t="shared" si="345"/>
        <v>7370.1731954158495</v>
      </c>
      <c r="AP207" s="425">
        <f t="shared" si="346"/>
        <v>58.9613855633268</v>
      </c>
      <c r="AQ207" s="403">
        <f t="shared" si="347"/>
        <v>288.76653518410569</v>
      </c>
      <c r="AR207" s="234">
        <f t="shared" si="348"/>
        <v>7.1811943955333923</v>
      </c>
      <c r="AS207" s="234">
        <f t="shared" si="349"/>
        <v>7.5693670655622238</v>
      </c>
      <c r="AT207" s="234">
        <f t="shared" si="350"/>
        <v>51.780191167793404</v>
      </c>
      <c r="AU207" s="234">
        <f t="shared" si="351"/>
        <v>66.530752628889019</v>
      </c>
      <c r="AY207" s="146">
        <v>0.87195601851851856</v>
      </c>
      <c r="AZ207" s="421">
        <f t="shared" si="20"/>
        <v>45367.87195601852</v>
      </c>
      <c r="BA207" s="185" t="s">
        <v>330</v>
      </c>
      <c r="BB207" s="142">
        <v>3.0000000000000001E-3</v>
      </c>
      <c r="BC207" s="142">
        <v>1.0999999999999999E-2</v>
      </c>
      <c r="BD207" s="142">
        <v>2.5000000000000001E-2</v>
      </c>
      <c r="BE207" s="142">
        <f t="shared" si="352"/>
        <v>256.58581162758077</v>
      </c>
      <c r="BF207" s="142">
        <f t="shared" ref="BF207:BF221" si="360">BE207/BD207</f>
        <v>10263.432465103229</v>
      </c>
      <c r="BG207" s="424">
        <f t="shared" si="307"/>
        <v>30.79029739530969</v>
      </c>
      <c r="BH207" s="403">
        <f t="shared" si="354"/>
        <v>112.91856663920844</v>
      </c>
      <c r="BI207" s="142">
        <f t="shared" ref="BI207:BI221" si="361">0.001*((BE207/(BD207+0.001)))</f>
        <v>9.8686850625992601</v>
      </c>
      <c r="BJ207" s="142">
        <f t="shared" ref="BJ207:BJ221" si="362">0.001*((BE207/(BD207-0.001)))</f>
        <v>10.691075484482532</v>
      </c>
      <c r="BK207" s="142">
        <f t="shared" ref="BK207:BK221" si="363">BG207-BI207</f>
        <v>20.921612332710431</v>
      </c>
      <c r="BL207" s="142">
        <f t="shared" ref="BL207:BL221" si="364">BG207+BJ207</f>
        <v>41.481372879792218</v>
      </c>
    </row>
    <row r="208" spans="34:64" x14ac:dyDescent="0.25">
      <c r="AH208" s="233">
        <v>0.90281250000000002</v>
      </c>
      <c r="AI208" s="420">
        <f t="shared" si="344"/>
        <v>45367.902812499997</v>
      </c>
      <c r="AJ208" s="233" t="s">
        <v>326</v>
      </c>
      <c r="AK208" s="234">
        <v>7.0000000000000001E-3</v>
      </c>
      <c r="AL208" s="234">
        <v>3.7999999999999999E-2</v>
      </c>
      <c r="AM208" s="234">
        <v>3.7999999999999999E-2</v>
      </c>
      <c r="AN208" s="234">
        <f t="shared" si="359"/>
        <v>280.06658142580227</v>
      </c>
      <c r="AO208" s="234">
        <f t="shared" si="345"/>
        <v>7370.1731954158495</v>
      </c>
      <c r="AP208" s="425">
        <f t="shared" si="346"/>
        <v>51.591212367910948</v>
      </c>
      <c r="AQ208" s="403">
        <f t="shared" si="347"/>
        <v>288.76653518410569</v>
      </c>
      <c r="AR208" s="234">
        <f t="shared" si="348"/>
        <v>7.1811943955333923</v>
      </c>
      <c r="AS208" s="234">
        <f t="shared" si="349"/>
        <v>7.5693670655622238</v>
      </c>
      <c r="AT208" s="234">
        <f t="shared" si="350"/>
        <v>44.41001797237756</v>
      </c>
      <c r="AU208" s="234">
        <f t="shared" si="351"/>
        <v>59.160579433473174</v>
      </c>
      <c r="AY208" s="146">
        <v>0.87233796296296295</v>
      </c>
      <c r="AZ208" s="421">
        <f t="shared" ref="AZ208:AZ243" si="365">DATE(2024,3,16)+AY208</f>
        <v>45367.872337962966</v>
      </c>
      <c r="BA208" s="185" t="s">
        <v>330</v>
      </c>
      <c r="BB208" s="142">
        <v>3.0000000000000001E-3</v>
      </c>
      <c r="BC208" s="142">
        <v>1.2999999999999999E-2</v>
      </c>
      <c r="BD208" s="142">
        <v>2.5000000000000001E-2</v>
      </c>
      <c r="BE208" s="142">
        <f t="shared" si="352"/>
        <v>256.58581162758077</v>
      </c>
      <c r="BF208" s="142">
        <f t="shared" si="360"/>
        <v>10263.432465103229</v>
      </c>
      <c r="BG208" s="424">
        <f t="shared" si="307"/>
        <v>30.79029739530969</v>
      </c>
      <c r="BH208" s="403">
        <f t="shared" si="354"/>
        <v>133.44921511906449</v>
      </c>
      <c r="BI208" s="142">
        <f t="shared" si="361"/>
        <v>9.8686850625992601</v>
      </c>
      <c r="BJ208" s="142">
        <f t="shared" si="362"/>
        <v>10.691075484482532</v>
      </c>
      <c r="BK208" s="142">
        <f t="shared" si="363"/>
        <v>20.921612332710431</v>
      </c>
      <c r="BL208" s="142">
        <f t="shared" si="364"/>
        <v>41.481372879792218</v>
      </c>
    </row>
    <row r="209" spans="34:64" x14ac:dyDescent="0.25">
      <c r="AH209" s="233">
        <v>0.90633101851851849</v>
      </c>
      <c r="AI209" s="420">
        <f t="shared" si="344"/>
        <v>45367.906331018516</v>
      </c>
      <c r="AJ209" s="233" t="s">
        <v>326</v>
      </c>
      <c r="AK209" s="234">
        <v>6.0000000000000001E-3</v>
      </c>
      <c r="AL209" s="234">
        <v>3.7999999999999999E-2</v>
      </c>
      <c r="AM209" s="234">
        <v>3.7999999999999999E-2</v>
      </c>
      <c r="AN209" s="234">
        <f t="shared" si="359"/>
        <v>280.06658142580227</v>
      </c>
      <c r="AO209" s="234">
        <f t="shared" si="345"/>
        <v>7370.1731954158495</v>
      </c>
      <c r="AP209" s="425">
        <f t="shared" si="346"/>
        <v>44.221039172495097</v>
      </c>
      <c r="AQ209" s="403">
        <f t="shared" si="347"/>
        <v>288.76653518410569</v>
      </c>
      <c r="AR209" s="234">
        <f t="shared" si="348"/>
        <v>7.1811943955333923</v>
      </c>
      <c r="AS209" s="234">
        <f t="shared" si="349"/>
        <v>7.5693670655622238</v>
      </c>
      <c r="AT209" s="234">
        <f t="shared" si="350"/>
        <v>37.039844776961701</v>
      </c>
      <c r="AU209" s="234">
        <f t="shared" si="351"/>
        <v>51.790406238057322</v>
      </c>
      <c r="AY209" s="146">
        <v>0.87263888888888896</v>
      </c>
      <c r="AZ209" s="421">
        <f t="shared" si="365"/>
        <v>45367.87263888889</v>
      </c>
      <c r="BA209" s="185" t="s">
        <v>330</v>
      </c>
      <c r="BB209" s="142">
        <v>3.0000000000000001E-3</v>
      </c>
      <c r="BC209" s="142">
        <v>1.2999999999999999E-2</v>
      </c>
      <c r="BD209" s="142">
        <v>2.5000000000000001E-2</v>
      </c>
      <c r="BE209" s="142">
        <f t="shared" si="352"/>
        <v>256.58581162758077</v>
      </c>
      <c r="BF209" s="142">
        <f t="shared" si="360"/>
        <v>10263.432465103229</v>
      </c>
      <c r="BG209" s="424">
        <f t="shared" si="307"/>
        <v>30.79029739530969</v>
      </c>
      <c r="BH209" s="403">
        <f t="shared" si="354"/>
        <v>133.44921511906449</v>
      </c>
      <c r="BI209" s="142">
        <f t="shared" si="361"/>
        <v>9.8686850625992601</v>
      </c>
      <c r="BJ209" s="142">
        <f t="shared" si="362"/>
        <v>10.691075484482532</v>
      </c>
      <c r="BK209" s="142">
        <f t="shared" si="363"/>
        <v>20.921612332710431</v>
      </c>
      <c r="BL209" s="142">
        <f t="shared" si="364"/>
        <v>41.481372879792218</v>
      </c>
    </row>
    <row r="210" spans="34:64" x14ac:dyDescent="0.25">
      <c r="AH210" s="233">
        <v>0.90972222222222221</v>
      </c>
      <c r="AI210" s="420">
        <f t="shared" si="344"/>
        <v>45367.909722222219</v>
      </c>
      <c r="AJ210" s="233" t="s">
        <v>326</v>
      </c>
      <c r="AK210" s="234">
        <v>7.0000000000000001E-3</v>
      </c>
      <c r="AL210" s="234">
        <v>3.7999999999999999E-2</v>
      </c>
      <c r="AM210" s="234">
        <v>3.7999999999999999E-2</v>
      </c>
      <c r="AN210" s="234">
        <f t="shared" si="359"/>
        <v>280.06658142580227</v>
      </c>
      <c r="AO210" s="234">
        <f t="shared" si="345"/>
        <v>7370.1731954158495</v>
      </c>
      <c r="AP210" s="425">
        <f t="shared" si="346"/>
        <v>51.591212367910948</v>
      </c>
      <c r="AQ210" s="403">
        <f t="shared" si="347"/>
        <v>288.76653518410569</v>
      </c>
      <c r="AR210" s="234">
        <f t="shared" si="348"/>
        <v>7.1811943955333923</v>
      </c>
      <c r="AS210" s="234">
        <f t="shared" si="349"/>
        <v>7.5693670655622238</v>
      </c>
      <c r="AT210" s="234">
        <f t="shared" si="350"/>
        <v>44.41001797237756</v>
      </c>
      <c r="AU210" s="234">
        <f t="shared" si="351"/>
        <v>59.160579433473174</v>
      </c>
      <c r="AY210" s="146">
        <v>0.87291666666666667</v>
      </c>
      <c r="AZ210" s="421">
        <f t="shared" si="365"/>
        <v>45367.872916666667</v>
      </c>
      <c r="BA210" s="185" t="s">
        <v>330</v>
      </c>
      <c r="BB210" s="142">
        <v>2E-3</v>
      </c>
      <c r="BC210" s="142">
        <v>2.1999999999999999E-2</v>
      </c>
      <c r="BD210" s="142">
        <v>2.5000000000000001E-2</v>
      </c>
      <c r="BE210" s="142">
        <f t="shared" si="352"/>
        <v>256.58581162758077</v>
      </c>
      <c r="BF210" s="142">
        <f t="shared" si="360"/>
        <v>10263.432465103229</v>
      </c>
      <c r="BG210" s="424">
        <f t="shared" si="307"/>
        <v>20.526864930206457</v>
      </c>
      <c r="BH210" s="403">
        <f t="shared" si="354"/>
        <v>225.83713327841687</v>
      </c>
      <c r="BI210" s="142">
        <f t="shared" si="361"/>
        <v>9.8686850625992601</v>
      </c>
      <c r="BJ210" s="142">
        <f t="shared" si="362"/>
        <v>10.691075484482532</v>
      </c>
      <c r="BK210" s="142">
        <f t="shared" si="363"/>
        <v>10.658179867607197</v>
      </c>
      <c r="BL210" s="142">
        <f t="shared" si="364"/>
        <v>31.217940414688989</v>
      </c>
    </row>
    <row r="211" spans="34:64" x14ac:dyDescent="0.25">
      <c r="AH211" s="233">
        <v>0.9132407407407408</v>
      </c>
      <c r="AI211" s="420">
        <f t="shared" ref="AI211:AI217" si="366">DATE(2024,3,16) + AH211</f>
        <v>45367.913240740738</v>
      </c>
      <c r="AJ211" s="233" t="s">
        <v>326</v>
      </c>
      <c r="AK211" s="234">
        <v>7.0000000000000001E-3</v>
      </c>
      <c r="AL211" s="234">
        <v>3.7999999999999999E-2</v>
      </c>
      <c r="AM211" s="234">
        <v>3.7999999999999999E-2</v>
      </c>
      <c r="AN211" s="234">
        <f t="shared" si="359"/>
        <v>280.06658142580227</v>
      </c>
      <c r="AO211" s="234">
        <f t="shared" ref="AO211:AO217" si="367">AN211/AM211</f>
        <v>7370.1731954158495</v>
      </c>
      <c r="AP211" s="425">
        <f t="shared" ref="AP211:AP217" si="368">AK211*AO211</f>
        <v>51.591212367910948</v>
      </c>
      <c r="AQ211" s="403">
        <f t="shared" si="347"/>
        <v>288.76653518410569</v>
      </c>
      <c r="AR211" s="234">
        <f t="shared" ref="AR211:AR217" si="369">0.001*((AN211/(AM211+0.001)))</f>
        <v>7.1811943955333923</v>
      </c>
      <c r="AS211" s="234">
        <f t="shared" ref="AS211:AS217" si="370">0.001*((AN211/(AM211-0.001)))</f>
        <v>7.5693670655622238</v>
      </c>
      <c r="AT211" s="234">
        <f t="shared" ref="AT211:AT217" si="371">AP211-AR211</f>
        <v>44.41001797237756</v>
      </c>
      <c r="AU211" s="234">
        <f t="shared" ref="AU211:AU217" si="372">AP211+AS211</f>
        <v>59.160579433473174</v>
      </c>
      <c r="AY211" s="146">
        <v>0.87329861111111118</v>
      </c>
      <c r="AZ211" s="421">
        <f t="shared" si="365"/>
        <v>45367.873298611114</v>
      </c>
      <c r="BA211" s="185" t="s">
        <v>330</v>
      </c>
      <c r="BB211" s="142">
        <v>3.0000000000000001E-3</v>
      </c>
      <c r="BC211" s="142">
        <v>2.4E-2</v>
      </c>
      <c r="BD211" s="142">
        <v>2.5000000000000001E-2</v>
      </c>
      <c r="BE211" s="142">
        <f t="shared" si="352"/>
        <v>256.58581162758077</v>
      </c>
      <c r="BF211" s="142">
        <f t="shared" si="360"/>
        <v>10263.432465103229</v>
      </c>
      <c r="BG211" s="424">
        <f t="shared" si="307"/>
        <v>30.79029739530969</v>
      </c>
      <c r="BH211" s="403">
        <f t="shared" si="354"/>
        <v>246.36778175827297</v>
      </c>
      <c r="BI211" s="142">
        <f t="shared" si="361"/>
        <v>9.8686850625992601</v>
      </c>
      <c r="BJ211" s="142">
        <f t="shared" si="362"/>
        <v>10.691075484482532</v>
      </c>
      <c r="BK211" s="142">
        <f t="shared" si="363"/>
        <v>20.921612332710431</v>
      </c>
      <c r="BL211" s="142">
        <f t="shared" si="364"/>
        <v>41.481372879792218</v>
      </c>
    </row>
    <row r="212" spans="34:64" x14ac:dyDescent="0.25">
      <c r="AH212" s="233">
        <v>0.91674768518518512</v>
      </c>
      <c r="AI212" s="420">
        <f t="shared" si="366"/>
        <v>45367.916747685187</v>
      </c>
      <c r="AJ212" s="233" t="s">
        <v>326</v>
      </c>
      <c r="AK212" s="234">
        <v>6.0000000000000001E-3</v>
      </c>
      <c r="AL212" s="234">
        <v>3.7999999999999999E-2</v>
      </c>
      <c r="AM212" s="234">
        <v>3.7999999999999999E-2</v>
      </c>
      <c r="AN212" s="234">
        <f t="shared" si="359"/>
        <v>280.06658142580227</v>
      </c>
      <c r="AO212" s="234">
        <f t="shared" si="367"/>
        <v>7370.1731954158495</v>
      </c>
      <c r="AP212" s="425">
        <f t="shared" si="368"/>
        <v>44.221039172495097</v>
      </c>
      <c r="AQ212" s="403">
        <f t="shared" si="347"/>
        <v>288.76653518410569</v>
      </c>
      <c r="AR212" s="234">
        <f t="shared" si="369"/>
        <v>7.1811943955333923</v>
      </c>
      <c r="AS212" s="234">
        <f t="shared" si="370"/>
        <v>7.5693670655622238</v>
      </c>
      <c r="AT212" s="234">
        <f t="shared" si="371"/>
        <v>37.039844776961701</v>
      </c>
      <c r="AU212" s="234">
        <f t="shared" si="372"/>
        <v>51.790406238057322</v>
      </c>
      <c r="AY212" s="146">
        <v>0.87364583333333334</v>
      </c>
      <c r="AZ212" s="421">
        <f t="shared" si="365"/>
        <v>45367.873645833337</v>
      </c>
      <c r="BA212" s="185" t="s">
        <v>330</v>
      </c>
      <c r="BB212" s="142">
        <v>5.0000000000000001E-3</v>
      </c>
      <c r="BC212" s="142">
        <v>2.4E-2</v>
      </c>
      <c r="BD212" s="142">
        <v>2.5000000000000001E-2</v>
      </c>
      <c r="BE212" s="142">
        <f t="shared" si="352"/>
        <v>256.58581162758077</v>
      </c>
      <c r="BF212" s="142">
        <f t="shared" si="360"/>
        <v>10263.432465103229</v>
      </c>
      <c r="BG212" s="424">
        <f t="shared" si="307"/>
        <v>51.317162325516151</v>
      </c>
      <c r="BH212" s="403">
        <f t="shared" si="354"/>
        <v>246.36778175827297</v>
      </c>
      <c r="BI212" s="142">
        <f t="shared" si="361"/>
        <v>9.8686850625992601</v>
      </c>
      <c r="BJ212" s="142">
        <f t="shared" si="362"/>
        <v>10.691075484482532</v>
      </c>
      <c r="BK212" s="142">
        <f t="shared" si="363"/>
        <v>41.448477262916889</v>
      </c>
      <c r="BL212" s="142">
        <f t="shared" si="364"/>
        <v>62.008237809998683</v>
      </c>
    </row>
    <row r="213" spans="34:64" x14ac:dyDescent="0.25">
      <c r="AH213" s="233">
        <v>0.92024305555555552</v>
      </c>
      <c r="AI213" s="420">
        <f t="shared" si="366"/>
        <v>45367.920243055552</v>
      </c>
      <c r="AJ213" s="233" t="s">
        <v>326</v>
      </c>
      <c r="AK213" s="234">
        <v>6.0000000000000001E-3</v>
      </c>
      <c r="AL213" s="234">
        <v>3.7999999999999999E-2</v>
      </c>
      <c r="AM213" s="234">
        <v>3.7999999999999999E-2</v>
      </c>
      <c r="AN213" s="234">
        <f t="shared" si="359"/>
        <v>280.06658142580227</v>
      </c>
      <c r="AO213" s="234">
        <f t="shared" si="367"/>
        <v>7370.1731954158495</v>
      </c>
      <c r="AP213" s="425">
        <f t="shared" si="368"/>
        <v>44.221039172495097</v>
      </c>
      <c r="AQ213" s="403">
        <f t="shared" si="347"/>
        <v>288.76653518410569</v>
      </c>
      <c r="AR213" s="234">
        <f t="shared" si="369"/>
        <v>7.1811943955333923</v>
      </c>
      <c r="AS213" s="234">
        <f t="shared" si="370"/>
        <v>7.5693670655622238</v>
      </c>
      <c r="AT213" s="234">
        <f t="shared" si="371"/>
        <v>37.039844776961701</v>
      </c>
      <c r="AU213" s="234">
        <f t="shared" si="372"/>
        <v>51.790406238057322</v>
      </c>
      <c r="AY213" s="146">
        <v>0.87403935185185189</v>
      </c>
      <c r="AZ213" s="421">
        <f t="shared" si="365"/>
        <v>45367.874039351853</v>
      </c>
      <c r="BA213" s="185" t="s">
        <v>330</v>
      </c>
      <c r="BB213" s="142">
        <v>3.0000000000000001E-3</v>
      </c>
      <c r="BC213" s="142">
        <v>2.4E-2</v>
      </c>
      <c r="BD213" s="142">
        <v>2.5000000000000001E-2</v>
      </c>
      <c r="BE213" s="142">
        <f t="shared" si="352"/>
        <v>256.58581162758077</v>
      </c>
      <c r="BF213" s="142">
        <f t="shared" si="360"/>
        <v>10263.432465103229</v>
      </c>
      <c r="BG213" s="424">
        <f t="shared" si="307"/>
        <v>30.79029739530969</v>
      </c>
      <c r="BH213" s="403">
        <f t="shared" si="354"/>
        <v>246.36778175827297</v>
      </c>
      <c r="BI213" s="142">
        <f t="shared" si="361"/>
        <v>9.8686850625992601</v>
      </c>
      <c r="BJ213" s="142">
        <f t="shared" si="362"/>
        <v>10.691075484482532</v>
      </c>
      <c r="BK213" s="142">
        <f t="shared" si="363"/>
        <v>20.921612332710431</v>
      </c>
      <c r="BL213" s="142">
        <f t="shared" si="364"/>
        <v>41.481372879792218</v>
      </c>
    </row>
    <row r="214" spans="34:64" x14ac:dyDescent="0.25">
      <c r="AH214" s="233">
        <v>0.92363425925925924</v>
      </c>
      <c r="AI214" s="420">
        <f t="shared" si="366"/>
        <v>45367.923634259256</v>
      </c>
      <c r="AJ214" s="233" t="s">
        <v>326</v>
      </c>
      <c r="AK214" s="234">
        <v>5.0000000000000001E-3</v>
      </c>
      <c r="AL214" s="234">
        <v>3.7999999999999999E-2</v>
      </c>
      <c r="AM214" s="234">
        <v>3.7999999999999999E-2</v>
      </c>
      <c r="AN214" s="234">
        <f t="shared" si="359"/>
        <v>280.06658142580227</v>
      </c>
      <c r="AO214" s="234">
        <f t="shared" si="367"/>
        <v>7370.1731954158495</v>
      </c>
      <c r="AP214" s="425">
        <f t="shared" si="368"/>
        <v>36.850865977079245</v>
      </c>
      <c r="AQ214" s="403">
        <f t="shared" si="347"/>
        <v>288.76653518410569</v>
      </c>
      <c r="AR214" s="234">
        <f t="shared" si="369"/>
        <v>7.1811943955333923</v>
      </c>
      <c r="AS214" s="234">
        <f t="shared" si="370"/>
        <v>7.5693670655622238</v>
      </c>
      <c r="AT214" s="234">
        <f t="shared" si="371"/>
        <v>29.669671581545852</v>
      </c>
      <c r="AU214" s="234">
        <f t="shared" si="372"/>
        <v>44.42023304264147</v>
      </c>
      <c r="AY214" s="146">
        <v>0.87440972222222213</v>
      </c>
      <c r="AZ214" s="421">
        <f t="shared" si="365"/>
        <v>45367.874409722222</v>
      </c>
      <c r="BA214" s="185" t="s">
        <v>330</v>
      </c>
      <c r="BB214" s="142">
        <v>3.0000000000000001E-3</v>
      </c>
      <c r="BC214" s="142">
        <v>2.5000000000000001E-2</v>
      </c>
      <c r="BD214" s="142">
        <v>2.5000000000000001E-2</v>
      </c>
      <c r="BE214" s="142">
        <f t="shared" si="352"/>
        <v>256.58581162758077</v>
      </c>
      <c r="BF214" s="142">
        <f t="shared" si="360"/>
        <v>10263.432465103229</v>
      </c>
      <c r="BG214" s="424">
        <f t="shared" si="307"/>
        <v>30.79029739530969</v>
      </c>
      <c r="BH214" s="403">
        <f t="shared" si="354"/>
        <v>256.63310599820102</v>
      </c>
      <c r="BI214" s="142">
        <f t="shared" si="361"/>
        <v>9.8686850625992601</v>
      </c>
      <c r="BJ214" s="142">
        <f t="shared" si="362"/>
        <v>10.691075484482532</v>
      </c>
      <c r="BK214" s="142">
        <f t="shared" si="363"/>
        <v>20.921612332710431</v>
      </c>
      <c r="BL214" s="142">
        <f t="shared" si="364"/>
        <v>41.481372879792218</v>
      </c>
    </row>
    <row r="215" spans="34:64" x14ac:dyDescent="0.25">
      <c r="AH215" s="233">
        <v>0.92711805555555549</v>
      </c>
      <c r="AI215" s="420">
        <f t="shared" si="366"/>
        <v>45367.927118055559</v>
      </c>
      <c r="AJ215" s="233" t="s">
        <v>326</v>
      </c>
      <c r="AK215" s="234">
        <v>6.0000000000000001E-3</v>
      </c>
      <c r="AL215" s="234">
        <v>3.7999999999999999E-2</v>
      </c>
      <c r="AM215" s="234">
        <v>3.7999999999999999E-2</v>
      </c>
      <c r="AN215" s="234">
        <f t="shared" si="359"/>
        <v>280.06658142580227</v>
      </c>
      <c r="AO215" s="234">
        <f t="shared" si="367"/>
        <v>7370.1731954158495</v>
      </c>
      <c r="AP215" s="425">
        <f t="shared" si="368"/>
        <v>44.221039172495097</v>
      </c>
      <c r="AQ215" s="403">
        <f t="shared" si="347"/>
        <v>288.76653518410569</v>
      </c>
      <c r="AR215" s="234">
        <f t="shared" si="369"/>
        <v>7.1811943955333923</v>
      </c>
      <c r="AS215" s="234">
        <f t="shared" si="370"/>
        <v>7.5693670655622238</v>
      </c>
      <c r="AT215" s="234">
        <f t="shared" si="371"/>
        <v>37.039844776961701</v>
      </c>
      <c r="AU215" s="234">
        <f t="shared" si="372"/>
        <v>51.790406238057322</v>
      </c>
      <c r="AY215" s="146">
        <v>0.8747800925925926</v>
      </c>
      <c r="AZ215" s="421">
        <f t="shared" si="365"/>
        <v>45367.874780092592</v>
      </c>
      <c r="BA215" s="185" t="s">
        <v>330</v>
      </c>
      <c r="BB215" s="142">
        <v>3.0000000000000001E-3</v>
      </c>
      <c r="BC215" s="142">
        <v>2.5000000000000001E-2</v>
      </c>
      <c r="BD215" s="142">
        <v>2.5000000000000001E-2</v>
      </c>
      <c r="BE215" s="142">
        <f t="shared" si="352"/>
        <v>256.58581162758077</v>
      </c>
      <c r="BF215" s="142">
        <f t="shared" si="360"/>
        <v>10263.432465103229</v>
      </c>
      <c r="BG215" s="424">
        <f t="shared" si="307"/>
        <v>30.79029739530969</v>
      </c>
      <c r="BH215" s="403">
        <f t="shared" si="354"/>
        <v>256.63310599820102</v>
      </c>
      <c r="BI215" s="142">
        <f t="shared" si="361"/>
        <v>9.8686850625992601</v>
      </c>
      <c r="BJ215" s="142">
        <f t="shared" si="362"/>
        <v>10.691075484482532</v>
      </c>
      <c r="BK215" s="142">
        <f t="shared" si="363"/>
        <v>20.921612332710431</v>
      </c>
      <c r="BL215" s="142">
        <f t="shared" si="364"/>
        <v>41.481372879792218</v>
      </c>
    </row>
    <row r="216" spans="34:64" x14ac:dyDescent="0.25">
      <c r="AH216" s="233">
        <v>0.93062500000000004</v>
      </c>
      <c r="AI216" s="420">
        <f t="shared" si="366"/>
        <v>45367.930625000001</v>
      </c>
      <c r="AJ216" s="233" t="s">
        <v>326</v>
      </c>
      <c r="AK216" s="234">
        <v>5.0000000000000001E-3</v>
      </c>
      <c r="AL216" s="234">
        <v>3.7999999999999999E-2</v>
      </c>
      <c r="AM216" s="234">
        <v>3.7999999999999999E-2</v>
      </c>
      <c r="AN216" s="234">
        <f t="shared" si="359"/>
        <v>280.06658142580227</v>
      </c>
      <c r="AO216" s="234">
        <f t="shared" si="367"/>
        <v>7370.1731954158495</v>
      </c>
      <c r="AP216" s="425">
        <f t="shared" si="368"/>
        <v>36.850865977079245</v>
      </c>
      <c r="AQ216" s="403">
        <f t="shared" si="347"/>
        <v>288.76653518410569</v>
      </c>
      <c r="AR216" s="234">
        <f t="shared" si="369"/>
        <v>7.1811943955333923</v>
      </c>
      <c r="AS216" s="234">
        <f t="shared" si="370"/>
        <v>7.5693670655622238</v>
      </c>
      <c r="AT216" s="234">
        <f t="shared" si="371"/>
        <v>29.669671581545852</v>
      </c>
      <c r="AU216" s="234">
        <f t="shared" si="372"/>
        <v>44.42023304264147</v>
      </c>
      <c r="AY216" s="146">
        <v>0.87506944444444434</v>
      </c>
      <c r="AZ216" s="421">
        <f t="shared" si="365"/>
        <v>45367.875069444446</v>
      </c>
      <c r="BA216" s="185" t="s">
        <v>330</v>
      </c>
      <c r="BB216" s="142">
        <v>3.0000000000000001E-3</v>
      </c>
      <c r="BC216" s="142">
        <v>2.5000000000000001E-2</v>
      </c>
      <c r="BD216" s="142">
        <v>2.5000000000000001E-2</v>
      </c>
      <c r="BE216" s="142">
        <f t="shared" si="352"/>
        <v>256.58581162758077</v>
      </c>
      <c r="BF216" s="142">
        <f t="shared" si="360"/>
        <v>10263.432465103229</v>
      </c>
      <c r="BG216" s="424">
        <f t="shared" si="307"/>
        <v>30.79029739530969</v>
      </c>
      <c r="BH216" s="403">
        <f t="shared" si="354"/>
        <v>256.63310599820102</v>
      </c>
      <c r="BI216" s="142">
        <f t="shared" si="361"/>
        <v>9.8686850625992601</v>
      </c>
      <c r="BJ216" s="142">
        <f t="shared" si="362"/>
        <v>10.691075484482532</v>
      </c>
      <c r="BK216" s="142">
        <f t="shared" si="363"/>
        <v>20.921612332710431</v>
      </c>
      <c r="BL216" s="142">
        <f t="shared" si="364"/>
        <v>41.481372879792218</v>
      </c>
    </row>
    <row r="217" spans="34:64" x14ac:dyDescent="0.25">
      <c r="AH217" s="233">
        <v>0.93407407407407417</v>
      </c>
      <c r="AI217" s="420">
        <f t="shared" si="366"/>
        <v>45367.934074074074</v>
      </c>
      <c r="AJ217" s="233" t="s">
        <v>326</v>
      </c>
      <c r="AK217" s="234">
        <v>6.0000000000000001E-3</v>
      </c>
      <c r="AL217" s="234">
        <v>3.7999999999999999E-2</v>
      </c>
      <c r="AM217" s="234">
        <v>3.7999999999999999E-2</v>
      </c>
      <c r="AN217" s="234">
        <f t="shared" si="359"/>
        <v>280.06658142580227</v>
      </c>
      <c r="AO217" s="234">
        <f t="shared" si="367"/>
        <v>7370.1731954158495</v>
      </c>
      <c r="AP217" s="425">
        <f t="shared" si="368"/>
        <v>44.221039172495097</v>
      </c>
      <c r="AQ217" s="403">
        <f t="shared" si="347"/>
        <v>288.76653518410569</v>
      </c>
      <c r="AR217" s="234">
        <f t="shared" si="369"/>
        <v>7.1811943955333923</v>
      </c>
      <c r="AS217" s="234">
        <f t="shared" si="370"/>
        <v>7.5693670655622238</v>
      </c>
      <c r="AT217" s="234">
        <f t="shared" si="371"/>
        <v>37.039844776961701</v>
      </c>
      <c r="AU217" s="234">
        <f t="shared" si="372"/>
        <v>51.790406238057322</v>
      </c>
      <c r="AY217" s="146">
        <v>0.87717592592592597</v>
      </c>
      <c r="AZ217" s="421">
        <f t="shared" si="365"/>
        <v>45367.877175925925</v>
      </c>
      <c r="BA217" s="185" t="s">
        <v>330</v>
      </c>
      <c r="BB217" s="142">
        <v>3.0000000000000001E-3</v>
      </c>
      <c r="BC217" s="142">
        <v>2.5000000000000001E-2</v>
      </c>
      <c r="BD217" s="142">
        <v>2.5000000000000001E-2</v>
      </c>
      <c r="BE217" s="142">
        <f t="shared" si="352"/>
        <v>256.58581162758077</v>
      </c>
      <c r="BF217" s="142">
        <f t="shared" si="360"/>
        <v>10263.432465103229</v>
      </c>
      <c r="BG217" s="424">
        <f t="shared" si="307"/>
        <v>30.79029739530969</v>
      </c>
      <c r="BH217" s="403">
        <f t="shared" si="354"/>
        <v>256.63310599820102</v>
      </c>
      <c r="BI217" s="142">
        <f t="shared" si="361"/>
        <v>9.8686850625992601</v>
      </c>
      <c r="BJ217" s="142">
        <f t="shared" si="362"/>
        <v>10.691075484482532</v>
      </c>
      <c r="BK217" s="142">
        <f t="shared" si="363"/>
        <v>20.921612332710431</v>
      </c>
      <c r="BL217" s="142">
        <f t="shared" si="364"/>
        <v>41.481372879792218</v>
      </c>
    </row>
    <row r="218" spans="34:64" x14ac:dyDescent="0.25">
      <c r="AH218" s="233">
        <v>0.93758101851851849</v>
      </c>
      <c r="AI218" s="420">
        <f t="shared" ref="AI218:AI226" si="373">DATE(2024,3,16) + AH218</f>
        <v>45367.937581018516</v>
      </c>
      <c r="AJ218" s="233" t="s">
        <v>326</v>
      </c>
      <c r="AK218" s="234">
        <v>5.0000000000000001E-3</v>
      </c>
      <c r="AL218" s="234">
        <v>3.7999999999999999E-2</v>
      </c>
      <c r="AM218" s="234">
        <v>3.7999999999999999E-2</v>
      </c>
      <c r="AN218" s="234">
        <f t="shared" si="359"/>
        <v>280.06658142580227</v>
      </c>
      <c r="AO218" s="234">
        <f t="shared" ref="AO218:AO226" si="374">AN218/AM218</f>
        <v>7370.1731954158495</v>
      </c>
      <c r="AP218" s="425">
        <f t="shared" ref="AP218:AP226" si="375">AK218*AO218</f>
        <v>36.850865977079245</v>
      </c>
      <c r="AQ218" s="403">
        <f t="shared" si="347"/>
        <v>288.76653518410569</v>
      </c>
      <c r="AR218" s="234">
        <f t="shared" ref="AR218:AR226" si="376">0.001*((AN218/(AM218+0.001)))</f>
        <v>7.1811943955333923</v>
      </c>
      <c r="AS218" s="234">
        <f t="shared" ref="AS218:AS226" si="377">0.001*((AN218/(AM218-0.001)))</f>
        <v>7.5693670655622238</v>
      </c>
      <c r="AT218" s="234">
        <f t="shared" ref="AT218:AT226" si="378">AP218-AR218</f>
        <v>29.669671581545852</v>
      </c>
      <c r="AU218" s="234">
        <f t="shared" ref="AU218:AU226" si="379">AP218+AS218</f>
        <v>44.42023304264147</v>
      </c>
      <c r="AY218" s="146">
        <v>0.87928240740740737</v>
      </c>
      <c r="AZ218" s="421">
        <f t="shared" si="365"/>
        <v>45367.879282407404</v>
      </c>
      <c r="BA218" s="185" t="s">
        <v>330</v>
      </c>
      <c r="BB218" s="142">
        <v>2E-3</v>
      </c>
      <c r="BC218" s="142">
        <v>2.5000000000000001E-2</v>
      </c>
      <c r="BD218" s="142">
        <v>2.5000000000000001E-2</v>
      </c>
      <c r="BE218" s="142">
        <f t="shared" si="352"/>
        <v>256.58581162758077</v>
      </c>
      <c r="BF218" s="142">
        <f t="shared" si="360"/>
        <v>10263.432465103229</v>
      </c>
      <c r="BG218" s="424">
        <f t="shared" si="307"/>
        <v>20.526864930206457</v>
      </c>
      <c r="BH218" s="403">
        <f t="shared" si="354"/>
        <v>256.63310599820102</v>
      </c>
      <c r="BI218" s="142">
        <f t="shared" si="361"/>
        <v>9.8686850625992601</v>
      </c>
      <c r="BJ218" s="142">
        <f t="shared" si="362"/>
        <v>10.691075484482532</v>
      </c>
      <c r="BK218" s="142">
        <f t="shared" si="363"/>
        <v>10.658179867607197</v>
      </c>
      <c r="BL218" s="142">
        <f t="shared" si="364"/>
        <v>31.217940414688989</v>
      </c>
    </row>
    <row r="219" spans="34:64" x14ac:dyDescent="0.25">
      <c r="AH219" s="233">
        <v>0.94098379629629625</v>
      </c>
      <c r="AI219" s="420">
        <f t="shared" si="373"/>
        <v>45367.940983796296</v>
      </c>
      <c r="AJ219" s="233" t="s">
        <v>326</v>
      </c>
      <c r="AK219" s="234">
        <v>6.0000000000000001E-3</v>
      </c>
      <c r="AL219" s="234">
        <v>3.7999999999999999E-2</v>
      </c>
      <c r="AM219" s="234">
        <v>3.7999999999999999E-2</v>
      </c>
      <c r="AN219" s="234">
        <f t="shared" si="359"/>
        <v>280.06658142580227</v>
      </c>
      <c r="AO219" s="234">
        <f t="shared" si="374"/>
        <v>7370.1731954158495</v>
      </c>
      <c r="AP219" s="425">
        <f t="shared" si="375"/>
        <v>44.221039172495097</v>
      </c>
      <c r="AQ219" s="403">
        <f t="shared" si="347"/>
        <v>288.76653518410569</v>
      </c>
      <c r="AR219" s="234">
        <f t="shared" si="376"/>
        <v>7.1811943955333923</v>
      </c>
      <c r="AS219" s="234">
        <f t="shared" si="377"/>
        <v>7.5693670655622238</v>
      </c>
      <c r="AT219" s="234">
        <f t="shared" si="378"/>
        <v>37.039844776961701</v>
      </c>
      <c r="AU219" s="234">
        <f t="shared" si="379"/>
        <v>51.790406238057322</v>
      </c>
      <c r="AY219" s="146">
        <v>0.8817476851851852</v>
      </c>
      <c r="AZ219" s="421">
        <f t="shared" si="365"/>
        <v>45367.881747685184</v>
      </c>
      <c r="BA219" s="185" t="s">
        <v>330</v>
      </c>
      <c r="BB219" s="142">
        <v>3.0000000000000001E-3</v>
      </c>
      <c r="BC219" s="142">
        <v>2.5000000000000001E-2</v>
      </c>
      <c r="BD219" s="142">
        <v>2.5000000000000001E-2</v>
      </c>
      <c r="BE219" s="142">
        <f t="shared" si="352"/>
        <v>256.58581162758077</v>
      </c>
      <c r="BF219" s="142">
        <f t="shared" si="360"/>
        <v>10263.432465103229</v>
      </c>
      <c r="BG219" s="424">
        <f t="shared" si="307"/>
        <v>30.79029739530969</v>
      </c>
      <c r="BH219" s="403">
        <f t="shared" si="354"/>
        <v>256.63310599820102</v>
      </c>
      <c r="BI219" s="142">
        <f t="shared" si="361"/>
        <v>9.8686850625992601</v>
      </c>
      <c r="BJ219" s="142">
        <f t="shared" si="362"/>
        <v>10.691075484482532</v>
      </c>
      <c r="BK219" s="142">
        <f t="shared" si="363"/>
        <v>20.921612332710431</v>
      </c>
      <c r="BL219" s="142">
        <f t="shared" si="364"/>
        <v>41.481372879792218</v>
      </c>
    </row>
    <row r="220" spans="34:64" x14ac:dyDescent="0.25">
      <c r="AH220" s="233">
        <v>0.94450231481481473</v>
      </c>
      <c r="AI220" s="420">
        <f t="shared" si="373"/>
        <v>45367.944502314815</v>
      </c>
      <c r="AJ220" s="233" t="s">
        <v>326</v>
      </c>
      <c r="AK220" s="234">
        <v>5.0000000000000001E-3</v>
      </c>
      <c r="AL220" s="234">
        <v>3.7999999999999999E-2</v>
      </c>
      <c r="AM220" s="234">
        <v>3.7999999999999999E-2</v>
      </c>
      <c r="AN220" s="234">
        <f t="shared" si="359"/>
        <v>280.06658142580227</v>
      </c>
      <c r="AO220" s="234">
        <f t="shared" si="374"/>
        <v>7370.1731954158495</v>
      </c>
      <c r="AP220" s="425">
        <f t="shared" si="375"/>
        <v>36.850865977079245</v>
      </c>
      <c r="AQ220" s="403">
        <f t="shared" si="347"/>
        <v>288.76653518410569</v>
      </c>
      <c r="AR220" s="234">
        <f t="shared" si="376"/>
        <v>7.1811943955333923</v>
      </c>
      <c r="AS220" s="234">
        <f t="shared" si="377"/>
        <v>7.5693670655622238</v>
      </c>
      <c r="AT220" s="234">
        <f t="shared" si="378"/>
        <v>29.669671581545852</v>
      </c>
      <c r="AU220" s="234">
        <f t="shared" si="379"/>
        <v>44.42023304264147</v>
      </c>
      <c r="AY220" s="146">
        <v>0.88548611111111108</v>
      </c>
      <c r="AZ220" s="421">
        <f t="shared" si="365"/>
        <v>45367.88548611111</v>
      </c>
      <c r="BA220" s="185" t="s">
        <v>330</v>
      </c>
      <c r="BB220" s="142">
        <v>3.0000000000000001E-3</v>
      </c>
      <c r="BC220" s="142">
        <v>2.5000000000000001E-2</v>
      </c>
      <c r="BD220" s="142">
        <v>2.5000000000000001E-2</v>
      </c>
      <c r="BE220" s="142">
        <f t="shared" si="352"/>
        <v>256.58581162758077</v>
      </c>
      <c r="BF220" s="142">
        <f t="shared" si="360"/>
        <v>10263.432465103229</v>
      </c>
      <c r="BG220" s="424">
        <f t="shared" si="307"/>
        <v>30.79029739530969</v>
      </c>
      <c r="BH220" s="403">
        <f t="shared" si="354"/>
        <v>256.63310599820102</v>
      </c>
      <c r="BI220" s="142">
        <f t="shared" si="361"/>
        <v>9.8686850625992601</v>
      </c>
      <c r="BJ220" s="142">
        <f t="shared" si="362"/>
        <v>10.691075484482532</v>
      </c>
      <c r="BK220" s="142">
        <f t="shared" si="363"/>
        <v>20.921612332710431</v>
      </c>
      <c r="BL220" s="142">
        <f t="shared" si="364"/>
        <v>41.481372879792218</v>
      </c>
    </row>
    <row r="221" spans="34:64" x14ac:dyDescent="0.25">
      <c r="AH221" s="233">
        <v>0.94798611111111108</v>
      </c>
      <c r="AI221" s="420">
        <f t="shared" si="373"/>
        <v>45367.94798611111</v>
      </c>
      <c r="AJ221" s="233" t="s">
        <v>326</v>
      </c>
      <c r="AK221" s="234">
        <v>5.0000000000000001E-3</v>
      </c>
      <c r="AL221" s="234">
        <v>3.7999999999999999E-2</v>
      </c>
      <c r="AM221" s="234">
        <v>3.7999999999999999E-2</v>
      </c>
      <c r="AN221" s="234">
        <f t="shared" si="359"/>
        <v>280.06658142580227</v>
      </c>
      <c r="AO221" s="234">
        <f t="shared" si="374"/>
        <v>7370.1731954158495</v>
      </c>
      <c r="AP221" s="425">
        <f t="shared" si="375"/>
        <v>36.850865977079245</v>
      </c>
      <c r="AQ221" s="403">
        <f t="shared" si="347"/>
        <v>288.76653518410569</v>
      </c>
      <c r="AR221" s="234">
        <f t="shared" si="376"/>
        <v>7.1811943955333923</v>
      </c>
      <c r="AS221" s="234">
        <f t="shared" si="377"/>
        <v>7.5693670655622238</v>
      </c>
      <c r="AT221" s="234">
        <f t="shared" si="378"/>
        <v>29.669671581545852</v>
      </c>
      <c r="AU221" s="234">
        <f t="shared" si="379"/>
        <v>44.42023304264147</v>
      </c>
      <c r="AY221" s="146">
        <v>0.88895833333333341</v>
      </c>
      <c r="AZ221" s="421">
        <f t="shared" si="365"/>
        <v>45367.888958333337</v>
      </c>
      <c r="BA221" s="185" t="s">
        <v>330</v>
      </c>
      <c r="BB221" s="142">
        <v>3.0000000000000001E-3</v>
      </c>
      <c r="BC221" s="142">
        <v>2.5000000000000001E-2</v>
      </c>
      <c r="BD221" s="142">
        <v>2.5000000000000001E-2</v>
      </c>
      <c r="BE221" s="142">
        <f t="shared" si="352"/>
        <v>256.58581162758077</v>
      </c>
      <c r="BF221" s="142">
        <f t="shared" si="360"/>
        <v>10263.432465103229</v>
      </c>
      <c r="BG221" s="424">
        <f t="shared" si="307"/>
        <v>30.79029739530969</v>
      </c>
      <c r="BH221" s="403">
        <f t="shared" si="354"/>
        <v>256.63310599820102</v>
      </c>
      <c r="BI221" s="142">
        <f t="shared" si="361"/>
        <v>9.8686850625992601</v>
      </c>
      <c r="BJ221" s="142">
        <f t="shared" si="362"/>
        <v>10.691075484482532</v>
      </c>
      <c r="BK221" s="142">
        <f t="shared" si="363"/>
        <v>20.921612332710431</v>
      </c>
      <c r="BL221" s="142">
        <f t="shared" si="364"/>
        <v>41.481372879792218</v>
      </c>
    </row>
    <row r="222" spans="34:64" x14ac:dyDescent="0.25">
      <c r="AH222" s="233">
        <v>0.95146990740740733</v>
      </c>
      <c r="AI222" s="420">
        <f t="shared" si="373"/>
        <v>45367.951469907406</v>
      </c>
      <c r="AJ222" s="233" t="s">
        <v>326</v>
      </c>
      <c r="AK222" s="234">
        <v>5.0000000000000001E-3</v>
      </c>
      <c r="AL222" s="234">
        <v>3.7999999999999999E-2</v>
      </c>
      <c r="AM222" s="234">
        <v>3.7999999999999999E-2</v>
      </c>
      <c r="AN222" s="234">
        <f t="shared" si="359"/>
        <v>280.06658142580227</v>
      </c>
      <c r="AO222" s="234">
        <f t="shared" si="374"/>
        <v>7370.1731954158495</v>
      </c>
      <c r="AP222" s="425">
        <f t="shared" si="375"/>
        <v>36.850865977079245</v>
      </c>
      <c r="AQ222" s="403">
        <f t="shared" si="347"/>
        <v>288.76653518410569</v>
      </c>
      <c r="AR222" s="234">
        <f t="shared" si="376"/>
        <v>7.1811943955333923</v>
      </c>
      <c r="AS222" s="234">
        <f t="shared" si="377"/>
        <v>7.5693670655622238</v>
      </c>
      <c r="AT222" s="234">
        <f t="shared" si="378"/>
        <v>29.669671581545852</v>
      </c>
      <c r="AU222" s="234">
        <f t="shared" si="379"/>
        <v>44.42023304264147</v>
      </c>
      <c r="AY222" s="146">
        <v>0.8924537037037038</v>
      </c>
      <c r="AZ222" s="421">
        <f t="shared" si="365"/>
        <v>45367.892453703702</v>
      </c>
      <c r="BA222" s="185" t="s">
        <v>330</v>
      </c>
      <c r="BB222" s="142">
        <v>4.0000000000000001E-3</v>
      </c>
      <c r="BC222" s="142">
        <v>2.5000000000000001E-2</v>
      </c>
      <c r="BD222" s="142">
        <v>2.5000000000000001E-2</v>
      </c>
      <c r="BE222" s="142">
        <f t="shared" si="352"/>
        <v>256.58581162758077</v>
      </c>
      <c r="BF222" s="142">
        <f t="shared" ref="BF222:BF234" si="380">BE222/BD222</f>
        <v>10263.432465103229</v>
      </c>
      <c r="BG222" s="424">
        <f t="shared" ref="BG222:BG234" si="381">BB222*BF222</f>
        <v>41.053729860412915</v>
      </c>
      <c r="BH222" s="403">
        <f t="shared" si="354"/>
        <v>256.63310599820102</v>
      </c>
      <c r="BI222" s="142">
        <f t="shared" ref="BI222:BI234" si="382">0.001*((BE222/(BD222+0.001)))</f>
        <v>9.8686850625992601</v>
      </c>
      <c r="BJ222" s="142">
        <f t="shared" ref="BJ222:BJ234" si="383">0.001*((BE222/(BD222-0.001)))</f>
        <v>10.691075484482532</v>
      </c>
      <c r="BK222" s="142">
        <f t="shared" ref="BK222:BK234" si="384">BG222-BI222</f>
        <v>31.185044797813653</v>
      </c>
      <c r="BL222" s="142">
        <f t="shared" ref="BL222:BL234" si="385">BG222+BJ222</f>
        <v>51.744805344895447</v>
      </c>
    </row>
    <row r="223" spans="34:64" x14ac:dyDescent="0.25">
      <c r="AH223" s="233">
        <v>0.95488425925925924</v>
      </c>
      <c r="AI223" s="420">
        <f t="shared" si="373"/>
        <v>45367.954884259256</v>
      </c>
      <c r="AJ223" s="233" t="s">
        <v>326</v>
      </c>
      <c r="AK223" s="234">
        <v>5.0000000000000001E-3</v>
      </c>
      <c r="AL223" s="234">
        <v>3.7999999999999999E-2</v>
      </c>
      <c r="AM223" s="234">
        <v>3.7999999999999999E-2</v>
      </c>
      <c r="AN223" s="234">
        <f t="shared" si="359"/>
        <v>280.06658142580227</v>
      </c>
      <c r="AO223" s="234">
        <f t="shared" si="374"/>
        <v>7370.1731954158495</v>
      </c>
      <c r="AP223" s="425">
        <f t="shared" si="375"/>
        <v>36.850865977079245</v>
      </c>
      <c r="AQ223" s="403">
        <f t="shared" si="347"/>
        <v>288.76653518410569</v>
      </c>
      <c r="AR223" s="234">
        <f t="shared" si="376"/>
        <v>7.1811943955333923</v>
      </c>
      <c r="AS223" s="234">
        <f t="shared" si="377"/>
        <v>7.5693670655622238</v>
      </c>
      <c r="AT223" s="234">
        <f t="shared" si="378"/>
        <v>29.669671581545852</v>
      </c>
      <c r="AU223" s="234">
        <f t="shared" si="379"/>
        <v>44.42023304264147</v>
      </c>
      <c r="AY223" s="146">
        <v>0.89586805555555549</v>
      </c>
      <c r="AZ223" s="421">
        <f t="shared" si="365"/>
        <v>45367.895868055559</v>
      </c>
      <c r="BA223" s="185" t="s">
        <v>330</v>
      </c>
      <c r="BB223" s="142">
        <v>3.0000000000000001E-3</v>
      </c>
      <c r="BC223" s="142">
        <v>2.5000000000000001E-2</v>
      </c>
      <c r="BD223" s="142">
        <v>2.5000000000000001E-2</v>
      </c>
      <c r="BE223" s="142">
        <f t="shared" si="352"/>
        <v>256.58581162758077</v>
      </c>
      <c r="BF223" s="142">
        <f t="shared" si="380"/>
        <v>10263.432465103229</v>
      </c>
      <c r="BG223" s="424">
        <f t="shared" si="381"/>
        <v>30.79029739530969</v>
      </c>
      <c r="BH223" s="403">
        <f t="shared" si="354"/>
        <v>256.63310599820102</v>
      </c>
      <c r="BI223" s="142">
        <f t="shared" si="382"/>
        <v>9.8686850625992601</v>
      </c>
      <c r="BJ223" s="142">
        <f t="shared" si="383"/>
        <v>10.691075484482532</v>
      </c>
      <c r="BK223" s="142">
        <f t="shared" si="384"/>
        <v>20.921612332710431</v>
      </c>
      <c r="BL223" s="142">
        <f t="shared" si="385"/>
        <v>41.481372879792218</v>
      </c>
    </row>
    <row r="224" spans="34:64" x14ac:dyDescent="0.25">
      <c r="AH224" s="233">
        <v>0.95836805555555549</v>
      </c>
      <c r="AI224" s="420">
        <f t="shared" si="373"/>
        <v>45367.958368055559</v>
      </c>
      <c r="AJ224" s="233" t="s">
        <v>326</v>
      </c>
      <c r="AK224" s="234">
        <v>4.0000000000000001E-3</v>
      </c>
      <c r="AL224" s="234">
        <v>3.7999999999999999E-2</v>
      </c>
      <c r="AM224" s="234">
        <v>3.7999999999999999E-2</v>
      </c>
      <c r="AN224" s="234">
        <f t="shared" si="359"/>
        <v>280.06658142580227</v>
      </c>
      <c r="AO224" s="234">
        <f t="shared" si="374"/>
        <v>7370.1731954158495</v>
      </c>
      <c r="AP224" s="425">
        <f t="shared" si="375"/>
        <v>29.4806927816634</v>
      </c>
      <c r="AQ224" s="403">
        <f t="shared" si="347"/>
        <v>288.76653518410569</v>
      </c>
      <c r="AR224" s="234">
        <f t="shared" si="376"/>
        <v>7.1811943955333923</v>
      </c>
      <c r="AS224" s="234">
        <f t="shared" si="377"/>
        <v>7.5693670655622238</v>
      </c>
      <c r="AT224" s="234">
        <f t="shared" si="378"/>
        <v>22.299498386130008</v>
      </c>
      <c r="AU224" s="234">
        <f t="shared" si="379"/>
        <v>37.050059847225626</v>
      </c>
      <c r="AY224" s="146">
        <v>0.89939814814814811</v>
      </c>
      <c r="AZ224" s="421">
        <f t="shared" si="365"/>
        <v>45367.899398148147</v>
      </c>
      <c r="BA224" s="185" t="s">
        <v>330</v>
      </c>
      <c r="BB224" s="142">
        <v>2E-3</v>
      </c>
      <c r="BC224" s="142">
        <v>2.5000000000000001E-2</v>
      </c>
      <c r="BD224" s="142">
        <v>2.5000000000000001E-2</v>
      </c>
      <c r="BE224" s="142">
        <f t="shared" si="352"/>
        <v>256.58581162758077</v>
      </c>
      <c r="BF224" s="142">
        <f t="shared" si="380"/>
        <v>10263.432465103229</v>
      </c>
      <c r="BG224" s="424">
        <f t="shared" si="381"/>
        <v>20.526864930206457</v>
      </c>
      <c r="BH224" s="403">
        <f t="shared" si="354"/>
        <v>256.63310599820102</v>
      </c>
      <c r="BI224" s="142">
        <f t="shared" si="382"/>
        <v>9.8686850625992601</v>
      </c>
      <c r="BJ224" s="142">
        <f t="shared" si="383"/>
        <v>10.691075484482532</v>
      </c>
      <c r="BK224" s="142">
        <f t="shared" si="384"/>
        <v>10.658179867607197</v>
      </c>
      <c r="BL224" s="142">
        <f t="shared" si="385"/>
        <v>31.217940414688989</v>
      </c>
    </row>
    <row r="225" spans="34:64" x14ac:dyDescent="0.25">
      <c r="AH225" s="233">
        <v>0.96185185185185185</v>
      </c>
      <c r="AI225" s="420">
        <f t="shared" si="373"/>
        <v>45367.961851851855</v>
      </c>
      <c r="AJ225" s="233" t="s">
        <v>326</v>
      </c>
      <c r="AK225" s="234">
        <v>5.0000000000000001E-3</v>
      </c>
      <c r="AL225" s="234">
        <v>3.7999999999999999E-2</v>
      </c>
      <c r="AM225" s="234">
        <v>3.7999999999999999E-2</v>
      </c>
      <c r="AN225" s="234">
        <f t="shared" si="359"/>
        <v>280.06658142580227</v>
      </c>
      <c r="AO225" s="234">
        <f t="shared" si="374"/>
        <v>7370.1731954158495</v>
      </c>
      <c r="AP225" s="425">
        <f t="shared" si="375"/>
        <v>36.850865977079245</v>
      </c>
      <c r="AQ225" s="403">
        <f t="shared" si="347"/>
        <v>288.76653518410569</v>
      </c>
      <c r="AR225" s="234">
        <f t="shared" si="376"/>
        <v>7.1811943955333923</v>
      </c>
      <c r="AS225" s="234">
        <f t="shared" si="377"/>
        <v>7.5693670655622238</v>
      </c>
      <c r="AT225" s="234">
        <f t="shared" si="378"/>
        <v>29.669671581545852</v>
      </c>
      <c r="AU225" s="234">
        <f t="shared" si="379"/>
        <v>44.42023304264147</v>
      </c>
      <c r="AY225" s="146">
        <v>0.90281250000000002</v>
      </c>
      <c r="AZ225" s="421">
        <f t="shared" si="365"/>
        <v>45367.902812499997</v>
      </c>
      <c r="BA225" s="185" t="s">
        <v>330</v>
      </c>
      <c r="BB225" s="142">
        <v>2E-3</v>
      </c>
      <c r="BC225" s="142">
        <v>2.5000000000000001E-2</v>
      </c>
      <c r="BD225" s="142">
        <v>2.5000000000000001E-2</v>
      </c>
      <c r="BE225" s="142">
        <f t="shared" si="352"/>
        <v>256.58581162758077</v>
      </c>
      <c r="BF225" s="142">
        <f t="shared" si="380"/>
        <v>10263.432465103229</v>
      </c>
      <c r="BG225" s="424">
        <f t="shared" si="381"/>
        <v>20.526864930206457</v>
      </c>
      <c r="BH225" s="403">
        <f t="shared" si="354"/>
        <v>256.63310599820102</v>
      </c>
      <c r="BI225" s="142">
        <f t="shared" si="382"/>
        <v>9.8686850625992601</v>
      </c>
      <c r="BJ225" s="142">
        <f t="shared" si="383"/>
        <v>10.691075484482532</v>
      </c>
      <c r="BK225" s="142">
        <f t="shared" si="384"/>
        <v>10.658179867607197</v>
      </c>
      <c r="BL225" s="142">
        <f t="shared" si="385"/>
        <v>31.217940414688989</v>
      </c>
    </row>
    <row r="226" spans="34:64" ht="15.75" thickBot="1" x14ac:dyDescent="0.3">
      <c r="AH226" s="268">
        <v>0.96531250000000002</v>
      </c>
      <c r="AI226" s="428">
        <f t="shared" si="373"/>
        <v>45367.965312499997</v>
      </c>
      <c r="AJ226" s="268" t="s">
        <v>326</v>
      </c>
      <c r="AK226" s="242">
        <v>3.0000000000000001E-3</v>
      </c>
      <c r="AL226" s="242">
        <v>3.7999999999999999E-2</v>
      </c>
      <c r="AM226" s="242">
        <v>3.7999999999999999E-2</v>
      </c>
      <c r="AN226" s="242">
        <f t="shared" si="359"/>
        <v>280.06658142580227</v>
      </c>
      <c r="AO226" s="242">
        <f t="shared" si="374"/>
        <v>7370.1731954158495</v>
      </c>
      <c r="AP226" s="429">
        <f t="shared" si="375"/>
        <v>22.110519586247548</v>
      </c>
      <c r="AQ226" s="403">
        <f t="shared" si="347"/>
        <v>288.76653518410569</v>
      </c>
      <c r="AR226" s="242">
        <f t="shared" si="376"/>
        <v>7.1811943955333923</v>
      </c>
      <c r="AS226" s="242">
        <f t="shared" si="377"/>
        <v>7.5693670655622238</v>
      </c>
      <c r="AT226" s="242">
        <f t="shared" si="378"/>
        <v>14.929325190714156</v>
      </c>
      <c r="AU226" s="242">
        <f t="shared" si="379"/>
        <v>29.679886651809774</v>
      </c>
      <c r="AY226" s="146">
        <v>0.90633101851851849</v>
      </c>
      <c r="AZ226" s="421">
        <f t="shared" si="365"/>
        <v>45367.906331018516</v>
      </c>
      <c r="BA226" s="185" t="s">
        <v>330</v>
      </c>
      <c r="BB226" s="142">
        <v>2E-3</v>
      </c>
      <c r="BC226" s="142">
        <v>2.5000000000000001E-2</v>
      </c>
      <c r="BD226" s="142">
        <v>2.5000000000000001E-2</v>
      </c>
      <c r="BE226" s="142">
        <f t="shared" si="352"/>
        <v>256.58581162758077</v>
      </c>
      <c r="BF226" s="142">
        <f t="shared" si="380"/>
        <v>10263.432465103229</v>
      </c>
      <c r="BG226" s="424">
        <f t="shared" si="381"/>
        <v>20.526864930206457</v>
      </c>
      <c r="BH226" s="403">
        <f t="shared" si="354"/>
        <v>256.63310599820102</v>
      </c>
      <c r="BI226" s="142">
        <f t="shared" si="382"/>
        <v>9.8686850625992601</v>
      </c>
      <c r="BJ226" s="142">
        <f t="shared" si="383"/>
        <v>10.691075484482532</v>
      </c>
      <c r="BK226" s="142">
        <f t="shared" si="384"/>
        <v>10.658179867607197</v>
      </c>
      <c r="BL226" s="142">
        <f t="shared" si="385"/>
        <v>31.217940414688989</v>
      </c>
    </row>
    <row r="227" spans="34:64" x14ac:dyDescent="0.25">
      <c r="AH227" s="640">
        <v>0.85050925925925924</v>
      </c>
      <c r="AI227" s="641"/>
      <c r="AJ227" s="640"/>
      <c r="AK227" s="254"/>
      <c r="AL227" s="254"/>
      <c r="AM227" s="254"/>
      <c r="AN227" s="254"/>
      <c r="AO227" s="254"/>
      <c r="AP227" s="642"/>
      <c r="AQ227" s="403">
        <v>0</v>
      </c>
      <c r="AR227" s="254"/>
      <c r="AS227" s="254"/>
      <c r="AT227" s="254"/>
      <c r="AU227" s="254"/>
      <c r="AY227" s="146">
        <v>0.90972222222222221</v>
      </c>
      <c r="AZ227" s="421">
        <f t="shared" si="365"/>
        <v>45367.909722222219</v>
      </c>
      <c r="BA227" s="185" t="s">
        <v>330</v>
      </c>
      <c r="BB227" s="142">
        <v>2E-3</v>
      </c>
      <c r="BC227" s="142">
        <v>2.5000000000000001E-2</v>
      </c>
      <c r="BD227" s="142">
        <v>2.5000000000000001E-2</v>
      </c>
      <c r="BE227" s="142">
        <f t="shared" si="352"/>
        <v>256.58581162758077</v>
      </c>
      <c r="BF227" s="142">
        <f t="shared" si="380"/>
        <v>10263.432465103229</v>
      </c>
      <c r="BG227" s="424">
        <f t="shared" si="381"/>
        <v>20.526864930206457</v>
      </c>
      <c r="BH227" s="403">
        <f t="shared" si="354"/>
        <v>256.63310599820102</v>
      </c>
      <c r="BI227" s="142">
        <f t="shared" si="382"/>
        <v>9.8686850625992601</v>
      </c>
      <c r="BJ227" s="142">
        <f t="shared" si="383"/>
        <v>10.691075484482532</v>
      </c>
      <c r="BK227" s="142">
        <f t="shared" si="384"/>
        <v>10.658179867607197</v>
      </c>
      <c r="BL227" s="142">
        <f t="shared" si="385"/>
        <v>31.217940414688989</v>
      </c>
    </row>
    <row r="228" spans="34:64" x14ac:dyDescent="0.25">
      <c r="AH228" s="251">
        <v>0.85055555555555562</v>
      </c>
      <c r="AI228" s="426">
        <f t="shared" si="116"/>
        <v>45367.850555555553</v>
      </c>
      <c r="AJ228" s="251" t="s">
        <v>436</v>
      </c>
      <c r="AK228" s="252">
        <v>6.0000000000000001E-3</v>
      </c>
      <c r="AL228" s="252">
        <v>6.0000000000000001E-3</v>
      </c>
      <c r="AM228" s="252">
        <v>1.7999999999999999E-2</v>
      </c>
      <c r="AN228" s="252">
        <f>$AD$10</f>
        <v>75.766637397049308</v>
      </c>
      <c r="AO228" s="252">
        <f t="shared" si="117"/>
        <v>4209.2576331694063</v>
      </c>
      <c r="AP228" s="427">
        <f t="shared" si="255"/>
        <v>25.255545799016438</v>
      </c>
      <c r="AQ228" s="403">
        <f t="shared" si="347"/>
        <v>26.04008096016835</v>
      </c>
      <c r="AR228" s="252">
        <f t="shared" si="120"/>
        <v>3.9877177577394374</v>
      </c>
      <c r="AS228" s="252">
        <f t="shared" si="121"/>
        <v>4.4568610233558417</v>
      </c>
      <c r="AT228" s="252">
        <f t="shared" si="122"/>
        <v>21.267828041276999</v>
      </c>
      <c r="AU228" s="252">
        <f t="shared" si="123"/>
        <v>29.71240682237228</v>
      </c>
      <c r="AY228" s="146">
        <v>0.9132407407407408</v>
      </c>
      <c r="AZ228" s="421">
        <f t="shared" si="365"/>
        <v>45367.913240740738</v>
      </c>
      <c r="BA228" s="185" t="s">
        <v>330</v>
      </c>
      <c r="BB228" s="142">
        <v>2E-3</v>
      </c>
      <c r="BC228" s="142">
        <v>2.5000000000000001E-2</v>
      </c>
      <c r="BD228" s="142">
        <v>2.5000000000000001E-2</v>
      </c>
      <c r="BE228" s="142">
        <f t="shared" si="352"/>
        <v>256.58581162758077</v>
      </c>
      <c r="BF228" s="142">
        <f t="shared" si="380"/>
        <v>10263.432465103229</v>
      </c>
      <c r="BG228" s="424">
        <f t="shared" si="381"/>
        <v>20.526864930206457</v>
      </c>
      <c r="BH228" s="403">
        <f t="shared" si="354"/>
        <v>256.63310599820102</v>
      </c>
      <c r="BI228" s="142">
        <f t="shared" si="382"/>
        <v>9.8686850625992601</v>
      </c>
      <c r="BJ228" s="142">
        <f t="shared" si="383"/>
        <v>10.691075484482532</v>
      </c>
      <c r="BK228" s="142">
        <f t="shared" si="384"/>
        <v>10.658179867607197</v>
      </c>
      <c r="BL228" s="142">
        <f t="shared" si="385"/>
        <v>31.217940414688989</v>
      </c>
    </row>
    <row r="229" spans="34:64" x14ac:dyDescent="0.25">
      <c r="AH229" s="233">
        <v>0.85068287037037038</v>
      </c>
      <c r="AI229" s="420">
        <f t="shared" si="116"/>
        <v>45367.850682870368</v>
      </c>
      <c r="AJ229" s="233" t="s">
        <v>436</v>
      </c>
      <c r="AK229" s="234">
        <v>5.0000000000000001E-3</v>
      </c>
      <c r="AL229" s="234">
        <v>1.2E-2</v>
      </c>
      <c r="AM229" s="234">
        <v>1.7999999999999999E-2</v>
      </c>
      <c r="AN229" s="234">
        <f t="shared" ref="AN229:AN292" si="386">$AD$10</f>
        <v>75.766637397049308</v>
      </c>
      <c r="AO229" s="234">
        <f t="shared" ref="AO229:AO232" si="387">AN229/AM229</f>
        <v>4209.2576331694063</v>
      </c>
      <c r="AP229" s="425">
        <f t="shared" si="255"/>
        <v>21.046288165847031</v>
      </c>
      <c r="AQ229" s="403">
        <f t="shared" si="347"/>
        <v>52.0801619203367</v>
      </c>
      <c r="AR229" s="234">
        <f t="shared" ref="AR229:AR232" si="388">0.001*((AN229/(AM229+0.001)))</f>
        <v>3.9877177577394374</v>
      </c>
      <c r="AS229" s="234">
        <f t="shared" ref="AS229:AS232" si="389">0.001*((AN229/(AM229-0.001)))</f>
        <v>4.4568610233558417</v>
      </c>
      <c r="AT229" s="234">
        <f t="shared" ref="AT229:AT232" si="390">AP229-AR229</f>
        <v>17.058570408107592</v>
      </c>
      <c r="AU229" s="234">
        <f t="shared" ref="AU229:AU232" si="391">AP229+AS229</f>
        <v>25.503149189202873</v>
      </c>
      <c r="AY229" s="146">
        <v>0.91674768518518512</v>
      </c>
      <c r="AZ229" s="421">
        <f t="shared" si="365"/>
        <v>45367.916747685187</v>
      </c>
      <c r="BA229" s="185" t="s">
        <v>330</v>
      </c>
      <c r="BB229" s="142">
        <v>2E-3</v>
      </c>
      <c r="BC229" s="142">
        <v>2.5000000000000001E-2</v>
      </c>
      <c r="BD229" s="142">
        <v>2.5000000000000001E-2</v>
      </c>
      <c r="BE229" s="142">
        <f t="shared" si="352"/>
        <v>256.58581162758077</v>
      </c>
      <c r="BF229" s="142">
        <f t="shared" si="380"/>
        <v>10263.432465103229</v>
      </c>
      <c r="BG229" s="424">
        <f t="shared" si="381"/>
        <v>20.526864930206457</v>
      </c>
      <c r="BH229" s="403">
        <f t="shared" si="354"/>
        <v>256.63310599820102</v>
      </c>
      <c r="BI229" s="142">
        <f t="shared" si="382"/>
        <v>9.8686850625992601</v>
      </c>
      <c r="BJ229" s="142">
        <f t="shared" si="383"/>
        <v>10.691075484482532</v>
      </c>
      <c r="BK229" s="142">
        <f t="shared" si="384"/>
        <v>10.658179867607197</v>
      </c>
      <c r="BL229" s="142">
        <f t="shared" si="385"/>
        <v>31.217940414688989</v>
      </c>
    </row>
    <row r="230" spans="34:64" x14ac:dyDescent="0.25">
      <c r="AH230" s="233">
        <v>0.85075231481481473</v>
      </c>
      <c r="AI230" s="420">
        <f t="shared" si="116"/>
        <v>45367.850752314815</v>
      </c>
      <c r="AJ230" s="233" t="s">
        <v>436</v>
      </c>
      <c r="AK230" s="234">
        <v>7.0000000000000001E-3</v>
      </c>
      <c r="AL230" s="234">
        <v>1.2E-2</v>
      </c>
      <c r="AM230" s="234">
        <v>1.7999999999999999E-2</v>
      </c>
      <c r="AN230" s="234">
        <f t="shared" si="386"/>
        <v>75.766637397049308</v>
      </c>
      <c r="AO230" s="234">
        <f t="shared" si="387"/>
        <v>4209.2576331694063</v>
      </c>
      <c r="AP230" s="425">
        <f t="shared" si="255"/>
        <v>29.464803432185846</v>
      </c>
      <c r="AQ230" s="403">
        <f t="shared" si="347"/>
        <v>52.0801619203367</v>
      </c>
      <c r="AR230" s="234">
        <f t="shared" si="388"/>
        <v>3.9877177577394374</v>
      </c>
      <c r="AS230" s="234">
        <f t="shared" si="389"/>
        <v>4.4568610233558417</v>
      </c>
      <c r="AT230" s="234">
        <f t="shared" si="390"/>
        <v>25.477085674446407</v>
      </c>
      <c r="AU230" s="234">
        <f t="shared" si="391"/>
        <v>33.921664455541688</v>
      </c>
      <c r="AY230" s="146">
        <v>0.92024305555555552</v>
      </c>
      <c r="AZ230" s="421">
        <f t="shared" si="365"/>
        <v>45367.920243055552</v>
      </c>
      <c r="BA230" s="185" t="s">
        <v>330</v>
      </c>
      <c r="BB230" s="142">
        <v>3.0000000000000001E-3</v>
      </c>
      <c r="BC230" s="142">
        <v>2.5000000000000001E-2</v>
      </c>
      <c r="BD230" s="142">
        <v>2.5000000000000001E-2</v>
      </c>
      <c r="BE230" s="142">
        <f t="shared" si="352"/>
        <v>256.58581162758077</v>
      </c>
      <c r="BF230" s="142">
        <f t="shared" si="380"/>
        <v>10263.432465103229</v>
      </c>
      <c r="BG230" s="424">
        <f t="shared" si="381"/>
        <v>30.79029739530969</v>
      </c>
      <c r="BH230" s="403">
        <f t="shared" si="354"/>
        <v>256.63310599820102</v>
      </c>
      <c r="BI230" s="142">
        <f t="shared" si="382"/>
        <v>9.8686850625992601</v>
      </c>
      <c r="BJ230" s="142">
        <f t="shared" si="383"/>
        <v>10.691075484482532</v>
      </c>
      <c r="BK230" s="142">
        <f t="shared" si="384"/>
        <v>20.921612332710431</v>
      </c>
      <c r="BL230" s="142">
        <f t="shared" si="385"/>
        <v>41.481372879792218</v>
      </c>
    </row>
    <row r="231" spans="34:64" x14ac:dyDescent="0.25">
      <c r="AH231" s="233">
        <v>0.85091435185185194</v>
      </c>
      <c r="AI231" s="420">
        <f t="shared" si="116"/>
        <v>45367.850914351853</v>
      </c>
      <c r="AJ231" s="233" t="s">
        <v>436</v>
      </c>
      <c r="AK231" s="234">
        <v>7.0000000000000001E-3</v>
      </c>
      <c r="AL231" s="234">
        <v>1.7000000000000001E-2</v>
      </c>
      <c r="AM231" s="234">
        <v>1.7999999999999999E-2</v>
      </c>
      <c r="AN231" s="234">
        <f t="shared" si="386"/>
        <v>75.766637397049308</v>
      </c>
      <c r="AO231" s="234">
        <f t="shared" si="387"/>
        <v>4209.2576331694063</v>
      </c>
      <c r="AP231" s="425">
        <f t="shared" si="255"/>
        <v>29.464803432185846</v>
      </c>
      <c r="AQ231" s="403">
        <f t="shared" si="347"/>
        <v>73.780229387143663</v>
      </c>
      <c r="AR231" s="234">
        <f t="shared" si="388"/>
        <v>3.9877177577394374</v>
      </c>
      <c r="AS231" s="234">
        <f t="shared" si="389"/>
        <v>4.4568610233558417</v>
      </c>
      <c r="AT231" s="234">
        <f t="shared" si="390"/>
        <v>25.477085674446407</v>
      </c>
      <c r="AU231" s="234">
        <f t="shared" si="391"/>
        <v>33.921664455541688</v>
      </c>
      <c r="AY231" s="146">
        <v>0.92363425925925924</v>
      </c>
      <c r="AZ231" s="421">
        <f t="shared" si="365"/>
        <v>45367.923634259256</v>
      </c>
      <c r="BA231" s="185" t="s">
        <v>330</v>
      </c>
      <c r="BB231" s="142">
        <v>2E-3</v>
      </c>
      <c r="BC231" s="142">
        <v>2.5000000000000001E-2</v>
      </c>
      <c r="BD231" s="142">
        <v>2.5000000000000001E-2</v>
      </c>
      <c r="BE231" s="142">
        <f t="shared" si="352"/>
        <v>256.58581162758077</v>
      </c>
      <c r="BF231" s="142">
        <f t="shared" si="380"/>
        <v>10263.432465103229</v>
      </c>
      <c r="BG231" s="424">
        <f t="shared" si="381"/>
        <v>20.526864930206457</v>
      </c>
      <c r="BH231" s="403">
        <f t="shared" si="354"/>
        <v>256.63310599820102</v>
      </c>
      <c r="BI231" s="142">
        <f t="shared" si="382"/>
        <v>9.8686850625992601</v>
      </c>
      <c r="BJ231" s="142">
        <f t="shared" si="383"/>
        <v>10.691075484482532</v>
      </c>
      <c r="BK231" s="142">
        <f t="shared" si="384"/>
        <v>10.658179867607197</v>
      </c>
      <c r="BL231" s="142">
        <f t="shared" si="385"/>
        <v>31.217940414688989</v>
      </c>
    </row>
    <row r="232" spans="34:64" x14ac:dyDescent="0.25">
      <c r="AH232" s="233">
        <v>0.85100694444444447</v>
      </c>
      <c r="AI232" s="420">
        <f t="shared" si="116"/>
        <v>45367.851006944446</v>
      </c>
      <c r="AJ232" s="233" t="s">
        <v>436</v>
      </c>
      <c r="AK232" s="234">
        <v>8.9999999999999993E-3</v>
      </c>
      <c r="AL232" s="234">
        <v>1.7999999999999999E-2</v>
      </c>
      <c r="AM232" s="234">
        <v>1.7999999999999999E-2</v>
      </c>
      <c r="AN232" s="234">
        <f t="shared" si="386"/>
        <v>75.766637397049308</v>
      </c>
      <c r="AO232" s="234">
        <f t="shared" si="387"/>
        <v>4209.2576331694063</v>
      </c>
      <c r="AP232" s="425">
        <f t="shared" si="255"/>
        <v>37.883318698524654</v>
      </c>
      <c r="AQ232" s="403">
        <f t="shared" si="347"/>
        <v>78.120242880505046</v>
      </c>
      <c r="AR232" s="234">
        <f t="shared" si="388"/>
        <v>3.9877177577394374</v>
      </c>
      <c r="AS232" s="234">
        <f t="shared" si="389"/>
        <v>4.4568610233558417</v>
      </c>
      <c r="AT232" s="234">
        <f t="shared" si="390"/>
        <v>33.895600940785215</v>
      </c>
      <c r="AU232" s="234">
        <f t="shared" si="391"/>
        <v>42.340179721880496</v>
      </c>
      <c r="AY232" s="146">
        <v>0.92711805555555549</v>
      </c>
      <c r="AZ232" s="421">
        <f t="shared" si="365"/>
        <v>45367.927118055559</v>
      </c>
      <c r="BA232" s="185" t="s">
        <v>330</v>
      </c>
      <c r="BB232" s="142">
        <v>2E-3</v>
      </c>
      <c r="BC232" s="142">
        <v>2.5000000000000001E-2</v>
      </c>
      <c r="BD232" s="142">
        <v>2.5000000000000001E-2</v>
      </c>
      <c r="BE232" s="142">
        <f t="shared" si="352"/>
        <v>256.58581162758077</v>
      </c>
      <c r="BF232" s="142">
        <f t="shared" si="380"/>
        <v>10263.432465103229</v>
      </c>
      <c r="BG232" s="424">
        <f t="shared" si="381"/>
        <v>20.526864930206457</v>
      </c>
      <c r="BH232" s="403">
        <f t="shared" si="354"/>
        <v>256.63310599820102</v>
      </c>
      <c r="BI232" s="142">
        <f t="shared" si="382"/>
        <v>9.8686850625992601</v>
      </c>
      <c r="BJ232" s="142">
        <f t="shared" si="383"/>
        <v>10.691075484482532</v>
      </c>
      <c r="BK232" s="142">
        <f t="shared" si="384"/>
        <v>10.658179867607197</v>
      </c>
      <c r="BL232" s="142">
        <f t="shared" si="385"/>
        <v>31.217940414688989</v>
      </c>
    </row>
    <row r="233" spans="34:64" x14ac:dyDescent="0.25">
      <c r="AH233" s="233">
        <v>0.85112268518518519</v>
      </c>
      <c r="AI233" s="420">
        <f t="shared" si="116"/>
        <v>45367.851122685184</v>
      </c>
      <c r="AJ233" s="233" t="s">
        <v>436</v>
      </c>
      <c r="AK233" s="234">
        <v>8.9999999999999993E-3</v>
      </c>
      <c r="AL233" s="234">
        <v>1.7999999999999999E-2</v>
      </c>
      <c r="AM233" s="234">
        <v>1.7999999999999999E-2</v>
      </c>
      <c r="AN233" s="234">
        <f t="shared" si="386"/>
        <v>75.766637397049308</v>
      </c>
      <c r="AO233" s="234">
        <f t="shared" ref="AO233:AO242" si="392">AN233/AM233</f>
        <v>4209.2576331694063</v>
      </c>
      <c r="AP233" s="425">
        <f t="shared" ref="AP233:AP242" si="393">AK233*AO233</f>
        <v>37.883318698524654</v>
      </c>
      <c r="AQ233" s="403">
        <f t="shared" si="347"/>
        <v>78.120242880505046</v>
      </c>
      <c r="AR233" s="234">
        <f t="shared" ref="AR233:AR242" si="394">0.001*((AN233/(AM233+0.001)))</f>
        <v>3.9877177577394374</v>
      </c>
      <c r="AS233" s="234">
        <f t="shared" ref="AS233:AS242" si="395">0.001*((AN233/(AM233-0.001)))</f>
        <v>4.4568610233558417</v>
      </c>
      <c r="AT233" s="234">
        <f t="shared" ref="AT233:AT242" si="396">AP233-AR233</f>
        <v>33.895600940785215</v>
      </c>
      <c r="AU233" s="234">
        <f t="shared" ref="AU233:AU242" si="397">AP233+AS233</f>
        <v>42.340179721880496</v>
      </c>
      <c r="AY233" s="146">
        <v>0.93062500000000004</v>
      </c>
      <c r="AZ233" s="421">
        <f t="shared" si="365"/>
        <v>45367.930625000001</v>
      </c>
      <c r="BA233" s="185" t="s">
        <v>330</v>
      </c>
      <c r="BB233" s="142">
        <v>3.0000000000000001E-3</v>
      </c>
      <c r="BC233" s="142">
        <v>2.5000000000000001E-2</v>
      </c>
      <c r="BD233" s="142">
        <v>2.5000000000000001E-2</v>
      </c>
      <c r="BE233" s="142">
        <f t="shared" si="352"/>
        <v>256.58581162758077</v>
      </c>
      <c r="BF233" s="142">
        <f t="shared" si="380"/>
        <v>10263.432465103229</v>
      </c>
      <c r="BG233" s="424">
        <f t="shared" si="381"/>
        <v>30.79029739530969</v>
      </c>
      <c r="BH233" s="403">
        <f t="shared" si="354"/>
        <v>256.63310599820102</v>
      </c>
      <c r="BI233" s="142">
        <f t="shared" si="382"/>
        <v>9.8686850625992601</v>
      </c>
      <c r="BJ233" s="142">
        <f t="shared" si="383"/>
        <v>10.691075484482532</v>
      </c>
      <c r="BK233" s="142">
        <f t="shared" si="384"/>
        <v>20.921612332710431</v>
      </c>
      <c r="BL233" s="142">
        <f t="shared" si="385"/>
        <v>41.481372879792218</v>
      </c>
    </row>
    <row r="234" spans="34:64" x14ac:dyDescent="0.25">
      <c r="AH234" s="233">
        <v>0.85121527777777783</v>
      </c>
      <c r="AI234" s="420">
        <f t="shared" si="116"/>
        <v>45367.851215277777</v>
      </c>
      <c r="AJ234" s="233" t="s">
        <v>436</v>
      </c>
      <c r="AK234" s="234">
        <v>8.9999999999999993E-3</v>
      </c>
      <c r="AL234" s="234">
        <v>1.7999999999999999E-2</v>
      </c>
      <c r="AM234" s="234">
        <v>1.7999999999999999E-2</v>
      </c>
      <c r="AN234" s="234">
        <f t="shared" si="386"/>
        <v>75.766637397049308</v>
      </c>
      <c r="AO234" s="234">
        <f t="shared" si="392"/>
        <v>4209.2576331694063</v>
      </c>
      <c r="AP234" s="425">
        <f t="shared" si="393"/>
        <v>37.883318698524654</v>
      </c>
      <c r="AQ234" s="403">
        <f t="shared" si="347"/>
        <v>78.120242880505046</v>
      </c>
      <c r="AR234" s="234">
        <f t="shared" si="394"/>
        <v>3.9877177577394374</v>
      </c>
      <c r="AS234" s="234">
        <f t="shared" si="395"/>
        <v>4.4568610233558417</v>
      </c>
      <c r="AT234" s="234">
        <f t="shared" si="396"/>
        <v>33.895600940785215</v>
      </c>
      <c r="AU234" s="234">
        <f t="shared" si="397"/>
        <v>42.340179721880496</v>
      </c>
      <c r="AY234" s="146">
        <v>0.93407407407407417</v>
      </c>
      <c r="AZ234" s="421">
        <f t="shared" si="365"/>
        <v>45367.934074074074</v>
      </c>
      <c r="BA234" s="185" t="s">
        <v>330</v>
      </c>
      <c r="BB234" s="142">
        <v>3.0000000000000001E-3</v>
      </c>
      <c r="BC234" s="142">
        <v>2.5000000000000001E-2</v>
      </c>
      <c r="BD234" s="142">
        <v>2.5000000000000001E-2</v>
      </c>
      <c r="BE234" s="142">
        <f t="shared" si="352"/>
        <v>256.58581162758077</v>
      </c>
      <c r="BF234" s="142">
        <f t="shared" si="380"/>
        <v>10263.432465103229</v>
      </c>
      <c r="BG234" s="424">
        <f t="shared" si="381"/>
        <v>30.79029739530969</v>
      </c>
      <c r="BH234" s="403">
        <f t="shared" si="354"/>
        <v>256.63310599820102</v>
      </c>
      <c r="BI234" s="142">
        <f t="shared" si="382"/>
        <v>9.8686850625992601</v>
      </c>
      <c r="BJ234" s="142">
        <f t="shared" si="383"/>
        <v>10.691075484482532</v>
      </c>
      <c r="BK234" s="142">
        <f t="shared" si="384"/>
        <v>20.921612332710431</v>
      </c>
      <c r="BL234" s="142">
        <f t="shared" si="385"/>
        <v>41.481372879792218</v>
      </c>
    </row>
    <row r="235" spans="34:64" x14ac:dyDescent="0.25">
      <c r="AH235" s="233">
        <v>0.85131944444444441</v>
      </c>
      <c r="AI235" s="420">
        <f t="shared" si="116"/>
        <v>45367.851319444446</v>
      </c>
      <c r="AJ235" s="233" t="s">
        <v>436</v>
      </c>
      <c r="AK235" s="234">
        <v>8.9999999999999993E-3</v>
      </c>
      <c r="AL235" s="234">
        <v>1.7999999999999999E-2</v>
      </c>
      <c r="AM235" s="234">
        <v>1.7999999999999999E-2</v>
      </c>
      <c r="AN235" s="234">
        <f t="shared" si="386"/>
        <v>75.766637397049308</v>
      </c>
      <c r="AO235" s="234">
        <f t="shared" si="392"/>
        <v>4209.2576331694063</v>
      </c>
      <c r="AP235" s="425">
        <f t="shared" si="393"/>
        <v>37.883318698524654</v>
      </c>
      <c r="AQ235" s="403">
        <f t="shared" si="347"/>
        <v>78.120242880505046</v>
      </c>
      <c r="AR235" s="234">
        <f t="shared" si="394"/>
        <v>3.9877177577394374</v>
      </c>
      <c r="AS235" s="234">
        <f t="shared" si="395"/>
        <v>4.4568610233558417</v>
      </c>
      <c r="AT235" s="234">
        <f t="shared" si="396"/>
        <v>33.895600940785215</v>
      </c>
      <c r="AU235" s="234">
        <f t="shared" si="397"/>
        <v>42.340179721880496</v>
      </c>
      <c r="AY235" s="146">
        <v>0.93758101851851849</v>
      </c>
      <c r="AZ235" s="421">
        <f t="shared" si="365"/>
        <v>45367.937581018516</v>
      </c>
      <c r="BA235" s="185" t="s">
        <v>330</v>
      </c>
      <c r="BB235" s="142">
        <v>2E-3</v>
      </c>
      <c r="BC235" s="142">
        <v>2.5000000000000001E-2</v>
      </c>
      <c r="BD235" s="142">
        <v>2.5000000000000001E-2</v>
      </c>
      <c r="BE235" s="142">
        <f t="shared" si="352"/>
        <v>256.58581162758077</v>
      </c>
      <c r="BF235" s="142">
        <f t="shared" ref="BF235:BF243" si="398">BE235/BD235</f>
        <v>10263.432465103229</v>
      </c>
      <c r="BG235" s="424">
        <f t="shared" ref="BG235:BG243" si="399">BB235*BF235</f>
        <v>20.526864930206457</v>
      </c>
      <c r="BH235" s="403">
        <f t="shared" si="354"/>
        <v>256.63310599820102</v>
      </c>
      <c r="BI235" s="142">
        <f t="shared" ref="BI235:BI243" si="400">0.001*((BE235/(BD235+0.001)))</f>
        <v>9.8686850625992601</v>
      </c>
      <c r="BJ235" s="142">
        <f t="shared" ref="BJ235:BJ243" si="401">0.001*((BE235/(BD235-0.001)))</f>
        <v>10.691075484482532</v>
      </c>
      <c r="BK235" s="142">
        <f t="shared" ref="BK235:BK243" si="402">BG235-BI235</f>
        <v>10.658179867607197</v>
      </c>
      <c r="BL235" s="142">
        <f t="shared" ref="BL235:BL243" si="403">BG235+BJ235</f>
        <v>31.217940414688989</v>
      </c>
    </row>
    <row r="236" spans="34:64" x14ac:dyDescent="0.25">
      <c r="AH236" s="233">
        <v>0.85141203703703694</v>
      </c>
      <c r="AI236" s="420">
        <f t="shared" si="116"/>
        <v>45367.851412037038</v>
      </c>
      <c r="AJ236" s="233" t="s">
        <v>436</v>
      </c>
      <c r="AK236" s="234">
        <v>8.9999999999999993E-3</v>
      </c>
      <c r="AL236" s="234">
        <v>1.7999999999999999E-2</v>
      </c>
      <c r="AM236" s="234">
        <v>1.7999999999999999E-2</v>
      </c>
      <c r="AN236" s="234">
        <f t="shared" si="386"/>
        <v>75.766637397049308</v>
      </c>
      <c r="AO236" s="234">
        <f t="shared" si="392"/>
        <v>4209.2576331694063</v>
      </c>
      <c r="AP236" s="425">
        <f t="shared" si="393"/>
        <v>37.883318698524654</v>
      </c>
      <c r="AQ236" s="403">
        <f t="shared" si="347"/>
        <v>78.120242880505046</v>
      </c>
      <c r="AR236" s="234">
        <f t="shared" si="394"/>
        <v>3.9877177577394374</v>
      </c>
      <c r="AS236" s="234">
        <f t="shared" si="395"/>
        <v>4.4568610233558417</v>
      </c>
      <c r="AT236" s="234">
        <f t="shared" si="396"/>
        <v>33.895600940785215</v>
      </c>
      <c r="AU236" s="234">
        <f t="shared" si="397"/>
        <v>42.340179721880496</v>
      </c>
      <c r="AY236" s="146">
        <v>0.94098379629629625</v>
      </c>
      <c r="AZ236" s="421">
        <f t="shared" si="365"/>
        <v>45367.940983796296</v>
      </c>
      <c r="BA236" s="185" t="s">
        <v>330</v>
      </c>
      <c r="BB236" s="142">
        <v>2E-3</v>
      </c>
      <c r="BC236" s="142">
        <v>2.5000000000000001E-2</v>
      </c>
      <c r="BD236" s="142">
        <v>2.5000000000000001E-2</v>
      </c>
      <c r="BE236" s="142">
        <f t="shared" si="352"/>
        <v>256.58581162758077</v>
      </c>
      <c r="BF236" s="142">
        <f t="shared" si="398"/>
        <v>10263.432465103229</v>
      </c>
      <c r="BG236" s="424">
        <f t="shared" si="399"/>
        <v>20.526864930206457</v>
      </c>
      <c r="BH236" s="403">
        <f t="shared" si="354"/>
        <v>256.63310599820102</v>
      </c>
      <c r="BI236" s="142">
        <f t="shared" si="400"/>
        <v>9.8686850625992601</v>
      </c>
      <c r="BJ236" s="142">
        <f t="shared" si="401"/>
        <v>10.691075484482532</v>
      </c>
      <c r="BK236" s="142">
        <f t="shared" si="402"/>
        <v>10.658179867607197</v>
      </c>
      <c r="BL236" s="142">
        <f t="shared" si="403"/>
        <v>31.217940414688989</v>
      </c>
    </row>
    <row r="237" spans="34:64" x14ac:dyDescent="0.25">
      <c r="AH237" s="233">
        <v>0.85152777777777777</v>
      </c>
      <c r="AI237" s="420">
        <f t="shared" si="116"/>
        <v>45367.851527777777</v>
      </c>
      <c r="AJ237" s="233" t="s">
        <v>436</v>
      </c>
      <c r="AK237" s="234">
        <v>8.9999999999999993E-3</v>
      </c>
      <c r="AL237" s="234">
        <v>1.7999999999999999E-2</v>
      </c>
      <c r="AM237" s="234">
        <v>1.7999999999999999E-2</v>
      </c>
      <c r="AN237" s="234">
        <f t="shared" si="386"/>
        <v>75.766637397049308</v>
      </c>
      <c r="AO237" s="234">
        <f t="shared" si="392"/>
        <v>4209.2576331694063</v>
      </c>
      <c r="AP237" s="425">
        <f t="shared" si="393"/>
        <v>37.883318698524654</v>
      </c>
      <c r="AQ237" s="403">
        <f t="shared" si="347"/>
        <v>78.120242880505046</v>
      </c>
      <c r="AR237" s="234">
        <f t="shared" si="394"/>
        <v>3.9877177577394374</v>
      </c>
      <c r="AS237" s="234">
        <f t="shared" si="395"/>
        <v>4.4568610233558417</v>
      </c>
      <c r="AT237" s="234">
        <f t="shared" si="396"/>
        <v>33.895600940785215</v>
      </c>
      <c r="AU237" s="234">
        <f t="shared" si="397"/>
        <v>42.340179721880496</v>
      </c>
      <c r="AY237" s="146">
        <v>0.94450231481481473</v>
      </c>
      <c r="AZ237" s="421">
        <f t="shared" si="365"/>
        <v>45367.944502314815</v>
      </c>
      <c r="BA237" s="185" t="s">
        <v>330</v>
      </c>
      <c r="BB237" s="142">
        <v>2E-3</v>
      </c>
      <c r="BC237" s="142">
        <v>2.5000000000000001E-2</v>
      </c>
      <c r="BD237" s="142">
        <v>2.5000000000000001E-2</v>
      </c>
      <c r="BE237" s="142">
        <f t="shared" si="352"/>
        <v>256.58581162758077</v>
      </c>
      <c r="BF237" s="142">
        <f t="shared" si="398"/>
        <v>10263.432465103229</v>
      </c>
      <c r="BG237" s="424">
        <f t="shared" si="399"/>
        <v>20.526864930206457</v>
      </c>
      <c r="BH237" s="403">
        <f t="shared" si="354"/>
        <v>256.63310599820102</v>
      </c>
      <c r="BI237" s="142">
        <f t="shared" si="400"/>
        <v>9.8686850625992601</v>
      </c>
      <c r="BJ237" s="142">
        <f t="shared" si="401"/>
        <v>10.691075484482532</v>
      </c>
      <c r="BK237" s="142">
        <f t="shared" si="402"/>
        <v>10.658179867607197</v>
      </c>
      <c r="BL237" s="142">
        <f t="shared" si="403"/>
        <v>31.217940414688989</v>
      </c>
    </row>
    <row r="238" spans="34:64" x14ac:dyDescent="0.25">
      <c r="AH238" s="233">
        <v>0.85168981481481476</v>
      </c>
      <c r="AI238" s="420">
        <f t="shared" si="116"/>
        <v>45367.851689814815</v>
      </c>
      <c r="AJ238" s="233" t="s">
        <v>436</v>
      </c>
      <c r="AK238" s="234">
        <v>1.2E-2</v>
      </c>
      <c r="AL238" s="234">
        <v>1.7999999999999999E-2</v>
      </c>
      <c r="AM238" s="234">
        <v>1.7999999999999999E-2</v>
      </c>
      <c r="AN238" s="234">
        <f t="shared" si="386"/>
        <v>75.766637397049308</v>
      </c>
      <c r="AO238" s="234">
        <f t="shared" si="392"/>
        <v>4209.2576331694063</v>
      </c>
      <c r="AP238" s="425">
        <f t="shared" si="393"/>
        <v>50.511091598032877</v>
      </c>
      <c r="AQ238" s="403">
        <f t="shared" si="347"/>
        <v>78.120242880505046</v>
      </c>
      <c r="AR238" s="234">
        <f t="shared" si="394"/>
        <v>3.9877177577394374</v>
      </c>
      <c r="AS238" s="234">
        <f t="shared" si="395"/>
        <v>4.4568610233558417</v>
      </c>
      <c r="AT238" s="234">
        <f t="shared" si="396"/>
        <v>46.523373840293438</v>
      </c>
      <c r="AU238" s="234">
        <f t="shared" si="397"/>
        <v>54.967952621388719</v>
      </c>
      <c r="AY238" s="146">
        <v>0.94798611111111108</v>
      </c>
      <c r="AZ238" s="421">
        <f t="shared" si="365"/>
        <v>45367.94798611111</v>
      </c>
      <c r="BA238" s="185" t="s">
        <v>330</v>
      </c>
      <c r="BB238" s="142">
        <v>3.0000000000000001E-3</v>
      </c>
      <c r="BC238" s="142">
        <v>2.5000000000000001E-2</v>
      </c>
      <c r="BD238" s="142">
        <v>2.5000000000000001E-2</v>
      </c>
      <c r="BE238" s="142">
        <f t="shared" si="352"/>
        <v>256.58581162758077</v>
      </c>
      <c r="BF238" s="142">
        <f t="shared" si="398"/>
        <v>10263.432465103229</v>
      </c>
      <c r="BG238" s="424">
        <f t="shared" si="399"/>
        <v>30.79029739530969</v>
      </c>
      <c r="BH238" s="403">
        <f t="shared" si="354"/>
        <v>256.63310599820102</v>
      </c>
      <c r="BI238" s="142">
        <f t="shared" si="400"/>
        <v>9.8686850625992601</v>
      </c>
      <c r="BJ238" s="142">
        <f t="shared" si="401"/>
        <v>10.691075484482532</v>
      </c>
      <c r="BK238" s="142">
        <f t="shared" si="402"/>
        <v>20.921612332710431</v>
      </c>
      <c r="BL238" s="142">
        <f t="shared" si="403"/>
        <v>41.481372879792218</v>
      </c>
    </row>
    <row r="239" spans="34:64" x14ac:dyDescent="0.25">
      <c r="AH239" s="233">
        <v>0.85182870370370367</v>
      </c>
      <c r="AI239" s="420">
        <f t="shared" si="116"/>
        <v>45367.8518287037</v>
      </c>
      <c r="AJ239" s="233" t="s">
        <v>436</v>
      </c>
      <c r="AK239" s="234">
        <v>1.0999999999999999E-2</v>
      </c>
      <c r="AL239" s="234">
        <v>1.7999999999999999E-2</v>
      </c>
      <c r="AM239" s="234">
        <v>1.7999999999999999E-2</v>
      </c>
      <c r="AN239" s="234">
        <f t="shared" si="386"/>
        <v>75.766637397049308</v>
      </c>
      <c r="AO239" s="234">
        <f t="shared" si="392"/>
        <v>4209.2576331694063</v>
      </c>
      <c r="AP239" s="425">
        <f t="shared" si="393"/>
        <v>46.301833964863469</v>
      </c>
      <c r="AQ239" s="403">
        <f t="shared" si="347"/>
        <v>78.120242880505046</v>
      </c>
      <c r="AR239" s="234">
        <f t="shared" si="394"/>
        <v>3.9877177577394374</v>
      </c>
      <c r="AS239" s="234">
        <f t="shared" si="395"/>
        <v>4.4568610233558417</v>
      </c>
      <c r="AT239" s="234">
        <f t="shared" si="396"/>
        <v>42.31411620712403</v>
      </c>
      <c r="AU239" s="234">
        <f t="shared" si="397"/>
        <v>50.758694988219311</v>
      </c>
      <c r="AY239" s="146">
        <v>0.95146990740740733</v>
      </c>
      <c r="AZ239" s="421">
        <f t="shared" si="365"/>
        <v>45367.951469907406</v>
      </c>
      <c r="BA239" s="185" t="s">
        <v>330</v>
      </c>
      <c r="BB239" s="142">
        <v>2E-3</v>
      </c>
      <c r="BC239" s="142">
        <v>2.5000000000000001E-2</v>
      </c>
      <c r="BD239" s="142">
        <v>2.5000000000000001E-2</v>
      </c>
      <c r="BE239" s="142">
        <f t="shared" si="352"/>
        <v>256.58581162758077</v>
      </c>
      <c r="BF239" s="142">
        <f t="shared" si="398"/>
        <v>10263.432465103229</v>
      </c>
      <c r="BG239" s="424">
        <f t="shared" si="399"/>
        <v>20.526864930206457</v>
      </c>
      <c r="BH239" s="403">
        <f t="shared" si="354"/>
        <v>256.63310599820102</v>
      </c>
      <c r="BI239" s="142">
        <f t="shared" si="400"/>
        <v>9.8686850625992601</v>
      </c>
      <c r="BJ239" s="142">
        <f t="shared" si="401"/>
        <v>10.691075484482532</v>
      </c>
      <c r="BK239" s="142">
        <f t="shared" si="402"/>
        <v>10.658179867607197</v>
      </c>
      <c r="BL239" s="142">
        <f t="shared" si="403"/>
        <v>31.217940414688989</v>
      </c>
    </row>
    <row r="240" spans="34:64" x14ac:dyDescent="0.25">
      <c r="AH240" s="233">
        <v>0.85194444444444439</v>
      </c>
      <c r="AI240" s="420">
        <f t="shared" si="116"/>
        <v>45367.851944444446</v>
      </c>
      <c r="AJ240" s="233" t="s">
        <v>436</v>
      </c>
      <c r="AK240" s="234">
        <v>1.7999999999999999E-2</v>
      </c>
      <c r="AL240" s="234">
        <v>2.8000000000000001E-2</v>
      </c>
      <c r="AM240" s="234">
        <v>2.8000000000000001E-2</v>
      </c>
      <c r="AN240" s="234">
        <f t="shared" si="386"/>
        <v>75.766637397049308</v>
      </c>
      <c r="AO240" s="234">
        <f t="shared" si="392"/>
        <v>2705.9513356089037</v>
      </c>
      <c r="AP240" s="425">
        <f t="shared" si="393"/>
        <v>48.707124040960267</v>
      </c>
      <c r="AQ240" s="403">
        <f t="shared" si="347"/>
        <v>78.120242880505046</v>
      </c>
      <c r="AR240" s="234">
        <f t="shared" si="394"/>
        <v>2.6126426688637689</v>
      </c>
      <c r="AS240" s="234">
        <f t="shared" si="395"/>
        <v>2.8061717554462708</v>
      </c>
      <c r="AT240" s="234">
        <f t="shared" si="396"/>
        <v>46.094481372096496</v>
      </c>
      <c r="AU240" s="234">
        <f t="shared" si="397"/>
        <v>51.513295796406538</v>
      </c>
      <c r="AY240" s="146">
        <v>0.95488425925925924</v>
      </c>
      <c r="AZ240" s="421">
        <f t="shared" si="365"/>
        <v>45367.954884259256</v>
      </c>
      <c r="BA240" s="185" t="s">
        <v>330</v>
      </c>
      <c r="BB240" s="142">
        <v>2E-3</v>
      </c>
      <c r="BC240" s="142">
        <v>2.5000000000000001E-2</v>
      </c>
      <c r="BD240" s="142">
        <v>2.5000000000000001E-2</v>
      </c>
      <c r="BE240" s="142">
        <f t="shared" si="352"/>
        <v>256.58581162758077</v>
      </c>
      <c r="BF240" s="142">
        <f t="shared" si="398"/>
        <v>10263.432465103229</v>
      </c>
      <c r="BG240" s="424">
        <f t="shared" si="399"/>
        <v>20.526864930206457</v>
      </c>
      <c r="BH240" s="403">
        <f t="shared" si="354"/>
        <v>256.63310599820102</v>
      </c>
      <c r="BI240" s="142">
        <f t="shared" si="400"/>
        <v>9.8686850625992601</v>
      </c>
      <c r="BJ240" s="142">
        <f t="shared" si="401"/>
        <v>10.691075484482532</v>
      </c>
      <c r="BK240" s="142">
        <f t="shared" si="402"/>
        <v>10.658179867607197</v>
      </c>
      <c r="BL240" s="142">
        <f t="shared" si="403"/>
        <v>31.217940414688989</v>
      </c>
    </row>
    <row r="241" spans="34:64" x14ac:dyDescent="0.25">
      <c r="AH241" s="233">
        <v>0.85214120370370372</v>
      </c>
      <c r="AI241" s="420">
        <f t="shared" si="116"/>
        <v>45367.852141203701</v>
      </c>
      <c r="AJ241" s="233" t="s">
        <v>436</v>
      </c>
      <c r="AK241" s="234">
        <v>1.2999999999999999E-2</v>
      </c>
      <c r="AL241" s="234">
        <v>2.8000000000000001E-2</v>
      </c>
      <c r="AM241" s="234">
        <v>2.8000000000000001E-2</v>
      </c>
      <c r="AN241" s="234">
        <f t="shared" si="386"/>
        <v>75.766637397049308</v>
      </c>
      <c r="AO241" s="234">
        <f t="shared" si="392"/>
        <v>2705.9513356089037</v>
      </c>
      <c r="AP241" s="425">
        <f t="shared" si="393"/>
        <v>35.177367362915746</v>
      </c>
      <c r="AQ241" s="403">
        <f t="shared" si="347"/>
        <v>78.120242880505046</v>
      </c>
      <c r="AR241" s="234">
        <f t="shared" si="394"/>
        <v>2.6126426688637689</v>
      </c>
      <c r="AS241" s="234">
        <f t="shared" si="395"/>
        <v>2.8061717554462708</v>
      </c>
      <c r="AT241" s="234">
        <f t="shared" si="396"/>
        <v>32.564724694051975</v>
      </c>
      <c r="AU241" s="234">
        <f t="shared" si="397"/>
        <v>37.983539118362017</v>
      </c>
      <c r="AY241" s="146">
        <v>0.95836805555555549</v>
      </c>
      <c r="AZ241" s="421">
        <f t="shared" si="365"/>
        <v>45367.958368055559</v>
      </c>
      <c r="BA241" s="185" t="s">
        <v>330</v>
      </c>
      <c r="BB241" s="142">
        <v>2E-3</v>
      </c>
      <c r="BC241" s="142">
        <v>2.5000000000000001E-2</v>
      </c>
      <c r="BD241" s="142">
        <v>2.5000000000000001E-2</v>
      </c>
      <c r="BE241" s="142">
        <f t="shared" si="352"/>
        <v>256.58581162758077</v>
      </c>
      <c r="BF241" s="142">
        <f t="shared" si="398"/>
        <v>10263.432465103229</v>
      </c>
      <c r="BG241" s="424">
        <f t="shared" si="399"/>
        <v>20.526864930206457</v>
      </c>
      <c r="BH241" s="403">
        <f t="shared" si="354"/>
        <v>256.63310599820102</v>
      </c>
      <c r="BI241" s="142">
        <f t="shared" si="400"/>
        <v>9.8686850625992601</v>
      </c>
      <c r="BJ241" s="142">
        <f t="shared" si="401"/>
        <v>10.691075484482532</v>
      </c>
      <c r="BK241" s="142">
        <f t="shared" si="402"/>
        <v>10.658179867607197</v>
      </c>
      <c r="BL241" s="142">
        <f t="shared" si="403"/>
        <v>31.217940414688989</v>
      </c>
    </row>
    <row r="242" spans="34:64" x14ac:dyDescent="0.25">
      <c r="AH242" s="233">
        <v>0.85234953703703698</v>
      </c>
      <c r="AI242" s="420">
        <f t="shared" si="116"/>
        <v>45367.852349537039</v>
      </c>
      <c r="AJ242" s="233" t="s">
        <v>436</v>
      </c>
      <c r="AK242" s="234">
        <v>1.4E-2</v>
      </c>
      <c r="AL242" s="234">
        <v>2.8000000000000001E-2</v>
      </c>
      <c r="AM242" s="234">
        <v>2.8000000000000001E-2</v>
      </c>
      <c r="AN242" s="234">
        <f t="shared" si="386"/>
        <v>75.766637397049308</v>
      </c>
      <c r="AO242" s="234">
        <f t="shared" si="392"/>
        <v>2705.9513356089037</v>
      </c>
      <c r="AP242" s="425">
        <f t="shared" si="393"/>
        <v>37.883318698524654</v>
      </c>
      <c r="AQ242" s="403">
        <f t="shared" si="347"/>
        <v>78.120242880505046</v>
      </c>
      <c r="AR242" s="234">
        <f t="shared" si="394"/>
        <v>2.6126426688637689</v>
      </c>
      <c r="AS242" s="234">
        <f t="shared" si="395"/>
        <v>2.8061717554462708</v>
      </c>
      <c r="AT242" s="234">
        <f t="shared" si="396"/>
        <v>35.270676029660883</v>
      </c>
      <c r="AU242" s="234">
        <f t="shared" si="397"/>
        <v>40.689490453970926</v>
      </c>
      <c r="AY242" s="146">
        <v>0.96185185185185185</v>
      </c>
      <c r="AZ242" s="421">
        <f t="shared" si="365"/>
        <v>45367.961851851855</v>
      </c>
      <c r="BA242" s="185" t="s">
        <v>330</v>
      </c>
      <c r="BB242" s="142">
        <v>1E-3</v>
      </c>
      <c r="BC242" s="142">
        <v>2.5000000000000001E-2</v>
      </c>
      <c r="BD242" s="142">
        <v>2.5000000000000001E-2</v>
      </c>
      <c r="BE242" s="142">
        <f t="shared" si="352"/>
        <v>256.58581162758077</v>
      </c>
      <c r="BF242" s="142">
        <f t="shared" si="398"/>
        <v>10263.432465103229</v>
      </c>
      <c r="BG242" s="424">
        <f t="shared" si="399"/>
        <v>10.263432465103229</v>
      </c>
      <c r="BH242" s="403">
        <f t="shared" si="354"/>
        <v>256.63310599820102</v>
      </c>
      <c r="BI242" s="142">
        <f t="shared" si="400"/>
        <v>9.8686850625992601</v>
      </c>
      <c r="BJ242" s="142">
        <f t="shared" si="401"/>
        <v>10.691075484482532</v>
      </c>
      <c r="BK242" s="142">
        <f t="shared" si="402"/>
        <v>0.39474740250396856</v>
      </c>
      <c r="BL242" s="142">
        <f t="shared" si="403"/>
        <v>20.954507949585761</v>
      </c>
    </row>
    <row r="243" spans="34:64" x14ac:dyDescent="0.25">
      <c r="AH243" s="233">
        <v>0.85255787037037034</v>
      </c>
      <c r="AI243" s="420">
        <f t="shared" si="116"/>
        <v>45367.85255787037</v>
      </c>
      <c r="AJ243" s="233" t="s">
        <v>436</v>
      </c>
      <c r="AK243" s="234">
        <v>1.2999999999999999E-2</v>
      </c>
      <c r="AL243" s="234">
        <v>2.8000000000000001E-2</v>
      </c>
      <c r="AM243" s="234">
        <v>2.8000000000000001E-2</v>
      </c>
      <c r="AN243" s="234">
        <f t="shared" si="386"/>
        <v>75.766637397049308</v>
      </c>
      <c r="AO243" s="234">
        <f t="shared" ref="AO243:AO254" si="404">AN243/AM243</f>
        <v>2705.9513356089037</v>
      </c>
      <c r="AP243" s="425">
        <f t="shared" ref="AP243:AP254" si="405">AK243*AO243</f>
        <v>35.177367362915746</v>
      </c>
      <c r="AQ243" s="403">
        <f t="shared" si="347"/>
        <v>78.120242880505046</v>
      </c>
      <c r="AR243" s="234">
        <f t="shared" ref="AR243:AR254" si="406">0.001*((AN243/(AM243+0.001)))</f>
        <v>2.6126426688637689</v>
      </c>
      <c r="AS243" s="234">
        <f t="shared" ref="AS243:AS254" si="407">0.001*((AN243/(AM243-0.001)))</f>
        <v>2.8061717554462708</v>
      </c>
      <c r="AT243" s="234">
        <f t="shared" ref="AT243:AT254" si="408">AP243-AR243</f>
        <v>32.564724694051975</v>
      </c>
      <c r="AU243" s="234">
        <f t="shared" ref="AU243:AU254" si="409">AP243+AS243</f>
        <v>37.983539118362017</v>
      </c>
      <c r="AY243" s="146">
        <v>0.96531250000000002</v>
      </c>
      <c r="AZ243" s="421">
        <f t="shared" si="365"/>
        <v>45367.965312499997</v>
      </c>
      <c r="BA243" s="185" t="s">
        <v>330</v>
      </c>
      <c r="BB243" s="142">
        <v>2E-3</v>
      </c>
      <c r="BC243" s="142">
        <v>2.5000000000000001E-2</v>
      </c>
      <c r="BD243" s="142">
        <v>2.5000000000000001E-2</v>
      </c>
      <c r="BE243" s="142">
        <f t="shared" si="352"/>
        <v>256.58581162758077</v>
      </c>
      <c r="BF243" s="142">
        <f t="shared" si="398"/>
        <v>10263.432465103229</v>
      </c>
      <c r="BG243" s="424">
        <f t="shared" si="399"/>
        <v>20.526864930206457</v>
      </c>
      <c r="BH243" s="403">
        <f t="shared" si="354"/>
        <v>256.63310599820102</v>
      </c>
      <c r="BI243" s="142">
        <f t="shared" si="400"/>
        <v>9.8686850625992601</v>
      </c>
      <c r="BJ243" s="142">
        <f t="shared" si="401"/>
        <v>10.691075484482532</v>
      </c>
      <c r="BK243" s="142">
        <f t="shared" si="402"/>
        <v>10.658179867607197</v>
      </c>
      <c r="BL243" s="142">
        <f t="shared" si="403"/>
        <v>31.217940414688989</v>
      </c>
    </row>
    <row r="244" spans="34:64" x14ac:dyDescent="0.25">
      <c r="AH244" s="233">
        <v>0.85276620370370371</v>
      </c>
      <c r="AI244" s="420">
        <f t="shared" si="116"/>
        <v>45367.852766203701</v>
      </c>
      <c r="AJ244" s="233" t="s">
        <v>436</v>
      </c>
      <c r="AK244" s="234">
        <v>1.2E-2</v>
      </c>
      <c r="AL244" s="234">
        <v>2.8000000000000001E-2</v>
      </c>
      <c r="AM244" s="234">
        <v>2.8000000000000001E-2</v>
      </c>
      <c r="AN244" s="234">
        <f t="shared" si="386"/>
        <v>75.766637397049308</v>
      </c>
      <c r="AO244" s="234">
        <f t="shared" si="404"/>
        <v>2705.9513356089037</v>
      </c>
      <c r="AP244" s="425">
        <f t="shared" si="405"/>
        <v>32.471416027306844</v>
      </c>
      <c r="AQ244" s="403">
        <f t="shared" si="347"/>
        <v>78.120242880505046</v>
      </c>
      <c r="AR244" s="234">
        <f t="shared" si="406"/>
        <v>2.6126426688637689</v>
      </c>
      <c r="AS244" s="234">
        <f t="shared" si="407"/>
        <v>2.8061717554462708</v>
      </c>
      <c r="AT244" s="234">
        <f t="shared" si="408"/>
        <v>29.858773358443074</v>
      </c>
      <c r="AU244" s="234">
        <f t="shared" si="409"/>
        <v>35.277587782753116</v>
      </c>
      <c r="AY244"/>
      <c r="BG244"/>
    </row>
    <row r="245" spans="34:64" x14ac:dyDescent="0.25">
      <c r="AH245" s="233">
        <v>0.85289351851851858</v>
      </c>
      <c r="AI245" s="420">
        <f t="shared" si="116"/>
        <v>45367.852893518517</v>
      </c>
      <c r="AJ245" s="233" t="s">
        <v>436</v>
      </c>
      <c r="AK245" s="234">
        <v>1.2E-2</v>
      </c>
      <c r="AL245" s="234">
        <v>2.8000000000000001E-2</v>
      </c>
      <c r="AM245" s="234">
        <v>2.8000000000000001E-2</v>
      </c>
      <c r="AN245" s="234">
        <f t="shared" si="386"/>
        <v>75.766637397049308</v>
      </c>
      <c r="AO245" s="234">
        <f t="shared" si="404"/>
        <v>2705.9513356089037</v>
      </c>
      <c r="AP245" s="425">
        <f t="shared" si="405"/>
        <v>32.471416027306844</v>
      </c>
      <c r="AQ245" s="403">
        <f t="shared" si="347"/>
        <v>78.120242880505046</v>
      </c>
      <c r="AR245" s="234">
        <f t="shared" si="406"/>
        <v>2.6126426688637689</v>
      </c>
      <c r="AS245" s="234">
        <f t="shared" si="407"/>
        <v>2.8061717554462708</v>
      </c>
      <c r="AT245" s="234">
        <f t="shared" si="408"/>
        <v>29.858773358443074</v>
      </c>
      <c r="AU245" s="234">
        <f t="shared" si="409"/>
        <v>35.277587782753116</v>
      </c>
      <c r="AY245"/>
      <c r="BG245"/>
    </row>
    <row r="246" spans="34:64" x14ac:dyDescent="0.25">
      <c r="AH246" s="233">
        <v>0.85306712962962961</v>
      </c>
      <c r="AI246" s="420">
        <f t="shared" si="116"/>
        <v>45367.853067129632</v>
      </c>
      <c r="AJ246" s="233" t="s">
        <v>436</v>
      </c>
      <c r="AK246" s="234">
        <v>1.2999999999999999E-2</v>
      </c>
      <c r="AL246" s="234">
        <v>2.8000000000000001E-2</v>
      </c>
      <c r="AM246" s="234">
        <v>2.8000000000000001E-2</v>
      </c>
      <c r="AN246" s="234">
        <f t="shared" si="386"/>
        <v>75.766637397049308</v>
      </c>
      <c r="AO246" s="234">
        <f t="shared" si="404"/>
        <v>2705.9513356089037</v>
      </c>
      <c r="AP246" s="425">
        <f t="shared" si="405"/>
        <v>35.177367362915746</v>
      </c>
      <c r="AQ246" s="403">
        <f t="shared" si="347"/>
        <v>78.120242880505046</v>
      </c>
      <c r="AR246" s="234">
        <f t="shared" si="406"/>
        <v>2.6126426688637689</v>
      </c>
      <c r="AS246" s="234">
        <f t="shared" si="407"/>
        <v>2.8061717554462708</v>
      </c>
      <c r="AT246" s="234">
        <f t="shared" si="408"/>
        <v>32.564724694051975</v>
      </c>
      <c r="AU246" s="234">
        <f t="shared" si="409"/>
        <v>37.983539118362017</v>
      </c>
      <c r="AY246"/>
      <c r="BG246"/>
    </row>
    <row r="247" spans="34:64" x14ac:dyDescent="0.25">
      <c r="AH247" s="233">
        <v>0.85325231481481489</v>
      </c>
      <c r="AI247" s="420">
        <f t="shared" si="116"/>
        <v>45367.853252314817</v>
      </c>
      <c r="AJ247" s="233" t="s">
        <v>436</v>
      </c>
      <c r="AK247" s="234">
        <v>1.2999999999999999E-2</v>
      </c>
      <c r="AL247" s="234">
        <v>2.8000000000000001E-2</v>
      </c>
      <c r="AM247" s="234">
        <v>2.8000000000000001E-2</v>
      </c>
      <c r="AN247" s="234">
        <f t="shared" si="386"/>
        <v>75.766637397049308</v>
      </c>
      <c r="AO247" s="234">
        <f t="shared" si="404"/>
        <v>2705.9513356089037</v>
      </c>
      <c r="AP247" s="425">
        <f t="shared" si="405"/>
        <v>35.177367362915746</v>
      </c>
      <c r="AQ247" s="403">
        <f t="shared" si="347"/>
        <v>78.120242880505046</v>
      </c>
      <c r="AR247" s="234">
        <f t="shared" si="406"/>
        <v>2.6126426688637689</v>
      </c>
      <c r="AS247" s="234">
        <f t="shared" si="407"/>
        <v>2.8061717554462708</v>
      </c>
      <c r="AT247" s="234">
        <f t="shared" si="408"/>
        <v>32.564724694051975</v>
      </c>
      <c r="AU247" s="234">
        <f t="shared" si="409"/>
        <v>37.983539118362017</v>
      </c>
      <c r="AY247"/>
      <c r="BG247"/>
    </row>
    <row r="248" spans="34:64" x14ac:dyDescent="0.25">
      <c r="AH248" s="233">
        <v>0.85350694444444442</v>
      </c>
      <c r="AI248" s="420">
        <f t="shared" si="116"/>
        <v>45367.853506944448</v>
      </c>
      <c r="AJ248" s="233" t="s">
        <v>436</v>
      </c>
      <c r="AK248" s="234">
        <v>1.7000000000000001E-2</v>
      </c>
      <c r="AL248" s="234">
        <v>2.8000000000000001E-2</v>
      </c>
      <c r="AM248" s="234">
        <v>2.8000000000000001E-2</v>
      </c>
      <c r="AN248" s="234">
        <f t="shared" si="386"/>
        <v>75.766637397049308</v>
      </c>
      <c r="AO248" s="234">
        <f t="shared" si="404"/>
        <v>2705.9513356089037</v>
      </c>
      <c r="AP248" s="425">
        <f t="shared" si="405"/>
        <v>46.001172705351365</v>
      </c>
      <c r="AQ248" s="403">
        <f t="shared" si="347"/>
        <v>78.120242880505046</v>
      </c>
      <c r="AR248" s="234">
        <f t="shared" si="406"/>
        <v>2.6126426688637689</v>
      </c>
      <c r="AS248" s="234">
        <f t="shared" si="407"/>
        <v>2.8061717554462708</v>
      </c>
      <c r="AT248" s="234">
        <f t="shared" si="408"/>
        <v>43.388530036487595</v>
      </c>
      <c r="AU248" s="234">
        <f t="shared" si="409"/>
        <v>48.807344460797637</v>
      </c>
      <c r="AY248"/>
      <c r="BG248"/>
    </row>
    <row r="249" spans="34:64" x14ac:dyDescent="0.25">
      <c r="AH249" s="233">
        <v>0.85388888888888881</v>
      </c>
      <c r="AI249" s="420">
        <f t="shared" si="116"/>
        <v>45367.853888888887</v>
      </c>
      <c r="AJ249" s="233" t="s">
        <v>436</v>
      </c>
      <c r="AK249" s="234">
        <v>1.2999999999999999E-2</v>
      </c>
      <c r="AL249" s="234">
        <v>2.8000000000000001E-2</v>
      </c>
      <c r="AM249" s="234">
        <v>2.8000000000000001E-2</v>
      </c>
      <c r="AN249" s="234">
        <f t="shared" si="386"/>
        <v>75.766637397049308</v>
      </c>
      <c r="AO249" s="234">
        <f t="shared" si="404"/>
        <v>2705.9513356089037</v>
      </c>
      <c r="AP249" s="425">
        <f t="shared" si="405"/>
        <v>35.177367362915746</v>
      </c>
      <c r="AQ249" s="403">
        <f t="shared" si="347"/>
        <v>78.120242880505046</v>
      </c>
      <c r="AR249" s="234">
        <f t="shared" si="406"/>
        <v>2.6126426688637689</v>
      </c>
      <c r="AS249" s="234">
        <f t="shared" si="407"/>
        <v>2.8061717554462708</v>
      </c>
      <c r="AT249" s="234">
        <f t="shared" si="408"/>
        <v>32.564724694051975</v>
      </c>
      <c r="AU249" s="234">
        <f t="shared" si="409"/>
        <v>37.983539118362017</v>
      </c>
      <c r="AY249"/>
      <c r="BG249"/>
    </row>
    <row r="250" spans="34:64" x14ac:dyDescent="0.25">
      <c r="AH250" s="233">
        <v>0.85417824074074078</v>
      </c>
      <c r="AI250" s="420">
        <f t="shared" si="116"/>
        <v>45367.854178240741</v>
      </c>
      <c r="AJ250" s="233" t="s">
        <v>436</v>
      </c>
      <c r="AK250" s="234">
        <v>1.4E-2</v>
      </c>
      <c r="AL250" s="234">
        <v>2.8000000000000001E-2</v>
      </c>
      <c r="AM250" s="234">
        <v>2.8000000000000001E-2</v>
      </c>
      <c r="AN250" s="234">
        <f t="shared" si="386"/>
        <v>75.766637397049308</v>
      </c>
      <c r="AO250" s="234">
        <f t="shared" si="404"/>
        <v>2705.9513356089037</v>
      </c>
      <c r="AP250" s="425">
        <f t="shared" si="405"/>
        <v>37.883318698524654</v>
      </c>
      <c r="AQ250" s="403">
        <f t="shared" si="347"/>
        <v>78.120242880505046</v>
      </c>
      <c r="AR250" s="234">
        <f t="shared" si="406"/>
        <v>2.6126426688637689</v>
      </c>
      <c r="AS250" s="234">
        <f t="shared" si="407"/>
        <v>2.8061717554462708</v>
      </c>
      <c r="AT250" s="234">
        <f t="shared" si="408"/>
        <v>35.270676029660883</v>
      </c>
      <c r="AU250" s="234">
        <f t="shared" si="409"/>
        <v>40.689490453970926</v>
      </c>
      <c r="AY250"/>
      <c r="BG250"/>
    </row>
    <row r="251" spans="34:64" x14ac:dyDescent="0.25">
      <c r="AH251" s="233">
        <v>0.85456018518518517</v>
      </c>
      <c r="AI251" s="420">
        <f t="shared" si="116"/>
        <v>45367.854560185187</v>
      </c>
      <c r="AJ251" s="233" t="s">
        <v>436</v>
      </c>
      <c r="AK251" s="234">
        <v>1.0999999999999999E-2</v>
      </c>
      <c r="AL251" s="234">
        <v>2.8000000000000001E-2</v>
      </c>
      <c r="AM251" s="234">
        <v>2.8000000000000001E-2</v>
      </c>
      <c r="AN251" s="234">
        <f t="shared" si="386"/>
        <v>75.766637397049308</v>
      </c>
      <c r="AO251" s="234">
        <f t="shared" si="404"/>
        <v>2705.9513356089037</v>
      </c>
      <c r="AP251" s="425">
        <f t="shared" si="405"/>
        <v>29.76546469169794</v>
      </c>
      <c r="AQ251" s="403">
        <f t="shared" si="347"/>
        <v>78.120242880505046</v>
      </c>
      <c r="AR251" s="234">
        <f t="shared" si="406"/>
        <v>2.6126426688637689</v>
      </c>
      <c r="AS251" s="234">
        <f t="shared" si="407"/>
        <v>2.8061717554462708</v>
      </c>
      <c r="AT251" s="234">
        <f t="shared" si="408"/>
        <v>27.152822022834172</v>
      </c>
      <c r="AU251" s="234">
        <f t="shared" si="409"/>
        <v>32.571636447144208</v>
      </c>
      <c r="AY251"/>
      <c r="BG251"/>
    </row>
    <row r="252" spans="34:64" x14ac:dyDescent="0.25">
      <c r="AH252" s="233">
        <v>0.85488425925925926</v>
      </c>
      <c r="AI252" s="420">
        <f t="shared" si="116"/>
        <v>45367.854884259257</v>
      </c>
      <c r="AJ252" s="233" t="s">
        <v>436</v>
      </c>
      <c r="AK252" s="234">
        <v>1.2E-2</v>
      </c>
      <c r="AL252" s="234">
        <v>2.8000000000000001E-2</v>
      </c>
      <c r="AM252" s="234">
        <v>2.8000000000000001E-2</v>
      </c>
      <c r="AN252" s="234">
        <f t="shared" si="386"/>
        <v>75.766637397049308</v>
      </c>
      <c r="AO252" s="234">
        <f t="shared" si="404"/>
        <v>2705.9513356089037</v>
      </c>
      <c r="AP252" s="425">
        <f t="shared" si="405"/>
        <v>32.471416027306844</v>
      </c>
      <c r="AQ252" s="403">
        <f t="shared" si="347"/>
        <v>78.120242880505046</v>
      </c>
      <c r="AR252" s="234">
        <f t="shared" si="406"/>
        <v>2.6126426688637689</v>
      </c>
      <c r="AS252" s="234">
        <f t="shared" si="407"/>
        <v>2.8061717554462708</v>
      </c>
      <c r="AT252" s="234">
        <f t="shared" si="408"/>
        <v>29.858773358443074</v>
      </c>
      <c r="AU252" s="234">
        <f t="shared" si="409"/>
        <v>35.277587782753116</v>
      </c>
    </row>
    <row r="253" spans="34:64" x14ac:dyDescent="0.25">
      <c r="AH253" s="233">
        <v>0.85563657407407412</v>
      </c>
      <c r="AI253" s="420">
        <f t="shared" si="116"/>
        <v>45367.855636574073</v>
      </c>
      <c r="AJ253" s="233" t="s">
        <v>436</v>
      </c>
      <c r="AK253" s="234">
        <v>1.2999999999999999E-2</v>
      </c>
      <c r="AL253" s="234">
        <v>2.8000000000000001E-2</v>
      </c>
      <c r="AM253" s="234">
        <v>2.8000000000000001E-2</v>
      </c>
      <c r="AN253" s="234">
        <f t="shared" si="386"/>
        <v>75.766637397049308</v>
      </c>
      <c r="AO253" s="234">
        <f t="shared" si="404"/>
        <v>2705.9513356089037</v>
      </c>
      <c r="AP253" s="425">
        <f t="shared" si="405"/>
        <v>35.177367362915746</v>
      </c>
      <c r="AQ253" s="403">
        <f t="shared" si="347"/>
        <v>78.120242880505046</v>
      </c>
      <c r="AR253" s="234">
        <f t="shared" si="406"/>
        <v>2.6126426688637689</v>
      </c>
      <c r="AS253" s="234">
        <f t="shared" si="407"/>
        <v>2.8061717554462708</v>
      </c>
      <c r="AT253" s="234">
        <f t="shared" si="408"/>
        <v>32.564724694051975</v>
      </c>
      <c r="AU253" s="234">
        <f t="shared" si="409"/>
        <v>37.983539118362017</v>
      </c>
    </row>
    <row r="254" spans="34:64" x14ac:dyDescent="0.25">
      <c r="AH254" s="233">
        <v>0.85623842592592592</v>
      </c>
      <c r="AI254" s="420">
        <f t="shared" si="116"/>
        <v>45367.856238425928</v>
      </c>
      <c r="AJ254" s="233" t="s">
        <v>436</v>
      </c>
      <c r="AK254" s="234">
        <v>1.2E-2</v>
      </c>
      <c r="AL254" s="234">
        <v>2.8000000000000001E-2</v>
      </c>
      <c r="AM254" s="234">
        <v>2.8000000000000001E-2</v>
      </c>
      <c r="AN254" s="234">
        <f t="shared" si="386"/>
        <v>75.766637397049308</v>
      </c>
      <c r="AO254" s="234">
        <f t="shared" si="404"/>
        <v>2705.9513356089037</v>
      </c>
      <c r="AP254" s="425">
        <f t="shared" si="405"/>
        <v>32.471416027306844</v>
      </c>
      <c r="AQ254" s="403">
        <f t="shared" si="347"/>
        <v>78.120242880505046</v>
      </c>
      <c r="AR254" s="234">
        <f t="shared" si="406"/>
        <v>2.6126426688637689</v>
      </c>
      <c r="AS254" s="234">
        <f t="shared" si="407"/>
        <v>2.8061717554462708</v>
      </c>
      <c r="AT254" s="234">
        <f t="shared" si="408"/>
        <v>29.858773358443074</v>
      </c>
      <c r="AU254" s="234">
        <f t="shared" si="409"/>
        <v>35.277587782753116</v>
      </c>
    </row>
    <row r="255" spans="34:64" x14ac:dyDescent="0.25">
      <c r="AH255" s="233">
        <v>0.85700231481481481</v>
      </c>
      <c r="AI255" s="420">
        <f t="shared" ref="AI255:AI263" si="410">DATE(2024,3,16) + AH255</f>
        <v>45367.857002314813</v>
      </c>
      <c r="AJ255" s="233" t="s">
        <v>436</v>
      </c>
      <c r="AK255" s="234">
        <v>1.2E-2</v>
      </c>
      <c r="AL255" s="234">
        <v>2.8000000000000001E-2</v>
      </c>
      <c r="AM255" s="234">
        <v>2.8000000000000001E-2</v>
      </c>
      <c r="AN255" s="234">
        <f t="shared" si="386"/>
        <v>75.766637397049308</v>
      </c>
      <c r="AO255" s="234">
        <f t="shared" ref="AO255:AO263" si="411">AN255/AM255</f>
        <v>2705.9513356089037</v>
      </c>
      <c r="AP255" s="425">
        <f t="shared" ref="AP255:AP263" si="412">AK255*AO255</f>
        <v>32.471416027306844</v>
      </c>
      <c r="AQ255" s="403">
        <f t="shared" si="347"/>
        <v>78.120242880505046</v>
      </c>
      <c r="AR255" s="234">
        <f t="shared" ref="AR255:AR263" si="413">0.001*((AN255/(AM255+0.001)))</f>
        <v>2.6126426688637689</v>
      </c>
      <c r="AS255" s="234">
        <f t="shared" ref="AS255:AS263" si="414">0.001*((AN255/(AM255-0.001)))</f>
        <v>2.8061717554462708</v>
      </c>
      <c r="AT255" s="234">
        <f t="shared" ref="AT255:AT263" si="415">AP255-AR255</f>
        <v>29.858773358443074</v>
      </c>
      <c r="AU255" s="234">
        <f t="shared" ref="AU255:AU263" si="416">AP255+AS255</f>
        <v>35.277587782753116</v>
      </c>
    </row>
    <row r="256" spans="34:64" x14ac:dyDescent="0.25">
      <c r="AH256" s="233">
        <v>0.85769675925925926</v>
      </c>
      <c r="AI256" s="420">
        <f t="shared" si="410"/>
        <v>45367.85769675926</v>
      </c>
      <c r="AJ256" s="233" t="s">
        <v>436</v>
      </c>
      <c r="AK256" s="234">
        <v>8.9999999999999993E-3</v>
      </c>
      <c r="AL256" s="234">
        <v>1.9E-2</v>
      </c>
      <c r="AM256" s="234">
        <v>1.9E-2</v>
      </c>
      <c r="AN256" s="234">
        <f t="shared" si="386"/>
        <v>75.766637397049308</v>
      </c>
      <c r="AO256" s="234">
        <f t="shared" si="411"/>
        <v>3987.7177577394373</v>
      </c>
      <c r="AP256" s="425">
        <f t="shared" si="412"/>
        <v>35.889459819654931</v>
      </c>
      <c r="AQ256" s="403">
        <f t="shared" si="347"/>
        <v>78.120242880505046</v>
      </c>
      <c r="AR256" s="234">
        <f t="shared" si="413"/>
        <v>3.7883318698524655</v>
      </c>
      <c r="AS256" s="234">
        <f t="shared" si="414"/>
        <v>4.2092576331694067</v>
      </c>
      <c r="AT256" s="234">
        <f t="shared" si="415"/>
        <v>32.101127949802468</v>
      </c>
      <c r="AU256" s="234">
        <f t="shared" si="416"/>
        <v>40.098717452824339</v>
      </c>
    </row>
    <row r="257" spans="34:47" x14ac:dyDescent="0.25">
      <c r="AH257" s="233">
        <v>0.85844907407407411</v>
      </c>
      <c r="AI257" s="420">
        <f t="shared" si="410"/>
        <v>45367.858449074076</v>
      </c>
      <c r="AJ257" s="233" t="s">
        <v>436</v>
      </c>
      <c r="AK257" s="234">
        <v>0.01</v>
      </c>
      <c r="AL257" s="234">
        <v>1.9E-2</v>
      </c>
      <c r="AM257" s="234">
        <v>1.9E-2</v>
      </c>
      <c r="AN257" s="234">
        <f t="shared" si="386"/>
        <v>75.766637397049308</v>
      </c>
      <c r="AO257" s="234">
        <f t="shared" si="411"/>
        <v>3987.7177577394373</v>
      </c>
      <c r="AP257" s="425">
        <f t="shared" si="412"/>
        <v>39.87717757739437</v>
      </c>
      <c r="AQ257" s="403">
        <f t="shared" si="347"/>
        <v>78.120242880505046</v>
      </c>
      <c r="AR257" s="234">
        <f t="shared" si="413"/>
        <v>3.7883318698524655</v>
      </c>
      <c r="AS257" s="234">
        <f t="shared" si="414"/>
        <v>4.2092576331694067</v>
      </c>
      <c r="AT257" s="234">
        <f t="shared" si="415"/>
        <v>36.088845707541907</v>
      </c>
      <c r="AU257" s="234">
        <f t="shared" si="416"/>
        <v>44.086435210563778</v>
      </c>
    </row>
    <row r="258" spans="34:47" x14ac:dyDescent="0.25">
      <c r="AH258" s="233">
        <v>0.85906249999999995</v>
      </c>
      <c r="AI258" s="420">
        <f t="shared" si="410"/>
        <v>45367.8590625</v>
      </c>
      <c r="AJ258" s="233" t="s">
        <v>436</v>
      </c>
      <c r="AK258" s="234">
        <v>1.0999999999999999E-2</v>
      </c>
      <c r="AL258" s="234">
        <v>1.9E-2</v>
      </c>
      <c r="AM258" s="234">
        <v>1.9E-2</v>
      </c>
      <c r="AN258" s="234">
        <f t="shared" si="386"/>
        <v>75.766637397049308</v>
      </c>
      <c r="AO258" s="234">
        <f t="shared" si="411"/>
        <v>3987.7177577394373</v>
      </c>
      <c r="AP258" s="425">
        <f t="shared" si="412"/>
        <v>43.864895335133809</v>
      </c>
      <c r="AQ258" s="403">
        <f t="shared" si="347"/>
        <v>78.120242880505046</v>
      </c>
      <c r="AR258" s="234">
        <f t="shared" si="413"/>
        <v>3.7883318698524655</v>
      </c>
      <c r="AS258" s="234">
        <f t="shared" si="414"/>
        <v>4.2092576331694067</v>
      </c>
      <c r="AT258" s="234">
        <f t="shared" si="415"/>
        <v>40.076563465281346</v>
      </c>
      <c r="AU258" s="234">
        <f t="shared" si="416"/>
        <v>48.074152968303217</v>
      </c>
    </row>
    <row r="259" spans="34:47" x14ac:dyDescent="0.25">
      <c r="AH259" s="233">
        <v>0.85979166666666673</v>
      </c>
      <c r="AI259" s="420">
        <f t="shared" si="410"/>
        <v>45367.859791666669</v>
      </c>
      <c r="AJ259" s="233" t="s">
        <v>436</v>
      </c>
      <c r="AK259" s="234">
        <v>0.01</v>
      </c>
      <c r="AL259" s="234">
        <v>1.9E-2</v>
      </c>
      <c r="AM259" s="234">
        <v>1.9E-2</v>
      </c>
      <c r="AN259" s="234">
        <f t="shared" si="386"/>
        <v>75.766637397049308</v>
      </c>
      <c r="AO259" s="234">
        <f t="shared" si="411"/>
        <v>3987.7177577394373</v>
      </c>
      <c r="AP259" s="425">
        <f t="shared" si="412"/>
        <v>39.87717757739437</v>
      </c>
      <c r="AQ259" s="403">
        <f t="shared" si="347"/>
        <v>78.120242880505046</v>
      </c>
      <c r="AR259" s="234">
        <f t="shared" si="413"/>
        <v>3.7883318698524655</v>
      </c>
      <c r="AS259" s="234">
        <f t="shared" si="414"/>
        <v>4.2092576331694067</v>
      </c>
      <c r="AT259" s="234">
        <f t="shared" si="415"/>
        <v>36.088845707541907</v>
      </c>
      <c r="AU259" s="234">
        <f t="shared" si="416"/>
        <v>44.086435210563778</v>
      </c>
    </row>
    <row r="260" spans="34:47" x14ac:dyDescent="0.25">
      <c r="AH260" s="233">
        <v>0.86041666666666661</v>
      </c>
      <c r="AI260" s="420">
        <f t="shared" si="410"/>
        <v>45367.86041666667</v>
      </c>
      <c r="AJ260" s="233" t="s">
        <v>436</v>
      </c>
      <c r="AK260" s="234">
        <v>0.01</v>
      </c>
      <c r="AL260" s="234">
        <v>1.9E-2</v>
      </c>
      <c r="AM260" s="234">
        <v>1.9E-2</v>
      </c>
      <c r="AN260" s="234">
        <f t="shared" si="386"/>
        <v>75.766637397049308</v>
      </c>
      <c r="AO260" s="234">
        <f t="shared" si="411"/>
        <v>3987.7177577394373</v>
      </c>
      <c r="AP260" s="425">
        <f t="shared" si="412"/>
        <v>39.87717757739437</v>
      </c>
      <c r="AQ260" s="403">
        <f t="shared" si="347"/>
        <v>78.120242880505046</v>
      </c>
      <c r="AR260" s="234">
        <f t="shared" si="413"/>
        <v>3.7883318698524655</v>
      </c>
      <c r="AS260" s="234">
        <f t="shared" si="414"/>
        <v>4.2092576331694067</v>
      </c>
      <c r="AT260" s="234">
        <f t="shared" si="415"/>
        <v>36.088845707541907</v>
      </c>
      <c r="AU260" s="234">
        <f t="shared" si="416"/>
        <v>44.086435210563778</v>
      </c>
    </row>
    <row r="261" spans="34:47" x14ac:dyDescent="0.25">
      <c r="AH261" s="233">
        <v>0.86119212962962965</v>
      </c>
      <c r="AI261" s="420">
        <f t="shared" si="410"/>
        <v>45367.861192129632</v>
      </c>
      <c r="AJ261" s="233" t="s">
        <v>436</v>
      </c>
      <c r="AK261" s="234">
        <v>0.01</v>
      </c>
      <c r="AL261" s="234">
        <v>1.9E-2</v>
      </c>
      <c r="AM261" s="234">
        <v>1.9E-2</v>
      </c>
      <c r="AN261" s="234">
        <f t="shared" si="386"/>
        <v>75.766637397049308</v>
      </c>
      <c r="AO261" s="234">
        <f t="shared" si="411"/>
        <v>3987.7177577394373</v>
      </c>
      <c r="AP261" s="425">
        <f t="shared" si="412"/>
        <v>39.87717757739437</v>
      </c>
      <c r="AQ261" s="403">
        <f t="shared" si="347"/>
        <v>78.120242880505046</v>
      </c>
      <c r="AR261" s="234">
        <f t="shared" si="413"/>
        <v>3.7883318698524655</v>
      </c>
      <c r="AS261" s="234">
        <f t="shared" si="414"/>
        <v>4.2092576331694067</v>
      </c>
      <c r="AT261" s="234">
        <f t="shared" si="415"/>
        <v>36.088845707541907</v>
      </c>
      <c r="AU261" s="234">
        <f t="shared" si="416"/>
        <v>44.086435210563778</v>
      </c>
    </row>
    <row r="262" spans="34:47" x14ac:dyDescent="0.25">
      <c r="AH262" s="233">
        <v>0.86321759259259256</v>
      </c>
      <c r="AI262" s="420">
        <f t="shared" si="410"/>
        <v>45367.863217592596</v>
      </c>
      <c r="AJ262" s="233" t="s">
        <v>436</v>
      </c>
      <c r="AK262" s="234">
        <v>8.9999999999999993E-3</v>
      </c>
      <c r="AL262" s="234">
        <v>1.9E-2</v>
      </c>
      <c r="AM262" s="234">
        <v>1.9E-2</v>
      </c>
      <c r="AN262" s="234">
        <f t="shared" si="386"/>
        <v>75.766637397049308</v>
      </c>
      <c r="AO262" s="234">
        <f t="shared" si="411"/>
        <v>3987.7177577394373</v>
      </c>
      <c r="AP262" s="425">
        <f t="shared" si="412"/>
        <v>35.889459819654931</v>
      </c>
      <c r="AQ262" s="403">
        <f t="shared" si="347"/>
        <v>78.120242880505046</v>
      </c>
      <c r="AR262" s="234">
        <f t="shared" si="413"/>
        <v>3.7883318698524655</v>
      </c>
      <c r="AS262" s="234">
        <f t="shared" si="414"/>
        <v>4.2092576331694067</v>
      </c>
      <c r="AT262" s="234">
        <f t="shared" si="415"/>
        <v>32.101127949802468</v>
      </c>
      <c r="AU262" s="234">
        <f t="shared" si="416"/>
        <v>40.098717452824339</v>
      </c>
    </row>
    <row r="263" spans="34:47" x14ac:dyDescent="0.25">
      <c r="AH263" s="233">
        <v>0.86534722222222227</v>
      </c>
      <c r="AI263" s="420">
        <f t="shared" si="410"/>
        <v>45367.865347222221</v>
      </c>
      <c r="AJ263" s="233" t="s">
        <v>436</v>
      </c>
      <c r="AK263" s="234">
        <v>8.9999999999999993E-3</v>
      </c>
      <c r="AL263" s="234">
        <v>1.9E-2</v>
      </c>
      <c r="AM263" s="234">
        <v>1.9E-2</v>
      </c>
      <c r="AN263" s="234">
        <f t="shared" si="386"/>
        <v>75.766637397049308</v>
      </c>
      <c r="AO263" s="234">
        <f t="shared" si="411"/>
        <v>3987.7177577394373</v>
      </c>
      <c r="AP263" s="425">
        <f t="shared" si="412"/>
        <v>35.889459819654931</v>
      </c>
      <c r="AQ263" s="403">
        <f t="shared" si="347"/>
        <v>78.120242880505046</v>
      </c>
      <c r="AR263" s="234">
        <f t="shared" si="413"/>
        <v>3.7883318698524655</v>
      </c>
      <c r="AS263" s="234">
        <f t="shared" si="414"/>
        <v>4.2092576331694067</v>
      </c>
      <c r="AT263" s="234">
        <f t="shared" si="415"/>
        <v>32.101127949802468</v>
      </c>
      <c r="AU263" s="234">
        <f t="shared" si="416"/>
        <v>40.098717452824339</v>
      </c>
    </row>
    <row r="264" spans="34:47" x14ac:dyDescent="0.25">
      <c r="AH264" s="233">
        <v>0.86652777777777779</v>
      </c>
      <c r="AI264" s="420">
        <f t="shared" ref="AI264:AI273" si="417">DATE(2024,3,16) + AH264</f>
        <v>45367.866527777776</v>
      </c>
      <c r="AJ264" s="233" t="s">
        <v>436</v>
      </c>
      <c r="AK264" s="234">
        <v>0.01</v>
      </c>
      <c r="AL264" s="234">
        <v>1.9E-2</v>
      </c>
      <c r="AM264" s="234">
        <v>1.9E-2</v>
      </c>
      <c r="AN264" s="234">
        <f t="shared" si="386"/>
        <v>75.766637397049308</v>
      </c>
      <c r="AO264" s="234">
        <f t="shared" ref="AO264:AO273" si="418">AN264/AM264</f>
        <v>3987.7177577394373</v>
      </c>
      <c r="AP264" s="425">
        <f t="shared" ref="AP264:AP273" si="419">AK264*AO264</f>
        <v>39.87717757739437</v>
      </c>
      <c r="AQ264" s="403">
        <f t="shared" si="347"/>
        <v>78.120242880505046</v>
      </c>
      <c r="AR264" s="234">
        <f t="shared" ref="AR264:AR273" si="420">0.001*((AN264/(AM264+0.001)))</f>
        <v>3.7883318698524655</v>
      </c>
      <c r="AS264" s="234">
        <f t="shared" ref="AS264:AS273" si="421">0.001*((AN264/(AM264-0.001)))</f>
        <v>4.2092576331694067</v>
      </c>
      <c r="AT264" s="234">
        <f t="shared" ref="AT264:AT273" si="422">AP264-AR264</f>
        <v>36.088845707541907</v>
      </c>
      <c r="AU264" s="234">
        <f t="shared" ref="AU264:AU273" si="423">AP264+AS264</f>
        <v>44.086435210563778</v>
      </c>
    </row>
    <row r="265" spans="34:47" x14ac:dyDescent="0.25">
      <c r="AH265" s="233">
        <v>0.86802083333333335</v>
      </c>
      <c r="AI265" s="420">
        <f t="shared" si="417"/>
        <v>45367.868020833332</v>
      </c>
      <c r="AJ265" s="233" t="s">
        <v>436</v>
      </c>
      <c r="AK265" s="234">
        <v>6.0000000000000001E-3</v>
      </c>
      <c r="AL265" s="234">
        <v>1.0999999999999999E-2</v>
      </c>
      <c r="AM265" s="234">
        <v>1.0999999999999999E-2</v>
      </c>
      <c r="AN265" s="234">
        <f t="shared" si="386"/>
        <v>75.766637397049308</v>
      </c>
      <c r="AO265" s="234">
        <f t="shared" si="418"/>
        <v>6887.8761270044834</v>
      </c>
      <c r="AP265" s="425">
        <f t="shared" si="419"/>
        <v>41.327256762026899</v>
      </c>
      <c r="AQ265" s="403">
        <f t="shared" si="347"/>
        <v>78.120242880505046</v>
      </c>
      <c r="AR265" s="234">
        <f t="shared" si="420"/>
        <v>6.3138864497541087</v>
      </c>
      <c r="AS265" s="234">
        <f t="shared" si="421"/>
        <v>7.5766637397049319</v>
      </c>
      <c r="AT265" s="234">
        <f t="shared" si="422"/>
        <v>35.013370312272791</v>
      </c>
      <c r="AU265" s="234">
        <f t="shared" si="423"/>
        <v>48.903920501731832</v>
      </c>
    </row>
    <row r="266" spans="34:47" x14ac:dyDescent="0.25">
      <c r="AH266" s="233">
        <v>0.87157407407407417</v>
      </c>
      <c r="AI266" s="420">
        <f t="shared" si="417"/>
        <v>45367.871574074074</v>
      </c>
      <c r="AJ266" s="233" t="s">
        <v>436</v>
      </c>
      <c r="AK266" s="234">
        <v>5.0000000000000001E-3</v>
      </c>
      <c r="AL266" s="234">
        <v>1.0999999999999999E-2</v>
      </c>
      <c r="AM266" s="234">
        <v>1.0999999999999999E-2</v>
      </c>
      <c r="AN266" s="234">
        <f t="shared" si="386"/>
        <v>75.766637397049308</v>
      </c>
      <c r="AO266" s="234">
        <f t="shared" si="418"/>
        <v>6887.8761270044834</v>
      </c>
      <c r="AP266" s="425">
        <f t="shared" si="419"/>
        <v>34.439380635022417</v>
      </c>
      <c r="AQ266" s="403">
        <f t="shared" si="347"/>
        <v>78.120242880505046</v>
      </c>
      <c r="AR266" s="234">
        <f t="shared" si="420"/>
        <v>6.3138864497541087</v>
      </c>
      <c r="AS266" s="234">
        <f t="shared" si="421"/>
        <v>7.5766637397049319</v>
      </c>
      <c r="AT266" s="234">
        <f t="shared" si="422"/>
        <v>28.125494185268309</v>
      </c>
      <c r="AU266" s="234">
        <f t="shared" si="423"/>
        <v>42.01604437472735</v>
      </c>
    </row>
    <row r="267" spans="34:47" x14ac:dyDescent="0.25">
      <c r="AH267" s="233">
        <v>0.87494212962962958</v>
      </c>
      <c r="AI267" s="420">
        <f t="shared" si="417"/>
        <v>45367.874942129631</v>
      </c>
      <c r="AJ267" s="233" t="s">
        <v>436</v>
      </c>
      <c r="AK267" s="234">
        <v>5.0000000000000001E-3</v>
      </c>
      <c r="AL267" s="234">
        <v>1.0999999999999999E-2</v>
      </c>
      <c r="AM267" s="234">
        <v>1.0999999999999999E-2</v>
      </c>
      <c r="AN267" s="234">
        <f t="shared" si="386"/>
        <v>75.766637397049308</v>
      </c>
      <c r="AO267" s="234">
        <f t="shared" si="418"/>
        <v>6887.8761270044834</v>
      </c>
      <c r="AP267" s="425">
        <f t="shared" si="419"/>
        <v>34.439380635022417</v>
      </c>
      <c r="AQ267" s="403">
        <f t="shared" ref="AQ267:AQ331" si="424">(AL267*AO267)/SIN(RADIANS(-$AB$7))</f>
        <v>78.120242880505046</v>
      </c>
      <c r="AR267" s="234">
        <f t="shared" si="420"/>
        <v>6.3138864497541087</v>
      </c>
      <c r="AS267" s="234">
        <f t="shared" si="421"/>
        <v>7.5766637397049319</v>
      </c>
      <c r="AT267" s="234">
        <f t="shared" si="422"/>
        <v>28.125494185268309</v>
      </c>
      <c r="AU267" s="234">
        <f t="shared" si="423"/>
        <v>42.01604437472735</v>
      </c>
    </row>
    <row r="268" spans="34:47" x14ac:dyDescent="0.25">
      <c r="AH268" s="233">
        <v>0.87506944444444434</v>
      </c>
      <c r="AI268" s="420">
        <f t="shared" si="417"/>
        <v>45367.875069444446</v>
      </c>
      <c r="AJ268" s="233" t="s">
        <v>436</v>
      </c>
      <c r="AK268" s="234">
        <v>5.0000000000000001E-3</v>
      </c>
      <c r="AL268" s="234">
        <v>1.0999999999999999E-2</v>
      </c>
      <c r="AM268" s="234">
        <v>1.0999999999999999E-2</v>
      </c>
      <c r="AN268" s="234">
        <f t="shared" si="386"/>
        <v>75.766637397049308</v>
      </c>
      <c r="AO268" s="234">
        <f t="shared" si="418"/>
        <v>6887.8761270044834</v>
      </c>
      <c r="AP268" s="425">
        <f t="shared" si="419"/>
        <v>34.439380635022417</v>
      </c>
      <c r="AQ268" s="403">
        <f t="shared" si="424"/>
        <v>78.120242880505046</v>
      </c>
      <c r="AR268" s="234">
        <f t="shared" si="420"/>
        <v>6.3138864497541087</v>
      </c>
      <c r="AS268" s="234">
        <f t="shared" si="421"/>
        <v>7.5766637397049319</v>
      </c>
      <c r="AT268" s="234">
        <f t="shared" si="422"/>
        <v>28.125494185268309</v>
      </c>
      <c r="AU268" s="234">
        <f t="shared" si="423"/>
        <v>42.01604437472735</v>
      </c>
    </row>
    <row r="269" spans="34:47" x14ac:dyDescent="0.25">
      <c r="AH269" s="233">
        <v>0.87717592592592597</v>
      </c>
      <c r="AI269" s="420">
        <f t="shared" si="417"/>
        <v>45367.877175925925</v>
      </c>
      <c r="AJ269" s="233" t="s">
        <v>436</v>
      </c>
      <c r="AK269" s="234">
        <v>6.0000000000000001E-3</v>
      </c>
      <c r="AL269" s="234">
        <v>1.0999999999999999E-2</v>
      </c>
      <c r="AM269" s="234">
        <v>1.0999999999999999E-2</v>
      </c>
      <c r="AN269" s="234">
        <f t="shared" si="386"/>
        <v>75.766637397049308</v>
      </c>
      <c r="AO269" s="234">
        <f t="shared" si="418"/>
        <v>6887.8761270044834</v>
      </c>
      <c r="AP269" s="425">
        <f t="shared" si="419"/>
        <v>41.327256762026899</v>
      </c>
      <c r="AQ269" s="403">
        <f t="shared" si="424"/>
        <v>78.120242880505046</v>
      </c>
      <c r="AR269" s="234">
        <f t="shared" si="420"/>
        <v>6.3138864497541087</v>
      </c>
      <c r="AS269" s="234">
        <f t="shared" si="421"/>
        <v>7.5766637397049319</v>
      </c>
      <c r="AT269" s="234">
        <f t="shared" si="422"/>
        <v>35.013370312272791</v>
      </c>
      <c r="AU269" s="234">
        <f t="shared" si="423"/>
        <v>48.903920501731832</v>
      </c>
    </row>
    <row r="270" spans="34:47" x14ac:dyDescent="0.25">
      <c r="AH270" s="233">
        <v>0.87928240740740737</v>
      </c>
      <c r="AI270" s="420">
        <f t="shared" si="417"/>
        <v>45367.879282407404</v>
      </c>
      <c r="AJ270" s="233" t="s">
        <v>436</v>
      </c>
      <c r="AK270" s="234">
        <v>6.0000000000000001E-3</v>
      </c>
      <c r="AL270" s="234">
        <v>1.0999999999999999E-2</v>
      </c>
      <c r="AM270" s="234">
        <v>1.0999999999999999E-2</v>
      </c>
      <c r="AN270" s="234">
        <f t="shared" si="386"/>
        <v>75.766637397049308</v>
      </c>
      <c r="AO270" s="234">
        <f t="shared" si="418"/>
        <v>6887.8761270044834</v>
      </c>
      <c r="AP270" s="425">
        <f t="shared" si="419"/>
        <v>41.327256762026899</v>
      </c>
      <c r="AQ270" s="403">
        <f t="shared" si="424"/>
        <v>78.120242880505046</v>
      </c>
      <c r="AR270" s="234">
        <f t="shared" si="420"/>
        <v>6.3138864497541087</v>
      </c>
      <c r="AS270" s="234">
        <f t="shared" si="421"/>
        <v>7.5766637397049319</v>
      </c>
      <c r="AT270" s="234">
        <f t="shared" si="422"/>
        <v>35.013370312272791</v>
      </c>
      <c r="AU270" s="234">
        <f t="shared" si="423"/>
        <v>48.903920501731832</v>
      </c>
    </row>
    <row r="271" spans="34:47" x14ac:dyDescent="0.25">
      <c r="AH271" s="233">
        <v>0.8817476851851852</v>
      </c>
      <c r="AI271" s="420">
        <f t="shared" si="417"/>
        <v>45367.881747685184</v>
      </c>
      <c r="AJ271" s="233" t="s">
        <v>436</v>
      </c>
      <c r="AK271" s="234">
        <v>4.0000000000000001E-3</v>
      </c>
      <c r="AL271" s="234">
        <v>1.0999999999999999E-2</v>
      </c>
      <c r="AM271" s="234">
        <v>1.0999999999999999E-2</v>
      </c>
      <c r="AN271" s="234">
        <f t="shared" si="386"/>
        <v>75.766637397049308</v>
      </c>
      <c r="AO271" s="234">
        <f t="shared" si="418"/>
        <v>6887.8761270044834</v>
      </c>
      <c r="AP271" s="425">
        <f t="shared" si="419"/>
        <v>27.551504508017935</v>
      </c>
      <c r="AQ271" s="403">
        <f t="shared" si="424"/>
        <v>78.120242880505046</v>
      </c>
      <c r="AR271" s="234">
        <f t="shared" si="420"/>
        <v>6.3138864497541087</v>
      </c>
      <c r="AS271" s="234">
        <f t="shared" si="421"/>
        <v>7.5766637397049319</v>
      </c>
      <c r="AT271" s="234">
        <f t="shared" si="422"/>
        <v>21.237618058263827</v>
      </c>
      <c r="AU271" s="234">
        <f t="shared" si="423"/>
        <v>35.128168247722869</v>
      </c>
    </row>
    <row r="272" spans="34:47" x14ac:dyDescent="0.25">
      <c r="AH272" s="233">
        <v>0.88548611111111108</v>
      </c>
      <c r="AI272" s="420">
        <f t="shared" si="417"/>
        <v>45367.88548611111</v>
      </c>
      <c r="AJ272" s="233" t="s">
        <v>436</v>
      </c>
      <c r="AK272" s="234">
        <v>4.0000000000000001E-3</v>
      </c>
      <c r="AL272" s="234">
        <v>1.0999999999999999E-2</v>
      </c>
      <c r="AM272" s="234">
        <v>1.0999999999999999E-2</v>
      </c>
      <c r="AN272" s="234">
        <f t="shared" si="386"/>
        <v>75.766637397049308</v>
      </c>
      <c r="AO272" s="234">
        <f t="shared" si="418"/>
        <v>6887.8761270044834</v>
      </c>
      <c r="AP272" s="425">
        <f t="shared" si="419"/>
        <v>27.551504508017935</v>
      </c>
      <c r="AQ272" s="403">
        <f t="shared" si="424"/>
        <v>78.120242880505046</v>
      </c>
      <c r="AR272" s="234">
        <f t="shared" si="420"/>
        <v>6.3138864497541087</v>
      </c>
      <c r="AS272" s="234">
        <f t="shared" si="421"/>
        <v>7.5766637397049319</v>
      </c>
      <c r="AT272" s="234">
        <f t="shared" si="422"/>
        <v>21.237618058263827</v>
      </c>
      <c r="AU272" s="234">
        <f t="shared" si="423"/>
        <v>35.128168247722869</v>
      </c>
    </row>
    <row r="273" spans="34:47" x14ac:dyDescent="0.25">
      <c r="AH273" s="233">
        <v>0.88895833333333341</v>
      </c>
      <c r="AI273" s="420">
        <f t="shared" si="417"/>
        <v>45367.888958333337</v>
      </c>
      <c r="AJ273" s="233" t="s">
        <v>436</v>
      </c>
      <c r="AK273" s="234">
        <v>5.0000000000000001E-3</v>
      </c>
      <c r="AL273" s="234">
        <v>1.0999999999999999E-2</v>
      </c>
      <c r="AM273" s="234">
        <v>1.0999999999999999E-2</v>
      </c>
      <c r="AN273" s="234">
        <f t="shared" si="386"/>
        <v>75.766637397049308</v>
      </c>
      <c r="AO273" s="234">
        <f t="shared" si="418"/>
        <v>6887.8761270044834</v>
      </c>
      <c r="AP273" s="425">
        <f t="shared" si="419"/>
        <v>34.439380635022417</v>
      </c>
      <c r="AQ273" s="403">
        <f t="shared" si="424"/>
        <v>78.120242880505046</v>
      </c>
      <c r="AR273" s="234">
        <f t="shared" si="420"/>
        <v>6.3138864497541087</v>
      </c>
      <c r="AS273" s="234">
        <f t="shared" si="421"/>
        <v>7.5766637397049319</v>
      </c>
      <c r="AT273" s="234">
        <f t="shared" si="422"/>
        <v>28.125494185268309</v>
      </c>
      <c r="AU273" s="234">
        <f t="shared" si="423"/>
        <v>42.01604437472735</v>
      </c>
    </row>
    <row r="274" spans="34:47" x14ac:dyDescent="0.25">
      <c r="AH274" s="233">
        <v>0.8924537037037038</v>
      </c>
      <c r="AI274" s="420">
        <f t="shared" ref="AI274:AI281" si="425">DATE(2024,3,16) + AH274</f>
        <v>45367.892453703702</v>
      </c>
      <c r="AJ274" s="233" t="s">
        <v>436</v>
      </c>
      <c r="AK274" s="234">
        <v>5.0000000000000001E-3</v>
      </c>
      <c r="AL274" s="234">
        <v>1.0999999999999999E-2</v>
      </c>
      <c r="AM274" s="234">
        <v>1.0999999999999999E-2</v>
      </c>
      <c r="AN274" s="234">
        <f t="shared" si="386"/>
        <v>75.766637397049308</v>
      </c>
      <c r="AO274" s="234">
        <f t="shared" ref="AO274:AO281" si="426">AN274/AM274</f>
        <v>6887.8761270044834</v>
      </c>
      <c r="AP274" s="425">
        <f t="shared" ref="AP274:AP281" si="427">AK274*AO274</f>
        <v>34.439380635022417</v>
      </c>
      <c r="AQ274" s="403">
        <f t="shared" si="424"/>
        <v>78.120242880505046</v>
      </c>
      <c r="AR274" s="234">
        <f t="shared" ref="AR274:AR281" si="428">0.001*((AN274/(AM274+0.001)))</f>
        <v>6.3138864497541087</v>
      </c>
      <c r="AS274" s="234">
        <f t="shared" ref="AS274:AS281" si="429">0.001*((AN274/(AM274-0.001)))</f>
        <v>7.5766637397049319</v>
      </c>
      <c r="AT274" s="234">
        <f t="shared" ref="AT274:AT281" si="430">AP274-AR274</f>
        <v>28.125494185268309</v>
      </c>
      <c r="AU274" s="234">
        <f t="shared" ref="AU274:AU281" si="431">AP274+AS274</f>
        <v>42.01604437472735</v>
      </c>
    </row>
    <row r="275" spans="34:47" x14ac:dyDescent="0.25">
      <c r="AH275" s="233">
        <v>0.89586805555555549</v>
      </c>
      <c r="AI275" s="420">
        <f t="shared" si="425"/>
        <v>45367.895868055559</v>
      </c>
      <c r="AJ275" s="233" t="s">
        <v>436</v>
      </c>
      <c r="AK275" s="234">
        <v>3.0000000000000001E-3</v>
      </c>
      <c r="AL275" s="234">
        <v>1.0999999999999999E-2</v>
      </c>
      <c r="AM275" s="234">
        <v>1.0999999999999999E-2</v>
      </c>
      <c r="AN275" s="234">
        <f t="shared" si="386"/>
        <v>75.766637397049308</v>
      </c>
      <c r="AO275" s="234">
        <f t="shared" si="426"/>
        <v>6887.8761270044834</v>
      </c>
      <c r="AP275" s="425">
        <f t="shared" si="427"/>
        <v>20.663628381013449</v>
      </c>
      <c r="AQ275" s="403">
        <f t="shared" si="424"/>
        <v>78.120242880505046</v>
      </c>
      <c r="AR275" s="234">
        <f t="shared" si="428"/>
        <v>6.3138864497541087</v>
      </c>
      <c r="AS275" s="234">
        <f t="shared" si="429"/>
        <v>7.5766637397049319</v>
      </c>
      <c r="AT275" s="234">
        <f t="shared" si="430"/>
        <v>14.349741931259341</v>
      </c>
      <c r="AU275" s="234">
        <f t="shared" si="431"/>
        <v>28.240292120718379</v>
      </c>
    </row>
    <row r="276" spans="34:47" x14ac:dyDescent="0.25">
      <c r="AH276" s="233">
        <v>0.89939814814814811</v>
      </c>
      <c r="AI276" s="420">
        <f t="shared" si="425"/>
        <v>45367.899398148147</v>
      </c>
      <c r="AJ276" s="233" t="s">
        <v>436</v>
      </c>
      <c r="AK276" s="234">
        <v>4.0000000000000001E-3</v>
      </c>
      <c r="AL276" s="234">
        <v>1.0999999999999999E-2</v>
      </c>
      <c r="AM276" s="234">
        <v>1.0999999999999999E-2</v>
      </c>
      <c r="AN276" s="234">
        <f t="shared" si="386"/>
        <v>75.766637397049308</v>
      </c>
      <c r="AO276" s="234">
        <f t="shared" si="426"/>
        <v>6887.8761270044834</v>
      </c>
      <c r="AP276" s="425">
        <f t="shared" si="427"/>
        <v>27.551504508017935</v>
      </c>
      <c r="AQ276" s="403">
        <f t="shared" si="424"/>
        <v>78.120242880505046</v>
      </c>
      <c r="AR276" s="234">
        <f t="shared" si="428"/>
        <v>6.3138864497541087</v>
      </c>
      <c r="AS276" s="234">
        <f t="shared" si="429"/>
        <v>7.5766637397049319</v>
      </c>
      <c r="AT276" s="234">
        <f t="shared" si="430"/>
        <v>21.237618058263827</v>
      </c>
      <c r="AU276" s="234">
        <f t="shared" si="431"/>
        <v>35.128168247722869</v>
      </c>
    </row>
    <row r="277" spans="34:47" x14ac:dyDescent="0.25">
      <c r="AH277" s="233">
        <v>0.90281250000000002</v>
      </c>
      <c r="AI277" s="420">
        <f t="shared" si="425"/>
        <v>45367.902812499997</v>
      </c>
      <c r="AJ277" s="233" t="s">
        <v>436</v>
      </c>
      <c r="AK277" s="234">
        <v>4.0000000000000001E-3</v>
      </c>
      <c r="AL277" s="234">
        <v>1.0999999999999999E-2</v>
      </c>
      <c r="AM277" s="234">
        <v>1.0999999999999999E-2</v>
      </c>
      <c r="AN277" s="234">
        <f t="shared" si="386"/>
        <v>75.766637397049308</v>
      </c>
      <c r="AO277" s="234">
        <f t="shared" si="426"/>
        <v>6887.8761270044834</v>
      </c>
      <c r="AP277" s="425">
        <f t="shared" si="427"/>
        <v>27.551504508017935</v>
      </c>
      <c r="AQ277" s="403">
        <f t="shared" si="424"/>
        <v>78.120242880505046</v>
      </c>
      <c r="AR277" s="234">
        <f t="shared" si="428"/>
        <v>6.3138864497541087</v>
      </c>
      <c r="AS277" s="234">
        <f t="shared" si="429"/>
        <v>7.5766637397049319</v>
      </c>
      <c r="AT277" s="234">
        <f t="shared" si="430"/>
        <v>21.237618058263827</v>
      </c>
      <c r="AU277" s="234">
        <f t="shared" si="431"/>
        <v>35.128168247722869</v>
      </c>
    </row>
    <row r="278" spans="34:47" x14ac:dyDescent="0.25">
      <c r="AH278" s="233">
        <v>0.90633101851851849</v>
      </c>
      <c r="AI278" s="420">
        <f t="shared" si="425"/>
        <v>45367.906331018516</v>
      </c>
      <c r="AJ278" s="233" t="s">
        <v>436</v>
      </c>
      <c r="AK278" s="234">
        <v>5.0000000000000001E-3</v>
      </c>
      <c r="AL278" s="234">
        <v>1.0999999999999999E-2</v>
      </c>
      <c r="AM278" s="234">
        <v>1.0999999999999999E-2</v>
      </c>
      <c r="AN278" s="234">
        <f t="shared" si="386"/>
        <v>75.766637397049308</v>
      </c>
      <c r="AO278" s="234">
        <f t="shared" si="426"/>
        <v>6887.8761270044834</v>
      </c>
      <c r="AP278" s="425">
        <f t="shared" si="427"/>
        <v>34.439380635022417</v>
      </c>
      <c r="AQ278" s="403">
        <f t="shared" si="424"/>
        <v>78.120242880505046</v>
      </c>
      <c r="AR278" s="234">
        <f t="shared" si="428"/>
        <v>6.3138864497541087</v>
      </c>
      <c r="AS278" s="234">
        <f t="shared" si="429"/>
        <v>7.5766637397049319</v>
      </c>
      <c r="AT278" s="234">
        <f t="shared" si="430"/>
        <v>28.125494185268309</v>
      </c>
      <c r="AU278" s="234">
        <f t="shared" si="431"/>
        <v>42.01604437472735</v>
      </c>
    </row>
    <row r="279" spans="34:47" x14ac:dyDescent="0.25">
      <c r="AH279" s="233">
        <v>0.90972222222222221</v>
      </c>
      <c r="AI279" s="420">
        <f t="shared" si="425"/>
        <v>45367.909722222219</v>
      </c>
      <c r="AJ279" s="233" t="s">
        <v>436</v>
      </c>
      <c r="AK279" s="234">
        <v>5.0000000000000001E-3</v>
      </c>
      <c r="AL279" s="234">
        <v>1.0999999999999999E-2</v>
      </c>
      <c r="AM279" s="234">
        <v>1.0999999999999999E-2</v>
      </c>
      <c r="AN279" s="234">
        <f t="shared" si="386"/>
        <v>75.766637397049308</v>
      </c>
      <c r="AO279" s="234">
        <f t="shared" si="426"/>
        <v>6887.8761270044834</v>
      </c>
      <c r="AP279" s="425">
        <f t="shared" si="427"/>
        <v>34.439380635022417</v>
      </c>
      <c r="AQ279" s="403">
        <f t="shared" si="424"/>
        <v>78.120242880505046</v>
      </c>
      <c r="AR279" s="234">
        <f t="shared" si="428"/>
        <v>6.3138864497541087</v>
      </c>
      <c r="AS279" s="234">
        <f t="shared" si="429"/>
        <v>7.5766637397049319</v>
      </c>
      <c r="AT279" s="234">
        <f t="shared" si="430"/>
        <v>28.125494185268309</v>
      </c>
      <c r="AU279" s="234">
        <f t="shared" si="431"/>
        <v>42.01604437472735</v>
      </c>
    </row>
    <row r="280" spans="34:47" x14ac:dyDescent="0.25">
      <c r="AH280" s="233">
        <v>0.9132407407407408</v>
      </c>
      <c r="AI280" s="420">
        <f t="shared" si="425"/>
        <v>45367.913240740738</v>
      </c>
      <c r="AJ280" s="233" t="s">
        <v>436</v>
      </c>
      <c r="AK280" s="234">
        <v>4.0000000000000001E-3</v>
      </c>
      <c r="AL280" s="234">
        <v>1.0999999999999999E-2</v>
      </c>
      <c r="AM280" s="234">
        <v>1.0999999999999999E-2</v>
      </c>
      <c r="AN280" s="234">
        <f t="shared" si="386"/>
        <v>75.766637397049308</v>
      </c>
      <c r="AO280" s="234">
        <f t="shared" si="426"/>
        <v>6887.8761270044834</v>
      </c>
      <c r="AP280" s="425">
        <f t="shared" si="427"/>
        <v>27.551504508017935</v>
      </c>
      <c r="AQ280" s="403">
        <f t="shared" si="424"/>
        <v>78.120242880505046</v>
      </c>
      <c r="AR280" s="234">
        <f t="shared" si="428"/>
        <v>6.3138864497541087</v>
      </c>
      <c r="AS280" s="234">
        <f t="shared" si="429"/>
        <v>7.5766637397049319</v>
      </c>
      <c r="AT280" s="234">
        <f t="shared" si="430"/>
        <v>21.237618058263827</v>
      </c>
      <c r="AU280" s="234">
        <f t="shared" si="431"/>
        <v>35.128168247722869</v>
      </c>
    </row>
    <row r="281" spans="34:47" x14ac:dyDescent="0.25">
      <c r="AH281" s="233">
        <v>0.91674768518518512</v>
      </c>
      <c r="AI281" s="420">
        <f t="shared" si="425"/>
        <v>45367.916747685187</v>
      </c>
      <c r="AJ281" s="233" t="s">
        <v>436</v>
      </c>
      <c r="AK281" s="234">
        <v>4.0000000000000001E-3</v>
      </c>
      <c r="AL281" s="234">
        <v>1.0999999999999999E-2</v>
      </c>
      <c r="AM281" s="234">
        <v>1.0999999999999999E-2</v>
      </c>
      <c r="AN281" s="234">
        <f t="shared" si="386"/>
        <v>75.766637397049308</v>
      </c>
      <c r="AO281" s="234">
        <f t="shared" si="426"/>
        <v>6887.8761270044834</v>
      </c>
      <c r="AP281" s="425">
        <f t="shared" si="427"/>
        <v>27.551504508017935</v>
      </c>
      <c r="AQ281" s="403">
        <f t="shared" si="424"/>
        <v>78.120242880505046</v>
      </c>
      <c r="AR281" s="234">
        <f t="shared" si="428"/>
        <v>6.3138864497541087</v>
      </c>
      <c r="AS281" s="234">
        <f t="shared" si="429"/>
        <v>7.5766637397049319</v>
      </c>
      <c r="AT281" s="234">
        <f t="shared" si="430"/>
        <v>21.237618058263827</v>
      </c>
      <c r="AU281" s="234">
        <f t="shared" si="431"/>
        <v>35.128168247722869</v>
      </c>
    </row>
    <row r="282" spans="34:47" x14ac:dyDescent="0.25">
      <c r="AH282" s="233">
        <v>0.92024305555555552</v>
      </c>
      <c r="AI282" s="420">
        <f t="shared" ref="AI282:AI290" si="432">DATE(2024,3,16) + AH282</f>
        <v>45367.920243055552</v>
      </c>
      <c r="AJ282" s="233" t="s">
        <v>436</v>
      </c>
      <c r="AK282" s="234">
        <v>5.0000000000000001E-3</v>
      </c>
      <c r="AL282" s="234">
        <v>1.0999999999999999E-2</v>
      </c>
      <c r="AM282" s="234">
        <v>1.0999999999999999E-2</v>
      </c>
      <c r="AN282" s="234">
        <f t="shared" si="386"/>
        <v>75.766637397049308</v>
      </c>
      <c r="AO282" s="234">
        <f t="shared" ref="AO282:AO290" si="433">AN282/AM282</f>
        <v>6887.8761270044834</v>
      </c>
      <c r="AP282" s="425">
        <f t="shared" ref="AP282:AP290" si="434">AK282*AO282</f>
        <v>34.439380635022417</v>
      </c>
      <c r="AQ282" s="403">
        <f t="shared" si="424"/>
        <v>78.120242880505046</v>
      </c>
      <c r="AR282" s="234">
        <f t="shared" ref="AR282:AR290" si="435">0.001*((AN282/(AM282+0.001)))</f>
        <v>6.3138864497541087</v>
      </c>
      <c r="AS282" s="234">
        <f t="shared" ref="AS282:AS290" si="436">0.001*((AN282/(AM282-0.001)))</f>
        <v>7.5766637397049319</v>
      </c>
      <c r="AT282" s="234">
        <f t="shared" ref="AT282:AT290" si="437">AP282-AR282</f>
        <v>28.125494185268309</v>
      </c>
      <c r="AU282" s="234">
        <f t="shared" ref="AU282:AU290" si="438">AP282+AS282</f>
        <v>42.01604437472735</v>
      </c>
    </row>
    <row r="283" spans="34:47" x14ac:dyDescent="0.25">
      <c r="AH283" s="233">
        <v>0.92363425925925924</v>
      </c>
      <c r="AI283" s="420">
        <f t="shared" si="432"/>
        <v>45367.923634259256</v>
      </c>
      <c r="AJ283" s="233" t="s">
        <v>436</v>
      </c>
      <c r="AK283" s="234">
        <v>4.0000000000000001E-3</v>
      </c>
      <c r="AL283" s="234">
        <v>1.0999999999999999E-2</v>
      </c>
      <c r="AM283" s="234">
        <v>1.0999999999999999E-2</v>
      </c>
      <c r="AN283" s="234">
        <f t="shared" si="386"/>
        <v>75.766637397049308</v>
      </c>
      <c r="AO283" s="234">
        <f t="shared" si="433"/>
        <v>6887.8761270044834</v>
      </c>
      <c r="AP283" s="425">
        <f t="shared" si="434"/>
        <v>27.551504508017935</v>
      </c>
      <c r="AQ283" s="403">
        <f t="shared" si="424"/>
        <v>78.120242880505046</v>
      </c>
      <c r="AR283" s="234">
        <f t="shared" si="435"/>
        <v>6.3138864497541087</v>
      </c>
      <c r="AS283" s="234">
        <f t="shared" si="436"/>
        <v>7.5766637397049319</v>
      </c>
      <c r="AT283" s="234">
        <f t="shared" si="437"/>
        <v>21.237618058263827</v>
      </c>
      <c r="AU283" s="234">
        <f t="shared" si="438"/>
        <v>35.128168247722869</v>
      </c>
    </row>
    <row r="284" spans="34:47" x14ac:dyDescent="0.25">
      <c r="AH284" s="233">
        <v>0.92711805555555549</v>
      </c>
      <c r="AI284" s="420">
        <f t="shared" si="432"/>
        <v>45367.927118055559</v>
      </c>
      <c r="AJ284" s="233" t="s">
        <v>436</v>
      </c>
      <c r="AK284" s="234">
        <v>3.0000000000000001E-3</v>
      </c>
      <c r="AL284" s="234">
        <v>1.0999999999999999E-2</v>
      </c>
      <c r="AM284" s="234">
        <v>1.0999999999999999E-2</v>
      </c>
      <c r="AN284" s="234">
        <f t="shared" si="386"/>
        <v>75.766637397049308</v>
      </c>
      <c r="AO284" s="234">
        <f t="shared" si="433"/>
        <v>6887.8761270044834</v>
      </c>
      <c r="AP284" s="425">
        <f t="shared" si="434"/>
        <v>20.663628381013449</v>
      </c>
      <c r="AQ284" s="403">
        <f t="shared" si="424"/>
        <v>78.120242880505046</v>
      </c>
      <c r="AR284" s="234">
        <f t="shared" si="435"/>
        <v>6.3138864497541087</v>
      </c>
      <c r="AS284" s="234">
        <f t="shared" si="436"/>
        <v>7.5766637397049319</v>
      </c>
      <c r="AT284" s="234">
        <f t="shared" si="437"/>
        <v>14.349741931259341</v>
      </c>
      <c r="AU284" s="234">
        <f t="shared" si="438"/>
        <v>28.240292120718379</v>
      </c>
    </row>
    <row r="285" spans="34:47" x14ac:dyDescent="0.25">
      <c r="AH285" s="233">
        <v>0.93062500000000004</v>
      </c>
      <c r="AI285" s="420">
        <f t="shared" si="432"/>
        <v>45367.930625000001</v>
      </c>
      <c r="AJ285" s="233" t="s">
        <v>436</v>
      </c>
      <c r="AK285" s="234">
        <v>3.0000000000000001E-3</v>
      </c>
      <c r="AL285" s="234">
        <v>1.0999999999999999E-2</v>
      </c>
      <c r="AM285" s="234">
        <v>1.0999999999999999E-2</v>
      </c>
      <c r="AN285" s="234">
        <f t="shared" si="386"/>
        <v>75.766637397049308</v>
      </c>
      <c r="AO285" s="234">
        <f t="shared" si="433"/>
        <v>6887.8761270044834</v>
      </c>
      <c r="AP285" s="425">
        <f t="shared" si="434"/>
        <v>20.663628381013449</v>
      </c>
      <c r="AQ285" s="403">
        <f t="shared" si="424"/>
        <v>78.120242880505046</v>
      </c>
      <c r="AR285" s="234">
        <f t="shared" si="435"/>
        <v>6.3138864497541087</v>
      </c>
      <c r="AS285" s="234">
        <f t="shared" si="436"/>
        <v>7.5766637397049319</v>
      </c>
      <c r="AT285" s="234">
        <f t="shared" si="437"/>
        <v>14.349741931259341</v>
      </c>
      <c r="AU285" s="234">
        <f t="shared" si="438"/>
        <v>28.240292120718379</v>
      </c>
    </row>
    <row r="286" spans="34:47" x14ac:dyDescent="0.25">
      <c r="AH286" s="233">
        <v>0.93407407407407417</v>
      </c>
      <c r="AI286" s="420">
        <f t="shared" si="432"/>
        <v>45367.934074074074</v>
      </c>
      <c r="AJ286" s="233" t="s">
        <v>436</v>
      </c>
      <c r="AK286" s="234">
        <v>4.0000000000000001E-3</v>
      </c>
      <c r="AL286" s="234">
        <v>1.0999999999999999E-2</v>
      </c>
      <c r="AM286" s="234">
        <v>1.0999999999999999E-2</v>
      </c>
      <c r="AN286" s="234">
        <f t="shared" si="386"/>
        <v>75.766637397049308</v>
      </c>
      <c r="AO286" s="234">
        <f t="shared" si="433"/>
        <v>6887.8761270044834</v>
      </c>
      <c r="AP286" s="425">
        <f t="shared" si="434"/>
        <v>27.551504508017935</v>
      </c>
      <c r="AQ286" s="403">
        <f t="shared" si="424"/>
        <v>78.120242880505046</v>
      </c>
      <c r="AR286" s="234">
        <f t="shared" si="435"/>
        <v>6.3138864497541087</v>
      </c>
      <c r="AS286" s="234">
        <f t="shared" si="436"/>
        <v>7.5766637397049319</v>
      </c>
      <c r="AT286" s="234">
        <f t="shared" si="437"/>
        <v>21.237618058263827</v>
      </c>
      <c r="AU286" s="234">
        <f t="shared" si="438"/>
        <v>35.128168247722869</v>
      </c>
    </row>
    <row r="287" spans="34:47" x14ac:dyDescent="0.25">
      <c r="AH287" s="233">
        <v>0.93758101851851849</v>
      </c>
      <c r="AI287" s="420">
        <f t="shared" si="432"/>
        <v>45367.937581018516</v>
      </c>
      <c r="AJ287" s="233" t="s">
        <v>436</v>
      </c>
      <c r="AK287" s="234">
        <v>4.0000000000000001E-3</v>
      </c>
      <c r="AL287" s="234">
        <v>1.0999999999999999E-2</v>
      </c>
      <c r="AM287" s="234">
        <v>1.0999999999999999E-2</v>
      </c>
      <c r="AN287" s="234">
        <f t="shared" si="386"/>
        <v>75.766637397049308</v>
      </c>
      <c r="AO287" s="234">
        <f t="shared" si="433"/>
        <v>6887.8761270044834</v>
      </c>
      <c r="AP287" s="425">
        <f t="shared" si="434"/>
        <v>27.551504508017935</v>
      </c>
      <c r="AQ287" s="403">
        <f t="shared" si="424"/>
        <v>78.120242880505046</v>
      </c>
      <c r="AR287" s="234">
        <f t="shared" si="435"/>
        <v>6.3138864497541087</v>
      </c>
      <c r="AS287" s="234">
        <f t="shared" si="436"/>
        <v>7.5766637397049319</v>
      </c>
      <c r="AT287" s="234">
        <f t="shared" si="437"/>
        <v>21.237618058263827</v>
      </c>
      <c r="AU287" s="234">
        <f t="shared" si="438"/>
        <v>35.128168247722869</v>
      </c>
    </row>
    <row r="288" spans="34:47" x14ac:dyDescent="0.25">
      <c r="AH288" s="233">
        <v>0.94098379629629625</v>
      </c>
      <c r="AI288" s="420">
        <f t="shared" si="432"/>
        <v>45367.940983796296</v>
      </c>
      <c r="AJ288" s="233" t="s">
        <v>436</v>
      </c>
      <c r="AK288" s="234">
        <v>3.0000000000000001E-3</v>
      </c>
      <c r="AL288" s="234">
        <v>1.0999999999999999E-2</v>
      </c>
      <c r="AM288" s="234">
        <v>1.0999999999999999E-2</v>
      </c>
      <c r="AN288" s="234">
        <f t="shared" si="386"/>
        <v>75.766637397049308</v>
      </c>
      <c r="AO288" s="234">
        <f t="shared" si="433"/>
        <v>6887.8761270044834</v>
      </c>
      <c r="AP288" s="425">
        <f t="shared" si="434"/>
        <v>20.663628381013449</v>
      </c>
      <c r="AQ288" s="403">
        <f t="shared" si="424"/>
        <v>78.120242880505046</v>
      </c>
      <c r="AR288" s="234">
        <f t="shared" si="435"/>
        <v>6.3138864497541087</v>
      </c>
      <c r="AS288" s="234">
        <f t="shared" si="436"/>
        <v>7.5766637397049319</v>
      </c>
      <c r="AT288" s="234">
        <f t="shared" si="437"/>
        <v>14.349741931259341</v>
      </c>
      <c r="AU288" s="234">
        <f t="shared" si="438"/>
        <v>28.240292120718379</v>
      </c>
    </row>
    <row r="289" spans="34:47" x14ac:dyDescent="0.25">
      <c r="AH289" s="233">
        <v>0.94450231481481473</v>
      </c>
      <c r="AI289" s="420">
        <f t="shared" si="432"/>
        <v>45367.944502314815</v>
      </c>
      <c r="AJ289" s="233" t="s">
        <v>436</v>
      </c>
      <c r="AK289" s="234">
        <v>4.0000000000000001E-3</v>
      </c>
      <c r="AL289" s="234">
        <v>1.0999999999999999E-2</v>
      </c>
      <c r="AM289" s="234">
        <v>1.0999999999999999E-2</v>
      </c>
      <c r="AN289" s="234">
        <f t="shared" si="386"/>
        <v>75.766637397049308</v>
      </c>
      <c r="AO289" s="234">
        <f t="shared" si="433"/>
        <v>6887.8761270044834</v>
      </c>
      <c r="AP289" s="425">
        <f t="shared" si="434"/>
        <v>27.551504508017935</v>
      </c>
      <c r="AQ289" s="403">
        <f t="shared" si="424"/>
        <v>78.120242880505046</v>
      </c>
      <c r="AR289" s="234">
        <f t="shared" si="435"/>
        <v>6.3138864497541087</v>
      </c>
      <c r="AS289" s="234">
        <f t="shared" si="436"/>
        <v>7.5766637397049319</v>
      </c>
      <c r="AT289" s="234">
        <f t="shared" si="437"/>
        <v>21.237618058263827</v>
      </c>
      <c r="AU289" s="234">
        <f t="shared" si="438"/>
        <v>35.128168247722869</v>
      </c>
    </row>
    <row r="290" spans="34:47" x14ac:dyDescent="0.25">
      <c r="AH290" s="233">
        <v>0.94798611111111108</v>
      </c>
      <c r="AI290" s="420">
        <f t="shared" si="432"/>
        <v>45367.94798611111</v>
      </c>
      <c r="AJ290" s="233" t="s">
        <v>436</v>
      </c>
      <c r="AK290" s="234">
        <v>3.0000000000000001E-3</v>
      </c>
      <c r="AL290" s="234">
        <v>1.0999999999999999E-2</v>
      </c>
      <c r="AM290" s="234">
        <v>1.0999999999999999E-2</v>
      </c>
      <c r="AN290" s="234">
        <f t="shared" si="386"/>
        <v>75.766637397049308</v>
      </c>
      <c r="AO290" s="234">
        <f t="shared" si="433"/>
        <v>6887.8761270044834</v>
      </c>
      <c r="AP290" s="425">
        <f t="shared" si="434"/>
        <v>20.663628381013449</v>
      </c>
      <c r="AQ290" s="403">
        <f t="shared" si="424"/>
        <v>78.120242880505046</v>
      </c>
      <c r="AR290" s="234">
        <f t="shared" si="435"/>
        <v>6.3138864497541087</v>
      </c>
      <c r="AS290" s="234">
        <f t="shared" si="436"/>
        <v>7.5766637397049319</v>
      </c>
      <c r="AT290" s="234">
        <f t="shared" si="437"/>
        <v>14.349741931259341</v>
      </c>
      <c r="AU290" s="234">
        <f t="shared" si="438"/>
        <v>28.240292120718379</v>
      </c>
    </row>
    <row r="291" spans="34:47" x14ac:dyDescent="0.25">
      <c r="AH291" s="233">
        <v>0.95146990740740733</v>
      </c>
      <c r="AI291" s="420">
        <f t="shared" ref="AI291:AI295" si="439">DATE(2024,3,16) + AH291</f>
        <v>45367.951469907406</v>
      </c>
      <c r="AJ291" s="233" t="s">
        <v>436</v>
      </c>
      <c r="AK291" s="234">
        <v>3.0000000000000001E-3</v>
      </c>
      <c r="AL291" s="234">
        <v>1.0999999999999999E-2</v>
      </c>
      <c r="AM291" s="234">
        <v>1.0999999999999999E-2</v>
      </c>
      <c r="AN291" s="234">
        <f t="shared" si="386"/>
        <v>75.766637397049308</v>
      </c>
      <c r="AO291" s="234">
        <f t="shared" ref="AO291:AO295" si="440">AN291/AM291</f>
        <v>6887.8761270044834</v>
      </c>
      <c r="AP291" s="425">
        <f t="shared" ref="AP291:AP295" si="441">AK291*AO291</f>
        <v>20.663628381013449</v>
      </c>
      <c r="AQ291" s="403">
        <f t="shared" si="424"/>
        <v>78.120242880505046</v>
      </c>
      <c r="AR291" s="234">
        <f t="shared" ref="AR291:AR295" si="442">0.001*((AN291/(AM291+0.001)))</f>
        <v>6.3138864497541087</v>
      </c>
      <c r="AS291" s="234">
        <f t="shared" ref="AS291:AS295" si="443">0.001*((AN291/(AM291-0.001)))</f>
        <v>7.5766637397049319</v>
      </c>
      <c r="AT291" s="234">
        <f t="shared" ref="AT291:AT295" si="444">AP291-AR291</f>
        <v>14.349741931259341</v>
      </c>
      <c r="AU291" s="234">
        <f t="shared" ref="AU291:AU295" si="445">AP291+AS291</f>
        <v>28.240292120718379</v>
      </c>
    </row>
    <row r="292" spans="34:47" x14ac:dyDescent="0.25">
      <c r="AH292" s="233">
        <v>0.95488425925925924</v>
      </c>
      <c r="AI292" s="420">
        <f t="shared" si="439"/>
        <v>45367.954884259256</v>
      </c>
      <c r="AJ292" s="233" t="s">
        <v>436</v>
      </c>
      <c r="AK292" s="234">
        <v>3.0000000000000001E-3</v>
      </c>
      <c r="AL292" s="234">
        <v>1.0999999999999999E-2</v>
      </c>
      <c r="AM292" s="234">
        <v>1.0999999999999999E-2</v>
      </c>
      <c r="AN292" s="234">
        <f t="shared" si="386"/>
        <v>75.766637397049308</v>
      </c>
      <c r="AO292" s="234">
        <f t="shared" si="440"/>
        <v>6887.8761270044834</v>
      </c>
      <c r="AP292" s="425">
        <f t="shared" si="441"/>
        <v>20.663628381013449</v>
      </c>
      <c r="AQ292" s="403">
        <f t="shared" si="424"/>
        <v>78.120242880505046</v>
      </c>
      <c r="AR292" s="234">
        <f t="shared" si="442"/>
        <v>6.3138864497541087</v>
      </c>
      <c r="AS292" s="234">
        <f t="shared" si="443"/>
        <v>7.5766637397049319</v>
      </c>
      <c r="AT292" s="234">
        <f t="shared" si="444"/>
        <v>14.349741931259341</v>
      </c>
      <c r="AU292" s="234">
        <f t="shared" si="445"/>
        <v>28.240292120718379</v>
      </c>
    </row>
    <row r="293" spans="34:47" x14ac:dyDescent="0.25">
      <c r="AH293" s="233">
        <v>0.95836805555555549</v>
      </c>
      <c r="AI293" s="420">
        <f t="shared" si="439"/>
        <v>45367.958368055559</v>
      </c>
      <c r="AJ293" s="233" t="s">
        <v>436</v>
      </c>
      <c r="AK293" s="234">
        <v>3.0000000000000001E-3</v>
      </c>
      <c r="AL293" s="234">
        <v>1.0999999999999999E-2</v>
      </c>
      <c r="AM293" s="234">
        <v>1.0999999999999999E-2</v>
      </c>
      <c r="AN293" s="234">
        <f t="shared" ref="AN293:AN295" si="446">$AD$10</f>
        <v>75.766637397049308</v>
      </c>
      <c r="AO293" s="234">
        <f t="shared" si="440"/>
        <v>6887.8761270044834</v>
      </c>
      <c r="AP293" s="425">
        <f t="shared" si="441"/>
        <v>20.663628381013449</v>
      </c>
      <c r="AQ293" s="403">
        <f t="shared" si="424"/>
        <v>78.120242880505046</v>
      </c>
      <c r="AR293" s="234">
        <f t="shared" si="442"/>
        <v>6.3138864497541087</v>
      </c>
      <c r="AS293" s="234">
        <f t="shared" si="443"/>
        <v>7.5766637397049319</v>
      </c>
      <c r="AT293" s="234">
        <f t="shared" si="444"/>
        <v>14.349741931259341</v>
      </c>
      <c r="AU293" s="234">
        <f t="shared" si="445"/>
        <v>28.240292120718379</v>
      </c>
    </row>
    <row r="294" spans="34:47" x14ac:dyDescent="0.25">
      <c r="AH294" s="233">
        <v>0.96185185185185185</v>
      </c>
      <c r="AI294" s="420">
        <f t="shared" si="439"/>
        <v>45367.961851851855</v>
      </c>
      <c r="AJ294" s="233" t="s">
        <v>436</v>
      </c>
      <c r="AK294" s="234">
        <v>2E-3</v>
      </c>
      <c r="AL294" s="234">
        <v>1.0999999999999999E-2</v>
      </c>
      <c r="AM294" s="234">
        <v>1.0999999999999999E-2</v>
      </c>
      <c r="AN294" s="234">
        <f t="shared" si="446"/>
        <v>75.766637397049308</v>
      </c>
      <c r="AO294" s="234">
        <f t="shared" si="440"/>
        <v>6887.8761270044834</v>
      </c>
      <c r="AP294" s="425">
        <f t="shared" si="441"/>
        <v>13.775752254008967</v>
      </c>
      <c r="AQ294" s="403">
        <f t="shared" si="424"/>
        <v>78.120242880505046</v>
      </c>
      <c r="AR294" s="234">
        <f t="shared" si="442"/>
        <v>6.3138864497541087</v>
      </c>
      <c r="AS294" s="234">
        <f t="shared" si="443"/>
        <v>7.5766637397049319</v>
      </c>
      <c r="AT294" s="234">
        <f t="shared" si="444"/>
        <v>7.4618658042548587</v>
      </c>
      <c r="AU294" s="234">
        <f t="shared" si="445"/>
        <v>21.352415993713898</v>
      </c>
    </row>
    <row r="295" spans="34:47" ht="15.75" thickBot="1" x14ac:dyDescent="0.3">
      <c r="AH295" s="268">
        <v>0.96531250000000002</v>
      </c>
      <c r="AI295" s="428">
        <f t="shared" si="439"/>
        <v>45367.965312499997</v>
      </c>
      <c r="AJ295" s="268" t="s">
        <v>436</v>
      </c>
      <c r="AK295" s="242">
        <v>2E-3</v>
      </c>
      <c r="AL295" s="242">
        <v>1.0999999999999999E-2</v>
      </c>
      <c r="AM295" s="242">
        <v>1.0999999999999999E-2</v>
      </c>
      <c r="AN295" s="242">
        <f t="shared" si="446"/>
        <v>75.766637397049308</v>
      </c>
      <c r="AO295" s="242">
        <f t="shared" si="440"/>
        <v>6887.8761270044834</v>
      </c>
      <c r="AP295" s="429">
        <f t="shared" si="441"/>
        <v>13.775752254008967</v>
      </c>
      <c r="AQ295" s="403">
        <f t="shared" si="424"/>
        <v>78.120242880505046</v>
      </c>
      <c r="AR295" s="242">
        <f t="shared" si="442"/>
        <v>6.3138864497541087</v>
      </c>
      <c r="AS295" s="242">
        <f t="shared" si="443"/>
        <v>7.5766637397049319</v>
      </c>
      <c r="AT295" s="242">
        <f t="shared" si="444"/>
        <v>7.4618658042548587</v>
      </c>
      <c r="AU295" s="242">
        <f t="shared" si="445"/>
        <v>21.352415993713898</v>
      </c>
    </row>
    <row r="296" spans="34:47" x14ac:dyDescent="0.25">
      <c r="AH296" s="640">
        <v>0.85142361111111109</v>
      </c>
      <c r="AI296" s="641"/>
      <c r="AJ296" s="640"/>
      <c r="AK296" s="254"/>
      <c r="AL296" s="254"/>
      <c r="AM296" s="254"/>
      <c r="AN296" s="254"/>
      <c r="AO296" s="254"/>
      <c r="AP296" s="642"/>
      <c r="AQ296" s="403">
        <v>0</v>
      </c>
      <c r="AR296" s="254"/>
      <c r="AS296" s="254"/>
      <c r="AT296" s="254"/>
      <c r="AU296" s="254"/>
    </row>
    <row r="297" spans="34:47" x14ac:dyDescent="0.25">
      <c r="AH297" s="251">
        <v>0.85143518518518524</v>
      </c>
      <c r="AI297" s="426">
        <f t="shared" si="116"/>
        <v>45367.851435185185</v>
      </c>
      <c r="AJ297" s="251" t="s">
        <v>437</v>
      </c>
      <c r="AK297" s="252">
        <v>4.0000000000000001E-3</v>
      </c>
      <c r="AL297" s="252">
        <v>3.0000000000000001E-3</v>
      </c>
      <c r="AM297" s="252">
        <v>2.3E-2</v>
      </c>
      <c r="AN297" s="252">
        <f>$AD$11</f>
        <v>59.768307950693789</v>
      </c>
      <c r="AO297" s="252">
        <f t="shared" si="117"/>
        <v>2598.6220848127737</v>
      </c>
      <c r="AP297" s="427">
        <f t="shared" si="255"/>
        <v>10.394488339251096</v>
      </c>
      <c r="AQ297" s="403">
        <f t="shared" si="424"/>
        <v>8.0380360826778965</v>
      </c>
      <c r="AR297" s="252">
        <f t="shared" si="120"/>
        <v>2.4903461646122409</v>
      </c>
      <c r="AS297" s="252">
        <f t="shared" si="121"/>
        <v>2.7167412704860814</v>
      </c>
      <c r="AT297" s="252">
        <f t="shared" si="122"/>
        <v>7.9041421746388547</v>
      </c>
      <c r="AU297" s="252">
        <f t="shared" si="123"/>
        <v>13.111229609737176</v>
      </c>
    </row>
    <row r="298" spans="34:47" x14ac:dyDescent="0.25">
      <c r="AH298" s="233">
        <v>0.85148148148148151</v>
      </c>
      <c r="AI298" s="420">
        <f t="shared" si="116"/>
        <v>45367.851481481484</v>
      </c>
      <c r="AJ298" s="233" t="s">
        <v>437</v>
      </c>
      <c r="AK298" s="234">
        <v>7.0000000000000001E-3</v>
      </c>
      <c r="AL298" s="234">
        <v>8.9999999999999993E-3</v>
      </c>
      <c r="AM298" s="234">
        <v>2.3E-2</v>
      </c>
      <c r="AN298" s="234">
        <f t="shared" ref="AN298:AN358" si="447">$AD$11</f>
        <v>59.768307950693789</v>
      </c>
      <c r="AO298" s="234">
        <f t="shared" ref="AO298:AO303" si="448">AN298/AM298</f>
        <v>2598.6220848127737</v>
      </c>
      <c r="AP298" s="425">
        <f t="shared" si="255"/>
        <v>18.190354593689417</v>
      </c>
      <c r="AQ298" s="403">
        <f t="shared" si="424"/>
        <v>24.114108248033684</v>
      </c>
      <c r="AR298" s="234">
        <f t="shared" ref="AR298:AR303" si="449">0.001*((AN298/(AM298+0.001)))</f>
        <v>2.4903461646122409</v>
      </c>
      <c r="AS298" s="234">
        <f t="shared" ref="AS298:AS303" si="450">0.001*((AN298/(AM298-0.001)))</f>
        <v>2.7167412704860814</v>
      </c>
      <c r="AT298" s="234">
        <f t="shared" ref="AT298:AT303" si="451">AP298-AR298</f>
        <v>15.700008429077176</v>
      </c>
      <c r="AU298" s="234">
        <f t="shared" ref="AU298:AU303" si="452">AP298+AS298</f>
        <v>20.907095864175499</v>
      </c>
    </row>
    <row r="299" spans="34:47" x14ac:dyDescent="0.25">
      <c r="AH299" s="233">
        <v>0.85152777777777777</v>
      </c>
      <c r="AI299" s="420">
        <f t="shared" si="116"/>
        <v>45367.851527777777</v>
      </c>
      <c r="AJ299" s="233" t="s">
        <v>437</v>
      </c>
      <c r="AK299" s="234">
        <v>8.9999999999999993E-3</v>
      </c>
      <c r="AL299" s="234">
        <v>0.01</v>
      </c>
      <c r="AM299" s="234">
        <v>2.3E-2</v>
      </c>
      <c r="AN299" s="234">
        <f t="shared" si="447"/>
        <v>59.768307950693789</v>
      </c>
      <c r="AO299" s="234">
        <f t="shared" si="448"/>
        <v>2598.6220848127737</v>
      </c>
      <c r="AP299" s="425">
        <f t="shared" si="255"/>
        <v>23.387598763314962</v>
      </c>
      <c r="AQ299" s="403">
        <f t="shared" si="424"/>
        <v>26.793453608926317</v>
      </c>
      <c r="AR299" s="234">
        <f t="shared" si="449"/>
        <v>2.4903461646122409</v>
      </c>
      <c r="AS299" s="234">
        <f t="shared" si="450"/>
        <v>2.7167412704860814</v>
      </c>
      <c r="AT299" s="234">
        <f t="shared" si="451"/>
        <v>20.897252598702721</v>
      </c>
      <c r="AU299" s="234">
        <f t="shared" si="452"/>
        <v>26.104340033801044</v>
      </c>
    </row>
    <row r="300" spans="34:47" x14ac:dyDescent="0.25">
      <c r="AH300" s="233">
        <v>0.85162037037037042</v>
      </c>
      <c r="AI300" s="420">
        <f t="shared" si="116"/>
        <v>45367.851620370369</v>
      </c>
      <c r="AJ300" s="233" t="s">
        <v>437</v>
      </c>
      <c r="AK300" s="234">
        <v>0.01</v>
      </c>
      <c r="AL300" s="234">
        <v>1.2E-2</v>
      </c>
      <c r="AM300" s="234">
        <v>2.3E-2</v>
      </c>
      <c r="AN300" s="234">
        <f t="shared" si="447"/>
        <v>59.768307950693789</v>
      </c>
      <c r="AO300" s="234">
        <f t="shared" si="448"/>
        <v>2598.6220848127737</v>
      </c>
      <c r="AP300" s="425">
        <f t="shared" si="255"/>
        <v>25.986220848127736</v>
      </c>
      <c r="AQ300" s="403">
        <f t="shared" si="424"/>
        <v>32.152144330711586</v>
      </c>
      <c r="AR300" s="234">
        <f t="shared" si="449"/>
        <v>2.4903461646122409</v>
      </c>
      <c r="AS300" s="234">
        <f t="shared" si="450"/>
        <v>2.7167412704860814</v>
      </c>
      <c r="AT300" s="234">
        <f t="shared" si="451"/>
        <v>23.495874683515495</v>
      </c>
      <c r="AU300" s="234">
        <f t="shared" si="452"/>
        <v>28.702962118613819</v>
      </c>
    </row>
    <row r="301" spans="34:47" x14ac:dyDescent="0.25">
      <c r="AH301" s="233">
        <v>0.85168981481481476</v>
      </c>
      <c r="AI301" s="420">
        <f t="shared" si="116"/>
        <v>45367.851689814815</v>
      </c>
      <c r="AJ301" s="233" t="s">
        <v>437</v>
      </c>
      <c r="AK301" s="234">
        <v>8.0000000000000002E-3</v>
      </c>
      <c r="AL301" s="234">
        <v>1.2999999999999999E-2</v>
      </c>
      <c r="AM301" s="234">
        <v>2.3E-2</v>
      </c>
      <c r="AN301" s="234">
        <f t="shared" si="447"/>
        <v>59.768307950693789</v>
      </c>
      <c r="AO301" s="234">
        <f t="shared" si="448"/>
        <v>2598.6220848127737</v>
      </c>
      <c r="AP301" s="425">
        <f t="shared" si="255"/>
        <v>20.788976678502191</v>
      </c>
      <c r="AQ301" s="403">
        <f t="shared" si="424"/>
        <v>34.831489691604219</v>
      </c>
      <c r="AR301" s="234">
        <f t="shared" si="449"/>
        <v>2.4903461646122409</v>
      </c>
      <c r="AS301" s="234">
        <f t="shared" si="450"/>
        <v>2.7167412704860814</v>
      </c>
      <c r="AT301" s="234">
        <f t="shared" si="451"/>
        <v>18.29863051388995</v>
      </c>
      <c r="AU301" s="234">
        <f t="shared" si="452"/>
        <v>23.505717948988273</v>
      </c>
    </row>
    <row r="302" spans="34:47" x14ac:dyDescent="0.25">
      <c r="AH302" s="233">
        <v>0.85182870370370367</v>
      </c>
      <c r="AI302" s="420">
        <f t="shared" si="116"/>
        <v>45367.8518287037</v>
      </c>
      <c r="AJ302" s="233" t="s">
        <v>437</v>
      </c>
      <c r="AK302" s="234">
        <v>8.9999999999999993E-3</v>
      </c>
      <c r="AL302" s="234">
        <v>1.2999999999999999E-2</v>
      </c>
      <c r="AM302" s="234">
        <v>2.3E-2</v>
      </c>
      <c r="AN302" s="234">
        <f t="shared" si="447"/>
        <v>59.768307950693789</v>
      </c>
      <c r="AO302" s="234">
        <f t="shared" si="448"/>
        <v>2598.6220848127737</v>
      </c>
      <c r="AP302" s="425">
        <f t="shared" si="255"/>
        <v>23.387598763314962</v>
      </c>
      <c r="AQ302" s="403">
        <f t="shared" si="424"/>
        <v>34.831489691604219</v>
      </c>
      <c r="AR302" s="234">
        <f t="shared" si="449"/>
        <v>2.4903461646122409</v>
      </c>
      <c r="AS302" s="234">
        <f t="shared" si="450"/>
        <v>2.7167412704860814</v>
      </c>
      <c r="AT302" s="234">
        <f t="shared" si="451"/>
        <v>20.897252598702721</v>
      </c>
      <c r="AU302" s="234">
        <f t="shared" si="452"/>
        <v>26.104340033801044</v>
      </c>
    </row>
    <row r="303" spans="34:47" x14ac:dyDescent="0.25">
      <c r="AH303" s="233">
        <v>0.85194444444444439</v>
      </c>
      <c r="AI303" s="420">
        <f t="shared" si="116"/>
        <v>45367.851944444446</v>
      </c>
      <c r="AJ303" s="233" t="s">
        <v>437</v>
      </c>
      <c r="AK303" s="234">
        <v>0.01</v>
      </c>
      <c r="AL303" s="234">
        <v>2.5000000000000001E-2</v>
      </c>
      <c r="AM303" s="234">
        <v>3.7999999999999999E-2</v>
      </c>
      <c r="AN303" s="234">
        <f t="shared" si="447"/>
        <v>59.768307950693789</v>
      </c>
      <c r="AO303" s="234">
        <f t="shared" si="448"/>
        <v>1572.850209228784</v>
      </c>
      <c r="AP303" s="425">
        <f t="shared" si="255"/>
        <v>15.72850209228784</v>
      </c>
      <c r="AQ303" s="403">
        <f t="shared" si="424"/>
        <v>40.54272585561219</v>
      </c>
      <c r="AR303" s="234">
        <f t="shared" si="449"/>
        <v>1.5325207166844561</v>
      </c>
      <c r="AS303" s="234">
        <f t="shared" si="450"/>
        <v>1.6153596743430756</v>
      </c>
      <c r="AT303" s="234">
        <f t="shared" si="451"/>
        <v>14.195981375603385</v>
      </c>
      <c r="AU303" s="234">
        <f t="shared" si="452"/>
        <v>17.343861766630916</v>
      </c>
    </row>
    <row r="304" spans="34:47" x14ac:dyDescent="0.25">
      <c r="AH304" s="233">
        <v>0.85214120370370372</v>
      </c>
      <c r="AI304" s="420">
        <f t="shared" si="116"/>
        <v>45367.852141203701</v>
      </c>
      <c r="AJ304" s="233" t="s">
        <v>437</v>
      </c>
      <c r="AK304" s="234">
        <v>1.0999999999999999E-2</v>
      </c>
      <c r="AL304" s="234">
        <v>2.8000000000000001E-2</v>
      </c>
      <c r="AM304" s="234">
        <v>3.7999999999999999E-2</v>
      </c>
      <c r="AN304" s="234">
        <f t="shared" si="447"/>
        <v>59.768307950693789</v>
      </c>
      <c r="AO304" s="234">
        <f t="shared" ref="AO304:AO311" si="453">AN304/AM304</f>
        <v>1572.850209228784</v>
      </c>
      <c r="AP304" s="425">
        <f t="shared" ref="AP304:AP311" si="454">AK304*AO304</f>
        <v>17.301352301516623</v>
      </c>
      <c r="AQ304" s="403">
        <f t="shared" si="424"/>
        <v>45.407852958285659</v>
      </c>
      <c r="AR304" s="234">
        <f t="shared" ref="AR304:AR311" si="455">0.001*((AN304/(AM304+0.001)))</f>
        <v>1.5325207166844561</v>
      </c>
      <c r="AS304" s="234">
        <f t="shared" ref="AS304:AS311" si="456">0.001*((AN304/(AM304-0.001)))</f>
        <v>1.6153596743430756</v>
      </c>
      <c r="AT304" s="234">
        <f t="shared" ref="AT304:AT311" si="457">AP304-AR304</f>
        <v>15.768831584832167</v>
      </c>
      <c r="AU304" s="234">
        <f t="shared" ref="AU304:AU311" si="458">AP304+AS304</f>
        <v>18.916711975859698</v>
      </c>
    </row>
    <row r="305" spans="34:47" x14ac:dyDescent="0.25">
      <c r="AH305" s="233">
        <v>0.85234953703703698</v>
      </c>
      <c r="AI305" s="420">
        <f t="shared" si="116"/>
        <v>45367.852349537039</v>
      </c>
      <c r="AJ305" s="233" t="s">
        <v>437</v>
      </c>
      <c r="AK305" s="234">
        <v>0.01</v>
      </c>
      <c r="AL305" s="234">
        <v>0.03</v>
      </c>
      <c r="AM305" s="234">
        <v>3.7999999999999999E-2</v>
      </c>
      <c r="AN305" s="234">
        <f t="shared" si="447"/>
        <v>59.768307950693789</v>
      </c>
      <c r="AO305" s="234">
        <f t="shared" si="453"/>
        <v>1572.850209228784</v>
      </c>
      <c r="AP305" s="425">
        <f t="shared" si="454"/>
        <v>15.72850209228784</v>
      </c>
      <c r="AQ305" s="403">
        <f t="shared" si="424"/>
        <v>48.651271026734626</v>
      </c>
      <c r="AR305" s="234">
        <f t="shared" si="455"/>
        <v>1.5325207166844561</v>
      </c>
      <c r="AS305" s="234">
        <f t="shared" si="456"/>
        <v>1.6153596743430756</v>
      </c>
      <c r="AT305" s="234">
        <f t="shared" si="457"/>
        <v>14.195981375603385</v>
      </c>
      <c r="AU305" s="234">
        <f t="shared" si="458"/>
        <v>17.343861766630916</v>
      </c>
    </row>
    <row r="306" spans="34:47" x14ac:dyDescent="0.25">
      <c r="AH306" s="233">
        <v>0.85255787037037034</v>
      </c>
      <c r="AI306" s="420">
        <f t="shared" si="116"/>
        <v>45367.85255787037</v>
      </c>
      <c r="AJ306" s="233" t="s">
        <v>437</v>
      </c>
      <c r="AK306" s="234">
        <v>1.2E-2</v>
      </c>
      <c r="AL306" s="234">
        <v>0.03</v>
      </c>
      <c r="AM306" s="234">
        <v>3.7999999999999999E-2</v>
      </c>
      <c r="AN306" s="234">
        <f t="shared" si="447"/>
        <v>59.768307950693789</v>
      </c>
      <c r="AO306" s="234">
        <f t="shared" si="453"/>
        <v>1572.850209228784</v>
      </c>
      <c r="AP306" s="425">
        <f t="shared" si="454"/>
        <v>18.874202510745409</v>
      </c>
      <c r="AQ306" s="403">
        <f t="shared" si="424"/>
        <v>48.651271026734626</v>
      </c>
      <c r="AR306" s="234">
        <f t="shared" si="455"/>
        <v>1.5325207166844561</v>
      </c>
      <c r="AS306" s="234">
        <f t="shared" si="456"/>
        <v>1.6153596743430756</v>
      </c>
      <c r="AT306" s="234">
        <f t="shared" si="457"/>
        <v>17.341681794060953</v>
      </c>
      <c r="AU306" s="234">
        <f t="shared" si="458"/>
        <v>20.489562185088484</v>
      </c>
    </row>
    <row r="307" spans="34:47" x14ac:dyDescent="0.25">
      <c r="AH307" s="233">
        <v>0.85276620370370371</v>
      </c>
      <c r="AI307" s="420">
        <f t="shared" si="116"/>
        <v>45367.852766203701</v>
      </c>
      <c r="AJ307" s="233" t="s">
        <v>437</v>
      </c>
      <c r="AK307" s="234">
        <v>1.2999999999999999E-2</v>
      </c>
      <c r="AL307" s="234">
        <v>3.4000000000000002E-2</v>
      </c>
      <c r="AM307" s="234">
        <v>3.7999999999999999E-2</v>
      </c>
      <c r="AN307" s="234">
        <f t="shared" si="447"/>
        <v>59.768307950693789</v>
      </c>
      <c r="AO307" s="234">
        <f t="shared" si="453"/>
        <v>1572.850209228784</v>
      </c>
      <c r="AP307" s="425">
        <f t="shared" si="454"/>
        <v>20.447052719974192</v>
      </c>
      <c r="AQ307" s="403">
        <f t="shared" si="424"/>
        <v>55.138107163632583</v>
      </c>
      <c r="AR307" s="234">
        <f t="shared" si="455"/>
        <v>1.5325207166844561</v>
      </c>
      <c r="AS307" s="234">
        <f t="shared" si="456"/>
        <v>1.6153596743430756</v>
      </c>
      <c r="AT307" s="234">
        <f t="shared" si="457"/>
        <v>18.914532003289736</v>
      </c>
      <c r="AU307" s="234">
        <f t="shared" si="458"/>
        <v>22.062412394317267</v>
      </c>
    </row>
    <row r="308" spans="34:47" x14ac:dyDescent="0.25">
      <c r="AH308" s="233">
        <v>0.85289351851851858</v>
      </c>
      <c r="AI308" s="420">
        <f t="shared" si="116"/>
        <v>45367.852893518517</v>
      </c>
      <c r="AJ308" s="233" t="s">
        <v>437</v>
      </c>
      <c r="AK308" s="234">
        <v>1.2999999999999999E-2</v>
      </c>
      <c r="AL308" s="234">
        <v>3.7999999999999999E-2</v>
      </c>
      <c r="AM308" s="234">
        <v>3.7999999999999999E-2</v>
      </c>
      <c r="AN308" s="234">
        <f t="shared" si="447"/>
        <v>59.768307950693789</v>
      </c>
      <c r="AO308" s="234">
        <f t="shared" si="453"/>
        <v>1572.850209228784</v>
      </c>
      <c r="AP308" s="425">
        <f t="shared" si="454"/>
        <v>20.447052719974192</v>
      </c>
      <c r="AQ308" s="403">
        <f t="shared" si="424"/>
        <v>61.624943300530525</v>
      </c>
      <c r="AR308" s="234">
        <f t="shared" si="455"/>
        <v>1.5325207166844561</v>
      </c>
      <c r="AS308" s="234">
        <f t="shared" si="456"/>
        <v>1.6153596743430756</v>
      </c>
      <c r="AT308" s="234">
        <f t="shared" si="457"/>
        <v>18.914532003289736</v>
      </c>
      <c r="AU308" s="234">
        <f t="shared" si="458"/>
        <v>22.062412394317267</v>
      </c>
    </row>
    <row r="309" spans="34:47" x14ac:dyDescent="0.25">
      <c r="AH309" s="233">
        <v>0.85306712962962961</v>
      </c>
      <c r="AI309" s="420">
        <f t="shared" si="116"/>
        <v>45367.853067129632</v>
      </c>
      <c r="AJ309" s="233" t="s">
        <v>437</v>
      </c>
      <c r="AK309" s="234">
        <v>1.2999999999999999E-2</v>
      </c>
      <c r="AL309" s="234">
        <v>3.7999999999999999E-2</v>
      </c>
      <c r="AM309" s="234">
        <v>3.7999999999999999E-2</v>
      </c>
      <c r="AN309" s="234">
        <f t="shared" si="447"/>
        <v>59.768307950693789</v>
      </c>
      <c r="AO309" s="234">
        <f t="shared" si="453"/>
        <v>1572.850209228784</v>
      </c>
      <c r="AP309" s="425">
        <f t="shared" si="454"/>
        <v>20.447052719974192</v>
      </c>
      <c r="AQ309" s="403">
        <f t="shared" si="424"/>
        <v>61.624943300530525</v>
      </c>
      <c r="AR309" s="234">
        <f t="shared" si="455"/>
        <v>1.5325207166844561</v>
      </c>
      <c r="AS309" s="234">
        <f t="shared" si="456"/>
        <v>1.6153596743430756</v>
      </c>
      <c r="AT309" s="234">
        <f t="shared" si="457"/>
        <v>18.914532003289736</v>
      </c>
      <c r="AU309" s="234">
        <f t="shared" si="458"/>
        <v>22.062412394317267</v>
      </c>
    </row>
    <row r="310" spans="34:47" x14ac:dyDescent="0.25">
      <c r="AH310" s="233">
        <v>0.85325231481481489</v>
      </c>
      <c r="AI310" s="420">
        <f t="shared" si="116"/>
        <v>45367.853252314817</v>
      </c>
      <c r="AJ310" s="233" t="s">
        <v>437</v>
      </c>
      <c r="AK310" s="234">
        <v>1.4E-2</v>
      </c>
      <c r="AL310" s="234">
        <v>3.7999999999999999E-2</v>
      </c>
      <c r="AM310" s="234">
        <v>3.7999999999999999E-2</v>
      </c>
      <c r="AN310" s="234">
        <f t="shared" si="447"/>
        <v>59.768307950693789</v>
      </c>
      <c r="AO310" s="234">
        <f t="shared" si="453"/>
        <v>1572.850209228784</v>
      </c>
      <c r="AP310" s="425">
        <f t="shared" si="454"/>
        <v>22.019902929202978</v>
      </c>
      <c r="AQ310" s="403">
        <f t="shared" si="424"/>
        <v>61.624943300530525</v>
      </c>
      <c r="AR310" s="234">
        <f t="shared" si="455"/>
        <v>1.5325207166844561</v>
      </c>
      <c r="AS310" s="234">
        <f t="shared" si="456"/>
        <v>1.6153596743430756</v>
      </c>
      <c r="AT310" s="234">
        <f t="shared" si="457"/>
        <v>20.487382212518522</v>
      </c>
      <c r="AU310" s="234">
        <f t="shared" si="458"/>
        <v>23.635262603546053</v>
      </c>
    </row>
    <row r="311" spans="34:47" x14ac:dyDescent="0.25">
      <c r="AH311" s="233">
        <v>0.85350694444444442</v>
      </c>
      <c r="AI311" s="420">
        <f t="shared" si="116"/>
        <v>45367.853506944448</v>
      </c>
      <c r="AJ311" s="233" t="s">
        <v>437</v>
      </c>
      <c r="AK311" s="234">
        <v>1.4E-2</v>
      </c>
      <c r="AL311" s="234">
        <v>3.7999999999999999E-2</v>
      </c>
      <c r="AM311" s="234">
        <v>3.7999999999999999E-2</v>
      </c>
      <c r="AN311" s="234">
        <f t="shared" si="447"/>
        <v>59.768307950693789</v>
      </c>
      <c r="AO311" s="234">
        <f t="shared" si="453"/>
        <v>1572.850209228784</v>
      </c>
      <c r="AP311" s="425">
        <f t="shared" si="454"/>
        <v>22.019902929202978</v>
      </c>
      <c r="AQ311" s="403">
        <f t="shared" si="424"/>
        <v>61.624943300530525</v>
      </c>
      <c r="AR311" s="234">
        <f t="shared" si="455"/>
        <v>1.5325207166844561</v>
      </c>
      <c r="AS311" s="234">
        <f t="shared" si="456"/>
        <v>1.6153596743430756</v>
      </c>
      <c r="AT311" s="234">
        <f t="shared" si="457"/>
        <v>20.487382212518522</v>
      </c>
      <c r="AU311" s="234">
        <f t="shared" si="458"/>
        <v>23.635262603546053</v>
      </c>
    </row>
    <row r="312" spans="34:47" x14ac:dyDescent="0.25">
      <c r="AH312" s="233">
        <v>0.85388888888888881</v>
      </c>
      <c r="AI312" s="420">
        <f t="shared" si="116"/>
        <v>45367.853888888887</v>
      </c>
      <c r="AJ312" s="233" t="s">
        <v>437</v>
      </c>
      <c r="AK312" s="234">
        <v>1.4999999999999999E-2</v>
      </c>
      <c r="AL312" s="234">
        <v>3.7999999999999999E-2</v>
      </c>
      <c r="AM312" s="234">
        <v>3.7999999999999999E-2</v>
      </c>
      <c r="AN312" s="234">
        <f t="shared" si="447"/>
        <v>59.768307950693789</v>
      </c>
      <c r="AO312" s="234">
        <f t="shared" ref="AO312:AO318" si="459">AN312/AM312</f>
        <v>1572.850209228784</v>
      </c>
      <c r="AP312" s="425">
        <f t="shared" ref="AP312:AP318" si="460">AK312*AO312</f>
        <v>23.59275313843176</v>
      </c>
      <c r="AQ312" s="403">
        <f t="shared" si="424"/>
        <v>61.624943300530525</v>
      </c>
      <c r="AR312" s="234">
        <f t="shared" ref="AR312:AR318" si="461">0.001*((AN312/(AM312+0.001)))</f>
        <v>1.5325207166844561</v>
      </c>
      <c r="AS312" s="234">
        <f t="shared" ref="AS312:AS318" si="462">0.001*((AN312/(AM312-0.001)))</f>
        <v>1.6153596743430756</v>
      </c>
      <c r="AT312" s="234">
        <f t="shared" ref="AT312:AT318" si="463">AP312-AR312</f>
        <v>22.060232421747305</v>
      </c>
      <c r="AU312" s="234">
        <f t="shared" ref="AU312:AU318" si="464">AP312+AS312</f>
        <v>25.208112812774836</v>
      </c>
    </row>
    <row r="313" spans="34:47" x14ac:dyDescent="0.25">
      <c r="AH313" s="233">
        <v>0.85417824074074078</v>
      </c>
      <c r="AI313" s="420">
        <f t="shared" si="116"/>
        <v>45367.854178240741</v>
      </c>
      <c r="AJ313" s="233" t="s">
        <v>437</v>
      </c>
      <c r="AK313" s="234">
        <v>1.4E-2</v>
      </c>
      <c r="AL313" s="234">
        <v>3.7999999999999999E-2</v>
      </c>
      <c r="AM313" s="234">
        <v>3.7999999999999999E-2</v>
      </c>
      <c r="AN313" s="234">
        <f t="shared" si="447"/>
        <v>59.768307950693789</v>
      </c>
      <c r="AO313" s="234">
        <f t="shared" si="459"/>
        <v>1572.850209228784</v>
      </c>
      <c r="AP313" s="425">
        <f t="shared" si="460"/>
        <v>22.019902929202978</v>
      </c>
      <c r="AQ313" s="403">
        <f t="shared" si="424"/>
        <v>61.624943300530525</v>
      </c>
      <c r="AR313" s="234">
        <f t="shared" si="461"/>
        <v>1.5325207166844561</v>
      </c>
      <c r="AS313" s="234">
        <f t="shared" si="462"/>
        <v>1.6153596743430756</v>
      </c>
      <c r="AT313" s="234">
        <f t="shared" si="463"/>
        <v>20.487382212518522</v>
      </c>
      <c r="AU313" s="234">
        <f t="shared" si="464"/>
        <v>23.635262603546053</v>
      </c>
    </row>
    <row r="314" spans="34:47" x14ac:dyDescent="0.25">
      <c r="AH314" s="233">
        <v>0.85456018518518517</v>
      </c>
      <c r="AI314" s="420">
        <f t="shared" si="116"/>
        <v>45367.854560185187</v>
      </c>
      <c r="AJ314" s="233" t="s">
        <v>437</v>
      </c>
      <c r="AK314" s="234">
        <v>1.4999999999999999E-2</v>
      </c>
      <c r="AL314" s="234">
        <v>3.7999999999999999E-2</v>
      </c>
      <c r="AM314" s="234">
        <v>3.7999999999999999E-2</v>
      </c>
      <c r="AN314" s="234">
        <f t="shared" si="447"/>
        <v>59.768307950693789</v>
      </c>
      <c r="AO314" s="234">
        <f t="shared" si="459"/>
        <v>1572.850209228784</v>
      </c>
      <c r="AP314" s="425">
        <f t="shared" si="460"/>
        <v>23.59275313843176</v>
      </c>
      <c r="AQ314" s="403">
        <f t="shared" si="424"/>
        <v>61.624943300530525</v>
      </c>
      <c r="AR314" s="234">
        <f t="shared" si="461"/>
        <v>1.5325207166844561</v>
      </c>
      <c r="AS314" s="234">
        <f t="shared" si="462"/>
        <v>1.6153596743430756</v>
      </c>
      <c r="AT314" s="234">
        <f t="shared" si="463"/>
        <v>22.060232421747305</v>
      </c>
      <c r="AU314" s="234">
        <f t="shared" si="464"/>
        <v>25.208112812774836</v>
      </c>
    </row>
    <row r="315" spans="34:47" x14ac:dyDescent="0.25">
      <c r="AH315" s="233">
        <v>0.85488425925925926</v>
      </c>
      <c r="AI315" s="420">
        <f t="shared" si="116"/>
        <v>45367.854884259257</v>
      </c>
      <c r="AJ315" s="233" t="s">
        <v>437</v>
      </c>
      <c r="AK315" s="234">
        <v>1.2E-2</v>
      </c>
      <c r="AL315" s="234">
        <v>3.7999999999999999E-2</v>
      </c>
      <c r="AM315" s="234">
        <v>3.7999999999999999E-2</v>
      </c>
      <c r="AN315" s="234">
        <f t="shared" si="447"/>
        <v>59.768307950693789</v>
      </c>
      <c r="AO315" s="234">
        <f t="shared" si="459"/>
        <v>1572.850209228784</v>
      </c>
      <c r="AP315" s="425">
        <f t="shared" si="460"/>
        <v>18.874202510745409</v>
      </c>
      <c r="AQ315" s="403">
        <f t="shared" si="424"/>
        <v>61.624943300530525</v>
      </c>
      <c r="AR315" s="234">
        <f t="shared" si="461"/>
        <v>1.5325207166844561</v>
      </c>
      <c r="AS315" s="234">
        <f t="shared" si="462"/>
        <v>1.6153596743430756</v>
      </c>
      <c r="AT315" s="234">
        <f t="shared" si="463"/>
        <v>17.341681794060953</v>
      </c>
      <c r="AU315" s="234">
        <f t="shared" si="464"/>
        <v>20.489562185088484</v>
      </c>
    </row>
    <row r="316" spans="34:47" x14ac:dyDescent="0.25">
      <c r="AH316" s="233">
        <v>0.85563657407407412</v>
      </c>
      <c r="AI316" s="420">
        <f t="shared" si="116"/>
        <v>45367.855636574073</v>
      </c>
      <c r="AJ316" s="233" t="s">
        <v>437</v>
      </c>
      <c r="AK316" s="234">
        <v>1.4E-2</v>
      </c>
      <c r="AL316" s="234">
        <v>3.7999999999999999E-2</v>
      </c>
      <c r="AM316" s="234">
        <v>3.7999999999999999E-2</v>
      </c>
      <c r="AN316" s="234">
        <f t="shared" si="447"/>
        <v>59.768307950693789</v>
      </c>
      <c r="AO316" s="234">
        <f t="shared" si="459"/>
        <v>1572.850209228784</v>
      </c>
      <c r="AP316" s="425">
        <f t="shared" si="460"/>
        <v>22.019902929202978</v>
      </c>
      <c r="AQ316" s="403">
        <f t="shared" si="424"/>
        <v>61.624943300530525</v>
      </c>
      <c r="AR316" s="234">
        <f t="shared" si="461"/>
        <v>1.5325207166844561</v>
      </c>
      <c r="AS316" s="234">
        <f t="shared" si="462"/>
        <v>1.6153596743430756</v>
      </c>
      <c r="AT316" s="234">
        <f t="shared" si="463"/>
        <v>20.487382212518522</v>
      </c>
      <c r="AU316" s="234">
        <f t="shared" si="464"/>
        <v>23.635262603546053</v>
      </c>
    </row>
    <row r="317" spans="34:47" x14ac:dyDescent="0.25">
      <c r="AH317" s="233">
        <v>0.85623842592592592</v>
      </c>
      <c r="AI317" s="420">
        <f t="shared" si="116"/>
        <v>45367.856238425928</v>
      </c>
      <c r="AJ317" s="233" t="s">
        <v>437</v>
      </c>
      <c r="AK317" s="234">
        <v>1.2999999999999999E-2</v>
      </c>
      <c r="AL317" s="234">
        <v>3.7999999999999999E-2</v>
      </c>
      <c r="AM317" s="234">
        <v>3.7999999999999999E-2</v>
      </c>
      <c r="AN317" s="234">
        <f t="shared" si="447"/>
        <v>59.768307950693789</v>
      </c>
      <c r="AO317" s="234">
        <f t="shared" si="459"/>
        <v>1572.850209228784</v>
      </c>
      <c r="AP317" s="425">
        <f t="shared" si="460"/>
        <v>20.447052719974192</v>
      </c>
      <c r="AQ317" s="403">
        <f t="shared" si="424"/>
        <v>61.624943300530525</v>
      </c>
      <c r="AR317" s="234">
        <f t="shared" si="461"/>
        <v>1.5325207166844561</v>
      </c>
      <c r="AS317" s="234">
        <f t="shared" si="462"/>
        <v>1.6153596743430756</v>
      </c>
      <c r="AT317" s="234">
        <f t="shared" si="463"/>
        <v>18.914532003289736</v>
      </c>
      <c r="AU317" s="234">
        <f t="shared" si="464"/>
        <v>22.062412394317267</v>
      </c>
    </row>
    <row r="318" spans="34:47" x14ac:dyDescent="0.25">
      <c r="AH318" s="233">
        <v>0.85700231481481481</v>
      </c>
      <c r="AI318" s="420">
        <f t="shared" si="116"/>
        <v>45367.857002314813</v>
      </c>
      <c r="AJ318" s="233" t="s">
        <v>437</v>
      </c>
      <c r="AK318" s="234">
        <v>1.0999999999999999E-2</v>
      </c>
      <c r="AL318" s="234">
        <v>3.7999999999999999E-2</v>
      </c>
      <c r="AM318" s="234">
        <v>3.7999999999999999E-2</v>
      </c>
      <c r="AN318" s="234">
        <f t="shared" si="447"/>
        <v>59.768307950693789</v>
      </c>
      <c r="AO318" s="234">
        <f t="shared" si="459"/>
        <v>1572.850209228784</v>
      </c>
      <c r="AP318" s="425">
        <f t="shared" si="460"/>
        <v>17.301352301516623</v>
      </c>
      <c r="AQ318" s="403">
        <f t="shared" si="424"/>
        <v>61.624943300530525</v>
      </c>
      <c r="AR318" s="234">
        <f t="shared" si="461"/>
        <v>1.5325207166844561</v>
      </c>
      <c r="AS318" s="234">
        <f t="shared" si="462"/>
        <v>1.6153596743430756</v>
      </c>
      <c r="AT318" s="234">
        <f t="shared" si="463"/>
        <v>15.768831584832167</v>
      </c>
      <c r="AU318" s="234">
        <f t="shared" si="464"/>
        <v>18.916711975859698</v>
      </c>
    </row>
    <row r="319" spans="34:47" x14ac:dyDescent="0.25">
      <c r="AH319" s="233">
        <v>0.85769675925925926</v>
      </c>
      <c r="AI319" s="420">
        <f t="shared" ref="AI319:AI326" si="465">DATE(2024,3,16) + AH319</f>
        <v>45367.85769675926</v>
      </c>
      <c r="AJ319" s="233" t="s">
        <v>437</v>
      </c>
      <c r="AK319" s="234">
        <v>0.01</v>
      </c>
      <c r="AL319" s="234">
        <v>2.8000000000000001E-2</v>
      </c>
      <c r="AM319" s="234">
        <v>2.8000000000000001E-2</v>
      </c>
      <c r="AN319" s="234">
        <f t="shared" si="447"/>
        <v>59.768307950693789</v>
      </c>
      <c r="AO319" s="234">
        <f t="shared" ref="AO319:AO326" si="466">AN319/AM319</f>
        <v>2134.5824268104925</v>
      </c>
      <c r="AP319" s="425">
        <f t="shared" ref="AP319:AP326" si="467">AK319*AO319</f>
        <v>21.345824268104927</v>
      </c>
      <c r="AQ319" s="403">
        <f t="shared" si="424"/>
        <v>61.624943300530525</v>
      </c>
      <c r="AR319" s="234">
        <f t="shared" ref="AR319:AR326" si="468">0.001*((AN319/(AM319+0.001)))</f>
        <v>2.0609761362308201</v>
      </c>
      <c r="AS319" s="234">
        <f t="shared" ref="AS319:AS326" si="469">0.001*((AN319/(AM319-0.001)))</f>
        <v>2.2136410352108808</v>
      </c>
      <c r="AT319" s="234">
        <f t="shared" ref="AT319:AT326" si="470">AP319-AR319</f>
        <v>19.284848131874107</v>
      </c>
      <c r="AU319" s="234">
        <f t="shared" ref="AU319:AU326" si="471">AP319+AS319</f>
        <v>23.559465303315807</v>
      </c>
    </row>
    <row r="320" spans="34:47" x14ac:dyDescent="0.25">
      <c r="AH320" s="233">
        <v>0.85844907407407411</v>
      </c>
      <c r="AI320" s="420">
        <f t="shared" si="465"/>
        <v>45367.858449074076</v>
      </c>
      <c r="AJ320" s="233" t="s">
        <v>437</v>
      </c>
      <c r="AK320" s="234">
        <v>1.2E-2</v>
      </c>
      <c r="AL320" s="234">
        <v>2.8000000000000001E-2</v>
      </c>
      <c r="AM320" s="234">
        <v>2.8000000000000001E-2</v>
      </c>
      <c r="AN320" s="234">
        <f t="shared" si="447"/>
        <v>59.768307950693789</v>
      </c>
      <c r="AO320" s="234">
        <f t="shared" si="466"/>
        <v>2134.5824268104925</v>
      </c>
      <c r="AP320" s="425">
        <f t="shared" si="467"/>
        <v>25.614989121725909</v>
      </c>
      <c r="AQ320" s="403">
        <f t="shared" si="424"/>
        <v>61.624943300530525</v>
      </c>
      <c r="AR320" s="234">
        <f t="shared" si="468"/>
        <v>2.0609761362308201</v>
      </c>
      <c r="AS320" s="234">
        <f t="shared" si="469"/>
        <v>2.2136410352108808</v>
      </c>
      <c r="AT320" s="234">
        <f t="shared" si="470"/>
        <v>23.554012985495088</v>
      </c>
      <c r="AU320" s="234">
        <f t="shared" si="471"/>
        <v>27.828630156936789</v>
      </c>
    </row>
    <row r="321" spans="34:47" x14ac:dyDescent="0.25">
      <c r="AH321" s="233">
        <v>0.85906249999999995</v>
      </c>
      <c r="AI321" s="420">
        <f t="shared" si="465"/>
        <v>45367.8590625</v>
      </c>
      <c r="AJ321" s="233" t="s">
        <v>437</v>
      </c>
      <c r="AK321" s="234">
        <v>1.0999999999999999E-2</v>
      </c>
      <c r="AL321" s="234">
        <v>2.8000000000000001E-2</v>
      </c>
      <c r="AM321" s="234">
        <v>2.8000000000000001E-2</v>
      </c>
      <c r="AN321" s="234">
        <f t="shared" si="447"/>
        <v>59.768307950693789</v>
      </c>
      <c r="AO321" s="234">
        <f t="shared" si="466"/>
        <v>2134.5824268104925</v>
      </c>
      <c r="AP321" s="425">
        <f t="shared" si="467"/>
        <v>23.480406694915416</v>
      </c>
      <c r="AQ321" s="403">
        <f t="shared" si="424"/>
        <v>61.624943300530525</v>
      </c>
      <c r="AR321" s="234">
        <f t="shared" si="468"/>
        <v>2.0609761362308201</v>
      </c>
      <c r="AS321" s="234">
        <f t="shared" si="469"/>
        <v>2.2136410352108808</v>
      </c>
      <c r="AT321" s="234">
        <f t="shared" si="470"/>
        <v>21.419430558684596</v>
      </c>
      <c r="AU321" s="234">
        <f t="shared" si="471"/>
        <v>25.694047730126297</v>
      </c>
    </row>
    <row r="322" spans="34:47" x14ac:dyDescent="0.25">
      <c r="AH322" s="233">
        <v>0.85979166666666673</v>
      </c>
      <c r="AI322" s="420">
        <f t="shared" si="465"/>
        <v>45367.859791666669</v>
      </c>
      <c r="AJ322" s="233" t="s">
        <v>437</v>
      </c>
      <c r="AK322" s="234">
        <v>1.0999999999999999E-2</v>
      </c>
      <c r="AL322" s="234">
        <v>2.8000000000000001E-2</v>
      </c>
      <c r="AM322" s="234">
        <v>2.8000000000000001E-2</v>
      </c>
      <c r="AN322" s="234">
        <f t="shared" si="447"/>
        <v>59.768307950693789</v>
      </c>
      <c r="AO322" s="234">
        <f t="shared" si="466"/>
        <v>2134.5824268104925</v>
      </c>
      <c r="AP322" s="425">
        <f t="shared" si="467"/>
        <v>23.480406694915416</v>
      </c>
      <c r="AQ322" s="403">
        <f t="shared" si="424"/>
        <v>61.624943300530525</v>
      </c>
      <c r="AR322" s="234">
        <f t="shared" si="468"/>
        <v>2.0609761362308201</v>
      </c>
      <c r="AS322" s="234">
        <f t="shared" si="469"/>
        <v>2.2136410352108808</v>
      </c>
      <c r="AT322" s="234">
        <f t="shared" si="470"/>
        <v>21.419430558684596</v>
      </c>
      <c r="AU322" s="234">
        <f t="shared" si="471"/>
        <v>25.694047730126297</v>
      </c>
    </row>
    <row r="323" spans="34:47" x14ac:dyDescent="0.25">
      <c r="AH323" s="233">
        <v>0.86041666666666661</v>
      </c>
      <c r="AI323" s="420">
        <f t="shared" si="465"/>
        <v>45367.86041666667</v>
      </c>
      <c r="AJ323" s="233" t="s">
        <v>437</v>
      </c>
      <c r="AK323" s="234">
        <v>1.2E-2</v>
      </c>
      <c r="AL323" s="234">
        <v>2.8000000000000001E-2</v>
      </c>
      <c r="AM323" s="234">
        <v>2.8000000000000001E-2</v>
      </c>
      <c r="AN323" s="234">
        <f t="shared" si="447"/>
        <v>59.768307950693789</v>
      </c>
      <c r="AO323" s="234">
        <f t="shared" si="466"/>
        <v>2134.5824268104925</v>
      </c>
      <c r="AP323" s="425">
        <f t="shared" si="467"/>
        <v>25.614989121725909</v>
      </c>
      <c r="AQ323" s="403">
        <f t="shared" si="424"/>
        <v>61.624943300530525</v>
      </c>
      <c r="AR323" s="234">
        <f t="shared" si="468"/>
        <v>2.0609761362308201</v>
      </c>
      <c r="AS323" s="234">
        <f t="shared" si="469"/>
        <v>2.2136410352108808</v>
      </c>
      <c r="AT323" s="234">
        <f t="shared" si="470"/>
        <v>23.554012985495088</v>
      </c>
      <c r="AU323" s="234">
        <f t="shared" si="471"/>
        <v>27.828630156936789</v>
      </c>
    </row>
    <row r="324" spans="34:47" x14ac:dyDescent="0.25">
      <c r="AH324" s="233">
        <v>0.86119212962962965</v>
      </c>
      <c r="AI324" s="420">
        <f t="shared" si="465"/>
        <v>45367.861192129632</v>
      </c>
      <c r="AJ324" s="233" t="s">
        <v>437</v>
      </c>
      <c r="AK324" s="234">
        <v>1.0999999999999999E-2</v>
      </c>
      <c r="AL324" s="234">
        <v>2.8000000000000001E-2</v>
      </c>
      <c r="AM324" s="234">
        <v>2.8000000000000001E-2</v>
      </c>
      <c r="AN324" s="234">
        <f t="shared" si="447"/>
        <v>59.768307950693789</v>
      </c>
      <c r="AO324" s="234">
        <f t="shared" si="466"/>
        <v>2134.5824268104925</v>
      </c>
      <c r="AP324" s="425">
        <f t="shared" si="467"/>
        <v>23.480406694915416</v>
      </c>
      <c r="AQ324" s="403">
        <f t="shared" si="424"/>
        <v>61.624943300530525</v>
      </c>
      <c r="AR324" s="234">
        <f t="shared" si="468"/>
        <v>2.0609761362308201</v>
      </c>
      <c r="AS324" s="234">
        <f t="shared" si="469"/>
        <v>2.2136410352108808</v>
      </c>
      <c r="AT324" s="234">
        <f t="shared" si="470"/>
        <v>21.419430558684596</v>
      </c>
      <c r="AU324" s="234">
        <f t="shared" si="471"/>
        <v>25.694047730126297</v>
      </c>
    </row>
    <row r="325" spans="34:47" x14ac:dyDescent="0.25">
      <c r="AH325" s="233">
        <v>0.86321759259259256</v>
      </c>
      <c r="AI325" s="420">
        <f t="shared" si="465"/>
        <v>45367.863217592596</v>
      </c>
      <c r="AJ325" s="233" t="s">
        <v>437</v>
      </c>
      <c r="AK325" s="234">
        <v>0.01</v>
      </c>
      <c r="AL325" s="234">
        <v>2.8000000000000001E-2</v>
      </c>
      <c r="AM325" s="234">
        <v>2.8000000000000001E-2</v>
      </c>
      <c r="AN325" s="234">
        <f t="shared" si="447"/>
        <v>59.768307950693789</v>
      </c>
      <c r="AO325" s="234">
        <f t="shared" si="466"/>
        <v>2134.5824268104925</v>
      </c>
      <c r="AP325" s="425">
        <f t="shared" si="467"/>
        <v>21.345824268104927</v>
      </c>
      <c r="AQ325" s="403">
        <f t="shared" si="424"/>
        <v>61.624943300530525</v>
      </c>
      <c r="AR325" s="234">
        <f t="shared" si="468"/>
        <v>2.0609761362308201</v>
      </c>
      <c r="AS325" s="234">
        <f t="shared" si="469"/>
        <v>2.2136410352108808</v>
      </c>
      <c r="AT325" s="234">
        <f t="shared" si="470"/>
        <v>19.284848131874107</v>
      </c>
      <c r="AU325" s="234">
        <f t="shared" si="471"/>
        <v>23.559465303315807</v>
      </c>
    </row>
    <row r="326" spans="34:47" x14ac:dyDescent="0.25">
      <c r="AH326" s="233">
        <v>0.86534722222222227</v>
      </c>
      <c r="AI326" s="420">
        <f t="shared" si="465"/>
        <v>45367.865347222221</v>
      </c>
      <c r="AJ326" s="233" t="s">
        <v>437</v>
      </c>
      <c r="AK326" s="234">
        <v>8.9999999999999993E-3</v>
      </c>
      <c r="AL326" s="234">
        <v>2.8000000000000001E-2</v>
      </c>
      <c r="AM326" s="234">
        <v>2.8000000000000001E-2</v>
      </c>
      <c r="AN326" s="234">
        <f t="shared" si="447"/>
        <v>59.768307950693789</v>
      </c>
      <c r="AO326" s="234">
        <f t="shared" si="466"/>
        <v>2134.5824268104925</v>
      </c>
      <c r="AP326" s="425">
        <f t="shared" si="467"/>
        <v>19.211241841294431</v>
      </c>
      <c r="AQ326" s="403">
        <f t="shared" si="424"/>
        <v>61.624943300530525</v>
      </c>
      <c r="AR326" s="234">
        <f t="shared" si="468"/>
        <v>2.0609761362308201</v>
      </c>
      <c r="AS326" s="234">
        <f t="shared" si="469"/>
        <v>2.2136410352108808</v>
      </c>
      <c r="AT326" s="234">
        <f t="shared" si="470"/>
        <v>17.15026570506361</v>
      </c>
      <c r="AU326" s="234">
        <f t="shared" si="471"/>
        <v>21.424882876505311</v>
      </c>
    </row>
    <row r="327" spans="34:47" x14ac:dyDescent="0.25">
      <c r="AH327" s="233">
        <v>0.86652777777777779</v>
      </c>
      <c r="AI327" s="420">
        <f t="shared" ref="AI327:AI337" si="472">DATE(2024,3,16) + AH327</f>
        <v>45367.866527777776</v>
      </c>
      <c r="AJ327" s="233" t="s">
        <v>437</v>
      </c>
      <c r="AK327" s="234">
        <v>1.0999999999999999E-2</v>
      </c>
      <c r="AL327" s="234">
        <v>2.8000000000000001E-2</v>
      </c>
      <c r="AM327" s="234">
        <v>2.8000000000000001E-2</v>
      </c>
      <c r="AN327" s="234">
        <f t="shared" si="447"/>
        <v>59.768307950693789</v>
      </c>
      <c r="AO327" s="234">
        <f t="shared" ref="AO327:AO337" si="473">AN327/AM327</f>
        <v>2134.5824268104925</v>
      </c>
      <c r="AP327" s="425">
        <f t="shared" ref="AP327:AP337" si="474">AK327*AO327</f>
        <v>23.480406694915416</v>
      </c>
      <c r="AQ327" s="403">
        <f t="shared" si="424"/>
        <v>61.624943300530525</v>
      </c>
      <c r="AR327" s="234">
        <f t="shared" ref="AR327:AR337" si="475">0.001*((AN327/(AM327+0.001)))</f>
        <v>2.0609761362308201</v>
      </c>
      <c r="AS327" s="234">
        <f t="shared" ref="AS327:AS337" si="476">0.001*((AN327/(AM327-0.001)))</f>
        <v>2.2136410352108808</v>
      </c>
      <c r="AT327" s="234">
        <f t="shared" ref="AT327:AT337" si="477">AP327-AR327</f>
        <v>21.419430558684596</v>
      </c>
      <c r="AU327" s="234">
        <f t="shared" ref="AU327:AU337" si="478">AP327+AS327</f>
        <v>25.694047730126297</v>
      </c>
    </row>
    <row r="328" spans="34:47" x14ac:dyDescent="0.25">
      <c r="AH328" s="233">
        <v>0.86802083333333335</v>
      </c>
      <c r="AI328" s="420">
        <f t="shared" si="472"/>
        <v>45367.868020833332</v>
      </c>
      <c r="AJ328" s="233" t="s">
        <v>437</v>
      </c>
      <c r="AK328" s="234">
        <v>7.0000000000000001E-3</v>
      </c>
      <c r="AL328" s="234">
        <v>1.4999999999999999E-2</v>
      </c>
      <c r="AM328" s="234">
        <v>1.4999999999999999E-2</v>
      </c>
      <c r="AN328" s="234">
        <f t="shared" si="447"/>
        <v>59.768307950693789</v>
      </c>
      <c r="AO328" s="234">
        <f t="shared" si="473"/>
        <v>3984.5538633795859</v>
      </c>
      <c r="AP328" s="425">
        <f t="shared" si="474"/>
        <v>27.8918770436571</v>
      </c>
      <c r="AQ328" s="403">
        <f t="shared" si="424"/>
        <v>61.624943300530525</v>
      </c>
      <c r="AR328" s="234">
        <f t="shared" si="475"/>
        <v>3.7355192469183618</v>
      </c>
      <c r="AS328" s="234">
        <f t="shared" si="476"/>
        <v>4.2691648536209854</v>
      </c>
      <c r="AT328" s="234">
        <f t="shared" si="477"/>
        <v>24.156357796738739</v>
      </c>
      <c r="AU328" s="234">
        <f t="shared" si="478"/>
        <v>32.161041897278082</v>
      </c>
    </row>
    <row r="329" spans="34:47" x14ac:dyDescent="0.25">
      <c r="AH329" s="233">
        <v>0.87157407407407417</v>
      </c>
      <c r="AI329" s="420">
        <f t="shared" si="472"/>
        <v>45367.871574074074</v>
      </c>
      <c r="AJ329" s="233" t="s">
        <v>437</v>
      </c>
      <c r="AK329" s="234">
        <v>6.0000000000000001E-3</v>
      </c>
      <c r="AL329" s="234">
        <v>1.4999999999999999E-2</v>
      </c>
      <c r="AM329" s="234">
        <v>1.4999999999999999E-2</v>
      </c>
      <c r="AN329" s="234">
        <f t="shared" si="447"/>
        <v>59.768307950693789</v>
      </c>
      <c r="AO329" s="234">
        <f t="shared" si="473"/>
        <v>3984.5538633795859</v>
      </c>
      <c r="AP329" s="425">
        <f t="shared" si="474"/>
        <v>23.907323180277515</v>
      </c>
      <c r="AQ329" s="403">
        <f t="shared" si="424"/>
        <v>61.624943300530525</v>
      </c>
      <c r="AR329" s="234">
        <f t="shared" si="475"/>
        <v>3.7355192469183618</v>
      </c>
      <c r="AS329" s="234">
        <f t="shared" si="476"/>
        <v>4.2691648536209854</v>
      </c>
      <c r="AT329" s="234">
        <f t="shared" si="477"/>
        <v>20.171803933359154</v>
      </c>
      <c r="AU329" s="234">
        <f t="shared" si="478"/>
        <v>28.176488033898501</v>
      </c>
    </row>
    <row r="330" spans="34:47" x14ac:dyDescent="0.25">
      <c r="AH330" s="233">
        <v>0.87494212962962958</v>
      </c>
      <c r="AI330" s="420">
        <f t="shared" si="472"/>
        <v>45367.874942129631</v>
      </c>
      <c r="AJ330" s="233" t="s">
        <v>437</v>
      </c>
      <c r="AK330" s="234">
        <v>6.0000000000000001E-3</v>
      </c>
      <c r="AL330" s="234">
        <v>1.4999999999999999E-2</v>
      </c>
      <c r="AM330" s="234">
        <v>1.4999999999999999E-2</v>
      </c>
      <c r="AN330" s="234">
        <f t="shared" si="447"/>
        <v>59.768307950693789</v>
      </c>
      <c r="AO330" s="234">
        <f t="shared" si="473"/>
        <v>3984.5538633795859</v>
      </c>
      <c r="AP330" s="425">
        <f t="shared" si="474"/>
        <v>23.907323180277515</v>
      </c>
      <c r="AQ330" s="403">
        <f t="shared" si="424"/>
        <v>61.624943300530525</v>
      </c>
      <c r="AR330" s="234">
        <f t="shared" si="475"/>
        <v>3.7355192469183618</v>
      </c>
      <c r="AS330" s="234">
        <f t="shared" si="476"/>
        <v>4.2691648536209854</v>
      </c>
      <c r="AT330" s="234">
        <f t="shared" si="477"/>
        <v>20.171803933359154</v>
      </c>
      <c r="AU330" s="234">
        <f t="shared" si="478"/>
        <v>28.176488033898501</v>
      </c>
    </row>
    <row r="331" spans="34:47" x14ac:dyDescent="0.25">
      <c r="AH331" s="233">
        <v>0.87506944444444434</v>
      </c>
      <c r="AI331" s="420">
        <f t="shared" si="472"/>
        <v>45367.875069444446</v>
      </c>
      <c r="AJ331" s="233" t="s">
        <v>437</v>
      </c>
      <c r="AK331" s="234">
        <v>6.0000000000000001E-3</v>
      </c>
      <c r="AL331" s="234">
        <v>1.4999999999999999E-2</v>
      </c>
      <c r="AM331" s="234">
        <v>1.4999999999999999E-2</v>
      </c>
      <c r="AN331" s="234">
        <f t="shared" si="447"/>
        <v>59.768307950693789</v>
      </c>
      <c r="AO331" s="234">
        <f t="shared" si="473"/>
        <v>3984.5538633795859</v>
      </c>
      <c r="AP331" s="425">
        <f t="shared" si="474"/>
        <v>23.907323180277515</v>
      </c>
      <c r="AQ331" s="403">
        <f t="shared" si="424"/>
        <v>61.624943300530525</v>
      </c>
      <c r="AR331" s="234">
        <f t="shared" si="475"/>
        <v>3.7355192469183618</v>
      </c>
      <c r="AS331" s="234">
        <f t="shared" si="476"/>
        <v>4.2691648536209854</v>
      </c>
      <c r="AT331" s="234">
        <f t="shared" si="477"/>
        <v>20.171803933359154</v>
      </c>
      <c r="AU331" s="234">
        <f t="shared" si="478"/>
        <v>28.176488033898501</v>
      </c>
    </row>
    <row r="332" spans="34:47" x14ac:dyDescent="0.25">
      <c r="AH332" s="233">
        <v>0.87717592592592597</v>
      </c>
      <c r="AI332" s="420">
        <f t="shared" si="472"/>
        <v>45367.877175925925</v>
      </c>
      <c r="AJ332" s="233" t="s">
        <v>437</v>
      </c>
      <c r="AK332" s="234">
        <v>7.0000000000000001E-3</v>
      </c>
      <c r="AL332" s="234">
        <v>1.4999999999999999E-2</v>
      </c>
      <c r="AM332" s="234">
        <v>1.4999999999999999E-2</v>
      </c>
      <c r="AN332" s="234">
        <f t="shared" si="447"/>
        <v>59.768307950693789</v>
      </c>
      <c r="AO332" s="234">
        <f t="shared" si="473"/>
        <v>3984.5538633795859</v>
      </c>
      <c r="AP332" s="425">
        <f t="shared" si="474"/>
        <v>27.8918770436571</v>
      </c>
      <c r="AQ332" s="403">
        <f t="shared" ref="AQ332:AQ396" si="479">(AL332*AO332)/SIN(RADIANS(-$AB$7))</f>
        <v>61.624943300530525</v>
      </c>
      <c r="AR332" s="234">
        <f t="shared" si="475"/>
        <v>3.7355192469183618</v>
      </c>
      <c r="AS332" s="234">
        <f t="shared" si="476"/>
        <v>4.2691648536209854</v>
      </c>
      <c r="AT332" s="234">
        <f t="shared" si="477"/>
        <v>24.156357796738739</v>
      </c>
      <c r="AU332" s="234">
        <f t="shared" si="478"/>
        <v>32.161041897278082</v>
      </c>
    </row>
    <row r="333" spans="34:47" x14ac:dyDescent="0.25">
      <c r="AH333" s="233">
        <v>0.87928240740740737</v>
      </c>
      <c r="AI333" s="420">
        <f t="shared" si="472"/>
        <v>45367.879282407404</v>
      </c>
      <c r="AJ333" s="233" t="s">
        <v>437</v>
      </c>
      <c r="AK333" s="234">
        <v>6.0000000000000001E-3</v>
      </c>
      <c r="AL333" s="234">
        <v>1.4999999999999999E-2</v>
      </c>
      <c r="AM333" s="234">
        <v>1.4999999999999999E-2</v>
      </c>
      <c r="AN333" s="234">
        <f t="shared" si="447"/>
        <v>59.768307950693789</v>
      </c>
      <c r="AO333" s="234">
        <f t="shared" si="473"/>
        <v>3984.5538633795859</v>
      </c>
      <c r="AP333" s="425">
        <f t="shared" si="474"/>
        <v>23.907323180277515</v>
      </c>
      <c r="AQ333" s="403">
        <f t="shared" si="479"/>
        <v>61.624943300530525</v>
      </c>
      <c r="AR333" s="234">
        <f t="shared" si="475"/>
        <v>3.7355192469183618</v>
      </c>
      <c r="AS333" s="234">
        <f t="shared" si="476"/>
        <v>4.2691648536209854</v>
      </c>
      <c r="AT333" s="234">
        <f t="shared" si="477"/>
        <v>20.171803933359154</v>
      </c>
      <c r="AU333" s="234">
        <f t="shared" si="478"/>
        <v>28.176488033898501</v>
      </c>
    </row>
    <row r="334" spans="34:47" x14ac:dyDescent="0.25">
      <c r="AH334" s="233">
        <v>0.8817476851851852</v>
      </c>
      <c r="AI334" s="420">
        <f t="shared" si="472"/>
        <v>45367.881747685184</v>
      </c>
      <c r="AJ334" s="233" t="s">
        <v>437</v>
      </c>
      <c r="AK334" s="234">
        <v>8.0000000000000002E-3</v>
      </c>
      <c r="AL334" s="234">
        <v>1.4999999999999999E-2</v>
      </c>
      <c r="AM334" s="234">
        <v>1.4999999999999999E-2</v>
      </c>
      <c r="AN334" s="234">
        <f t="shared" si="447"/>
        <v>59.768307950693789</v>
      </c>
      <c r="AO334" s="234">
        <f t="shared" si="473"/>
        <v>3984.5538633795859</v>
      </c>
      <c r="AP334" s="425">
        <f t="shared" si="474"/>
        <v>31.876430907036688</v>
      </c>
      <c r="AQ334" s="403">
        <f t="shared" si="479"/>
        <v>61.624943300530525</v>
      </c>
      <c r="AR334" s="234">
        <f t="shared" si="475"/>
        <v>3.7355192469183618</v>
      </c>
      <c r="AS334" s="234">
        <f t="shared" si="476"/>
        <v>4.2691648536209854</v>
      </c>
      <c r="AT334" s="234">
        <f t="shared" si="477"/>
        <v>28.140911660118327</v>
      </c>
      <c r="AU334" s="234">
        <f t="shared" si="478"/>
        <v>36.14559576065767</v>
      </c>
    </row>
    <row r="335" spans="34:47" x14ac:dyDescent="0.25">
      <c r="AH335" s="233">
        <v>0.88548611111111108</v>
      </c>
      <c r="AI335" s="420">
        <f t="shared" si="472"/>
        <v>45367.88548611111</v>
      </c>
      <c r="AJ335" s="233" t="s">
        <v>437</v>
      </c>
      <c r="AK335" s="234">
        <v>7.0000000000000001E-3</v>
      </c>
      <c r="AL335" s="234">
        <v>1.4999999999999999E-2</v>
      </c>
      <c r="AM335" s="234">
        <v>1.4999999999999999E-2</v>
      </c>
      <c r="AN335" s="234">
        <f t="shared" si="447"/>
        <v>59.768307950693789</v>
      </c>
      <c r="AO335" s="234">
        <f t="shared" si="473"/>
        <v>3984.5538633795859</v>
      </c>
      <c r="AP335" s="425">
        <f t="shared" si="474"/>
        <v>27.8918770436571</v>
      </c>
      <c r="AQ335" s="403">
        <f t="shared" si="479"/>
        <v>61.624943300530525</v>
      </c>
      <c r="AR335" s="234">
        <f t="shared" si="475"/>
        <v>3.7355192469183618</v>
      </c>
      <c r="AS335" s="234">
        <f t="shared" si="476"/>
        <v>4.2691648536209854</v>
      </c>
      <c r="AT335" s="234">
        <f t="shared" si="477"/>
        <v>24.156357796738739</v>
      </c>
      <c r="AU335" s="234">
        <f t="shared" si="478"/>
        <v>32.161041897278082</v>
      </c>
    </row>
    <row r="336" spans="34:47" x14ac:dyDescent="0.25">
      <c r="AH336" s="233">
        <v>0.88895833333333341</v>
      </c>
      <c r="AI336" s="420">
        <f t="shared" si="472"/>
        <v>45367.888958333337</v>
      </c>
      <c r="AJ336" s="233" t="s">
        <v>437</v>
      </c>
      <c r="AK336" s="234">
        <v>6.0000000000000001E-3</v>
      </c>
      <c r="AL336" s="234">
        <v>1.4999999999999999E-2</v>
      </c>
      <c r="AM336" s="234">
        <v>1.4999999999999999E-2</v>
      </c>
      <c r="AN336" s="234">
        <f t="shared" si="447"/>
        <v>59.768307950693789</v>
      </c>
      <c r="AO336" s="234">
        <f t="shared" si="473"/>
        <v>3984.5538633795859</v>
      </c>
      <c r="AP336" s="425">
        <f t="shared" si="474"/>
        <v>23.907323180277515</v>
      </c>
      <c r="AQ336" s="403">
        <f t="shared" si="479"/>
        <v>61.624943300530525</v>
      </c>
      <c r="AR336" s="234">
        <f t="shared" si="475"/>
        <v>3.7355192469183618</v>
      </c>
      <c r="AS336" s="234">
        <f t="shared" si="476"/>
        <v>4.2691648536209854</v>
      </c>
      <c r="AT336" s="234">
        <f t="shared" si="477"/>
        <v>20.171803933359154</v>
      </c>
      <c r="AU336" s="234">
        <f t="shared" si="478"/>
        <v>28.176488033898501</v>
      </c>
    </row>
    <row r="337" spans="34:47" x14ac:dyDescent="0.25">
      <c r="AH337" s="233">
        <v>0.8924537037037038</v>
      </c>
      <c r="AI337" s="420">
        <f t="shared" si="472"/>
        <v>45367.892453703702</v>
      </c>
      <c r="AJ337" s="233" t="s">
        <v>437</v>
      </c>
      <c r="AK337" s="234">
        <v>7.0000000000000001E-3</v>
      </c>
      <c r="AL337" s="234">
        <v>1.4999999999999999E-2</v>
      </c>
      <c r="AM337" s="234">
        <v>1.4999999999999999E-2</v>
      </c>
      <c r="AN337" s="234">
        <f t="shared" si="447"/>
        <v>59.768307950693789</v>
      </c>
      <c r="AO337" s="234">
        <f t="shared" si="473"/>
        <v>3984.5538633795859</v>
      </c>
      <c r="AP337" s="425">
        <f t="shared" si="474"/>
        <v>27.8918770436571</v>
      </c>
      <c r="AQ337" s="403">
        <f t="shared" si="479"/>
        <v>61.624943300530525</v>
      </c>
      <c r="AR337" s="234">
        <f t="shared" si="475"/>
        <v>3.7355192469183618</v>
      </c>
      <c r="AS337" s="234">
        <f t="shared" si="476"/>
        <v>4.2691648536209854</v>
      </c>
      <c r="AT337" s="234">
        <f t="shared" si="477"/>
        <v>24.156357796738739</v>
      </c>
      <c r="AU337" s="234">
        <f t="shared" si="478"/>
        <v>32.161041897278082</v>
      </c>
    </row>
    <row r="338" spans="34:47" x14ac:dyDescent="0.25">
      <c r="AH338" s="233">
        <v>0.89586805555555549</v>
      </c>
      <c r="AI338" s="420">
        <f t="shared" ref="AI338:AI348" si="480">DATE(2024,3,16) + AH338</f>
        <v>45367.895868055559</v>
      </c>
      <c r="AJ338" s="233" t="s">
        <v>437</v>
      </c>
      <c r="AK338" s="234">
        <v>4.0000000000000001E-3</v>
      </c>
      <c r="AL338" s="234">
        <v>1.4999999999999999E-2</v>
      </c>
      <c r="AM338" s="234">
        <v>1.4999999999999999E-2</v>
      </c>
      <c r="AN338" s="234">
        <f t="shared" si="447"/>
        <v>59.768307950693789</v>
      </c>
      <c r="AO338" s="234">
        <f t="shared" ref="AO338:AO348" si="481">AN338/AM338</f>
        <v>3984.5538633795859</v>
      </c>
      <c r="AP338" s="425">
        <f t="shared" ref="AP338:AP348" si="482">AK338*AO338</f>
        <v>15.938215453518344</v>
      </c>
      <c r="AQ338" s="403">
        <f t="shared" si="479"/>
        <v>61.624943300530525</v>
      </c>
      <c r="AR338" s="234">
        <f t="shared" ref="AR338:AR348" si="483">0.001*((AN338/(AM338+0.001)))</f>
        <v>3.7355192469183618</v>
      </c>
      <c r="AS338" s="234">
        <f t="shared" ref="AS338:AS348" si="484">0.001*((AN338/(AM338-0.001)))</f>
        <v>4.2691648536209854</v>
      </c>
      <c r="AT338" s="234">
        <f t="shared" ref="AT338:AT348" si="485">AP338-AR338</f>
        <v>12.202696206599983</v>
      </c>
      <c r="AU338" s="234">
        <f t="shared" ref="AU338:AU348" si="486">AP338+AS338</f>
        <v>20.207380307139331</v>
      </c>
    </row>
    <row r="339" spans="34:47" x14ac:dyDescent="0.25">
      <c r="AH339" s="233">
        <v>0.89939814814814811</v>
      </c>
      <c r="AI339" s="420">
        <f t="shared" si="480"/>
        <v>45367.899398148147</v>
      </c>
      <c r="AJ339" s="233" t="s">
        <v>437</v>
      </c>
      <c r="AK339" s="234">
        <v>6.0000000000000001E-3</v>
      </c>
      <c r="AL339" s="234">
        <v>1.4999999999999999E-2</v>
      </c>
      <c r="AM339" s="234">
        <v>1.4999999999999999E-2</v>
      </c>
      <c r="AN339" s="234">
        <f t="shared" si="447"/>
        <v>59.768307950693789</v>
      </c>
      <c r="AO339" s="234">
        <f t="shared" si="481"/>
        <v>3984.5538633795859</v>
      </c>
      <c r="AP339" s="425">
        <f t="shared" si="482"/>
        <v>23.907323180277515</v>
      </c>
      <c r="AQ339" s="403">
        <f t="shared" si="479"/>
        <v>61.624943300530525</v>
      </c>
      <c r="AR339" s="234">
        <f t="shared" si="483"/>
        <v>3.7355192469183618</v>
      </c>
      <c r="AS339" s="234">
        <f t="shared" si="484"/>
        <v>4.2691648536209854</v>
      </c>
      <c r="AT339" s="234">
        <f t="shared" si="485"/>
        <v>20.171803933359154</v>
      </c>
      <c r="AU339" s="234">
        <f t="shared" si="486"/>
        <v>28.176488033898501</v>
      </c>
    </row>
    <row r="340" spans="34:47" x14ac:dyDescent="0.25">
      <c r="AH340" s="233">
        <v>0.90281250000000002</v>
      </c>
      <c r="AI340" s="420">
        <f t="shared" si="480"/>
        <v>45367.902812499997</v>
      </c>
      <c r="AJ340" s="233" t="s">
        <v>437</v>
      </c>
      <c r="AK340" s="234">
        <v>5.0000000000000001E-3</v>
      </c>
      <c r="AL340" s="234">
        <v>1.4999999999999999E-2</v>
      </c>
      <c r="AM340" s="234">
        <v>1.4999999999999999E-2</v>
      </c>
      <c r="AN340" s="234">
        <f t="shared" si="447"/>
        <v>59.768307950693789</v>
      </c>
      <c r="AO340" s="234">
        <f t="shared" si="481"/>
        <v>3984.5538633795859</v>
      </c>
      <c r="AP340" s="425">
        <f t="shared" si="482"/>
        <v>19.922769316897931</v>
      </c>
      <c r="AQ340" s="403">
        <f t="shared" si="479"/>
        <v>61.624943300530525</v>
      </c>
      <c r="AR340" s="234">
        <f t="shared" si="483"/>
        <v>3.7355192469183618</v>
      </c>
      <c r="AS340" s="234">
        <f t="shared" si="484"/>
        <v>4.2691648536209854</v>
      </c>
      <c r="AT340" s="234">
        <f t="shared" si="485"/>
        <v>16.187250069979569</v>
      </c>
      <c r="AU340" s="234">
        <f t="shared" si="486"/>
        <v>24.191934170518916</v>
      </c>
    </row>
    <row r="341" spans="34:47" x14ac:dyDescent="0.25">
      <c r="AH341" s="233">
        <v>0.90633101851851849</v>
      </c>
      <c r="AI341" s="420">
        <f t="shared" si="480"/>
        <v>45367.906331018516</v>
      </c>
      <c r="AJ341" s="233" t="s">
        <v>437</v>
      </c>
      <c r="AK341" s="234">
        <v>4.0000000000000001E-3</v>
      </c>
      <c r="AL341" s="234">
        <v>1.4999999999999999E-2</v>
      </c>
      <c r="AM341" s="234">
        <v>1.4999999999999999E-2</v>
      </c>
      <c r="AN341" s="234">
        <f t="shared" si="447"/>
        <v>59.768307950693789</v>
      </c>
      <c r="AO341" s="234">
        <f t="shared" si="481"/>
        <v>3984.5538633795859</v>
      </c>
      <c r="AP341" s="425">
        <f t="shared" si="482"/>
        <v>15.938215453518344</v>
      </c>
      <c r="AQ341" s="403">
        <f t="shared" si="479"/>
        <v>61.624943300530525</v>
      </c>
      <c r="AR341" s="234">
        <f t="shared" si="483"/>
        <v>3.7355192469183618</v>
      </c>
      <c r="AS341" s="234">
        <f t="shared" si="484"/>
        <v>4.2691648536209854</v>
      </c>
      <c r="AT341" s="234">
        <f t="shared" si="485"/>
        <v>12.202696206599983</v>
      </c>
      <c r="AU341" s="234">
        <f t="shared" si="486"/>
        <v>20.207380307139331</v>
      </c>
    </row>
    <row r="342" spans="34:47" x14ac:dyDescent="0.25">
      <c r="AH342" s="233">
        <v>0.90972222222222221</v>
      </c>
      <c r="AI342" s="420">
        <f t="shared" si="480"/>
        <v>45367.909722222219</v>
      </c>
      <c r="AJ342" s="233" t="s">
        <v>437</v>
      </c>
      <c r="AK342" s="234">
        <v>5.0000000000000001E-3</v>
      </c>
      <c r="AL342" s="234">
        <v>1.4999999999999999E-2</v>
      </c>
      <c r="AM342" s="234">
        <v>1.4999999999999999E-2</v>
      </c>
      <c r="AN342" s="234">
        <f t="shared" si="447"/>
        <v>59.768307950693789</v>
      </c>
      <c r="AO342" s="234">
        <f t="shared" si="481"/>
        <v>3984.5538633795859</v>
      </c>
      <c r="AP342" s="425">
        <f t="shared" si="482"/>
        <v>19.922769316897931</v>
      </c>
      <c r="AQ342" s="403">
        <f t="shared" si="479"/>
        <v>61.624943300530525</v>
      </c>
      <c r="AR342" s="234">
        <f t="shared" si="483"/>
        <v>3.7355192469183618</v>
      </c>
      <c r="AS342" s="234">
        <f t="shared" si="484"/>
        <v>4.2691648536209854</v>
      </c>
      <c r="AT342" s="234">
        <f t="shared" si="485"/>
        <v>16.187250069979569</v>
      </c>
      <c r="AU342" s="234">
        <f t="shared" si="486"/>
        <v>24.191934170518916</v>
      </c>
    </row>
    <row r="343" spans="34:47" x14ac:dyDescent="0.25">
      <c r="AH343" s="233">
        <v>0.9132407407407408</v>
      </c>
      <c r="AI343" s="420">
        <f t="shared" si="480"/>
        <v>45367.913240740738</v>
      </c>
      <c r="AJ343" s="233" t="s">
        <v>437</v>
      </c>
      <c r="AK343" s="234">
        <v>5.0000000000000001E-3</v>
      </c>
      <c r="AL343" s="234">
        <v>1.4999999999999999E-2</v>
      </c>
      <c r="AM343" s="234">
        <v>1.4999999999999999E-2</v>
      </c>
      <c r="AN343" s="234">
        <f t="shared" si="447"/>
        <v>59.768307950693789</v>
      </c>
      <c r="AO343" s="234">
        <f t="shared" si="481"/>
        <v>3984.5538633795859</v>
      </c>
      <c r="AP343" s="425">
        <f t="shared" si="482"/>
        <v>19.922769316897931</v>
      </c>
      <c r="AQ343" s="403">
        <f t="shared" si="479"/>
        <v>61.624943300530525</v>
      </c>
      <c r="AR343" s="234">
        <f t="shared" si="483"/>
        <v>3.7355192469183618</v>
      </c>
      <c r="AS343" s="234">
        <f t="shared" si="484"/>
        <v>4.2691648536209854</v>
      </c>
      <c r="AT343" s="234">
        <f t="shared" si="485"/>
        <v>16.187250069979569</v>
      </c>
      <c r="AU343" s="234">
        <f t="shared" si="486"/>
        <v>24.191934170518916</v>
      </c>
    </row>
    <row r="344" spans="34:47" x14ac:dyDescent="0.25">
      <c r="AH344" s="233">
        <v>0.91674768518518512</v>
      </c>
      <c r="AI344" s="420">
        <f t="shared" si="480"/>
        <v>45367.916747685187</v>
      </c>
      <c r="AJ344" s="233" t="s">
        <v>437</v>
      </c>
      <c r="AK344" s="234">
        <v>5.0000000000000001E-3</v>
      </c>
      <c r="AL344" s="234">
        <v>1.4999999999999999E-2</v>
      </c>
      <c r="AM344" s="234">
        <v>1.4999999999999999E-2</v>
      </c>
      <c r="AN344" s="234">
        <f t="shared" si="447"/>
        <v>59.768307950693789</v>
      </c>
      <c r="AO344" s="234">
        <f t="shared" si="481"/>
        <v>3984.5538633795859</v>
      </c>
      <c r="AP344" s="425">
        <f t="shared" si="482"/>
        <v>19.922769316897931</v>
      </c>
      <c r="AQ344" s="403">
        <f t="shared" si="479"/>
        <v>61.624943300530525</v>
      </c>
      <c r="AR344" s="234">
        <f t="shared" si="483"/>
        <v>3.7355192469183618</v>
      </c>
      <c r="AS344" s="234">
        <f t="shared" si="484"/>
        <v>4.2691648536209854</v>
      </c>
      <c r="AT344" s="234">
        <f t="shared" si="485"/>
        <v>16.187250069979569</v>
      </c>
      <c r="AU344" s="234">
        <f t="shared" si="486"/>
        <v>24.191934170518916</v>
      </c>
    </row>
    <row r="345" spans="34:47" x14ac:dyDescent="0.25">
      <c r="AH345" s="233">
        <v>0.92024305555555552</v>
      </c>
      <c r="AI345" s="420">
        <f t="shared" si="480"/>
        <v>45367.920243055552</v>
      </c>
      <c r="AJ345" s="233" t="s">
        <v>437</v>
      </c>
      <c r="AK345" s="234">
        <v>3.0000000000000001E-3</v>
      </c>
      <c r="AL345" s="234">
        <v>1.4999999999999999E-2</v>
      </c>
      <c r="AM345" s="234">
        <v>1.4999999999999999E-2</v>
      </c>
      <c r="AN345" s="234">
        <f t="shared" si="447"/>
        <v>59.768307950693789</v>
      </c>
      <c r="AO345" s="234">
        <f t="shared" si="481"/>
        <v>3984.5538633795859</v>
      </c>
      <c r="AP345" s="425">
        <f t="shared" si="482"/>
        <v>11.953661590138758</v>
      </c>
      <c r="AQ345" s="403">
        <f t="shared" si="479"/>
        <v>61.624943300530525</v>
      </c>
      <c r="AR345" s="234">
        <f t="shared" si="483"/>
        <v>3.7355192469183618</v>
      </c>
      <c r="AS345" s="234">
        <f t="shared" si="484"/>
        <v>4.2691648536209854</v>
      </c>
      <c r="AT345" s="234">
        <f t="shared" si="485"/>
        <v>8.2181423432203964</v>
      </c>
      <c r="AU345" s="234">
        <f t="shared" si="486"/>
        <v>16.222826443759743</v>
      </c>
    </row>
    <row r="346" spans="34:47" x14ac:dyDescent="0.25">
      <c r="AH346" s="233">
        <v>0.92363425925925924</v>
      </c>
      <c r="AI346" s="420">
        <f t="shared" si="480"/>
        <v>45367.923634259256</v>
      </c>
      <c r="AJ346" s="233" t="s">
        <v>437</v>
      </c>
      <c r="AK346" s="234">
        <v>4.0000000000000001E-3</v>
      </c>
      <c r="AL346" s="234">
        <v>1.4999999999999999E-2</v>
      </c>
      <c r="AM346" s="234">
        <v>1.4999999999999999E-2</v>
      </c>
      <c r="AN346" s="234">
        <f t="shared" si="447"/>
        <v>59.768307950693789</v>
      </c>
      <c r="AO346" s="234">
        <f t="shared" si="481"/>
        <v>3984.5538633795859</v>
      </c>
      <c r="AP346" s="425">
        <f t="shared" si="482"/>
        <v>15.938215453518344</v>
      </c>
      <c r="AQ346" s="403">
        <f t="shared" si="479"/>
        <v>61.624943300530525</v>
      </c>
      <c r="AR346" s="234">
        <f t="shared" si="483"/>
        <v>3.7355192469183618</v>
      </c>
      <c r="AS346" s="234">
        <f t="shared" si="484"/>
        <v>4.2691648536209854</v>
      </c>
      <c r="AT346" s="234">
        <f t="shared" si="485"/>
        <v>12.202696206599983</v>
      </c>
      <c r="AU346" s="234">
        <f t="shared" si="486"/>
        <v>20.207380307139331</v>
      </c>
    </row>
    <row r="347" spans="34:47" x14ac:dyDescent="0.25">
      <c r="AH347" s="233">
        <v>0.92711805555555549</v>
      </c>
      <c r="AI347" s="420">
        <f t="shared" si="480"/>
        <v>45367.927118055559</v>
      </c>
      <c r="AJ347" s="233" t="s">
        <v>437</v>
      </c>
      <c r="AK347" s="234">
        <v>4.0000000000000001E-3</v>
      </c>
      <c r="AL347" s="234">
        <v>1.4999999999999999E-2</v>
      </c>
      <c r="AM347" s="234">
        <v>1.4999999999999999E-2</v>
      </c>
      <c r="AN347" s="234">
        <f t="shared" si="447"/>
        <v>59.768307950693789</v>
      </c>
      <c r="AO347" s="234">
        <f t="shared" si="481"/>
        <v>3984.5538633795859</v>
      </c>
      <c r="AP347" s="425">
        <f t="shared" si="482"/>
        <v>15.938215453518344</v>
      </c>
      <c r="AQ347" s="403">
        <f t="shared" si="479"/>
        <v>61.624943300530525</v>
      </c>
      <c r="AR347" s="234">
        <f t="shared" si="483"/>
        <v>3.7355192469183618</v>
      </c>
      <c r="AS347" s="234">
        <f t="shared" si="484"/>
        <v>4.2691648536209854</v>
      </c>
      <c r="AT347" s="234">
        <f t="shared" si="485"/>
        <v>12.202696206599983</v>
      </c>
      <c r="AU347" s="234">
        <f t="shared" si="486"/>
        <v>20.207380307139331</v>
      </c>
    </row>
    <row r="348" spans="34:47" x14ac:dyDescent="0.25">
      <c r="AH348" s="233">
        <v>0.93062500000000004</v>
      </c>
      <c r="AI348" s="420">
        <f t="shared" si="480"/>
        <v>45367.930625000001</v>
      </c>
      <c r="AJ348" s="233" t="s">
        <v>437</v>
      </c>
      <c r="AK348" s="234">
        <v>4.0000000000000001E-3</v>
      </c>
      <c r="AL348" s="234">
        <v>1.4999999999999999E-2</v>
      </c>
      <c r="AM348" s="234">
        <v>1.4999999999999999E-2</v>
      </c>
      <c r="AN348" s="234">
        <f t="shared" si="447"/>
        <v>59.768307950693789</v>
      </c>
      <c r="AO348" s="234">
        <f t="shared" si="481"/>
        <v>3984.5538633795859</v>
      </c>
      <c r="AP348" s="425">
        <f t="shared" si="482"/>
        <v>15.938215453518344</v>
      </c>
      <c r="AQ348" s="403">
        <f t="shared" si="479"/>
        <v>61.624943300530525</v>
      </c>
      <c r="AR348" s="234">
        <f t="shared" si="483"/>
        <v>3.7355192469183618</v>
      </c>
      <c r="AS348" s="234">
        <f t="shared" si="484"/>
        <v>4.2691648536209854</v>
      </c>
      <c r="AT348" s="234">
        <f t="shared" si="485"/>
        <v>12.202696206599983</v>
      </c>
      <c r="AU348" s="234">
        <f t="shared" si="486"/>
        <v>20.207380307139331</v>
      </c>
    </row>
    <row r="349" spans="34:47" x14ac:dyDescent="0.25">
      <c r="AH349" s="233">
        <v>0.93407407407407417</v>
      </c>
      <c r="AI349" s="420">
        <f t="shared" ref="AI349:AI354" si="487">DATE(2024,3,16) + AH349</f>
        <v>45367.934074074074</v>
      </c>
      <c r="AJ349" s="233" t="s">
        <v>437</v>
      </c>
      <c r="AK349" s="234">
        <v>4.0000000000000001E-3</v>
      </c>
      <c r="AL349" s="234">
        <v>1.4999999999999999E-2</v>
      </c>
      <c r="AM349" s="234">
        <v>1.4999999999999999E-2</v>
      </c>
      <c r="AN349" s="234">
        <f t="shared" si="447"/>
        <v>59.768307950693789</v>
      </c>
      <c r="AO349" s="234">
        <f t="shared" ref="AO349:AO354" si="488">AN349/AM349</f>
        <v>3984.5538633795859</v>
      </c>
      <c r="AP349" s="425">
        <f t="shared" ref="AP349:AP354" si="489">AK349*AO349</f>
        <v>15.938215453518344</v>
      </c>
      <c r="AQ349" s="403">
        <f t="shared" si="479"/>
        <v>61.624943300530525</v>
      </c>
      <c r="AR349" s="234">
        <f t="shared" ref="AR349:AR354" si="490">0.001*((AN349/(AM349+0.001)))</f>
        <v>3.7355192469183618</v>
      </c>
      <c r="AS349" s="234">
        <f t="shared" ref="AS349:AS354" si="491">0.001*((AN349/(AM349-0.001)))</f>
        <v>4.2691648536209854</v>
      </c>
      <c r="AT349" s="234">
        <f t="shared" ref="AT349:AT354" si="492">AP349-AR349</f>
        <v>12.202696206599983</v>
      </c>
      <c r="AU349" s="234">
        <f t="shared" ref="AU349:AU354" si="493">AP349+AS349</f>
        <v>20.207380307139331</v>
      </c>
    </row>
    <row r="350" spans="34:47" x14ac:dyDescent="0.25">
      <c r="AH350" s="233">
        <v>0.93758101851851849</v>
      </c>
      <c r="AI350" s="420">
        <f t="shared" si="487"/>
        <v>45367.937581018516</v>
      </c>
      <c r="AJ350" s="233" t="s">
        <v>437</v>
      </c>
      <c r="AK350" s="234">
        <v>4.0000000000000001E-3</v>
      </c>
      <c r="AL350" s="234">
        <v>1.4999999999999999E-2</v>
      </c>
      <c r="AM350" s="234">
        <v>1.4999999999999999E-2</v>
      </c>
      <c r="AN350" s="234">
        <f t="shared" si="447"/>
        <v>59.768307950693789</v>
      </c>
      <c r="AO350" s="234">
        <f t="shared" si="488"/>
        <v>3984.5538633795859</v>
      </c>
      <c r="AP350" s="425">
        <f t="shared" si="489"/>
        <v>15.938215453518344</v>
      </c>
      <c r="AQ350" s="403">
        <f t="shared" si="479"/>
        <v>61.624943300530525</v>
      </c>
      <c r="AR350" s="234">
        <f t="shared" si="490"/>
        <v>3.7355192469183618</v>
      </c>
      <c r="AS350" s="234">
        <f t="shared" si="491"/>
        <v>4.2691648536209854</v>
      </c>
      <c r="AT350" s="234">
        <f t="shared" si="492"/>
        <v>12.202696206599983</v>
      </c>
      <c r="AU350" s="234">
        <f t="shared" si="493"/>
        <v>20.207380307139331</v>
      </c>
    </row>
    <row r="351" spans="34:47" x14ac:dyDescent="0.25">
      <c r="AH351" s="233">
        <v>0.94098379629629625</v>
      </c>
      <c r="AI351" s="420">
        <f t="shared" si="487"/>
        <v>45367.940983796296</v>
      </c>
      <c r="AJ351" s="233" t="s">
        <v>437</v>
      </c>
      <c r="AK351" s="234">
        <v>4.0000000000000001E-3</v>
      </c>
      <c r="AL351" s="234">
        <v>1.4999999999999999E-2</v>
      </c>
      <c r="AM351" s="234">
        <v>1.4999999999999999E-2</v>
      </c>
      <c r="AN351" s="234">
        <f t="shared" si="447"/>
        <v>59.768307950693789</v>
      </c>
      <c r="AO351" s="234">
        <f t="shared" si="488"/>
        <v>3984.5538633795859</v>
      </c>
      <c r="AP351" s="425">
        <f t="shared" si="489"/>
        <v>15.938215453518344</v>
      </c>
      <c r="AQ351" s="403">
        <f t="shared" si="479"/>
        <v>61.624943300530525</v>
      </c>
      <c r="AR351" s="234">
        <f t="shared" si="490"/>
        <v>3.7355192469183618</v>
      </c>
      <c r="AS351" s="234">
        <f t="shared" si="491"/>
        <v>4.2691648536209854</v>
      </c>
      <c r="AT351" s="234">
        <f t="shared" si="492"/>
        <v>12.202696206599983</v>
      </c>
      <c r="AU351" s="234">
        <f t="shared" si="493"/>
        <v>20.207380307139331</v>
      </c>
    </row>
    <row r="352" spans="34:47" x14ac:dyDescent="0.25">
      <c r="AH352" s="233">
        <v>0.94450231481481473</v>
      </c>
      <c r="AI352" s="420">
        <f t="shared" si="487"/>
        <v>45367.944502314815</v>
      </c>
      <c r="AJ352" s="233" t="s">
        <v>437</v>
      </c>
      <c r="AK352" s="234">
        <v>4.0000000000000001E-3</v>
      </c>
      <c r="AL352" s="234">
        <v>1.4999999999999999E-2</v>
      </c>
      <c r="AM352" s="234">
        <v>1.4999999999999999E-2</v>
      </c>
      <c r="AN352" s="234">
        <f t="shared" si="447"/>
        <v>59.768307950693789</v>
      </c>
      <c r="AO352" s="234">
        <f t="shared" si="488"/>
        <v>3984.5538633795859</v>
      </c>
      <c r="AP352" s="425">
        <f t="shared" si="489"/>
        <v>15.938215453518344</v>
      </c>
      <c r="AQ352" s="403">
        <f t="shared" si="479"/>
        <v>61.624943300530525</v>
      </c>
      <c r="AR352" s="234">
        <f t="shared" si="490"/>
        <v>3.7355192469183618</v>
      </c>
      <c r="AS352" s="234">
        <f t="shared" si="491"/>
        <v>4.2691648536209854</v>
      </c>
      <c r="AT352" s="234">
        <f t="shared" si="492"/>
        <v>12.202696206599983</v>
      </c>
      <c r="AU352" s="234">
        <f t="shared" si="493"/>
        <v>20.207380307139331</v>
      </c>
    </row>
    <row r="353" spans="34:47" x14ac:dyDescent="0.25">
      <c r="AH353" s="233">
        <v>0.94798611111111108</v>
      </c>
      <c r="AI353" s="420">
        <f t="shared" si="487"/>
        <v>45367.94798611111</v>
      </c>
      <c r="AJ353" s="233" t="s">
        <v>437</v>
      </c>
      <c r="AK353" s="234">
        <v>4.0000000000000001E-3</v>
      </c>
      <c r="AL353" s="234">
        <v>1.4999999999999999E-2</v>
      </c>
      <c r="AM353" s="234">
        <v>1.4999999999999999E-2</v>
      </c>
      <c r="AN353" s="234">
        <f t="shared" si="447"/>
        <v>59.768307950693789</v>
      </c>
      <c r="AO353" s="234">
        <f t="shared" si="488"/>
        <v>3984.5538633795859</v>
      </c>
      <c r="AP353" s="425">
        <f t="shared" si="489"/>
        <v>15.938215453518344</v>
      </c>
      <c r="AQ353" s="403">
        <f t="shared" si="479"/>
        <v>61.624943300530525</v>
      </c>
      <c r="AR353" s="234">
        <f t="shared" si="490"/>
        <v>3.7355192469183618</v>
      </c>
      <c r="AS353" s="234">
        <f t="shared" si="491"/>
        <v>4.2691648536209854</v>
      </c>
      <c r="AT353" s="234">
        <f t="shared" si="492"/>
        <v>12.202696206599983</v>
      </c>
      <c r="AU353" s="234">
        <f t="shared" si="493"/>
        <v>20.207380307139331</v>
      </c>
    </row>
    <row r="354" spans="34:47" x14ac:dyDescent="0.25">
      <c r="AH354" s="233">
        <v>0.95146990740740733</v>
      </c>
      <c r="AI354" s="420">
        <f t="shared" si="487"/>
        <v>45367.951469907406</v>
      </c>
      <c r="AJ354" s="233" t="s">
        <v>437</v>
      </c>
      <c r="AK354" s="234">
        <v>5.0000000000000001E-3</v>
      </c>
      <c r="AL354" s="234">
        <v>1.4999999999999999E-2</v>
      </c>
      <c r="AM354" s="234">
        <v>1.4999999999999999E-2</v>
      </c>
      <c r="AN354" s="234">
        <f t="shared" si="447"/>
        <v>59.768307950693789</v>
      </c>
      <c r="AO354" s="234">
        <f t="shared" si="488"/>
        <v>3984.5538633795859</v>
      </c>
      <c r="AP354" s="425">
        <f t="shared" si="489"/>
        <v>19.922769316897931</v>
      </c>
      <c r="AQ354" s="403">
        <f t="shared" si="479"/>
        <v>61.624943300530525</v>
      </c>
      <c r="AR354" s="234">
        <f t="shared" si="490"/>
        <v>3.7355192469183618</v>
      </c>
      <c r="AS354" s="234">
        <f t="shared" si="491"/>
        <v>4.2691648536209854</v>
      </c>
      <c r="AT354" s="234">
        <f t="shared" si="492"/>
        <v>16.187250069979569</v>
      </c>
      <c r="AU354" s="234">
        <f t="shared" si="493"/>
        <v>24.191934170518916</v>
      </c>
    </row>
    <row r="355" spans="34:47" x14ac:dyDescent="0.25">
      <c r="AH355" s="233">
        <v>0.95488425925925924</v>
      </c>
      <c r="AI355" s="420">
        <f t="shared" ref="AI355:AI358" si="494">DATE(2024,3,16) + AH355</f>
        <v>45367.954884259256</v>
      </c>
      <c r="AJ355" s="233" t="s">
        <v>437</v>
      </c>
      <c r="AK355" s="234">
        <v>3.0000000000000001E-3</v>
      </c>
      <c r="AL355" s="234">
        <v>1.4999999999999999E-2</v>
      </c>
      <c r="AM355" s="234">
        <v>1.4999999999999999E-2</v>
      </c>
      <c r="AN355" s="234">
        <f t="shared" si="447"/>
        <v>59.768307950693789</v>
      </c>
      <c r="AO355" s="234">
        <f t="shared" ref="AO355:AO358" si="495">AN355/AM355</f>
        <v>3984.5538633795859</v>
      </c>
      <c r="AP355" s="425">
        <f t="shared" ref="AP355:AP358" si="496">AK355*AO355</f>
        <v>11.953661590138758</v>
      </c>
      <c r="AQ355" s="403">
        <f t="shared" si="479"/>
        <v>61.624943300530525</v>
      </c>
      <c r="AR355" s="234">
        <f t="shared" ref="AR355:AR358" si="497">0.001*((AN355/(AM355+0.001)))</f>
        <v>3.7355192469183618</v>
      </c>
      <c r="AS355" s="234">
        <f t="shared" ref="AS355:AS358" si="498">0.001*((AN355/(AM355-0.001)))</f>
        <v>4.2691648536209854</v>
      </c>
      <c r="AT355" s="234">
        <f t="shared" ref="AT355:AT358" si="499">AP355-AR355</f>
        <v>8.2181423432203964</v>
      </c>
      <c r="AU355" s="234">
        <f t="shared" ref="AU355:AU358" si="500">AP355+AS355</f>
        <v>16.222826443759743</v>
      </c>
    </row>
    <row r="356" spans="34:47" x14ac:dyDescent="0.25">
      <c r="AH356" s="233">
        <v>0.95836805555555549</v>
      </c>
      <c r="AI356" s="420">
        <f t="shared" si="494"/>
        <v>45367.958368055559</v>
      </c>
      <c r="AJ356" s="233" t="s">
        <v>437</v>
      </c>
      <c r="AK356" s="234">
        <v>3.0000000000000001E-3</v>
      </c>
      <c r="AL356" s="234">
        <v>1.4999999999999999E-2</v>
      </c>
      <c r="AM356" s="234">
        <v>1.4999999999999999E-2</v>
      </c>
      <c r="AN356" s="234">
        <f t="shared" si="447"/>
        <v>59.768307950693789</v>
      </c>
      <c r="AO356" s="234">
        <f t="shared" si="495"/>
        <v>3984.5538633795859</v>
      </c>
      <c r="AP356" s="425">
        <f t="shared" si="496"/>
        <v>11.953661590138758</v>
      </c>
      <c r="AQ356" s="403">
        <f t="shared" si="479"/>
        <v>61.624943300530525</v>
      </c>
      <c r="AR356" s="234">
        <f t="shared" si="497"/>
        <v>3.7355192469183618</v>
      </c>
      <c r="AS356" s="234">
        <f t="shared" si="498"/>
        <v>4.2691648536209854</v>
      </c>
      <c r="AT356" s="234">
        <f t="shared" si="499"/>
        <v>8.2181423432203964</v>
      </c>
      <c r="AU356" s="234">
        <f t="shared" si="500"/>
        <v>16.222826443759743</v>
      </c>
    </row>
    <row r="357" spans="34:47" x14ac:dyDescent="0.25">
      <c r="AH357" s="233">
        <v>0.96185185185185185</v>
      </c>
      <c r="AI357" s="420">
        <f t="shared" si="494"/>
        <v>45367.961851851855</v>
      </c>
      <c r="AJ357" s="233" t="s">
        <v>437</v>
      </c>
      <c r="AK357" s="234">
        <v>3.0000000000000001E-3</v>
      </c>
      <c r="AL357" s="234">
        <v>1.4999999999999999E-2</v>
      </c>
      <c r="AM357" s="234">
        <v>1.4999999999999999E-2</v>
      </c>
      <c r="AN357" s="234">
        <f t="shared" si="447"/>
        <v>59.768307950693789</v>
      </c>
      <c r="AO357" s="234">
        <f t="shared" si="495"/>
        <v>3984.5538633795859</v>
      </c>
      <c r="AP357" s="425">
        <f t="shared" si="496"/>
        <v>11.953661590138758</v>
      </c>
      <c r="AQ357" s="403">
        <f t="shared" si="479"/>
        <v>61.624943300530525</v>
      </c>
      <c r="AR357" s="234">
        <f t="shared" si="497"/>
        <v>3.7355192469183618</v>
      </c>
      <c r="AS357" s="234">
        <f t="shared" si="498"/>
        <v>4.2691648536209854</v>
      </c>
      <c r="AT357" s="234">
        <f t="shared" si="499"/>
        <v>8.2181423432203964</v>
      </c>
      <c r="AU357" s="234">
        <f t="shared" si="500"/>
        <v>16.222826443759743</v>
      </c>
    </row>
    <row r="358" spans="34:47" ht="15.75" thickBot="1" x14ac:dyDescent="0.3">
      <c r="AH358" s="268">
        <v>0.96531250000000002</v>
      </c>
      <c r="AI358" s="428">
        <f t="shared" si="494"/>
        <v>45367.965312499997</v>
      </c>
      <c r="AJ358" s="268" t="s">
        <v>437</v>
      </c>
      <c r="AK358" s="242">
        <v>3.0000000000000001E-3</v>
      </c>
      <c r="AL358" s="242">
        <v>1.4999999999999999E-2</v>
      </c>
      <c r="AM358" s="242">
        <v>1.4999999999999999E-2</v>
      </c>
      <c r="AN358" s="242">
        <f t="shared" si="447"/>
        <v>59.768307950693789</v>
      </c>
      <c r="AO358" s="242">
        <f t="shared" si="495"/>
        <v>3984.5538633795859</v>
      </c>
      <c r="AP358" s="429">
        <f t="shared" si="496"/>
        <v>11.953661590138758</v>
      </c>
      <c r="AQ358" s="403">
        <f t="shared" si="479"/>
        <v>61.624943300530525</v>
      </c>
      <c r="AR358" s="242">
        <f t="shared" si="497"/>
        <v>3.7355192469183618</v>
      </c>
      <c r="AS358" s="242">
        <f t="shared" si="498"/>
        <v>4.2691648536209854</v>
      </c>
      <c r="AT358" s="242">
        <f t="shared" si="499"/>
        <v>8.2181423432203964</v>
      </c>
      <c r="AU358" s="242">
        <f t="shared" si="500"/>
        <v>16.222826443759743</v>
      </c>
    </row>
    <row r="359" spans="34:47" x14ac:dyDescent="0.25">
      <c r="AH359" s="640">
        <v>0.85291666666666666</v>
      </c>
      <c r="AI359" s="641"/>
      <c r="AJ359" s="640"/>
      <c r="AK359" s="254"/>
      <c r="AL359" s="254"/>
      <c r="AM359" s="254"/>
      <c r="AN359" s="254"/>
      <c r="AO359" s="254"/>
      <c r="AP359" s="642"/>
      <c r="AQ359" s="403">
        <v>0</v>
      </c>
      <c r="AR359" s="254"/>
      <c r="AS359" s="254"/>
      <c r="AT359" s="254"/>
      <c r="AU359" s="254"/>
    </row>
    <row r="360" spans="34:47" x14ac:dyDescent="0.25">
      <c r="AH360" s="251">
        <v>0.85296296296296292</v>
      </c>
      <c r="AI360" s="426">
        <f t="shared" si="116"/>
        <v>45367.852962962963</v>
      </c>
      <c r="AJ360" s="251" t="s">
        <v>438</v>
      </c>
      <c r="AK360" s="252">
        <v>5.0000000000000001E-3</v>
      </c>
      <c r="AL360" s="252">
        <v>3.4000000000000002E-2</v>
      </c>
      <c r="AM360" s="252">
        <v>8.8999999999999996E-2</v>
      </c>
      <c r="AN360" s="252">
        <f>$AD$12</f>
        <v>274.79964128092411</v>
      </c>
      <c r="AO360" s="252">
        <f t="shared" si="117"/>
        <v>3087.6364188867879</v>
      </c>
      <c r="AP360" s="427">
        <f t="shared" si="255"/>
        <v>15.438182094433939</v>
      </c>
      <c r="AQ360" s="403">
        <f t="shared" si="479"/>
        <v>108.24071278242792</v>
      </c>
      <c r="AR360" s="252">
        <f t="shared" si="120"/>
        <v>3.0533293475658234</v>
      </c>
      <c r="AS360" s="252">
        <f t="shared" si="121"/>
        <v>3.122723196374138</v>
      </c>
      <c r="AT360" s="252">
        <f t="shared" si="122"/>
        <v>12.384852746868116</v>
      </c>
      <c r="AU360" s="252">
        <f t="shared" si="123"/>
        <v>18.560905290808076</v>
      </c>
    </row>
    <row r="361" spans="34:47" x14ac:dyDescent="0.25">
      <c r="AH361" s="233">
        <v>0.85299768518518515</v>
      </c>
      <c r="AI361" s="420">
        <f t="shared" si="116"/>
        <v>45367.852997685186</v>
      </c>
      <c r="AJ361" s="233" t="s">
        <v>438</v>
      </c>
      <c r="AK361" s="234">
        <v>8.9999999999999993E-3</v>
      </c>
      <c r="AL361" s="234">
        <v>3.5000000000000003E-2</v>
      </c>
      <c r="AM361" s="234">
        <v>8.8999999999999996E-2</v>
      </c>
      <c r="AN361" s="234">
        <f t="shared" ref="AN361:AN411" si="501">$AD$12</f>
        <v>274.79964128092411</v>
      </c>
      <c r="AO361" s="234">
        <f t="shared" ref="AO361:AO373" si="502">AN361/AM361</f>
        <v>3087.6364188867879</v>
      </c>
      <c r="AP361" s="425">
        <f t="shared" ref="AP361:AP373" si="503">AK361*AO361</f>
        <v>27.78872776998109</v>
      </c>
      <c r="AQ361" s="403">
        <f t="shared" si="479"/>
        <v>111.42426315838168</v>
      </c>
      <c r="AR361" s="234">
        <f t="shared" ref="AR361:AR373" si="504">0.001*((AN361/(AM361+0.001)))</f>
        <v>3.0533293475658234</v>
      </c>
      <c r="AS361" s="234">
        <f t="shared" ref="AS361:AS373" si="505">0.001*((AN361/(AM361-0.001)))</f>
        <v>3.122723196374138</v>
      </c>
      <c r="AT361" s="234">
        <f t="shared" ref="AT361:AT373" si="506">AP361-AR361</f>
        <v>24.735398422415265</v>
      </c>
      <c r="AU361" s="234">
        <f t="shared" ref="AU361:AU373" si="507">AP361+AS361</f>
        <v>30.911450966355229</v>
      </c>
    </row>
    <row r="362" spans="34:47" x14ac:dyDescent="0.25">
      <c r="AH362" s="233">
        <v>0.85306712962962961</v>
      </c>
      <c r="AI362" s="420">
        <f t="shared" ref="AI362:AI373" si="508">DATE(2024,3,16) + AH362</f>
        <v>45367.853067129632</v>
      </c>
      <c r="AJ362" s="233" t="s">
        <v>438</v>
      </c>
      <c r="AK362" s="234">
        <v>1.2E-2</v>
      </c>
      <c r="AL362" s="234">
        <v>3.6999999999999998E-2</v>
      </c>
      <c r="AM362" s="234">
        <v>8.8999999999999996E-2</v>
      </c>
      <c r="AN362" s="234">
        <f t="shared" si="501"/>
        <v>274.79964128092411</v>
      </c>
      <c r="AO362" s="234">
        <f t="shared" si="502"/>
        <v>3087.6364188867879</v>
      </c>
      <c r="AP362" s="425">
        <f t="shared" si="503"/>
        <v>37.051637026641458</v>
      </c>
      <c r="AQ362" s="403">
        <f t="shared" si="479"/>
        <v>117.79136391028919</v>
      </c>
      <c r="AR362" s="234">
        <f t="shared" si="504"/>
        <v>3.0533293475658234</v>
      </c>
      <c r="AS362" s="234">
        <f t="shared" si="505"/>
        <v>3.122723196374138</v>
      </c>
      <c r="AT362" s="234">
        <f t="shared" si="506"/>
        <v>33.998307679075637</v>
      </c>
      <c r="AU362" s="234">
        <f t="shared" si="507"/>
        <v>40.174360223015597</v>
      </c>
    </row>
    <row r="363" spans="34:47" x14ac:dyDescent="0.25">
      <c r="AH363" s="233">
        <v>0.85325231481481489</v>
      </c>
      <c r="AI363" s="420">
        <f t="shared" si="508"/>
        <v>45367.853252314817</v>
      </c>
      <c r="AJ363" s="233" t="s">
        <v>438</v>
      </c>
      <c r="AK363" s="234">
        <v>1.7000000000000001E-2</v>
      </c>
      <c r="AL363" s="234">
        <v>4.8000000000000001E-2</v>
      </c>
      <c r="AM363" s="234">
        <v>8.8999999999999996E-2</v>
      </c>
      <c r="AN363" s="234">
        <f t="shared" si="501"/>
        <v>274.79964128092411</v>
      </c>
      <c r="AO363" s="234">
        <f t="shared" si="502"/>
        <v>3087.6364188867879</v>
      </c>
      <c r="AP363" s="425">
        <f t="shared" si="503"/>
        <v>52.489819121075399</v>
      </c>
      <c r="AQ363" s="403">
        <f t="shared" si="479"/>
        <v>152.81041804578058</v>
      </c>
      <c r="AR363" s="234">
        <f t="shared" si="504"/>
        <v>3.0533293475658234</v>
      </c>
      <c r="AS363" s="234">
        <f t="shared" si="505"/>
        <v>3.122723196374138</v>
      </c>
      <c r="AT363" s="234">
        <f t="shared" si="506"/>
        <v>49.436489773509578</v>
      </c>
      <c r="AU363" s="234">
        <f t="shared" si="507"/>
        <v>55.612542317449538</v>
      </c>
    </row>
    <row r="364" spans="34:47" x14ac:dyDescent="0.25">
      <c r="AH364" s="233">
        <v>0.85350694444444442</v>
      </c>
      <c r="AI364" s="420">
        <f t="shared" si="508"/>
        <v>45367.853506944448</v>
      </c>
      <c r="AJ364" s="233" t="s">
        <v>438</v>
      </c>
      <c r="AK364" s="234">
        <v>1.6E-2</v>
      </c>
      <c r="AL364" s="234">
        <v>5.5E-2</v>
      </c>
      <c r="AM364" s="234">
        <v>8.8999999999999996E-2</v>
      </c>
      <c r="AN364" s="234">
        <f t="shared" si="501"/>
        <v>274.79964128092411</v>
      </c>
      <c r="AO364" s="234">
        <f t="shared" si="502"/>
        <v>3087.6364188867879</v>
      </c>
      <c r="AP364" s="425">
        <f t="shared" si="503"/>
        <v>49.402182702188604</v>
      </c>
      <c r="AQ364" s="403">
        <f t="shared" si="479"/>
        <v>175.09527067745691</v>
      </c>
      <c r="AR364" s="234">
        <f t="shared" si="504"/>
        <v>3.0533293475658234</v>
      </c>
      <c r="AS364" s="234">
        <f t="shared" si="505"/>
        <v>3.122723196374138</v>
      </c>
      <c r="AT364" s="234">
        <f t="shared" si="506"/>
        <v>46.348853354622783</v>
      </c>
      <c r="AU364" s="234">
        <f t="shared" si="507"/>
        <v>52.524905898562743</v>
      </c>
    </row>
    <row r="365" spans="34:47" x14ac:dyDescent="0.25">
      <c r="AH365" s="233">
        <v>0.85388888888888881</v>
      </c>
      <c r="AI365" s="420">
        <f t="shared" si="508"/>
        <v>45367.853888888887</v>
      </c>
      <c r="AJ365" s="233" t="s">
        <v>438</v>
      </c>
      <c r="AK365" s="234">
        <v>1.7000000000000001E-2</v>
      </c>
      <c r="AL365" s="234">
        <v>6.7000000000000004E-2</v>
      </c>
      <c r="AM365" s="234">
        <v>8.8999999999999996E-2</v>
      </c>
      <c r="AN365" s="234">
        <f t="shared" si="501"/>
        <v>274.79964128092411</v>
      </c>
      <c r="AO365" s="234">
        <f t="shared" si="502"/>
        <v>3087.6364188867879</v>
      </c>
      <c r="AP365" s="425">
        <f t="shared" si="503"/>
        <v>52.489819121075399</v>
      </c>
      <c r="AQ365" s="403">
        <f t="shared" si="479"/>
        <v>213.29787518890205</v>
      </c>
      <c r="AR365" s="234">
        <f t="shared" si="504"/>
        <v>3.0533293475658234</v>
      </c>
      <c r="AS365" s="234">
        <f t="shared" si="505"/>
        <v>3.122723196374138</v>
      </c>
      <c r="AT365" s="234">
        <f t="shared" si="506"/>
        <v>49.436489773509578</v>
      </c>
      <c r="AU365" s="234">
        <f t="shared" si="507"/>
        <v>55.612542317449538</v>
      </c>
    </row>
    <row r="366" spans="34:47" x14ac:dyDescent="0.25">
      <c r="AH366" s="233">
        <v>0.85417824074074078</v>
      </c>
      <c r="AI366" s="420">
        <f t="shared" si="508"/>
        <v>45367.854178240741</v>
      </c>
      <c r="AJ366" s="233" t="s">
        <v>438</v>
      </c>
      <c r="AK366" s="234">
        <v>1.4E-2</v>
      </c>
      <c r="AL366" s="234">
        <v>6.7000000000000004E-2</v>
      </c>
      <c r="AM366" s="234">
        <v>8.8999999999999996E-2</v>
      </c>
      <c r="AN366" s="234">
        <f t="shared" si="501"/>
        <v>274.79964128092411</v>
      </c>
      <c r="AO366" s="234">
        <f t="shared" si="502"/>
        <v>3087.6364188867879</v>
      </c>
      <c r="AP366" s="425">
        <f t="shared" si="503"/>
        <v>43.226909864415028</v>
      </c>
      <c r="AQ366" s="403">
        <f t="shared" si="479"/>
        <v>213.29787518890205</v>
      </c>
      <c r="AR366" s="234">
        <f t="shared" si="504"/>
        <v>3.0533293475658234</v>
      </c>
      <c r="AS366" s="234">
        <f t="shared" si="505"/>
        <v>3.122723196374138</v>
      </c>
      <c r="AT366" s="234">
        <f t="shared" si="506"/>
        <v>40.173580516849206</v>
      </c>
      <c r="AU366" s="234">
        <f t="shared" si="507"/>
        <v>46.349633060789166</v>
      </c>
    </row>
    <row r="367" spans="34:47" x14ac:dyDescent="0.25">
      <c r="AH367" s="233">
        <v>0.85456018518518517</v>
      </c>
      <c r="AI367" s="420">
        <f t="shared" si="508"/>
        <v>45367.854560185187</v>
      </c>
      <c r="AJ367" s="233" t="s">
        <v>438</v>
      </c>
      <c r="AK367" s="234">
        <v>1.6E-2</v>
      </c>
      <c r="AL367" s="234">
        <v>7.8E-2</v>
      </c>
      <c r="AM367" s="234">
        <v>8.8999999999999996E-2</v>
      </c>
      <c r="AN367" s="234">
        <f t="shared" si="501"/>
        <v>274.79964128092411</v>
      </c>
      <c r="AO367" s="234">
        <f t="shared" si="502"/>
        <v>3087.6364188867879</v>
      </c>
      <c r="AP367" s="425">
        <f t="shared" si="503"/>
        <v>49.402182702188604</v>
      </c>
      <c r="AQ367" s="403">
        <f t="shared" si="479"/>
        <v>248.31692932439341</v>
      </c>
      <c r="AR367" s="234">
        <f t="shared" si="504"/>
        <v>3.0533293475658234</v>
      </c>
      <c r="AS367" s="234">
        <f t="shared" si="505"/>
        <v>3.122723196374138</v>
      </c>
      <c r="AT367" s="234">
        <f t="shared" si="506"/>
        <v>46.348853354622783</v>
      </c>
      <c r="AU367" s="234">
        <f t="shared" si="507"/>
        <v>52.524905898562743</v>
      </c>
    </row>
    <row r="368" spans="34:47" x14ac:dyDescent="0.25">
      <c r="AH368" s="233">
        <v>0.85488425925925926</v>
      </c>
      <c r="AI368" s="420">
        <f t="shared" si="508"/>
        <v>45367.854884259257</v>
      </c>
      <c r="AJ368" s="233" t="s">
        <v>438</v>
      </c>
      <c r="AK368" s="234">
        <v>1.6E-2</v>
      </c>
      <c r="AL368" s="234">
        <v>8.5000000000000006E-2</v>
      </c>
      <c r="AM368" s="234">
        <v>8.8999999999999996E-2</v>
      </c>
      <c r="AN368" s="234">
        <f t="shared" si="501"/>
        <v>274.79964128092411</v>
      </c>
      <c r="AO368" s="234">
        <f t="shared" si="502"/>
        <v>3087.6364188867879</v>
      </c>
      <c r="AP368" s="425">
        <f t="shared" si="503"/>
        <v>49.402182702188604</v>
      </c>
      <c r="AQ368" s="403">
        <f t="shared" si="479"/>
        <v>270.60178195606983</v>
      </c>
      <c r="AR368" s="234">
        <f t="shared" si="504"/>
        <v>3.0533293475658234</v>
      </c>
      <c r="AS368" s="234">
        <f t="shared" si="505"/>
        <v>3.122723196374138</v>
      </c>
      <c r="AT368" s="234">
        <f t="shared" si="506"/>
        <v>46.348853354622783</v>
      </c>
      <c r="AU368" s="234">
        <f t="shared" si="507"/>
        <v>52.524905898562743</v>
      </c>
    </row>
    <row r="369" spans="34:47" x14ac:dyDescent="0.25">
      <c r="AH369" s="233">
        <v>0.85563657407407412</v>
      </c>
      <c r="AI369" s="420">
        <f t="shared" si="508"/>
        <v>45367.855636574073</v>
      </c>
      <c r="AJ369" s="233" t="s">
        <v>438</v>
      </c>
      <c r="AK369" s="234">
        <v>1.4999999999999999E-2</v>
      </c>
      <c r="AL369" s="234">
        <v>8.6999999999999994E-2</v>
      </c>
      <c r="AM369" s="234">
        <v>8.8999999999999996E-2</v>
      </c>
      <c r="AN369" s="234">
        <f t="shared" si="501"/>
        <v>274.79964128092411</v>
      </c>
      <c r="AO369" s="234">
        <f t="shared" si="502"/>
        <v>3087.6364188867879</v>
      </c>
      <c r="AP369" s="425">
        <f t="shared" si="503"/>
        <v>46.314546283301816</v>
      </c>
      <c r="AQ369" s="403">
        <f t="shared" si="479"/>
        <v>276.96888270797723</v>
      </c>
      <c r="AR369" s="234">
        <f t="shared" si="504"/>
        <v>3.0533293475658234</v>
      </c>
      <c r="AS369" s="234">
        <f t="shared" si="505"/>
        <v>3.122723196374138</v>
      </c>
      <c r="AT369" s="234">
        <f t="shared" si="506"/>
        <v>43.261216935735995</v>
      </c>
      <c r="AU369" s="234">
        <f t="shared" si="507"/>
        <v>49.437269479675955</v>
      </c>
    </row>
    <row r="370" spans="34:47" x14ac:dyDescent="0.25">
      <c r="AH370" s="233">
        <v>0.85623842592592592</v>
      </c>
      <c r="AI370" s="420">
        <f t="shared" si="508"/>
        <v>45367.856238425928</v>
      </c>
      <c r="AJ370" s="233" t="s">
        <v>438</v>
      </c>
      <c r="AK370" s="234">
        <v>1.7000000000000001E-2</v>
      </c>
      <c r="AL370" s="234">
        <v>8.8999999999999996E-2</v>
      </c>
      <c r="AM370" s="234">
        <v>8.8999999999999996E-2</v>
      </c>
      <c r="AN370" s="234">
        <f t="shared" si="501"/>
        <v>274.79964128092411</v>
      </c>
      <c r="AO370" s="234">
        <f t="shared" si="502"/>
        <v>3087.6364188867879</v>
      </c>
      <c r="AP370" s="425">
        <f t="shared" si="503"/>
        <v>52.489819121075399</v>
      </c>
      <c r="AQ370" s="403">
        <f t="shared" si="479"/>
        <v>283.3359834598848</v>
      </c>
      <c r="AR370" s="234">
        <f t="shared" si="504"/>
        <v>3.0533293475658234</v>
      </c>
      <c r="AS370" s="234">
        <f t="shared" si="505"/>
        <v>3.122723196374138</v>
      </c>
      <c r="AT370" s="234">
        <f t="shared" si="506"/>
        <v>49.436489773509578</v>
      </c>
      <c r="AU370" s="234">
        <f t="shared" si="507"/>
        <v>55.612542317449538</v>
      </c>
    </row>
    <row r="371" spans="34:47" x14ac:dyDescent="0.25">
      <c r="AH371" s="233">
        <v>0.85700231481481481</v>
      </c>
      <c r="AI371" s="420">
        <f t="shared" si="508"/>
        <v>45367.857002314813</v>
      </c>
      <c r="AJ371" s="233" t="s">
        <v>438</v>
      </c>
      <c r="AK371" s="234">
        <v>0.02</v>
      </c>
      <c r="AL371" s="234">
        <v>8.8999999999999996E-2</v>
      </c>
      <c r="AM371" s="234">
        <v>8.8999999999999996E-2</v>
      </c>
      <c r="AN371" s="234">
        <f t="shared" si="501"/>
        <v>274.79964128092411</v>
      </c>
      <c r="AO371" s="234">
        <f t="shared" si="502"/>
        <v>3087.6364188867879</v>
      </c>
      <c r="AP371" s="425">
        <f t="shared" si="503"/>
        <v>61.752728377735757</v>
      </c>
      <c r="AQ371" s="403">
        <f t="shared" si="479"/>
        <v>283.3359834598848</v>
      </c>
      <c r="AR371" s="234">
        <f t="shared" si="504"/>
        <v>3.0533293475658234</v>
      </c>
      <c r="AS371" s="234">
        <f t="shared" si="505"/>
        <v>3.122723196374138</v>
      </c>
      <c r="AT371" s="234">
        <f t="shared" si="506"/>
        <v>58.699399030169936</v>
      </c>
      <c r="AU371" s="234">
        <f t="shared" si="507"/>
        <v>64.875451574109888</v>
      </c>
    </row>
    <row r="372" spans="34:47" x14ac:dyDescent="0.25">
      <c r="AH372" s="233">
        <v>0.85769675925925926</v>
      </c>
      <c r="AI372" s="420">
        <f t="shared" si="508"/>
        <v>45367.85769675926</v>
      </c>
      <c r="AJ372" s="233" t="s">
        <v>438</v>
      </c>
      <c r="AK372" s="234">
        <v>1.2E-2</v>
      </c>
      <c r="AL372" s="234">
        <v>6.9000000000000006E-2</v>
      </c>
      <c r="AM372" s="234">
        <v>6.9000000000000006E-2</v>
      </c>
      <c r="AN372" s="234">
        <f t="shared" si="501"/>
        <v>274.79964128092411</v>
      </c>
      <c r="AO372" s="234">
        <f t="shared" si="502"/>
        <v>3982.6034968249869</v>
      </c>
      <c r="AP372" s="425">
        <f t="shared" si="503"/>
        <v>47.791241961899843</v>
      </c>
      <c r="AQ372" s="403">
        <f t="shared" si="479"/>
        <v>283.3359834598848</v>
      </c>
      <c r="AR372" s="234">
        <f t="shared" si="504"/>
        <v>3.9257091611560582</v>
      </c>
      <c r="AS372" s="234">
        <f t="shared" si="505"/>
        <v>4.0411711953077072</v>
      </c>
      <c r="AT372" s="234">
        <f t="shared" si="506"/>
        <v>43.865532800743786</v>
      </c>
      <c r="AU372" s="234">
        <f t="shared" si="507"/>
        <v>51.832413157207547</v>
      </c>
    </row>
    <row r="373" spans="34:47" x14ac:dyDescent="0.25">
      <c r="AH373" s="233">
        <v>0.85844907407407411</v>
      </c>
      <c r="AI373" s="420">
        <f t="shared" si="508"/>
        <v>45367.858449074076</v>
      </c>
      <c r="AJ373" s="233" t="s">
        <v>438</v>
      </c>
      <c r="AK373" s="234">
        <v>1.4E-2</v>
      </c>
      <c r="AL373" s="234">
        <v>6.9000000000000006E-2</v>
      </c>
      <c r="AM373" s="234">
        <v>6.9000000000000006E-2</v>
      </c>
      <c r="AN373" s="234">
        <f t="shared" si="501"/>
        <v>274.79964128092411</v>
      </c>
      <c r="AO373" s="234">
        <f t="shared" si="502"/>
        <v>3982.6034968249869</v>
      </c>
      <c r="AP373" s="425">
        <f t="shared" si="503"/>
        <v>55.756448955549821</v>
      </c>
      <c r="AQ373" s="403">
        <f t="shared" si="479"/>
        <v>283.3359834598848</v>
      </c>
      <c r="AR373" s="234">
        <f t="shared" si="504"/>
        <v>3.9257091611560582</v>
      </c>
      <c r="AS373" s="234">
        <f t="shared" si="505"/>
        <v>4.0411711953077072</v>
      </c>
      <c r="AT373" s="234">
        <f t="shared" si="506"/>
        <v>51.830739794393764</v>
      </c>
      <c r="AU373" s="234">
        <f t="shared" si="507"/>
        <v>59.797620150857526</v>
      </c>
    </row>
    <row r="374" spans="34:47" x14ac:dyDescent="0.25">
      <c r="AH374" s="233">
        <v>0.85906249999999995</v>
      </c>
      <c r="AI374" s="420">
        <f t="shared" ref="AI374:AI387" si="509">DATE(2024,3,16) + AH374</f>
        <v>45367.8590625</v>
      </c>
      <c r="AJ374" s="233" t="s">
        <v>438</v>
      </c>
      <c r="AK374" s="234">
        <v>1.4E-2</v>
      </c>
      <c r="AL374" s="234">
        <v>6.9000000000000006E-2</v>
      </c>
      <c r="AM374" s="234">
        <v>6.9000000000000006E-2</v>
      </c>
      <c r="AN374" s="234">
        <f t="shared" si="501"/>
        <v>274.79964128092411</v>
      </c>
      <c r="AO374" s="234">
        <f t="shared" ref="AO374:AO387" si="510">AN374/AM374</f>
        <v>3982.6034968249869</v>
      </c>
      <c r="AP374" s="425">
        <f t="shared" ref="AP374:AP387" si="511">AK374*AO374</f>
        <v>55.756448955549821</v>
      </c>
      <c r="AQ374" s="403">
        <f t="shared" si="479"/>
        <v>283.3359834598848</v>
      </c>
      <c r="AR374" s="234">
        <f t="shared" ref="AR374:AR387" si="512">0.001*((AN374/(AM374+0.001)))</f>
        <v>3.9257091611560582</v>
      </c>
      <c r="AS374" s="234">
        <f t="shared" ref="AS374:AS387" si="513">0.001*((AN374/(AM374-0.001)))</f>
        <v>4.0411711953077072</v>
      </c>
      <c r="AT374" s="234">
        <f t="shared" ref="AT374:AT387" si="514">AP374-AR374</f>
        <v>51.830739794393764</v>
      </c>
      <c r="AU374" s="234">
        <f t="shared" ref="AU374:AU387" si="515">AP374+AS374</f>
        <v>59.797620150857526</v>
      </c>
    </row>
    <row r="375" spans="34:47" x14ac:dyDescent="0.25">
      <c r="AH375" s="233">
        <v>0.85979166666666673</v>
      </c>
      <c r="AI375" s="420">
        <f t="shared" si="509"/>
        <v>45367.859791666669</v>
      </c>
      <c r="AJ375" s="233" t="s">
        <v>438</v>
      </c>
      <c r="AK375" s="234">
        <v>1.2999999999999999E-2</v>
      </c>
      <c r="AL375" s="234">
        <v>6.9000000000000006E-2</v>
      </c>
      <c r="AM375" s="234">
        <v>6.9000000000000006E-2</v>
      </c>
      <c r="AN375" s="234">
        <f t="shared" si="501"/>
        <v>274.79964128092411</v>
      </c>
      <c r="AO375" s="234">
        <f t="shared" si="510"/>
        <v>3982.6034968249869</v>
      </c>
      <c r="AP375" s="425">
        <f t="shared" si="511"/>
        <v>51.773845458724828</v>
      </c>
      <c r="AQ375" s="403">
        <f t="shared" si="479"/>
        <v>283.3359834598848</v>
      </c>
      <c r="AR375" s="234">
        <f t="shared" si="512"/>
        <v>3.9257091611560582</v>
      </c>
      <c r="AS375" s="234">
        <f t="shared" si="513"/>
        <v>4.0411711953077072</v>
      </c>
      <c r="AT375" s="234">
        <f t="shared" si="514"/>
        <v>47.848136297568772</v>
      </c>
      <c r="AU375" s="234">
        <f t="shared" si="515"/>
        <v>55.815016654032533</v>
      </c>
    </row>
    <row r="376" spans="34:47" x14ac:dyDescent="0.25">
      <c r="AH376" s="233">
        <v>0.86041666666666661</v>
      </c>
      <c r="AI376" s="420">
        <f t="shared" si="509"/>
        <v>45367.86041666667</v>
      </c>
      <c r="AJ376" s="233" t="s">
        <v>438</v>
      </c>
      <c r="AK376" s="234">
        <v>1.2999999999999999E-2</v>
      </c>
      <c r="AL376" s="234">
        <v>6.9000000000000006E-2</v>
      </c>
      <c r="AM376" s="234">
        <v>6.9000000000000006E-2</v>
      </c>
      <c r="AN376" s="234">
        <f t="shared" si="501"/>
        <v>274.79964128092411</v>
      </c>
      <c r="AO376" s="234">
        <f t="shared" si="510"/>
        <v>3982.6034968249869</v>
      </c>
      <c r="AP376" s="425">
        <f t="shared" si="511"/>
        <v>51.773845458724828</v>
      </c>
      <c r="AQ376" s="403">
        <f t="shared" si="479"/>
        <v>283.3359834598848</v>
      </c>
      <c r="AR376" s="234">
        <f t="shared" si="512"/>
        <v>3.9257091611560582</v>
      </c>
      <c r="AS376" s="234">
        <f t="shared" si="513"/>
        <v>4.0411711953077072</v>
      </c>
      <c r="AT376" s="234">
        <f t="shared" si="514"/>
        <v>47.848136297568772</v>
      </c>
      <c r="AU376" s="234">
        <f t="shared" si="515"/>
        <v>55.815016654032533</v>
      </c>
    </row>
    <row r="377" spans="34:47" x14ac:dyDescent="0.25">
      <c r="AH377" s="233">
        <v>0.86119212962962965</v>
      </c>
      <c r="AI377" s="420">
        <f t="shared" si="509"/>
        <v>45367.861192129632</v>
      </c>
      <c r="AJ377" s="233" t="s">
        <v>438</v>
      </c>
      <c r="AK377" s="234">
        <v>1.2999999999999999E-2</v>
      </c>
      <c r="AL377" s="234">
        <v>6.9000000000000006E-2</v>
      </c>
      <c r="AM377" s="234">
        <v>6.9000000000000006E-2</v>
      </c>
      <c r="AN377" s="234">
        <f t="shared" si="501"/>
        <v>274.79964128092411</v>
      </c>
      <c r="AO377" s="234">
        <f t="shared" si="510"/>
        <v>3982.6034968249869</v>
      </c>
      <c r="AP377" s="425">
        <f t="shared" si="511"/>
        <v>51.773845458724828</v>
      </c>
      <c r="AQ377" s="403">
        <f t="shared" si="479"/>
        <v>283.3359834598848</v>
      </c>
      <c r="AR377" s="234">
        <f t="shared" si="512"/>
        <v>3.9257091611560582</v>
      </c>
      <c r="AS377" s="234">
        <f t="shared" si="513"/>
        <v>4.0411711953077072</v>
      </c>
      <c r="AT377" s="234">
        <f t="shared" si="514"/>
        <v>47.848136297568772</v>
      </c>
      <c r="AU377" s="234">
        <f t="shared" si="515"/>
        <v>55.815016654032533</v>
      </c>
    </row>
    <row r="378" spans="34:47" x14ac:dyDescent="0.25">
      <c r="AH378" s="233">
        <v>0.86321759259259256</v>
      </c>
      <c r="AI378" s="420">
        <f t="shared" si="509"/>
        <v>45367.863217592596</v>
      </c>
      <c r="AJ378" s="233" t="s">
        <v>438</v>
      </c>
      <c r="AK378" s="234">
        <v>1.0999999999999999E-2</v>
      </c>
      <c r="AL378" s="234">
        <v>6.9000000000000006E-2</v>
      </c>
      <c r="AM378" s="234">
        <v>6.9000000000000006E-2</v>
      </c>
      <c r="AN378" s="234">
        <f t="shared" si="501"/>
        <v>274.79964128092411</v>
      </c>
      <c r="AO378" s="234">
        <f t="shared" si="510"/>
        <v>3982.6034968249869</v>
      </c>
      <c r="AP378" s="425">
        <f t="shared" si="511"/>
        <v>43.80863846507485</v>
      </c>
      <c r="AQ378" s="403">
        <f t="shared" si="479"/>
        <v>283.3359834598848</v>
      </c>
      <c r="AR378" s="234">
        <f t="shared" si="512"/>
        <v>3.9257091611560582</v>
      </c>
      <c r="AS378" s="234">
        <f t="shared" si="513"/>
        <v>4.0411711953077072</v>
      </c>
      <c r="AT378" s="234">
        <f t="shared" si="514"/>
        <v>39.882929303918793</v>
      </c>
      <c r="AU378" s="234">
        <f t="shared" si="515"/>
        <v>47.849809660382554</v>
      </c>
    </row>
    <row r="379" spans="34:47" x14ac:dyDescent="0.25">
      <c r="AH379" s="233">
        <v>0.86534722222222227</v>
      </c>
      <c r="AI379" s="420">
        <f t="shared" si="509"/>
        <v>45367.865347222221</v>
      </c>
      <c r="AJ379" s="233" t="s">
        <v>438</v>
      </c>
      <c r="AK379" s="234">
        <v>1.2999999999999999E-2</v>
      </c>
      <c r="AL379" s="234">
        <v>6.9000000000000006E-2</v>
      </c>
      <c r="AM379" s="234">
        <v>6.9000000000000006E-2</v>
      </c>
      <c r="AN379" s="234">
        <f t="shared" si="501"/>
        <v>274.79964128092411</v>
      </c>
      <c r="AO379" s="234">
        <f t="shared" si="510"/>
        <v>3982.6034968249869</v>
      </c>
      <c r="AP379" s="425">
        <f t="shared" si="511"/>
        <v>51.773845458724828</v>
      </c>
      <c r="AQ379" s="403">
        <f t="shared" si="479"/>
        <v>283.3359834598848</v>
      </c>
      <c r="AR379" s="234">
        <f t="shared" si="512"/>
        <v>3.9257091611560582</v>
      </c>
      <c r="AS379" s="234">
        <f t="shared" si="513"/>
        <v>4.0411711953077072</v>
      </c>
      <c r="AT379" s="234">
        <f t="shared" si="514"/>
        <v>47.848136297568772</v>
      </c>
      <c r="AU379" s="234">
        <f t="shared" si="515"/>
        <v>55.815016654032533</v>
      </c>
    </row>
    <row r="380" spans="34:47" x14ac:dyDescent="0.25">
      <c r="AH380" s="233">
        <v>0.86652777777777779</v>
      </c>
      <c r="AI380" s="420">
        <f t="shared" si="509"/>
        <v>45367.866527777776</v>
      </c>
      <c r="AJ380" s="233" t="s">
        <v>438</v>
      </c>
      <c r="AK380" s="234">
        <v>1.6E-2</v>
      </c>
      <c r="AL380" s="234">
        <v>6.9000000000000006E-2</v>
      </c>
      <c r="AM380" s="234">
        <v>6.9000000000000006E-2</v>
      </c>
      <c r="AN380" s="234">
        <f t="shared" si="501"/>
        <v>274.79964128092411</v>
      </c>
      <c r="AO380" s="234">
        <f t="shared" si="510"/>
        <v>3982.6034968249869</v>
      </c>
      <c r="AP380" s="425">
        <f t="shared" si="511"/>
        <v>63.721655949199793</v>
      </c>
      <c r="AQ380" s="403">
        <f t="shared" si="479"/>
        <v>283.3359834598848</v>
      </c>
      <c r="AR380" s="234">
        <f t="shared" si="512"/>
        <v>3.9257091611560582</v>
      </c>
      <c r="AS380" s="234">
        <f t="shared" si="513"/>
        <v>4.0411711953077072</v>
      </c>
      <c r="AT380" s="234">
        <f t="shared" si="514"/>
        <v>59.795946788043736</v>
      </c>
      <c r="AU380" s="234">
        <f t="shared" si="515"/>
        <v>67.762827144507497</v>
      </c>
    </row>
    <row r="381" spans="34:47" x14ac:dyDescent="0.25">
      <c r="AH381" s="233">
        <v>0.86802083333333335</v>
      </c>
      <c r="AI381" s="420">
        <f t="shared" si="509"/>
        <v>45367.868020833332</v>
      </c>
      <c r="AJ381" s="233" t="s">
        <v>438</v>
      </c>
      <c r="AK381" s="234">
        <v>8.0000000000000002E-3</v>
      </c>
      <c r="AL381" s="234">
        <v>3.6999999999999998E-2</v>
      </c>
      <c r="AM381" s="234">
        <v>3.6999999999999998E-2</v>
      </c>
      <c r="AN381" s="234">
        <f t="shared" si="501"/>
        <v>274.79964128092411</v>
      </c>
      <c r="AO381" s="234">
        <f t="shared" si="510"/>
        <v>7427.017331916868</v>
      </c>
      <c r="AP381" s="425">
        <f t="shared" si="511"/>
        <v>59.416138655334947</v>
      </c>
      <c r="AQ381" s="403">
        <f t="shared" si="479"/>
        <v>283.3359834598848</v>
      </c>
      <c r="AR381" s="234">
        <f t="shared" si="512"/>
        <v>7.2315695073927397</v>
      </c>
      <c r="AS381" s="234">
        <f t="shared" si="513"/>
        <v>7.6333233689145592</v>
      </c>
      <c r="AT381" s="234">
        <f t="shared" si="514"/>
        <v>52.184569147942206</v>
      </c>
      <c r="AU381" s="234">
        <f t="shared" si="515"/>
        <v>67.049462024249507</v>
      </c>
    </row>
    <row r="382" spans="34:47" x14ac:dyDescent="0.25">
      <c r="AH382" s="233">
        <v>0.87157407407407417</v>
      </c>
      <c r="AI382" s="420">
        <f t="shared" si="509"/>
        <v>45367.871574074074</v>
      </c>
      <c r="AJ382" s="233" t="s">
        <v>438</v>
      </c>
      <c r="AK382" s="234">
        <v>8.9999999999999993E-3</v>
      </c>
      <c r="AL382" s="234">
        <v>3.6999999999999998E-2</v>
      </c>
      <c r="AM382" s="234">
        <v>3.6999999999999998E-2</v>
      </c>
      <c r="AN382" s="234">
        <f t="shared" si="501"/>
        <v>274.79964128092411</v>
      </c>
      <c r="AO382" s="234">
        <f t="shared" si="510"/>
        <v>7427.017331916868</v>
      </c>
      <c r="AP382" s="425">
        <f t="shared" si="511"/>
        <v>66.843155987251805</v>
      </c>
      <c r="AQ382" s="403">
        <f t="shared" si="479"/>
        <v>283.3359834598848</v>
      </c>
      <c r="AR382" s="234">
        <f t="shared" si="512"/>
        <v>7.2315695073927397</v>
      </c>
      <c r="AS382" s="234">
        <f t="shared" si="513"/>
        <v>7.6333233689145592</v>
      </c>
      <c r="AT382" s="234">
        <f t="shared" si="514"/>
        <v>59.611586479859064</v>
      </c>
      <c r="AU382" s="234">
        <f t="shared" si="515"/>
        <v>74.476479356166365</v>
      </c>
    </row>
    <row r="383" spans="34:47" x14ac:dyDescent="0.25">
      <c r="AH383" s="233">
        <v>0.87494212962962958</v>
      </c>
      <c r="AI383" s="420">
        <f t="shared" si="509"/>
        <v>45367.874942129631</v>
      </c>
      <c r="AJ383" s="233" t="s">
        <v>438</v>
      </c>
      <c r="AK383" s="234">
        <v>8.0000000000000002E-3</v>
      </c>
      <c r="AL383" s="234">
        <v>3.6999999999999998E-2</v>
      </c>
      <c r="AM383" s="234">
        <v>3.6999999999999998E-2</v>
      </c>
      <c r="AN383" s="234">
        <f t="shared" si="501"/>
        <v>274.79964128092411</v>
      </c>
      <c r="AO383" s="234">
        <f t="shared" si="510"/>
        <v>7427.017331916868</v>
      </c>
      <c r="AP383" s="425">
        <f t="shared" si="511"/>
        <v>59.416138655334947</v>
      </c>
      <c r="AQ383" s="403">
        <f t="shared" si="479"/>
        <v>283.3359834598848</v>
      </c>
      <c r="AR383" s="234">
        <f t="shared" si="512"/>
        <v>7.2315695073927397</v>
      </c>
      <c r="AS383" s="234">
        <f t="shared" si="513"/>
        <v>7.6333233689145592</v>
      </c>
      <c r="AT383" s="234">
        <f t="shared" si="514"/>
        <v>52.184569147942206</v>
      </c>
      <c r="AU383" s="234">
        <f t="shared" si="515"/>
        <v>67.049462024249507</v>
      </c>
    </row>
    <row r="384" spans="34:47" x14ac:dyDescent="0.25">
      <c r="AH384" s="233">
        <v>0.87506944444444434</v>
      </c>
      <c r="AI384" s="420">
        <f t="shared" si="509"/>
        <v>45367.875069444446</v>
      </c>
      <c r="AJ384" s="233" t="s">
        <v>438</v>
      </c>
      <c r="AK384" s="234">
        <v>8.0000000000000002E-3</v>
      </c>
      <c r="AL384" s="234">
        <v>3.6999999999999998E-2</v>
      </c>
      <c r="AM384" s="234">
        <v>3.6999999999999998E-2</v>
      </c>
      <c r="AN384" s="234">
        <f t="shared" si="501"/>
        <v>274.79964128092411</v>
      </c>
      <c r="AO384" s="234">
        <f t="shared" si="510"/>
        <v>7427.017331916868</v>
      </c>
      <c r="AP384" s="425">
        <f t="shared" si="511"/>
        <v>59.416138655334947</v>
      </c>
      <c r="AQ384" s="403">
        <f t="shared" si="479"/>
        <v>283.3359834598848</v>
      </c>
      <c r="AR384" s="234">
        <f t="shared" si="512"/>
        <v>7.2315695073927397</v>
      </c>
      <c r="AS384" s="234">
        <f t="shared" si="513"/>
        <v>7.6333233689145592</v>
      </c>
      <c r="AT384" s="234">
        <f t="shared" si="514"/>
        <v>52.184569147942206</v>
      </c>
      <c r="AU384" s="234">
        <f t="shared" si="515"/>
        <v>67.049462024249507</v>
      </c>
    </row>
    <row r="385" spans="34:47" x14ac:dyDescent="0.25">
      <c r="AH385" s="233">
        <v>0.87717592592592597</v>
      </c>
      <c r="AI385" s="420">
        <f t="shared" si="509"/>
        <v>45367.877175925925</v>
      </c>
      <c r="AJ385" s="233" t="s">
        <v>438</v>
      </c>
      <c r="AK385" s="234">
        <v>8.0000000000000002E-3</v>
      </c>
      <c r="AL385" s="234">
        <v>3.6999999999999998E-2</v>
      </c>
      <c r="AM385" s="234">
        <v>3.6999999999999998E-2</v>
      </c>
      <c r="AN385" s="234">
        <f t="shared" si="501"/>
        <v>274.79964128092411</v>
      </c>
      <c r="AO385" s="234">
        <f t="shared" si="510"/>
        <v>7427.017331916868</v>
      </c>
      <c r="AP385" s="425">
        <f t="shared" si="511"/>
        <v>59.416138655334947</v>
      </c>
      <c r="AQ385" s="403">
        <f t="shared" si="479"/>
        <v>283.3359834598848</v>
      </c>
      <c r="AR385" s="234">
        <f t="shared" si="512"/>
        <v>7.2315695073927397</v>
      </c>
      <c r="AS385" s="234">
        <f t="shared" si="513"/>
        <v>7.6333233689145592</v>
      </c>
      <c r="AT385" s="234">
        <f t="shared" si="514"/>
        <v>52.184569147942206</v>
      </c>
      <c r="AU385" s="234">
        <f t="shared" si="515"/>
        <v>67.049462024249507</v>
      </c>
    </row>
    <row r="386" spans="34:47" x14ac:dyDescent="0.25">
      <c r="AH386" s="233">
        <v>0.87928240740740737</v>
      </c>
      <c r="AI386" s="420">
        <f t="shared" si="509"/>
        <v>45367.879282407404</v>
      </c>
      <c r="AJ386" s="233" t="s">
        <v>438</v>
      </c>
      <c r="AK386" s="234">
        <v>7.0000000000000001E-3</v>
      </c>
      <c r="AL386" s="234">
        <v>3.6999999999999998E-2</v>
      </c>
      <c r="AM386" s="234">
        <v>3.6999999999999998E-2</v>
      </c>
      <c r="AN386" s="234">
        <f t="shared" si="501"/>
        <v>274.79964128092411</v>
      </c>
      <c r="AO386" s="234">
        <f t="shared" si="510"/>
        <v>7427.017331916868</v>
      </c>
      <c r="AP386" s="425">
        <f t="shared" si="511"/>
        <v>51.989121323418075</v>
      </c>
      <c r="AQ386" s="403">
        <f t="shared" si="479"/>
        <v>283.3359834598848</v>
      </c>
      <c r="AR386" s="234">
        <f t="shared" si="512"/>
        <v>7.2315695073927397</v>
      </c>
      <c r="AS386" s="234">
        <f t="shared" si="513"/>
        <v>7.6333233689145592</v>
      </c>
      <c r="AT386" s="234">
        <f t="shared" si="514"/>
        <v>44.757551816025334</v>
      </c>
      <c r="AU386" s="234">
        <f t="shared" si="515"/>
        <v>59.622444692332635</v>
      </c>
    </row>
    <row r="387" spans="34:47" x14ac:dyDescent="0.25">
      <c r="AH387" s="233">
        <v>0.8817476851851852</v>
      </c>
      <c r="AI387" s="420">
        <f t="shared" si="509"/>
        <v>45367.881747685184</v>
      </c>
      <c r="AJ387" s="233" t="s">
        <v>438</v>
      </c>
      <c r="AK387" s="234">
        <v>8.9999999999999993E-3</v>
      </c>
      <c r="AL387" s="234">
        <v>3.6999999999999998E-2</v>
      </c>
      <c r="AM387" s="234">
        <v>3.6999999999999998E-2</v>
      </c>
      <c r="AN387" s="234">
        <f t="shared" si="501"/>
        <v>274.79964128092411</v>
      </c>
      <c r="AO387" s="234">
        <f t="shared" si="510"/>
        <v>7427.017331916868</v>
      </c>
      <c r="AP387" s="425">
        <f t="shared" si="511"/>
        <v>66.843155987251805</v>
      </c>
      <c r="AQ387" s="403">
        <f t="shared" si="479"/>
        <v>283.3359834598848</v>
      </c>
      <c r="AR387" s="234">
        <f t="shared" si="512"/>
        <v>7.2315695073927397</v>
      </c>
      <c r="AS387" s="234">
        <f t="shared" si="513"/>
        <v>7.6333233689145592</v>
      </c>
      <c r="AT387" s="234">
        <f t="shared" si="514"/>
        <v>59.611586479859064</v>
      </c>
      <c r="AU387" s="234">
        <f t="shared" si="515"/>
        <v>74.476479356166365</v>
      </c>
    </row>
    <row r="388" spans="34:47" x14ac:dyDescent="0.25">
      <c r="AH388" s="233">
        <v>0.88548611111111108</v>
      </c>
      <c r="AI388" s="420">
        <f t="shared" ref="AI388:AI400" si="516">DATE(2024,3,16) + AH388</f>
        <v>45367.88548611111</v>
      </c>
      <c r="AJ388" s="233" t="s">
        <v>438</v>
      </c>
      <c r="AK388" s="234">
        <v>0.01</v>
      </c>
      <c r="AL388" s="234">
        <v>3.6999999999999998E-2</v>
      </c>
      <c r="AM388" s="234">
        <v>3.6999999999999998E-2</v>
      </c>
      <c r="AN388" s="234">
        <f t="shared" si="501"/>
        <v>274.79964128092411</v>
      </c>
      <c r="AO388" s="234">
        <f t="shared" ref="AO388:AO400" si="517">AN388/AM388</f>
        <v>7427.017331916868</v>
      </c>
      <c r="AP388" s="425">
        <f t="shared" ref="AP388:AP400" si="518">AK388*AO388</f>
        <v>74.270173319168677</v>
      </c>
      <c r="AQ388" s="403">
        <f t="shared" si="479"/>
        <v>283.3359834598848</v>
      </c>
      <c r="AR388" s="234">
        <f t="shared" ref="AR388:AR400" si="519">0.001*((AN388/(AM388+0.001)))</f>
        <v>7.2315695073927397</v>
      </c>
      <c r="AS388" s="234">
        <f t="shared" ref="AS388:AS400" si="520">0.001*((AN388/(AM388-0.001)))</f>
        <v>7.6333233689145592</v>
      </c>
      <c r="AT388" s="234">
        <f t="shared" ref="AT388:AT400" si="521">AP388-AR388</f>
        <v>67.038603811775943</v>
      </c>
      <c r="AU388" s="234">
        <f t="shared" ref="AU388:AU400" si="522">AP388+AS388</f>
        <v>81.903496688083237</v>
      </c>
    </row>
    <row r="389" spans="34:47" x14ac:dyDescent="0.25">
      <c r="AH389" s="233">
        <v>0.88895833333333341</v>
      </c>
      <c r="AI389" s="420">
        <f t="shared" si="516"/>
        <v>45367.888958333337</v>
      </c>
      <c r="AJ389" s="233" t="s">
        <v>438</v>
      </c>
      <c r="AK389" s="234">
        <v>7.0000000000000001E-3</v>
      </c>
      <c r="AL389" s="234">
        <v>3.6999999999999998E-2</v>
      </c>
      <c r="AM389" s="234">
        <v>3.6999999999999998E-2</v>
      </c>
      <c r="AN389" s="234">
        <f t="shared" si="501"/>
        <v>274.79964128092411</v>
      </c>
      <c r="AO389" s="234">
        <f t="shared" si="517"/>
        <v>7427.017331916868</v>
      </c>
      <c r="AP389" s="425">
        <f t="shared" si="518"/>
        <v>51.989121323418075</v>
      </c>
      <c r="AQ389" s="403">
        <f t="shared" si="479"/>
        <v>283.3359834598848</v>
      </c>
      <c r="AR389" s="234">
        <f t="shared" si="519"/>
        <v>7.2315695073927397</v>
      </c>
      <c r="AS389" s="234">
        <f t="shared" si="520"/>
        <v>7.6333233689145592</v>
      </c>
      <c r="AT389" s="234">
        <f t="shared" si="521"/>
        <v>44.757551816025334</v>
      </c>
      <c r="AU389" s="234">
        <f t="shared" si="522"/>
        <v>59.622444692332635</v>
      </c>
    </row>
    <row r="390" spans="34:47" x14ac:dyDescent="0.25">
      <c r="AH390" s="233">
        <v>0.8924537037037038</v>
      </c>
      <c r="AI390" s="420">
        <f t="shared" si="516"/>
        <v>45367.892453703702</v>
      </c>
      <c r="AJ390" s="233" t="s">
        <v>438</v>
      </c>
      <c r="AK390" s="234">
        <v>0.01</v>
      </c>
      <c r="AL390" s="234">
        <v>3.6999999999999998E-2</v>
      </c>
      <c r="AM390" s="234">
        <v>3.6999999999999998E-2</v>
      </c>
      <c r="AN390" s="234">
        <f t="shared" si="501"/>
        <v>274.79964128092411</v>
      </c>
      <c r="AO390" s="234">
        <f t="shared" si="517"/>
        <v>7427.017331916868</v>
      </c>
      <c r="AP390" s="425">
        <f t="shared" si="518"/>
        <v>74.270173319168677</v>
      </c>
      <c r="AQ390" s="403">
        <f t="shared" si="479"/>
        <v>283.3359834598848</v>
      </c>
      <c r="AR390" s="234">
        <f t="shared" si="519"/>
        <v>7.2315695073927397</v>
      </c>
      <c r="AS390" s="234">
        <f t="shared" si="520"/>
        <v>7.6333233689145592</v>
      </c>
      <c r="AT390" s="234">
        <f t="shared" si="521"/>
        <v>67.038603811775943</v>
      </c>
      <c r="AU390" s="234">
        <f t="shared" si="522"/>
        <v>81.903496688083237</v>
      </c>
    </row>
    <row r="391" spans="34:47" x14ac:dyDescent="0.25">
      <c r="AH391" s="233">
        <v>0.89586805555555549</v>
      </c>
      <c r="AI391" s="420">
        <f t="shared" si="516"/>
        <v>45367.895868055559</v>
      </c>
      <c r="AJ391" s="233" t="s">
        <v>438</v>
      </c>
      <c r="AK391" s="234">
        <v>7.0000000000000001E-3</v>
      </c>
      <c r="AL391" s="234">
        <v>3.6999999999999998E-2</v>
      </c>
      <c r="AM391" s="234">
        <v>3.6999999999999998E-2</v>
      </c>
      <c r="AN391" s="234">
        <f t="shared" si="501"/>
        <v>274.79964128092411</v>
      </c>
      <c r="AO391" s="234">
        <f t="shared" si="517"/>
        <v>7427.017331916868</v>
      </c>
      <c r="AP391" s="425">
        <f t="shared" si="518"/>
        <v>51.989121323418075</v>
      </c>
      <c r="AQ391" s="403">
        <f t="shared" si="479"/>
        <v>283.3359834598848</v>
      </c>
      <c r="AR391" s="234">
        <f t="shared" si="519"/>
        <v>7.2315695073927397</v>
      </c>
      <c r="AS391" s="234">
        <f t="shared" si="520"/>
        <v>7.6333233689145592</v>
      </c>
      <c r="AT391" s="234">
        <f t="shared" si="521"/>
        <v>44.757551816025334</v>
      </c>
      <c r="AU391" s="234">
        <f t="shared" si="522"/>
        <v>59.622444692332635</v>
      </c>
    </row>
    <row r="392" spans="34:47" x14ac:dyDescent="0.25">
      <c r="AH392" s="233">
        <v>0.89939814814814811</v>
      </c>
      <c r="AI392" s="420">
        <f t="shared" si="516"/>
        <v>45367.899398148147</v>
      </c>
      <c r="AJ392" s="233" t="s">
        <v>438</v>
      </c>
      <c r="AK392" s="234">
        <v>7.0000000000000001E-3</v>
      </c>
      <c r="AL392" s="234">
        <v>3.6999999999999998E-2</v>
      </c>
      <c r="AM392" s="234">
        <v>3.6999999999999998E-2</v>
      </c>
      <c r="AN392" s="234">
        <f t="shared" si="501"/>
        <v>274.79964128092411</v>
      </c>
      <c r="AO392" s="234">
        <f t="shared" si="517"/>
        <v>7427.017331916868</v>
      </c>
      <c r="AP392" s="425">
        <f t="shared" si="518"/>
        <v>51.989121323418075</v>
      </c>
      <c r="AQ392" s="403">
        <f t="shared" si="479"/>
        <v>283.3359834598848</v>
      </c>
      <c r="AR392" s="234">
        <f t="shared" si="519"/>
        <v>7.2315695073927397</v>
      </c>
      <c r="AS392" s="234">
        <f t="shared" si="520"/>
        <v>7.6333233689145592</v>
      </c>
      <c r="AT392" s="234">
        <f t="shared" si="521"/>
        <v>44.757551816025334</v>
      </c>
      <c r="AU392" s="234">
        <f t="shared" si="522"/>
        <v>59.622444692332635</v>
      </c>
    </row>
    <row r="393" spans="34:47" x14ac:dyDescent="0.25">
      <c r="AH393" s="233">
        <v>0.90281250000000002</v>
      </c>
      <c r="AI393" s="420">
        <f t="shared" si="516"/>
        <v>45367.902812499997</v>
      </c>
      <c r="AJ393" s="233" t="s">
        <v>438</v>
      </c>
      <c r="AK393" s="234">
        <v>8.0000000000000002E-3</v>
      </c>
      <c r="AL393" s="234">
        <v>3.6999999999999998E-2</v>
      </c>
      <c r="AM393" s="234">
        <v>3.6999999999999998E-2</v>
      </c>
      <c r="AN393" s="234">
        <f t="shared" si="501"/>
        <v>274.79964128092411</v>
      </c>
      <c r="AO393" s="234">
        <f t="shared" si="517"/>
        <v>7427.017331916868</v>
      </c>
      <c r="AP393" s="425">
        <f t="shared" si="518"/>
        <v>59.416138655334947</v>
      </c>
      <c r="AQ393" s="403">
        <f t="shared" si="479"/>
        <v>283.3359834598848</v>
      </c>
      <c r="AR393" s="234">
        <f t="shared" si="519"/>
        <v>7.2315695073927397</v>
      </c>
      <c r="AS393" s="234">
        <f t="shared" si="520"/>
        <v>7.6333233689145592</v>
      </c>
      <c r="AT393" s="234">
        <f t="shared" si="521"/>
        <v>52.184569147942206</v>
      </c>
      <c r="AU393" s="234">
        <f t="shared" si="522"/>
        <v>67.049462024249507</v>
      </c>
    </row>
    <row r="394" spans="34:47" x14ac:dyDescent="0.25">
      <c r="AH394" s="233">
        <v>0.90633101851851849</v>
      </c>
      <c r="AI394" s="420">
        <f t="shared" si="516"/>
        <v>45367.906331018516</v>
      </c>
      <c r="AJ394" s="233" t="s">
        <v>438</v>
      </c>
      <c r="AK394" s="234">
        <v>7.0000000000000001E-3</v>
      </c>
      <c r="AL394" s="234">
        <v>3.6999999999999998E-2</v>
      </c>
      <c r="AM394" s="234">
        <v>3.6999999999999998E-2</v>
      </c>
      <c r="AN394" s="234">
        <f t="shared" si="501"/>
        <v>274.79964128092411</v>
      </c>
      <c r="AO394" s="234">
        <f t="shared" si="517"/>
        <v>7427.017331916868</v>
      </c>
      <c r="AP394" s="425">
        <f t="shared" si="518"/>
        <v>51.989121323418075</v>
      </c>
      <c r="AQ394" s="403">
        <f t="shared" si="479"/>
        <v>283.3359834598848</v>
      </c>
      <c r="AR394" s="234">
        <f t="shared" si="519"/>
        <v>7.2315695073927397</v>
      </c>
      <c r="AS394" s="234">
        <f t="shared" si="520"/>
        <v>7.6333233689145592</v>
      </c>
      <c r="AT394" s="234">
        <f t="shared" si="521"/>
        <v>44.757551816025334</v>
      </c>
      <c r="AU394" s="234">
        <f t="shared" si="522"/>
        <v>59.622444692332635</v>
      </c>
    </row>
    <row r="395" spans="34:47" x14ac:dyDescent="0.25">
      <c r="AH395" s="233">
        <v>0.90972222222222221</v>
      </c>
      <c r="AI395" s="420">
        <f t="shared" si="516"/>
        <v>45367.909722222219</v>
      </c>
      <c r="AJ395" s="233" t="s">
        <v>438</v>
      </c>
      <c r="AK395" s="234">
        <v>7.0000000000000001E-3</v>
      </c>
      <c r="AL395" s="234">
        <v>3.6999999999999998E-2</v>
      </c>
      <c r="AM395" s="234">
        <v>3.6999999999999998E-2</v>
      </c>
      <c r="AN395" s="234">
        <f t="shared" si="501"/>
        <v>274.79964128092411</v>
      </c>
      <c r="AO395" s="234">
        <f t="shared" si="517"/>
        <v>7427.017331916868</v>
      </c>
      <c r="AP395" s="425">
        <f t="shared" si="518"/>
        <v>51.989121323418075</v>
      </c>
      <c r="AQ395" s="403">
        <f t="shared" si="479"/>
        <v>283.3359834598848</v>
      </c>
      <c r="AR395" s="234">
        <f t="shared" si="519"/>
        <v>7.2315695073927397</v>
      </c>
      <c r="AS395" s="234">
        <f t="shared" si="520"/>
        <v>7.6333233689145592</v>
      </c>
      <c r="AT395" s="234">
        <f t="shared" si="521"/>
        <v>44.757551816025334</v>
      </c>
      <c r="AU395" s="234">
        <f t="shared" si="522"/>
        <v>59.622444692332635</v>
      </c>
    </row>
    <row r="396" spans="34:47" x14ac:dyDescent="0.25">
      <c r="AH396" s="233">
        <v>0.9132407407407408</v>
      </c>
      <c r="AI396" s="420">
        <f t="shared" si="516"/>
        <v>45367.913240740738</v>
      </c>
      <c r="AJ396" s="233" t="s">
        <v>438</v>
      </c>
      <c r="AK396" s="234">
        <v>5.0000000000000001E-3</v>
      </c>
      <c r="AL396" s="234">
        <v>3.6999999999999998E-2</v>
      </c>
      <c r="AM396" s="234">
        <v>3.6999999999999998E-2</v>
      </c>
      <c r="AN396" s="234">
        <f t="shared" si="501"/>
        <v>274.79964128092411</v>
      </c>
      <c r="AO396" s="234">
        <f t="shared" si="517"/>
        <v>7427.017331916868</v>
      </c>
      <c r="AP396" s="425">
        <f t="shared" si="518"/>
        <v>37.135086659584339</v>
      </c>
      <c r="AQ396" s="403">
        <f t="shared" si="479"/>
        <v>283.3359834598848</v>
      </c>
      <c r="AR396" s="234">
        <f t="shared" si="519"/>
        <v>7.2315695073927397</v>
      </c>
      <c r="AS396" s="234">
        <f t="shared" si="520"/>
        <v>7.6333233689145592</v>
      </c>
      <c r="AT396" s="234">
        <f t="shared" si="521"/>
        <v>29.903517152191597</v>
      </c>
      <c r="AU396" s="234">
        <f t="shared" si="522"/>
        <v>44.768410028498899</v>
      </c>
    </row>
    <row r="397" spans="34:47" x14ac:dyDescent="0.25">
      <c r="AH397" s="233">
        <v>0.91674768518518512</v>
      </c>
      <c r="AI397" s="420">
        <f t="shared" si="516"/>
        <v>45367.916747685187</v>
      </c>
      <c r="AJ397" s="233" t="s">
        <v>438</v>
      </c>
      <c r="AK397" s="234">
        <v>5.0000000000000001E-3</v>
      </c>
      <c r="AL397" s="234">
        <v>3.6999999999999998E-2</v>
      </c>
      <c r="AM397" s="234">
        <v>3.6999999999999998E-2</v>
      </c>
      <c r="AN397" s="234">
        <f t="shared" si="501"/>
        <v>274.79964128092411</v>
      </c>
      <c r="AO397" s="234">
        <f t="shared" si="517"/>
        <v>7427.017331916868</v>
      </c>
      <c r="AP397" s="425">
        <f t="shared" si="518"/>
        <v>37.135086659584339</v>
      </c>
      <c r="AQ397" s="403">
        <f t="shared" ref="AQ397:AQ411" si="523">(AL397*AO397)/SIN(RADIANS(-$AB$7))</f>
        <v>283.3359834598848</v>
      </c>
      <c r="AR397" s="234">
        <f t="shared" si="519"/>
        <v>7.2315695073927397</v>
      </c>
      <c r="AS397" s="234">
        <f t="shared" si="520"/>
        <v>7.6333233689145592</v>
      </c>
      <c r="AT397" s="234">
        <f t="shared" si="521"/>
        <v>29.903517152191597</v>
      </c>
      <c r="AU397" s="234">
        <f t="shared" si="522"/>
        <v>44.768410028498899</v>
      </c>
    </row>
    <row r="398" spans="34:47" x14ac:dyDescent="0.25">
      <c r="AH398" s="233">
        <v>0.92024305555555552</v>
      </c>
      <c r="AI398" s="420">
        <f t="shared" si="516"/>
        <v>45367.920243055552</v>
      </c>
      <c r="AJ398" s="233" t="s">
        <v>438</v>
      </c>
      <c r="AK398" s="234">
        <v>6.0000000000000001E-3</v>
      </c>
      <c r="AL398" s="234">
        <v>3.6999999999999998E-2</v>
      </c>
      <c r="AM398" s="234">
        <v>3.6999999999999998E-2</v>
      </c>
      <c r="AN398" s="234">
        <f t="shared" si="501"/>
        <v>274.79964128092411</v>
      </c>
      <c r="AO398" s="234">
        <f t="shared" si="517"/>
        <v>7427.017331916868</v>
      </c>
      <c r="AP398" s="425">
        <f t="shared" si="518"/>
        <v>44.56210399150121</v>
      </c>
      <c r="AQ398" s="403">
        <f t="shared" si="523"/>
        <v>283.3359834598848</v>
      </c>
      <c r="AR398" s="234">
        <f t="shared" si="519"/>
        <v>7.2315695073927397</v>
      </c>
      <c r="AS398" s="234">
        <f t="shared" si="520"/>
        <v>7.6333233689145592</v>
      </c>
      <c r="AT398" s="234">
        <f t="shared" si="521"/>
        <v>37.330534484108469</v>
      </c>
      <c r="AU398" s="234">
        <f t="shared" si="522"/>
        <v>52.195427360415771</v>
      </c>
    </row>
    <row r="399" spans="34:47" x14ac:dyDescent="0.25">
      <c r="AH399" s="233">
        <v>0.92363425925925924</v>
      </c>
      <c r="AI399" s="420">
        <f t="shared" si="516"/>
        <v>45367.923634259256</v>
      </c>
      <c r="AJ399" s="233" t="s">
        <v>438</v>
      </c>
      <c r="AK399" s="234">
        <v>5.0000000000000001E-3</v>
      </c>
      <c r="AL399" s="234">
        <v>3.6999999999999998E-2</v>
      </c>
      <c r="AM399" s="234">
        <v>3.6999999999999998E-2</v>
      </c>
      <c r="AN399" s="234">
        <f t="shared" si="501"/>
        <v>274.79964128092411</v>
      </c>
      <c r="AO399" s="234">
        <f t="shared" si="517"/>
        <v>7427.017331916868</v>
      </c>
      <c r="AP399" s="425">
        <f t="shared" si="518"/>
        <v>37.135086659584339</v>
      </c>
      <c r="AQ399" s="403">
        <f t="shared" si="523"/>
        <v>283.3359834598848</v>
      </c>
      <c r="AR399" s="234">
        <f t="shared" si="519"/>
        <v>7.2315695073927397</v>
      </c>
      <c r="AS399" s="234">
        <f t="shared" si="520"/>
        <v>7.6333233689145592</v>
      </c>
      <c r="AT399" s="234">
        <f t="shared" si="521"/>
        <v>29.903517152191597</v>
      </c>
      <c r="AU399" s="234">
        <f t="shared" si="522"/>
        <v>44.768410028498899</v>
      </c>
    </row>
    <row r="400" spans="34:47" x14ac:dyDescent="0.25">
      <c r="AH400" s="233">
        <v>0.92711805555555549</v>
      </c>
      <c r="AI400" s="420">
        <f t="shared" si="516"/>
        <v>45367.927118055559</v>
      </c>
      <c r="AJ400" s="233" t="s">
        <v>438</v>
      </c>
      <c r="AK400" s="234">
        <v>6.0000000000000001E-3</v>
      </c>
      <c r="AL400" s="234">
        <v>3.6999999999999998E-2</v>
      </c>
      <c r="AM400" s="234">
        <v>3.6999999999999998E-2</v>
      </c>
      <c r="AN400" s="234">
        <f t="shared" si="501"/>
        <v>274.79964128092411</v>
      </c>
      <c r="AO400" s="234">
        <f t="shared" si="517"/>
        <v>7427.017331916868</v>
      </c>
      <c r="AP400" s="425">
        <f t="shared" si="518"/>
        <v>44.56210399150121</v>
      </c>
      <c r="AQ400" s="403">
        <f t="shared" si="523"/>
        <v>283.3359834598848</v>
      </c>
      <c r="AR400" s="234">
        <f t="shared" si="519"/>
        <v>7.2315695073927397</v>
      </c>
      <c r="AS400" s="234">
        <f t="shared" si="520"/>
        <v>7.6333233689145592</v>
      </c>
      <c r="AT400" s="234">
        <f t="shared" si="521"/>
        <v>37.330534484108469</v>
      </c>
      <c r="AU400" s="234">
        <f t="shared" si="522"/>
        <v>52.195427360415771</v>
      </c>
    </row>
    <row r="401" spans="34:47" x14ac:dyDescent="0.25">
      <c r="AH401" s="233">
        <v>0.93062500000000004</v>
      </c>
      <c r="AI401" s="420">
        <f t="shared" ref="AI401:AI411" si="524">DATE(2024,3,16) + AH401</f>
        <v>45367.930625000001</v>
      </c>
      <c r="AJ401" s="233" t="s">
        <v>438</v>
      </c>
      <c r="AK401" s="234">
        <v>5.0000000000000001E-3</v>
      </c>
      <c r="AL401" s="234">
        <v>3.6999999999999998E-2</v>
      </c>
      <c r="AM401" s="234">
        <v>3.6999999999999998E-2</v>
      </c>
      <c r="AN401" s="234">
        <f t="shared" si="501"/>
        <v>274.79964128092411</v>
      </c>
      <c r="AO401" s="234">
        <f t="shared" ref="AO401:AO411" si="525">AN401/AM401</f>
        <v>7427.017331916868</v>
      </c>
      <c r="AP401" s="425">
        <f t="shared" ref="AP401:AP411" si="526">AK401*AO401</f>
        <v>37.135086659584339</v>
      </c>
      <c r="AQ401" s="403">
        <f t="shared" si="523"/>
        <v>283.3359834598848</v>
      </c>
      <c r="AR401" s="234">
        <f t="shared" ref="AR401:AR411" si="527">0.001*((AN401/(AM401+0.001)))</f>
        <v>7.2315695073927397</v>
      </c>
      <c r="AS401" s="234">
        <f t="shared" ref="AS401:AS411" si="528">0.001*((AN401/(AM401-0.001)))</f>
        <v>7.6333233689145592</v>
      </c>
      <c r="AT401" s="234">
        <f t="shared" ref="AT401:AT411" si="529">AP401-AR401</f>
        <v>29.903517152191597</v>
      </c>
      <c r="AU401" s="234">
        <f t="shared" ref="AU401:AU411" si="530">AP401+AS401</f>
        <v>44.768410028498899</v>
      </c>
    </row>
    <row r="402" spans="34:47" x14ac:dyDescent="0.25">
      <c r="AH402" s="233">
        <v>0.93407407407407417</v>
      </c>
      <c r="AI402" s="420">
        <f t="shared" si="524"/>
        <v>45367.934074074074</v>
      </c>
      <c r="AJ402" s="233" t="s">
        <v>438</v>
      </c>
      <c r="AK402" s="234">
        <v>6.0000000000000001E-3</v>
      </c>
      <c r="AL402" s="234">
        <v>3.6999999999999998E-2</v>
      </c>
      <c r="AM402" s="234">
        <v>3.6999999999999998E-2</v>
      </c>
      <c r="AN402" s="234">
        <f t="shared" si="501"/>
        <v>274.79964128092411</v>
      </c>
      <c r="AO402" s="234">
        <f t="shared" si="525"/>
        <v>7427.017331916868</v>
      </c>
      <c r="AP402" s="425">
        <f t="shared" si="526"/>
        <v>44.56210399150121</v>
      </c>
      <c r="AQ402" s="403">
        <f t="shared" si="523"/>
        <v>283.3359834598848</v>
      </c>
      <c r="AR402" s="234">
        <f t="shared" si="527"/>
        <v>7.2315695073927397</v>
      </c>
      <c r="AS402" s="234">
        <f t="shared" si="528"/>
        <v>7.6333233689145592</v>
      </c>
      <c r="AT402" s="234">
        <f t="shared" si="529"/>
        <v>37.330534484108469</v>
      </c>
      <c r="AU402" s="234">
        <f t="shared" si="530"/>
        <v>52.195427360415771</v>
      </c>
    </row>
    <row r="403" spans="34:47" x14ac:dyDescent="0.25">
      <c r="AH403" s="233">
        <v>0.93758101851851849</v>
      </c>
      <c r="AI403" s="420">
        <f t="shared" si="524"/>
        <v>45367.937581018516</v>
      </c>
      <c r="AJ403" s="233" t="s">
        <v>438</v>
      </c>
      <c r="AK403" s="234">
        <v>6.0000000000000001E-3</v>
      </c>
      <c r="AL403" s="234">
        <v>3.6999999999999998E-2</v>
      </c>
      <c r="AM403" s="234">
        <v>3.6999999999999998E-2</v>
      </c>
      <c r="AN403" s="234">
        <f t="shared" si="501"/>
        <v>274.79964128092411</v>
      </c>
      <c r="AO403" s="234">
        <f t="shared" si="525"/>
        <v>7427.017331916868</v>
      </c>
      <c r="AP403" s="425">
        <f t="shared" si="526"/>
        <v>44.56210399150121</v>
      </c>
      <c r="AQ403" s="403">
        <f t="shared" si="523"/>
        <v>283.3359834598848</v>
      </c>
      <c r="AR403" s="234">
        <f t="shared" si="527"/>
        <v>7.2315695073927397</v>
      </c>
      <c r="AS403" s="234">
        <f t="shared" si="528"/>
        <v>7.6333233689145592</v>
      </c>
      <c r="AT403" s="234">
        <f t="shared" si="529"/>
        <v>37.330534484108469</v>
      </c>
      <c r="AU403" s="234">
        <f t="shared" si="530"/>
        <v>52.195427360415771</v>
      </c>
    </row>
    <row r="404" spans="34:47" x14ac:dyDescent="0.25">
      <c r="AH404" s="233">
        <v>0.94098379629629625</v>
      </c>
      <c r="AI404" s="420">
        <f t="shared" si="524"/>
        <v>45367.940983796296</v>
      </c>
      <c r="AJ404" s="233" t="s">
        <v>438</v>
      </c>
      <c r="AK404" s="234">
        <v>6.0000000000000001E-3</v>
      </c>
      <c r="AL404" s="234">
        <v>3.6999999999999998E-2</v>
      </c>
      <c r="AM404" s="234">
        <v>3.6999999999999998E-2</v>
      </c>
      <c r="AN404" s="234">
        <f t="shared" si="501"/>
        <v>274.79964128092411</v>
      </c>
      <c r="AO404" s="234">
        <f t="shared" si="525"/>
        <v>7427.017331916868</v>
      </c>
      <c r="AP404" s="425">
        <f t="shared" si="526"/>
        <v>44.56210399150121</v>
      </c>
      <c r="AQ404" s="403">
        <f t="shared" si="523"/>
        <v>283.3359834598848</v>
      </c>
      <c r="AR404" s="234">
        <f t="shared" si="527"/>
        <v>7.2315695073927397</v>
      </c>
      <c r="AS404" s="234">
        <f t="shared" si="528"/>
        <v>7.6333233689145592</v>
      </c>
      <c r="AT404" s="234">
        <f t="shared" si="529"/>
        <v>37.330534484108469</v>
      </c>
      <c r="AU404" s="234">
        <f t="shared" si="530"/>
        <v>52.195427360415771</v>
      </c>
    </row>
    <row r="405" spans="34:47" x14ac:dyDescent="0.25">
      <c r="AH405" s="233">
        <v>0.94450231481481473</v>
      </c>
      <c r="AI405" s="420">
        <f t="shared" si="524"/>
        <v>45367.944502314815</v>
      </c>
      <c r="AJ405" s="233" t="s">
        <v>438</v>
      </c>
      <c r="AK405" s="234">
        <v>6.0000000000000001E-3</v>
      </c>
      <c r="AL405" s="234">
        <v>3.6999999999999998E-2</v>
      </c>
      <c r="AM405" s="234">
        <v>3.6999999999999998E-2</v>
      </c>
      <c r="AN405" s="234">
        <f t="shared" si="501"/>
        <v>274.79964128092411</v>
      </c>
      <c r="AO405" s="234">
        <f t="shared" si="525"/>
        <v>7427.017331916868</v>
      </c>
      <c r="AP405" s="425">
        <f t="shared" si="526"/>
        <v>44.56210399150121</v>
      </c>
      <c r="AQ405" s="403">
        <f t="shared" si="523"/>
        <v>283.3359834598848</v>
      </c>
      <c r="AR405" s="234">
        <f t="shared" si="527"/>
        <v>7.2315695073927397</v>
      </c>
      <c r="AS405" s="234">
        <f t="shared" si="528"/>
        <v>7.6333233689145592</v>
      </c>
      <c r="AT405" s="234">
        <f t="shared" si="529"/>
        <v>37.330534484108469</v>
      </c>
      <c r="AU405" s="234">
        <f t="shared" si="530"/>
        <v>52.195427360415771</v>
      </c>
    </row>
    <row r="406" spans="34:47" x14ac:dyDescent="0.25">
      <c r="AH406" s="233">
        <v>0.94791666666666663</v>
      </c>
      <c r="AI406" s="420">
        <f t="shared" si="524"/>
        <v>45367.947916666664</v>
      </c>
      <c r="AJ406" s="233" t="s">
        <v>438</v>
      </c>
      <c r="AK406" s="234">
        <v>6.0000000000000001E-3</v>
      </c>
      <c r="AL406" s="234">
        <v>3.6999999999999998E-2</v>
      </c>
      <c r="AM406" s="234">
        <v>3.6999999999999998E-2</v>
      </c>
      <c r="AN406" s="234">
        <f t="shared" si="501"/>
        <v>274.79964128092411</v>
      </c>
      <c r="AO406" s="234">
        <f t="shared" si="525"/>
        <v>7427.017331916868</v>
      </c>
      <c r="AP406" s="425">
        <f t="shared" si="526"/>
        <v>44.56210399150121</v>
      </c>
      <c r="AQ406" s="403">
        <f t="shared" si="523"/>
        <v>283.3359834598848</v>
      </c>
      <c r="AR406" s="234">
        <f t="shared" si="527"/>
        <v>7.2315695073927397</v>
      </c>
      <c r="AS406" s="234">
        <f t="shared" si="528"/>
        <v>7.6333233689145592</v>
      </c>
      <c r="AT406" s="234">
        <f t="shared" si="529"/>
        <v>37.330534484108469</v>
      </c>
      <c r="AU406" s="234">
        <f t="shared" si="530"/>
        <v>52.195427360415771</v>
      </c>
    </row>
    <row r="407" spans="34:47" x14ac:dyDescent="0.25">
      <c r="AH407" s="233">
        <v>0.95146990740740733</v>
      </c>
      <c r="AI407" s="420">
        <f t="shared" si="524"/>
        <v>45367.951469907406</v>
      </c>
      <c r="AJ407" s="233" t="s">
        <v>438</v>
      </c>
      <c r="AK407" s="234">
        <v>6.0000000000000001E-3</v>
      </c>
      <c r="AL407" s="234">
        <v>3.6999999999999998E-2</v>
      </c>
      <c r="AM407" s="234">
        <v>3.6999999999999998E-2</v>
      </c>
      <c r="AN407" s="234">
        <f t="shared" si="501"/>
        <v>274.79964128092411</v>
      </c>
      <c r="AO407" s="234">
        <f t="shared" si="525"/>
        <v>7427.017331916868</v>
      </c>
      <c r="AP407" s="425">
        <f t="shared" si="526"/>
        <v>44.56210399150121</v>
      </c>
      <c r="AQ407" s="403">
        <f t="shared" si="523"/>
        <v>283.3359834598848</v>
      </c>
      <c r="AR407" s="234">
        <f t="shared" si="527"/>
        <v>7.2315695073927397</v>
      </c>
      <c r="AS407" s="234">
        <f t="shared" si="528"/>
        <v>7.6333233689145592</v>
      </c>
      <c r="AT407" s="234">
        <f t="shared" si="529"/>
        <v>37.330534484108469</v>
      </c>
      <c r="AU407" s="234">
        <f t="shared" si="530"/>
        <v>52.195427360415771</v>
      </c>
    </row>
    <row r="408" spans="34:47" x14ac:dyDescent="0.25">
      <c r="AH408" s="233">
        <v>0.95488425925925924</v>
      </c>
      <c r="AI408" s="420">
        <f t="shared" si="524"/>
        <v>45367.954884259256</v>
      </c>
      <c r="AJ408" s="233" t="s">
        <v>438</v>
      </c>
      <c r="AK408" s="234">
        <v>5.0000000000000001E-3</v>
      </c>
      <c r="AL408" s="234">
        <v>3.6999999999999998E-2</v>
      </c>
      <c r="AM408" s="234">
        <v>3.6999999999999998E-2</v>
      </c>
      <c r="AN408" s="234">
        <f t="shared" si="501"/>
        <v>274.79964128092411</v>
      </c>
      <c r="AO408" s="234">
        <f t="shared" si="525"/>
        <v>7427.017331916868</v>
      </c>
      <c r="AP408" s="425">
        <f t="shared" si="526"/>
        <v>37.135086659584339</v>
      </c>
      <c r="AQ408" s="403">
        <f t="shared" si="523"/>
        <v>283.3359834598848</v>
      </c>
      <c r="AR408" s="234">
        <f t="shared" si="527"/>
        <v>7.2315695073927397</v>
      </c>
      <c r="AS408" s="234">
        <f t="shared" si="528"/>
        <v>7.6333233689145592</v>
      </c>
      <c r="AT408" s="234">
        <f t="shared" si="529"/>
        <v>29.903517152191597</v>
      </c>
      <c r="AU408" s="234">
        <f t="shared" si="530"/>
        <v>44.768410028498899</v>
      </c>
    </row>
    <row r="409" spans="34:47" x14ac:dyDescent="0.25">
      <c r="AH409" s="233">
        <v>0.95836805555555549</v>
      </c>
      <c r="AI409" s="420">
        <f t="shared" si="524"/>
        <v>45367.958368055559</v>
      </c>
      <c r="AJ409" s="233" t="s">
        <v>438</v>
      </c>
      <c r="AK409" s="234">
        <v>5.0000000000000001E-3</v>
      </c>
      <c r="AL409" s="234">
        <v>3.6999999999999998E-2</v>
      </c>
      <c r="AM409" s="234">
        <v>3.6999999999999998E-2</v>
      </c>
      <c r="AN409" s="234">
        <f t="shared" si="501"/>
        <v>274.79964128092411</v>
      </c>
      <c r="AO409" s="234">
        <f t="shared" si="525"/>
        <v>7427.017331916868</v>
      </c>
      <c r="AP409" s="425">
        <f t="shared" si="526"/>
        <v>37.135086659584339</v>
      </c>
      <c r="AQ409" s="403">
        <f t="shared" si="523"/>
        <v>283.3359834598848</v>
      </c>
      <c r="AR409" s="234">
        <f t="shared" si="527"/>
        <v>7.2315695073927397</v>
      </c>
      <c r="AS409" s="234">
        <f t="shared" si="528"/>
        <v>7.6333233689145592</v>
      </c>
      <c r="AT409" s="234">
        <f t="shared" si="529"/>
        <v>29.903517152191597</v>
      </c>
      <c r="AU409" s="234">
        <f t="shared" si="530"/>
        <v>44.768410028498899</v>
      </c>
    </row>
    <row r="410" spans="34:47" x14ac:dyDescent="0.25">
      <c r="AH410" s="233">
        <v>0.96185185185185185</v>
      </c>
      <c r="AI410" s="420">
        <f t="shared" si="524"/>
        <v>45367.961851851855</v>
      </c>
      <c r="AJ410" s="233" t="s">
        <v>438</v>
      </c>
      <c r="AK410" s="234">
        <v>5.0000000000000001E-3</v>
      </c>
      <c r="AL410" s="234">
        <v>3.6999999999999998E-2</v>
      </c>
      <c r="AM410" s="234">
        <v>3.6999999999999998E-2</v>
      </c>
      <c r="AN410" s="234">
        <f t="shared" si="501"/>
        <v>274.79964128092411</v>
      </c>
      <c r="AO410" s="234">
        <f t="shared" si="525"/>
        <v>7427.017331916868</v>
      </c>
      <c r="AP410" s="425">
        <f t="shared" si="526"/>
        <v>37.135086659584339</v>
      </c>
      <c r="AQ410" s="403">
        <f t="shared" si="523"/>
        <v>283.3359834598848</v>
      </c>
      <c r="AR410" s="234">
        <f t="shared" si="527"/>
        <v>7.2315695073927397</v>
      </c>
      <c r="AS410" s="234">
        <f t="shared" si="528"/>
        <v>7.6333233689145592</v>
      </c>
      <c r="AT410" s="234">
        <f t="shared" si="529"/>
        <v>29.903517152191597</v>
      </c>
      <c r="AU410" s="234">
        <f t="shared" si="530"/>
        <v>44.768410028498899</v>
      </c>
    </row>
    <row r="411" spans="34:47" x14ac:dyDescent="0.25">
      <c r="AH411" s="233">
        <v>0.96531250000000002</v>
      </c>
      <c r="AI411" s="420">
        <f t="shared" si="524"/>
        <v>45367.965312499997</v>
      </c>
      <c r="AJ411" s="233" t="s">
        <v>438</v>
      </c>
      <c r="AK411" s="234">
        <v>5.0000000000000001E-3</v>
      </c>
      <c r="AL411" s="234">
        <v>3.6999999999999998E-2</v>
      </c>
      <c r="AM411" s="234">
        <v>3.6999999999999998E-2</v>
      </c>
      <c r="AN411" s="234">
        <f t="shared" si="501"/>
        <v>274.79964128092411</v>
      </c>
      <c r="AO411" s="234">
        <f t="shared" si="525"/>
        <v>7427.017331916868</v>
      </c>
      <c r="AP411" s="425">
        <f t="shared" si="526"/>
        <v>37.135086659584339</v>
      </c>
      <c r="AQ411" s="403">
        <f t="shared" si="523"/>
        <v>283.3359834598848</v>
      </c>
      <c r="AR411" s="234">
        <f t="shared" si="527"/>
        <v>7.2315695073927397</v>
      </c>
      <c r="AS411" s="234">
        <f t="shared" si="528"/>
        <v>7.6333233689145592</v>
      </c>
      <c r="AT411" s="234">
        <f t="shared" si="529"/>
        <v>29.903517152191597</v>
      </c>
      <c r="AU411" s="234">
        <f t="shared" si="530"/>
        <v>44.768410028498899</v>
      </c>
    </row>
  </sheetData>
  <sortState xmlns:xlrd2="http://schemas.microsoft.com/office/spreadsheetml/2017/richdata2" ref="A532:F559">
    <sortCondition ref="B532:B559"/>
  </sortState>
  <mergeCells count="8">
    <mergeCell ref="A1:F1"/>
    <mergeCell ref="AH3:AU3"/>
    <mergeCell ref="AY3:BL3"/>
    <mergeCell ref="A2:F2"/>
    <mergeCell ref="J2:S2"/>
    <mergeCell ref="W2:AD2"/>
    <mergeCell ref="AH2:AU2"/>
    <mergeCell ref="AY2:BL2"/>
  </mergeCells>
  <conditionalFormatting sqref="AP3:AP1048576 AP1">
    <cfRule type="colorScale" priority="7">
      <colorScale>
        <cfvo type="min"/>
        <cfvo type="max"/>
        <color rgb="FFFCFCFF"/>
        <color rgb="FFF8696B"/>
      </colorScale>
    </cfRule>
  </conditionalFormatting>
  <conditionalFormatting sqref="AP3:AP411">
    <cfRule type="colorScale" priority="5940">
      <colorScale>
        <cfvo type="min"/>
        <cfvo type="max"/>
        <color theme="5" tint="0.79998168889431442"/>
        <color theme="5" tint="-0.249977111117893"/>
      </colorScale>
    </cfRule>
    <cfRule type="colorScale" priority="5941">
      <colorScale>
        <cfvo type="min"/>
        <cfvo type="max"/>
        <color rgb="FFFCFCFF"/>
        <color rgb="FFF8696B"/>
      </colorScale>
    </cfRule>
  </conditionalFormatting>
  <conditionalFormatting sqref="AP142:AP227">
    <cfRule type="colorScale" priority="4842">
      <colorScale>
        <cfvo type="min"/>
        <cfvo type="max"/>
        <color rgb="FFFCFCFF"/>
        <color rgb="FFF8696B"/>
      </colorScale>
    </cfRule>
  </conditionalFormatting>
  <conditionalFormatting sqref="AP228:AP296">
    <cfRule type="colorScale" priority="4849">
      <colorScale>
        <cfvo type="min"/>
        <cfvo type="max"/>
        <color rgb="FFFCFCFF"/>
        <color rgb="FFF8696B"/>
      </colorScale>
    </cfRule>
  </conditionalFormatting>
  <conditionalFormatting sqref="AP297:AP359">
    <cfRule type="colorScale" priority="4856">
      <colorScale>
        <cfvo type="min"/>
        <cfvo type="max"/>
        <color rgb="FFFCFCFF"/>
        <color rgb="FFF8696B"/>
      </colorScale>
    </cfRule>
  </conditionalFormatting>
  <conditionalFormatting sqref="AR3:AR1048576 AR1">
    <cfRule type="colorScale" priority="6">
      <colorScale>
        <cfvo type="min"/>
        <cfvo type="percentile" val="50"/>
        <cfvo type="max"/>
        <color rgb="FF63BE7B"/>
        <color rgb="FFFFEB84"/>
        <color rgb="FFF8696B"/>
      </colorScale>
    </cfRule>
  </conditionalFormatting>
  <conditionalFormatting sqref="AR1:AS1 AR3:AS1048576">
    <cfRule type="colorScale" priority="1">
      <colorScale>
        <cfvo type="min"/>
        <cfvo type="percentile" val="50"/>
        <cfvo type="max"/>
        <color rgb="FF63BE7B"/>
        <color rgb="FFFFEB84"/>
        <color rgb="FFF8696B"/>
      </colorScale>
    </cfRule>
  </conditionalFormatting>
  <conditionalFormatting sqref="AS3:AS1048576 AS1">
    <cfRule type="colorScale" priority="5">
      <colorScale>
        <cfvo type="min"/>
        <cfvo type="percentile" val="50"/>
        <cfvo type="max"/>
        <color rgb="FF63BE7B"/>
        <color rgb="FFFFEB84"/>
        <color rgb="FFF8696B"/>
      </colorScale>
    </cfRule>
  </conditionalFormatting>
  <conditionalFormatting sqref="BG3:BG243">
    <cfRule type="colorScale" priority="5841">
      <colorScale>
        <cfvo type="min"/>
        <cfvo type="max"/>
        <color theme="5" tint="0.79998168889431442"/>
        <color theme="5" tint="-0.249977111117893"/>
      </colorScale>
    </cfRule>
    <cfRule type="colorScale" priority="5842">
      <colorScale>
        <cfvo type="min"/>
        <cfvo type="max"/>
        <color rgb="FFFCFCFF"/>
        <color rgb="FFF8696B"/>
      </colorScale>
    </cfRule>
  </conditionalFormatting>
  <conditionalFormatting sqref="BG252:BG1048576 BG1 BG3:BG243">
    <cfRule type="colorScale" priority="11">
      <colorScale>
        <cfvo type="min"/>
        <cfvo type="max"/>
        <color theme="0"/>
        <color theme="8"/>
      </colorScale>
    </cfRule>
  </conditionalFormatting>
  <conditionalFormatting sqref="BI3:BI1048576 BI1">
    <cfRule type="colorScale" priority="4">
      <colorScale>
        <cfvo type="min"/>
        <cfvo type="percentile" val="50"/>
        <cfvo type="max"/>
        <color rgb="FF63BE7B"/>
        <color rgb="FFFFEB84"/>
        <color rgb="FFF8696B"/>
      </colorScale>
    </cfRule>
  </conditionalFormatting>
  <conditionalFormatting sqref="BI1:BJ1 BI3:BJ1048576">
    <cfRule type="colorScale" priority="2">
      <colorScale>
        <cfvo type="min"/>
        <cfvo type="percentile" val="50"/>
        <cfvo type="max"/>
        <color rgb="FF63BE7B"/>
        <color rgb="FFFFEB84"/>
        <color rgb="FFF8696B"/>
      </colorScale>
    </cfRule>
  </conditionalFormatting>
  <conditionalFormatting sqref="BJ3:BJ1048576 BJ1">
    <cfRule type="colorScale" priority="3">
      <colorScale>
        <cfvo type="min"/>
        <cfvo type="percentile" val="50"/>
        <cfvo type="max"/>
        <color rgb="FF63BE7B"/>
        <color rgb="FFFFEB84"/>
        <color rgb="FFF8696B"/>
      </colorScale>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1244D-DE54-4D75-AF7A-6F6C227935B4}">
  <sheetPr codeName="Sheet5"/>
  <dimension ref="A1:V48"/>
  <sheetViews>
    <sheetView workbookViewId="0">
      <selection sqref="A1:F1"/>
    </sheetView>
  </sheetViews>
  <sheetFormatPr defaultRowHeight="15" x14ac:dyDescent="0.25"/>
  <cols>
    <col min="1" max="1" width="13.28515625" style="7" customWidth="1"/>
    <col min="2" max="2" width="15.7109375" style="7" customWidth="1"/>
    <col min="3" max="3" width="21" style="7" customWidth="1"/>
    <col min="4" max="4" width="62.28515625" style="7" customWidth="1"/>
    <col min="5" max="5" width="36.28515625" style="7" customWidth="1"/>
    <col min="6" max="6" width="21" style="7" customWidth="1"/>
    <col min="7" max="7" width="10.42578125" style="761" customWidth="1"/>
    <col min="8" max="8" width="11" style="816" customWidth="1"/>
    <col min="9" max="9" width="11" customWidth="1"/>
    <col min="11" max="11" width="16.7109375" customWidth="1"/>
    <col min="12" max="12" width="14.7109375" customWidth="1"/>
    <col min="13" max="13" width="17.140625" customWidth="1"/>
    <col min="14" max="14" width="15.7109375" customWidth="1"/>
    <col min="15" max="15" width="16.7109375" customWidth="1"/>
    <col min="16" max="16" width="17.140625" customWidth="1"/>
    <col min="17" max="17" width="17.7109375" customWidth="1"/>
    <col min="18" max="18" width="15.85546875" style="306" customWidth="1"/>
    <col min="19" max="19" width="20.28515625" style="306" customWidth="1"/>
  </cols>
  <sheetData>
    <row r="1" spans="1:22" ht="27" thickBot="1" x14ac:dyDescent="0.3">
      <c r="A1" s="746" t="s">
        <v>10</v>
      </c>
      <c r="B1" s="746"/>
      <c r="C1" s="746"/>
      <c r="D1" s="746"/>
      <c r="E1" s="746"/>
      <c r="F1" s="746"/>
      <c r="G1" s="739"/>
      <c r="H1" s="813"/>
      <c r="T1" s="809"/>
      <c r="U1" s="809"/>
      <c r="V1" s="809"/>
    </row>
    <row r="2" spans="1:22" ht="48" customHeight="1" thickBot="1" x14ac:dyDescent="0.3">
      <c r="A2" s="786" t="s">
        <v>584</v>
      </c>
      <c r="B2" s="787"/>
      <c r="C2" s="787"/>
      <c r="D2" s="787"/>
      <c r="E2" s="787"/>
      <c r="F2" s="788"/>
      <c r="G2" s="808"/>
      <c r="H2" s="814"/>
      <c r="J2" s="789" t="s">
        <v>585</v>
      </c>
      <c r="K2" s="790"/>
      <c r="L2" s="790"/>
      <c r="M2" s="790"/>
      <c r="N2" s="790"/>
      <c r="O2" s="790"/>
      <c r="P2" s="790"/>
      <c r="Q2" s="790"/>
      <c r="R2" s="790"/>
      <c r="S2" s="791"/>
      <c r="T2" s="810"/>
      <c r="U2" s="810"/>
      <c r="V2" s="810"/>
    </row>
    <row r="3" spans="1:22" x14ac:dyDescent="0.25">
      <c r="A3" s="5"/>
      <c r="B3" s="5"/>
      <c r="C3" s="5"/>
      <c r="D3" s="5"/>
      <c r="E3" s="5"/>
      <c r="F3" s="5"/>
      <c r="G3" s="5"/>
      <c r="H3" s="815"/>
      <c r="T3" s="809"/>
      <c r="U3" s="809"/>
      <c r="V3" s="809"/>
    </row>
    <row r="4" spans="1:22" ht="57" thickBot="1" x14ac:dyDescent="0.3">
      <c r="A4" s="6" t="s">
        <v>0</v>
      </c>
      <c r="B4" s="6" t="s">
        <v>1</v>
      </c>
      <c r="C4" s="6" t="s">
        <v>2</v>
      </c>
      <c r="D4" s="6" t="s">
        <v>3</v>
      </c>
      <c r="E4" s="6" t="s">
        <v>4</v>
      </c>
      <c r="F4" s="6" t="s">
        <v>5</v>
      </c>
      <c r="G4" s="767"/>
      <c r="H4" s="777"/>
      <c r="J4" s="219" t="s">
        <v>64</v>
      </c>
      <c r="K4" s="258" t="s">
        <v>65</v>
      </c>
      <c r="L4" s="219" t="s">
        <v>304</v>
      </c>
      <c r="M4" s="219" t="s">
        <v>305</v>
      </c>
      <c r="N4" s="219" t="s">
        <v>66</v>
      </c>
      <c r="O4" s="219" t="s">
        <v>296</v>
      </c>
      <c r="P4" s="320" t="s">
        <v>306</v>
      </c>
      <c r="Q4" s="320" t="s">
        <v>294</v>
      </c>
      <c r="R4" s="320" t="s">
        <v>302</v>
      </c>
      <c r="S4" s="320" t="s">
        <v>303</v>
      </c>
    </row>
    <row r="5" spans="1:22" ht="30" x14ac:dyDescent="0.3">
      <c r="A5" s="466">
        <v>45441</v>
      </c>
      <c r="B5" s="467">
        <v>0.53208333333333335</v>
      </c>
      <c r="C5" s="15" t="s">
        <v>474</v>
      </c>
      <c r="D5" s="15" t="s">
        <v>136</v>
      </c>
      <c r="E5" s="15" t="s">
        <v>476</v>
      </c>
      <c r="F5" s="15" t="s">
        <v>475</v>
      </c>
      <c r="J5" s="579" t="s">
        <v>319</v>
      </c>
      <c r="K5" s="580">
        <v>0.54270833333333335</v>
      </c>
      <c r="L5" s="580">
        <v>0.54716435185185186</v>
      </c>
      <c r="M5" s="580"/>
      <c r="N5" s="580">
        <f>MAX(K5:M5)</f>
        <v>0.54716435185185186</v>
      </c>
      <c r="O5" s="580">
        <f>N5-K5</f>
        <v>4.4560185185185119E-3</v>
      </c>
      <c r="P5" s="581">
        <f>O5*86400</f>
        <v>384.99999999999943</v>
      </c>
      <c r="Q5" s="581">
        <v>75.3</v>
      </c>
      <c r="R5" s="581">
        <f>Q5/P5</f>
        <v>0.19558441558441586</v>
      </c>
      <c r="S5" s="709">
        <f>R5*60</f>
        <v>11.735064935064951</v>
      </c>
    </row>
    <row r="6" spans="1:22" ht="30" x14ac:dyDescent="0.3">
      <c r="B6" s="64">
        <v>0.53262731481481485</v>
      </c>
      <c r="C6" s="7" t="s">
        <v>323</v>
      </c>
      <c r="D6" s="7" t="s">
        <v>481</v>
      </c>
      <c r="E6" s="7" t="s">
        <v>491</v>
      </c>
      <c r="F6" s="7" t="s">
        <v>473</v>
      </c>
      <c r="J6" s="576" t="s">
        <v>311</v>
      </c>
      <c r="K6" s="577">
        <v>0.53895833333333332</v>
      </c>
      <c r="L6" s="577">
        <v>0.54130787037037031</v>
      </c>
      <c r="M6" s="577"/>
      <c r="N6" s="577">
        <f>MAX(K6:M6)</f>
        <v>0.54130787037037031</v>
      </c>
      <c r="O6" s="577">
        <f t="shared" ref="O6:O19" si="0">N6-K6</f>
        <v>2.3495370370369972E-3</v>
      </c>
      <c r="P6" s="578">
        <f t="shared" ref="P6:P19" si="1">O6*86400</f>
        <v>202.99999999999656</v>
      </c>
      <c r="Q6" s="578">
        <v>104.6</v>
      </c>
      <c r="R6" s="578">
        <f t="shared" ref="R6:R19" si="2">Q6/P6</f>
        <v>0.51527093596059981</v>
      </c>
      <c r="S6" s="710">
        <f t="shared" ref="S6:S19" si="3">R6*60</f>
        <v>30.916256157635988</v>
      </c>
    </row>
    <row r="7" spans="1:22" ht="18.75" x14ac:dyDescent="0.3">
      <c r="B7" s="64">
        <v>0.53278935185185183</v>
      </c>
      <c r="C7" s="7" t="s">
        <v>474</v>
      </c>
      <c r="D7" s="7" t="s">
        <v>489</v>
      </c>
      <c r="F7" s="7" t="s">
        <v>490</v>
      </c>
      <c r="J7" s="573" t="s">
        <v>321</v>
      </c>
      <c r="K7" s="574">
        <v>0.53555555555555556</v>
      </c>
      <c r="L7" s="574">
        <v>0.53756944444444443</v>
      </c>
      <c r="M7" s="574"/>
      <c r="N7" s="574">
        <f t="shared" ref="N7:N19" si="4">MAX(K7:M7)</f>
        <v>0.53756944444444443</v>
      </c>
      <c r="O7" s="574">
        <f t="shared" si="0"/>
        <v>2.0138888888888706E-3</v>
      </c>
      <c r="P7" s="575">
        <f t="shared" si="1"/>
        <v>173.99999999999841</v>
      </c>
      <c r="Q7" s="575">
        <v>438.2</v>
      </c>
      <c r="R7" s="575">
        <f t="shared" si="2"/>
        <v>2.5183908045977241</v>
      </c>
      <c r="S7" s="711">
        <f t="shared" si="3"/>
        <v>151.10344827586346</v>
      </c>
    </row>
    <row r="8" spans="1:22" ht="18.75" x14ac:dyDescent="0.3">
      <c r="B8" s="64">
        <v>0.53340277777777778</v>
      </c>
      <c r="C8" s="7" t="s">
        <v>323</v>
      </c>
      <c r="D8" s="7" t="s">
        <v>477</v>
      </c>
      <c r="F8" s="7" t="s">
        <v>478</v>
      </c>
      <c r="J8" s="570" t="s">
        <v>322</v>
      </c>
      <c r="K8" s="571">
        <v>0.5336805555555556</v>
      </c>
      <c r="L8" s="571">
        <v>0.53475694444444444</v>
      </c>
      <c r="M8" s="571"/>
      <c r="N8" s="571">
        <f t="shared" si="4"/>
        <v>0.53475694444444444</v>
      </c>
      <c r="O8" s="571">
        <f t="shared" si="0"/>
        <v>1.0763888888888351E-3</v>
      </c>
      <c r="P8" s="572">
        <f t="shared" si="1"/>
        <v>92.999999999995353</v>
      </c>
      <c r="Q8" s="572">
        <v>100</v>
      </c>
      <c r="R8" s="572">
        <f t="shared" si="2"/>
        <v>1.0752688172043547</v>
      </c>
      <c r="S8" s="712">
        <f t="shared" si="3"/>
        <v>64.51612903226129</v>
      </c>
    </row>
    <row r="9" spans="1:22" ht="18.75" x14ac:dyDescent="0.3">
      <c r="B9" s="64">
        <v>0.5336805555555556</v>
      </c>
      <c r="C9" s="7" t="s">
        <v>323</v>
      </c>
      <c r="D9" s="7" t="s">
        <v>479</v>
      </c>
      <c r="F9" s="7" t="s">
        <v>480</v>
      </c>
      <c r="J9" s="582" t="s">
        <v>323</v>
      </c>
      <c r="K9" s="583">
        <v>0.53262731481481485</v>
      </c>
      <c r="L9" s="583">
        <v>0.53340277777777778</v>
      </c>
      <c r="M9" s="583">
        <v>0.5336805555555556</v>
      </c>
      <c r="N9" s="583">
        <f t="shared" si="4"/>
        <v>0.5336805555555556</v>
      </c>
      <c r="O9" s="583">
        <f t="shared" si="0"/>
        <v>1.0532407407407574E-3</v>
      </c>
      <c r="P9" s="584">
        <f t="shared" si="1"/>
        <v>91.000000000001435</v>
      </c>
      <c r="Q9" s="584">
        <v>205.4</v>
      </c>
      <c r="R9" s="584">
        <f t="shared" si="2"/>
        <v>2.2571428571428216</v>
      </c>
      <c r="S9" s="713">
        <f t="shared" si="3"/>
        <v>135.42857142856928</v>
      </c>
    </row>
    <row r="10" spans="1:22" ht="18.75" x14ac:dyDescent="0.3">
      <c r="B10" s="64">
        <v>0.53475694444444444</v>
      </c>
      <c r="C10" s="7" t="s">
        <v>322</v>
      </c>
      <c r="D10" s="7" t="s">
        <v>439</v>
      </c>
      <c r="F10" s="7" t="s">
        <v>480</v>
      </c>
      <c r="J10" s="585" t="s">
        <v>474</v>
      </c>
      <c r="K10" s="586">
        <v>0.53208333333333335</v>
      </c>
      <c r="L10" s="586">
        <v>0.53278935185185183</v>
      </c>
      <c r="M10" s="586">
        <v>0.53555555555555556</v>
      </c>
      <c r="N10" s="586">
        <f t="shared" si="4"/>
        <v>0.53555555555555556</v>
      </c>
      <c r="O10" s="586">
        <f t="shared" si="0"/>
        <v>3.4722222222222099E-3</v>
      </c>
      <c r="P10" s="587">
        <f t="shared" si="1"/>
        <v>299.99999999999892</v>
      </c>
      <c r="Q10" s="587">
        <v>522.20000000000005</v>
      </c>
      <c r="R10" s="587">
        <f t="shared" si="2"/>
        <v>1.740666666666673</v>
      </c>
      <c r="S10" s="714">
        <f t="shared" si="3"/>
        <v>104.44000000000038</v>
      </c>
    </row>
    <row r="11" spans="1:22" ht="18.75" x14ac:dyDescent="0.3">
      <c r="B11" s="64">
        <v>0.53555555555555556</v>
      </c>
      <c r="C11" s="7" t="s">
        <v>474</v>
      </c>
      <c r="D11" s="7" t="s">
        <v>488</v>
      </c>
      <c r="F11" s="7" t="s">
        <v>475</v>
      </c>
      <c r="J11" s="588" t="s">
        <v>324</v>
      </c>
      <c r="K11" s="589">
        <v>0.53677083333333331</v>
      </c>
      <c r="L11" s="589">
        <v>0.53710648148148155</v>
      </c>
      <c r="M11" s="589">
        <v>0.53696759259259264</v>
      </c>
      <c r="N11" s="589">
        <f t="shared" si="4"/>
        <v>0.53710648148148155</v>
      </c>
      <c r="O11" s="589">
        <f t="shared" si="0"/>
        <v>3.3564814814823762E-4</v>
      </c>
      <c r="P11" s="590">
        <f t="shared" si="1"/>
        <v>29.000000000007731</v>
      </c>
      <c r="Q11" s="590">
        <v>164.6</v>
      </c>
      <c r="R11" s="590">
        <f t="shared" si="2"/>
        <v>5.6758620689640038</v>
      </c>
      <c r="S11" s="715">
        <f t="shared" si="3"/>
        <v>340.55172413784021</v>
      </c>
    </row>
    <row r="12" spans="1:22" ht="30" x14ac:dyDescent="0.3">
      <c r="B12" s="64">
        <v>0.53593750000000007</v>
      </c>
      <c r="C12" s="7" t="s">
        <v>321</v>
      </c>
      <c r="D12" s="7" t="s">
        <v>492</v>
      </c>
      <c r="E12" s="7" t="s">
        <v>493</v>
      </c>
      <c r="F12" s="7" t="s">
        <v>184</v>
      </c>
      <c r="J12" s="591" t="s">
        <v>325</v>
      </c>
      <c r="K12" s="592">
        <v>0.53872685185185187</v>
      </c>
      <c r="L12" s="592"/>
      <c r="M12" s="592"/>
      <c r="N12" s="592">
        <f t="shared" si="4"/>
        <v>0.53872685185185187</v>
      </c>
      <c r="O12" s="592">
        <f t="shared" si="0"/>
        <v>0</v>
      </c>
      <c r="P12" s="593">
        <f t="shared" si="1"/>
        <v>0</v>
      </c>
      <c r="Q12" s="593">
        <v>85.1</v>
      </c>
      <c r="R12" s="593"/>
      <c r="S12" s="716"/>
    </row>
    <row r="13" spans="1:22" ht="18.75" x14ac:dyDescent="0.3">
      <c r="B13" s="64">
        <v>0.53677083333333331</v>
      </c>
      <c r="C13" s="7" t="s">
        <v>324</v>
      </c>
      <c r="D13" s="7" t="s">
        <v>486</v>
      </c>
      <c r="E13" s="7" t="s">
        <v>487</v>
      </c>
      <c r="F13" s="7" t="s">
        <v>475</v>
      </c>
      <c r="J13" s="606" t="s">
        <v>327</v>
      </c>
      <c r="K13" s="607">
        <v>0.53892361111111109</v>
      </c>
      <c r="L13" s="607"/>
      <c r="M13" s="607">
        <v>0.5415740740740741</v>
      </c>
      <c r="N13" s="607">
        <f t="shared" si="4"/>
        <v>0.5415740740740741</v>
      </c>
      <c r="O13" s="607">
        <f t="shared" si="0"/>
        <v>2.6504629629630072E-3</v>
      </c>
      <c r="P13" s="608">
        <f t="shared" si="1"/>
        <v>229.00000000000381</v>
      </c>
      <c r="Q13" s="608">
        <v>324.5</v>
      </c>
      <c r="R13" s="608">
        <f t="shared" si="2"/>
        <v>1.4170305676855659</v>
      </c>
      <c r="S13" s="717">
        <f t="shared" si="3"/>
        <v>85.021834061133958</v>
      </c>
    </row>
    <row r="14" spans="1:22" ht="30" x14ac:dyDescent="0.3">
      <c r="B14" s="64">
        <v>0.53696759259259264</v>
      </c>
      <c r="C14" s="7" t="s">
        <v>324</v>
      </c>
      <c r="D14" s="7" t="s">
        <v>171</v>
      </c>
      <c r="E14" s="7" t="s">
        <v>482</v>
      </c>
      <c r="F14" s="7" t="s">
        <v>475</v>
      </c>
      <c r="J14" s="603" t="s">
        <v>328</v>
      </c>
      <c r="K14" s="604">
        <v>0.54251157407407413</v>
      </c>
      <c r="L14" s="604"/>
      <c r="M14" s="604">
        <v>0.56020833333333331</v>
      </c>
      <c r="N14" s="604">
        <f t="shared" si="4"/>
        <v>0.56020833333333331</v>
      </c>
      <c r="O14" s="604">
        <f t="shared" si="0"/>
        <v>1.7696759259259176E-2</v>
      </c>
      <c r="P14" s="605">
        <f t="shared" si="1"/>
        <v>1528.9999999999927</v>
      </c>
      <c r="Q14" s="605">
        <v>395.8</v>
      </c>
      <c r="R14" s="605">
        <f t="shared" si="2"/>
        <v>0.25886200130804571</v>
      </c>
      <c r="S14" s="718">
        <f t="shared" si="3"/>
        <v>15.531720078482742</v>
      </c>
    </row>
    <row r="15" spans="1:22" ht="18.75" x14ac:dyDescent="0.3">
      <c r="B15" s="64">
        <v>0.53710648148148155</v>
      </c>
      <c r="C15" s="7" t="s">
        <v>324</v>
      </c>
      <c r="D15" s="7" t="s">
        <v>439</v>
      </c>
      <c r="F15" s="7" t="s">
        <v>475</v>
      </c>
      <c r="J15" s="600" t="s">
        <v>329</v>
      </c>
      <c r="K15" s="601">
        <v>0.5630208333333333</v>
      </c>
      <c r="L15" s="601"/>
      <c r="M15" s="601"/>
      <c r="N15" s="601">
        <f t="shared" si="4"/>
        <v>0.5630208333333333</v>
      </c>
      <c r="O15" s="601">
        <f t="shared" si="0"/>
        <v>0</v>
      </c>
      <c r="P15" s="602">
        <f t="shared" si="1"/>
        <v>0</v>
      </c>
      <c r="Q15" s="602">
        <v>49.5</v>
      </c>
      <c r="R15" s="602"/>
      <c r="S15" s="719"/>
    </row>
    <row r="16" spans="1:22" ht="18.75" x14ac:dyDescent="0.3">
      <c r="B16" s="64">
        <v>0.53756944444444443</v>
      </c>
      <c r="C16" s="7" t="s">
        <v>321</v>
      </c>
      <c r="D16" s="7" t="s">
        <v>498</v>
      </c>
      <c r="F16" s="7" t="s">
        <v>480</v>
      </c>
      <c r="J16" s="597" t="s">
        <v>330</v>
      </c>
      <c r="K16" s="598">
        <v>0.57718749999999996</v>
      </c>
      <c r="L16" s="598">
        <v>0.57965277777777779</v>
      </c>
      <c r="M16" s="598"/>
      <c r="N16" s="598">
        <f t="shared" si="4"/>
        <v>0.57965277777777779</v>
      </c>
      <c r="O16" s="598">
        <f t="shared" si="0"/>
        <v>2.4652777777778301E-3</v>
      </c>
      <c r="P16" s="599">
        <f t="shared" si="1"/>
        <v>213.00000000000452</v>
      </c>
      <c r="Q16" s="599">
        <v>127.3</v>
      </c>
      <c r="R16" s="599">
        <f t="shared" si="2"/>
        <v>0.5976525821596117</v>
      </c>
      <c r="S16" s="720">
        <f t="shared" si="3"/>
        <v>35.859154929576704</v>
      </c>
    </row>
    <row r="17" spans="2:19" ht="18.75" x14ac:dyDescent="0.3">
      <c r="B17" s="64">
        <v>0.53872685185185187</v>
      </c>
      <c r="C17" s="7" t="s">
        <v>325</v>
      </c>
      <c r="D17" s="7" t="s">
        <v>484</v>
      </c>
      <c r="F17" s="7" t="s">
        <v>475</v>
      </c>
      <c r="J17" s="594" t="s">
        <v>331</v>
      </c>
      <c r="K17" s="595">
        <v>0.5743287037037037</v>
      </c>
      <c r="L17" s="595">
        <v>0.57510416666666664</v>
      </c>
      <c r="M17" s="595">
        <v>0.57592592592592595</v>
      </c>
      <c r="N17" s="595">
        <f t="shared" si="4"/>
        <v>0.57592592592592595</v>
      </c>
      <c r="O17" s="595">
        <f t="shared" si="0"/>
        <v>1.5972222222222499E-3</v>
      </c>
      <c r="P17" s="596">
        <f t="shared" si="1"/>
        <v>138.00000000000239</v>
      </c>
      <c r="Q17" s="596">
        <v>154.1</v>
      </c>
      <c r="R17" s="596">
        <f t="shared" si="2"/>
        <v>1.1166666666666474</v>
      </c>
      <c r="S17" s="721">
        <f t="shared" si="3"/>
        <v>66.999999999998849</v>
      </c>
    </row>
    <row r="18" spans="2:19" ht="30" x14ac:dyDescent="0.3">
      <c r="B18" s="64">
        <v>0.53892361111111109</v>
      </c>
      <c r="C18" s="7" t="s">
        <v>327</v>
      </c>
      <c r="D18" s="7" t="s">
        <v>485</v>
      </c>
      <c r="F18" s="7" t="s">
        <v>475</v>
      </c>
      <c r="J18" s="615" t="s">
        <v>512</v>
      </c>
      <c r="K18" s="616">
        <v>0.58148148148148149</v>
      </c>
      <c r="L18" s="611"/>
      <c r="M18" s="616">
        <v>0.59857638888888887</v>
      </c>
      <c r="N18" s="609">
        <f t="shared" si="4"/>
        <v>0.59857638888888887</v>
      </c>
      <c r="O18" s="609">
        <f t="shared" si="0"/>
        <v>1.7094907407407378E-2</v>
      </c>
      <c r="P18" s="610">
        <f t="shared" si="1"/>
        <v>1476.9999999999975</v>
      </c>
      <c r="Q18" s="611">
        <v>84.3</v>
      </c>
      <c r="R18" s="610">
        <f t="shared" si="2"/>
        <v>5.7075152335815935E-2</v>
      </c>
      <c r="S18" s="722">
        <f t="shared" si="3"/>
        <v>3.424509140148956</v>
      </c>
    </row>
    <row r="19" spans="2:19" ht="18.75" x14ac:dyDescent="0.3">
      <c r="B19" s="64">
        <v>0.53895833333333332</v>
      </c>
      <c r="C19" s="7" t="s">
        <v>311</v>
      </c>
      <c r="D19" s="7" t="s">
        <v>497</v>
      </c>
      <c r="F19" s="7" t="s">
        <v>480</v>
      </c>
      <c r="J19" s="617" t="s">
        <v>523</v>
      </c>
      <c r="K19" s="618">
        <v>0.66087962962962965</v>
      </c>
      <c r="L19" s="614"/>
      <c r="M19" s="618">
        <v>0.69207175925925923</v>
      </c>
      <c r="N19" s="612">
        <f t="shared" si="4"/>
        <v>0.69207175925925923</v>
      </c>
      <c r="O19" s="612">
        <f t="shared" si="0"/>
        <v>3.1192129629629584E-2</v>
      </c>
      <c r="P19" s="613">
        <f t="shared" si="1"/>
        <v>2694.9999999999959</v>
      </c>
      <c r="Q19" s="614">
        <v>173.1</v>
      </c>
      <c r="R19" s="613">
        <f t="shared" si="2"/>
        <v>6.4230055658627189E-2</v>
      </c>
      <c r="S19" s="723">
        <f t="shared" si="3"/>
        <v>3.8538033395176314</v>
      </c>
    </row>
    <row r="20" spans="2:19" x14ac:dyDescent="0.25">
      <c r="B20" s="64">
        <v>0.54130787037037031</v>
      </c>
      <c r="C20" s="7" t="s">
        <v>311</v>
      </c>
      <c r="D20" s="7" t="s">
        <v>496</v>
      </c>
      <c r="F20" s="7" t="s">
        <v>480</v>
      </c>
      <c r="J20" s="380"/>
      <c r="Q20" s="306">
        <f>SUM(Q5:Q19)</f>
        <v>3004</v>
      </c>
    </row>
    <row r="21" spans="2:19" x14ac:dyDescent="0.25">
      <c r="B21" s="64">
        <v>0.5415740740740741</v>
      </c>
      <c r="C21" s="7" t="s">
        <v>327</v>
      </c>
      <c r="D21" s="7" t="s">
        <v>171</v>
      </c>
      <c r="F21" s="7" t="s">
        <v>184</v>
      </c>
      <c r="J21" s="380"/>
    </row>
    <row r="22" spans="2:19" ht="30" x14ac:dyDescent="0.25">
      <c r="B22" s="64">
        <v>0.54251157407407413</v>
      </c>
      <c r="C22" s="7" t="s">
        <v>328</v>
      </c>
      <c r="D22" s="7" t="s">
        <v>483</v>
      </c>
      <c r="F22" s="7" t="s">
        <v>480</v>
      </c>
      <c r="J22" s="380"/>
    </row>
    <row r="23" spans="2:19" x14ac:dyDescent="0.25">
      <c r="B23" s="64">
        <v>0.54270833333333335</v>
      </c>
      <c r="C23" s="7" t="s">
        <v>319</v>
      </c>
      <c r="D23" s="7" t="s">
        <v>495</v>
      </c>
      <c r="F23" s="7" t="s">
        <v>480</v>
      </c>
      <c r="J23" s="380"/>
    </row>
    <row r="24" spans="2:19" x14ac:dyDescent="0.25">
      <c r="B24" s="64">
        <v>0.54408564814814808</v>
      </c>
      <c r="C24" s="7" t="s">
        <v>328</v>
      </c>
      <c r="D24" s="7" t="s">
        <v>501</v>
      </c>
      <c r="F24" s="7" t="s">
        <v>184</v>
      </c>
      <c r="J24" s="380"/>
    </row>
    <row r="25" spans="2:19" x14ac:dyDescent="0.25">
      <c r="B25" s="64">
        <v>0.54604166666666665</v>
      </c>
      <c r="C25" s="7" t="s">
        <v>328</v>
      </c>
      <c r="D25" s="7" t="s">
        <v>500</v>
      </c>
      <c r="F25" s="7" t="s">
        <v>184</v>
      </c>
      <c r="J25" s="380"/>
    </row>
    <row r="26" spans="2:19" x14ac:dyDescent="0.25">
      <c r="B26" s="64">
        <v>0.54716435185185186</v>
      </c>
      <c r="C26" s="7" t="s">
        <v>319</v>
      </c>
      <c r="D26" s="7" t="s">
        <v>494</v>
      </c>
      <c r="F26" s="7" t="s">
        <v>480</v>
      </c>
      <c r="J26" s="380"/>
    </row>
    <row r="27" spans="2:19" x14ac:dyDescent="0.25">
      <c r="B27" s="64">
        <v>0.5508912037037037</v>
      </c>
      <c r="C27" s="7" t="s">
        <v>330</v>
      </c>
      <c r="D27" s="7" t="s">
        <v>499</v>
      </c>
      <c r="F27" s="7" t="s">
        <v>475</v>
      </c>
      <c r="J27" s="380"/>
    </row>
    <row r="28" spans="2:19" x14ac:dyDescent="0.25">
      <c r="B28" s="64">
        <v>0.5508912037037037</v>
      </c>
      <c r="C28" s="7" t="s">
        <v>328</v>
      </c>
      <c r="D28" s="7" t="s">
        <v>505</v>
      </c>
      <c r="F28" s="7" t="s">
        <v>475</v>
      </c>
      <c r="J28" s="380"/>
    </row>
    <row r="29" spans="2:19" x14ac:dyDescent="0.25">
      <c r="B29" s="64">
        <v>0.55155092592592592</v>
      </c>
      <c r="C29" s="7" t="s">
        <v>328</v>
      </c>
      <c r="D29" s="7" t="s">
        <v>506</v>
      </c>
      <c r="F29" s="7" t="s">
        <v>184</v>
      </c>
      <c r="J29" s="380"/>
    </row>
    <row r="30" spans="2:19" x14ac:dyDescent="0.25">
      <c r="B30" s="64">
        <v>0.55525462962962957</v>
      </c>
      <c r="C30" s="7" t="s">
        <v>328</v>
      </c>
      <c r="D30" s="7" t="s">
        <v>504</v>
      </c>
      <c r="F30" s="7" t="s">
        <v>478</v>
      </c>
      <c r="J30" s="380"/>
    </row>
    <row r="31" spans="2:19" x14ac:dyDescent="0.25">
      <c r="B31" s="64">
        <v>0.56020833333333331</v>
      </c>
      <c r="C31" s="7" t="s">
        <v>328</v>
      </c>
      <c r="D31" s="7" t="s">
        <v>503</v>
      </c>
      <c r="F31" s="7" t="s">
        <v>480</v>
      </c>
      <c r="J31" s="380"/>
    </row>
    <row r="32" spans="2:19" x14ac:dyDescent="0.25">
      <c r="B32" s="64">
        <v>0.5630208333333333</v>
      </c>
      <c r="C32" s="7" t="s">
        <v>329</v>
      </c>
      <c r="D32" s="7" t="s">
        <v>502</v>
      </c>
      <c r="F32" s="7" t="s">
        <v>480</v>
      </c>
      <c r="J32" s="380"/>
    </row>
    <row r="33" spans="2:10" x14ac:dyDescent="0.25">
      <c r="B33" s="64">
        <v>0.5743287037037037</v>
      </c>
      <c r="C33" s="7" t="s">
        <v>331</v>
      </c>
      <c r="D33" s="7" t="s">
        <v>507</v>
      </c>
      <c r="F33" s="7" t="s">
        <v>473</v>
      </c>
      <c r="J33" s="380"/>
    </row>
    <row r="34" spans="2:10" x14ac:dyDescent="0.25">
      <c r="B34" s="64">
        <v>0.57510416666666664</v>
      </c>
      <c r="C34" s="7" t="s">
        <v>331</v>
      </c>
      <c r="D34" s="7" t="s">
        <v>439</v>
      </c>
      <c r="F34" s="7" t="s">
        <v>473</v>
      </c>
      <c r="J34" s="380"/>
    </row>
    <row r="35" spans="2:10" x14ac:dyDescent="0.25">
      <c r="B35" s="64">
        <v>0.57592592592592595</v>
      </c>
      <c r="C35" s="7" t="s">
        <v>331</v>
      </c>
      <c r="D35" s="7" t="s">
        <v>508</v>
      </c>
      <c r="F35" s="7" t="s">
        <v>475</v>
      </c>
      <c r="J35" s="380"/>
    </row>
    <row r="36" spans="2:10" x14ac:dyDescent="0.25">
      <c r="B36" s="64">
        <v>0.57718749999999996</v>
      </c>
      <c r="C36" s="7" t="s">
        <v>330</v>
      </c>
      <c r="D36" s="7" t="s">
        <v>509</v>
      </c>
      <c r="F36" s="7" t="s">
        <v>473</v>
      </c>
      <c r="J36" s="380"/>
    </row>
    <row r="37" spans="2:10" x14ac:dyDescent="0.25">
      <c r="B37" s="64">
        <v>0.57965277777777779</v>
      </c>
      <c r="C37" s="7" t="s">
        <v>330</v>
      </c>
      <c r="D37" s="7" t="s">
        <v>510</v>
      </c>
      <c r="F37" s="7" t="s">
        <v>511</v>
      </c>
      <c r="J37" s="380"/>
    </row>
    <row r="38" spans="2:10" ht="45" x14ac:dyDescent="0.25">
      <c r="B38" s="64">
        <v>0.58148148148148149</v>
      </c>
      <c r="C38" s="7" t="s">
        <v>512</v>
      </c>
      <c r="D38" s="7" t="s">
        <v>513</v>
      </c>
      <c r="F38" s="7" t="s">
        <v>475</v>
      </c>
      <c r="J38" s="380"/>
    </row>
    <row r="39" spans="2:10" ht="30" x14ac:dyDescent="0.25">
      <c r="B39" s="64">
        <v>0.58528935185185182</v>
      </c>
      <c r="C39" s="7" t="s">
        <v>512</v>
      </c>
      <c r="D39" s="7" t="s">
        <v>514</v>
      </c>
      <c r="E39" s="7" t="s">
        <v>515</v>
      </c>
      <c r="F39" s="7" t="s">
        <v>516</v>
      </c>
      <c r="J39" s="569"/>
    </row>
    <row r="40" spans="2:10" x14ac:dyDescent="0.25">
      <c r="B40" s="64">
        <v>0.59857638888888887</v>
      </c>
      <c r="C40" s="7" t="s">
        <v>512</v>
      </c>
      <c r="D40" s="7" t="s">
        <v>19</v>
      </c>
      <c r="F40" s="7" t="s">
        <v>475</v>
      </c>
      <c r="J40" s="380"/>
    </row>
    <row r="41" spans="2:10" ht="30" x14ac:dyDescent="0.25">
      <c r="B41" s="55">
        <v>0.64583333333333337</v>
      </c>
      <c r="C41" s="7" t="s">
        <v>512</v>
      </c>
      <c r="D41" s="7" t="s">
        <v>517</v>
      </c>
      <c r="F41" s="7" t="s">
        <v>475</v>
      </c>
      <c r="J41" s="380"/>
    </row>
    <row r="42" spans="2:10" ht="45" x14ac:dyDescent="0.25">
      <c r="B42" s="64">
        <v>0.65469907407407402</v>
      </c>
      <c r="D42" s="7" t="s">
        <v>518</v>
      </c>
      <c r="F42" s="7" t="s">
        <v>475</v>
      </c>
      <c r="J42" s="380"/>
    </row>
    <row r="43" spans="2:10" ht="30" x14ac:dyDescent="0.25">
      <c r="B43" s="64">
        <v>0.66087962962962965</v>
      </c>
      <c r="C43" s="7" t="s">
        <v>523</v>
      </c>
      <c r="D43" s="7" t="s">
        <v>519</v>
      </c>
      <c r="F43" s="7" t="s">
        <v>473</v>
      </c>
      <c r="J43" s="380"/>
    </row>
    <row r="44" spans="2:10" x14ac:dyDescent="0.25">
      <c r="B44" s="64">
        <v>0.67496527777777782</v>
      </c>
      <c r="C44" s="7" t="s">
        <v>523</v>
      </c>
      <c r="D44" s="7" t="s">
        <v>521</v>
      </c>
      <c r="E44" s="7" t="s">
        <v>520</v>
      </c>
      <c r="F44" s="7" t="s">
        <v>473</v>
      </c>
      <c r="J44" s="380"/>
    </row>
    <row r="45" spans="2:10" x14ac:dyDescent="0.25">
      <c r="B45" s="64">
        <v>0.6754282407407407</v>
      </c>
      <c r="C45" s="7" t="s">
        <v>523</v>
      </c>
      <c r="D45" s="7" t="s">
        <v>522</v>
      </c>
      <c r="F45" s="7" t="s">
        <v>473</v>
      </c>
      <c r="J45" s="380"/>
    </row>
    <row r="46" spans="2:10" x14ac:dyDescent="0.25">
      <c r="B46" s="64">
        <v>0.67565972222222215</v>
      </c>
      <c r="C46" s="7" t="s">
        <v>523</v>
      </c>
      <c r="D46" s="7" t="s">
        <v>524</v>
      </c>
      <c r="F46" s="7" t="s">
        <v>473</v>
      </c>
      <c r="J46" s="380"/>
    </row>
    <row r="47" spans="2:10" x14ac:dyDescent="0.25">
      <c r="B47" s="64">
        <v>0.68828703703703698</v>
      </c>
      <c r="C47" s="7" t="s">
        <v>523</v>
      </c>
      <c r="D47" s="7" t="s">
        <v>525</v>
      </c>
      <c r="F47" s="7" t="s">
        <v>473</v>
      </c>
    </row>
    <row r="48" spans="2:10" x14ac:dyDescent="0.25">
      <c r="B48" s="64">
        <v>0.69207175925925923</v>
      </c>
      <c r="C48" s="7" t="s">
        <v>523</v>
      </c>
      <c r="D48" s="7" t="s">
        <v>526</v>
      </c>
      <c r="F48" s="7" t="s">
        <v>473</v>
      </c>
    </row>
  </sheetData>
  <sortState xmlns:xlrd2="http://schemas.microsoft.com/office/spreadsheetml/2017/richdata2" ref="A5:F162">
    <sortCondition ref="B5:B162"/>
  </sortState>
  <mergeCells count="3">
    <mergeCell ref="J2:S2"/>
    <mergeCell ref="A1:F1"/>
    <mergeCell ref="A2:F2"/>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84183C-CD1F-4E39-9447-EC2A59E3CE85}">
  <sheetPr codeName="Sheet6"/>
  <dimension ref="A1:BO1147"/>
  <sheetViews>
    <sheetView workbookViewId="0">
      <selection sqref="A1:F1"/>
    </sheetView>
  </sheetViews>
  <sheetFormatPr defaultRowHeight="15" x14ac:dyDescent="0.25"/>
  <cols>
    <col min="1" max="1" width="13.28515625" style="7" customWidth="1"/>
    <col min="2" max="2" width="15.7109375" style="7" customWidth="1"/>
    <col min="3" max="3" width="21" style="7" customWidth="1"/>
    <col min="4" max="4" width="37.42578125" style="7" customWidth="1"/>
    <col min="5" max="5" width="36.28515625" style="7" customWidth="1"/>
    <col min="6" max="6" width="21" style="7" customWidth="1"/>
    <col min="8" max="8" width="9.140625" style="760"/>
    <col min="11" max="11" width="13.7109375" customWidth="1"/>
    <col min="12" max="12" width="17.7109375" customWidth="1"/>
    <col min="13" max="14" width="15.28515625" customWidth="1"/>
    <col min="15" max="15" width="16.28515625" customWidth="1"/>
    <col min="16" max="16" width="16.140625" customWidth="1"/>
    <col min="17" max="17" width="11.28515625" customWidth="1"/>
    <col min="18" max="18" width="15.85546875" customWidth="1"/>
    <col min="19" max="19" width="18.7109375" customWidth="1"/>
    <col min="21" max="21" width="9.140625" style="760"/>
    <col min="24" max="24" width="10.7109375" customWidth="1"/>
    <col min="25" max="25" width="15" customWidth="1"/>
    <col min="26" max="26" width="14.85546875" customWidth="1"/>
    <col min="27" max="27" width="12.5703125" customWidth="1"/>
    <col min="30" max="30" width="14.7109375" customWidth="1"/>
    <col min="32" max="32" width="9.140625" style="760"/>
    <col min="34" max="34" width="11.140625" customWidth="1"/>
    <col min="35" max="35" width="24.7109375" customWidth="1"/>
    <col min="37" max="37" width="16.140625" customWidth="1"/>
    <col min="38" max="38" width="17.85546875" customWidth="1"/>
    <col min="39" max="39" width="15.5703125" customWidth="1"/>
    <col min="40" max="40" width="19.28515625" customWidth="1"/>
    <col min="42" max="43" width="14.85546875" customWidth="1"/>
    <col min="44" max="44" width="15.5703125" customWidth="1"/>
    <col min="45" max="45" width="15.7109375" customWidth="1"/>
    <col min="46" max="46" width="14.140625" customWidth="1"/>
    <col min="50" max="50" width="9.140625" style="760"/>
    <col min="52" max="52" width="11.140625" customWidth="1"/>
    <col min="53" max="53" width="20.140625" customWidth="1"/>
    <col min="55" max="55" width="16.140625" customWidth="1"/>
    <col min="56" max="56" width="17.85546875" customWidth="1"/>
    <col min="57" max="57" width="15.5703125" customWidth="1"/>
    <col min="58" max="58" width="19.28515625" customWidth="1"/>
    <col min="60" max="61" width="14.85546875" customWidth="1"/>
    <col min="62" max="62" width="15.5703125" customWidth="1"/>
    <col min="63" max="63" width="15.7109375" customWidth="1"/>
    <col min="64" max="64" width="14.140625" customWidth="1"/>
  </cols>
  <sheetData>
    <row r="1" spans="1:67" ht="27" thickBot="1" x14ac:dyDescent="0.3">
      <c r="A1" s="746" t="s">
        <v>11</v>
      </c>
      <c r="B1" s="746"/>
      <c r="C1" s="746"/>
      <c r="D1" s="746"/>
      <c r="E1" s="746"/>
      <c r="F1" s="746"/>
    </row>
    <row r="2" spans="1:67" s="764" customFormat="1" ht="45" customHeight="1" thickBot="1" x14ac:dyDescent="0.3">
      <c r="A2" s="786" t="s">
        <v>584</v>
      </c>
      <c r="B2" s="787"/>
      <c r="C2" s="787"/>
      <c r="D2" s="787"/>
      <c r="E2" s="787"/>
      <c r="F2" s="788"/>
      <c r="H2" s="765"/>
      <c r="J2" s="789" t="s">
        <v>585</v>
      </c>
      <c r="K2" s="790"/>
      <c r="L2" s="790"/>
      <c r="M2" s="790"/>
      <c r="N2" s="790"/>
      <c r="O2" s="790"/>
      <c r="P2" s="790"/>
      <c r="Q2" s="790"/>
      <c r="R2" s="790"/>
      <c r="S2" s="791"/>
      <c r="U2" s="765"/>
      <c r="W2" s="786" t="s">
        <v>586</v>
      </c>
      <c r="X2" s="787"/>
      <c r="Y2" s="787"/>
      <c r="Z2" s="787"/>
      <c r="AA2" s="787"/>
      <c r="AB2" s="787"/>
      <c r="AC2" s="787"/>
      <c r="AD2" s="788"/>
      <c r="AF2" s="765"/>
      <c r="AH2" s="796" t="s">
        <v>595</v>
      </c>
      <c r="AI2" s="797"/>
      <c r="AJ2" s="797"/>
      <c r="AK2" s="797"/>
      <c r="AL2" s="797"/>
      <c r="AM2" s="797"/>
      <c r="AN2" s="797"/>
      <c r="AO2" s="797"/>
      <c r="AP2" s="797"/>
      <c r="AQ2" s="797"/>
      <c r="AR2" s="797"/>
      <c r="AS2" s="797"/>
      <c r="AT2" s="797"/>
      <c r="AU2" s="797"/>
      <c r="AV2" s="797"/>
      <c r="AW2" s="798"/>
      <c r="AX2" s="765"/>
      <c r="AZ2" s="796" t="s">
        <v>596</v>
      </c>
      <c r="BA2" s="797"/>
      <c r="BB2" s="797"/>
      <c r="BC2" s="797"/>
      <c r="BD2" s="797"/>
      <c r="BE2" s="797"/>
      <c r="BF2" s="797"/>
      <c r="BG2" s="797"/>
      <c r="BH2" s="797"/>
      <c r="BI2" s="797"/>
      <c r="BJ2" s="797"/>
      <c r="BK2" s="797"/>
      <c r="BL2" s="797"/>
      <c r="BM2" s="797"/>
      <c r="BN2" s="797"/>
      <c r="BO2" s="798"/>
    </row>
    <row r="3" spans="1:67" ht="21" x14ac:dyDescent="0.25">
      <c r="A3" s="5"/>
      <c r="B3" s="5"/>
      <c r="C3" s="5"/>
      <c r="D3" s="5"/>
      <c r="E3" s="5"/>
      <c r="F3" s="5"/>
      <c r="AH3" s="747" t="s">
        <v>265</v>
      </c>
      <c r="AI3" s="747"/>
      <c r="AJ3" s="747"/>
      <c r="AK3" s="747"/>
      <c r="AL3" s="747"/>
      <c r="AM3" s="747"/>
      <c r="AN3" s="747"/>
      <c r="AO3" s="747"/>
      <c r="AP3" s="747"/>
      <c r="AQ3" s="747"/>
      <c r="AR3" s="747"/>
      <c r="AS3" s="747"/>
      <c r="AT3" s="747"/>
      <c r="AU3" s="747"/>
      <c r="AV3" s="747"/>
      <c r="AZ3" s="747" t="s">
        <v>383</v>
      </c>
      <c r="BA3" s="747"/>
      <c r="BB3" s="747"/>
      <c r="BC3" s="747"/>
      <c r="BD3" s="747"/>
      <c r="BE3" s="747"/>
      <c r="BF3" s="747"/>
      <c r="BG3" s="747"/>
      <c r="BH3" s="747"/>
      <c r="BI3" s="747"/>
      <c r="BJ3" s="747"/>
      <c r="BK3" s="747"/>
      <c r="BL3" s="747"/>
      <c r="BM3" s="747"/>
      <c r="BN3" s="747"/>
    </row>
    <row r="4" spans="1:67" ht="94.5" thickBot="1" x14ac:dyDescent="0.3">
      <c r="A4" s="6" t="s">
        <v>0</v>
      </c>
      <c r="B4" s="6" t="s">
        <v>1</v>
      </c>
      <c r="C4" s="6" t="s">
        <v>2</v>
      </c>
      <c r="D4" s="6" t="s">
        <v>3</v>
      </c>
      <c r="E4" s="6" t="s">
        <v>4</v>
      </c>
      <c r="F4" s="6" t="s">
        <v>5</v>
      </c>
      <c r="J4" s="65" t="s">
        <v>64</v>
      </c>
      <c r="K4" s="288" t="s">
        <v>65</v>
      </c>
      <c r="L4" s="65" t="s">
        <v>304</v>
      </c>
      <c r="M4" s="65" t="s">
        <v>305</v>
      </c>
      <c r="N4" s="65" t="s">
        <v>66</v>
      </c>
      <c r="O4" s="65" t="s">
        <v>296</v>
      </c>
      <c r="P4" s="416" t="s">
        <v>306</v>
      </c>
      <c r="Q4" s="416" t="s">
        <v>294</v>
      </c>
      <c r="R4" s="65" t="s">
        <v>302</v>
      </c>
      <c r="S4" s="65" t="s">
        <v>303</v>
      </c>
      <c r="W4" s="219" t="s">
        <v>308</v>
      </c>
      <c r="X4" s="219" t="s">
        <v>312</v>
      </c>
      <c r="Y4" s="320" t="s">
        <v>313</v>
      </c>
      <c r="Z4" s="219" t="s">
        <v>314</v>
      </c>
      <c r="AA4" s="219" t="s">
        <v>315</v>
      </c>
      <c r="AB4" s="219" t="s">
        <v>317</v>
      </c>
      <c r="AC4" s="219" t="s">
        <v>318</v>
      </c>
      <c r="AD4" s="219" t="s">
        <v>316</v>
      </c>
      <c r="AH4" s="258" t="s">
        <v>310</v>
      </c>
      <c r="AI4" s="333" t="s">
        <v>387</v>
      </c>
      <c r="AJ4" s="219" t="s">
        <v>64</v>
      </c>
      <c r="AK4" s="219" t="s">
        <v>378</v>
      </c>
      <c r="AL4" s="219" t="s">
        <v>379</v>
      </c>
      <c r="AM4" s="219" t="s">
        <v>336</v>
      </c>
      <c r="AN4" s="219" t="s">
        <v>337</v>
      </c>
      <c r="AO4" s="219" t="s">
        <v>340</v>
      </c>
      <c r="AP4" s="652" t="s">
        <v>380</v>
      </c>
      <c r="AQ4" s="652" t="s">
        <v>573</v>
      </c>
      <c r="AR4" s="219" t="s">
        <v>381</v>
      </c>
      <c r="AS4" s="219" t="s">
        <v>377</v>
      </c>
      <c r="AT4" s="219" t="s">
        <v>345</v>
      </c>
      <c r="AU4" s="219" t="s">
        <v>347</v>
      </c>
      <c r="AV4" s="219" t="s">
        <v>346</v>
      </c>
      <c r="AZ4" s="258" t="s">
        <v>310</v>
      </c>
      <c r="BA4" s="333" t="s">
        <v>387</v>
      </c>
      <c r="BB4" s="219" t="s">
        <v>64</v>
      </c>
      <c r="BC4" s="653" t="s">
        <v>378</v>
      </c>
      <c r="BD4" s="653" t="s">
        <v>379</v>
      </c>
      <c r="BE4" s="653" t="s">
        <v>336</v>
      </c>
      <c r="BF4" s="320" t="s">
        <v>337</v>
      </c>
      <c r="BG4" s="219" t="s">
        <v>340</v>
      </c>
      <c r="BH4" s="423" t="s">
        <v>380</v>
      </c>
      <c r="BI4" s="423" t="s">
        <v>575</v>
      </c>
      <c r="BJ4" s="219" t="s">
        <v>381</v>
      </c>
      <c r="BK4" s="219" t="s">
        <v>377</v>
      </c>
      <c r="BL4" s="219" t="s">
        <v>345</v>
      </c>
      <c r="BM4" s="219" t="s">
        <v>347</v>
      </c>
      <c r="BN4" s="219" t="s">
        <v>346</v>
      </c>
    </row>
    <row r="5" spans="1:67" ht="30" x14ac:dyDescent="0.3">
      <c r="A5" s="537">
        <v>45526</v>
      </c>
      <c r="B5" s="538">
        <v>0.89293981481481488</v>
      </c>
      <c r="C5" s="539" t="s">
        <v>365</v>
      </c>
      <c r="D5" s="539" t="s">
        <v>136</v>
      </c>
      <c r="E5" s="539"/>
      <c r="F5" s="539" t="s">
        <v>61</v>
      </c>
      <c r="J5" s="469">
        <v>1</v>
      </c>
      <c r="K5" s="470">
        <v>0.15972222222222224</v>
      </c>
      <c r="L5" s="470">
        <v>0.22916666666666666</v>
      </c>
      <c r="M5" s="470"/>
      <c r="N5" s="470">
        <v>0.22916666666666666</v>
      </c>
      <c r="O5" s="470">
        <v>6.944444444444442E-2</v>
      </c>
      <c r="P5" s="471">
        <v>5999.9999999999982</v>
      </c>
      <c r="Q5" s="471">
        <v>514.29999999999995</v>
      </c>
      <c r="R5" s="472">
        <v>8.5716666666666691E-2</v>
      </c>
      <c r="S5" s="724">
        <v>5.1430000000000016</v>
      </c>
      <c r="W5" s="654" t="s">
        <v>327</v>
      </c>
      <c r="X5" s="655" t="s">
        <v>576</v>
      </c>
      <c r="Y5" s="656">
        <v>46.2</v>
      </c>
      <c r="Z5" s="656">
        <v>41.8</v>
      </c>
      <c r="AA5" s="656">
        <f>Q10</f>
        <v>0</v>
      </c>
      <c r="AB5" s="656">
        <f>(180-Z5)-(180-Y5)</f>
        <v>4.3999999999999773</v>
      </c>
      <c r="AC5" s="656">
        <f t="shared" ref="AC5:AC22" si="0">(90-Y5)+Z5</f>
        <v>85.6</v>
      </c>
      <c r="AD5" s="656">
        <f>SIN(RADIANS(AB5))*AA5</f>
        <v>0</v>
      </c>
      <c r="AH5" s="258">
        <v>0.93798611111111108</v>
      </c>
      <c r="AI5" s="333"/>
      <c r="AJ5" s="219"/>
      <c r="AK5" s="219"/>
      <c r="AL5" s="219"/>
      <c r="AM5" s="219"/>
      <c r="AN5" s="219"/>
      <c r="AO5" s="219"/>
      <c r="AP5" s="652"/>
      <c r="AQ5" s="652"/>
      <c r="AR5" s="219">
        <v>0</v>
      </c>
      <c r="AS5" s="219"/>
      <c r="AT5" s="219"/>
      <c r="AU5" s="219"/>
      <c r="AV5" s="219"/>
      <c r="AZ5" s="258">
        <v>0.89296296296296296</v>
      </c>
      <c r="BA5" s="333"/>
      <c r="BB5" s="219"/>
      <c r="BC5" s="653"/>
      <c r="BD5" s="653"/>
      <c r="BE5" s="653"/>
      <c r="BF5" s="320"/>
      <c r="BG5" s="219"/>
      <c r="BH5" s="423"/>
      <c r="BI5" s="423"/>
      <c r="BJ5" s="219">
        <v>0</v>
      </c>
      <c r="BK5" s="219"/>
      <c r="BL5" s="219"/>
      <c r="BM5" s="219"/>
      <c r="BN5" s="219"/>
    </row>
    <row r="6" spans="1:67" ht="30" x14ac:dyDescent="0.3">
      <c r="A6" s="537">
        <v>45526</v>
      </c>
      <c r="B6" s="540">
        <v>0.89393518518518522</v>
      </c>
      <c r="C6" s="541" t="s">
        <v>365</v>
      </c>
      <c r="D6" s="541" t="s">
        <v>527</v>
      </c>
      <c r="E6" s="541"/>
      <c r="F6" s="541" t="s">
        <v>406</v>
      </c>
      <c r="J6" s="485" t="s">
        <v>324</v>
      </c>
      <c r="K6" s="486">
        <v>0.10069444444444443</v>
      </c>
      <c r="L6" s="486">
        <v>0.10972222222222222</v>
      </c>
      <c r="M6" s="486"/>
      <c r="N6" s="486">
        <v>0.10972222222222222</v>
      </c>
      <c r="O6" s="486">
        <v>9.0277777777777873E-3</v>
      </c>
      <c r="P6" s="487">
        <v>780.0000000000008</v>
      </c>
      <c r="Q6" s="487">
        <v>591.1</v>
      </c>
      <c r="R6" s="488">
        <v>0.7578205128205121</v>
      </c>
      <c r="S6" s="725">
        <v>45.469230769230727</v>
      </c>
      <c r="W6" s="654" t="s">
        <v>328</v>
      </c>
      <c r="X6" s="655" t="s">
        <v>576</v>
      </c>
      <c r="Y6" s="656">
        <v>46.7</v>
      </c>
      <c r="Z6" s="656">
        <v>36.6</v>
      </c>
      <c r="AA6" s="656">
        <f>Q11</f>
        <v>523.5</v>
      </c>
      <c r="AB6" s="656">
        <f t="shared" ref="AB6:AB13" si="1">(180-Z6)-(180-Y6)</f>
        <v>10.099999999999994</v>
      </c>
      <c r="AC6" s="656">
        <f t="shared" si="0"/>
        <v>79.900000000000006</v>
      </c>
      <c r="AD6" s="656">
        <f t="shared" ref="AD6:AD13" si="2">SIN(RADIANS(AB6))*AA6</f>
        <v>91.804481109155205</v>
      </c>
      <c r="AH6" s="657">
        <v>0.93821759259259263</v>
      </c>
      <c r="AI6" s="658">
        <f t="shared" ref="AI6:AI97" si="3">DATE(2024,8,22) + AH6</f>
        <v>45526.938217592593</v>
      </c>
      <c r="AJ6" s="657" t="s">
        <v>328</v>
      </c>
      <c r="AK6" s="493">
        <v>2E-3</v>
      </c>
      <c r="AL6" s="493">
        <v>2E-3</v>
      </c>
      <c r="AM6" s="493">
        <v>8.9999999999999993E-3</v>
      </c>
      <c r="AN6" s="659">
        <f>$AD$6</f>
        <v>91.804481109155205</v>
      </c>
      <c r="AO6" s="493">
        <f t="shared" ref="AO6:AO69" si="4">AN6/AM6</f>
        <v>10200.497901017246</v>
      </c>
      <c r="AP6" s="660">
        <f t="shared" ref="AP6:AP69" si="5">AK6*AO6</f>
        <v>20.400995802034494</v>
      </c>
      <c r="AQ6" s="660">
        <f>AL6*AO6</f>
        <v>20.400995802034494</v>
      </c>
      <c r="AR6" s="497">
        <f>AQ6/SIN(RADIANS($AB$6))</f>
        <v>116.33333333333334</v>
      </c>
      <c r="AS6" s="493">
        <f t="shared" ref="AS6:AS69" si="6">0.001*((AN6/(AM6+0.001)))</f>
        <v>9.1804481109155223</v>
      </c>
      <c r="AT6" s="493">
        <f t="shared" ref="AT6:AT69" si="7">0.001*((AN6/(AM6-0.001)))</f>
        <v>11.475560138644401</v>
      </c>
      <c r="AU6" s="493">
        <f t="shared" ref="AU6:AU69" si="8">AP6-AS6</f>
        <v>11.220547691118972</v>
      </c>
      <c r="AV6" s="493">
        <f t="shared" ref="AV6:AV69" si="9">AP6+AT6</f>
        <v>31.876555940678895</v>
      </c>
      <c r="AZ6" s="740">
        <v>0.89297453703703711</v>
      </c>
      <c r="BA6" s="741">
        <f>DATE(2024,8,22) + AZ6</f>
        <v>45526.892974537041</v>
      </c>
      <c r="BB6" s="740" t="s">
        <v>365</v>
      </c>
      <c r="BC6" s="742">
        <v>6.0000000000000001E-3</v>
      </c>
      <c r="BD6" s="742">
        <v>2.3E-2</v>
      </c>
      <c r="BE6" s="742">
        <v>0.24399999999999999</v>
      </c>
      <c r="BF6" s="743">
        <f>$AD$17</f>
        <v>1407.8188422669439</v>
      </c>
      <c r="BG6" s="744">
        <f>BF6/BE6</f>
        <v>5769.7493535530484</v>
      </c>
      <c r="BH6" s="745">
        <f>BC6*BG6</f>
        <v>34.618496121318294</v>
      </c>
      <c r="BI6" s="745">
        <f>BD6*BG6</f>
        <v>132.70423513172011</v>
      </c>
      <c r="BJ6" s="744">
        <f>BI6/SIN(RADIANS(-$AB$17))</f>
        <v>135.92622950819671</v>
      </c>
      <c r="BK6" s="744">
        <f>0.001*((BF6/(BE6+0.001)))</f>
        <v>5.7461993561916076</v>
      </c>
      <c r="BL6" s="744">
        <f>0.001*((BF6/(BE6-0.001)))</f>
        <v>5.793493178053267</v>
      </c>
      <c r="BM6" s="744">
        <f>BH6-BK6</f>
        <v>28.872296765126688</v>
      </c>
      <c r="BN6" s="744">
        <f>BH6+BL6</f>
        <v>40.411989299371562</v>
      </c>
    </row>
    <row r="7" spans="1:67" ht="30" x14ac:dyDescent="0.3">
      <c r="A7" s="542">
        <v>45526</v>
      </c>
      <c r="B7" s="543">
        <v>0.89393518518518522</v>
      </c>
      <c r="C7" s="544" t="s">
        <v>366</v>
      </c>
      <c r="D7" s="544" t="s">
        <v>528</v>
      </c>
      <c r="E7" s="544"/>
      <c r="F7" s="544" t="s">
        <v>406</v>
      </c>
      <c r="J7" s="481" t="s">
        <v>325</v>
      </c>
      <c r="K7" s="482">
        <v>9.1666666666666674E-2</v>
      </c>
      <c r="L7" s="482"/>
      <c r="M7" s="482"/>
      <c r="N7" s="482"/>
      <c r="O7" s="482"/>
      <c r="P7" s="483"/>
      <c r="Q7" s="483">
        <v>60.8</v>
      </c>
      <c r="R7" s="484"/>
      <c r="S7" s="726"/>
      <c r="W7" s="654" t="s">
        <v>329</v>
      </c>
      <c r="X7" s="655" t="s">
        <v>576</v>
      </c>
      <c r="Y7" s="656">
        <v>47.6</v>
      </c>
      <c r="Z7" s="656">
        <v>38.200000000000003</v>
      </c>
      <c r="AA7" s="656">
        <f>Q12</f>
        <v>966.4</v>
      </c>
      <c r="AB7" s="656">
        <f t="shared" si="1"/>
        <v>9.4000000000000057</v>
      </c>
      <c r="AC7" s="656">
        <f t="shared" si="0"/>
        <v>80.599999999999994</v>
      </c>
      <c r="AD7" s="656">
        <f t="shared" si="2"/>
        <v>157.83820991030385</v>
      </c>
      <c r="AH7" s="657">
        <v>0.93835648148148154</v>
      </c>
      <c r="AI7" s="658">
        <f t="shared" si="3"/>
        <v>45526.938356481478</v>
      </c>
      <c r="AJ7" s="657" t="s">
        <v>328</v>
      </c>
      <c r="AK7" s="493">
        <v>2E-3</v>
      </c>
      <c r="AL7" s="493">
        <v>3.0000000000000001E-3</v>
      </c>
      <c r="AM7" s="493">
        <v>8.9999999999999993E-3</v>
      </c>
      <c r="AN7" s="659">
        <f t="shared" ref="AN7:AN70" si="10">$AD$6</f>
        <v>91.804481109155205</v>
      </c>
      <c r="AO7" s="493">
        <f t="shared" si="4"/>
        <v>10200.497901017246</v>
      </c>
      <c r="AP7" s="660">
        <f t="shared" si="5"/>
        <v>20.400995802034494</v>
      </c>
      <c r="AQ7" s="660">
        <f t="shared" ref="AQ7:AQ70" si="11">AL7*AO7</f>
        <v>30.601493703051741</v>
      </c>
      <c r="AR7" s="497">
        <f t="shared" ref="AR7:AR70" si="12">AQ7/SIN(RADIANS($AB$6))</f>
        <v>174.50000000000003</v>
      </c>
      <c r="AS7" s="493">
        <f t="shared" si="6"/>
        <v>9.1804481109155223</v>
      </c>
      <c r="AT7" s="493">
        <f t="shared" si="7"/>
        <v>11.475560138644401</v>
      </c>
      <c r="AU7" s="493">
        <f t="shared" si="8"/>
        <v>11.220547691118972</v>
      </c>
      <c r="AV7" s="493">
        <f t="shared" si="9"/>
        <v>31.876555940678895</v>
      </c>
      <c r="AZ7" s="740">
        <v>0.89300925925925922</v>
      </c>
      <c r="BA7" s="741">
        <f t="shared" ref="BA7:BA70" si="13">DATE(2024,8,22) + AZ7</f>
        <v>45526.893009259256</v>
      </c>
      <c r="BB7" s="740" t="s">
        <v>365</v>
      </c>
      <c r="BC7" s="742">
        <v>8.9999999999999993E-3</v>
      </c>
      <c r="BD7" s="742">
        <v>2.3E-2</v>
      </c>
      <c r="BE7" s="742">
        <v>0.24399999999999999</v>
      </c>
      <c r="BF7" s="743">
        <f t="shared" ref="BF7:BF36" si="14">$AD$17</f>
        <v>1407.8188422669439</v>
      </c>
      <c r="BG7" s="744">
        <f t="shared" ref="BG7:BG70" si="15">BF7/BE7</f>
        <v>5769.7493535530484</v>
      </c>
      <c r="BH7" s="745">
        <f t="shared" ref="BH7:BH70" si="16">BC7*BG7</f>
        <v>51.927744181977431</v>
      </c>
      <c r="BI7" s="745">
        <f t="shared" ref="BI7:BI70" si="17">BD7*BG7</f>
        <v>132.70423513172011</v>
      </c>
      <c r="BJ7" s="744">
        <f t="shared" ref="BJ7:BJ36" si="18">BI7/SIN(RADIANS(-$AB$17))</f>
        <v>135.92622950819671</v>
      </c>
      <c r="BK7" s="744">
        <f t="shared" ref="BK7:BK70" si="19">0.001*((BF7/(BE7+0.001)))</f>
        <v>5.7461993561916076</v>
      </c>
      <c r="BL7" s="744">
        <f t="shared" ref="BL7:BL70" si="20">0.001*((BF7/(BE7-0.001)))</f>
        <v>5.793493178053267</v>
      </c>
      <c r="BM7" s="744">
        <f t="shared" ref="BM7:BM70" si="21">BH7-BK7</f>
        <v>46.181544825785821</v>
      </c>
      <c r="BN7" s="744">
        <f t="shared" ref="BN7:BN70" si="22">BH7+BL7</f>
        <v>57.721237360030699</v>
      </c>
    </row>
    <row r="8" spans="1:67" ht="30" x14ac:dyDescent="0.3">
      <c r="A8" s="537">
        <v>45526</v>
      </c>
      <c r="B8" s="540">
        <v>0.89424768518518516</v>
      </c>
      <c r="C8" s="541" t="s">
        <v>365</v>
      </c>
      <c r="D8" s="541" t="s">
        <v>529</v>
      </c>
      <c r="E8" s="541"/>
      <c r="F8" s="541" t="s">
        <v>406</v>
      </c>
      <c r="J8" s="477" t="s">
        <v>326</v>
      </c>
      <c r="K8" s="478">
        <v>9.1666666666666674E-2</v>
      </c>
      <c r="L8" s="478"/>
      <c r="M8" s="478"/>
      <c r="N8" s="478"/>
      <c r="O8" s="478"/>
      <c r="P8" s="479"/>
      <c r="Q8" s="479">
        <v>59.6</v>
      </c>
      <c r="R8" s="480"/>
      <c r="S8" s="727"/>
      <c r="W8" s="654" t="s">
        <v>365</v>
      </c>
      <c r="X8" s="655" t="s">
        <v>576</v>
      </c>
      <c r="Y8" s="656">
        <v>51.6</v>
      </c>
      <c r="Z8" s="656">
        <v>31.1</v>
      </c>
      <c r="AA8" s="656">
        <f>Q13</f>
        <v>1442</v>
      </c>
      <c r="AB8" s="656">
        <f t="shared" si="1"/>
        <v>20.5</v>
      </c>
      <c r="AC8" s="656">
        <f t="shared" si="0"/>
        <v>69.5</v>
      </c>
      <c r="AD8" s="656">
        <f t="shared" si="2"/>
        <v>504.99904377615206</v>
      </c>
      <c r="AH8" s="657">
        <v>0.93849537037037034</v>
      </c>
      <c r="AI8" s="658">
        <f t="shared" si="3"/>
        <v>45526.93849537037</v>
      </c>
      <c r="AJ8" s="657" t="s">
        <v>328</v>
      </c>
      <c r="AK8" s="493">
        <v>2E-3</v>
      </c>
      <c r="AL8" s="493">
        <v>3.0000000000000001E-3</v>
      </c>
      <c r="AM8" s="493">
        <v>8.9999999999999993E-3</v>
      </c>
      <c r="AN8" s="659">
        <f t="shared" si="10"/>
        <v>91.804481109155205</v>
      </c>
      <c r="AO8" s="493">
        <f t="shared" si="4"/>
        <v>10200.497901017246</v>
      </c>
      <c r="AP8" s="660">
        <f t="shared" si="5"/>
        <v>20.400995802034494</v>
      </c>
      <c r="AQ8" s="660">
        <f t="shared" si="11"/>
        <v>30.601493703051741</v>
      </c>
      <c r="AR8" s="497">
        <f t="shared" si="12"/>
        <v>174.50000000000003</v>
      </c>
      <c r="AS8" s="493">
        <f t="shared" si="6"/>
        <v>9.1804481109155223</v>
      </c>
      <c r="AT8" s="493">
        <f t="shared" si="7"/>
        <v>11.475560138644401</v>
      </c>
      <c r="AU8" s="493">
        <f t="shared" si="8"/>
        <v>11.220547691118972</v>
      </c>
      <c r="AV8" s="493">
        <f t="shared" si="9"/>
        <v>31.876555940678895</v>
      </c>
      <c r="AZ8" s="740">
        <v>0.8930555555555556</v>
      </c>
      <c r="BA8" s="741">
        <f t="shared" si="13"/>
        <v>45526.893055555556</v>
      </c>
      <c r="BB8" s="740" t="s">
        <v>365</v>
      </c>
      <c r="BC8" s="742">
        <v>0.01</v>
      </c>
      <c r="BD8" s="742">
        <v>0.05</v>
      </c>
      <c r="BE8" s="742">
        <v>0.24399999999999999</v>
      </c>
      <c r="BF8" s="743">
        <f t="shared" si="14"/>
        <v>1407.8188422669439</v>
      </c>
      <c r="BG8" s="744">
        <f t="shared" si="15"/>
        <v>5769.7493535530484</v>
      </c>
      <c r="BH8" s="745">
        <f t="shared" si="16"/>
        <v>57.697493535530484</v>
      </c>
      <c r="BI8" s="745">
        <f t="shared" si="17"/>
        <v>288.48746767765243</v>
      </c>
      <c r="BJ8" s="744">
        <f t="shared" si="18"/>
        <v>295.49180327868851</v>
      </c>
      <c r="BK8" s="744">
        <f t="shared" si="19"/>
        <v>5.7461993561916076</v>
      </c>
      <c r="BL8" s="744">
        <f t="shared" si="20"/>
        <v>5.793493178053267</v>
      </c>
      <c r="BM8" s="744">
        <f t="shared" si="21"/>
        <v>51.951294179338873</v>
      </c>
      <c r="BN8" s="744">
        <f t="shared" si="22"/>
        <v>63.490986713583752</v>
      </c>
    </row>
    <row r="9" spans="1:67" ht="30" x14ac:dyDescent="0.3">
      <c r="A9" s="542">
        <v>45526</v>
      </c>
      <c r="B9" s="543">
        <v>0.89437500000000003</v>
      </c>
      <c r="C9" s="544" t="s">
        <v>366</v>
      </c>
      <c r="D9" s="544" t="s">
        <v>529</v>
      </c>
      <c r="E9" s="544"/>
      <c r="F9" s="544" t="s">
        <v>406</v>
      </c>
      <c r="J9" s="473" t="s">
        <v>436</v>
      </c>
      <c r="K9" s="474">
        <v>9.1666666666666674E-2</v>
      </c>
      <c r="L9" s="474"/>
      <c r="M9" s="474"/>
      <c r="N9" s="474"/>
      <c r="O9" s="474"/>
      <c r="P9" s="475"/>
      <c r="Q9" s="475">
        <v>70.3</v>
      </c>
      <c r="R9" s="476"/>
      <c r="S9" s="728"/>
      <c r="W9" s="654" t="s">
        <v>366</v>
      </c>
      <c r="X9" s="655" t="s">
        <v>576</v>
      </c>
      <c r="Y9" s="656">
        <v>61.1</v>
      </c>
      <c r="Z9" s="656">
        <v>23.8</v>
      </c>
      <c r="AA9" s="656">
        <f>Q14</f>
        <v>786.7</v>
      </c>
      <c r="AB9" s="656">
        <f t="shared" si="1"/>
        <v>37.299999999999983</v>
      </c>
      <c r="AC9" s="656">
        <f t="shared" si="0"/>
        <v>52.7</v>
      </c>
      <c r="AD9" s="656">
        <f t="shared" si="2"/>
        <v>476.73107448903471</v>
      </c>
      <c r="AH9" s="657">
        <v>0.93864583333333329</v>
      </c>
      <c r="AI9" s="658">
        <f t="shared" si="3"/>
        <v>45526.938645833332</v>
      </c>
      <c r="AJ9" s="657" t="s">
        <v>328</v>
      </c>
      <c r="AK9" s="493">
        <v>2E-3</v>
      </c>
      <c r="AL9" s="493">
        <v>3.0000000000000001E-3</v>
      </c>
      <c r="AM9" s="493">
        <v>8.9999999999999993E-3</v>
      </c>
      <c r="AN9" s="659">
        <f t="shared" si="10"/>
        <v>91.804481109155205</v>
      </c>
      <c r="AO9" s="493">
        <f t="shared" si="4"/>
        <v>10200.497901017246</v>
      </c>
      <c r="AP9" s="660">
        <f t="shared" si="5"/>
        <v>20.400995802034494</v>
      </c>
      <c r="AQ9" s="660">
        <f t="shared" si="11"/>
        <v>30.601493703051741</v>
      </c>
      <c r="AR9" s="497">
        <f t="shared" si="12"/>
        <v>174.50000000000003</v>
      </c>
      <c r="AS9" s="493">
        <f t="shared" si="6"/>
        <v>9.1804481109155223</v>
      </c>
      <c r="AT9" s="493">
        <f t="shared" si="7"/>
        <v>11.475560138644401</v>
      </c>
      <c r="AU9" s="493">
        <f t="shared" si="8"/>
        <v>11.220547691118972</v>
      </c>
      <c r="AV9" s="493">
        <f t="shared" si="9"/>
        <v>31.876555940678895</v>
      </c>
      <c r="AZ9" s="740">
        <v>0.89311342592592602</v>
      </c>
      <c r="BA9" s="741">
        <f t="shared" si="13"/>
        <v>45526.893113425926</v>
      </c>
      <c r="BB9" s="740" t="s">
        <v>365</v>
      </c>
      <c r="BC9" s="742">
        <v>1.4999999999999999E-2</v>
      </c>
      <c r="BD9" s="742">
        <v>6.7000000000000004E-2</v>
      </c>
      <c r="BE9" s="742">
        <v>0.24399999999999999</v>
      </c>
      <c r="BF9" s="743">
        <f t="shared" si="14"/>
        <v>1407.8188422669439</v>
      </c>
      <c r="BG9" s="744">
        <f t="shared" si="15"/>
        <v>5769.7493535530484</v>
      </c>
      <c r="BH9" s="745">
        <f t="shared" si="16"/>
        <v>86.546240303295718</v>
      </c>
      <c r="BI9" s="745">
        <f t="shared" si="17"/>
        <v>386.57320668805426</v>
      </c>
      <c r="BJ9" s="744">
        <f t="shared" si="18"/>
        <v>395.9590163934426</v>
      </c>
      <c r="BK9" s="744">
        <f t="shared" si="19"/>
        <v>5.7461993561916076</v>
      </c>
      <c r="BL9" s="744">
        <f t="shared" si="20"/>
        <v>5.793493178053267</v>
      </c>
      <c r="BM9" s="744">
        <f t="shared" si="21"/>
        <v>80.800040947104108</v>
      </c>
      <c r="BN9" s="744">
        <f t="shared" si="22"/>
        <v>92.339733481348986</v>
      </c>
    </row>
    <row r="10" spans="1:67" ht="30" x14ac:dyDescent="0.3">
      <c r="A10" s="551">
        <v>45526</v>
      </c>
      <c r="B10" s="552">
        <v>0.89443287037037045</v>
      </c>
      <c r="C10" s="553" t="s">
        <v>329</v>
      </c>
      <c r="D10" s="553" t="s">
        <v>530</v>
      </c>
      <c r="E10" s="553"/>
      <c r="F10" s="553" t="s">
        <v>406</v>
      </c>
      <c r="J10" s="497"/>
      <c r="K10" s="498"/>
      <c r="L10" s="498"/>
      <c r="M10" s="498"/>
      <c r="N10" s="498"/>
      <c r="O10" s="498"/>
      <c r="P10" s="499"/>
      <c r="Q10" s="499"/>
      <c r="R10" s="500"/>
      <c r="S10" s="729"/>
      <c r="W10" s="654" t="s">
        <v>368</v>
      </c>
      <c r="X10" s="655" t="s">
        <v>576</v>
      </c>
      <c r="Y10" s="666">
        <v>66.5</v>
      </c>
      <c r="Z10" s="666">
        <v>33.5</v>
      </c>
      <c r="AA10" s="656">
        <f>Q15</f>
        <v>72.599999999999994</v>
      </c>
      <c r="AB10" s="656">
        <f t="shared" si="1"/>
        <v>33</v>
      </c>
      <c r="AC10" s="656">
        <f t="shared" si="0"/>
        <v>57</v>
      </c>
      <c r="AD10" s="656">
        <f t="shared" si="2"/>
        <v>39.540793942090964</v>
      </c>
      <c r="AH10" s="657">
        <v>0.9387847222222222</v>
      </c>
      <c r="AI10" s="658">
        <f t="shared" si="3"/>
        <v>45526.938784722224</v>
      </c>
      <c r="AJ10" s="657" t="s">
        <v>328</v>
      </c>
      <c r="AK10" s="493">
        <v>3.0000000000000001E-3</v>
      </c>
      <c r="AL10" s="493">
        <v>3.0000000000000001E-3</v>
      </c>
      <c r="AM10" s="493">
        <v>8.9999999999999993E-3</v>
      </c>
      <c r="AN10" s="659">
        <f t="shared" si="10"/>
        <v>91.804481109155205</v>
      </c>
      <c r="AO10" s="493">
        <f t="shared" si="4"/>
        <v>10200.497901017246</v>
      </c>
      <c r="AP10" s="660">
        <f t="shared" si="5"/>
        <v>30.601493703051741</v>
      </c>
      <c r="AQ10" s="660">
        <f t="shared" si="11"/>
        <v>30.601493703051741</v>
      </c>
      <c r="AR10" s="497">
        <f t="shared" si="12"/>
        <v>174.50000000000003</v>
      </c>
      <c r="AS10" s="493">
        <f t="shared" si="6"/>
        <v>9.1804481109155223</v>
      </c>
      <c r="AT10" s="493">
        <f t="shared" si="7"/>
        <v>11.475560138644401</v>
      </c>
      <c r="AU10" s="493">
        <f t="shared" si="8"/>
        <v>21.421045592136217</v>
      </c>
      <c r="AV10" s="493">
        <f t="shared" si="9"/>
        <v>42.077053841696141</v>
      </c>
      <c r="AZ10" s="740">
        <v>0.89315972222222229</v>
      </c>
      <c r="BA10" s="741">
        <f t="shared" si="13"/>
        <v>45526.893159722225</v>
      </c>
      <c r="BB10" s="740" t="s">
        <v>365</v>
      </c>
      <c r="BC10" s="742">
        <v>1.4E-2</v>
      </c>
      <c r="BD10" s="742">
        <v>7.2999999999999995E-2</v>
      </c>
      <c r="BE10" s="742">
        <v>0.24399999999999999</v>
      </c>
      <c r="BF10" s="743">
        <f t="shared" si="14"/>
        <v>1407.8188422669439</v>
      </c>
      <c r="BG10" s="744">
        <f t="shared" si="15"/>
        <v>5769.7493535530484</v>
      </c>
      <c r="BH10" s="745">
        <f t="shared" si="16"/>
        <v>80.77649094974268</v>
      </c>
      <c r="BI10" s="745">
        <f t="shared" si="17"/>
        <v>421.19170280937249</v>
      </c>
      <c r="BJ10" s="744">
        <f t="shared" si="18"/>
        <v>431.41803278688519</v>
      </c>
      <c r="BK10" s="744">
        <f t="shared" si="19"/>
        <v>5.7461993561916076</v>
      </c>
      <c r="BL10" s="744">
        <f t="shared" si="20"/>
        <v>5.793493178053267</v>
      </c>
      <c r="BM10" s="744">
        <f t="shared" si="21"/>
        <v>75.03029159355107</v>
      </c>
      <c r="BN10" s="744">
        <f t="shared" si="22"/>
        <v>86.569984127795948</v>
      </c>
    </row>
    <row r="11" spans="1:67" ht="30" x14ac:dyDescent="0.3">
      <c r="A11" s="551">
        <v>45526</v>
      </c>
      <c r="B11" s="552">
        <v>0.89511574074074074</v>
      </c>
      <c r="C11" s="553" t="s">
        <v>329</v>
      </c>
      <c r="D11" s="553" t="s">
        <v>533</v>
      </c>
      <c r="E11" s="553"/>
      <c r="F11" s="553" t="s">
        <v>406</v>
      </c>
      <c r="J11" s="493" t="s">
        <v>574</v>
      </c>
      <c r="K11" s="494">
        <v>0.93798611111111108</v>
      </c>
      <c r="L11" s="494">
        <v>0.94870370370370372</v>
      </c>
      <c r="M11" s="494"/>
      <c r="N11" s="494">
        <v>0.94870370370370372</v>
      </c>
      <c r="O11" s="494">
        <v>1.071759259259264E-2</v>
      </c>
      <c r="P11" s="495">
        <v>926.00000000000409</v>
      </c>
      <c r="Q11" s="495">
        <v>523.5</v>
      </c>
      <c r="R11" s="496">
        <v>0.56533477321814007</v>
      </c>
      <c r="S11" s="730">
        <v>33.920086393088404</v>
      </c>
      <c r="W11" s="654" t="s">
        <v>369</v>
      </c>
      <c r="X11" s="655" t="s">
        <v>576</v>
      </c>
      <c r="Y11" s="656">
        <v>68.599999999999994</v>
      </c>
      <c r="Z11" s="656">
        <v>25.6</v>
      </c>
      <c r="AA11" s="656">
        <f>Q16</f>
        <v>172.5</v>
      </c>
      <c r="AB11" s="656">
        <f t="shared" si="1"/>
        <v>43</v>
      </c>
      <c r="AC11" s="656">
        <f t="shared" si="0"/>
        <v>47.000000000000007</v>
      </c>
      <c r="AD11" s="656">
        <f t="shared" si="2"/>
        <v>117.64471711078099</v>
      </c>
      <c r="AH11" s="657">
        <v>0.93890046296296292</v>
      </c>
      <c r="AI11" s="658">
        <f t="shared" si="3"/>
        <v>45526.938900462963</v>
      </c>
      <c r="AJ11" s="657" t="s">
        <v>328</v>
      </c>
      <c r="AK11" s="493">
        <v>2E-3</v>
      </c>
      <c r="AL11" s="493">
        <v>3.0000000000000001E-3</v>
      </c>
      <c r="AM11" s="493">
        <v>8.9999999999999993E-3</v>
      </c>
      <c r="AN11" s="659">
        <f t="shared" si="10"/>
        <v>91.804481109155205</v>
      </c>
      <c r="AO11" s="493">
        <f t="shared" si="4"/>
        <v>10200.497901017246</v>
      </c>
      <c r="AP11" s="660">
        <f t="shared" si="5"/>
        <v>20.400995802034494</v>
      </c>
      <c r="AQ11" s="660">
        <f t="shared" si="11"/>
        <v>30.601493703051741</v>
      </c>
      <c r="AR11" s="497">
        <f t="shared" si="12"/>
        <v>174.50000000000003</v>
      </c>
      <c r="AS11" s="493">
        <f t="shared" si="6"/>
        <v>9.1804481109155223</v>
      </c>
      <c r="AT11" s="493">
        <f t="shared" si="7"/>
        <v>11.475560138644401</v>
      </c>
      <c r="AU11" s="493">
        <f t="shared" si="8"/>
        <v>11.220547691118972</v>
      </c>
      <c r="AV11" s="493">
        <f t="shared" si="9"/>
        <v>31.876555940678895</v>
      </c>
      <c r="AZ11" s="740">
        <v>0.89324074074074078</v>
      </c>
      <c r="BA11" s="741">
        <f t="shared" si="13"/>
        <v>45526.893240740741</v>
      </c>
      <c r="BB11" s="740" t="s">
        <v>365</v>
      </c>
      <c r="BC11" s="742">
        <v>1.6E-2</v>
      </c>
      <c r="BD11" s="742">
        <v>8.4000000000000005E-2</v>
      </c>
      <c r="BE11" s="742">
        <v>0.24399999999999999</v>
      </c>
      <c r="BF11" s="743">
        <f t="shared" si="14"/>
        <v>1407.8188422669439</v>
      </c>
      <c r="BG11" s="744">
        <f t="shared" si="15"/>
        <v>5769.7493535530484</v>
      </c>
      <c r="BH11" s="745">
        <f t="shared" si="16"/>
        <v>92.315989656848771</v>
      </c>
      <c r="BI11" s="745">
        <f t="shared" si="17"/>
        <v>484.65894569845608</v>
      </c>
      <c r="BJ11" s="744">
        <f t="shared" si="18"/>
        <v>496.42622950819668</v>
      </c>
      <c r="BK11" s="744">
        <f t="shared" si="19"/>
        <v>5.7461993561916076</v>
      </c>
      <c r="BL11" s="744">
        <f t="shared" si="20"/>
        <v>5.793493178053267</v>
      </c>
      <c r="BM11" s="744">
        <f t="shared" si="21"/>
        <v>86.569790300657161</v>
      </c>
      <c r="BN11" s="744">
        <f t="shared" si="22"/>
        <v>98.109482834902039</v>
      </c>
    </row>
    <row r="12" spans="1:67" ht="30" x14ac:dyDescent="0.3">
      <c r="A12" s="548">
        <v>45526</v>
      </c>
      <c r="B12" s="549">
        <v>0.89528935185185177</v>
      </c>
      <c r="C12" s="550" t="s">
        <v>328</v>
      </c>
      <c r="D12" s="550" t="s">
        <v>534</v>
      </c>
      <c r="E12" s="550"/>
      <c r="F12" s="550" t="s">
        <v>406</v>
      </c>
      <c r="J12" s="489" t="s">
        <v>329</v>
      </c>
      <c r="K12" s="490">
        <v>0.90490740740740738</v>
      </c>
      <c r="L12" s="490">
        <v>0.93332175925925931</v>
      </c>
      <c r="M12" s="490"/>
      <c r="N12" s="490">
        <v>0.93332175925925931</v>
      </c>
      <c r="O12" s="490">
        <v>2.8414351851851927E-2</v>
      </c>
      <c r="P12" s="491">
        <v>2455.0000000000064</v>
      </c>
      <c r="Q12" s="491">
        <v>966.4</v>
      </c>
      <c r="R12" s="492">
        <v>0.39364562118126167</v>
      </c>
      <c r="S12" s="731">
        <v>23.618737270875702</v>
      </c>
      <c r="W12" s="654" t="s">
        <v>370</v>
      </c>
      <c r="X12" s="655" t="s">
        <v>576</v>
      </c>
      <c r="Y12" s="656">
        <v>71.400000000000006</v>
      </c>
      <c r="Z12" s="656">
        <v>1.8</v>
      </c>
      <c r="AA12" s="656">
        <f>Q17</f>
        <v>107.1</v>
      </c>
      <c r="AB12" s="656">
        <f t="shared" si="1"/>
        <v>69.599999999999994</v>
      </c>
      <c r="AC12" s="656">
        <f t="shared" si="0"/>
        <v>20.399999999999995</v>
      </c>
      <c r="AD12" s="656">
        <f t="shared" si="2"/>
        <v>100.38290107458157</v>
      </c>
      <c r="AH12" s="657">
        <v>0.93903935185185183</v>
      </c>
      <c r="AI12" s="658">
        <f t="shared" si="3"/>
        <v>45526.939039351855</v>
      </c>
      <c r="AJ12" s="657" t="s">
        <v>328</v>
      </c>
      <c r="AK12" s="493">
        <v>2E-3</v>
      </c>
      <c r="AL12" s="493">
        <v>3.0000000000000001E-3</v>
      </c>
      <c r="AM12" s="493">
        <v>8.9999999999999993E-3</v>
      </c>
      <c r="AN12" s="659">
        <f t="shared" si="10"/>
        <v>91.804481109155205</v>
      </c>
      <c r="AO12" s="493">
        <f t="shared" si="4"/>
        <v>10200.497901017246</v>
      </c>
      <c r="AP12" s="660">
        <f t="shared" si="5"/>
        <v>20.400995802034494</v>
      </c>
      <c r="AQ12" s="660">
        <f t="shared" si="11"/>
        <v>30.601493703051741</v>
      </c>
      <c r="AR12" s="497">
        <f t="shared" si="12"/>
        <v>174.50000000000003</v>
      </c>
      <c r="AS12" s="493">
        <f t="shared" si="6"/>
        <v>9.1804481109155223</v>
      </c>
      <c r="AT12" s="493">
        <f t="shared" si="7"/>
        <v>11.475560138644401</v>
      </c>
      <c r="AU12" s="493">
        <f t="shared" si="8"/>
        <v>11.220547691118972</v>
      </c>
      <c r="AV12" s="493">
        <f t="shared" si="9"/>
        <v>31.876555940678895</v>
      </c>
      <c r="AZ12" s="740">
        <v>0.89333333333333342</v>
      </c>
      <c r="BA12" s="741">
        <f t="shared" si="13"/>
        <v>45526.893333333333</v>
      </c>
      <c r="BB12" s="740" t="s">
        <v>365</v>
      </c>
      <c r="BC12" s="742">
        <v>1.7000000000000001E-2</v>
      </c>
      <c r="BD12" s="742">
        <v>9.5000000000000001E-2</v>
      </c>
      <c r="BE12" s="742">
        <v>0.24399999999999999</v>
      </c>
      <c r="BF12" s="743">
        <f t="shared" si="14"/>
        <v>1407.8188422669439</v>
      </c>
      <c r="BG12" s="744">
        <f t="shared" si="15"/>
        <v>5769.7493535530484</v>
      </c>
      <c r="BH12" s="745">
        <f t="shared" si="16"/>
        <v>98.085739010401824</v>
      </c>
      <c r="BI12" s="745">
        <f t="shared" si="17"/>
        <v>548.12618858753956</v>
      </c>
      <c r="BJ12" s="744">
        <f t="shared" si="18"/>
        <v>561.43442622950806</v>
      </c>
      <c r="BK12" s="744">
        <f t="shared" si="19"/>
        <v>5.7461993561916076</v>
      </c>
      <c r="BL12" s="744">
        <f t="shared" si="20"/>
        <v>5.793493178053267</v>
      </c>
      <c r="BM12" s="744">
        <f t="shared" si="21"/>
        <v>92.339539654210213</v>
      </c>
      <c r="BN12" s="744">
        <f t="shared" si="22"/>
        <v>103.87923218845509</v>
      </c>
    </row>
    <row r="13" spans="1:67" ht="30" x14ac:dyDescent="0.3">
      <c r="A13" s="548">
        <v>45526</v>
      </c>
      <c r="B13" s="549">
        <v>0.89568287037037031</v>
      </c>
      <c r="C13" s="550" t="s">
        <v>328</v>
      </c>
      <c r="D13" s="550" t="s">
        <v>535</v>
      </c>
      <c r="E13" s="550"/>
      <c r="F13" s="550" t="s">
        <v>406</v>
      </c>
      <c r="J13" s="505" t="s">
        <v>365</v>
      </c>
      <c r="K13" s="506">
        <v>0.89293981481481488</v>
      </c>
      <c r="L13" s="506">
        <v>0.90450231481481491</v>
      </c>
      <c r="M13" s="506">
        <v>0.89314814814814814</v>
      </c>
      <c r="N13" s="506">
        <v>0.90450231481481491</v>
      </c>
      <c r="O13" s="506">
        <v>1.1562500000000031E-2</v>
      </c>
      <c r="P13" s="507">
        <v>999.00000000000273</v>
      </c>
      <c r="Q13" s="507">
        <v>1442</v>
      </c>
      <c r="R13" s="508">
        <v>1.4434434434434396</v>
      </c>
      <c r="S13" s="732">
        <v>86.606606606606377</v>
      </c>
      <c r="W13" s="654" t="s">
        <v>538</v>
      </c>
      <c r="X13" s="655" t="s">
        <v>576</v>
      </c>
      <c r="Y13" s="656">
        <v>73.3</v>
      </c>
      <c r="Z13" s="656">
        <v>7.4</v>
      </c>
      <c r="AA13" s="656">
        <f>Q18</f>
        <v>72.7</v>
      </c>
      <c r="AB13" s="656">
        <f t="shared" si="1"/>
        <v>65.899999999999991</v>
      </c>
      <c r="AC13" s="656">
        <f t="shared" si="0"/>
        <v>24.1</v>
      </c>
      <c r="AD13" s="656">
        <f t="shared" si="2"/>
        <v>66.363044684842222</v>
      </c>
      <c r="AH13" s="657">
        <v>0.93915509259259267</v>
      </c>
      <c r="AI13" s="658">
        <f t="shared" si="3"/>
        <v>45526.939155092594</v>
      </c>
      <c r="AJ13" s="657" t="s">
        <v>328</v>
      </c>
      <c r="AK13" s="493">
        <v>3.0000000000000001E-3</v>
      </c>
      <c r="AL13" s="493">
        <v>3.0000000000000001E-3</v>
      </c>
      <c r="AM13" s="493">
        <v>8.9999999999999993E-3</v>
      </c>
      <c r="AN13" s="659">
        <f t="shared" si="10"/>
        <v>91.804481109155205</v>
      </c>
      <c r="AO13" s="493">
        <f t="shared" si="4"/>
        <v>10200.497901017246</v>
      </c>
      <c r="AP13" s="660">
        <f t="shared" si="5"/>
        <v>30.601493703051741</v>
      </c>
      <c r="AQ13" s="660">
        <f t="shared" si="11"/>
        <v>30.601493703051741</v>
      </c>
      <c r="AR13" s="497">
        <f t="shared" si="12"/>
        <v>174.50000000000003</v>
      </c>
      <c r="AS13" s="493">
        <f t="shared" si="6"/>
        <v>9.1804481109155223</v>
      </c>
      <c r="AT13" s="493">
        <f t="shared" si="7"/>
        <v>11.475560138644401</v>
      </c>
      <c r="AU13" s="493">
        <f t="shared" si="8"/>
        <v>21.421045592136217</v>
      </c>
      <c r="AV13" s="493">
        <f t="shared" si="9"/>
        <v>42.077053841696141</v>
      </c>
      <c r="AZ13" s="740">
        <v>0.89337962962962969</v>
      </c>
      <c r="BA13" s="741">
        <f t="shared" si="13"/>
        <v>45526.893379629626</v>
      </c>
      <c r="BB13" s="740" t="s">
        <v>365</v>
      </c>
      <c r="BC13" s="742">
        <v>1.7000000000000001E-2</v>
      </c>
      <c r="BD13" s="742">
        <v>9.8000000000000004E-2</v>
      </c>
      <c r="BE13" s="742">
        <v>0.24399999999999999</v>
      </c>
      <c r="BF13" s="743">
        <f t="shared" si="14"/>
        <v>1407.8188422669439</v>
      </c>
      <c r="BG13" s="744">
        <f t="shared" si="15"/>
        <v>5769.7493535530484</v>
      </c>
      <c r="BH13" s="745">
        <f t="shared" si="16"/>
        <v>98.085739010401824</v>
      </c>
      <c r="BI13" s="745">
        <f t="shared" si="17"/>
        <v>565.43543664819879</v>
      </c>
      <c r="BJ13" s="744">
        <f t="shared" si="18"/>
        <v>579.1639344262295</v>
      </c>
      <c r="BK13" s="744">
        <f t="shared" si="19"/>
        <v>5.7461993561916076</v>
      </c>
      <c r="BL13" s="744">
        <f t="shared" si="20"/>
        <v>5.793493178053267</v>
      </c>
      <c r="BM13" s="744">
        <f t="shared" si="21"/>
        <v>92.339539654210213</v>
      </c>
      <c r="BN13" s="744">
        <f t="shared" si="22"/>
        <v>103.87923218845509</v>
      </c>
    </row>
    <row r="14" spans="1:67" ht="18.75" x14ac:dyDescent="0.3">
      <c r="A14" s="545">
        <v>45526</v>
      </c>
      <c r="B14" s="546">
        <v>0.89586805555555549</v>
      </c>
      <c r="C14" s="547" t="s">
        <v>327</v>
      </c>
      <c r="D14" s="547" t="s">
        <v>14</v>
      </c>
      <c r="E14" s="547"/>
      <c r="F14" s="547" t="s">
        <v>406</v>
      </c>
      <c r="J14" s="501" t="s">
        <v>366</v>
      </c>
      <c r="K14" s="502">
        <v>0.89393518518518522</v>
      </c>
      <c r="L14" s="502">
        <v>0.89437500000000003</v>
      </c>
      <c r="M14" s="502">
        <v>0.89878472222222217</v>
      </c>
      <c r="N14" s="502">
        <v>0.89878472222222217</v>
      </c>
      <c r="O14" s="502">
        <v>4.8495370370369439E-3</v>
      </c>
      <c r="P14" s="503">
        <v>418.99999999999193</v>
      </c>
      <c r="Q14" s="503">
        <v>786.7</v>
      </c>
      <c r="R14" s="504">
        <v>1.8775656324582701</v>
      </c>
      <c r="S14" s="733">
        <v>112.6539379474962</v>
      </c>
      <c r="W14" s="654" t="s">
        <v>327</v>
      </c>
      <c r="X14" s="655" t="s">
        <v>435</v>
      </c>
      <c r="Y14" s="656">
        <v>49.6</v>
      </c>
      <c r="Z14" s="656">
        <v>41.8</v>
      </c>
      <c r="AA14" s="656">
        <f>Q10</f>
        <v>0</v>
      </c>
      <c r="AB14" s="656">
        <f>(180-Z14)+(180-Y14)</f>
        <v>268.60000000000002</v>
      </c>
      <c r="AC14" s="656">
        <f t="shared" si="0"/>
        <v>82.199999999999989</v>
      </c>
      <c r="AD14" s="656">
        <f>SIN(RADIANS(-AB14))*AA14</f>
        <v>0</v>
      </c>
      <c r="AH14" s="657">
        <v>0.93935185185185188</v>
      </c>
      <c r="AI14" s="658">
        <f t="shared" si="3"/>
        <v>45526.939351851855</v>
      </c>
      <c r="AJ14" s="657" t="s">
        <v>328</v>
      </c>
      <c r="AK14" s="493">
        <v>2E-3</v>
      </c>
      <c r="AL14" s="493">
        <v>3.0000000000000001E-3</v>
      </c>
      <c r="AM14" s="493">
        <v>8.9999999999999993E-3</v>
      </c>
      <c r="AN14" s="659">
        <f t="shared" si="10"/>
        <v>91.804481109155205</v>
      </c>
      <c r="AO14" s="493">
        <f t="shared" si="4"/>
        <v>10200.497901017246</v>
      </c>
      <c r="AP14" s="660">
        <f t="shared" si="5"/>
        <v>20.400995802034494</v>
      </c>
      <c r="AQ14" s="660">
        <f t="shared" si="11"/>
        <v>30.601493703051741</v>
      </c>
      <c r="AR14" s="497">
        <f t="shared" si="12"/>
        <v>174.50000000000003</v>
      </c>
      <c r="AS14" s="493">
        <f t="shared" si="6"/>
        <v>9.1804481109155223</v>
      </c>
      <c r="AT14" s="493">
        <f t="shared" si="7"/>
        <v>11.475560138644401</v>
      </c>
      <c r="AU14" s="493">
        <f t="shared" si="8"/>
        <v>11.220547691118972</v>
      </c>
      <c r="AV14" s="493">
        <f t="shared" si="9"/>
        <v>31.876555940678895</v>
      </c>
      <c r="AZ14" s="740">
        <v>0.89346064814814818</v>
      </c>
      <c r="BA14" s="741">
        <f t="shared" si="13"/>
        <v>45526.893460648149</v>
      </c>
      <c r="BB14" s="740" t="s">
        <v>365</v>
      </c>
      <c r="BC14" s="742">
        <v>0.02</v>
      </c>
      <c r="BD14" s="742">
        <v>0.10100000000000001</v>
      </c>
      <c r="BE14" s="742">
        <v>0.24399999999999999</v>
      </c>
      <c r="BF14" s="743">
        <f t="shared" si="14"/>
        <v>1407.8188422669439</v>
      </c>
      <c r="BG14" s="744">
        <f t="shared" si="15"/>
        <v>5769.7493535530484</v>
      </c>
      <c r="BH14" s="745">
        <f t="shared" si="16"/>
        <v>115.39498707106097</v>
      </c>
      <c r="BI14" s="745">
        <f t="shared" si="17"/>
        <v>582.7446847088579</v>
      </c>
      <c r="BJ14" s="744">
        <f t="shared" si="18"/>
        <v>596.89344262295083</v>
      </c>
      <c r="BK14" s="744">
        <f t="shared" si="19"/>
        <v>5.7461993561916076</v>
      </c>
      <c r="BL14" s="744">
        <f t="shared" si="20"/>
        <v>5.793493178053267</v>
      </c>
      <c r="BM14" s="744">
        <f t="shared" si="21"/>
        <v>109.64878771486936</v>
      </c>
      <c r="BN14" s="744">
        <f t="shared" si="22"/>
        <v>121.18848024911424</v>
      </c>
    </row>
    <row r="15" spans="1:67" ht="18.75" x14ac:dyDescent="0.3">
      <c r="A15" s="545">
        <v>45526</v>
      </c>
      <c r="B15" s="546">
        <v>0.8977546296296296</v>
      </c>
      <c r="C15" s="547" t="s">
        <v>327</v>
      </c>
      <c r="D15" s="547" t="s">
        <v>535</v>
      </c>
      <c r="E15" s="547"/>
      <c r="F15" s="547" t="s">
        <v>61</v>
      </c>
      <c r="J15" s="521" t="s">
        <v>368</v>
      </c>
      <c r="K15" s="522">
        <v>0.89927083333333335</v>
      </c>
      <c r="L15" s="522"/>
      <c r="M15" s="522">
        <v>0.90495370370370365</v>
      </c>
      <c r="N15" s="522">
        <v>0.90495370370370365</v>
      </c>
      <c r="O15" s="522">
        <v>5.6828703703702965E-3</v>
      </c>
      <c r="P15" s="523">
        <v>490.99999999999363</v>
      </c>
      <c r="Q15" s="523">
        <v>72.599999999999994</v>
      </c>
      <c r="R15" s="524">
        <v>0.14786150712831148</v>
      </c>
      <c r="S15" s="734">
        <v>8.8716904276986881</v>
      </c>
      <c r="W15" s="654" t="s">
        <v>328</v>
      </c>
      <c r="X15" s="655" t="s">
        <v>435</v>
      </c>
      <c r="Y15" s="656">
        <v>51.9</v>
      </c>
      <c r="Z15" s="656">
        <v>36.6</v>
      </c>
      <c r="AA15" s="656">
        <f>Q11</f>
        <v>523.5</v>
      </c>
      <c r="AB15" s="656">
        <f t="shared" ref="AB15:AB22" si="23">(180-Z15)+(180-Y15)</f>
        <v>271.5</v>
      </c>
      <c r="AC15" s="656">
        <f t="shared" si="0"/>
        <v>74.7</v>
      </c>
      <c r="AD15" s="656">
        <f t="shared" ref="AD15:AD22" si="24">SIN(RADIANS(-AB15))*AA15</f>
        <v>523.32060962470428</v>
      </c>
      <c r="AH15" s="657">
        <v>0.93954861111111121</v>
      </c>
      <c r="AI15" s="658">
        <f t="shared" si="3"/>
        <v>45526.93954861111</v>
      </c>
      <c r="AJ15" s="657" t="s">
        <v>328</v>
      </c>
      <c r="AK15" s="493">
        <v>3.0000000000000001E-3</v>
      </c>
      <c r="AL15" s="493">
        <v>3.0000000000000001E-3</v>
      </c>
      <c r="AM15" s="493">
        <v>8.9999999999999993E-3</v>
      </c>
      <c r="AN15" s="659">
        <f t="shared" si="10"/>
        <v>91.804481109155205</v>
      </c>
      <c r="AO15" s="493">
        <f t="shared" si="4"/>
        <v>10200.497901017246</v>
      </c>
      <c r="AP15" s="660">
        <f t="shared" si="5"/>
        <v>30.601493703051741</v>
      </c>
      <c r="AQ15" s="660">
        <f t="shared" si="11"/>
        <v>30.601493703051741</v>
      </c>
      <c r="AR15" s="497">
        <f t="shared" si="12"/>
        <v>174.50000000000003</v>
      </c>
      <c r="AS15" s="493">
        <f t="shared" si="6"/>
        <v>9.1804481109155223</v>
      </c>
      <c r="AT15" s="493">
        <f t="shared" si="7"/>
        <v>11.475560138644401</v>
      </c>
      <c r="AU15" s="493">
        <f t="shared" si="8"/>
        <v>21.421045592136217</v>
      </c>
      <c r="AV15" s="493">
        <f t="shared" si="9"/>
        <v>42.077053841696141</v>
      </c>
      <c r="AZ15" s="740">
        <v>0.89354166666666668</v>
      </c>
      <c r="BA15" s="741">
        <f t="shared" si="13"/>
        <v>45526.893541666665</v>
      </c>
      <c r="BB15" s="740" t="s">
        <v>365</v>
      </c>
      <c r="BC15" s="742">
        <v>0.02</v>
      </c>
      <c r="BD15" s="742">
        <v>0.107</v>
      </c>
      <c r="BE15" s="742">
        <v>0.24399999999999999</v>
      </c>
      <c r="BF15" s="743">
        <f t="shared" si="14"/>
        <v>1407.8188422669439</v>
      </c>
      <c r="BG15" s="744">
        <f t="shared" si="15"/>
        <v>5769.7493535530484</v>
      </c>
      <c r="BH15" s="745">
        <f t="shared" si="16"/>
        <v>115.39498707106097</v>
      </c>
      <c r="BI15" s="745">
        <f t="shared" si="17"/>
        <v>617.36318083017613</v>
      </c>
      <c r="BJ15" s="744">
        <f t="shared" si="18"/>
        <v>632.35245901639337</v>
      </c>
      <c r="BK15" s="744">
        <f t="shared" si="19"/>
        <v>5.7461993561916076</v>
      </c>
      <c r="BL15" s="744">
        <f t="shared" si="20"/>
        <v>5.793493178053267</v>
      </c>
      <c r="BM15" s="744">
        <f t="shared" si="21"/>
        <v>109.64878771486936</v>
      </c>
      <c r="BN15" s="744">
        <f t="shared" si="22"/>
        <v>121.18848024911424</v>
      </c>
    </row>
    <row r="16" spans="1:67" ht="18.75" x14ac:dyDescent="0.3">
      <c r="A16" s="542">
        <v>45526</v>
      </c>
      <c r="B16" s="543">
        <v>0.89778935185185194</v>
      </c>
      <c r="C16" s="544" t="s">
        <v>366</v>
      </c>
      <c r="D16" s="544" t="s">
        <v>532</v>
      </c>
      <c r="E16" s="544"/>
      <c r="F16" s="544" t="s">
        <v>61</v>
      </c>
      <c r="J16" s="517" t="s">
        <v>369</v>
      </c>
      <c r="K16" s="518">
        <v>0.90604166666666675</v>
      </c>
      <c r="L16" s="518">
        <v>0.91736111111111107</v>
      </c>
      <c r="M16" s="518"/>
      <c r="N16" s="518">
        <v>0.91736111111111107</v>
      </c>
      <c r="O16" s="518">
        <v>1.1319444444444327E-2</v>
      </c>
      <c r="P16" s="519">
        <v>977.99999999998977</v>
      </c>
      <c r="Q16" s="519">
        <v>172.5</v>
      </c>
      <c r="R16" s="520">
        <v>0.17638036809816135</v>
      </c>
      <c r="S16" s="735">
        <v>10.582822085889681</v>
      </c>
      <c r="W16" s="654" t="s">
        <v>329</v>
      </c>
      <c r="X16" s="655" t="s">
        <v>435</v>
      </c>
      <c r="Y16" s="656">
        <v>59.5</v>
      </c>
      <c r="Z16" s="656">
        <v>38.200000000000003</v>
      </c>
      <c r="AA16" s="656">
        <f>Q12</f>
        <v>966.4</v>
      </c>
      <c r="AB16" s="656">
        <f t="shared" si="23"/>
        <v>262.3</v>
      </c>
      <c r="AC16" s="656">
        <f t="shared" si="0"/>
        <v>68.7</v>
      </c>
      <c r="AD16" s="656">
        <f t="shared" si="24"/>
        <v>957.68616420441776</v>
      </c>
      <c r="AH16" s="657">
        <v>0.93974537037037031</v>
      </c>
      <c r="AI16" s="658">
        <f t="shared" si="3"/>
        <v>45526.939745370371</v>
      </c>
      <c r="AJ16" s="657" t="s">
        <v>328</v>
      </c>
      <c r="AK16" s="493">
        <v>3.0000000000000001E-3</v>
      </c>
      <c r="AL16" s="493">
        <v>3.0000000000000001E-3</v>
      </c>
      <c r="AM16" s="493">
        <v>8.9999999999999993E-3</v>
      </c>
      <c r="AN16" s="659">
        <f t="shared" si="10"/>
        <v>91.804481109155205</v>
      </c>
      <c r="AO16" s="493">
        <f t="shared" si="4"/>
        <v>10200.497901017246</v>
      </c>
      <c r="AP16" s="660">
        <f t="shared" si="5"/>
        <v>30.601493703051741</v>
      </c>
      <c r="AQ16" s="660">
        <f t="shared" si="11"/>
        <v>30.601493703051741</v>
      </c>
      <c r="AR16" s="497">
        <f t="shared" si="12"/>
        <v>174.50000000000003</v>
      </c>
      <c r="AS16" s="493">
        <f t="shared" si="6"/>
        <v>9.1804481109155223</v>
      </c>
      <c r="AT16" s="493">
        <f t="shared" si="7"/>
        <v>11.475560138644401</v>
      </c>
      <c r="AU16" s="493">
        <f t="shared" si="8"/>
        <v>21.421045592136217</v>
      </c>
      <c r="AV16" s="493">
        <f t="shared" si="9"/>
        <v>42.077053841696141</v>
      </c>
      <c r="AZ16" s="740">
        <v>0.89364583333333336</v>
      </c>
      <c r="BA16" s="741">
        <f t="shared" si="13"/>
        <v>45526.893645833334</v>
      </c>
      <c r="BB16" s="740" t="s">
        <v>365</v>
      </c>
      <c r="BC16" s="742">
        <v>1.9E-2</v>
      </c>
      <c r="BD16" s="742">
        <v>0.111</v>
      </c>
      <c r="BE16" s="742">
        <v>0.24399999999999999</v>
      </c>
      <c r="BF16" s="743">
        <f t="shared" si="14"/>
        <v>1407.8188422669439</v>
      </c>
      <c r="BG16" s="744">
        <f t="shared" si="15"/>
        <v>5769.7493535530484</v>
      </c>
      <c r="BH16" s="745">
        <f t="shared" si="16"/>
        <v>109.62523771750791</v>
      </c>
      <c r="BI16" s="745">
        <f t="shared" si="17"/>
        <v>640.4421782443884</v>
      </c>
      <c r="BJ16" s="744">
        <f t="shared" si="18"/>
        <v>655.99180327868851</v>
      </c>
      <c r="BK16" s="744">
        <f t="shared" si="19"/>
        <v>5.7461993561916076</v>
      </c>
      <c r="BL16" s="744">
        <f t="shared" si="20"/>
        <v>5.793493178053267</v>
      </c>
      <c r="BM16" s="744">
        <f t="shared" si="21"/>
        <v>103.8790383613163</v>
      </c>
      <c r="BN16" s="744">
        <f t="shared" si="22"/>
        <v>115.41873089556118</v>
      </c>
    </row>
    <row r="17" spans="1:66" ht="30" x14ac:dyDescent="0.3">
      <c r="A17" s="542">
        <v>45526</v>
      </c>
      <c r="B17" s="543">
        <v>0.89805555555555561</v>
      </c>
      <c r="C17" s="544" t="s">
        <v>366</v>
      </c>
      <c r="D17" s="544" t="s">
        <v>531</v>
      </c>
      <c r="E17" s="544"/>
      <c r="F17" s="544" t="s">
        <v>61</v>
      </c>
      <c r="J17" s="513" t="s">
        <v>370</v>
      </c>
      <c r="K17" s="514">
        <v>0.91740740740740734</v>
      </c>
      <c r="L17" s="514"/>
      <c r="M17" s="514"/>
      <c r="N17" s="514"/>
      <c r="O17" s="514"/>
      <c r="P17" s="515"/>
      <c r="Q17" s="515">
        <v>107.1</v>
      </c>
      <c r="R17" s="516"/>
      <c r="S17" s="736"/>
      <c r="W17" s="654" t="s">
        <v>365</v>
      </c>
      <c r="X17" s="655" t="s">
        <v>435</v>
      </c>
      <c r="Y17" s="656">
        <v>71.400000000000006</v>
      </c>
      <c r="Z17" s="656">
        <v>31.1</v>
      </c>
      <c r="AA17" s="656">
        <f>Q13</f>
        <v>1442</v>
      </c>
      <c r="AB17" s="656">
        <f t="shared" si="23"/>
        <v>257.5</v>
      </c>
      <c r="AC17" s="656">
        <f t="shared" si="0"/>
        <v>49.699999999999996</v>
      </c>
      <c r="AD17" s="656">
        <f t="shared" si="24"/>
        <v>1407.8188422669439</v>
      </c>
      <c r="AH17" s="657">
        <v>0.93994212962962964</v>
      </c>
      <c r="AI17" s="658">
        <f t="shared" si="3"/>
        <v>45526.939942129633</v>
      </c>
      <c r="AJ17" s="657" t="s">
        <v>328</v>
      </c>
      <c r="AK17" s="493">
        <v>3.0000000000000001E-3</v>
      </c>
      <c r="AL17" s="493">
        <v>3.0000000000000001E-3</v>
      </c>
      <c r="AM17" s="493">
        <v>8.9999999999999993E-3</v>
      </c>
      <c r="AN17" s="659">
        <f t="shared" si="10"/>
        <v>91.804481109155205</v>
      </c>
      <c r="AO17" s="493">
        <f t="shared" si="4"/>
        <v>10200.497901017246</v>
      </c>
      <c r="AP17" s="660">
        <f t="shared" si="5"/>
        <v>30.601493703051741</v>
      </c>
      <c r="AQ17" s="660">
        <f t="shared" si="11"/>
        <v>30.601493703051741</v>
      </c>
      <c r="AR17" s="497">
        <f t="shared" si="12"/>
        <v>174.50000000000003</v>
      </c>
      <c r="AS17" s="493">
        <f t="shared" si="6"/>
        <v>9.1804481109155223</v>
      </c>
      <c r="AT17" s="493">
        <f t="shared" si="7"/>
        <v>11.475560138644401</v>
      </c>
      <c r="AU17" s="493">
        <f t="shared" si="8"/>
        <v>21.421045592136217</v>
      </c>
      <c r="AV17" s="493">
        <f t="shared" si="9"/>
        <v>42.077053841696141</v>
      </c>
      <c r="AZ17" s="740">
        <v>0.89372685185185186</v>
      </c>
      <c r="BA17" s="741">
        <f t="shared" si="13"/>
        <v>45526.893726851849</v>
      </c>
      <c r="BB17" s="740" t="s">
        <v>365</v>
      </c>
      <c r="BC17" s="742">
        <v>1.9E-2</v>
      </c>
      <c r="BD17" s="742">
        <v>0.112</v>
      </c>
      <c r="BE17" s="742">
        <v>0.24399999999999999</v>
      </c>
      <c r="BF17" s="743">
        <f t="shared" si="14"/>
        <v>1407.8188422669439</v>
      </c>
      <c r="BG17" s="744">
        <f t="shared" si="15"/>
        <v>5769.7493535530484</v>
      </c>
      <c r="BH17" s="745">
        <f t="shared" si="16"/>
        <v>109.62523771750791</v>
      </c>
      <c r="BI17" s="745">
        <f t="shared" si="17"/>
        <v>646.21192759794144</v>
      </c>
      <c r="BJ17" s="744">
        <f t="shared" si="18"/>
        <v>661.90163934426232</v>
      </c>
      <c r="BK17" s="744">
        <f t="shared" si="19"/>
        <v>5.7461993561916076</v>
      </c>
      <c r="BL17" s="744">
        <f t="shared" si="20"/>
        <v>5.793493178053267</v>
      </c>
      <c r="BM17" s="744">
        <f t="shared" si="21"/>
        <v>103.8790383613163</v>
      </c>
      <c r="BN17" s="744">
        <f t="shared" si="22"/>
        <v>115.41873089556118</v>
      </c>
    </row>
    <row r="18" spans="1:66" ht="18.75" x14ac:dyDescent="0.3">
      <c r="A18" s="563">
        <v>45526</v>
      </c>
      <c r="B18" s="564">
        <v>0.89815972222222218</v>
      </c>
      <c r="C18" s="565" t="s">
        <v>436</v>
      </c>
      <c r="D18" s="565" t="s">
        <v>171</v>
      </c>
      <c r="E18" s="565"/>
      <c r="F18" s="565" t="s">
        <v>61</v>
      </c>
      <c r="J18" s="509" t="s">
        <v>538</v>
      </c>
      <c r="K18" s="510">
        <v>0.92273148148148154</v>
      </c>
      <c r="L18" s="510"/>
      <c r="M18" s="510"/>
      <c r="N18" s="510"/>
      <c r="O18" s="510"/>
      <c r="P18" s="511"/>
      <c r="Q18" s="511">
        <v>72.7</v>
      </c>
      <c r="R18" s="512"/>
      <c r="S18" s="737"/>
      <c r="W18" s="654" t="s">
        <v>366</v>
      </c>
      <c r="X18" s="655" t="s">
        <v>435</v>
      </c>
      <c r="Y18" s="656">
        <v>82.7</v>
      </c>
      <c r="Z18" s="656">
        <v>23.8</v>
      </c>
      <c r="AA18" s="656">
        <f>Q14</f>
        <v>786.7</v>
      </c>
      <c r="AB18" s="656">
        <f t="shared" si="23"/>
        <v>253.5</v>
      </c>
      <c r="AC18" s="656">
        <f t="shared" si="0"/>
        <v>31.099999999999998</v>
      </c>
      <c r="AD18" s="656">
        <f t="shared" si="24"/>
        <v>754.30348542080753</v>
      </c>
      <c r="AH18" s="657">
        <v>0.94011574074074078</v>
      </c>
      <c r="AI18" s="658">
        <f t="shared" si="3"/>
        <v>45526.940115740741</v>
      </c>
      <c r="AJ18" s="657" t="s">
        <v>328</v>
      </c>
      <c r="AK18" s="493">
        <v>3.0000000000000001E-3</v>
      </c>
      <c r="AL18" s="493">
        <v>3.0000000000000001E-3</v>
      </c>
      <c r="AM18" s="493">
        <v>8.9999999999999993E-3</v>
      </c>
      <c r="AN18" s="659">
        <f t="shared" si="10"/>
        <v>91.804481109155205</v>
      </c>
      <c r="AO18" s="493">
        <f t="shared" si="4"/>
        <v>10200.497901017246</v>
      </c>
      <c r="AP18" s="660">
        <f t="shared" si="5"/>
        <v>30.601493703051741</v>
      </c>
      <c r="AQ18" s="660">
        <f t="shared" si="11"/>
        <v>30.601493703051741</v>
      </c>
      <c r="AR18" s="497">
        <f t="shared" si="12"/>
        <v>174.50000000000003</v>
      </c>
      <c r="AS18" s="493">
        <f t="shared" si="6"/>
        <v>9.1804481109155223</v>
      </c>
      <c r="AT18" s="493">
        <f t="shared" si="7"/>
        <v>11.475560138644401</v>
      </c>
      <c r="AU18" s="493">
        <f t="shared" si="8"/>
        <v>21.421045592136217</v>
      </c>
      <c r="AV18" s="493">
        <f t="shared" si="9"/>
        <v>42.077053841696141</v>
      </c>
      <c r="AZ18" s="740">
        <v>0.89383101851851843</v>
      </c>
      <c r="BA18" s="741">
        <f t="shared" si="13"/>
        <v>45526.893831018519</v>
      </c>
      <c r="BB18" s="740" t="s">
        <v>365</v>
      </c>
      <c r="BC18" s="742">
        <v>1.7000000000000001E-2</v>
      </c>
      <c r="BD18" s="742">
        <v>0.127</v>
      </c>
      <c r="BE18" s="742">
        <v>0.24399999999999999</v>
      </c>
      <c r="BF18" s="743">
        <f t="shared" si="14"/>
        <v>1407.8188422669439</v>
      </c>
      <c r="BG18" s="744">
        <f t="shared" si="15"/>
        <v>5769.7493535530484</v>
      </c>
      <c r="BH18" s="745">
        <f t="shared" si="16"/>
        <v>98.085739010401824</v>
      </c>
      <c r="BI18" s="745">
        <f t="shared" si="17"/>
        <v>732.75816790123713</v>
      </c>
      <c r="BJ18" s="744">
        <f t="shared" si="18"/>
        <v>750.54918032786873</v>
      </c>
      <c r="BK18" s="744">
        <f t="shared" si="19"/>
        <v>5.7461993561916076</v>
      </c>
      <c r="BL18" s="744">
        <f t="shared" si="20"/>
        <v>5.793493178053267</v>
      </c>
      <c r="BM18" s="744">
        <f t="shared" si="21"/>
        <v>92.339539654210213</v>
      </c>
      <c r="BN18" s="744">
        <f t="shared" si="22"/>
        <v>103.87923218845509</v>
      </c>
    </row>
    <row r="19" spans="1:66" x14ac:dyDescent="0.25">
      <c r="A19" s="542">
        <v>45526</v>
      </c>
      <c r="B19" s="543">
        <v>0.89876157407407409</v>
      </c>
      <c r="C19" s="544" t="s">
        <v>366</v>
      </c>
      <c r="D19" s="544" t="s">
        <v>532</v>
      </c>
      <c r="E19" s="544"/>
      <c r="F19" s="544" t="s">
        <v>61</v>
      </c>
      <c r="Q19" s="306">
        <f>SUM(Q11:Q18)</f>
        <v>4143.5</v>
      </c>
      <c r="W19" s="654" t="s">
        <v>368</v>
      </c>
      <c r="X19" s="655" t="s">
        <v>435</v>
      </c>
      <c r="Y19" s="666">
        <v>86.9</v>
      </c>
      <c r="Z19" s="666">
        <v>33.5</v>
      </c>
      <c r="AA19" s="656">
        <f>Q15</f>
        <v>72.599999999999994</v>
      </c>
      <c r="AB19" s="656">
        <f t="shared" si="23"/>
        <v>239.6</v>
      </c>
      <c r="AC19" s="656">
        <f t="shared" si="0"/>
        <v>36.599999999999994</v>
      </c>
      <c r="AD19" s="656">
        <f t="shared" si="24"/>
        <v>62.618492384446888</v>
      </c>
      <c r="AH19" s="657">
        <v>0.94027777777777777</v>
      </c>
      <c r="AI19" s="658">
        <f t="shared" si="3"/>
        <v>45526.94027777778</v>
      </c>
      <c r="AJ19" s="657" t="s">
        <v>328</v>
      </c>
      <c r="AK19" s="493">
        <v>3.0000000000000001E-3</v>
      </c>
      <c r="AL19" s="493">
        <v>4.0000000000000001E-3</v>
      </c>
      <c r="AM19" s="493">
        <v>8.9999999999999993E-3</v>
      </c>
      <c r="AN19" s="659">
        <f t="shared" si="10"/>
        <v>91.804481109155205</v>
      </c>
      <c r="AO19" s="493">
        <f t="shared" si="4"/>
        <v>10200.497901017246</v>
      </c>
      <c r="AP19" s="660">
        <f t="shared" si="5"/>
        <v>30.601493703051741</v>
      </c>
      <c r="AQ19" s="660">
        <f t="shared" si="11"/>
        <v>40.801991604068988</v>
      </c>
      <c r="AR19" s="497">
        <f t="shared" si="12"/>
        <v>232.66666666666669</v>
      </c>
      <c r="AS19" s="493">
        <f t="shared" si="6"/>
        <v>9.1804481109155223</v>
      </c>
      <c r="AT19" s="493">
        <f t="shared" si="7"/>
        <v>11.475560138644401</v>
      </c>
      <c r="AU19" s="493">
        <f t="shared" si="8"/>
        <v>21.421045592136217</v>
      </c>
      <c r="AV19" s="493">
        <f t="shared" si="9"/>
        <v>42.077053841696141</v>
      </c>
      <c r="AZ19" s="740">
        <v>0.89390046296296299</v>
      </c>
      <c r="BA19" s="741">
        <f t="shared" si="13"/>
        <v>45526.893900462965</v>
      </c>
      <c r="BB19" s="740" t="s">
        <v>365</v>
      </c>
      <c r="BC19" s="742">
        <v>1.7999999999999999E-2</v>
      </c>
      <c r="BD19" s="742">
        <v>0.13</v>
      </c>
      <c r="BE19" s="742">
        <v>0.24399999999999999</v>
      </c>
      <c r="BF19" s="743">
        <f t="shared" si="14"/>
        <v>1407.8188422669439</v>
      </c>
      <c r="BG19" s="744">
        <f t="shared" si="15"/>
        <v>5769.7493535530484</v>
      </c>
      <c r="BH19" s="745">
        <f t="shared" si="16"/>
        <v>103.85548836395486</v>
      </c>
      <c r="BI19" s="745">
        <f t="shared" si="17"/>
        <v>750.06741596189636</v>
      </c>
      <c r="BJ19" s="744">
        <f t="shared" si="18"/>
        <v>768.27868852459017</v>
      </c>
      <c r="BK19" s="744">
        <f t="shared" si="19"/>
        <v>5.7461993561916076</v>
      </c>
      <c r="BL19" s="744">
        <f t="shared" si="20"/>
        <v>5.793493178053267</v>
      </c>
      <c r="BM19" s="744">
        <f t="shared" si="21"/>
        <v>98.109289007763252</v>
      </c>
      <c r="BN19" s="744">
        <f t="shared" si="22"/>
        <v>109.64898154200813</v>
      </c>
    </row>
    <row r="20" spans="1:66" x14ac:dyDescent="0.25">
      <c r="A20" s="542">
        <v>45526</v>
      </c>
      <c r="B20" s="543">
        <v>0.89878472222222217</v>
      </c>
      <c r="C20" s="544" t="s">
        <v>366</v>
      </c>
      <c r="D20" s="544" t="s">
        <v>544</v>
      </c>
      <c r="E20" s="544"/>
      <c r="F20" s="544" t="s">
        <v>60</v>
      </c>
      <c r="W20" s="654" t="s">
        <v>369</v>
      </c>
      <c r="X20" s="655" t="s">
        <v>435</v>
      </c>
      <c r="Y20" s="656">
        <v>88</v>
      </c>
      <c r="Z20" s="656">
        <v>25.6</v>
      </c>
      <c r="AA20" s="656">
        <f>Q16</f>
        <v>172.5</v>
      </c>
      <c r="AB20" s="656">
        <f t="shared" si="23"/>
        <v>246.4</v>
      </c>
      <c r="AC20" s="656">
        <f t="shared" si="0"/>
        <v>27.6</v>
      </c>
      <c r="AD20" s="656">
        <f t="shared" si="24"/>
        <v>158.07257084948631</v>
      </c>
      <c r="AH20" s="657">
        <v>0.94047453703703709</v>
      </c>
      <c r="AI20" s="658">
        <f t="shared" si="3"/>
        <v>45526.940474537034</v>
      </c>
      <c r="AJ20" s="657" t="s">
        <v>328</v>
      </c>
      <c r="AK20" s="493">
        <v>3.0000000000000001E-3</v>
      </c>
      <c r="AL20" s="493">
        <v>4.0000000000000001E-3</v>
      </c>
      <c r="AM20" s="493">
        <v>8.9999999999999993E-3</v>
      </c>
      <c r="AN20" s="659">
        <f t="shared" si="10"/>
        <v>91.804481109155205</v>
      </c>
      <c r="AO20" s="493">
        <f t="shared" si="4"/>
        <v>10200.497901017246</v>
      </c>
      <c r="AP20" s="660">
        <f t="shared" si="5"/>
        <v>30.601493703051741</v>
      </c>
      <c r="AQ20" s="660">
        <f t="shared" si="11"/>
        <v>40.801991604068988</v>
      </c>
      <c r="AR20" s="497">
        <f t="shared" si="12"/>
        <v>232.66666666666669</v>
      </c>
      <c r="AS20" s="493">
        <f t="shared" si="6"/>
        <v>9.1804481109155223</v>
      </c>
      <c r="AT20" s="493">
        <f t="shared" si="7"/>
        <v>11.475560138644401</v>
      </c>
      <c r="AU20" s="493">
        <f t="shared" si="8"/>
        <v>21.421045592136217</v>
      </c>
      <c r="AV20" s="493">
        <f t="shared" si="9"/>
        <v>42.077053841696141</v>
      </c>
      <c r="AZ20" s="740">
        <v>0.89393518518518522</v>
      </c>
      <c r="BA20" s="741">
        <f t="shared" si="13"/>
        <v>45526.893935185188</v>
      </c>
      <c r="BB20" s="740" t="s">
        <v>365</v>
      </c>
      <c r="BC20" s="742">
        <v>1.7000000000000001E-2</v>
      </c>
      <c r="BD20" s="742">
        <v>0.13500000000000001</v>
      </c>
      <c r="BE20" s="742">
        <v>0.24399999999999999</v>
      </c>
      <c r="BF20" s="743">
        <f t="shared" si="14"/>
        <v>1407.8188422669439</v>
      </c>
      <c r="BG20" s="744">
        <f t="shared" si="15"/>
        <v>5769.7493535530484</v>
      </c>
      <c r="BH20" s="745">
        <f t="shared" si="16"/>
        <v>98.085739010401824</v>
      </c>
      <c r="BI20" s="745">
        <f t="shared" si="17"/>
        <v>778.91616272966155</v>
      </c>
      <c r="BJ20" s="744">
        <f t="shared" si="18"/>
        <v>797.82786885245901</v>
      </c>
      <c r="BK20" s="744">
        <f t="shared" si="19"/>
        <v>5.7461993561916076</v>
      </c>
      <c r="BL20" s="744">
        <f t="shared" si="20"/>
        <v>5.793493178053267</v>
      </c>
      <c r="BM20" s="744">
        <f t="shared" si="21"/>
        <v>92.339539654210213</v>
      </c>
      <c r="BN20" s="744">
        <f t="shared" si="22"/>
        <v>103.87923218845509</v>
      </c>
    </row>
    <row r="21" spans="1:66" ht="30" x14ac:dyDescent="0.25">
      <c r="A21" s="525">
        <v>45526</v>
      </c>
      <c r="B21" s="526">
        <v>0.89927083333333335</v>
      </c>
      <c r="C21" s="527" t="s">
        <v>368</v>
      </c>
      <c r="D21" s="527" t="s">
        <v>542</v>
      </c>
      <c r="E21" s="527"/>
      <c r="F21" s="527" t="s">
        <v>61</v>
      </c>
      <c r="W21" s="654" t="s">
        <v>370</v>
      </c>
      <c r="X21" s="655" t="s">
        <v>435</v>
      </c>
      <c r="Y21" s="656">
        <v>89.4</v>
      </c>
      <c r="Z21" s="656">
        <v>1.8</v>
      </c>
      <c r="AA21" s="656">
        <f>Q17</f>
        <v>107.1</v>
      </c>
      <c r="AB21" s="656">
        <f t="shared" si="23"/>
        <v>268.79999999999995</v>
      </c>
      <c r="AC21" s="656">
        <f t="shared" si="0"/>
        <v>2.3999999999999941</v>
      </c>
      <c r="AD21" s="656">
        <f t="shared" si="24"/>
        <v>107.07651120015595</v>
      </c>
      <c r="AH21" s="657">
        <v>0.94070601851851843</v>
      </c>
      <c r="AI21" s="658">
        <f t="shared" si="3"/>
        <v>45526.940706018519</v>
      </c>
      <c r="AJ21" s="657" t="s">
        <v>328</v>
      </c>
      <c r="AK21" s="493">
        <v>3.0000000000000001E-3</v>
      </c>
      <c r="AL21" s="493">
        <v>4.0000000000000001E-3</v>
      </c>
      <c r="AM21" s="493">
        <v>8.9999999999999993E-3</v>
      </c>
      <c r="AN21" s="659">
        <f t="shared" si="10"/>
        <v>91.804481109155205</v>
      </c>
      <c r="AO21" s="493">
        <f t="shared" si="4"/>
        <v>10200.497901017246</v>
      </c>
      <c r="AP21" s="660">
        <f t="shared" si="5"/>
        <v>30.601493703051741</v>
      </c>
      <c r="AQ21" s="660">
        <f t="shared" si="11"/>
        <v>40.801991604068988</v>
      </c>
      <c r="AR21" s="497">
        <f t="shared" si="12"/>
        <v>232.66666666666669</v>
      </c>
      <c r="AS21" s="493">
        <f t="shared" si="6"/>
        <v>9.1804481109155223</v>
      </c>
      <c r="AT21" s="493">
        <f t="shared" si="7"/>
        <v>11.475560138644401</v>
      </c>
      <c r="AU21" s="493">
        <f t="shared" si="8"/>
        <v>21.421045592136217</v>
      </c>
      <c r="AV21" s="493">
        <f t="shared" si="9"/>
        <v>42.077053841696141</v>
      </c>
      <c r="AZ21" s="740">
        <v>0.89400462962962957</v>
      </c>
      <c r="BA21" s="741">
        <f t="shared" si="13"/>
        <v>45526.894004629627</v>
      </c>
      <c r="BB21" s="740" t="s">
        <v>365</v>
      </c>
      <c r="BC21" s="742">
        <v>0.02</v>
      </c>
      <c r="BD21" s="742">
        <v>0.14000000000000001</v>
      </c>
      <c r="BE21" s="742">
        <v>0.24399999999999999</v>
      </c>
      <c r="BF21" s="743">
        <f t="shared" si="14"/>
        <v>1407.8188422669439</v>
      </c>
      <c r="BG21" s="744">
        <f t="shared" si="15"/>
        <v>5769.7493535530484</v>
      </c>
      <c r="BH21" s="745">
        <f t="shared" si="16"/>
        <v>115.39498707106097</v>
      </c>
      <c r="BI21" s="745">
        <f t="shared" si="17"/>
        <v>807.76490949742686</v>
      </c>
      <c r="BJ21" s="744">
        <f t="shared" si="18"/>
        <v>827.37704918032784</v>
      </c>
      <c r="BK21" s="744">
        <f t="shared" si="19"/>
        <v>5.7461993561916076</v>
      </c>
      <c r="BL21" s="744">
        <f t="shared" si="20"/>
        <v>5.793493178053267</v>
      </c>
      <c r="BM21" s="744">
        <f t="shared" si="21"/>
        <v>109.64878771486936</v>
      </c>
      <c r="BN21" s="744">
        <f t="shared" si="22"/>
        <v>121.18848024911424</v>
      </c>
    </row>
    <row r="22" spans="1:66" x14ac:dyDescent="0.25">
      <c r="A22" s="563">
        <v>45526</v>
      </c>
      <c r="B22" s="564">
        <v>0.89990740740740749</v>
      </c>
      <c r="C22" s="565" t="s">
        <v>436</v>
      </c>
      <c r="D22" s="565" t="s">
        <v>548</v>
      </c>
      <c r="E22" s="565"/>
      <c r="F22" s="565" t="s">
        <v>61</v>
      </c>
      <c r="W22" s="654" t="s">
        <v>538</v>
      </c>
      <c r="X22" s="655" t="s">
        <v>435</v>
      </c>
      <c r="Y22" s="656">
        <v>90.3</v>
      </c>
      <c r="Z22" s="656">
        <v>7.4</v>
      </c>
      <c r="AA22" s="656">
        <f>Q18</f>
        <v>72.7</v>
      </c>
      <c r="AB22" s="656">
        <f t="shared" si="23"/>
        <v>262.3</v>
      </c>
      <c r="AC22" s="656">
        <f t="shared" si="0"/>
        <v>7.1000000000000032</v>
      </c>
      <c r="AD22" s="656">
        <f t="shared" si="24"/>
        <v>72.044478619268602</v>
      </c>
      <c r="AH22" s="657">
        <v>0.94096064814814817</v>
      </c>
      <c r="AI22" s="658">
        <f t="shared" si="3"/>
        <v>45526.940960648149</v>
      </c>
      <c r="AJ22" s="657" t="s">
        <v>328</v>
      </c>
      <c r="AK22" s="493">
        <v>3.0000000000000001E-3</v>
      </c>
      <c r="AL22" s="493">
        <v>4.0000000000000001E-3</v>
      </c>
      <c r="AM22" s="493">
        <v>8.9999999999999993E-3</v>
      </c>
      <c r="AN22" s="659">
        <f t="shared" si="10"/>
        <v>91.804481109155205</v>
      </c>
      <c r="AO22" s="493">
        <f t="shared" si="4"/>
        <v>10200.497901017246</v>
      </c>
      <c r="AP22" s="660">
        <f t="shared" si="5"/>
        <v>30.601493703051741</v>
      </c>
      <c r="AQ22" s="660">
        <f t="shared" si="11"/>
        <v>40.801991604068988</v>
      </c>
      <c r="AR22" s="497">
        <f t="shared" si="12"/>
        <v>232.66666666666669</v>
      </c>
      <c r="AS22" s="493">
        <f t="shared" si="6"/>
        <v>9.1804481109155223</v>
      </c>
      <c r="AT22" s="493">
        <f t="shared" si="7"/>
        <v>11.475560138644401</v>
      </c>
      <c r="AU22" s="493">
        <f t="shared" si="8"/>
        <v>21.421045592136217</v>
      </c>
      <c r="AV22" s="493">
        <f t="shared" si="9"/>
        <v>42.077053841696141</v>
      </c>
      <c r="AZ22" s="740">
        <v>0.89405092592592583</v>
      </c>
      <c r="BA22" s="741">
        <f t="shared" si="13"/>
        <v>45526.894050925926</v>
      </c>
      <c r="BB22" s="740" t="s">
        <v>365</v>
      </c>
      <c r="BC22" s="742">
        <v>2.1000000000000001E-2</v>
      </c>
      <c r="BD22" s="742">
        <v>0.14000000000000001</v>
      </c>
      <c r="BE22" s="742">
        <v>0.24399999999999999</v>
      </c>
      <c r="BF22" s="743">
        <f t="shared" si="14"/>
        <v>1407.8188422669439</v>
      </c>
      <c r="BG22" s="744">
        <f t="shared" si="15"/>
        <v>5769.7493535530484</v>
      </c>
      <c r="BH22" s="745">
        <f t="shared" si="16"/>
        <v>121.16473642461402</v>
      </c>
      <c r="BI22" s="745">
        <f t="shared" si="17"/>
        <v>807.76490949742686</v>
      </c>
      <c r="BJ22" s="744">
        <f t="shared" si="18"/>
        <v>827.37704918032784</v>
      </c>
      <c r="BK22" s="744">
        <f t="shared" si="19"/>
        <v>5.7461993561916076</v>
      </c>
      <c r="BL22" s="744">
        <f t="shared" si="20"/>
        <v>5.793493178053267</v>
      </c>
      <c r="BM22" s="744">
        <f t="shared" si="21"/>
        <v>115.41853706842241</v>
      </c>
      <c r="BN22" s="744">
        <f t="shared" si="22"/>
        <v>126.95822960266729</v>
      </c>
    </row>
    <row r="23" spans="1:66" x14ac:dyDescent="0.25">
      <c r="A23" s="560">
        <v>45526</v>
      </c>
      <c r="B23" s="561">
        <v>0.90082175925925922</v>
      </c>
      <c r="C23" s="562" t="s">
        <v>326</v>
      </c>
      <c r="D23" s="562" t="s">
        <v>171</v>
      </c>
      <c r="E23" s="562"/>
      <c r="F23" s="562" t="s">
        <v>61</v>
      </c>
      <c r="AH23" s="657">
        <v>0.94122685185185195</v>
      </c>
      <c r="AI23" s="658">
        <f t="shared" si="3"/>
        <v>45526.94122685185</v>
      </c>
      <c r="AJ23" s="657" t="s">
        <v>328</v>
      </c>
      <c r="AK23" s="493">
        <v>3.0000000000000001E-3</v>
      </c>
      <c r="AL23" s="493">
        <v>4.0000000000000001E-3</v>
      </c>
      <c r="AM23" s="493">
        <v>8.9999999999999993E-3</v>
      </c>
      <c r="AN23" s="659">
        <f t="shared" si="10"/>
        <v>91.804481109155205</v>
      </c>
      <c r="AO23" s="493">
        <f t="shared" si="4"/>
        <v>10200.497901017246</v>
      </c>
      <c r="AP23" s="660">
        <f t="shared" si="5"/>
        <v>30.601493703051741</v>
      </c>
      <c r="AQ23" s="660">
        <f t="shared" si="11"/>
        <v>40.801991604068988</v>
      </c>
      <c r="AR23" s="497">
        <f t="shared" si="12"/>
        <v>232.66666666666669</v>
      </c>
      <c r="AS23" s="493">
        <f t="shared" si="6"/>
        <v>9.1804481109155223</v>
      </c>
      <c r="AT23" s="493">
        <f t="shared" si="7"/>
        <v>11.475560138644401</v>
      </c>
      <c r="AU23" s="493">
        <f t="shared" si="8"/>
        <v>21.421045592136217</v>
      </c>
      <c r="AV23" s="493">
        <f t="shared" si="9"/>
        <v>42.077053841696141</v>
      </c>
      <c r="AZ23" s="740">
        <v>0.89410879629629625</v>
      </c>
      <c r="BA23" s="741">
        <f t="shared" si="13"/>
        <v>45526.894108796296</v>
      </c>
      <c r="BB23" s="740" t="s">
        <v>365</v>
      </c>
      <c r="BC23" s="742">
        <v>1.9E-2</v>
      </c>
      <c r="BD23" s="742">
        <v>0.14000000000000001</v>
      </c>
      <c r="BE23" s="742">
        <v>0.24399999999999999</v>
      </c>
      <c r="BF23" s="743">
        <f t="shared" si="14"/>
        <v>1407.8188422669439</v>
      </c>
      <c r="BG23" s="744">
        <f t="shared" si="15"/>
        <v>5769.7493535530484</v>
      </c>
      <c r="BH23" s="745">
        <f t="shared" si="16"/>
        <v>109.62523771750791</v>
      </c>
      <c r="BI23" s="745">
        <f t="shared" si="17"/>
        <v>807.76490949742686</v>
      </c>
      <c r="BJ23" s="744">
        <f t="shared" si="18"/>
        <v>827.37704918032784</v>
      </c>
      <c r="BK23" s="744">
        <f t="shared" si="19"/>
        <v>5.7461993561916076</v>
      </c>
      <c r="BL23" s="744">
        <f t="shared" si="20"/>
        <v>5.793493178053267</v>
      </c>
      <c r="BM23" s="744">
        <f t="shared" si="21"/>
        <v>103.8790383613163</v>
      </c>
      <c r="BN23" s="744">
        <f t="shared" si="22"/>
        <v>115.41873089556118</v>
      </c>
    </row>
    <row r="24" spans="1:66" x14ac:dyDescent="0.25">
      <c r="A24" s="560">
        <v>45526</v>
      </c>
      <c r="B24" s="561">
        <v>0.90290509259259266</v>
      </c>
      <c r="C24" s="562" t="s">
        <v>326</v>
      </c>
      <c r="D24" s="562" t="s">
        <v>549</v>
      </c>
      <c r="E24" s="562"/>
      <c r="F24" s="562" t="s">
        <v>61</v>
      </c>
      <c r="L24" s="287"/>
      <c r="N24" s="626"/>
      <c r="O24" s="4"/>
      <c r="AH24" s="657">
        <v>0.94135416666666671</v>
      </c>
      <c r="AI24" s="658">
        <f t="shared" si="3"/>
        <v>45526.941354166665</v>
      </c>
      <c r="AJ24" s="657" t="s">
        <v>328</v>
      </c>
      <c r="AK24" s="493">
        <v>4.0000000000000001E-3</v>
      </c>
      <c r="AL24" s="493">
        <v>4.0000000000000001E-3</v>
      </c>
      <c r="AM24" s="493">
        <v>8.9999999999999993E-3</v>
      </c>
      <c r="AN24" s="659">
        <f t="shared" si="10"/>
        <v>91.804481109155205</v>
      </c>
      <c r="AO24" s="493">
        <f t="shared" si="4"/>
        <v>10200.497901017246</v>
      </c>
      <c r="AP24" s="660">
        <f t="shared" si="5"/>
        <v>40.801991604068988</v>
      </c>
      <c r="AQ24" s="660">
        <f t="shared" si="11"/>
        <v>40.801991604068988</v>
      </c>
      <c r="AR24" s="497">
        <f t="shared" si="12"/>
        <v>232.66666666666669</v>
      </c>
      <c r="AS24" s="493">
        <f t="shared" si="6"/>
        <v>9.1804481109155223</v>
      </c>
      <c r="AT24" s="493">
        <f t="shared" si="7"/>
        <v>11.475560138644401</v>
      </c>
      <c r="AU24" s="493">
        <f t="shared" si="8"/>
        <v>31.621543493153467</v>
      </c>
      <c r="AV24" s="493">
        <f t="shared" si="9"/>
        <v>52.277551742713385</v>
      </c>
      <c r="AZ24" s="740">
        <v>0.89415509259259263</v>
      </c>
      <c r="BA24" s="741">
        <f t="shared" si="13"/>
        <v>45526.894155092596</v>
      </c>
      <c r="BB24" s="740" t="s">
        <v>365</v>
      </c>
      <c r="BC24" s="742">
        <v>0.02</v>
      </c>
      <c r="BD24" s="742">
        <v>0.14299999999999999</v>
      </c>
      <c r="BE24" s="742">
        <v>0.24399999999999999</v>
      </c>
      <c r="BF24" s="743">
        <f t="shared" si="14"/>
        <v>1407.8188422669439</v>
      </c>
      <c r="BG24" s="744">
        <f t="shared" si="15"/>
        <v>5769.7493535530484</v>
      </c>
      <c r="BH24" s="745">
        <f t="shared" si="16"/>
        <v>115.39498707106097</v>
      </c>
      <c r="BI24" s="745">
        <f t="shared" si="17"/>
        <v>825.07415755808586</v>
      </c>
      <c r="BJ24" s="744">
        <f t="shared" si="18"/>
        <v>845.10655737704906</v>
      </c>
      <c r="BK24" s="744">
        <f t="shared" si="19"/>
        <v>5.7461993561916076</v>
      </c>
      <c r="BL24" s="744">
        <f t="shared" si="20"/>
        <v>5.793493178053267</v>
      </c>
      <c r="BM24" s="744">
        <f t="shared" si="21"/>
        <v>109.64878771486936</v>
      </c>
      <c r="BN24" s="744">
        <f t="shared" si="22"/>
        <v>121.18848024911424</v>
      </c>
    </row>
    <row r="25" spans="1:66" ht="30" x14ac:dyDescent="0.25">
      <c r="A25" s="557">
        <v>45526</v>
      </c>
      <c r="B25" s="558">
        <v>0.90429398148148143</v>
      </c>
      <c r="C25" s="559" t="s">
        <v>325</v>
      </c>
      <c r="D25" s="559" t="s">
        <v>547</v>
      </c>
      <c r="E25" s="559"/>
      <c r="F25" s="559" t="s">
        <v>60</v>
      </c>
      <c r="L25" s="287"/>
      <c r="N25" s="626"/>
      <c r="O25" s="4"/>
      <c r="AH25" s="657">
        <v>0.94166666666666676</v>
      </c>
      <c r="AI25" s="658">
        <f t="shared" si="3"/>
        <v>45526.941666666666</v>
      </c>
      <c r="AJ25" s="657" t="s">
        <v>328</v>
      </c>
      <c r="AK25" s="493">
        <v>3.0000000000000001E-3</v>
      </c>
      <c r="AL25" s="493">
        <v>4.0000000000000001E-3</v>
      </c>
      <c r="AM25" s="493">
        <v>8.9999999999999993E-3</v>
      </c>
      <c r="AN25" s="659">
        <f t="shared" si="10"/>
        <v>91.804481109155205</v>
      </c>
      <c r="AO25" s="493">
        <f t="shared" si="4"/>
        <v>10200.497901017246</v>
      </c>
      <c r="AP25" s="660">
        <f t="shared" si="5"/>
        <v>30.601493703051741</v>
      </c>
      <c r="AQ25" s="660">
        <f t="shared" si="11"/>
        <v>40.801991604068988</v>
      </c>
      <c r="AR25" s="497">
        <f t="shared" si="12"/>
        <v>232.66666666666669</v>
      </c>
      <c r="AS25" s="493">
        <f t="shared" si="6"/>
        <v>9.1804481109155223</v>
      </c>
      <c r="AT25" s="493">
        <f t="shared" si="7"/>
        <v>11.475560138644401</v>
      </c>
      <c r="AU25" s="493">
        <f t="shared" si="8"/>
        <v>21.421045592136217</v>
      </c>
      <c r="AV25" s="493">
        <f t="shared" si="9"/>
        <v>42.077053841696141</v>
      </c>
      <c r="AZ25" s="740">
        <v>0.89422453703703697</v>
      </c>
      <c r="BA25" s="741">
        <f t="shared" si="13"/>
        <v>45526.894224537034</v>
      </c>
      <c r="BB25" s="740" t="s">
        <v>365</v>
      </c>
      <c r="BC25" s="742">
        <v>1.9E-2</v>
      </c>
      <c r="BD25" s="742">
        <v>0.14499999999999999</v>
      </c>
      <c r="BE25" s="742">
        <v>0.24399999999999999</v>
      </c>
      <c r="BF25" s="743">
        <f t="shared" si="14"/>
        <v>1407.8188422669439</v>
      </c>
      <c r="BG25" s="744">
        <f t="shared" si="15"/>
        <v>5769.7493535530484</v>
      </c>
      <c r="BH25" s="745">
        <f t="shared" si="16"/>
        <v>109.62523771750791</v>
      </c>
      <c r="BI25" s="745">
        <f t="shared" si="17"/>
        <v>836.61365626519193</v>
      </c>
      <c r="BJ25" s="744">
        <f t="shared" si="18"/>
        <v>856.92622950819657</v>
      </c>
      <c r="BK25" s="744">
        <f t="shared" si="19"/>
        <v>5.7461993561916076</v>
      </c>
      <c r="BL25" s="744">
        <f t="shared" si="20"/>
        <v>5.793493178053267</v>
      </c>
      <c r="BM25" s="744">
        <f t="shared" si="21"/>
        <v>103.8790383613163</v>
      </c>
      <c r="BN25" s="744">
        <f t="shared" si="22"/>
        <v>115.41873089556118</v>
      </c>
    </row>
    <row r="26" spans="1:66" x14ac:dyDescent="0.25">
      <c r="A26" s="560">
        <v>45526</v>
      </c>
      <c r="B26" s="561">
        <v>0.90493055555555557</v>
      </c>
      <c r="C26" s="562" t="s">
        <v>326</v>
      </c>
      <c r="D26" s="562" t="s">
        <v>549</v>
      </c>
      <c r="E26" s="562"/>
      <c r="F26" s="562" t="s">
        <v>61</v>
      </c>
      <c r="L26" s="287"/>
      <c r="N26" s="626"/>
      <c r="O26" s="4"/>
      <c r="AH26" s="657">
        <v>0.94212962962962965</v>
      </c>
      <c r="AI26" s="658">
        <f t="shared" si="3"/>
        <v>45526.942129629628</v>
      </c>
      <c r="AJ26" s="657" t="s">
        <v>328</v>
      </c>
      <c r="AK26" s="493">
        <v>4.0000000000000001E-3</v>
      </c>
      <c r="AL26" s="493">
        <v>4.0000000000000001E-3</v>
      </c>
      <c r="AM26" s="493">
        <v>8.9999999999999993E-3</v>
      </c>
      <c r="AN26" s="659">
        <f t="shared" si="10"/>
        <v>91.804481109155205</v>
      </c>
      <c r="AO26" s="493">
        <f t="shared" si="4"/>
        <v>10200.497901017246</v>
      </c>
      <c r="AP26" s="660">
        <f t="shared" si="5"/>
        <v>40.801991604068988</v>
      </c>
      <c r="AQ26" s="660">
        <f t="shared" si="11"/>
        <v>40.801991604068988</v>
      </c>
      <c r="AR26" s="497">
        <f t="shared" si="12"/>
        <v>232.66666666666669</v>
      </c>
      <c r="AS26" s="493">
        <f t="shared" si="6"/>
        <v>9.1804481109155223</v>
      </c>
      <c r="AT26" s="493">
        <f t="shared" si="7"/>
        <v>11.475560138644401</v>
      </c>
      <c r="AU26" s="493">
        <f t="shared" si="8"/>
        <v>31.621543493153467</v>
      </c>
      <c r="AV26" s="493">
        <f t="shared" si="9"/>
        <v>52.277551742713385</v>
      </c>
      <c r="AZ26" s="740">
        <v>0.89431712962962961</v>
      </c>
      <c r="BA26" s="741">
        <f t="shared" si="13"/>
        <v>45526.894317129627</v>
      </c>
      <c r="BB26" s="740" t="s">
        <v>365</v>
      </c>
      <c r="BC26" s="742">
        <v>2.1000000000000001E-2</v>
      </c>
      <c r="BD26" s="742">
        <v>0.14499999999999999</v>
      </c>
      <c r="BE26" s="742">
        <v>0.24399999999999999</v>
      </c>
      <c r="BF26" s="743">
        <f t="shared" si="14"/>
        <v>1407.8188422669439</v>
      </c>
      <c r="BG26" s="744">
        <f t="shared" si="15"/>
        <v>5769.7493535530484</v>
      </c>
      <c r="BH26" s="745">
        <f t="shared" si="16"/>
        <v>121.16473642461402</v>
      </c>
      <c r="BI26" s="745">
        <f t="shared" si="17"/>
        <v>836.61365626519193</v>
      </c>
      <c r="BJ26" s="744">
        <f t="shared" si="18"/>
        <v>856.92622950819657</v>
      </c>
      <c r="BK26" s="744">
        <f t="shared" si="19"/>
        <v>5.7461993561916076</v>
      </c>
      <c r="BL26" s="744">
        <f t="shared" si="20"/>
        <v>5.793493178053267</v>
      </c>
      <c r="BM26" s="744">
        <f t="shared" si="21"/>
        <v>115.41853706842241</v>
      </c>
      <c r="BN26" s="744">
        <f t="shared" si="22"/>
        <v>126.95822960266729</v>
      </c>
    </row>
    <row r="27" spans="1:66" x14ac:dyDescent="0.25">
      <c r="A27" s="525">
        <v>45526</v>
      </c>
      <c r="B27" s="526">
        <v>0.90495370370370365</v>
      </c>
      <c r="C27" s="527" t="s">
        <v>368</v>
      </c>
      <c r="D27" s="527" t="s">
        <v>543</v>
      </c>
      <c r="E27" s="527"/>
      <c r="F27" s="527" t="s">
        <v>541</v>
      </c>
      <c r="L27" s="287"/>
      <c r="N27" s="626"/>
      <c r="O27" s="4"/>
      <c r="AH27" s="657">
        <v>0.94241898148148151</v>
      </c>
      <c r="AI27" s="658">
        <f t="shared" si="3"/>
        <v>45526.942418981482</v>
      </c>
      <c r="AJ27" s="657" t="s">
        <v>328</v>
      </c>
      <c r="AK27" s="493">
        <v>3.0000000000000001E-3</v>
      </c>
      <c r="AL27" s="493">
        <v>4.0000000000000001E-3</v>
      </c>
      <c r="AM27" s="493">
        <v>8.9999999999999993E-3</v>
      </c>
      <c r="AN27" s="659">
        <f t="shared" si="10"/>
        <v>91.804481109155205</v>
      </c>
      <c r="AO27" s="493">
        <f t="shared" si="4"/>
        <v>10200.497901017246</v>
      </c>
      <c r="AP27" s="660">
        <f t="shared" si="5"/>
        <v>30.601493703051741</v>
      </c>
      <c r="AQ27" s="660">
        <f t="shared" si="11"/>
        <v>40.801991604068988</v>
      </c>
      <c r="AR27" s="497">
        <f t="shared" si="12"/>
        <v>232.66666666666669</v>
      </c>
      <c r="AS27" s="493">
        <f t="shared" si="6"/>
        <v>9.1804481109155223</v>
      </c>
      <c r="AT27" s="493">
        <f t="shared" si="7"/>
        <v>11.475560138644401</v>
      </c>
      <c r="AU27" s="493">
        <f t="shared" si="8"/>
        <v>21.421045592136217</v>
      </c>
      <c r="AV27" s="493">
        <f t="shared" si="9"/>
        <v>42.077053841696141</v>
      </c>
      <c r="AZ27" s="740">
        <v>0.89438657407407407</v>
      </c>
      <c r="BA27" s="741">
        <f t="shared" si="13"/>
        <v>45526.894386574073</v>
      </c>
      <c r="BB27" s="740" t="s">
        <v>365</v>
      </c>
      <c r="BC27" s="742">
        <v>0.02</v>
      </c>
      <c r="BD27" s="742">
        <v>0.14699999999999999</v>
      </c>
      <c r="BE27" s="742">
        <v>0.24399999999999999</v>
      </c>
      <c r="BF27" s="743">
        <f t="shared" si="14"/>
        <v>1407.8188422669439</v>
      </c>
      <c r="BG27" s="744">
        <f t="shared" si="15"/>
        <v>5769.7493535530484</v>
      </c>
      <c r="BH27" s="745">
        <f t="shared" si="16"/>
        <v>115.39498707106097</v>
      </c>
      <c r="BI27" s="745">
        <f t="shared" si="17"/>
        <v>848.15315497229813</v>
      </c>
      <c r="BJ27" s="744">
        <f t="shared" si="18"/>
        <v>868.7459016393442</v>
      </c>
      <c r="BK27" s="744">
        <f t="shared" si="19"/>
        <v>5.7461993561916076</v>
      </c>
      <c r="BL27" s="744">
        <f t="shared" si="20"/>
        <v>5.793493178053267</v>
      </c>
      <c r="BM27" s="744">
        <f t="shared" si="21"/>
        <v>109.64878771486936</v>
      </c>
      <c r="BN27" s="744">
        <f t="shared" si="22"/>
        <v>121.18848024911424</v>
      </c>
    </row>
    <row r="28" spans="1:66" x14ac:dyDescent="0.25">
      <c r="A28" s="554">
        <v>45526</v>
      </c>
      <c r="B28" s="555">
        <v>0.90585648148148146</v>
      </c>
      <c r="C28" s="556" t="s">
        <v>324</v>
      </c>
      <c r="D28" s="556" t="s">
        <v>535</v>
      </c>
      <c r="E28" s="556"/>
      <c r="F28" s="556" t="s">
        <v>61</v>
      </c>
      <c r="L28" s="287"/>
      <c r="N28" s="626"/>
      <c r="O28" s="4"/>
      <c r="AH28" s="657">
        <v>0.94274305555555549</v>
      </c>
      <c r="AI28" s="658">
        <f t="shared" si="3"/>
        <v>45526.942743055559</v>
      </c>
      <c r="AJ28" s="657" t="s">
        <v>328</v>
      </c>
      <c r="AK28" s="493">
        <v>3.0000000000000001E-3</v>
      </c>
      <c r="AL28" s="493">
        <v>4.0000000000000001E-3</v>
      </c>
      <c r="AM28" s="493">
        <v>8.9999999999999993E-3</v>
      </c>
      <c r="AN28" s="659">
        <f t="shared" si="10"/>
        <v>91.804481109155205</v>
      </c>
      <c r="AO28" s="493">
        <f t="shared" si="4"/>
        <v>10200.497901017246</v>
      </c>
      <c r="AP28" s="660">
        <f t="shared" si="5"/>
        <v>30.601493703051741</v>
      </c>
      <c r="AQ28" s="660">
        <f t="shared" si="11"/>
        <v>40.801991604068988</v>
      </c>
      <c r="AR28" s="497">
        <f t="shared" si="12"/>
        <v>232.66666666666669</v>
      </c>
      <c r="AS28" s="493">
        <f t="shared" si="6"/>
        <v>9.1804481109155223</v>
      </c>
      <c r="AT28" s="493">
        <f t="shared" si="7"/>
        <v>11.475560138644401</v>
      </c>
      <c r="AU28" s="493">
        <f t="shared" si="8"/>
        <v>21.421045592136217</v>
      </c>
      <c r="AV28" s="493">
        <f t="shared" si="9"/>
        <v>42.077053841696141</v>
      </c>
      <c r="AZ28" s="740">
        <v>0.89443287037037045</v>
      </c>
      <c r="BA28" s="741">
        <f t="shared" si="13"/>
        <v>45526.894432870373</v>
      </c>
      <c r="BB28" s="740" t="s">
        <v>365</v>
      </c>
      <c r="BC28" s="742">
        <v>2.1999999999999999E-2</v>
      </c>
      <c r="BD28" s="742">
        <f>0.147+0.004</f>
        <v>0.151</v>
      </c>
      <c r="BE28" s="742">
        <v>0.24399999999999999</v>
      </c>
      <c r="BF28" s="743">
        <f t="shared" si="14"/>
        <v>1407.8188422669439</v>
      </c>
      <c r="BG28" s="744">
        <f t="shared" si="15"/>
        <v>5769.7493535530484</v>
      </c>
      <c r="BH28" s="745">
        <f t="shared" si="16"/>
        <v>126.93448577816706</v>
      </c>
      <c r="BI28" s="745">
        <f t="shared" si="17"/>
        <v>871.23215238651028</v>
      </c>
      <c r="BJ28" s="744">
        <f t="shared" si="18"/>
        <v>892.38524590163922</v>
      </c>
      <c r="BK28" s="744">
        <f t="shared" si="19"/>
        <v>5.7461993561916076</v>
      </c>
      <c r="BL28" s="744">
        <f t="shared" si="20"/>
        <v>5.793493178053267</v>
      </c>
      <c r="BM28" s="744">
        <f t="shared" si="21"/>
        <v>121.18828642197545</v>
      </c>
      <c r="BN28" s="744">
        <f t="shared" si="22"/>
        <v>132.72797895622031</v>
      </c>
    </row>
    <row r="29" spans="1:66" ht="45" x14ac:dyDescent="0.25">
      <c r="A29" s="528">
        <v>45526</v>
      </c>
      <c r="B29" s="529">
        <v>0.90604166666666675</v>
      </c>
      <c r="C29" s="530" t="s">
        <v>369</v>
      </c>
      <c r="D29" s="530" t="s">
        <v>537</v>
      </c>
      <c r="E29" s="530" t="s">
        <v>540</v>
      </c>
      <c r="F29" s="530" t="s">
        <v>541</v>
      </c>
      <c r="L29" s="287"/>
      <c r="N29" s="626"/>
      <c r="O29" s="4"/>
      <c r="AH29" s="657">
        <v>0.94313657407407403</v>
      </c>
      <c r="AI29" s="658">
        <f t="shared" si="3"/>
        <v>45526.943136574075</v>
      </c>
      <c r="AJ29" s="657" t="s">
        <v>328</v>
      </c>
      <c r="AK29" s="493">
        <v>3.0000000000000001E-3</v>
      </c>
      <c r="AL29" s="493">
        <v>4.0000000000000001E-3</v>
      </c>
      <c r="AM29" s="493">
        <v>8.9999999999999993E-3</v>
      </c>
      <c r="AN29" s="659">
        <f t="shared" si="10"/>
        <v>91.804481109155205</v>
      </c>
      <c r="AO29" s="493">
        <f t="shared" si="4"/>
        <v>10200.497901017246</v>
      </c>
      <c r="AP29" s="660">
        <f t="shared" si="5"/>
        <v>30.601493703051741</v>
      </c>
      <c r="AQ29" s="660">
        <f t="shared" si="11"/>
        <v>40.801991604068988</v>
      </c>
      <c r="AR29" s="497">
        <f t="shared" si="12"/>
        <v>232.66666666666669</v>
      </c>
      <c r="AS29" s="493">
        <f t="shared" si="6"/>
        <v>9.1804481109155223</v>
      </c>
      <c r="AT29" s="493">
        <f t="shared" si="7"/>
        <v>11.475560138644401</v>
      </c>
      <c r="AU29" s="493">
        <f t="shared" si="8"/>
        <v>21.421045592136217</v>
      </c>
      <c r="AV29" s="493">
        <f t="shared" si="9"/>
        <v>42.077053841696141</v>
      </c>
      <c r="AZ29" s="740">
        <v>0.89452546296296298</v>
      </c>
      <c r="BA29" s="741">
        <f t="shared" si="13"/>
        <v>45526.894525462965</v>
      </c>
      <c r="BB29" s="740" t="s">
        <v>365</v>
      </c>
      <c r="BC29" s="742">
        <v>0.02</v>
      </c>
      <c r="BD29" s="742">
        <f>0.147+0.011</f>
        <v>0.158</v>
      </c>
      <c r="BE29" s="742">
        <v>0.24399999999999999</v>
      </c>
      <c r="BF29" s="743">
        <f t="shared" si="14"/>
        <v>1407.8188422669439</v>
      </c>
      <c r="BG29" s="744">
        <f t="shared" si="15"/>
        <v>5769.7493535530484</v>
      </c>
      <c r="BH29" s="745">
        <f t="shared" si="16"/>
        <v>115.39498707106097</v>
      </c>
      <c r="BI29" s="745">
        <f t="shared" si="17"/>
        <v>911.62039786138166</v>
      </c>
      <c r="BJ29" s="744">
        <f t="shared" si="18"/>
        <v>933.75409836065569</v>
      </c>
      <c r="BK29" s="744">
        <f t="shared" si="19"/>
        <v>5.7461993561916076</v>
      </c>
      <c r="BL29" s="744">
        <f t="shared" si="20"/>
        <v>5.793493178053267</v>
      </c>
      <c r="BM29" s="744">
        <f t="shared" si="21"/>
        <v>109.64878771486936</v>
      </c>
      <c r="BN29" s="744">
        <f t="shared" si="22"/>
        <v>121.18848024911424</v>
      </c>
    </row>
    <row r="30" spans="1:66" x14ac:dyDescent="0.25">
      <c r="A30" s="566">
        <v>45526</v>
      </c>
      <c r="B30" s="567">
        <v>0.91671296296296301</v>
      </c>
      <c r="C30" s="568" t="s">
        <v>545</v>
      </c>
      <c r="D30" s="568" t="s">
        <v>546</v>
      </c>
      <c r="E30" s="568"/>
      <c r="F30" s="568" t="s">
        <v>490</v>
      </c>
      <c r="L30" s="287"/>
      <c r="N30" s="626"/>
      <c r="O30" s="4"/>
      <c r="AH30" s="657">
        <v>0.94383101851851858</v>
      </c>
      <c r="AI30" s="658">
        <f t="shared" si="3"/>
        <v>45526.943831018521</v>
      </c>
      <c r="AJ30" s="657" t="s">
        <v>328</v>
      </c>
      <c r="AK30" s="493">
        <v>4.0000000000000001E-3</v>
      </c>
      <c r="AL30" s="493">
        <v>4.0000000000000001E-3</v>
      </c>
      <c r="AM30" s="493">
        <v>8.9999999999999993E-3</v>
      </c>
      <c r="AN30" s="659">
        <f t="shared" si="10"/>
        <v>91.804481109155205</v>
      </c>
      <c r="AO30" s="493">
        <f t="shared" si="4"/>
        <v>10200.497901017246</v>
      </c>
      <c r="AP30" s="660">
        <f t="shared" si="5"/>
        <v>40.801991604068988</v>
      </c>
      <c r="AQ30" s="660">
        <f t="shared" si="11"/>
        <v>40.801991604068988</v>
      </c>
      <c r="AR30" s="497">
        <f t="shared" si="12"/>
        <v>232.66666666666669</v>
      </c>
      <c r="AS30" s="493">
        <f t="shared" si="6"/>
        <v>9.1804481109155223</v>
      </c>
      <c r="AT30" s="493">
        <f t="shared" si="7"/>
        <v>11.475560138644401</v>
      </c>
      <c r="AU30" s="493">
        <f t="shared" si="8"/>
        <v>31.621543493153467</v>
      </c>
      <c r="AV30" s="493">
        <f t="shared" si="9"/>
        <v>52.277551742713385</v>
      </c>
      <c r="AZ30" s="740">
        <v>0.89458333333333329</v>
      </c>
      <c r="BA30" s="741">
        <f t="shared" si="13"/>
        <v>45526.894583333335</v>
      </c>
      <c r="BB30" s="740" t="s">
        <v>365</v>
      </c>
      <c r="BC30" s="742">
        <v>2.1000000000000001E-2</v>
      </c>
      <c r="BD30" s="742">
        <f>0.147+0.015</f>
        <v>0.16199999999999998</v>
      </c>
      <c r="BE30" s="742">
        <v>0.24399999999999999</v>
      </c>
      <c r="BF30" s="743">
        <f t="shared" si="14"/>
        <v>1407.8188422669439</v>
      </c>
      <c r="BG30" s="744">
        <f t="shared" si="15"/>
        <v>5769.7493535530484</v>
      </c>
      <c r="BH30" s="745">
        <f t="shared" si="16"/>
        <v>121.16473642461402</v>
      </c>
      <c r="BI30" s="745">
        <f t="shared" si="17"/>
        <v>934.6993952755937</v>
      </c>
      <c r="BJ30" s="744">
        <f t="shared" si="18"/>
        <v>957.3934426229506</v>
      </c>
      <c r="BK30" s="744">
        <f t="shared" si="19"/>
        <v>5.7461993561916076</v>
      </c>
      <c r="BL30" s="744">
        <f t="shared" si="20"/>
        <v>5.793493178053267</v>
      </c>
      <c r="BM30" s="744">
        <f t="shared" si="21"/>
        <v>115.41853706842241</v>
      </c>
      <c r="BN30" s="744">
        <f t="shared" si="22"/>
        <v>126.95822960266729</v>
      </c>
    </row>
    <row r="31" spans="1:66" x14ac:dyDescent="0.25">
      <c r="A31" s="528">
        <v>45526</v>
      </c>
      <c r="B31" s="529">
        <v>0.91736111111111107</v>
      </c>
      <c r="C31" s="530" t="s">
        <v>369</v>
      </c>
      <c r="D31" s="530" t="s">
        <v>532</v>
      </c>
      <c r="E31" s="530"/>
      <c r="F31" s="530" t="s">
        <v>473</v>
      </c>
      <c r="L31" s="287"/>
      <c r="N31" s="626"/>
      <c r="O31" s="4"/>
      <c r="AH31" s="657">
        <v>0.94425925925925924</v>
      </c>
      <c r="AI31" s="658">
        <f t="shared" si="3"/>
        <v>45526.94425925926</v>
      </c>
      <c r="AJ31" s="657" t="s">
        <v>328</v>
      </c>
      <c r="AK31" s="493">
        <v>3.0000000000000001E-3</v>
      </c>
      <c r="AL31" s="493">
        <v>4.0000000000000001E-3</v>
      </c>
      <c r="AM31" s="493">
        <v>8.9999999999999993E-3</v>
      </c>
      <c r="AN31" s="659">
        <f t="shared" si="10"/>
        <v>91.804481109155205</v>
      </c>
      <c r="AO31" s="493">
        <f t="shared" si="4"/>
        <v>10200.497901017246</v>
      </c>
      <c r="AP31" s="660">
        <f t="shared" si="5"/>
        <v>30.601493703051741</v>
      </c>
      <c r="AQ31" s="660">
        <f t="shared" si="11"/>
        <v>40.801991604068988</v>
      </c>
      <c r="AR31" s="497">
        <f t="shared" si="12"/>
        <v>232.66666666666669</v>
      </c>
      <c r="AS31" s="493">
        <f t="shared" si="6"/>
        <v>9.1804481109155223</v>
      </c>
      <c r="AT31" s="493">
        <f t="shared" si="7"/>
        <v>11.475560138644401</v>
      </c>
      <c r="AU31" s="493">
        <f t="shared" si="8"/>
        <v>21.421045592136217</v>
      </c>
      <c r="AV31" s="493">
        <f t="shared" si="9"/>
        <v>42.077053841696141</v>
      </c>
      <c r="AZ31" s="740">
        <v>0.89467592592592593</v>
      </c>
      <c r="BA31" s="741">
        <f t="shared" si="13"/>
        <v>45526.894675925927</v>
      </c>
      <c r="BB31" s="740" t="s">
        <v>365</v>
      </c>
      <c r="BC31" s="742">
        <v>2.1000000000000001E-2</v>
      </c>
      <c r="BD31" s="742">
        <f>0.147+ 0.028</f>
        <v>0.17499999999999999</v>
      </c>
      <c r="BE31" s="742">
        <v>0.24399999999999999</v>
      </c>
      <c r="BF31" s="743">
        <f t="shared" si="14"/>
        <v>1407.8188422669439</v>
      </c>
      <c r="BG31" s="744">
        <f t="shared" si="15"/>
        <v>5769.7493535530484</v>
      </c>
      <c r="BH31" s="745">
        <f t="shared" si="16"/>
        <v>121.16473642461402</v>
      </c>
      <c r="BI31" s="745">
        <f t="shared" si="17"/>
        <v>1009.7061368717834</v>
      </c>
      <c r="BJ31" s="744">
        <f t="shared" si="18"/>
        <v>1034.2213114754097</v>
      </c>
      <c r="BK31" s="744">
        <f t="shared" si="19"/>
        <v>5.7461993561916076</v>
      </c>
      <c r="BL31" s="744">
        <f t="shared" si="20"/>
        <v>5.793493178053267</v>
      </c>
      <c r="BM31" s="744">
        <f t="shared" si="21"/>
        <v>115.41853706842241</v>
      </c>
      <c r="BN31" s="744">
        <f t="shared" si="22"/>
        <v>126.95822960266729</v>
      </c>
    </row>
    <row r="32" spans="1:66" ht="45" x14ac:dyDescent="0.25">
      <c r="A32" s="531">
        <v>45526</v>
      </c>
      <c r="B32" s="532">
        <v>0.91740740740740734</v>
      </c>
      <c r="C32" s="533" t="s">
        <v>370</v>
      </c>
      <c r="D32" s="533" t="s">
        <v>537</v>
      </c>
      <c r="E32" s="533"/>
      <c r="F32" s="533" t="s">
        <v>473</v>
      </c>
      <c r="L32" s="287"/>
      <c r="N32" s="626"/>
      <c r="O32" s="4"/>
      <c r="AH32" s="657">
        <v>0.9447916666666667</v>
      </c>
      <c r="AI32" s="658">
        <f t="shared" si="3"/>
        <v>45526.944791666669</v>
      </c>
      <c r="AJ32" s="657" t="s">
        <v>328</v>
      </c>
      <c r="AK32" s="493">
        <v>3.0000000000000001E-3</v>
      </c>
      <c r="AL32" s="493">
        <v>4.0000000000000001E-3</v>
      </c>
      <c r="AM32" s="493">
        <v>8.9999999999999993E-3</v>
      </c>
      <c r="AN32" s="659">
        <f t="shared" si="10"/>
        <v>91.804481109155205</v>
      </c>
      <c r="AO32" s="493">
        <f t="shared" si="4"/>
        <v>10200.497901017246</v>
      </c>
      <c r="AP32" s="660">
        <f t="shared" si="5"/>
        <v>30.601493703051741</v>
      </c>
      <c r="AQ32" s="660">
        <f t="shared" si="11"/>
        <v>40.801991604068988</v>
      </c>
      <c r="AR32" s="497">
        <f t="shared" si="12"/>
        <v>232.66666666666669</v>
      </c>
      <c r="AS32" s="493">
        <f t="shared" si="6"/>
        <v>9.1804481109155223</v>
      </c>
      <c r="AT32" s="493">
        <f t="shared" si="7"/>
        <v>11.475560138644401</v>
      </c>
      <c r="AU32" s="493">
        <f t="shared" si="8"/>
        <v>21.421045592136217</v>
      </c>
      <c r="AV32" s="493">
        <f t="shared" si="9"/>
        <v>42.077053841696141</v>
      </c>
      <c r="AZ32" s="740">
        <v>0.89473379629629635</v>
      </c>
      <c r="BA32" s="741">
        <f t="shared" si="13"/>
        <v>45526.894733796296</v>
      </c>
      <c r="BB32" s="740" t="s">
        <v>365</v>
      </c>
      <c r="BC32" s="742">
        <v>0.02</v>
      </c>
      <c r="BD32" s="742">
        <f>0.147+0.032</f>
        <v>0.17899999999999999</v>
      </c>
      <c r="BE32" s="742">
        <v>0.24399999999999999</v>
      </c>
      <c r="BF32" s="743">
        <f t="shared" si="14"/>
        <v>1407.8188422669439</v>
      </c>
      <c r="BG32" s="744">
        <f t="shared" si="15"/>
        <v>5769.7493535530484</v>
      </c>
      <c r="BH32" s="745">
        <f t="shared" si="16"/>
        <v>115.39498707106097</v>
      </c>
      <c r="BI32" s="745">
        <f t="shared" si="17"/>
        <v>1032.7851342859956</v>
      </c>
      <c r="BJ32" s="744">
        <f t="shared" si="18"/>
        <v>1057.8606557377047</v>
      </c>
      <c r="BK32" s="744">
        <f t="shared" si="19"/>
        <v>5.7461993561916076</v>
      </c>
      <c r="BL32" s="744">
        <f t="shared" si="20"/>
        <v>5.793493178053267</v>
      </c>
      <c r="BM32" s="744">
        <f t="shared" si="21"/>
        <v>109.64878771486936</v>
      </c>
      <c r="BN32" s="744">
        <f t="shared" si="22"/>
        <v>121.18848024911424</v>
      </c>
    </row>
    <row r="33" spans="1:66" ht="45" x14ac:dyDescent="0.25">
      <c r="A33" s="534">
        <v>45526</v>
      </c>
      <c r="B33" s="535">
        <v>0.92273148148148154</v>
      </c>
      <c r="C33" s="536" t="s">
        <v>538</v>
      </c>
      <c r="D33" s="536" t="s">
        <v>539</v>
      </c>
      <c r="E33" s="536"/>
      <c r="F33" s="536" t="s">
        <v>473</v>
      </c>
      <c r="L33" s="287"/>
      <c r="N33" s="626"/>
      <c r="O33" s="4"/>
      <c r="AH33" s="657">
        <v>0.94517361111111109</v>
      </c>
      <c r="AI33" s="658">
        <f t="shared" si="3"/>
        <v>45526.945173611108</v>
      </c>
      <c r="AJ33" s="657" t="s">
        <v>328</v>
      </c>
      <c r="AK33" s="493">
        <v>3.0000000000000001E-3</v>
      </c>
      <c r="AL33" s="493">
        <v>4.0000000000000001E-3</v>
      </c>
      <c r="AM33" s="493">
        <v>8.9999999999999993E-3</v>
      </c>
      <c r="AN33" s="659">
        <f t="shared" si="10"/>
        <v>91.804481109155205</v>
      </c>
      <c r="AO33" s="493">
        <f t="shared" si="4"/>
        <v>10200.497901017246</v>
      </c>
      <c r="AP33" s="660">
        <f t="shared" si="5"/>
        <v>30.601493703051741</v>
      </c>
      <c r="AQ33" s="660">
        <f t="shared" si="11"/>
        <v>40.801991604068988</v>
      </c>
      <c r="AR33" s="497">
        <f t="shared" si="12"/>
        <v>232.66666666666669</v>
      </c>
      <c r="AS33" s="493">
        <f t="shared" si="6"/>
        <v>9.1804481109155223</v>
      </c>
      <c r="AT33" s="493">
        <f t="shared" si="7"/>
        <v>11.475560138644401</v>
      </c>
      <c r="AU33" s="493">
        <f t="shared" si="8"/>
        <v>21.421045592136217</v>
      </c>
      <c r="AV33" s="493">
        <f t="shared" si="9"/>
        <v>42.077053841696141</v>
      </c>
      <c r="AZ33" s="740">
        <v>0.89483796296296303</v>
      </c>
      <c r="BA33" s="741">
        <f t="shared" si="13"/>
        <v>45526.894837962966</v>
      </c>
      <c r="BB33" s="740" t="s">
        <v>365</v>
      </c>
      <c r="BC33" s="742">
        <v>2.3E-2</v>
      </c>
      <c r="BD33" s="742">
        <f>0.147+0.034</f>
        <v>0.18099999999999999</v>
      </c>
      <c r="BE33" s="742">
        <v>0.24399999999999999</v>
      </c>
      <c r="BF33" s="743">
        <f t="shared" si="14"/>
        <v>1407.8188422669439</v>
      </c>
      <c r="BG33" s="744">
        <f>BF33/BE33</f>
        <v>5769.7493535530484</v>
      </c>
      <c r="BH33" s="745">
        <f t="shared" si="16"/>
        <v>132.70423513172011</v>
      </c>
      <c r="BI33" s="745">
        <f>BD33*BG33</f>
        <v>1044.3246329931017</v>
      </c>
      <c r="BJ33" s="744">
        <f t="shared" si="18"/>
        <v>1069.6803278688524</v>
      </c>
      <c r="BK33" s="744">
        <f t="shared" si="19"/>
        <v>5.7461993561916076</v>
      </c>
      <c r="BL33" s="744">
        <f t="shared" si="20"/>
        <v>5.793493178053267</v>
      </c>
      <c r="BM33" s="744">
        <f t="shared" si="21"/>
        <v>126.9580357755285</v>
      </c>
      <c r="BN33" s="744">
        <f t="shared" si="22"/>
        <v>138.49772830977338</v>
      </c>
    </row>
    <row r="34" spans="1:66" x14ac:dyDescent="0.25">
      <c r="A34" s="566">
        <v>45526</v>
      </c>
      <c r="B34" s="567">
        <v>0.94865740740740734</v>
      </c>
      <c r="C34" s="568" t="s">
        <v>319</v>
      </c>
      <c r="D34" s="568" t="s">
        <v>536</v>
      </c>
      <c r="E34" s="568"/>
      <c r="F34" s="568" t="s">
        <v>61</v>
      </c>
      <c r="L34" s="287"/>
      <c r="N34" s="626"/>
      <c r="O34" s="4"/>
      <c r="AH34" s="657">
        <v>0.94584490740740745</v>
      </c>
      <c r="AI34" s="658">
        <f t="shared" si="3"/>
        <v>45526.945844907408</v>
      </c>
      <c r="AJ34" s="657" t="s">
        <v>328</v>
      </c>
      <c r="AK34" s="493">
        <v>3.0000000000000001E-3</v>
      </c>
      <c r="AL34" s="493">
        <v>4.0000000000000001E-3</v>
      </c>
      <c r="AM34" s="493">
        <v>8.9999999999999993E-3</v>
      </c>
      <c r="AN34" s="659">
        <f t="shared" si="10"/>
        <v>91.804481109155205</v>
      </c>
      <c r="AO34" s="493">
        <f t="shared" si="4"/>
        <v>10200.497901017246</v>
      </c>
      <c r="AP34" s="660">
        <f t="shared" si="5"/>
        <v>30.601493703051741</v>
      </c>
      <c r="AQ34" s="660">
        <f t="shared" si="11"/>
        <v>40.801991604068988</v>
      </c>
      <c r="AR34" s="497">
        <f t="shared" si="12"/>
        <v>232.66666666666669</v>
      </c>
      <c r="AS34" s="493">
        <f t="shared" si="6"/>
        <v>9.1804481109155223</v>
      </c>
      <c r="AT34" s="493">
        <f t="shared" si="7"/>
        <v>11.475560138644401</v>
      </c>
      <c r="AU34" s="493">
        <f t="shared" si="8"/>
        <v>21.421045592136217</v>
      </c>
      <c r="AV34" s="493">
        <f t="shared" si="9"/>
        <v>42.077053841696141</v>
      </c>
      <c r="AZ34" s="740">
        <v>0.89493055555555545</v>
      </c>
      <c r="BA34" s="741">
        <f t="shared" si="13"/>
        <v>45526.894930555558</v>
      </c>
      <c r="BB34" s="740" t="s">
        <v>365</v>
      </c>
      <c r="BC34" s="742">
        <v>1.9E-2</v>
      </c>
      <c r="BD34" s="742">
        <f>0.147+0.041</f>
        <v>0.188</v>
      </c>
      <c r="BE34" s="742">
        <v>0.24399999999999999</v>
      </c>
      <c r="BF34" s="743">
        <f t="shared" si="14"/>
        <v>1407.8188422669439</v>
      </c>
      <c r="BG34" s="744">
        <f t="shared" si="15"/>
        <v>5769.7493535530484</v>
      </c>
      <c r="BH34" s="745">
        <f t="shared" si="16"/>
        <v>109.62523771750791</v>
      </c>
      <c r="BI34" s="745">
        <f t="shared" si="17"/>
        <v>1084.712878467973</v>
      </c>
      <c r="BJ34" s="744">
        <f t="shared" si="18"/>
        <v>1111.0491803278687</v>
      </c>
      <c r="BK34" s="744">
        <f t="shared" si="19"/>
        <v>5.7461993561916076</v>
      </c>
      <c r="BL34" s="744">
        <f t="shared" si="20"/>
        <v>5.793493178053267</v>
      </c>
      <c r="BM34" s="744">
        <f t="shared" si="21"/>
        <v>103.8790383613163</v>
      </c>
      <c r="BN34" s="744">
        <f t="shared" si="22"/>
        <v>115.41873089556118</v>
      </c>
    </row>
    <row r="35" spans="1:66" x14ac:dyDescent="0.25">
      <c r="L35" s="287"/>
      <c r="N35" s="626"/>
      <c r="O35" s="4"/>
      <c r="AH35" s="657">
        <v>0.94658564814814816</v>
      </c>
      <c r="AI35" s="658">
        <f t="shared" si="3"/>
        <v>45526.946585648147</v>
      </c>
      <c r="AJ35" s="657" t="s">
        <v>328</v>
      </c>
      <c r="AK35" s="493">
        <v>3.0000000000000001E-3</v>
      </c>
      <c r="AL35" s="493">
        <v>4.0000000000000001E-3</v>
      </c>
      <c r="AM35" s="493">
        <v>8.9999999999999993E-3</v>
      </c>
      <c r="AN35" s="659">
        <f t="shared" si="10"/>
        <v>91.804481109155205</v>
      </c>
      <c r="AO35" s="493">
        <f t="shared" si="4"/>
        <v>10200.497901017246</v>
      </c>
      <c r="AP35" s="660">
        <f t="shared" si="5"/>
        <v>30.601493703051741</v>
      </c>
      <c r="AQ35" s="660">
        <f t="shared" si="11"/>
        <v>40.801991604068988</v>
      </c>
      <c r="AR35" s="497">
        <f t="shared" si="12"/>
        <v>232.66666666666669</v>
      </c>
      <c r="AS35" s="493">
        <f t="shared" si="6"/>
        <v>9.1804481109155223</v>
      </c>
      <c r="AT35" s="493">
        <f t="shared" si="7"/>
        <v>11.475560138644401</v>
      </c>
      <c r="AU35" s="493">
        <f t="shared" si="8"/>
        <v>21.421045592136217</v>
      </c>
      <c r="AV35" s="493">
        <f t="shared" si="9"/>
        <v>42.077053841696141</v>
      </c>
      <c r="AZ35" s="740">
        <v>0.89504629629629628</v>
      </c>
      <c r="BA35" s="741">
        <f t="shared" si="13"/>
        <v>45526.895046296297</v>
      </c>
      <c r="BB35" s="740" t="s">
        <v>365</v>
      </c>
      <c r="BC35" s="742">
        <v>1.9E-2</v>
      </c>
      <c r="BD35" s="742">
        <f>0.147+0.043</f>
        <v>0.19</v>
      </c>
      <c r="BE35" s="742">
        <v>0.24399999999999999</v>
      </c>
      <c r="BF35" s="743">
        <f t="shared" si="14"/>
        <v>1407.8188422669439</v>
      </c>
      <c r="BG35" s="744">
        <f t="shared" si="15"/>
        <v>5769.7493535530484</v>
      </c>
      <c r="BH35" s="745">
        <f t="shared" si="16"/>
        <v>109.62523771750791</v>
      </c>
      <c r="BI35" s="745">
        <f t="shared" si="17"/>
        <v>1096.2523771750791</v>
      </c>
      <c r="BJ35" s="744">
        <f t="shared" si="18"/>
        <v>1122.8688524590161</v>
      </c>
      <c r="BK35" s="744">
        <f t="shared" si="19"/>
        <v>5.7461993561916076</v>
      </c>
      <c r="BL35" s="744">
        <f t="shared" si="20"/>
        <v>5.793493178053267</v>
      </c>
      <c r="BM35" s="744">
        <f t="shared" si="21"/>
        <v>103.8790383613163</v>
      </c>
      <c r="BN35" s="744">
        <f t="shared" si="22"/>
        <v>115.41873089556118</v>
      </c>
    </row>
    <row r="36" spans="1:66" x14ac:dyDescent="0.25">
      <c r="L36" s="287"/>
      <c r="N36" s="626"/>
      <c r="O36" s="4"/>
      <c r="AH36" s="657">
        <v>0.94725694444444442</v>
      </c>
      <c r="AI36" s="658">
        <f t="shared" si="3"/>
        <v>45526.947256944448</v>
      </c>
      <c r="AJ36" s="657" t="s">
        <v>328</v>
      </c>
      <c r="AK36" s="493">
        <v>4.0000000000000001E-3</v>
      </c>
      <c r="AL36" s="493">
        <v>5.0000000000000001E-3</v>
      </c>
      <c r="AM36" s="493">
        <v>8.9999999999999993E-3</v>
      </c>
      <c r="AN36" s="659">
        <f t="shared" si="10"/>
        <v>91.804481109155205</v>
      </c>
      <c r="AO36" s="493">
        <f t="shared" si="4"/>
        <v>10200.497901017246</v>
      </c>
      <c r="AP36" s="660">
        <f t="shared" si="5"/>
        <v>40.801991604068988</v>
      </c>
      <c r="AQ36" s="660">
        <f t="shared" si="11"/>
        <v>51.002489505086231</v>
      </c>
      <c r="AR36" s="497">
        <f t="shared" si="12"/>
        <v>290.83333333333337</v>
      </c>
      <c r="AS36" s="493">
        <f t="shared" si="6"/>
        <v>9.1804481109155223</v>
      </c>
      <c r="AT36" s="493">
        <f t="shared" si="7"/>
        <v>11.475560138644401</v>
      </c>
      <c r="AU36" s="493">
        <f t="shared" si="8"/>
        <v>31.621543493153467</v>
      </c>
      <c r="AV36" s="493">
        <f t="shared" si="9"/>
        <v>52.277551742713385</v>
      </c>
      <c r="AZ36" s="740">
        <v>0.89516203703703701</v>
      </c>
      <c r="BA36" s="741">
        <f t="shared" si="13"/>
        <v>45526.895162037035</v>
      </c>
      <c r="BB36" s="740" t="s">
        <v>365</v>
      </c>
      <c r="BC36" s="742">
        <v>1.7999999999999999E-2</v>
      </c>
      <c r="BD36" s="742">
        <f>0.147+0.046</f>
        <v>0.193</v>
      </c>
      <c r="BE36" s="742">
        <v>0.24399999999999999</v>
      </c>
      <c r="BF36" s="743">
        <f t="shared" si="14"/>
        <v>1407.8188422669439</v>
      </c>
      <c r="BG36" s="744">
        <f t="shared" si="15"/>
        <v>5769.7493535530484</v>
      </c>
      <c r="BH36" s="745">
        <f t="shared" si="16"/>
        <v>103.85548836395486</v>
      </c>
      <c r="BI36" s="745">
        <f t="shared" si="17"/>
        <v>1113.5616252357383</v>
      </c>
      <c r="BJ36" s="744">
        <f t="shared" si="18"/>
        <v>1140.5983606557377</v>
      </c>
      <c r="BK36" s="744">
        <f t="shared" si="19"/>
        <v>5.7461993561916076</v>
      </c>
      <c r="BL36" s="744">
        <f t="shared" si="20"/>
        <v>5.793493178053267</v>
      </c>
      <c r="BM36" s="744">
        <f t="shared" si="21"/>
        <v>98.109289007763252</v>
      </c>
      <c r="BN36" s="744">
        <f t="shared" si="22"/>
        <v>109.64898154200813</v>
      </c>
    </row>
    <row r="37" spans="1:66" x14ac:dyDescent="0.25">
      <c r="L37" s="287"/>
      <c r="N37" s="626"/>
      <c r="O37" s="4"/>
      <c r="AH37" s="657">
        <v>0.94797453703703705</v>
      </c>
      <c r="AI37" s="658">
        <f t="shared" si="3"/>
        <v>45526.947974537034</v>
      </c>
      <c r="AJ37" s="657" t="s">
        <v>328</v>
      </c>
      <c r="AK37" s="493">
        <v>4.0000000000000001E-3</v>
      </c>
      <c r="AL37" s="493">
        <v>5.0000000000000001E-3</v>
      </c>
      <c r="AM37" s="493">
        <v>8.9999999999999993E-3</v>
      </c>
      <c r="AN37" s="659">
        <f t="shared" si="10"/>
        <v>91.804481109155205</v>
      </c>
      <c r="AO37" s="493">
        <f t="shared" si="4"/>
        <v>10200.497901017246</v>
      </c>
      <c r="AP37" s="660">
        <f t="shared" si="5"/>
        <v>40.801991604068988</v>
      </c>
      <c r="AQ37" s="660">
        <f t="shared" si="11"/>
        <v>51.002489505086231</v>
      </c>
      <c r="AR37" s="497">
        <f t="shared" si="12"/>
        <v>290.83333333333337</v>
      </c>
      <c r="AS37" s="493">
        <f t="shared" si="6"/>
        <v>9.1804481109155223</v>
      </c>
      <c r="AT37" s="493">
        <f t="shared" si="7"/>
        <v>11.475560138644401</v>
      </c>
      <c r="AU37" s="493">
        <f t="shared" si="8"/>
        <v>31.621543493153467</v>
      </c>
      <c r="AV37" s="493">
        <f t="shared" si="9"/>
        <v>52.277551742713385</v>
      </c>
      <c r="AZ37" s="667">
        <v>0.89517361111111116</v>
      </c>
      <c r="BA37" s="662">
        <f t="shared" si="13"/>
        <v>45526.895173611112</v>
      </c>
      <c r="BB37" s="661" t="s">
        <v>365</v>
      </c>
      <c r="BC37" s="663">
        <v>0.01</v>
      </c>
      <c r="BD37" s="663">
        <v>3.3000000000000002E-2</v>
      </c>
      <c r="BE37" s="663">
        <v>5.5E-2</v>
      </c>
      <c r="BF37" s="664">
        <f>$AD$8</f>
        <v>504.99904377615206</v>
      </c>
      <c r="BG37" s="505">
        <f t="shared" si="15"/>
        <v>9181.8007959300376</v>
      </c>
      <c r="BH37" s="665">
        <f t="shared" si="16"/>
        <v>91.818007959300374</v>
      </c>
      <c r="BI37" s="665">
        <f t="shared" si="17"/>
        <v>302.99942626569123</v>
      </c>
      <c r="BJ37" s="668">
        <f>BI37/SIN(RADIANS($AB$8))</f>
        <v>865.2</v>
      </c>
      <c r="BK37" s="505">
        <f t="shared" si="19"/>
        <v>9.0178400674312869</v>
      </c>
      <c r="BL37" s="505">
        <f t="shared" si="20"/>
        <v>9.351834144002817</v>
      </c>
      <c r="BM37" s="505">
        <f t="shared" si="21"/>
        <v>82.80016789186908</v>
      </c>
      <c r="BN37" s="505">
        <f t="shared" si="22"/>
        <v>101.1698421033032</v>
      </c>
    </row>
    <row r="38" spans="1:66" x14ac:dyDescent="0.25">
      <c r="L38" s="287"/>
      <c r="N38" s="626"/>
      <c r="O38" s="4"/>
      <c r="AH38" s="657">
        <v>0.9486458333333333</v>
      </c>
      <c r="AI38" s="658">
        <f t="shared" si="3"/>
        <v>45526.948645833334</v>
      </c>
      <c r="AJ38" s="657" t="s">
        <v>328</v>
      </c>
      <c r="AK38" s="493">
        <v>3.0000000000000001E-3</v>
      </c>
      <c r="AL38" s="493">
        <v>7.0000000000000001E-3</v>
      </c>
      <c r="AM38" s="493">
        <v>8.9999999999999993E-3</v>
      </c>
      <c r="AN38" s="659">
        <f t="shared" si="10"/>
        <v>91.804481109155205</v>
      </c>
      <c r="AO38" s="493">
        <f t="shared" si="4"/>
        <v>10200.497901017246</v>
      </c>
      <c r="AP38" s="660">
        <f t="shared" si="5"/>
        <v>30.601493703051741</v>
      </c>
      <c r="AQ38" s="660">
        <f t="shared" si="11"/>
        <v>71.403485307120732</v>
      </c>
      <c r="AR38" s="497">
        <f t="shared" si="12"/>
        <v>407.16666666666674</v>
      </c>
      <c r="AS38" s="493">
        <f t="shared" si="6"/>
        <v>9.1804481109155223</v>
      </c>
      <c r="AT38" s="493">
        <f t="shared" si="7"/>
        <v>11.475560138644401</v>
      </c>
      <c r="AU38" s="493">
        <f t="shared" si="8"/>
        <v>21.421045592136217</v>
      </c>
      <c r="AV38" s="493">
        <f t="shared" si="9"/>
        <v>42.077053841696141</v>
      </c>
      <c r="AW38">
        <f>0.173/0.044</f>
        <v>3.9318181818181817</v>
      </c>
      <c r="AZ38" s="667">
        <v>0.89526620370370369</v>
      </c>
      <c r="BA38" s="662">
        <f t="shared" si="13"/>
        <v>45526.895266203705</v>
      </c>
      <c r="BB38" s="661" t="s">
        <v>365</v>
      </c>
      <c r="BC38" s="663">
        <v>1.0999999999999999E-2</v>
      </c>
      <c r="BD38" s="663">
        <v>3.3000000000000002E-2</v>
      </c>
      <c r="BE38" s="663">
        <v>5.5E-2</v>
      </c>
      <c r="BF38" s="664">
        <f t="shared" ref="BF38:BF101" si="25">$AD$8</f>
        <v>504.99904377615206</v>
      </c>
      <c r="BG38" s="505">
        <f t="shared" si="15"/>
        <v>9181.8007959300376</v>
      </c>
      <c r="BH38" s="665">
        <f t="shared" si="16"/>
        <v>100.9998087552304</v>
      </c>
      <c r="BI38" s="665">
        <f t="shared" si="17"/>
        <v>302.99942626569123</v>
      </c>
      <c r="BJ38" s="668">
        <f t="shared" ref="BJ38:BJ101" si="26">BI38/SIN(RADIANS($AB$8))</f>
        <v>865.2</v>
      </c>
      <c r="BK38" s="505">
        <f t="shared" si="19"/>
        <v>9.0178400674312869</v>
      </c>
      <c r="BL38" s="505">
        <f t="shared" si="20"/>
        <v>9.351834144002817</v>
      </c>
      <c r="BM38" s="505">
        <f t="shared" si="21"/>
        <v>91.98196868779911</v>
      </c>
      <c r="BN38" s="505">
        <f t="shared" si="22"/>
        <v>110.35164289923323</v>
      </c>
    </row>
    <row r="39" spans="1:66" x14ac:dyDescent="0.25">
      <c r="L39" s="287"/>
      <c r="N39" s="626"/>
      <c r="O39" s="4"/>
      <c r="AH39" s="657">
        <v>0.94870370370370372</v>
      </c>
      <c r="AI39" s="658">
        <f t="shared" si="3"/>
        <v>45526.948703703703</v>
      </c>
      <c r="AJ39" s="657" t="s">
        <v>328</v>
      </c>
      <c r="AK39" s="493">
        <v>4.0000000000000001E-3</v>
      </c>
      <c r="AL39" s="493">
        <v>8.9999999999999993E-3</v>
      </c>
      <c r="AM39" s="493">
        <v>8.9999999999999993E-3</v>
      </c>
      <c r="AN39" s="659">
        <f t="shared" si="10"/>
        <v>91.804481109155205</v>
      </c>
      <c r="AO39" s="493">
        <f t="shared" si="4"/>
        <v>10200.497901017246</v>
      </c>
      <c r="AP39" s="660">
        <f t="shared" si="5"/>
        <v>40.801991604068988</v>
      </c>
      <c r="AQ39" s="660">
        <f t="shared" si="11"/>
        <v>91.804481109155205</v>
      </c>
      <c r="AR39" s="497">
        <f t="shared" si="12"/>
        <v>523.5</v>
      </c>
      <c r="AS39" s="493">
        <f t="shared" si="6"/>
        <v>9.1804481109155223</v>
      </c>
      <c r="AT39" s="493">
        <f t="shared" si="7"/>
        <v>11.475560138644401</v>
      </c>
      <c r="AU39" s="493">
        <f t="shared" si="8"/>
        <v>31.621543493153467</v>
      </c>
      <c r="AV39" s="493">
        <f t="shared" si="9"/>
        <v>52.277551742713385</v>
      </c>
      <c r="AW39">
        <f>0.215/3.93</f>
        <v>5.4707379134860047E-2</v>
      </c>
      <c r="AZ39" s="667">
        <v>0.89547453703703705</v>
      </c>
      <c r="BA39" s="662">
        <f t="shared" si="13"/>
        <v>45526.895474537036</v>
      </c>
      <c r="BB39" s="661" t="s">
        <v>365</v>
      </c>
      <c r="BC39" s="663">
        <v>2.8000000000000001E-2</v>
      </c>
      <c r="BD39" s="663">
        <v>9.2999999999999999E-2</v>
      </c>
      <c r="BE39" s="663">
        <v>0.154</v>
      </c>
      <c r="BF39" s="664">
        <f t="shared" si="25"/>
        <v>504.99904377615206</v>
      </c>
      <c r="BG39" s="505">
        <f t="shared" si="15"/>
        <v>3279.2145699750135</v>
      </c>
      <c r="BH39" s="665">
        <f t="shared" si="16"/>
        <v>91.818007959300388</v>
      </c>
      <c r="BI39" s="665">
        <f t="shared" si="17"/>
        <v>304.96695500767623</v>
      </c>
      <c r="BJ39" s="668">
        <f t="shared" si="26"/>
        <v>870.81818181818187</v>
      </c>
      <c r="BK39" s="505">
        <f t="shared" si="19"/>
        <v>3.2580583469429167</v>
      </c>
      <c r="BL39" s="505">
        <f t="shared" si="20"/>
        <v>3.3006473449421705</v>
      </c>
      <c r="BM39" s="505">
        <f t="shared" si="21"/>
        <v>88.559949612357471</v>
      </c>
      <c r="BN39" s="505">
        <f t="shared" si="22"/>
        <v>95.118655304242566</v>
      </c>
    </row>
    <row r="40" spans="1:66" x14ac:dyDescent="0.25">
      <c r="L40" s="287"/>
      <c r="N40" s="626"/>
      <c r="O40" s="4"/>
      <c r="AH40" s="657">
        <v>0.94893518518518516</v>
      </c>
      <c r="AI40" s="658">
        <f t="shared" si="3"/>
        <v>45526.948935185188</v>
      </c>
      <c r="AJ40" s="657" t="s">
        <v>328</v>
      </c>
      <c r="AK40" s="493">
        <v>3.0000000000000001E-3</v>
      </c>
      <c r="AL40" s="493">
        <v>8.9999999999999993E-3</v>
      </c>
      <c r="AM40" s="493">
        <v>8.9999999999999993E-3</v>
      </c>
      <c r="AN40" s="659">
        <f t="shared" si="10"/>
        <v>91.804481109155205</v>
      </c>
      <c r="AO40" s="493">
        <f t="shared" si="4"/>
        <v>10200.497901017246</v>
      </c>
      <c r="AP40" s="660">
        <f t="shared" si="5"/>
        <v>30.601493703051741</v>
      </c>
      <c r="AQ40" s="660">
        <f t="shared" si="11"/>
        <v>91.804481109155205</v>
      </c>
      <c r="AR40" s="497">
        <f t="shared" si="12"/>
        <v>523.5</v>
      </c>
      <c r="AS40" s="493">
        <f t="shared" si="6"/>
        <v>9.1804481109155223</v>
      </c>
      <c r="AT40" s="493">
        <f t="shared" si="7"/>
        <v>11.475560138644401</v>
      </c>
      <c r="AU40" s="493">
        <f t="shared" si="8"/>
        <v>21.421045592136217</v>
      </c>
      <c r="AV40" s="493">
        <f t="shared" si="9"/>
        <v>42.077053841696141</v>
      </c>
      <c r="AZ40" s="661">
        <v>0.89563657407407404</v>
      </c>
      <c r="BA40" s="662">
        <f t="shared" si="13"/>
        <v>45526.895636574074</v>
      </c>
      <c r="BB40" s="661" t="s">
        <v>365</v>
      </c>
      <c r="BC40" s="663">
        <v>3.7999999999999999E-2</v>
      </c>
      <c r="BD40" s="663">
        <v>0.15</v>
      </c>
      <c r="BE40" s="663">
        <v>0.22500000000000001</v>
      </c>
      <c r="BF40" s="664">
        <f t="shared" si="25"/>
        <v>504.99904377615206</v>
      </c>
      <c r="BG40" s="505">
        <f t="shared" si="15"/>
        <v>2244.440194560676</v>
      </c>
      <c r="BH40" s="665">
        <f t="shared" si="16"/>
        <v>85.288727393305692</v>
      </c>
      <c r="BI40" s="665">
        <f t="shared" si="17"/>
        <v>336.66602918410138</v>
      </c>
      <c r="BJ40" s="505">
        <f t="shared" si="26"/>
        <v>961.33333333333337</v>
      </c>
      <c r="BK40" s="505">
        <f t="shared" si="19"/>
        <v>2.2345090432573103</v>
      </c>
      <c r="BL40" s="505">
        <f t="shared" si="20"/>
        <v>2.2544600168578217</v>
      </c>
      <c r="BM40" s="505">
        <f t="shared" si="21"/>
        <v>83.054218350048387</v>
      </c>
      <c r="BN40" s="505">
        <f t="shared" si="22"/>
        <v>87.543187410163512</v>
      </c>
    </row>
    <row r="41" spans="1:66" x14ac:dyDescent="0.25">
      <c r="L41" s="287"/>
      <c r="N41" s="626"/>
      <c r="O41" s="4"/>
      <c r="AH41" s="657">
        <v>0.9493287037037037</v>
      </c>
      <c r="AI41" s="658">
        <f t="shared" si="3"/>
        <v>45526.949328703704</v>
      </c>
      <c r="AJ41" s="657" t="s">
        <v>328</v>
      </c>
      <c r="AK41" s="493">
        <v>4.0000000000000001E-3</v>
      </c>
      <c r="AL41" s="493">
        <v>8.9999999999999993E-3</v>
      </c>
      <c r="AM41" s="493">
        <v>8.9999999999999993E-3</v>
      </c>
      <c r="AN41" s="659">
        <f t="shared" si="10"/>
        <v>91.804481109155205</v>
      </c>
      <c r="AO41" s="493">
        <f t="shared" si="4"/>
        <v>10200.497901017246</v>
      </c>
      <c r="AP41" s="660">
        <f t="shared" si="5"/>
        <v>40.801991604068988</v>
      </c>
      <c r="AQ41" s="660">
        <f t="shared" si="11"/>
        <v>91.804481109155205</v>
      </c>
      <c r="AR41" s="497">
        <f t="shared" si="12"/>
        <v>523.5</v>
      </c>
      <c r="AS41" s="493">
        <f t="shared" si="6"/>
        <v>9.1804481109155223</v>
      </c>
      <c r="AT41" s="493">
        <f t="shared" si="7"/>
        <v>11.475560138644401</v>
      </c>
      <c r="AU41" s="493">
        <f t="shared" si="8"/>
        <v>31.621543493153467</v>
      </c>
      <c r="AV41" s="493">
        <f t="shared" si="9"/>
        <v>52.277551742713385</v>
      </c>
      <c r="AZ41" s="661">
        <v>0.89572916666666658</v>
      </c>
      <c r="BA41" s="662">
        <f t="shared" si="13"/>
        <v>45526.895729166667</v>
      </c>
      <c r="BB41" s="661" t="s">
        <v>365</v>
      </c>
      <c r="BC41" s="663">
        <v>4.2000000000000003E-2</v>
      </c>
      <c r="BD41" s="663">
        <v>0.15</v>
      </c>
      <c r="BE41" s="663">
        <v>0.22500000000000001</v>
      </c>
      <c r="BF41" s="664">
        <f t="shared" si="25"/>
        <v>504.99904377615206</v>
      </c>
      <c r="BG41" s="505">
        <f t="shared" si="15"/>
        <v>2244.440194560676</v>
      </c>
      <c r="BH41" s="665">
        <f t="shared" si="16"/>
        <v>94.266488171548403</v>
      </c>
      <c r="BI41" s="665">
        <f t="shared" si="17"/>
        <v>336.66602918410138</v>
      </c>
      <c r="BJ41" s="505">
        <f t="shared" si="26"/>
        <v>961.33333333333337</v>
      </c>
      <c r="BK41" s="505">
        <f t="shared" si="19"/>
        <v>2.2345090432573103</v>
      </c>
      <c r="BL41" s="505">
        <f t="shared" si="20"/>
        <v>2.2544600168578217</v>
      </c>
      <c r="BM41" s="505">
        <f t="shared" si="21"/>
        <v>92.031979128291098</v>
      </c>
      <c r="BN41" s="505">
        <f t="shared" si="22"/>
        <v>96.520948188406223</v>
      </c>
    </row>
    <row r="42" spans="1:66" x14ac:dyDescent="0.25">
      <c r="L42" s="287"/>
      <c r="N42" s="626"/>
      <c r="O42" s="4"/>
      <c r="AH42" s="657">
        <v>0.95004629629629633</v>
      </c>
      <c r="AI42" s="658">
        <f t="shared" si="3"/>
        <v>45526.950046296297</v>
      </c>
      <c r="AJ42" s="657" t="s">
        <v>328</v>
      </c>
      <c r="AK42" s="493">
        <v>4.0000000000000001E-3</v>
      </c>
      <c r="AL42" s="493">
        <v>8.9999999999999993E-3</v>
      </c>
      <c r="AM42" s="493">
        <v>8.9999999999999993E-3</v>
      </c>
      <c r="AN42" s="659">
        <f t="shared" si="10"/>
        <v>91.804481109155205</v>
      </c>
      <c r="AO42" s="493">
        <f t="shared" si="4"/>
        <v>10200.497901017246</v>
      </c>
      <c r="AP42" s="660">
        <f t="shared" si="5"/>
        <v>40.801991604068988</v>
      </c>
      <c r="AQ42" s="660">
        <f t="shared" si="11"/>
        <v>91.804481109155205</v>
      </c>
      <c r="AR42" s="497">
        <f t="shared" si="12"/>
        <v>523.5</v>
      </c>
      <c r="AS42" s="493">
        <f t="shared" si="6"/>
        <v>9.1804481109155223</v>
      </c>
      <c r="AT42" s="493">
        <f t="shared" si="7"/>
        <v>11.475560138644401</v>
      </c>
      <c r="AU42" s="493">
        <f t="shared" si="8"/>
        <v>31.621543493153467</v>
      </c>
      <c r="AV42" s="493">
        <f t="shared" si="9"/>
        <v>52.277551742713385</v>
      </c>
      <c r="AW42">
        <f>0.173/0.124</f>
        <v>1.3951612903225805</v>
      </c>
      <c r="AZ42" s="661">
        <v>0.89587962962962964</v>
      </c>
      <c r="BA42" s="662">
        <f t="shared" si="13"/>
        <v>45526.895879629628</v>
      </c>
      <c r="BB42" s="661" t="s">
        <v>365</v>
      </c>
      <c r="BC42" s="663">
        <v>3.7999999999999999E-2</v>
      </c>
      <c r="BD42" s="663">
        <v>0.154</v>
      </c>
      <c r="BE42" s="663">
        <v>0.22500000000000001</v>
      </c>
      <c r="BF42" s="664">
        <f t="shared" si="25"/>
        <v>504.99904377615206</v>
      </c>
      <c r="BG42" s="505">
        <f t="shared" si="15"/>
        <v>2244.440194560676</v>
      </c>
      <c r="BH42" s="665">
        <f t="shared" si="16"/>
        <v>85.288727393305692</v>
      </c>
      <c r="BI42" s="665">
        <f t="shared" si="17"/>
        <v>345.6437899623441</v>
      </c>
      <c r="BJ42" s="505">
        <f t="shared" si="26"/>
        <v>986.96888888888896</v>
      </c>
      <c r="BK42" s="505">
        <f t="shared" si="19"/>
        <v>2.2345090432573103</v>
      </c>
      <c r="BL42" s="505">
        <f t="shared" si="20"/>
        <v>2.2544600168578217</v>
      </c>
      <c r="BM42" s="505">
        <f t="shared" si="21"/>
        <v>83.054218350048387</v>
      </c>
      <c r="BN42" s="505">
        <f t="shared" si="22"/>
        <v>87.543187410163512</v>
      </c>
    </row>
    <row r="43" spans="1:66" x14ac:dyDescent="0.25">
      <c r="L43" s="287"/>
      <c r="N43" s="626"/>
      <c r="O43" s="4"/>
      <c r="AH43" s="657">
        <v>0.95075231481481481</v>
      </c>
      <c r="AI43" s="658">
        <f t="shared" si="3"/>
        <v>45526.950752314813</v>
      </c>
      <c r="AJ43" s="657" t="s">
        <v>328</v>
      </c>
      <c r="AK43" s="493">
        <v>4.0000000000000001E-3</v>
      </c>
      <c r="AL43" s="493">
        <v>8.9999999999999993E-3</v>
      </c>
      <c r="AM43" s="493">
        <v>8.9999999999999993E-3</v>
      </c>
      <c r="AN43" s="659">
        <f t="shared" si="10"/>
        <v>91.804481109155205</v>
      </c>
      <c r="AO43" s="493">
        <f t="shared" si="4"/>
        <v>10200.497901017246</v>
      </c>
      <c r="AP43" s="660">
        <f t="shared" si="5"/>
        <v>40.801991604068988</v>
      </c>
      <c r="AQ43" s="660">
        <f t="shared" si="11"/>
        <v>91.804481109155205</v>
      </c>
      <c r="AR43" s="497">
        <f t="shared" si="12"/>
        <v>523.5</v>
      </c>
      <c r="AS43" s="493">
        <f t="shared" si="6"/>
        <v>9.1804481109155223</v>
      </c>
      <c r="AT43" s="493">
        <f t="shared" si="7"/>
        <v>11.475560138644401</v>
      </c>
      <c r="AU43" s="493">
        <f t="shared" si="8"/>
        <v>31.621543493153467</v>
      </c>
      <c r="AV43" s="493">
        <f t="shared" si="9"/>
        <v>52.277551742713385</v>
      </c>
      <c r="AW43">
        <f>0.215/1.395</f>
        <v>0.15412186379928314</v>
      </c>
      <c r="AZ43" s="661">
        <v>0.89604166666666663</v>
      </c>
      <c r="BA43" s="662">
        <f t="shared" si="13"/>
        <v>45526.896041666667</v>
      </c>
      <c r="BB43" s="661" t="s">
        <v>365</v>
      </c>
      <c r="BC43" s="663">
        <v>4.2000000000000003E-2</v>
      </c>
      <c r="BD43" s="663">
        <v>0.158</v>
      </c>
      <c r="BE43" s="663">
        <v>0.22500000000000001</v>
      </c>
      <c r="BF43" s="664">
        <f t="shared" si="25"/>
        <v>504.99904377615206</v>
      </c>
      <c r="BG43" s="505">
        <f t="shared" si="15"/>
        <v>2244.440194560676</v>
      </c>
      <c r="BH43" s="665">
        <f t="shared" si="16"/>
        <v>94.266488171548403</v>
      </c>
      <c r="BI43" s="665">
        <f t="shared" si="17"/>
        <v>354.62155074058683</v>
      </c>
      <c r="BJ43" s="505">
        <f t="shared" si="26"/>
        <v>1012.6044444444447</v>
      </c>
      <c r="BK43" s="505">
        <f t="shared" si="19"/>
        <v>2.2345090432573103</v>
      </c>
      <c r="BL43" s="505">
        <f t="shared" si="20"/>
        <v>2.2544600168578217</v>
      </c>
      <c r="BM43" s="505">
        <f t="shared" si="21"/>
        <v>92.031979128291098</v>
      </c>
      <c r="BN43" s="505">
        <f t="shared" si="22"/>
        <v>96.520948188406223</v>
      </c>
    </row>
    <row r="44" spans="1:66" x14ac:dyDescent="0.25">
      <c r="L44" s="287"/>
      <c r="N44" s="626"/>
      <c r="O44" s="4"/>
      <c r="AH44" s="657">
        <v>0.95143518518518511</v>
      </c>
      <c r="AI44" s="658">
        <f t="shared" si="3"/>
        <v>45526.951435185183</v>
      </c>
      <c r="AJ44" s="657" t="s">
        <v>328</v>
      </c>
      <c r="AK44" s="493">
        <v>6.0000000000000001E-3</v>
      </c>
      <c r="AL44" s="493">
        <v>8.9999999999999993E-3</v>
      </c>
      <c r="AM44" s="493">
        <v>8.9999999999999993E-3</v>
      </c>
      <c r="AN44" s="659">
        <f t="shared" si="10"/>
        <v>91.804481109155205</v>
      </c>
      <c r="AO44" s="493">
        <f t="shared" si="4"/>
        <v>10200.497901017246</v>
      </c>
      <c r="AP44" s="660">
        <f t="shared" si="5"/>
        <v>61.202987406103482</v>
      </c>
      <c r="AQ44" s="660">
        <f t="shared" si="11"/>
        <v>91.804481109155205</v>
      </c>
      <c r="AR44" s="497">
        <f t="shared" si="12"/>
        <v>523.5</v>
      </c>
      <c r="AS44" s="493">
        <f t="shared" si="6"/>
        <v>9.1804481109155223</v>
      </c>
      <c r="AT44" s="493">
        <f t="shared" si="7"/>
        <v>11.475560138644401</v>
      </c>
      <c r="AU44" s="493">
        <f t="shared" si="8"/>
        <v>52.022539295187961</v>
      </c>
      <c r="AV44" s="493">
        <f t="shared" si="9"/>
        <v>72.678547544747886</v>
      </c>
      <c r="AZ44" s="661">
        <v>0.89620370370370372</v>
      </c>
      <c r="BA44" s="662">
        <f t="shared" si="13"/>
        <v>45526.896203703705</v>
      </c>
      <c r="BB44" s="661" t="s">
        <v>365</v>
      </c>
      <c r="BC44" s="663">
        <v>4.2999999999999997E-2</v>
      </c>
      <c r="BD44" s="663">
        <v>0.159</v>
      </c>
      <c r="BE44" s="663">
        <v>0.22500000000000001</v>
      </c>
      <c r="BF44" s="664">
        <f t="shared" si="25"/>
        <v>504.99904377615206</v>
      </c>
      <c r="BG44" s="505">
        <f t="shared" si="15"/>
        <v>2244.440194560676</v>
      </c>
      <c r="BH44" s="665">
        <f t="shared" si="16"/>
        <v>96.510928366109056</v>
      </c>
      <c r="BI44" s="665">
        <f t="shared" si="17"/>
        <v>356.86599093514747</v>
      </c>
      <c r="BJ44" s="505">
        <f t="shared" si="26"/>
        <v>1019.0133333333334</v>
      </c>
      <c r="BK44" s="505">
        <f t="shared" si="19"/>
        <v>2.2345090432573103</v>
      </c>
      <c r="BL44" s="505">
        <f t="shared" si="20"/>
        <v>2.2544600168578217</v>
      </c>
      <c r="BM44" s="505">
        <f t="shared" si="21"/>
        <v>94.276419322851751</v>
      </c>
      <c r="BN44" s="505">
        <f t="shared" si="22"/>
        <v>98.765388382966876</v>
      </c>
    </row>
    <row r="45" spans="1:66" x14ac:dyDescent="0.25">
      <c r="L45" s="287"/>
      <c r="N45" s="626"/>
      <c r="O45" s="4"/>
      <c r="AH45" s="657">
        <v>0.95210648148148147</v>
      </c>
      <c r="AI45" s="658">
        <f t="shared" si="3"/>
        <v>45526.952106481483</v>
      </c>
      <c r="AJ45" s="657" t="s">
        <v>328</v>
      </c>
      <c r="AK45" s="493">
        <v>5.0000000000000001E-3</v>
      </c>
      <c r="AL45" s="493">
        <v>8.9999999999999993E-3</v>
      </c>
      <c r="AM45" s="493">
        <v>8.9999999999999993E-3</v>
      </c>
      <c r="AN45" s="659">
        <f t="shared" si="10"/>
        <v>91.804481109155205</v>
      </c>
      <c r="AO45" s="493">
        <f t="shared" si="4"/>
        <v>10200.497901017246</v>
      </c>
      <c r="AP45" s="660">
        <f t="shared" si="5"/>
        <v>51.002489505086231</v>
      </c>
      <c r="AQ45" s="660">
        <f t="shared" si="11"/>
        <v>91.804481109155205</v>
      </c>
      <c r="AR45" s="497">
        <f t="shared" si="12"/>
        <v>523.5</v>
      </c>
      <c r="AS45" s="493">
        <f t="shared" si="6"/>
        <v>9.1804481109155223</v>
      </c>
      <c r="AT45" s="493">
        <f t="shared" si="7"/>
        <v>11.475560138644401</v>
      </c>
      <c r="AU45" s="493">
        <f t="shared" si="8"/>
        <v>41.822041394170711</v>
      </c>
      <c r="AV45" s="493">
        <f t="shared" si="9"/>
        <v>62.478049643730628</v>
      </c>
      <c r="AW45">
        <f>0.173/0.196</f>
        <v>0.88265306122448972</v>
      </c>
      <c r="AZ45" s="661">
        <v>0.8963310185185186</v>
      </c>
      <c r="BA45" s="662">
        <f t="shared" si="13"/>
        <v>45526.896331018521</v>
      </c>
      <c r="BB45" s="661" t="s">
        <v>365</v>
      </c>
      <c r="BC45" s="663">
        <v>4.2000000000000003E-2</v>
      </c>
      <c r="BD45" s="663">
        <v>0.159</v>
      </c>
      <c r="BE45" s="663">
        <v>0.22500000000000001</v>
      </c>
      <c r="BF45" s="664">
        <f t="shared" si="25"/>
        <v>504.99904377615206</v>
      </c>
      <c r="BG45" s="505">
        <f t="shared" si="15"/>
        <v>2244.440194560676</v>
      </c>
      <c r="BH45" s="665">
        <f t="shared" si="16"/>
        <v>94.266488171548403</v>
      </c>
      <c r="BI45" s="665">
        <f t="shared" si="17"/>
        <v>356.86599093514747</v>
      </c>
      <c r="BJ45" s="505">
        <f t="shared" si="26"/>
        <v>1019.0133333333334</v>
      </c>
      <c r="BK45" s="505">
        <f t="shared" si="19"/>
        <v>2.2345090432573103</v>
      </c>
      <c r="BL45" s="505">
        <f t="shared" si="20"/>
        <v>2.2544600168578217</v>
      </c>
      <c r="BM45" s="505">
        <f t="shared" si="21"/>
        <v>92.031979128291098</v>
      </c>
      <c r="BN45" s="505">
        <f t="shared" si="22"/>
        <v>96.520948188406223</v>
      </c>
    </row>
    <row r="46" spans="1:66" x14ac:dyDescent="0.25">
      <c r="L46" s="287"/>
      <c r="N46" s="626"/>
      <c r="O46" s="4"/>
      <c r="AH46" s="657">
        <v>0.95284722222222218</v>
      </c>
      <c r="AI46" s="658">
        <f t="shared" si="3"/>
        <v>45526.952847222223</v>
      </c>
      <c r="AJ46" s="657" t="s">
        <v>328</v>
      </c>
      <c r="AK46" s="493">
        <v>5.0000000000000001E-3</v>
      </c>
      <c r="AL46" s="493">
        <v>8.9999999999999993E-3</v>
      </c>
      <c r="AM46" s="493">
        <v>8.9999999999999993E-3</v>
      </c>
      <c r="AN46" s="659">
        <f t="shared" si="10"/>
        <v>91.804481109155205</v>
      </c>
      <c r="AO46" s="493">
        <f t="shared" si="4"/>
        <v>10200.497901017246</v>
      </c>
      <c r="AP46" s="660">
        <f t="shared" si="5"/>
        <v>51.002489505086231</v>
      </c>
      <c r="AQ46" s="660">
        <f t="shared" si="11"/>
        <v>91.804481109155205</v>
      </c>
      <c r="AR46" s="497">
        <f t="shared" si="12"/>
        <v>523.5</v>
      </c>
      <c r="AS46" s="493">
        <f t="shared" si="6"/>
        <v>9.1804481109155223</v>
      </c>
      <c r="AT46" s="493">
        <f t="shared" si="7"/>
        <v>11.475560138644401</v>
      </c>
      <c r="AU46" s="493">
        <f t="shared" si="8"/>
        <v>41.822041394170711</v>
      </c>
      <c r="AV46" s="493">
        <f t="shared" si="9"/>
        <v>62.478049643730628</v>
      </c>
      <c r="AW46">
        <f>0.215/0.88</f>
        <v>0.24431818181818182</v>
      </c>
      <c r="AZ46" s="661">
        <v>0.89642361111111113</v>
      </c>
      <c r="BA46" s="662">
        <f t="shared" si="13"/>
        <v>45526.896423611113</v>
      </c>
      <c r="BB46" s="661" t="s">
        <v>365</v>
      </c>
      <c r="BC46" s="663">
        <v>3.9E-2</v>
      </c>
      <c r="BD46" s="663">
        <v>0.161</v>
      </c>
      <c r="BE46" s="663">
        <v>0.22500000000000001</v>
      </c>
      <c r="BF46" s="664">
        <f t="shared" si="25"/>
        <v>504.99904377615206</v>
      </c>
      <c r="BG46" s="505">
        <f t="shared" si="15"/>
        <v>2244.440194560676</v>
      </c>
      <c r="BH46" s="665">
        <f t="shared" si="16"/>
        <v>87.533167587866359</v>
      </c>
      <c r="BI46" s="665">
        <f t="shared" si="17"/>
        <v>361.35487132426886</v>
      </c>
      <c r="BJ46" s="505">
        <f t="shared" si="26"/>
        <v>1031.8311111111113</v>
      </c>
      <c r="BK46" s="505">
        <f t="shared" si="19"/>
        <v>2.2345090432573103</v>
      </c>
      <c r="BL46" s="505">
        <f t="shared" si="20"/>
        <v>2.2544600168578217</v>
      </c>
      <c r="BM46" s="505">
        <f t="shared" si="21"/>
        <v>85.298658544609054</v>
      </c>
      <c r="BN46" s="505">
        <f t="shared" si="22"/>
        <v>89.787627604724179</v>
      </c>
    </row>
    <row r="47" spans="1:66" x14ac:dyDescent="0.25">
      <c r="L47" s="287"/>
      <c r="N47" s="626"/>
      <c r="O47" s="4"/>
      <c r="AH47" s="657">
        <v>0.95357638888888896</v>
      </c>
      <c r="AI47" s="658">
        <f t="shared" si="3"/>
        <v>45526.953576388885</v>
      </c>
      <c r="AJ47" s="657" t="s">
        <v>328</v>
      </c>
      <c r="AK47" s="493">
        <v>5.0000000000000001E-3</v>
      </c>
      <c r="AL47" s="493">
        <v>8.9999999999999993E-3</v>
      </c>
      <c r="AM47" s="493">
        <v>8.9999999999999993E-3</v>
      </c>
      <c r="AN47" s="659">
        <f t="shared" si="10"/>
        <v>91.804481109155205</v>
      </c>
      <c r="AO47" s="493">
        <f t="shared" si="4"/>
        <v>10200.497901017246</v>
      </c>
      <c r="AP47" s="660">
        <f t="shared" si="5"/>
        <v>51.002489505086231</v>
      </c>
      <c r="AQ47" s="660">
        <f t="shared" si="11"/>
        <v>91.804481109155205</v>
      </c>
      <c r="AR47" s="497">
        <f t="shared" si="12"/>
        <v>523.5</v>
      </c>
      <c r="AS47" s="493">
        <f t="shared" si="6"/>
        <v>9.1804481109155223</v>
      </c>
      <c r="AT47" s="493">
        <f t="shared" si="7"/>
        <v>11.475560138644401</v>
      </c>
      <c r="AU47" s="493">
        <f t="shared" si="8"/>
        <v>41.822041394170711</v>
      </c>
      <c r="AV47" s="493">
        <f t="shared" si="9"/>
        <v>62.478049643730628</v>
      </c>
      <c r="AZ47" s="661">
        <v>0.896550925925926</v>
      </c>
      <c r="BA47" s="662">
        <f t="shared" si="13"/>
        <v>45526.896550925929</v>
      </c>
      <c r="BB47" s="661" t="s">
        <v>365</v>
      </c>
      <c r="BC47" s="663">
        <v>4.1000000000000002E-2</v>
      </c>
      <c r="BD47" s="663">
        <v>0.16300000000000001</v>
      </c>
      <c r="BE47" s="663">
        <v>0.22500000000000001</v>
      </c>
      <c r="BF47" s="664">
        <f t="shared" si="25"/>
        <v>504.99904377615206</v>
      </c>
      <c r="BG47" s="505">
        <f t="shared" si="15"/>
        <v>2244.440194560676</v>
      </c>
      <c r="BH47" s="665">
        <f t="shared" si="16"/>
        <v>92.022047976987722</v>
      </c>
      <c r="BI47" s="665">
        <f t="shared" si="17"/>
        <v>365.84375171339019</v>
      </c>
      <c r="BJ47" s="505">
        <f t="shared" si="26"/>
        <v>1044.6488888888891</v>
      </c>
      <c r="BK47" s="505">
        <f t="shared" si="19"/>
        <v>2.2345090432573103</v>
      </c>
      <c r="BL47" s="505">
        <f t="shared" si="20"/>
        <v>2.2544600168578217</v>
      </c>
      <c r="BM47" s="505">
        <f t="shared" si="21"/>
        <v>89.787538933730417</v>
      </c>
      <c r="BN47" s="505">
        <f t="shared" si="22"/>
        <v>94.276507993845541</v>
      </c>
    </row>
    <row r="48" spans="1:66" x14ac:dyDescent="0.25">
      <c r="L48" s="287"/>
      <c r="N48" s="626"/>
      <c r="O48" s="4"/>
      <c r="AH48" s="657">
        <v>0.9541898148148148</v>
      </c>
      <c r="AI48" s="658">
        <f t="shared" si="3"/>
        <v>45526.954189814816</v>
      </c>
      <c r="AJ48" s="657" t="s">
        <v>328</v>
      </c>
      <c r="AK48" s="493">
        <v>5.0000000000000001E-3</v>
      </c>
      <c r="AL48" s="493">
        <v>8.9999999999999993E-3</v>
      </c>
      <c r="AM48" s="493">
        <v>8.9999999999999993E-3</v>
      </c>
      <c r="AN48" s="659">
        <f t="shared" si="10"/>
        <v>91.804481109155205</v>
      </c>
      <c r="AO48" s="493">
        <f t="shared" si="4"/>
        <v>10200.497901017246</v>
      </c>
      <c r="AP48" s="660">
        <f t="shared" si="5"/>
        <v>51.002489505086231</v>
      </c>
      <c r="AQ48" s="660">
        <f t="shared" si="11"/>
        <v>91.804481109155205</v>
      </c>
      <c r="AR48" s="497">
        <f t="shared" si="12"/>
        <v>523.5</v>
      </c>
      <c r="AS48" s="493">
        <f t="shared" si="6"/>
        <v>9.1804481109155223</v>
      </c>
      <c r="AT48" s="493">
        <f t="shared" si="7"/>
        <v>11.475560138644401</v>
      </c>
      <c r="AU48" s="493">
        <f t="shared" si="8"/>
        <v>41.822041394170711</v>
      </c>
      <c r="AV48" s="493">
        <f t="shared" si="9"/>
        <v>62.478049643730628</v>
      </c>
      <c r="AZ48" s="661">
        <v>0.89666666666666661</v>
      </c>
      <c r="BA48" s="662">
        <f t="shared" si="13"/>
        <v>45526.896666666667</v>
      </c>
      <c r="BB48" s="661" t="s">
        <v>365</v>
      </c>
      <c r="BC48" s="663">
        <v>3.9E-2</v>
      </c>
      <c r="BD48" s="663">
        <v>0.16700000000000001</v>
      </c>
      <c r="BE48" s="663">
        <v>0.22500000000000001</v>
      </c>
      <c r="BF48" s="664">
        <f t="shared" si="25"/>
        <v>504.99904377615206</v>
      </c>
      <c r="BG48" s="505">
        <f t="shared" si="15"/>
        <v>2244.440194560676</v>
      </c>
      <c r="BH48" s="665">
        <f t="shared" si="16"/>
        <v>87.533167587866359</v>
      </c>
      <c r="BI48" s="665">
        <f t="shared" si="17"/>
        <v>374.82151249163292</v>
      </c>
      <c r="BJ48" s="505">
        <f t="shared" si="26"/>
        <v>1070.2844444444447</v>
      </c>
      <c r="BK48" s="505">
        <f t="shared" si="19"/>
        <v>2.2345090432573103</v>
      </c>
      <c r="BL48" s="505">
        <f t="shared" si="20"/>
        <v>2.2544600168578217</v>
      </c>
      <c r="BM48" s="505">
        <f t="shared" si="21"/>
        <v>85.298658544609054</v>
      </c>
      <c r="BN48" s="505">
        <f t="shared" si="22"/>
        <v>89.787627604724179</v>
      </c>
    </row>
    <row r="49" spans="12:66" x14ac:dyDescent="0.25">
      <c r="L49" s="287"/>
      <c r="N49" s="626"/>
      <c r="O49" s="4"/>
      <c r="AH49" s="657">
        <v>0.95476851851851852</v>
      </c>
      <c r="AI49" s="658">
        <f t="shared" si="3"/>
        <v>45526.954768518517</v>
      </c>
      <c r="AJ49" s="657" t="s">
        <v>328</v>
      </c>
      <c r="AK49" s="493">
        <v>4.0000000000000001E-3</v>
      </c>
      <c r="AL49" s="493">
        <v>8.9999999999999993E-3</v>
      </c>
      <c r="AM49" s="493">
        <v>8.9999999999999993E-3</v>
      </c>
      <c r="AN49" s="659">
        <f t="shared" si="10"/>
        <v>91.804481109155205</v>
      </c>
      <c r="AO49" s="493">
        <f t="shared" si="4"/>
        <v>10200.497901017246</v>
      </c>
      <c r="AP49" s="660">
        <f t="shared" si="5"/>
        <v>40.801991604068988</v>
      </c>
      <c r="AQ49" s="660">
        <f t="shared" si="11"/>
        <v>91.804481109155205</v>
      </c>
      <c r="AR49" s="497">
        <f t="shared" si="12"/>
        <v>523.5</v>
      </c>
      <c r="AS49" s="493">
        <f t="shared" si="6"/>
        <v>9.1804481109155223</v>
      </c>
      <c r="AT49" s="493">
        <f t="shared" si="7"/>
        <v>11.475560138644401</v>
      </c>
      <c r="AU49" s="493">
        <f t="shared" si="8"/>
        <v>31.621543493153467</v>
      </c>
      <c r="AV49" s="493">
        <f t="shared" si="9"/>
        <v>52.277551742713385</v>
      </c>
      <c r="AZ49" s="661">
        <v>0.89680555555555552</v>
      </c>
      <c r="BA49" s="662">
        <f t="shared" si="13"/>
        <v>45526.896805555552</v>
      </c>
      <c r="BB49" s="661" t="s">
        <v>365</v>
      </c>
      <c r="BC49" s="663">
        <v>4.3999999999999997E-2</v>
      </c>
      <c r="BD49" s="663">
        <v>0.16900000000000001</v>
      </c>
      <c r="BE49" s="663">
        <v>0.22500000000000001</v>
      </c>
      <c r="BF49" s="664">
        <f t="shared" si="25"/>
        <v>504.99904377615206</v>
      </c>
      <c r="BG49" s="505">
        <f t="shared" si="15"/>
        <v>2244.440194560676</v>
      </c>
      <c r="BH49" s="665">
        <f t="shared" si="16"/>
        <v>98.755368560669737</v>
      </c>
      <c r="BI49" s="665">
        <f t="shared" si="17"/>
        <v>379.31039288075425</v>
      </c>
      <c r="BJ49" s="505">
        <f t="shared" si="26"/>
        <v>1083.1022222222223</v>
      </c>
      <c r="BK49" s="505">
        <f t="shared" si="19"/>
        <v>2.2345090432573103</v>
      </c>
      <c r="BL49" s="505">
        <f t="shared" si="20"/>
        <v>2.2544600168578217</v>
      </c>
      <c r="BM49" s="505">
        <f t="shared" si="21"/>
        <v>96.520859517412433</v>
      </c>
      <c r="BN49" s="505">
        <f t="shared" si="22"/>
        <v>101.00982857752756</v>
      </c>
    </row>
    <row r="50" spans="12:66" x14ac:dyDescent="0.25">
      <c r="L50" s="287"/>
      <c r="N50" s="626"/>
      <c r="O50" s="4"/>
      <c r="AH50" s="657">
        <v>0.95557870370370368</v>
      </c>
      <c r="AI50" s="658">
        <f t="shared" si="3"/>
        <v>45526.955578703702</v>
      </c>
      <c r="AJ50" s="657" t="s">
        <v>328</v>
      </c>
      <c r="AK50" s="493">
        <v>5.0000000000000001E-3</v>
      </c>
      <c r="AL50" s="493">
        <v>8.9999999999999993E-3</v>
      </c>
      <c r="AM50" s="493">
        <v>8.9999999999999993E-3</v>
      </c>
      <c r="AN50" s="659">
        <f t="shared" si="10"/>
        <v>91.804481109155205</v>
      </c>
      <c r="AO50" s="493">
        <f t="shared" si="4"/>
        <v>10200.497901017246</v>
      </c>
      <c r="AP50" s="660">
        <f t="shared" si="5"/>
        <v>51.002489505086231</v>
      </c>
      <c r="AQ50" s="660">
        <f t="shared" si="11"/>
        <v>91.804481109155205</v>
      </c>
      <c r="AR50" s="497">
        <f t="shared" si="12"/>
        <v>523.5</v>
      </c>
      <c r="AS50" s="493">
        <f t="shared" si="6"/>
        <v>9.1804481109155223</v>
      </c>
      <c r="AT50" s="493">
        <f t="shared" si="7"/>
        <v>11.475560138644401</v>
      </c>
      <c r="AU50" s="493">
        <f t="shared" si="8"/>
        <v>41.822041394170711</v>
      </c>
      <c r="AV50" s="493">
        <f t="shared" si="9"/>
        <v>62.478049643730628</v>
      </c>
      <c r="AZ50" s="661">
        <v>0.89693287037037039</v>
      </c>
      <c r="BA50" s="662">
        <f t="shared" si="13"/>
        <v>45526.896932870368</v>
      </c>
      <c r="BB50" s="661" t="s">
        <v>365</v>
      </c>
      <c r="BC50" s="663">
        <v>4.3999999999999997E-2</v>
      </c>
      <c r="BD50" s="663">
        <v>0.17299999999999999</v>
      </c>
      <c r="BE50" s="663">
        <v>0.22500000000000001</v>
      </c>
      <c r="BF50" s="664">
        <f t="shared" si="25"/>
        <v>504.99904377615206</v>
      </c>
      <c r="BG50" s="505">
        <f t="shared" si="15"/>
        <v>2244.440194560676</v>
      </c>
      <c r="BH50" s="665">
        <f t="shared" si="16"/>
        <v>98.755368560669737</v>
      </c>
      <c r="BI50" s="665">
        <f t="shared" si="17"/>
        <v>388.28815365899692</v>
      </c>
      <c r="BJ50" s="505">
        <f t="shared" si="26"/>
        <v>1108.7377777777779</v>
      </c>
      <c r="BK50" s="505">
        <f t="shared" si="19"/>
        <v>2.2345090432573103</v>
      </c>
      <c r="BL50" s="505">
        <f t="shared" si="20"/>
        <v>2.2544600168578217</v>
      </c>
      <c r="BM50" s="505">
        <f t="shared" si="21"/>
        <v>96.520859517412433</v>
      </c>
      <c r="BN50" s="505">
        <f t="shared" si="22"/>
        <v>101.00982857752756</v>
      </c>
    </row>
    <row r="51" spans="12:66" x14ac:dyDescent="0.25">
      <c r="L51" s="4"/>
      <c r="N51" s="626"/>
      <c r="O51" s="4"/>
      <c r="AH51" s="657">
        <v>0.95627314814814823</v>
      </c>
      <c r="AI51" s="658">
        <f t="shared" si="3"/>
        <v>45526.956273148149</v>
      </c>
      <c r="AJ51" s="657" t="s">
        <v>328</v>
      </c>
      <c r="AK51" s="493">
        <v>5.0000000000000001E-3</v>
      </c>
      <c r="AL51" s="493">
        <v>8.9999999999999993E-3</v>
      </c>
      <c r="AM51" s="493">
        <v>8.9999999999999993E-3</v>
      </c>
      <c r="AN51" s="659">
        <f t="shared" si="10"/>
        <v>91.804481109155205</v>
      </c>
      <c r="AO51" s="493">
        <f t="shared" si="4"/>
        <v>10200.497901017246</v>
      </c>
      <c r="AP51" s="660">
        <f t="shared" si="5"/>
        <v>51.002489505086231</v>
      </c>
      <c r="AQ51" s="660">
        <f t="shared" si="11"/>
        <v>91.804481109155205</v>
      </c>
      <c r="AR51" s="497">
        <f t="shared" si="12"/>
        <v>523.5</v>
      </c>
      <c r="AS51" s="493">
        <f t="shared" si="6"/>
        <v>9.1804481109155223</v>
      </c>
      <c r="AT51" s="493">
        <f t="shared" si="7"/>
        <v>11.475560138644401</v>
      </c>
      <c r="AU51" s="493">
        <f t="shared" si="8"/>
        <v>41.822041394170711</v>
      </c>
      <c r="AV51" s="493">
        <f t="shared" si="9"/>
        <v>62.478049643730628</v>
      </c>
      <c r="AZ51" s="661">
        <v>0.89708333333333334</v>
      </c>
      <c r="BA51" s="662">
        <f t="shared" si="13"/>
        <v>45526.897083333337</v>
      </c>
      <c r="BB51" s="661" t="s">
        <v>365</v>
      </c>
      <c r="BC51" s="663">
        <v>4.3999999999999997E-2</v>
      </c>
      <c r="BD51" s="663">
        <v>0.17499999999999999</v>
      </c>
      <c r="BE51" s="663">
        <v>0.22500000000000001</v>
      </c>
      <c r="BF51" s="664">
        <f t="shared" si="25"/>
        <v>504.99904377615206</v>
      </c>
      <c r="BG51" s="505">
        <f t="shared" si="15"/>
        <v>2244.440194560676</v>
      </c>
      <c r="BH51" s="665">
        <f t="shared" si="16"/>
        <v>98.755368560669737</v>
      </c>
      <c r="BI51" s="665">
        <f t="shared" si="17"/>
        <v>392.77703404811825</v>
      </c>
      <c r="BJ51" s="505">
        <f t="shared" si="26"/>
        <v>1121.5555555555557</v>
      </c>
      <c r="BK51" s="505">
        <f t="shared" si="19"/>
        <v>2.2345090432573103</v>
      </c>
      <c r="BL51" s="505">
        <f t="shared" si="20"/>
        <v>2.2544600168578217</v>
      </c>
      <c r="BM51" s="505">
        <f t="shared" si="21"/>
        <v>96.520859517412433</v>
      </c>
      <c r="BN51" s="505">
        <f t="shared" si="22"/>
        <v>101.00982857752756</v>
      </c>
    </row>
    <row r="52" spans="12:66" x14ac:dyDescent="0.25">
      <c r="L52" s="287"/>
      <c r="AH52" s="657">
        <v>0.95699074074074064</v>
      </c>
      <c r="AI52" s="658">
        <f t="shared" si="3"/>
        <v>45526.956990740742</v>
      </c>
      <c r="AJ52" s="657" t="s">
        <v>328</v>
      </c>
      <c r="AK52" s="493">
        <v>5.0000000000000001E-3</v>
      </c>
      <c r="AL52" s="493">
        <v>8.9999999999999993E-3</v>
      </c>
      <c r="AM52" s="493">
        <v>8.9999999999999993E-3</v>
      </c>
      <c r="AN52" s="659">
        <f t="shared" si="10"/>
        <v>91.804481109155205</v>
      </c>
      <c r="AO52" s="493">
        <f t="shared" si="4"/>
        <v>10200.497901017246</v>
      </c>
      <c r="AP52" s="660">
        <f t="shared" si="5"/>
        <v>51.002489505086231</v>
      </c>
      <c r="AQ52" s="660">
        <f t="shared" si="11"/>
        <v>91.804481109155205</v>
      </c>
      <c r="AR52" s="497">
        <f t="shared" si="12"/>
        <v>523.5</v>
      </c>
      <c r="AS52" s="493">
        <f t="shared" si="6"/>
        <v>9.1804481109155223</v>
      </c>
      <c r="AT52" s="493">
        <f t="shared" si="7"/>
        <v>11.475560138644401</v>
      </c>
      <c r="AU52" s="493">
        <f t="shared" si="8"/>
        <v>41.822041394170711</v>
      </c>
      <c r="AV52" s="493">
        <f t="shared" si="9"/>
        <v>62.478049643730628</v>
      </c>
      <c r="AZ52" s="661">
        <v>0.89725694444444448</v>
      </c>
      <c r="BA52" s="662">
        <f t="shared" si="13"/>
        <v>45526.897256944445</v>
      </c>
      <c r="BB52" s="661" t="s">
        <v>365</v>
      </c>
      <c r="BC52" s="663">
        <v>3.7999999999999999E-2</v>
      </c>
      <c r="BD52" s="663">
        <v>0.17699999999999999</v>
      </c>
      <c r="BE52" s="663">
        <v>0.22500000000000001</v>
      </c>
      <c r="BF52" s="664">
        <f t="shared" si="25"/>
        <v>504.99904377615206</v>
      </c>
      <c r="BG52" s="505">
        <f t="shared" si="15"/>
        <v>2244.440194560676</v>
      </c>
      <c r="BH52" s="665">
        <f t="shared" si="16"/>
        <v>85.288727393305692</v>
      </c>
      <c r="BI52" s="665">
        <f t="shared" si="17"/>
        <v>397.26591443723964</v>
      </c>
      <c r="BJ52" s="505">
        <f t="shared" si="26"/>
        <v>1134.3733333333334</v>
      </c>
      <c r="BK52" s="505">
        <f t="shared" si="19"/>
        <v>2.2345090432573103</v>
      </c>
      <c r="BL52" s="505">
        <f t="shared" si="20"/>
        <v>2.2544600168578217</v>
      </c>
      <c r="BM52" s="505">
        <f t="shared" si="21"/>
        <v>83.054218350048387</v>
      </c>
      <c r="BN52" s="505">
        <f t="shared" si="22"/>
        <v>87.543187410163512</v>
      </c>
    </row>
    <row r="53" spans="12:66" x14ac:dyDescent="0.25">
      <c r="L53" s="287"/>
      <c r="N53" s="626"/>
      <c r="O53" s="4"/>
      <c r="AH53" s="657">
        <v>0.95770833333333327</v>
      </c>
      <c r="AI53" s="658">
        <f t="shared" si="3"/>
        <v>45526.957708333335</v>
      </c>
      <c r="AJ53" s="657" t="s">
        <v>328</v>
      </c>
      <c r="AK53" s="493">
        <v>4.0000000000000001E-3</v>
      </c>
      <c r="AL53" s="493">
        <v>8.9999999999999993E-3</v>
      </c>
      <c r="AM53" s="493">
        <v>8.9999999999999993E-3</v>
      </c>
      <c r="AN53" s="659">
        <f t="shared" si="10"/>
        <v>91.804481109155205</v>
      </c>
      <c r="AO53" s="493">
        <f t="shared" si="4"/>
        <v>10200.497901017246</v>
      </c>
      <c r="AP53" s="660">
        <f t="shared" si="5"/>
        <v>40.801991604068988</v>
      </c>
      <c r="AQ53" s="660">
        <f t="shared" si="11"/>
        <v>91.804481109155205</v>
      </c>
      <c r="AR53" s="497">
        <f t="shared" si="12"/>
        <v>523.5</v>
      </c>
      <c r="AS53" s="493">
        <f t="shared" si="6"/>
        <v>9.1804481109155223</v>
      </c>
      <c r="AT53" s="493">
        <f t="shared" si="7"/>
        <v>11.475560138644401</v>
      </c>
      <c r="AU53" s="493">
        <f t="shared" si="8"/>
        <v>31.621543493153467</v>
      </c>
      <c r="AV53" s="493">
        <f t="shared" si="9"/>
        <v>52.277551742713385</v>
      </c>
      <c r="AZ53" s="661">
        <v>0.89744212962962966</v>
      </c>
      <c r="BA53" s="662">
        <f t="shared" si="13"/>
        <v>45526.89744212963</v>
      </c>
      <c r="BB53" s="661" t="s">
        <v>365</v>
      </c>
      <c r="BC53" s="663">
        <v>0.04</v>
      </c>
      <c r="BD53" s="663">
        <v>0.17699999999999999</v>
      </c>
      <c r="BE53" s="663">
        <v>0.22500000000000001</v>
      </c>
      <c r="BF53" s="664">
        <f t="shared" si="25"/>
        <v>504.99904377615206</v>
      </c>
      <c r="BG53" s="505">
        <f t="shared" si="15"/>
        <v>2244.440194560676</v>
      </c>
      <c r="BH53" s="665">
        <f t="shared" si="16"/>
        <v>89.77760778242704</v>
      </c>
      <c r="BI53" s="665">
        <f t="shared" si="17"/>
        <v>397.26591443723964</v>
      </c>
      <c r="BJ53" s="505">
        <f t="shared" si="26"/>
        <v>1134.3733333333334</v>
      </c>
      <c r="BK53" s="505">
        <f t="shared" si="19"/>
        <v>2.2345090432573103</v>
      </c>
      <c r="BL53" s="505">
        <f t="shared" si="20"/>
        <v>2.2544600168578217</v>
      </c>
      <c r="BM53" s="505">
        <f t="shared" si="21"/>
        <v>87.543098739169736</v>
      </c>
      <c r="BN53" s="505">
        <f t="shared" si="22"/>
        <v>92.03206779928486</v>
      </c>
    </row>
    <row r="54" spans="12:66" x14ac:dyDescent="0.25">
      <c r="L54" s="287"/>
      <c r="N54" s="626"/>
      <c r="O54" s="4"/>
      <c r="AH54" s="657">
        <v>0.95835648148148145</v>
      </c>
      <c r="AI54" s="658">
        <f t="shared" si="3"/>
        <v>45526.958356481482</v>
      </c>
      <c r="AJ54" s="657" t="s">
        <v>328</v>
      </c>
      <c r="AK54" s="493">
        <v>4.0000000000000001E-3</v>
      </c>
      <c r="AL54" s="493">
        <v>8.9999999999999993E-3</v>
      </c>
      <c r="AM54" s="493">
        <v>8.9999999999999993E-3</v>
      </c>
      <c r="AN54" s="659">
        <f t="shared" si="10"/>
        <v>91.804481109155205</v>
      </c>
      <c r="AO54" s="493">
        <f t="shared" si="4"/>
        <v>10200.497901017246</v>
      </c>
      <c r="AP54" s="660">
        <f t="shared" si="5"/>
        <v>40.801991604068988</v>
      </c>
      <c r="AQ54" s="660">
        <f t="shared" si="11"/>
        <v>91.804481109155205</v>
      </c>
      <c r="AR54" s="497">
        <f t="shared" si="12"/>
        <v>523.5</v>
      </c>
      <c r="AS54" s="493">
        <f t="shared" si="6"/>
        <v>9.1804481109155223</v>
      </c>
      <c r="AT54" s="493">
        <f t="shared" si="7"/>
        <v>11.475560138644401</v>
      </c>
      <c r="AU54" s="493">
        <f t="shared" si="8"/>
        <v>31.621543493153467</v>
      </c>
      <c r="AV54" s="493">
        <f t="shared" si="9"/>
        <v>52.277551742713385</v>
      </c>
      <c r="AZ54" s="661">
        <v>0.8976157407407408</v>
      </c>
      <c r="BA54" s="662">
        <f t="shared" si="13"/>
        <v>45526.897615740738</v>
      </c>
      <c r="BB54" s="661" t="s">
        <v>365</v>
      </c>
      <c r="BC54" s="663">
        <v>0.04</v>
      </c>
      <c r="BD54" s="663">
        <v>0.17699999999999999</v>
      </c>
      <c r="BE54" s="663">
        <v>0.22500000000000001</v>
      </c>
      <c r="BF54" s="664">
        <f t="shared" si="25"/>
        <v>504.99904377615206</v>
      </c>
      <c r="BG54" s="505">
        <f t="shared" si="15"/>
        <v>2244.440194560676</v>
      </c>
      <c r="BH54" s="665">
        <f t="shared" si="16"/>
        <v>89.77760778242704</v>
      </c>
      <c r="BI54" s="665">
        <f t="shared" si="17"/>
        <v>397.26591443723964</v>
      </c>
      <c r="BJ54" s="505">
        <f t="shared" si="26"/>
        <v>1134.3733333333334</v>
      </c>
      <c r="BK54" s="505">
        <f t="shared" si="19"/>
        <v>2.2345090432573103</v>
      </c>
      <c r="BL54" s="505">
        <f t="shared" si="20"/>
        <v>2.2544600168578217</v>
      </c>
      <c r="BM54" s="505">
        <f t="shared" si="21"/>
        <v>87.543098739169736</v>
      </c>
      <c r="BN54" s="505">
        <f t="shared" si="22"/>
        <v>92.03206779928486</v>
      </c>
    </row>
    <row r="55" spans="12:66" x14ac:dyDescent="0.25">
      <c r="L55" s="287"/>
      <c r="N55" s="626"/>
      <c r="O55" s="4"/>
      <c r="AH55" s="657">
        <v>0.95909722222222227</v>
      </c>
      <c r="AI55" s="658">
        <f t="shared" si="3"/>
        <v>45526.959097222221</v>
      </c>
      <c r="AJ55" s="657" t="s">
        <v>328</v>
      </c>
      <c r="AK55" s="493">
        <v>4.0000000000000001E-3</v>
      </c>
      <c r="AL55" s="493">
        <v>8.9999999999999993E-3</v>
      </c>
      <c r="AM55" s="493">
        <v>8.9999999999999993E-3</v>
      </c>
      <c r="AN55" s="659">
        <f t="shared" si="10"/>
        <v>91.804481109155205</v>
      </c>
      <c r="AO55" s="493">
        <f t="shared" si="4"/>
        <v>10200.497901017246</v>
      </c>
      <c r="AP55" s="660">
        <f t="shared" si="5"/>
        <v>40.801991604068988</v>
      </c>
      <c r="AQ55" s="660">
        <f t="shared" si="11"/>
        <v>91.804481109155205</v>
      </c>
      <c r="AR55" s="497">
        <f t="shared" si="12"/>
        <v>523.5</v>
      </c>
      <c r="AS55" s="493">
        <f t="shared" si="6"/>
        <v>9.1804481109155223</v>
      </c>
      <c r="AT55" s="493">
        <f t="shared" si="7"/>
        <v>11.475560138644401</v>
      </c>
      <c r="AU55" s="493">
        <f t="shared" si="8"/>
        <v>31.621543493153467</v>
      </c>
      <c r="AV55" s="493">
        <f t="shared" si="9"/>
        <v>52.277551742713385</v>
      </c>
      <c r="AZ55" s="661">
        <v>0.8978356481481482</v>
      </c>
      <c r="BA55" s="662">
        <f t="shared" si="13"/>
        <v>45526.897835648146</v>
      </c>
      <c r="BB55" s="661" t="s">
        <v>365</v>
      </c>
      <c r="BC55" s="663">
        <v>3.6999999999999998E-2</v>
      </c>
      <c r="BD55" s="663">
        <v>0.17799999999999999</v>
      </c>
      <c r="BE55" s="663">
        <v>0.22500000000000001</v>
      </c>
      <c r="BF55" s="664">
        <f t="shared" si="25"/>
        <v>504.99904377615206</v>
      </c>
      <c r="BG55" s="505">
        <f t="shared" si="15"/>
        <v>2244.440194560676</v>
      </c>
      <c r="BH55" s="665">
        <f t="shared" si="16"/>
        <v>83.04428719874501</v>
      </c>
      <c r="BI55" s="665">
        <f t="shared" si="17"/>
        <v>399.51035463180028</v>
      </c>
      <c r="BJ55" s="505">
        <f t="shared" si="26"/>
        <v>1140.7822222222223</v>
      </c>
      <c r="BK55" s="505">
        <f t="shared" si="19"/>
        <v>2.2345090432573103</v>
      </c>
      <c r="BL55" s="505">
        <f t="shared" si="20"/>
        <v>2.2544600168578217</v>
      </c>
      <c r="BM55" s="505">
        <f t="shared" si="21"/>
        <v>80.809778155487706</v>
      </c>
      <c r="BN55" s="505">
        <f t="shared" si="22"/>
        <v>85.29874721560283</v>
      </c>
    </row>
    <row r="56" spans="12:66" x14ac:dyDescent="0.25">
      <c r="L56" s="287"/>
      <c r="N56" s="626"/>
      <c r="O56" s="4"/>
      <c r="AH56" s="657">
        <v>0.95975694444444448</v>
      </c>
      <c r="AI56" s="658">
        <f t="shared" si="3"/>
        <v>45526.959756944445</v>
      </c>
      <c r="AJ56" s="657" t="s">
        <v>328</v>
      </c>
      <c r="AK56" s="493">
        <v>4.0000000000000001E-3</v>
      </c>
      <c r="AL56" s="493">
        <v>8.9999999999999993E-3</v>
      </c>
      <c r="AM56" s="493">
        <v>8.9999999999999993E-3</v>
      </c>
      <c r="AN56" s="659">
        <f t="shared" si="10"/>
        <v>91.804481109155205</v>
      </c>
      <c r="AO56" s="493">
        <f t="shared" si="4"/>
        <v>10200.497901017246</v>
      </c>
      <c r="AP56" s="660">
        <f t="shared" si="5"/>
        <v>40.801991604068988</v>
      </c>
      <c r="AQ56" s="660">
        <f t="shared" si="11"/>
        <v>91.804481109155205</v>
      </c>
      <c r="AR56" s="497">
        <f t="shared" si="12"/>
        <v>523.5</v>
      </c>
      <c r="AS56" s="493">
        <f t="shared" si="6"/>
        <v>9.1804481109155223</v>
      </c>
      <c r="AT56" s="493">
        <f t="shared" si="7"/>
        <v>11.475560138644401</v>
      </c>
      <c r="AU56" s="493">
        <f t="shared" si="8"/>
        <v>31.621543493153467</v>
      </c>
      <c r="AV56" s="493">
        <f t="shared" si="9"/>
        <v>52.277551742713385</v>
      </c>
      <c r="AZ56" s="661">
        <v>0.89799768518518519</v>
      </c>
      <c r="BA56" s="662">
        <f t="shared" si="13"/>
        <v>45526.897997685184</v>
      </c>
      <c r="BB56" s="661" t="s">
        <v>365</v>
      </c>
      <c r="BC56" s="663">
        <v>4.2000000000000003E-2</v>
      </c>
      <c r="BD56" s="663">
        <v>0.18</v>
      </c>
      <c r="BE56" s="663">
        <v>0.22500000000000001</v>
      </c>
      <c r="BF56" s="664">
        <f t="shared" si="25"/>
        <v>504.99904377615206</v>
      </c>
      <c r="BG56" s="505">
        <f t="shared" si="15"/>
        <v>2244.440194560676</v>
      </c>
      <c r="BH56" s="665">
        <f t="shared" si="16"/>
        <v>94.266488171548403</v>
      </c>
      <c r="BI56" s="665">
        <f t="shared" si="17"/>
        <v>403.99923502092167</v>
      </c>
      <c r="BJ56" s="505">
        <f t="shared" si="26"/>
        <v>1153.6000000000001</v>
      </c>
      <c r="BK56" s="505">
        <f t="shared" si="19"/>
        <v>2.2345090432573103</v>
      </c>
      <c r="BL56" s="505">
        <f t="shared" si="20"/>
        <v>2.2544600168578217</v>
      </c>
      <c r="BM56" s="505">
        <f t="shared" si="21"/>
        <v>92.031979128291098</v>
      </c>
      <c r="BN56" s="505">
        <f t="shared" si="22"/>
        <v>96.520948188406223</v>
      </c>
    </row>
    <row r="57" spans="12:66" x14ac:dyDescent="0.25">
      <c r="L57" s="287"/>
      <c r="N57" s="626"/>
      <c r="O57" s="4"/>
      <c r="AH57" s="657">
        <v>0.96048611111111104</v>
      </c>
      <c r="AI57" s="658">
        <f t="shared" si="3"/>
        <v>45526.960486111115</v>
      </c>
      <c r="AJ57" s="657" t="s">
        <v>328</v>
      </c>
      <c r="AK57" s="493">
        <v>5.0000000000000001E-3</v>
      </c>
      <c r="AL57" s="493">
        <v>8.9999999999999993E-3</v>
      </c>
      <c r="AM57" s="493">
        <v>8.9999999999999993E-3</v>
      </c>
      <c r="AN57" s="659">
        <f t="shared" si="10"/>
        <v>91.804481109155205</v>
      </c>
      <c r="AO57" s="493">
        <f t="shared" si="4"/>
        <v>10200.497901017246</v>
      </c>
      <c r="AP57" s="660">
        <f t="shared" si="5"/>
        <v>51.002489505086231</v>
      </c>
      <c r="AQ57" s="660">
        <f t="shared" si="11"/>
        <v>91.804481109155205</v>
      </c>
      <c r="AR57" s="497">
        <f t="shared" si="12"/>
        <v>523.5</v>
      </c>
      <c r="AS57" s="493">
        <f t="shared" si="6"/>
        <v>9.1804481109155223</v>
      </c>
      <c r="AT57" s="493">
        <f t="shared" si="7"/>
        <v>11.475560138644401</v>
      </c>
      <c r="AU57" s="493">
        <f t="shared" si="8"/>
        <v>41.822041394170711</v>
      </c>
      <c r="AV57" s="493">
        <f t="shared" si="9"/>
        <v>62.478049643730628</v>
      </c>
      <c r="AZ57" s="661">
        <v>0.89819444444444441</v>
      </c>
      <c r="BA57" s="662">
        <f t="shared" si="13"/>
        <v>45526.898194444446</v>
      </c>
      <c r="BB57" s="661" t="s">
        <v>365</v>
      </c>
      <c r="BC57" s="663">
        <v>3.7999999999999999E-2</v>
      </c>
      <c r="BD57" s="663">
        <v>0.183</v>
      </c>
      <c r="BE57" s="663">
        <v>0.22500000000000001</v>
      </c>
      <c r="BF57" s="664">
        <f t="shared" si="25"/>
        <v>504.99904377615206</v>
      </c>
      <c r="BG57" s="505">
        <f t="shared" si="15"/>
        <v>2244.440194560676</v>
      </c>
      <c r="BH57" s="665">
        <f t="shared" si="16"/>
        <v>85.288727393305692</v>
      </c>
      <c r="BI57" s="665">
        <f t="shared" si="17"/>
        <v>410.7325556046037</v>
      </c>
      <c r="BJ57" s="505">
        <f t="shared" si="26"/>
        <v>1172.8266666666668</v>
      </c>
      <c r="BK57" s="505">
        <f t="shared" si="19"/>
        <v>2.2345090432573103</v>
      </c>
      <c r="BL57" s="505">
        <f t="shared" si="20"/>
        <v>2.2544600168578217</v>
      </c>
      <c r="BM57" s="505">
        <f t="shared" si="21"/>
        <v>83.054218350048387</v>
      </c>
      <c r="BN57" s="505">
        <f t="shared" si="22"/>
        <v>87.543187410163512</v>
      </c>
    </row>
    <row r="58" spans="12:66" x14ac:dyDescent="0.25">
      <c r="L58" s="287"/>
      <c r="N58" s="626"/>
      <c r="O58" s="4"/>
      <c r="AH58" s="657">
        <v>0.9611574074074074</v>
      </c>
      <c r="AI58" s="658">
        <f t="shared" si="3"/>
        <v>45526.961157407408</v>
      </c>
      <c r="AJ58" s="657" t="s">
        <v>328</v>
      </c>
      <c r="AK58" s="493">
        <v>5.0000000000000001E-3</v>
      </c>
      <c r="AL58" s="493">
        <v>8.9999999999999993E-3</v>
      </c>
      <c r="AM58" s="493">
        <v>8.9999999999999993E-3</v>
      </c>
      <c r="AN58" s="659">
        <f t="shared" si="10"/>
        <v>91.804481109155205</v>
      </c>
      <c r="AO58" s="493">
        <f t="shared" si="4"/>
        <v>10200.497901017246</v>
      </c>
      <c r="AP58" s="660">
        <f t="shared" si="5"/>
        <v>51.002489505086231</v>
      </c>
      <c r="AQ58" s="660">
        <f t="shared" si="11"/>
        <v>91.804481109155205</v>
      </c>
      <c r="AR58" s="497">
        <f t="shared" si="12"/>
        <v>523.5</v>
      </c>
      <c r="AS58" s="493">
        <f t="shared" si="6"/>
        <v>9.1804481109155223</v>
      </c>
      <c r="AT58" s="493">
        <f t="shared" si="7"/>
        <v>11.475560138644401</v>
      </c>
      <c r="AU58" s="493">
        <f t="shared" si="8"/>
        <v>41.822041394170711</v>
      </c>
      <c r="AV58" s="493">
        <f t="shared" si="9"/>
        <v>62.478049643730628</v>
      </c>
      <c r="AZ58" s="661">
        <v>0.89839120370370373</v>
      </c>
      <c r="BA58" s="662">
        <f t="shared" si="13"/>
        <v>45526.8983912037</v>
      </c>
      <c r="BB58" s="661" t="s">
        <v>365</v>
      </c>
      <c r="BC58" s="663">
        <v>3.7999999999999999E-2</v>
      </c>
      <c r="BD58" s="663">
        <v>0.192</v>
      </c>
      <c r="BE58" s="663">
        <v>0.22500000000000001</v>
      </c>
      <c r="BF58" s="664">
        <f t="shared" si="25"/>
        <v>504.99904377615206</v>
      </c>
      <c r="BG58" s="505">
        <f t="shared" si="15"/>
        <v>2244.440194560676</v>
      </c>
      <c r="BH58" s="665">
        <f t="shared" si="16"/>
        <v>85.288727393305692</v>
      </c>
      <c r="BI58" s="665">
        <f t="shared" si="17"/>
        <v>430.93251735564979</v>
      </c>
      <c r="BJ58" s="505">
        <f t="shared" si="26"/>
        <v>1230.5066666666669</v>
      </c>
      <c r="BK58" s="505">
        <f t="shared" si="19"/>
        <v>2.2345090432573103</v>
      </c>
      <c r="BL58" s="505">
        <f t="shared" si="20"/>
        <v>2.2544600168578217</v>
      </c>
      <c r="BM58" s="505">
        <f t="shared" si="21"/>
        <v>83.054218350048387</v>
      </c>
      <c r="BN58" s="505">
        <f t="shared" si="22"/>
        <v>87.543187410163512</v>
      </c>
    </row>
    <row r="59" spans="12:66" x14ac:dyDescent="0.25">
      <c r="L59" s="287"/>
      <c r="N59" s="626"/>
      <c r="O59" s="4"/>
      <c r="AH59" s="657">
        <v>0.96187500000000004</v>
      </c>
      <c r="AI59" s="658">
        <f t="shared" si="3"/>
        <v>45526.961875000001</v>
      </c>
      <c r="AJ59" s="657" t="s">
        <v>328</v>
      </c>
      <c r="AK59" s="493">
        <v>5.0000000000000001E-3</v>
      </c>
      <c r="AL59" s="493">
        <v>8.9999999999999993E-3</v>
      </c>
      <c r="AM59" s="493">
        <v>8.9999999999999993E-3</v>
      </c>
      <c r="AN59" s="659">
        <f t="shared" si="10"/>
        <v>91.804481109155205</v>
      </c>
      <c r="AO59" s="493">
        <f t="shared" si="4"/>
        <v>10200.497901017246</v>
      </c>
      <c r="AP59" s="660">
        <f t="shared" si="5"/>
        <v>51.002489505086231</v>
      </c>
      <c r="AQ59" s="660">
        <f t="shared" si="11"/>
        <v>91.804481109155205</v>
      </c>
      <c r="AR59" s="497">
        <f t="shared" si="12"/>
        <v>523.5</v>
      </c>
      <c r="AS59" s="493">
        <f t="shared" si="6"/>
        <v>9.1804481109155223</v>
      </c>
      <c r="AT59" s="493">
        <f t="shared" si="7"/>
        <v>11.475560138644401</v>
      </c>
      <c r="AU59" s="493">
        <f t="shared" si="8"/>
        <v>41.822041394170711</v>
      </c>
      <c r="AV59" s="493">
        <f t="shared" si="9"/>
        <v>62.478049643730628</v>
      </c>
      <c r="AZ59" s="661">
        <v>0.89856481481481476</v>
      </c>
      <c r="BA59" s="662">
        <f t="shared" si="13"/>
        <v>45526.898564814815</v>
      </c>
      <c r="BB59" s="661" t="s">
        <v>365</v>
      </c>
      <c r="BC59" s="663">
        <v>4.2000000000000003E-2</v>
      </c>
      <c r="BD59" s="663">
        <v>0.192</v>
      </c>
      <c r="BE59" s="663">
        <v>0.22500000000000001</v>
      </c>
      <c r="BF59" s="664">
        <f t="shared" si="25"/>
        <v>504.99904377615206</v>
      </c>
      <c r="BG59" s="505">
        <f t="shared" si="15"/>
        <v>2244.440194560676</v>
      </c>
      <c r="BH59" s="665">
        <f t="shared" si="16"/>
        <v>94.266488171548403</v>
      </c>
      <c r="BI59" s="665">
        <f t="shared" si="17"/>
        <v>430.93251735564979</v>
      </c>
      <c r="BJ59" s="505">
        <f t="shared" si="26"/>
        <v>1230.5066666666669</v>
      </c>
      <c r="BK59" s="505">
        <f t="shared" si="19"/>
        <v>2.2345090432573103</v>
      </c>
      <c r="BL59" s="505">
        <f t="shared" si="20"/>
        <v>2.2544600168578217</v>
      </c>
      <c r="BM59" s="505">
        <f t="shared" si="21"/>
        <v>92.031979128291098</v>
      </c>
      <c r="BN59" s="505">
        <f t="shared" si="22"/>
        <v>96.520948188406223</v>
      </c>
    </row>
    <row r="60" spans="12:66" x14ac:dyDescent="0.25">
      <c r="L60" s="287"/>
      <c r="AH60" s="657">
        <v>0.96251157407407406</v>
      </c>
      <c r="AI60" s="658">
        <f t="shared" si="3"/>
        <v>45526.962511574071</v>
      </c>
      <c r="AJ60" s="657" t="s">
        <v>328</v>
      </c>
      <c r="AK60" s="493">
        <v>5.0000000000000001E-3</v>
      </c>
      <c r="AL60" s="493">
        <v>8.9999999999999993E-3</v>
      </c>
      <c r="AM60" s="493">
        <v>8.9999999999999993E-3</v>
      </c>
      <c r="AN60" s="659">
        <f t="shared" si="10"/>
        <v>91.804481109155205</v>
      </c>
      <c r="AO60" s="493">
        <f t="shared" si="4"/>
        <v>10200.497901017246</v>
      </c>
      <c r="AP60" s="660">
        <f t="shared" si="5"/>
        <v>51.002489505086231</v>
      </c>
      <c r="AQ60" s="660">
        <f t="shared" si="11"/>
        <v>91.804481109155205</v>
      </c>
      <c r="AR60" s="497">
        <f t="shared" si="12"/>
        <v>523.5</v>
      </c>
      <c r="AS60" s="493">
        <f t="shared" si="6"/>
        <v>9.1804481109155223</v>
      </c>
      <c r="AT60" s="493">
        <f t="shared" si="7"/>
        <v>11.475560138644401</v>
      </c>
      <c r="AU60" s="493">
        <f t="shared" si="8"/>
        <v>41.822041394170711</v>
      </c>
      <c r="AV60" s="493">
        <f t="shared" si="9"/>
        <v>62.478049643730628</v>
      </c>
      <c r="AZ60" s="661">
        <v>0.89872685185185175</v>
      </c>
      <c r="BA60" s="662">
        <f t="shared" si="13"/>
        <v>45526.898726851854</v>
      </c>
      <c r="BB60" s="661" t="s">
        <v>365</v>
      </c>
      <c r="BC60" s="663">
        <v>4.4999999999999998E-2</v>
      </c>
      <c r="BD60" s="663">
        <v>0.19400000000000001</v>
      </c>
      <c r="BE60" s="663">
        <v>0.22500000000000001</v>
      </c>
      <c r="BF60" s="664">
        <f t="shared" si="25"/>
        <v>504.99904377615206</v>
      </c>
      <c r="BG60" s="505">
        <f t="shared" si="15"/>
        <v>2244.440194560676</v>
      </c>
      <c r="BH60" s="665">
        <f t="shared" si="16"/>
        <v>100.99980875523042</v>
      </c>
      <c r="BI60" s="665">
        <f t="shared" si="17"/>
        <v>435.42139774477113</v>
      </c>
      <c r="BJ60" s="505">
        <f t="shared" si="26"/>
        <v>1243.3244444444445</v>
      </c>
      <c r="BK60" s="505">
        <f t="shared" si="19"/>
        <v>2.2345090432573103</v>
      </c>
      <c r="BL60" s="505">
        <f t="shared" si="20"/>
        <v>2.2544600168578217</v>
      </c>
      <c r="BM60" s="505">
        <f t="shared" si="21"/>
        <v>98.765299711973114</v>
      </c>
      <c r="BN60" s="505">
        <f t="shared" si="22"/>
        <v>103.25426877208824</v>
      </c>
    </row>
    <row r="61" spans="12:66" x14ac:dyDescent="0.25">
      <c r="L61" s="287"/>
      <c r="AH61" s="657">
        <v>0.96322916666666669</v>
      </c>
      <c r="AI61" s="658">
        <f t="shared" si="3"/>
        <v>45526.963229166664</v>
      </c>
      <c r="AJ61" s="657" t="s">
        <v>328</v>
      </c>
      <c r="AK61" s="493">
        <v>5.0000000000000001E-3</v>
      </c>
      <c r="AL61" s="493">
        <v>8.9999999999999993E-3</v>
      </c>
      <c r="AM61" s="493">
        <v>8.9999999999999993E-3</v>
      </c>
      <c r="AN61" s="659">
        <f t="shared" si="10"/>
        <v>91.804481109155205</v>
      </c>
      <c r="AO61" s="493">
        <f t="shared" si="4"/>
        <v>10200.497901017246</v>
      </c>
      <c r="AP61" s="660">
        <f t="shared" si="5"/>
        <v>51.002489505086231</v>
      </c>
      <c r="AQ61" s="660">
        <f t="shared" si="11"/>
        <v>91.804481109155205</v>
      </c>
      <c r="AR61" s="497">
        <f t="shared" si="12"/>
        <v>523.5</v>
      </c>
      <c r="AS61" s="493">
        <f t="shared" si="6"/>
        <v>9.1804481109155223</v>
      </c>
      <c r="AT61" s="493">
        <f t="shared" si="7"/>
        <v>11.475560138644401</v>
      </c>
      <c r="AU61" s="493">
        <f t="shared" si="8"/>
        <v>41.822041394170711</v>
      </c>
      <c r="AV61" s="493">
        <f t="shared" si="9"/>
        <v>62.478049643730628</v>
      </c>
      <c r="AZ61" s="661">
        <v>0.89888888888888896</v>
      </c>
      <c r="BA61" s="662">
        <f t="shared" si="13"/>
        <v>45526.898888888885</v>
      </c>
      <c r="BB61" s="661" t="s">
        <v>365</v>
      </c>
      <c r="BC61" s="663">
        <v>4.5999999999999999E-2</v>
      </c>
      <c r="BD61" s="663">
        <v>0.2</v>
      </c>
      <c r="BE61" s="663">
        <v>0.22500000000000001</v>
      </c>
      <c r="BF61" s="664">
        <f t="shared" si="25"/>
        <v>504.99904377615206</v>
      </c>
      <c r="BG61" s="505">
        <f t="shared" si="15"/>
        <v>2244.440194560676</v>
      </c>
      <c r="BH61" s="665">
        <f t="shared" si="16"/>
        <v>103.2442489497911</v>
      </c>
      <c r="BI61" s="665">
        <f t="shared" si="17"/>
        <v>448.88803891213524</v>
      </c>
      <c r="BJ61" s="505">
        <f t="shared" si="26"/>
        <v>1281.7777777777781</v>
      </c>
      <c r="BK61" s="505">
        <f t="shared" si="19"/>
        <v>2.2345090432573103</v>
      </c>
      <c r="BL61" s="505">
        <f t="shared" si="20"/>
        <v>2.2544600168578217</v>
      </c>
      <c r="BM61" s="505">
        <f t="shared" si="21"/>
        <v>101.0097399065338</v>
      </c>
      <c r="BN61" s="505">
        <f t="shared" si="22"/>
        <v>105.49870896664892</v>
      </c>
    </row>
    <row r="62" spans="12:66" x14ac:dyDescent="0.25">
      <c r="AH62" s="657">
        <v>0.96390046296296295</v>
      </c>
      <c r="AI62" s="658">
        <f t="shared" si="3"/>
        <v>45526.963900462964</v>
      </c>
      <c r="AJ62" s="657" t="s">
        <v>328</v>
      </c>
      <c r="AK62" s="493">
        <v>5.0000000000000001E-3</v>
      </c>
      <c r="AL62" s="493">
        <v>8.9999999999999993E-3</v>
      </c>
      <c r="AM62" s="493">
        <v>8.9999999999999993E-3</v>
      </c>
      <c r="AN62" s="659">
        <f t="shared" si="10"/>
        <v>91.804481109155205</v>
      </c>
      <c r="AO62" s="493">
        <f t="shared" si="4"/>
        <v>10200.497901017246</v>
      </c>
      <c r="AP62" s="660">
        <f t="shared" si="5"/>
        <v>51.002489505086231</v>
      </c>
      <c r="AQ62" s="660">
        <f t="shared" si="11"/>
        <v>91.804481109155205</v>
      </c>
      <c r="AR62" s="497">
        <f t="shared" si="12"/>
        <v>523.5</v>
      </c>
      <c r="AS62" s="493">
        <f t="shared" si="6"/>
        <v>9.1804481109155223</v>
      </c>
      <c r="AT62" s="493">
        <f t="shared" si="7"/>
        <v>11.475560138644401</v>
      </c>
      <c r="AU62" s="493">
        <f t="shared" si="8"/>
        <v>41.822041394170711</v>
      </c>
      <c r="AV62" s="493">
        <f t="shared" si="9"/>
        <v>62.478049643730628</v>
      </c>
      <c r="AZ62" s="661">
        <v>0.89917824074074071</v>
      </c>
      <c r="BA62" s="662">
        <f t="shared" si="13"/>
        <v>45526.899178240739</v>
      </c>
      <c r="BB62" s="661" t="s">
        <v>365</v>
      </c>
      <c r="BC62" s="663">
        <v>4.2999999999999997E-2</v>
      </c>
      <c r="BD62" s="663">
        <v>0.20100000000000001</v>
      </c>
      <c r="BE62" s="663">
        <v>0.22500000000000001</v>
      </c>
      <c r="BF62" s="664">
        <f t="shared" si="25"/>
        <v>504.99904377615206</v>
      </c>
      <c r="BG62" s="505">
        <f t="shared" si="15"/>
        <v>2244.440194560676</v>
      </c>
      <c r="BH62" s="665">
        <f t="shared" si="16"/>
        <v>96.510928366109056</v>
      </c>
      <c r="BI62" s="665">
        <f t="shared" si="17"/>
        <v>451.13247910669588</v>
      </c>
      <c r="BJ62" s="505">
        <f t="shared" si="26"/>
        <v>1288.186666666667</v>
      </c>
      <c r="BK62" s="505">
        <f t="shared" si="19"/>
        <v>2.2345090432573103</v>
      </c>
      <c r="BL62" s="505">
        <f t="shared" si="20"/>
        <v>2.2544600168578217</v>
      </c>
      <c r="BM62" s="505">
        <f t="shared" si="21"/>
        <v>94.276419322851751</v>
      </c>
      <c r="BN62" s="505">
        <f t="shared" si="22"/>
        <v>98.765388382966876</v>
      </c>
    </row>
    <row r="63" spans="12:66" x14ac:dyDescent="0.25">
      <c r="AH63" s="657">
        <v>0.96466435185185195</v>
      </c>
      <c r="AI63" s="658">
        <f t="shared" si="3"/>
        <v>45526.96466435185</v>
      </c>
      <c r="AJ63" s="657" t="s">
        <v>328</v>
      </c>
      <c r="AK63" s="493">
        <v>5.0000000000000001E-3</v>
      </c>
      <c r="AL63" s="493">
        <v>8.9999999999999993E-3</v>
      </c>
      <c r="AM63" s="493">
        <v>8.9999999999999993E-3</v>
      </c>
      <c r="AN63" s="659">
        <f t="shared" si="10"/>
        <v>91.804481109155205</v>
      </c>
      <c r="AO63" s="493">
        <f t="shared" si="4"/>
        <v>10200.497901017246</v>
      </c>
      <c r="AP63" s="660">
        <f t="shared" si="5"/>
        <v>51.002489505086231</v>
      </c>
      <c r="AQ63" s="660">
        <f t="shared" si="11"/>
        <v>91.804481109155205</v>
      </c>
      <c r="AR63" s="497">
        <f t="shared" si="12"/>
        <v>523.5</v>
      </c>
      <c r="AS63" s="493">
        <f t="shared" si="6"/>
        <v>9.1804481109155223</v>
      </c>
      <c r="AT63" s="493">
        <f t="shared" si="7"/>
        <v>11.475560138644401</v>
      </c>
      <c r="AU63" s="493">
        <f t="shared" si="8"/>
        <v>41.822041394170711</v>
      </c>
      <c r="AV63" s="493">
        <f t="shared" si="9"/>
        <v>62.478049643730628</v>
      </c>
      <c r="AZ63" s="661">
        <v>0.89947916666666661</v>
      </c>
      <c r="BA63" s="662">
        <f t="shared" si="13"/>
        <v>45526.89947916667</v>
      </c>
      <c r="BB63" s="661" t="s">
        <v>365</v>
      </c>
      <c r="BC63" s="663">
        <v>4.1000000000000002E-2</v>
      </c>
      <c r="BD63" s="663">
        <v>0.20499999999999999</v>
      </c>
      <c r="BE63" s="663">
        <v>0.22500000000000001</v>
      </c>
      <c r="BF63" s="664">
        <f t="shared" si="25"/>
        <v>504.99904377615206</v>
      </c>
      <c r="BG63" s="505">
        <f t="shared" si="15"/>
        <v>2244.440194560676</v>
      </c>
      <c r="BH63" s="665">
        <f t="shared" si="16"/>
        <v>92.022047976987722</v>
      </c>
      <c r="BI63" s="665">
        <f t="shared" si="17"/>
        <v>460.11023988493855</v>
      </c>
      <c r="BJ63" s="505">
        <f t="shared" si="26"/>
        <v>1313.8222222222223</v>
      </c>
      <c r="BK63" s="505">
        <f t="shared" si="19"/>
        <v>2.2345090432573103</v>
      </c>
      <c r="BL63" s="505">
        <f t="shared" si="20"/>
        <v>2.2544600168578217</v>
      </c>
      <c r="BM63" s="505">
        <f t="shared" si="21"/>
        <v>89.787538933730417</v>
      </c>
      <c r="BN63" s="505">
        <f t="shared" si="22"/>
        <v>94.276507993845541</v>
      </c>
    </row>
    <row r="64" spans="12:66" x14ac:dyDescent="0.25">
      <c r="AH64" s="657">
        <v>0.96534722222222225</v>
      </c>
      <c r="AI64" s="658">
        <f t="shared" si="3"/>
        <v>45526.96534722222</v>
      </c>
      <c r="AJ64" s="657" t="s">
        <v>328</v>
      </c>
      <c r="AK64" s="493">
        <v>6.0000000000000001E-3</v>
      </c>
      <c r="AL64" s="493">
        <v>8.9999999999999993E-3</v>
      </c>
      <c r="AM64" s="493">
        <v>8.9999999999999993E-3</v>
      </c>
      <c r="AN64" s="659">
        <f t="shared" si="10"/>
        <v>91.804481109155205</v>
      </c>
      <c r="AO64" s="493">
        <f t="shared" si="4"/>
        <v>10200.497901017246</v>
      </c>
      <c r="AP64" s="660">
        <f t="shared" si="5"/>
        <v>61.202987406103482</v>
      </c>
      <c r="AQ64" s="660">
        <f t="shared" si="11"/>
        <v>91.804481109155205</v>
      </c>
      <c r="AR64" s="497">
        <f t="shared" si="12"/>
        <v>523.5</v>
      </c>
      <c r="AS64" s="493">
        <f t="shared" si="6"/>
        <v>9.1804481109155223</v>
      </c>
      <c r="AT64" s="493">
        <f t="shared" si="7"/>
        <v>11.475560138644401</v>
      </c>
      <c r="AU64" s="493">
        <f t="shared" si="8"/>
        <v>52.022539295187961</v>
      </c>
      <c r="AV64" s="493">
        <f t="shared" si="9"/>
        <v>72.678547544747886</v>
      </c>
      <c r="AZ64" s="661">
        <v>0.89978009259259262</v>
      </c>
      <c r="BA64" s="662">
        <f t="shared" si="13"/>
        <v>45526.899780092594</v>
      </c>
      <c r="BB64" s="661" t="s">
        <v>365</v>
      </c>
      <c r="BC64" s="663">
        <v>4.1000000000000002E-2</v>
      </c>
      <c r="BD64" s="663">
        <v>0.20799999999999999</v>
      </c>
      <c r="BE64" s="663">
        <v>0.22500000000000001</v>
      </c>
      <c r="BF64" s="664">
        <f t="shared" si="25"/>
        <v>504.99904377615206</v>
      </c>
      <c r="BG64" s="505">
        <f t="shared" si="15"/>
        <v>2244.440194560676</v>
      </c>
      <c r="BH64" s="665">
        <f t="shared" si="16"/>
        <v>92.022047976987722</v>
      </c>
      <c r="BI64" s="665">
        <f t="shared" si="17"/>
        <v>466.84356046862058</v>
      </c>
      <c r="BJ64" s="505">
        <f t="shared" si="26"/>
        <v>1333.048888888889</v>
      </c>
      <c r="BK64" s="505">
        <f t="shared" si="19"/>
        <v>2.2345090432573103</v>
      </c>
      <c r="BL64" s="505">
        <f t="shared" si="20"/>
        <v>2.2544600168578217</v>
      </c>
      <c r="BM64" s="505">
        <f t="shared" si="21"/>
        <v>89.787538933730417</v>
      </c>
      <c r="BN64" s="505">
        <f t="shared" si="22"/>
        <v>94.276507993845541</v>
      </c>
    </row>
    <row r="65" spans="34:66" x14ac:dyDescent="0.25">
      <c r="AH65" s="657">
        <v>0.96600694444444446</v>
      </c>
      <c r="AI65" s="658">
        <f t="shared" si="3"/>
        <v>45526.966006944444</v>
      </c>
      <c r="AJ65" s="657" t="s">
        <v>328</v>
      </c>
      <c r="AK65" s="493">
        <v>4.0000000000000001E-3</v>
      </c>
      <c r="AL65" s="493">
        <v>8.9999999999999993E-3</v>
      </c>
      <c r="AM65" s="493">
        <v>8.9999999999999993E-3</v>
      </c>
      <c r="AN65" s="659">
        <f t="shared" si="10"/>
        <v>91.804481109155205</v>
      </c>
      <c r="AO65" s="493">
        <f t="shared" si="4"/>
        <v>10200.497901017246</v>
      </c>
      <c r="AP65" s="660">
        <f t="shared" si="5"/>
        <v>40.801991604068988</v>
      </c>
      <c r="AQ65" s="660">
        <f t="shared" si="11"/>
        <v>91.804481109155205</v>
      </c>
      <c r="AR65" s="497">
        <f t="shared" si="12"/>
        <v>523.5</v>
      </c>
      <c r="AS65" s="493">
        <f t="shared" si="6"/>
        <v>9.1804481109155223</v>
      </c>
      <c r="AT65" s="493">
        <f t="shared" si="7"/>
        <v>11.475560138644401</v>
      </c>
      <c r="AU65" s="493">
        <f t="shared" si="8"/>
        <v>31.621543493153467</v>
      </c>
      <c r="AV65" s="493">
        <f t="shared" si="9"/>
        <v>52.277551742713385</v>
      </c>
      <c r="AZ65" s="661">
        <v>0.90006944444444448</v>
      </c>
      <c r="BA65" s="662">
        <f t="shared" si="13"/>
        <v>45526.900069444448</v>
      </c>
      <c r="BB65" s="661" t="s">
        <v>365</v>
      </c>
      <c r="BC65" s="663">
        <v>4.1000000000000002E-2</v>
      </c>
      <c r="BD65" s="663">
        <v>0.20799999999999999</v>
      </c>
      <c r="BE65" s="663">
        <v>0.22500000000000001</v>
      </c>
      <c r="BF65" s="664">
        <f t="shared" si="25"/>
        <v>504.99904377615206</v>
      </c>
      <c r="BG65" s="505">
        <f t="shared" si="15"/>
        <v>2244.440194560676</v>
      </c>
      <c r="BH65" s="665">
        <f t="shared" si="16"/>
        <v>92.022047976987722</v>
      </c>
      <c r="BI65" s="665">
        <f t="shared" si="17"/>
        <v>466.84356046862058</v>
      </c>
      <c r="BJ65" s="505">
        <f t="shared" si="26"/>
        <v>1333.048888888889</v>
      </c>
      <c r="BK65" s="505">
        <f t="shared" si="19"/>
        <v>2.2345090432573103</v>
      </c>
      <c r="BL65" s="505">
        <f t="shared" si="20"/>
        <v>2.2544600168578217</v>
      </c>
      <c r="BM65" s="505">
        <f t="shared" si="21"/>
        <v>89.787538933730417</v>
      </c>
      <c r="BN65" s="505">
        <f t="shared" si="22"/>
        <v>94.276507993845541</v>
      </c>
    </row>
    <row r="66" spans="34:66" x14ac:dyDescent="0.25">
      <c r="AH66" s="657">
        <v>0.96673611111111113</v>
      </c>
      <c r="AI66" s="658">
        <f t="shared" si="3"/>
        <v>45526.966736111113</v>
      </c>
      <c r="AJ66" s="657" t="s">
        <v>328</v>
      </c>
      <c r="AK66" s="493">
        <v>5.0000000000000001E-3</v>
      </c>
      <c r="AL66" s="493">
        <v>8.9999999999999993E-3</v>
      </c>
      <c r="AM66" s="493">
        <v>8.9999999999999993E-3</v>
      </c>
      <c r="AN66" s="659">
        <f t="shared" si="10"/>
        <v>91.804481109155205</v>
      </c>
      <c r="AO66" s="493">
        <f t="shared" si="4"/>
        <v>10200.497901017246</v>
      </c>
      <c r="AP66" s="660">
        <f t="shared" si="5"/>
        <v>51.002489505086231</v>
      </c>
      <c r="AQ66" s="660">
        <f t="shared" si="11"/>
        <v>91.804481109155205</v>
      </c>
      <c r="AR66" s="497">
        <f t="shared" si="12"/>
        <v>523.5</v>
      </c>
      <c r="AS66" s="493">
        <f t="shared" si="6"/>
        <v>9.1804481109155223</v>
      </c>
      <c r="AT66" s="493">
        <f t="shared" si="7"/>
        <v>11.475560138644401</v>
      </c>
      <c r="AU66" s="493">
        <f t="shared" si="8"/>
        <v>41.822041394170711</v>
      </c>
      <c r="AV66" s="493">
        <f t="shared" si="9"/>
        <v>62.478049643730628</v>
      </c>
      <c r="AZ66" s="661">
        <v>0.90033564814814815</v>
      </c>
      <c r="BA66" s="662">
        <f t="shared" si="13"/>
        <v>45526.900335648148</v>
      </c>
      <c r="BB66" s="661" t="s">
        <v>365</v>
      </c>
      <c r="BC66" s="663">
        <v>4.2000000000000003E-2</v>
      </c>
      <c r="BD66" s="663">
        <v>0.20899999999999999</v>
      </c>
      <c r="BE66" s="663">
        <v>0.22500000000000001</v>
      </c>
      <c r="BF66" s="664">
        <f t="shared" si="25"/>
        <v>504.99904377615206</v>
      </c>
      <c r="BG66" s="505">
        <f t="shared" si="15"/>
        <v>2244.440194560676</v>
      </c>
      <c r="BH66" s="665">
        <f t="shared" si="16"/>
        <v>94.266488171548403</v>
      </c>
      <c r="BI66" s="665">
        <f t="shared" si="17"/>
        <v>469.08800066318128</v>
      </c>
      <c r="BJ66" s="505">
        <f t="shared" si="26"/>
        <v>1339.4577777777779</v>
      </c>
      <c r="BK66" s="505">
        <f t="shared" si="19"/>
        <v>2.2345090432573103</v>
      </c>
      <c r="BL66" s="505">
        <f t="shared" si="20"/>
        <v>2.2544600168578217</v>
      </c>
      <c r="BM66" s="505">
        <f t="shared" si="21"/>
        <v>92.031979128291098</v>
      </c>
      <c r="BN66" s="505">
        <f t="shared" si="22"/>
        <v>96.520948188406223</v>
      </c>
    </row>
    <row r="67" spans="34:66" x14ac:dyDescent="0.25">
      <c r="AH67" s="657">
        <v>0.96743055555555557</v>
      </c>
      <c r="AI67" s="658">
        <f t="shared" si="3"/>
        <v>45526.967430555553</v>
      </c>
      <c r="AJ67" s="657" t="s">
        <v>328</v>
      </c>
      <c r="AK67" s="493">
        <v>6.0000000000000001E-3</v>
      </c>
      <c r="AL67" s="493">
        <v>8.9999999999999993E-3</v>
      </c>
      <c r="AM67" s="493">
        <v>8.9999999999999993E-3</v>
      </c>
      <c r="AN67" s="659">
        <f t="shared" si="10"/>
        <v>91.804481109155205</v>
      </c>
      <c r="AO67" s="493">
        <f t="shared" si="4"/>
        <v>10200.497901017246</v>
      </c>
      <c r="AP67" s="660">
        <f t="shared" si="5"/>
        <v>61.202987406103482</v>
      </c>
      <c r="AQ67" s="660">
        <f t="shared" si="11"/>
        <v>91.804481109155205</v>
      </c>
      <c r="AR67" s="497">
        <f t="shared" si="12"/>
        <v>523.5</v>
      </c>
      <c r="AS67" s="493">
        <f t="shared" si="6"/>
        <v>9.1804481109155223</v>
      </c>
      <c r="AT67" s="493">
        <f t="shared" si="7"/>
        <v>11.475560138644401</v>
      </c>
      <c r="AU67" s="493">
        <f t="shared" si="8"/>
        <v>52.022539295187961</v>
      </c>
      <c r="AV67" s="493">
        <f t="shared" si="9"/>
        <v>72.678547544747886</v>
      </c>
      <c r="AZ67" s="661">
        <v>0.90061342592592597</v>
      </c>
      <c r="BA67" s="662">
        <f t="shared" si="13"/>
        <v>45526.900613425925</v>
      </c>
      <c r="BB67" s="661" t="s">
        <v>365</v>
      </c>
      <c r="BC67" s="663">
        <v>0.04</v>
      </c>
      <c r="BD67" s="663">
        <v>0.21</v>
      </c>
      <c r="BE67" s="663">
        <v>0.22500000000000001</v>
      </c>
      <c r="BF67" s="664">
        <f t="shared" si="25"/>
        <v>504.99904377615206</v>
      </c>
      <c r="BG67" s="505">
        <f t="shared" si="15"/>
        <v>2244.440194560676</v>
      </c>
      <c r="BH67" s="665">
        <f t="shared" si="16"/>
        <v>89.77760778242704</v>
      </c>
      <c r="BI67" s="665">
        <f t="shared" si="17"/>
        <v>471.33244085774191</v>
      </c>
      <c r="BJ67" s="505">
        <f t="shared" si="26"/>
        <v>1345.8666666666668</v>
      </c>
      <c r="BK67" s="505">
        <f t="shared" si="19"/>
        <v>2.2345090432573103</v>
      </c>
      <c r="BL67" s="505">
        <f t="shared" si="20"/>
        <v>2.2544600168578217</v>
      </c>
      <c r="BM67" s="505">
        <f t="shared" si="21"/>
        <v>87.543098739169736</v>
      </c>
      <c r="BN67" s="505">
        <f t="shared" si="22"/>
        <v>92.03206779928486</v>
      </c>
    </row>
    <row r="68" spans="34:66" x14ac:dyDescent="0.25">
      <c r="AH68" s="657">
        <v>0.96812500000000001</v>
      </c>
      <c r="AI68" s="658">
        <f t="shared" si="3"/>
        <v>45526.968124999999</v>
      </c>
      <c r="AJ68" s="657" t="s">
        <v>328</v>
      </c>
      <c r="AK68" s="493">
        <v>5.0000000000000001E-3</v>
      </c>
      <c r="AL68" s="493">
        <v>8.9999999999999993E-3</v>
      </c>
      <c r="AM68" s="493">
        <v>8.9999999999999993E-3</v>
      </c>
      <c r="AN68" s="659">
        <f t="shared" si="10"/>
        <v>91.804481109155205</v>
      </c>
      <c r="AO68" s="493">
        <f t="shared" si="4"/>
        <v>10200.497901017246</v>
      </c>
      <c r="AP68" s="660">
        <f t="shared" si="5"/>
        <v>51.002489505086231</v>
      </c>
      <c r="AQ68" s="660">
        <f t="shared" si="11"/>
        <v>91.804481109155205</v>
      </c>
      <c r="AR68" s="497">
        <f t="shared" si="12"/>
        <v>523.5</v>
      </c>
      <c r="AS68" s="493">
        <f t="shared" si="6"/>
        <v>9.1804481109155223</v>
      </c>
      <c r="AT68" s="493">
        <f t="shared" si="7"/>
        <v>11.475560138644401</v>
      </c>
      <c r="AU68" s="493">
        <f t="shared" si="8"/>
        <v>41.822041394170711</v>
      </c>
      <c r="AV68" s="493">
        <f t="shared" si="9"/>
        <v>62.478049643730628</v>
      </c>
      <c r="AZ68" s="661">
        <v>0.90092592592592602</v>
      </c>
      <c r="BA68" s="662">
        <f t="shared" si="13"/>
        <v>45526.900925925926</v>
      </c>
      <c r="BB68" s="661" t="s">
        <v>365</v>
      </c>
      <c r="BC68" s="663">
        <v>3.7999999999999999E-2</v>
      </c>
      <c r="BD68" s="663">
        <v>0.214</v>
      </c>
      <c r="BE68" s="663">
        <v>0.22500000000000001</v>
      </c>
      <c r="BF68" s="664">
        <f t="shared" si="25"/>
        <v>504.99904377615206</v>
      </c>
      <c r="BG68" s="505">
        <f t="shared" si="15"/>
        <v>2244.440194560676</v>
      </c>
      <c r="BH68" s="665">
        <f t="shared" si="16"/>
        <v>85.288727393305692</v>
      </c>
      <c r="BI68" s="665">
        <f t="shared" si="17"/>
        <v>480.31020163598464</v>
      </c>
      <c r="BJ68" s="505">
        <f t="shared" si="26"/>
        <v>1371.5022222222224</v>
      </c>
      <c r="BK68" s="505">
        <f t="shared" si="19"/>
        <v>2.2345090432573103</v>
      </c>
      <c r="BL68" s="505">
        <f t="shared" si="20"/>
        <v>2.2544600168578217</v>
      </c>
      <c r="BM68" s="505">
        <f t="shared" si="21"/>
        <v>83.054218350048387</v>
      </c>
      <c r="BN68" s="505">
        <f t="shared" si="22"/>
        <v>87.543187410163512</v>
      </c>
    </row>
    <row r="69" spans="34:66" x14ac:dyDescent="0.25">
      <c r="AH69" s="657">
        <v>0.96879629629629627</v>
      </c>
      <c r="AI69" s="658">
        <f t="shared" si="3"/>
        <v>45526.9687962963</v>
      </c>
      <c r="AJ69" s="657" t="s">
        <v>328</v>
      </c>
      <c r="AK69" s="493">
        <v>5.0000000000000001E-3</v>
      </c>
      <c r="AL69" s="493">
        <v>8.9999999999999993E-3</v>
      </c>
      <c r="AM69" s="493">
        <v>8.9999999999999993E-3</v>
      </c>
      <c r="AN69" s="659">
        <f t="shared" si="10"/>
        <v>91.804481109155205</v>
      </c>
      <c r="AO69" s="493">
        <f t="shared" si="4"/>
        <v>10200.497901017246</v>
      </c>
      <c r="AP69" s="660">
        <f t="shared" si="5"/>
        <v>51.002489505086231</v>
      </c>
      <c r="AQ69" s="660">
        <f t="shared" si="11"/>
        <v>91.804481109155205</v>
      </c>
      <c r="AR69" s="497">
        <f t="shared" si="12"/>
        <v>523.5</v>
      </c>
      <c r="AS69" s="493">
        <f t="shared" si="6"/>
        <v>9.1804481109155223</v>
      </c>
      <c r="AT69" s="493">
        <f t="shared" si="7"/>
        <v>11.475560138644401</v>
      </c>
      <c r="AU69" s="493">
        <f t="shared" si="8"/>
        <v>41.822041394170711</v>
      </c>
      <c r="AV69" s="493">
        <f t="shared" si="9"/>
        <v>62.478049643730628</v>
      </c>
      <c r="AZ69" s="661">
        <v>0.90121527777777777</v>
      </c>
      <c r="BA69" s="662">
        <f t="shared" si="13"/>
        <v>45526.90121527778</v>
      </c>
      <c r="BB69" s="661" t="s">
        <v>365</v>
      </c>
      <c r="BC69" s="663">
        <v>3.6999999999999998E-2</v>
      </c>
      <c r="BD69" s="663">
        <v>0.215</v>
      </c>
      <c r="BE69" s="663">
        <v>0.22500000000000001</v>
      </c>
      <c r="BF69" s="664">
        <f t="shared" si="25"/>
        <v>504.99904377615206</v>
      </c>
      <c r="BG69" s="505">
        <f t="shared" si="15"/>
        <v>2244.440194560676</v>
      </c>
      <c r="BH69" s="665">
        <f t="shared" si="16"/>
        <v>83.04428719874501</v>
      </c>
      <c r="BI69" s="665">
        <f t="shared" si="17"/>
        <v>482.55464183054534</v>
      </c>
      <c r="BJ69" s="505">
        <f t="shared" si="26"/>
        <v>1377.9111111111113</v>
      </c>
      <c r="BK69" s="505">
        <f t="shared" si="19"/>
        <v>2.2345090432573103</v>
      </c>
      <c r="BL69" s="505">
        <f t="shared" si="20"/>
        <v>2.2544600168578217</v>
      </c>
      <c r="BM69" s="505">
        <f t="shared" si="21"/>
        <v>80.809778155487706</v>
      </c>
      <c r="BN69" s="505">
        <f t="shared" si="22"/>
        <v>85.29874721560283</v>
      </c>
    </row>
    <row r="70" spans="34:66" x14ac:dyDescent="0.25">
      <c r="AH70" s="657">
        <v>0.96949074074074071</v>
      </c>
      <c r="AI70" s="658">
        <f t="shared" si="3"/>
        <v>45526.969490740739</v>
      </c>
      <c r="AJ70" s="657" t="s">
        <v>328</v>
      </c>
      <c r="AK70" s="493">
        <v>6.0000000000000001E-3</v>
      </c>
      <c r="AL70" s="493">
        <v>8.9999999999999993E-3</v>
      </c>
      <c r="AM70" s="493">
        <v>8.9999999999999993E-3</v>
      </c>
      <c r="AN70" s="659">
        <f t="shared" si="10"/>
        <v>91.804481109155205</v>
      </c>
      <c r="AO70" s="493">
        <f t="shared" ref="AO70:AO74" si="27">AN70/AM70</f>
        <v>10200.497901017246</v>
      </c>
      <c r="AP70" s="660">
        <f t="shared" ref="AP70:AP74" si="28">AK70*AO70</f>
        <v>61.202987406103482</v>
      </c>
      <c r="AQ70" s="660">
        <f t="shared" si="11"/>
        <v>91.804481109155205</v>
      </c>
      <c r="AR70" s="497">
        <f t="shared" si="12"/>
        <v>523.5</v>
      </c>
      <c r="AS70" s="493">
        <f t="shared" ref="AS70:AS74" si="29">0.001*((AN70/(AM70+0.001)))</f>
        <v>9.1804481109155223</v>
      </c>
      <c r="AT70" s="493">
        <f t="shared" ref="AT70:AT74" si="30">0.001*((AN70/(AM70-0.001)))</f>
        <v>11.475560138644401</v>
      </c>
      <c r="AU70" s="493">
        <f t="shared" ref="AU70:AU74" si="31">AP70-AS70</f>
        <v>52.022539295187961</v>
      </c>
      <c r="AV70" s="493">
        <f t="shared" ref="AV70:AV74" si="32">AP70+AT70</f>
        <v>72.678547544747886</v>
      </c>
      <c r="AZ70" s="661">
        <v>0.90153935185185186</v>
      </c>
      <c r="BA70" s="662">
        <f t="shared" si="13"/>
        <v>45526.901539351849</v>
      </c>
      <c r="BB70" s="661" t="s">
        <v>365</v>
      </c>
      <c r="BC70" s="663">
        <v>0.04</v>
      </c>
      <c r="BD70" s="663">
        <v>0.215</v>
      </c>
      <c r="BE70" s="663">
        <v>0.22500000000000001</v>
      </c>
      <c r="BF70" s="664">
        <f t="shared" si="25"/>
        <v>504.99904377615206</v>
      </c>
      <c r="BG70" s="505">
        <f t="shared" si="15"/>
        <v>2244.440194560676</v>
      </c>
      <c r="BH70" s="665">
        <f t="shared" si="16"/>
        <v>89.77760778242704</v>
      </c>
      <c r="BI70" s="665">
        <f t="shared" si="17"/>
        <v>482.55464183054534</v>
      </c>
      <c r="BJ70" s="505">
        <f t="shared" si="26"/>
        <v>1377.9111111111113</v>
      </c>
      <c r="BK70" s="505">
        <f t="shared" si="19"/>
        <v>2.2345090432573103</v>
      </c>
      <c r="BL70" s="505">
        <f t="shared" si="20"/>
        <v>2.2544600168578217</v>
      </c>
      <c r="BM70" s="505">
        <f t="shared" si="21"/>
        <v>87.543098739169736</v>
      </c>
      <c r="BN70" s="505">
        <f t="shared" si="22"/>
        <v>92.03206779928486</v>
      </c>
    </row>
    <row r="71" spans="34:66" x14ac:dyDescent="0.25">
      <c r="AH71" s="657">
        <v>0.97015046296296292</v>
      </c>
      <c r="AI71" s="658">
        <f t="shared" si="3"/>
        <v>45526.970150462963</v>
      </c>
      <c r="AJ71" s="657" t="s">
        <v>328</v>
      </c>
      <c r="AK71" s="493">
        <v>5.0000000000000001E-3</v>
      </c>
      <c r="AL71" s="493">
        <v>8.9999999999999993E-3</v>
      </c>
      <c r="AM71" s="493">
        <v>8.9999999999999993E-3</v>
      </c>
      <c r="AN71" s="659">
        <f t="shared" ref="AN71:AN74" si="33">$AD$6</f>
        <v>91.804481109155205</v>
      </c>
      <c r="AO71" s="493">
        <f t="shared" si="27"/>
        <v>10200.497901017246</v>
      </c>
      <c r="AP71" s="660">
        <f t="shared" si="28"/>
        <v>51.002489505086231</v>
      </c>
      <c r="AQ71" s="660">
        <f t="shared" ref="AQ71:AQ74" si="34">AL71*AO71</f>
        <v>91.804481109155205</v>
      </c>
      <c r="AR71" s="497">
        <f>AQ71/SIN(RADIANS($AB$6))</f>
        <v>523.5</v>
      </c>
      <c r="AS71" s="493">
        <f t="shared" si="29"/>
        <v>9.1804481109155223</v>
      </c>
      <c r="AT71" s="493">
        <f t="shared" si="30"/>
        <v>11.475560138644401</v>
      </c>
      <c r="AU71" s="493">
        <f t="shared" si="31"/>
        <v>41.822041394170711</v>
      </c>
      <c r="AV71" s="493">
        <f t="shared" si="32"/>
        <v>62.478049643730628</v>
      </c>
      <c r="AZ71" s="661">
        <v>0.90186342592592583</v>
      </c>
      <c r="BA71" s="662">
        <f t="shared" ref="BA71:BA209" si="35">DATE(2024,8,22) + AZ71</f>
        <v>45526.901863425926</v>
      </c>
      <c r="BB71" s="661" t="s">
        <v>365</v>
      </c>
      <c r="BC71" s="663">
        <v>3.5999999999999997E-2</v>
      </c>
      <c r="BD71" s="663">
        <v>0.217</v>
      </c>
      <c r="BE71" s="663">
        <v>0.22500000000000001</v>
      </c>
      <c r="BF71" s="664">
        <f t="shared" si="25"/>
        <v>504.99904377615206</v>
      </c>
      <c r="BG71" s="505">
        <f t="shared" ref="BG71:BG122" si="36">BF71/BE71</f>
        <v>2244.440194560676</v>
      </c>
      <c r="BH71" s="665">
        <f t="shared" ref="BH71:BH122" si="37">BC71*BG71</f>
        <v>80.799847004184329</v>
      </c>
      <c r="BI71" s="665">
        <f t="shared" ref="BI71:BI134" si="38">BD71*BG71</f>
        <v>487.04352221966667</v>
      </c>
      <c r="BJ71" s="505">
        <f t="shared" si="26"/>
        <v>1390.7288888888891</v>
      </c>
      <c r="BK71" s="505">
        <f t="shared" ref="BK71:BK122" si="39">0.001*((BF71/(BE71+0.001)))</f>
        <v>2.2345090432573103</v>
      </c>
      <c r="BL71" s="505">
        <f t="shared" ref="BL71:BL122" si="40">0.001*((BF71/(BE71-0.001)))</f>
        <v>2.2544600168578217</v>
      </c>
      <c r="BM71" s="505">
        <f t="shared" ref="BM71:BM122" si="41">BH71-BK71</f>
        <v>78.565337960927025</v>
      </c>
      <c r="BN71" s="505">
        <f t="shared" ref="BN71:BN122" si="42">BH71+BL71</f>
        <v>83.054307021042149</v>
      </c>
    </row>
    <row r="72" spans="34:66" x14ac:dyDescent="0.25">
      <c r="AH72" s="657">
        <v>0.9708796296296297</v>
      </c>
      <c r="AI72" s="658">
        <f t="shared" si="3"/>
        <v>45526.970879629633</v>
      </c>
      <c r="AJ72" s="657" t="s">
        <v>328</v>
      </c>
      <c r="AK72" s="493">
        <v>5.0000000000000001E-3</v>
      </c>
      <c r="AL72" s="493">
        <v>8.9999999999999993E-3</v>
      </c>
      <c r="AM72" s="493">
        <v>8.9999999999999993E-3</v>
      </c>
      <c r="AN72" s="659">
        <f t="shared" si="33"/>
        <v>91.804481109155205</v>
      </c>
      <c r="AO72" s="493">
        <f t="shared" si="27"/>
        <v>10200.497901017246</v>
      </c>
      <c r="AP72" s="660">
        <f t="shared" si="28"/>
        <v>51.002489505086231</v>
      </c>
      <c r="AQ72" s="660">
        <f t="shared" si="34"/>
        <v>91.804481109155205</v>
      </c>
      <c r="AR72" s="497">
        <f>AQ72/SIN(RADIANS($AB$6))</f>
        <v>523.5</v>
      </c>
      <c r="AS72" s="493">
        <f t="shared" si="29"/>
        <v>9.1804481109155223</v>
      </c>
      <c r="AT72" s="493">
        <f t="shared" si="30"/>
        <v>11.475560138644401</v>
      </c>
      <c r="AU72" s="493">
        <f t="shared" si="31"/>
        <v>41.822041394170711</v>
      </c>
      <c r="AV72" s="493">
        <f t="shared" si="32"/>
        <v>62.478049643730628</v>
      </c>
      <c r="AZ72" s="661">
        <v>0.90222222222222215</v>
      </c>
      <c r="BA72" s="662">
        <f t="shared" si="35"/>
        <v>45526.902222222219</v>
      </c>
      <c r="BB72" s="661" t="s">
        <v>365</v>
      </c>
      <c r="BC72" s="663">
        <v>4.2999999999999997E-2</v>
      </c>
      <c r="BD72" s="663">
        <v>0.218</v>
      </c>
      <c r="BE72" s="663">
        <v>0.22500000000000001</v>
      </c>
      <c r="BF72" s="664">
        <f t="shared" si="25"/>
        <v>504.99904377615206</v>
      </c>
      <c r="BG72" s="505">
        <f t="shared" si="36"/>
        <v>2244.440194560676</v>
      </c>
      <c r="BH72" s="665">
        <f t="shared" si="37"/>
        <v>96.510928366109056</v>
      </c>
      <c r="BI72" s="665">
        <f t="shared" si="38"/>
        <v>489.28796241422737</v>
      </c>
      <c r="BJ72" s="505">
        <f t="shared" si="26"/>
        <v>1397.137777777778</v>
      </c>
      <c r="BK72" s="505">
        <f t="shared" si="39"/>
        <v>2.2345090432573103</v>
      </c>
      <c r="BL72" s="505">
        <f t="shared" si="40"/>
        <v>2.2544600168578217</v>
      </c>
      <c r="BM72" s="505">
        <f t="shared" si="41"/>
        <v>94.276419322851751</v>
      </c>
      <c r="BN72" s="505">
        <f t="shared" si="42"/>
        <v>98.765388382966876</v>
      </c>
    </row>
    <row r="73" spans="34:66" x14ac:dyDescent="0.25">
      <c r="AH73" s="657">
        <v>0.97153935185185192</v>
      </c>
      <c r="AI73" s="658">
        <f t="shared" si="3"/>
        <v>45526.971539351849</v>
      </c>
      <c r="AJ73" s="657" t="s">
        <v>328</v>
      </c>
      <c r="AK73" s="493">
        <v>6.0000000000000001E-3</v>
      </c>
      <c r="AL73" s="493">
        <v>8.9999999999999993E-3</v>
      </c>
      <c r="AM73" s="493">
        <v>8.9999999999999993E-3</v>
      </c>
      <c r="AN73" s="659">
        <f t="shared" si="33"/>
        <v>91.804481109155205</v>
      </c>
      <c r="AO73" s="493">
        <f t="shared" si="27"/>
        <v>10200.497901017246</v>
      </c>
      <c r="AP73" s="660">
        <f t="shared" si="28"/>
        <v>61.202987406103482</v>
      </c>
      <c r="AQ73" s="660">
        <f t="shared" si="34"/>
        <v>91.804481109155205</v>
      </c>
      <c r="AR73" s="497">
        <f>AQ73/SIN(RADIANS($AB$6))</f>
        <v>523.5</v>
      </c>
      <c r="AS73" s="493">
        <f t="shared" si="29"/>
        <v>9.1804481109155223</v>
      </c>
      <c r="AT73" s="493">
        <f t="shared" si="30"/>
        <v>11.475560138644401</v>
      </c>
      <c r="AU73" s="493">
        <f t="shared" si="31"/>
        <v>52.022539295187961</v>
      </c>
      <c r="AV73" s="493">
        <f t="shared" si="32"/>
        <v>72.678547544747886</v>
      </c>
      <c r="AZ73" s="661">
        <v>0.90256944444444442</v>
      </c>
      <c r="BA73" s="662">
        <f t="shared" si="35"/>
        <v>45526.902569444443</v>
      </c>
      <c r="BB73" s="661" t="s">
        <v>365</v>
      </c>
      <c r="BC73" s="663">
        <v>3.5999999999999997E-2</v>
      </c>
      <c r="BD73" s="663">
        <v>0.22</v>
      </c>
      <c r="BE73" s="663">
        <v>0.22500000000000001</v>
      </c>
      <c r="BF73" s="664">
        <f t="shared" si="25"/>
        <v>504.99904377615206</v>
      </c>
      <c r="BG73" s="505">
        <f t="shared" si="36"/>
        <v>2244.440194560676</v>
      </c>
      <c r="BH73" s="665">
        <f t="shared" si="37"/>
        <v>80.799847004184329</v>
      </c>
      <c r="BI73" s="665">
        <f t="shared" si="38"/>
        <v>493.7768428033487</v>
      </c>
      <c r="BJ73" s="505">
        <f t="shared" si="26"/>
        <v>1409.9555555555557</v>
      </c>
      <c r="BK73" s="505">
        <f t="shared" si="39"/>
        <v>2.2345090432573103</v>
      </c>
      <c r="BL73" s="505">
        <f t="shared" si="40"/>
        <v>2.2544600168578217</v>
      </c>
      <c r="BM73" s="505">
        <f t="shared" si="41"/>
        <v>78.565337960927025</v>
      </c>
      <c r="BN73" s="505">
        <f t="shared" si="42"/>
        <v>83.054307021042149</v>
      </c>
    </row>
    <row r="74" spans="34:66" x14ac:dyDescent="0.25">
      <c r="AH74" s="657">
        <v>0.97211805555555564</v>
      </c>
      <c r="AI74" s="658">
        <f t="shared" si="3"/>
        <v>45526.972118055557</v>
      </c>
      <c r="AJ74" s="657" t="s">
        <v>328</v>
      </c>
      <c r="AK74" s="493">
        <v>5.0000000000000001E-3</v>
      </c>
      <c r="AL74" s="493">
        <v>8.9999999999999993E-3</v>
      </c>
      <c r="AM74" s="493">
        <v>8.9999999999999993E-3</v>
      </c>
      <c r="AN74" s="659">
        <f t="shared" si="33"/>
        <v>91.804481109155205</v>
      </c>
      <c r="AO74" s="493">
        <f t="shared" si="27"/>
        <v>10200.497901017246</v>
      </c>
      <c r="AP74" s="660">
        <f t="shared" si="28"/>
        <v>51.002489505086231</v>
      </c>
      <c r="AQ74" s="660">
        <f t="shared" si="34"/>
        <v>91.804481109155205</v>
      </c>
      <c r="AR74" s="497">
        <f>AQ74/SIN(RADIANS($AB$6))</f>
        <v>523.5</v>
      </c>
      <c r="AS74" s="493">
        <f t="shared" si="29"/>
        <v>9.1804481109155223</v>
      </c>
      <c r="AT74" s="493">
        <f t="shared" si="30"/>
        <v>11.475560138644401</v>
      </c>
      <c r="AU74" s="493">
        <f t="shared" si="31"/>
        <v>41.822041394170711</v>
      </c>
      <c r="AV74" s="493">
        <f t="shared" si="32"/>
        <v>62.478049643730628</v>
      </c>
      <c r="AZ74" s="661">
        <v>0.9028356481481481</v>
      </c>
      <c r="BA74" s="662">
        <f t="shared" si="35"/>
        <v>45526.90283564815</v>
      </c>
      <c r="BB74" s="661" t="s">
        <v>365</v>
      </c>
      <c r="BC74" s="663">
        <v>3.9E-2</v>
      </c>
      <c r="BD74" s="663">
        <v>0.22</v>
      </c>
      <c r="BE74" s="663">
        <v>0.22500000000000001</v>
      </c>
      <c r="BF74" s="664">
        <f t="shared" si="25"/>
        <v>504.99904377615206</v>
      </c>
      <c r="BG74" s="505">
        <f t="shared" si="36"/>
        <v>2244.440194560676</v>
      </c>
      <c r="BH74" s="665">
        <f t="shared" si="37"/>
        <v>87.533167587866359</v>
      </c>
      <c r="BI74" s="665">
        <f t="shared" si="38"/>
        <v>493.7768428033487</v>
      </c>
      <c r="BJ74" s="505">
        <f t="shared" si="26"/>
        <v>1409.9555555555557</v>
      </c>
      <c r="BK74" s="505">
        <f t="shared" si="39"/>
        <v>2.2345090432573103</v>
      </c>
      <c r="BL74" s="505">
        <f t="shared" si="40"/>
        <v>2.2544600168578217</v>
      </c>
      <c r="BM74" s="505">
        <f t="shared" si="41"/>
        <v>85.298658544609054</v>
      </c>
      <c r="BN74" s="505">
        <f t="shared" si="42"/>
        <v>89.787627604724179</v>
      </c>
    </row>
    <row r="75" spans="34:66" x14ac:dyDescent="0.25">
      <c r="AH75" s="657"/>
      <c r="AI75" s="658"/>
      <c r="AJ75" s="657"/>
      <c r="AK75" s="493"/>
      <c r="AL75" s="493"/>
      <c r="AM75" s="493"/>
      <c r="AN75" s="659"/>
      <c r="AO75" s="493"/>
      <c r="AP75" s="669"/>
      <c r="AQ75" s="660"/>
      <c r="AR75" s="497"/>
      <c r="AS75" s="493"/>
      <c r="AT75" s="493"/>
      <c r="AU75" s="493"/>
      <c r="AV75" s="493"/>
      <c r="AZ75" s="661">
        <v>0.90356481481481488</v>
      </c>
      <c r="BA75" s="662">
        <f t="shared" si="35"/>
        <v>45526.903564814813</v>
      </c>
      <c r="BB75" s="661" t="s">
        <v>365</v>
      </c>
      <c r="BC75" s="663">
        <v>3.5999999999999997E-2</v>
      </c>
      <c r="BD75" s="663">
        <v>0.22</v>
      </c>
      <c r="BE75" s="663">
        <v>0.22500000000000001</v>
      </c>
      <c r="BF75" s="664">
        <f t="shared" si="25"/>
        <v>504.99904377615206</v>
      </c>
      <c r="BG75" s="505">
        <f t="shared" si="36"/>
        <v>2244.440194560676</v>
      </c>
      <c r="BH75" s="665">
        <f t="shared" si="37"/>
        <v>80.799847004184329</v>
      </c>
      <c r="BI75" s="665">
        <f t="shared" si="38"/>
        <v>493.7768428033487</v>
      </c>
      <c r="BJ75" s="505">
        <f t="shared" si="26"/>
        <v>1409.9555555555557</v>
      </c>
      <c r="BK75" s="505">
        <f t="shared" si="39"/>
        <v>2.2345090432573103</v>
      </c>
      <c r="BL75" s="505">
        <f t="shared" si="40"/>
        <v>2.2544600168578217</v>
      </c>
      <c r="BM75" s="505">
        <f t="shared" si="41"/>
        <v>78.565337960927025</v>
      </c>
      <c r="BN75" s="505">
        <f t="shared" si="42"/>
        <v>83.054307021042149</v>
      </c>
    </row>
    <row r="76" spans="34:66" x14ac:dyDescent="0.25">
      <c r="AH76" s="657"/>
      <c r="AI76" s="658"/>
      <c r="AJ76" s="657"/>
      <c r="AK76" s="493"/>
      <c r="AL76" s="493"/>
      <c r="AM76" s="493"/>
      <c r="AN76" s="659"/>
      <c r="AO76" s="493" t="s">
        <v>466</v>
      </c>
      <c r="AP76" s="660">
        <f>MAX(AP6:AP74)</f>
        <v>61.202987406103482</v>
      </c>
      <c r="AQ76" s="660"/>
      <c r="AR76" s="497"/>
      <c r="AS76" s="493"/>
      <c r="AT76" s="493"/>
      <c r="AU76" s="493"/>
      <c r="AV76" s="493"/>
      <c r="AZ76" s="661">
        <v>0.90425925925925921</v>
      </c>
      <c r="BA76" s="662">
        <f t="shared" si="35"/>
        <v>45526.90425925926</v>
      </c>
      <c r="BB76" s="661" t="s">
        <v>365</v>
      </c>
      <c r="BC76" s="663">
        <v>3.5000000000000003E-2</v>
      </c>
      <c r="BD76" s="663">
        <v>0.22</v>
      </c>
      <c r="BE76" s="663">
        <v>0.22500000000000001</v>
      </c>
      <c r="BF76" s="664">
        <f t="shared" si="25"/>
        <v>504.99904377615206</v>
      </c>
      <c r="BG76" s="505">
        <f t="shared" si="36"/>
        <v>2244.440194560676</v>
      </c>
      <c r="BH76" s="665">
        <f t="shared" si="37"/>
        <v>78.555406809623662</v>
      </c>
      <c r="BI76" s="665">
        <f t="shared" si="38"/>
        <v>493.7768428033487</v>
      </c>
      <c r="BJ76" s="505">
        <f t="shared" si="26"/>
        <v>1409.9555555555557</v>
      </c>
      <c r="BK76" s="505">
        <f t="shared" si="39"/>
        <v>2.2345090432573103</v>
      </c>
      <c r="BL76" s="505">
        <f t="shared" si="40"/>
        <v>2.2544600168578217</v>
      </c>
      <c r="BM76" s="505">
        <f t="shared" si="41"/>
        <v>76.320897766366357</v>
      </c>
      <c r="BN76" s="505">
        <f t="shared" si="42"/>
        <v>80.809866826481482</v>
      </c>
    </row>
    <row r="77" spans="34:66" x14ac:dyDescent="0.25">
      <c r="AH77" s="657"/>
      <c r="AI77" s="658"/>
      <c r="AJ77" s="657"/>
      <c r="AK77" s="493"/>
      <c r="AL77" s="493"/>
      <c r="AM77" s="493"/>
      <c r="AN77" s="659"/>
      <c r="AO77" s="493" t="s">
        <v>465</v>
      </c>
      <c r="AP77" s="660">
        <f>AVERAGE(AP6:AP74)</f>
        <v>39.914991786589198</v>
      </c>
      <c r="AQ77" s="660"/>
      <c r="AR77" s="497"/>
      <c r="AS77" s="493"/>
      <c r="AT77" s="493"/>
      <c r="AU77" s="493"/>
      <c r="AV77" s="493"/>
      <c r="AZ77" s="661">
        <v>0.90497685185185184</v>
      </c>
      <c r="BA77" s="662">
        <f t="shared" si="35"/>
        <v>45526.904976851853</v>
      </c>
      <c r="BB77" s="661" t="s">
        <v>365</v>
      </c>
      <c r="BC77" s="663">
        <v>3.6999999999999998E-2</v>
      </c>
      <c r="BD77" s="663">
        <v>0.22500000000000001</v>
      </c>
      <c r="BE77" s="663">
        <v>0.22500000000000001</v>
      </c>
      <c r="BF77" s="664">
        <f t="shared" si="25"/>
        <v>504.99904377615206</v>
      </c>
      <c r="BG77" s="505">
        <f t="shared" si="36"/>
        <v>2244.440194560676</v>
      </c>
      <c r="BH77" s="665">
        <f t="shared" si="37"/>
        <v>83.04428719874501</v>
      </c>
      <c r="BI77" s="665">
        <f t="shared" si="38"/>
        <v>504.99904377615212</v>
      </c>
      <c r="BJ77" s="505">
        <f t="shared" si="26"/>
        <v>1442.0000000000002</v>
      </c>
      <c r="BK77" s="505">
        <f t="shared" si="39"/>
        <v>2.2345090432573103</v>
      </c>
      <c r="BL77" s="505">
        <f t="shared" si="40"/>
        <v>2.2544600168578217</v>
      </c>
      <c r="BM77" s="505">
        <f t="shared" si="41"/>
        <v>80.809778155487706</v>
      </c>
      <c r="BN77" s="505">
        <f t="shared" si="42"/>
        <v>85.29874721560283</v>
      </c>
    </row>
    <row r="78" spans="34:66" x14ac:dyDescent="0.25">
      <c r="AH78" s="657"/>
      <c r="AI78" s="658"/>
      <c r="AJ78" s="657"/>
      <c r="AK78" s="493"/>
      <c r="AL78" s="493"/>
      <c r="AM78" s="493"/>
      <c r="AN78" s="659"/>
      <c r="AO78" s="493" t="s">
        <v>467</v>
      </c>
      <c r="AP78" s="660">
        <f>MIN(AP6:AP74)</f>
        <v>20.400995802034494</v>
      </c>
      <c r="AQ78" s="660"/>
      <c r="AR78" s="497"/>
      <c r="AS78" s="493"/>
      <c r="AT78" s="493"/>
      <c r="AU78" s="493"/>
      <c r="AV78" s="493"/>
      <c r="AZ78" s="661">
        <v>0.9056481481481482</v>
      </c>
      <c r="BA78" s="662">
        <f t="shared" si="35"/>
        <v>45526.905648148146</v>
      </c>
      <c r="BB78" s="661" t="s">
        <v>365</v>
      </c>
      <c r="BC78" s="663">
        <v>3.5999999999999997E-2</v>
      </c>
      <c r="BD78" s="663">
        <v>0.22500000000000001</v>
      </c>
      <c r="BE78" s="663">
        <v>0.22500000000000001</v>
      </c>
      <c r="BF78" s="664">
        <f t="shared" si="25"/>
        <v>504.99904377615206</v>
      </c>
      <c r="BG78" s="505">
        <f t="shared" si="36"/>
        <v>2244.440194560676</v>
      </c>
      <c r="BH78" s="665">
        <f t="shared" si="37"/>
        <v>80.799847004184329</v>
      </c>
      <c r="BI78" s="665">
        <f t="shared" si="38"/>
        <v>504.99904377615212</v>
      </c>
      <c r="BJ78" s="505">
        <f t="shared" si="26"/>
        <v>1442.0000000000002</v>
      </c>
      <c r="BK78" s="505">
        <f t="shared" si="39"/>
        <v>2.2345090432573103</v>
      </c>
      <c r="BL78" s="505">
        <f t="shared" si="40"/>
        <v>2.2544600168578217</v>
      </c>
      <c r="BM78" s="505">
        <f t="shared" si="41"/>
        <v>78.565337960927025</v>
      </c>
      <c r="BN78" s="505">
        <f t="shared" si="42"/>
        <v>83.054307021042149</v>
      </c>
    </row>
    <row r="79" spans="34:66" x14ac:dyDescent="0.25">
      <c r="AH79" s="657"/>
      <c r="AI79" s="658"/>
      <c r="AJ79" s="657"/>
      <c r="AK79" s="493"/>
      <c r="AL79" s="493"/>
      <c r="AM79" s="493"/>
      <c r="AN79" s="659"/>
      <c r="AO79" s="493" t="s">
        <v>578</v>
      </c>
      <c r="AP79" s="660">
        <f>MEDIAN(AP6:AP74)</f>
        <v>40.801991604068988</v>
      </c>
      <c r="AQ79" s="660"/>
      <c r="AR79" s="497"/>
      <c r="AS79" s="493"/>
      <c r="AT79" s="493"/>
      <c r="AU79" s="493"/>
      <c r="AV79" s="493"/>
      <c r="AZ79" s="661">
        <v>0.90635416666666668</v>
      </c>
      <c r="BA79" s="662">
        <f t="shared" si="35"/>
        <v>45526.906354166669</v>
      </c>
      <c r="BB79" s="661" t="s">
        <v>365</v>
      </c>
      <c r="BC79" s="663">
        <v>2.9000000000000001E-2</v>
      </c>
      <c r="BD79" s="663">
        <v>0.22500000000000001</v>
      </c>
      <c r="BE79" s="663">
        <v>0.22500000000000001</v>
      </c>
      <c r="BF79" s="664">
        <f t="shared" si="25"/>
        <v>504.99904377615206</v>
      </c>
      <c r="BG79" s="505">
        <f t="shared" si="36"/>
        <v>2244.440194560676</v>
      </c>
      <c r="BH79" s="665">
        <f t="shared" si="37"/>
        <v>65.088765642259602</v>
      </c>
      <c r="BI79" s="665">
        <f t="shared" si="38"/>
        <v>504.99904377615212</v>
      </c>
      <c r="BJ79" s="505">
        <f t="shared" si="26"/>
        <v>1442.0000000000002</v>
      </c>
      <c r="BK79" s="505">
        <f t="shared" si="39"/>
        <v>2.2345090432573103</v>
      </c>
      <c r="BL79" s="505">
        <f t="shared" si="40"/>
        <v>2.2544600168578217</v>
      </c>
      <c r="BM79" s="505">
        <f t="shared" si="41"/>
        <v>62.854256599002291</v>
      </c>
      <c r="BN79" s="505">
        <f t="shared" si="42"/>
        <v>67.343225659117422</v>
      </c>
    </row>
    <row r="80" spans="34:66" x14ac:dyDescent="0.25">
      <c r="AH80" s="657">
        <v>0.90490740740740738</v>
      </c>
      <c r="AI80" s="658">
        <f t="shared" si="3"/>
        <v>45526.904907407406</v>
      </c>
      <c r="AJ80" s="657"/>
      <c r="AK80" s="493"/>
      <c r="AL80" s="493"/>
      <c r="AM80" s="493"/>
      <c r="AN80" s="659"/>
      <c r="AO80" s="493"/>
      <c r="AP80" s="660"/>
      <c r="AQ80" s="660">
        <f t="shared" ref="AQ80" si="43">AL80*AO80</f>
        <v>0</v>
      </c>
      <c r="AR80" s="497">
        <f>AQ80/SIN(RADIANS($AB$6))</f>
        <v>0</v>
      </c>
      <c r="AS80" s="493"/>
      <c r="AT80" s="493"/>
      <c r="AU80" s="493"/>
      <c r="AV80" s="493"/>
      <c r="AZ80" s="661">
        <v>0.90706018518518527</v>
      </c>
      <c r="BA80" s="662">
        <f t="shared" si="35"/>
        <v>45526.907060185185</v>
      </c>
      <c r="BB80" s="661" t="s">
        <v>365</v>
      </c>
      <c r="BC80" s="663">
        <v>3.3000000000000002E-2</v>
      </c>
      <c r="BD80" s="663">
        <v>0.22500000000000001</v>
      </c>
      <c r="BE80" s="663">
        <v>0.22500000000000001</v>
      </c>
      <c r="BF80" s="664">
        <f t="shared" si="25"/>
        <v>504.99904377615206</v>
      </c>
      <c r="BG80" s="505">
        <f t="shared" si="36"/>
        <v>2244.440194560676</v>
      </c>
      <c r="BH80" s="665">
        <f t="shared" si="37"/>
        <v>74.066526420502313</v>
      </c>
      <c r="BI80" s="665">
        <f t="shared" si="38"/>
        <v>504.99904377615212</v>
      </c>
      <c r="BJ80" s="505">
        <f t="shared" si="26"/>
        <v>1442.0000000000002</v>
      </c>
      <c r="BK80" s="505">
        <f t="shared" si="39"/>
        <v>2.2345090432573103</v>
      </c>
      <c r="BL80" s="505">
        <f t="shared" si="40"/>
        <v>2.2544600168578217</v>
      </c>
      <c r="BM80" s="505">
        <f t="shared" si="41"/>
        <v>71.832017377245009</v>
      </c>
      <c r="BN80" s="505">
        <f t="shared" si="42"/>
        <v>76.320986437360133</v>
      </c>
    </row>
    <row r="81" spans="30:66" x14ac:dyDescent="0.25">
      <c r="AH81" s="670">
        <v>0.90503472222222225</v>
      </c>
      <c r="AI81" s="671">
        <f t="shared" si="3"/>
        <v>45526.905034722222</v>
      </c>
      <c r="AJ81" s="670" t="s">
        <v>329</v>
      </c>
      <c r="AK81" s="672">
        <v>2E-3</v>
      </c>
      <c r="AL81" s="672">
        <v>4.0000000000000001E-3</v>
      </c>
      <c r="AM81" s="673">
        <v>7.0499999999999993E-2</v>
      </c>
      <c r="AN81" s="674">
        <f t="shared" ref="AN81:AN145" si="44">$AD$7</f>
        <v>157.83820991030385</v>
      </c>
      <c r="AO81" s="672">
        <f t="shared" ref="AO81:AO144" si="45">AN81/AM81</f>
        <v>2238.8398568837429</v>
      </c>
      <c r="AP81" s="675">
        <f t="shared" ref="AP81:AP144" si="46">AK81*AO81</f>
        <v>4.4776797137674862</v>
      </c>
      <c r="AQ81" s="660">
        <f>AL81*AO81</f>
        <v>8.9553594275349724</v>
      </c>
      <c r="AR81" s="497">
        <f>AQ81/SIN(RADIANS($AB$7))</f>
        <v>54.83120567375888</v>
      </c>
      <c r="AS81" s="672">
        <f t="shared" ref="AS81:AS144" si="47">0.001*((AN81/(AM81+0.001)))</f>
        <v>2.2075274113329209</v>
      </c>
      <c r="AT81" s="672">
        <f t="shared" ref="AT81:AT144" si="48">0.001*((AN81/(AM81-0.001)))</f>
        <v>2.2710533800043722</v>
      </c>
      <c r="AU81" s="672">
        <f t="shared" ref="AU81:AU144" si="49">AP81-AS81</f>
        <v>2.2701523024345653</v>
      </c>
      <c r="AV81" s="672">
        <f t="shared" ref="AV81:AV144" si="50">AP81+AT81</f>
        <v>6.7487330937718584</v>
      </c>
      <c r="AZ81" s="661">
        <v>0.90769675925925919</v>
      </c>
      <c r="BA81" s="662">
        <f t="shared" si="35"/>
        <v>45526.907696759263</v>
      </c>
      <c r="BB81" s="661" t="s">
        <v>365</v>
      </c>
      <c r="BC81" s="663">
        <v>3.1E-2</v>
      </c>
      <c r="BD81" s="663">
        <v>0.22500000000000001</v>
      </c>
      <c r="BE81" s="663">
        <v>0.22500000000000001</v>
      </c>
      <c r="BF81" s="664">
        <f t="shared" si="25"/>
        <v>504.99904377615206</v>
      </c>
      <c r="BG81" s="505">
        <f t="shared" si="36"/>
        <v>2244.440194560676</v>
      </c>
      <c r="BH81" s="665">
        <f t="shared" si="37"/>
        <v>69.577646031380951</v>
      </c>
      <c r="BI81" s="665">
        <f t="shared" si="38"/>
        <v>504.99904377615212</v>
      </c>
      <c r="BJ81" s="505">
        <f t="shared" si="26"/>
        <v>1442.0000000000002</v>
      </c>
      <c r="BK81" s="505">
        <f t="shared" si="39"/>
        <v>2.2345090432573103</v>
      </c>
      <c r="BL81" s="505">
        <f t="shared" si="40"/>
        <v>2.2544600168578217</v>
      </c>
      <c r="BM81" s="505">
        <f t="shared" si="41"/>
        <v>67.343136988123646</v>
      </c>
      <c r="BN81" s="505">
        <f t="shared" si="42"/>
        <v>71.832106048238771</v>
      </c>
    </row>
    <row r="82" spans="30:66" x14ac:dyDescent="0.25">
      <c r="AH82" s="670">
        <v>0.9054282407407408</v>
      </c>
      <c r="AI82" s="671">
        <f t="shared" si="3"/>
        <v>45526.905428240738</v>
      </c>
      <c r="AJ82" s="670" t="s">
        <v>329</v>
      </c>
      <c r="AK82" s="672">
        <v>6.0000000000000001E-3</v>
      </c>
      <c r="AL82" s="672">
        <v>6.0000000000000001E-3</v>
      </c>
      <c r="AM82" s="673">
        <v>7.0499999999999993E-2</v>
      </c>
      <c r="AN82" s="674">
        <f t="shared" si="44"/>
        <v>157.83820991030385</v>
      </c>
      <c r="AO82" s="672">
        <f t="shared" si="45"/>
        <v>2238.8398568837429</v>
      </c>
      <c r="AP82" s="675">
        <f t="shared" si="46"/>
        <v>13.433039141302457</v>
      </c>
      <c r="AQ82" s="660">
        <f t="shared" ref="AQ82:AQ145" si="51">AL82*AO82</f>
        <v>13.433039141302457</v>
      </c>
      <c r="AR82" s="497">
        <f t="shared" ref="AR82:AR145" si="52">AQ82/SIN(RADIANS($AB$7))</f>
        <v>82.246808510638317</v>
      </c>
      <c r="AS82" s="672">
        <f t="shared" si="47"/>
        <v>2.2075274113329209</v>
      </c>
      <c r="AT82" s="672">
        <f t="shared" si="48"/>
        <v>2.2710533800043722</v>
      </c>
      <c r="AU82" s="672">
        <f t="shared" si="49"/>
        <v>11.225511729969536</v>
      </c>
      <c r="AV82" s="672">
        <f t="shared" si="50"/>
        <v>15.70409252130683</v>
      </c>
      <c r="AZ82" s="661">
        <v>0.90842592592592597</v>
      </c>
      <c r="BA82" s="662">
        <f t="shared" si="35"/>
        <v>45526.908425925925</v>
      </c>
      <c r="BB82" s="661" t="s">
        <v>365</v>
      </c>
      <c r="BC82" s="663">
        <v>3.1E-2</v>
      </c>
      <c r="BD82" s="663">
        <v>0.22500000000000001</v>
      </c>
      <c r="BE82" s="663">
        <v>0.22500000000000001</v>
      </c>
      <c r="BF82" s="664">
        <f t="shared" si="25"/>
        <v>504.99904377615206</v>
      </c>
      <c r="BG82" s="505">
        <f t="shared" si="36"/>
        <v>2244.440194560676</v>
      </c>
      <c r="BH82" s="665">
        <f t="shared" si="37"/>
        <v>69.577646031380951</v>
      </c>
      <c r="BI82" s="665">
        <f t="shared" si="38"/>
        <v>504.99904377615212</v>
      </c>
      <c r="BJ82" s="505">
        <f t="shared" si="26"/>
        <v>1442.0000000000002</v>
      </c>
      <c r="BK82" s="505">
        <f t="shared" si="39"/>
        <v>2.2345090432573103</v>
      </c>
      <c r="BL82" s="505">
        <f t="shared" si="40"/>
        <v>2.2544600168578217</v>
      </c>
      <c r="BM82" s="505">
        <f t="shared" si="41"/>
        <v>67.343136988123646</v>
      </c>
      <c r="BN82" s="505">
        <f t="shared" si="42"/>
        <v>71.832106048238771</v>
      </c>
    </row>
    <row r="83" spans="30:66" x14ac:dyDescent="0.25">
      <c r="AH83" s="670">
        <v>0.90581018518518519</v>
      </c>
      <c r="AI83" s="671">
        <f t="shared" si="3"/>
        <v>45526.905810185184</v>
      </c>
      <c r="AJ83" s="670" t="s">
        <v>329</v>
      </c>
      <c r="AK83" s="672">
        <v>4.0000000000000001E-3</v>
      </c>
      <c r="AL83" s="672">
        <v>8.0000000000000002E-3</v>
      </c>
      <c r="AM83" s="673">
        <v>7.0499999999999993E-2</v>
      </c>
      <c r="AN83" s="674">
        <f t="shared" si="44"/>
        <v>157.83820991030385</v>
      </c>
      <c r="AO83" s="672">
        <f t="shared" si="45"/>
        <v>2238.8398568837429</v>
      </c>
      <c r="AP83" s="675">
        <f t="shared" si="46"/>
        <v>8.9553594275349724</v>
      </c>
      <c r="AQ83" s="660">
        <f t="shared" si="51"/>
        <v>17.910718855069945</v>
      </c>
      <c r="AR83" s="497">
        <f t="shared" si="52"/>
        <v>109.66241134751776</v>
      </c>
      <c r="AS83" s="672">
        <f t="shared" si="47"/>
        <v>2.2075274113329209</v>
      </c>
      <c r="AT83" s="672">
        <f t="shared" si="48"/>
        <v>2.2710533800043722</v>
      </c>
      <c r="AU83" s="672">
        <f t="shared" si="49"/>
        <v>6.747832016202052</v>
      </c>
      <c r="AV83" s="672">
        <f t="shared" si="50"/>
        <v>11.226412807539344</v>
      </c>
      <c r="AZ83" s="661">
        <v>0.90912037037037041</v>
      </c>
      <c r="BA83" s="662">
        <f t="shared" si="35"/>
        <v>45526.909120370372</v>
      </c>
      <c r="BB83" s="661" t="s">
        <v>365</v>
      </c>
      <c r="BC83" s="663">
        <v>3.1E-2</v>
      </c>
      <c r="BD83" s="663">
        <v>0.22500000000000001</v>
      </c>
      <c r="BE83" s="663">
        <v>0.22500000000000001</v>
      </c>
      <c r="BF83" s="664">
        <f t="shared" si="25"/>
        <v>504.99904377615206</v>
      </c>
      <c r="BG83" s="505">
        <f t="shared" si="36"/>
        <v>2244.440194560676</v>
      </c>
      <c r="BH83" s="665">
        <f t="shared" si="37"/>
        <v>69.577646031380951</v>
      </c>
      <c r="BI83" s="665">
        <f t="shared" si="38"/>
        <v>504.99904377615212</v>
      </c>
      <c r="BJ83" s="505">
        <f t="shared" si="26"/>
        <v>1442.0000000000002</v>
      </c>
      <c r="BK83" s="505">
        <f t="shared" si="39"/>
        <v>2.2345090432573103</v>
      </c>
      <c r="BL83" s="505">
        <f t="shared" si="40"/>
        <v>2.2544600168578217</v>
      </c>
      <c r="BM83" s="505">
        <f t="shared" si="41"/>
        <v>67.343136988123646</v>
      </c>
      <c r="BN83" s="505">
        <f t="shared" si="42"/>
        <v>71.832106048238771</v>
      </c>
    </row>
    <row r="84" spans="30:66" x14ac:dyDescent="0.25">
      <c r="AH84" s="670">
        <v>0.90609953703703694</v>
      </c>
      <c r="AI84" s="671">
        <f t="shared" si="3"/>
        <v>45526.906099537038</v>
      </c>
      <c r="AJ84" s="670" t="s">
        <v>329</v>
      </c>
      <c r="AK84" s="672">
        <v>4.0000000000000001E-3</v>
      </c>
      <c r="AL84" s="672">
        <v>1.2E-2</v>
      </c>
      <c r="AM84" s="673">
        <v>7.0499999999999993E-2</v>
      </c>
      <c r="AN84" s="674">
        <f t="shared" si="44"/>
        <v>157.83820991030385</v>
      </c>
      <c r="AO84" s="672">
        <f t="shared" si="45"/>
        <v>2238.8398568837429</v>
      </c>
      <c r="AP84" s="675">
        <f t="shared" si="46"/>
        <v>8.9553594275349724</v>
      </c>
      <c r="AQ84" s="660">
        <f t="shared" si="51"/>
        <v>26.866078282604914</v>
      </c>
      <c r="AR84" s="497">
        <f t="shared" si="52"/>
        <v>164.49361702127663</v>
      </c>
      <c r="AS84" s="672">
        <f t="shared" si="47"/>
        <v>2.2075274113329209</v>
      </c>
      <c r="AT84" s="672">
        <f t="shared" si="48"/>
        <v>2.2710533800043722</v>
      </c>
      <c r="AU84" s="672">
        <f t="shared" si="49"/>
        <v>6.747832016202052</v>
      </c>
      <c r="AV84" s="672">
        <f t="shared" si="50"/>
        <v>11.226412807539344</v>
      </c>
      <c r="AZ84" s="661">
        <v>0.90981481481481474</v>
      </c>
      <c r="BA84" s="662">
        <f t="shared" si="35"/>
        <v>45526.909814814811</v>
      </c>
      <c r="BB84" s="661" t="s">
        <v>365</v>
      </c>
      <c r="BC84" s="663">
        <v>2.8000000000000001E-2</v>
      </c>
      <c r="BD84" s="663">
        <v>0.22500000000000001</v>
      </c>
      <c r="BE84" s="663">
        <v>0.22500000000000001</v>
      </c>
      <c r="BF84" s="664">
        <f t="shared" si="25"/>
        <v>504.99904377615206</v>
      </c>
      <c r="BG84" s="505">
        <f t="shared" si="36"/>
        <v>2244.440194560676</v>
      </c>
      <c r="BH84" s="665">
        <f t="shared" si="37"/>
        <v>62.844325447698928</v>
      </c>
      <c r="BI84" s="665">
        <f t="shared" si="38"/>
        <v>504.99904377615212</v>
      </c>
      <c r="BJ84" s="505">
        <f t="shared" si="26"/>
        <v>1442.0000000000002</v>
      </c>
      <c r="BK84" s="505">
        <f t="shared" si="39"/>
        <v>2.2345090432573103</v>
      </c>
      <c r="BL84" s="505">
        <f t="shared" si="40"/>
        <v>2.2544600168578217</v>
      </c>
      <c r="BM84" s="505">
        <f t="shared" si="41"/>
        <v>60.609816404441617</v>
      </c>
      <c r="BN84" s="505">
        <f t="shared" si="42"/>
        <v>65.098785464556755</v>
      </c>
    </row>
    <row r="85" spans="30:66" x14ac:dyDescent="0.25">
      <c r="AH85" s="670">
        <v>0.90648148148148155</v>
      </c>
      <c r="AI85" s="671">
        <f t="shared" si="3"/>
        <v>45526.906481481485</v>
      </c>
      <c r="AJ85" s="670" t="s">
        <v>329</v>
      </c>
      <c r="AK85" s="672">
        <v>1.2E-2</v>
      </c>
      <c r="AL85" s="672">
        <v>1.4E-2</v>
      </c>
      <c r="AM85" s="673">
        <v>7.0499999999999993E-2</v>
      </c>
      <c r="AN85" s="674">
        <f t="shared" si="44"/>
        <v>157.83820991030385</v>
      </c>
      <c r="AO85" s="672">
        <f t="shared" si="45"/>
        <v>2238.8398568837429</v>
      </c>
      <c r="AP85" s="675">
        <f t="shared" si="46"/>
        <v>26.866078282604914</v>
      </c>
      <c r="AQ85" s="660">
        <f t="shared" si="51"/>
        <v>31.3437579963724</v>
      </c>
      <c r="AR85" s="497">
        <f t="shared" si="52"/>
        <v>191.90921985815606</v>
      </c>
      <c r="AS85" s="672">
        <f t="shared" si="47"/>
        <v>2.2075274113329209</v>
      </c>
      <c r="AT85" s="672">
        <f t="shared" si="48"/>
        <v>2.2710533800043722</v>
      </c>
      <c r="AU85" s="672">
        <f t="shared" si="49"/>
        <v>24.658550871271991</v>
      </c>
      <c r="AV85" s="672">
        <f t="shared" si="50"/>
        <v>29.137131662609285</v>
      </c>
      <c r="AZ85" s="661">
        <v>0.91046296296296303</v>
      </c>
      <c r="BA85" s="662">
        <f t="shared" si="35"/>
        <v>45526.910462962966</v>
      </c>
      <c r="BB85" s="661" t="s">
        <v>365</v>
      </c>
      <c r="BC85" s="663">
        <v>3.1E-2</v>
      </c>
      <c r="BD85" s="663">
        <v>0.22500000000000001</v>
      </c>
      <c r="BE85" s="663">
        <v>0.22500000000000001</v>
      </c>
      <c r="BF85" s="664">
        <f t="shared" si="25"/>
        <v>504.99904377615206</v>
      </c>
      <c r="BG85" s="505">
        <f t="shared" si="36"/>
        <v>2244.440194560676</v>
      </c>
      <c r="BH85" s="665">
        <f t="shared" si="37"/>
        <v>69.577646031380951</v>
      </c>
      <c r="BI85" s="665">
        <f t="shared" si="38"/>
        <v>504.99904377615212</v>
      </c>
      <c r="BJ85" s="505">
        <f t="shared" si="26"/>
        <v>1442.0000000000002</v>
      </c>
      <c r="BK85" s="505">
        <f t="shared" si="39"/>
        <v>2.2345090432573103</v>
      </c>
      <c r="BL85" s="505">
        <f t="shared" si="40"/>
        <v>2.2544600168578217</v>
      </c>
      <c r="BM85" s="505">
        <f t="shared" si="41"/>
        <v>67.343136988123646</v>
      </c>
      <c r="BN85" s="505">
        <f t="shared" si="42"/>
        <v>71.832106048238771</v>
      </c>
    </row>
    <row r="86" spans="30:66" x14ac:dyDescent="0.25">
      <c r="AH86" s="670">
        <v>0.90687499999999999</v>
      </c>
      <c r="AI86" s="671">
        <f t="shared" si="3"/>
        <v>45526.906875000001</v>
      </c>
      <c r="AJ86" s="670" t="s">
        <v>329</v>
      </c>
      <c r="AK86" s="672">
        <v>1.0999999999999999E-2</v>
      </c>
      <c r="AL86" s="672">
        <v>1.6E-2</v>
      </c>
      <c r="AM86" s="673">
        <v>7.0499999999999993E-2</v>
      </c>
      <c r="AN86" s="674">
        <f t="shared" si="44"/>
        <v>157.83820991030385</v>
      </c>
      <c r="AO86" s="672">
        <f t="shared" si="45"/>
        <v>2238.8398568837429</v>
      </c>
      <c r="AP86" s="675">
        <f t="shared" si="46"/>
        <v>24.627238425721171</v>
      </c>
      <c r="AQ86" s="660">
        <f t="shared" si="51"/>
        <v>35.82143771013989</v>
      </c>
      <c r="AR86" s="497">
        <f t="shared" si="52"/>
        <v>219.32482269503552</v>
      </c>
      <c r="AS86" s="672">
        <f t="shared" si="47"/>
        <v>2.2075274113329209</v>
      </c>
      <c r="AT86" s="672">
        <f t="shared" si="48"/>
        <v>2.2710533800043722</v>
      </c>
      <c r="AU86" s="672">
        <f t="shared" si="49"/>
        <v>22.419711014388248</v>
      </c>
      <c r="AV86" s="672">
        <f t="shared" si="50"/>
        <v>26.898291805725542</v>
      </c>
      <c r="AZ86" s="661">
        <v>0.91118055555555555</v>
      </c>
      <c r="BA86" s="662">
        <f t="shared" si="35"/>
        <v>45526.911180555559</v>
      </c>
      <c r="BB86" s="661" t="s">
        <v>365</v>
      </c>
      <c r="BC86" s="663">
        <v>0.03</v>
      </c>
      <c r="BD86" s="663">
        <v>0.22500000000000001</v>
      </c>
      <c r="BE86" s="663">
        <v>0.22500000000000001</v>
      </c>
      <c r="BF86" s="664">
        <f t="shared" si="25"/>
        <v>504.99904377615206</v>
      </c>
      <c r="BG86" s="505">
        <f t="shared" si="36"/>
        <v>2244.440194560676</v>
      </c>
      <c r="BH86" s="665">
        <f t="shared" si="37"/>
        <v>67.333205836820284</v>
      </c>
      <c r="BI86" s="665">
        <f t="shared" si="38"/>
        <v>504.99904377615212</v>
      </c>
      <c r="BJ86" s="505">
        <f t="shared" si="26"/>
        <v>1442.0000000000002</v>
      </c>
      <c r="BK86" s="505">
        <f t="shared" si="39"/>
        <v>2.2345090432573103</v>
      </c>
      <c r="BL86" s="505">
        <f t="shared" si="40"/>
        <v>2.2544600168578217</v>
      </c>
      <c r="BM86" s="505">
        <f t="shared" si="41"/>
        <v>65.098696793562979</v>
      </c>
      <c r="BN86" s="505">
        <f t="shared" si="42"/>
        <v>69.587665853678104</v>
      </c>
    </row>
    <row r="87" spans="30:66" x14ac:dyDescent="0.25">
      <c r="AH87" s="670">
        <v>0.90724537037037034</v>
      </c>
      <c r="AI87" s="671">
        <f t="shared" si="3"/>
        <v>45526.90724537037</v>
      </c>
      <c r="AJ87" s="670" t="s">
        <v>329</v>
      </c>
      <c r="AK87" s="672">
        <v>0.01</v>
      </c>
      <c r="AL87" s="672">
        <v>1.9E-2</v>
      </c>
      <c r="AM87" s="673">
        <v>7.0499999999999993E-2</v>
      </c>
      <c r="AN87" s="674">
        <f t="shared" si="44"/>
        <v>157.83820991030385</v>
      </c>
      <c r="AO87" s="672">
        <f t="shared" si="45"/>
        <v>2238.8398568837429</v>
      </c>
      <c r="AP87" s="675">
        <f t="shared" si="46"/>
        <v>22.388398568837427</v>
      </c>
      <c r="AQ87" s="660">
        <f t="shared" si="51"/>
        <v>42.537957280791112</v>
      </c>
      <c r="AR87" s="497">
        <f t="shared" si="52"/>
        <v>260.44822695035464</v>
      </c>
      <c r="AS87" s="672">
        <f t="shared" si="47"/>
        <v>2.2075274113329209</v>
      </c>
      <c r="AT87" s="672">
        <f t="shared" si="48"/>
        <v>2.2710533800043722</v>
      </c>
      <c r="AU87" s="672">
        <f t="shared" si="49"/>
        <v>20.180871157504505</v>
      </c>
      <c r="AV87" s="672">
        <f t="shared" si="50"/>
        <v>24.659451948841799</v>
      </c>
      <c r="AZ87" s="661">
        <v>0.9118750000000001</v>
      </c>
      <c r="BA87" s="662">
        <f t="shared" si="35"/>
        <v>45526.911874999998</v>
      </c>
      <c r="BB87" s="661" t="s">
        <v>365</v>
      </c>
      <c r="BC87" s="663">
        <v>2.8000000000000001E-2</v>
      </c>
      <c r="BD87" s="663">
        <v>0.22500000000000001</v>
      </c>
      <c r="BE87" s="663">
        <v>0.22500000000000001</v>
      </c>
      <c r="BF87" s="664">
        <f t="shared" si="25"/>
        <v>504.99904377615206</v>
      </c>
      <c r="BG87" s="505">
        <f t="shared" si="36"/>
        <v>2244.440194560676</v>
      </c>
      <c r="BH87" s="665">
        <f t="shared" si="37"/>
        <v>62.844325447698928</v>
      </c>
      <c r="BI87" s="665">
        <f t="shared" si="38"/>
        <v>504.99904377615212</v>
      </c>
      <c r="BJ87" s="505">
        <f t="shared" si="26"/>
        <v>1442.0000000000002</v>
      </c>
      <c r="BK87" s="505">
        <f t="shared" si="39"/>
        <v>2.2345090432573103</v>
      </c>
      <c r="BL87" s="505">
        <f t="shared" si="40"/>
        <v>2.2544600168578217</v>
      </c>
      <c r="BM87" s="505">
        <f t="shared" si="41"/>
        <v>60.609816404441617</v>
      </c>
      <c r="BN87" s="505">
        <f t="shared" si="42"/>
        <v>65.098785464556755</v>
      </c>
    </row>
    <row r="88" spans="30:66" x14ac:dyDescent="0.25">
      <c r="AH88" s="670">
        <v>0.90766203703703707</v>
      </c>
      <c r="AI88" s="671">
        <f t="shared" si="3"/>
        <v>45526.90766203704</v>
      </c>
      <c r="AJ88" s="670" t="s">
        <v>329</v>
      </c>
      <c r="AK88" s="672">
        <v>1.2E-2</v>
      </c>
      <c r="AL88" s="672">
        <v>2.3E-2</v>
      </c>
      <c r="AM88" s="673">
        <v>7.0499999999999993E-2</v>
      </c>
      <c r="AN88" s="674">
        <f t="shared" si="44"/>
        <v>157.83820991030385</v>
      </c>
      <c r="AO88" s="672">
        <f t="shared" si="45"/>
        <v>2238.8398568837429</v>
      </c>
      <c r="AP88" s="675">
        <f t="shared" si="46"/>
        <v>26.866078282604914</v>
      </c>
      <c r="AQ88" s="660">
        <f t="shared" si="51"/>
        <v>51.493316708326084</v>
      </c>
      <c r="AR88" s="497">
        <f t="shared" si="52"/>
        <v>315.27943262411355</v>
      </c>
      <c r="AS88" s="672">
        <f t="shared" si="47"/>
        <v>2.2075274113329209</v>
      </c>
      <c r="AT88" s="672">
        <f t="shared" si="48"/>
        <v>2.2710533800043722</v>
      </c>
      <c r="AU88" s="672">
        <f t="shared" si="49"/>
        <v>24.658550871271991</v>
      </c>
      <c r="AV88" s="672">
        <f t="shared" si="50"/>
        <v>29.137131662609285</v>
      </c>
      <c r="AZ88" s="661">
        <v>0.91259259259259251</v>
      </c>
      <c r="BA88" s="662">
        <f t="shared" si="35"/>
        <v>45526.912592592591</v>
      </c>
      <c r="BB88" s="661" t="s">
        <v>365</v>
      </c>
      <c r="BC88" s="663">
        <v>0.03</v>
      </c>
      <c r="BD88" s="663">
        <v>0.22500000000000001</v>
      </c>
      <c r="BE88" s="663">
        <v>0.22500000000000001</v>
      </c>
      <c r="BF88" s="664">
        <f t="shared" si="25"/>
        <v>504.99904377615206</v>
      </c>
      <c r="BG88" s="505">
        <f t="shared" si="36"/>
        <v>2244.440194560676</v>
      </c>
      <c r="BH88" s="665">
        <f t="shared" si="37"/>
        <v>67.333205836820284</v>
      </c>
      <c r="BI88" s="665">
        <f t="shared" si="38"/>
        <v>504.99904377615212</v>
      </c>
      <c r="BJ88" s="505">
        <f t="shared" si="26"/>
        <v>1442.0000000000002</v>
      </c>
      <c r="BK88" s="505">
        <f t="shared" si="39"/>
        <v>2.2345090432573103</v>
      </c>
      <c r="BL88" s="505">
        <f t="shared" si="40"/>
        <v>2.2544600168578217</v>
      </c>
      <c r="BM88" s="505">
        <f t="shared" si="41"/>
        <v>65.098696793562979</v>
      </c>
      <c r="BN88" s="505">
        <f t="shared" si="42"/>
        <v>69.587665853678104</v>
      </c>
    </row>
    <row r="89" spans="30:66" x14ac:dyDescent="0.25">
      <c r="AH89" s="670">
        <v>0.9080555555555555</v>
      </c>
      <c r="AI89" s="671">
        <f t="shared" si="3"/>
        <v>45526.908055555556</v>
      </c>
      <c r="AJ89" s="670" t="s">
        <v>329</v>
      </c>
      <c r="AK89" s="672">
        <v>8.9999999999999993E-3</v>
      </c>
      <c r="AL89" s="672">
        <v>2.5999999999999999E-2</v>
      </c>
      <c r="AM89" s="673">
        <v>7.0499999999999993E-2</v>
      </c>
      <c r="AN89" s="674">
        <f t="shared" si="44"/>
        <v>157.83820991030385</v>
      </c>
      <c r="AO89" s="672">
        <f t="shared" si="45"/>
        <v>2238.8398568837429</v>
      </c>
      <c r="AP89" s="675">
        <f t="shared" si="46"/>
        <v>20.149558711953684</v>
      </c>
      <c r="AQ89" s="660">
        <f t="shared" si="51"/>
        <v>58.209836278977313</v>
      </c>
      <c r="AR89" s="497">
        <f t="shared" si="52"/>
        <v>356.4028368794327</v>
      </c>
      <c r="AS89" s="672">
        <f t="shared" si="47"/>
        <v>2.2075274113329209</v>
      </c>
      <c r="AT89" s="672">
        <f t="shared" si="48"/>
        <v>2.2710533800043722</v>
      </c>
      <c r="AU89" s="672">
        <f t="shared" si="49"/>
        <v>17.942031300620762</v>
      </c>
      <c r="AV89" s="672">
        <f t="shared" si="50"/>
        <v>22.420612091958056</v>
      </c>
      <c r="AZ89" s="661">
        <v>0.91332175925925929</v>
      </c>
      <c r="BA89" s="662">
        <f t="shared" si="35"/>
        <v>45526.913321759261</v>
      </c>
      <c r="BB89" s="661" t="s">
        <v>365</v>
      </c>
      <c r="BC89" s="663">
        <v>2.9000000000000001E-2</v>
      </c>
      <c r="BD89" s="663">
        <v>0.22500000000000001</v>
      </c>
      <c r="BE89" s="663">
        <v>0.22500000000000001</v>
      </c>
      <c r="BF89" s="664">
        <f t="shared" si="25"/>
        <v>504.99904377615206</v>
      </c>
      <c r="BG89" s="505">
        <f t="shared" si="36"/>
        <v>2244.440194560676</v>
      </c>
      <c r="BH89" s="665">
        <f t="shared" si="37"/>
        <v>65.088765642259602</v>
      </c>
      <c r="BI89" s="665">
        <f t="shared" si="38"/>
        <v>504.99904377615212</v>
      </c>
      <c r="BJ89" s="505">
        <f t="shared" si="26"/>
        <v>1442.0000000000002</v>
      </c>
      <c r="BK89" s="505">
        <f t="shared" si="39"/>
        <v>2.2345090432573103</v>
      </c>
      <c r="BL89" s="505">
        <f t="shared" si="40"/>
        <v>2.2544600168578217</v>
      </c>
      <c r="BM89" s="505">
        <f t="shared" si="41"/>
        <v>62.854256599002291</v>
      </c>
      <c r="BN89" s="505">
        <f t="shared" si="42"/>
        <v>67.343225659117422</v>
      </c>
    </row>
    <row r="90" spans="30:66" x14ac:dyDescent="0.25">
      <c r="AH90" s="670">
        <v>0.90842592592592597</v>
      </c>
      <c r="AI90" s="671">
        <f t="shared" si="3"/>
        <v>45526.908425925925</v>
      </c>
      <c r="AJ90" s="670" t="s">
        <v>329</v>
      </c>
      <c r="AK90" s="672">
        <v>8.9999999999999993E-3</v>
      </c>
      <c r="AL90" s="672">
        <v>2.8000000000000001E-2</v>
      </c>
      <c r="AM90" s="673">
        <v>7.0499999999999993E-2</v>
      </c>
      <c r="AN90" s="674">
        <f t="shared" si="44"/>
        <v>157.83820991030385</v>
      </c>
      <c r="AO90" s="672">
        <f t="shared" si="45"/>
        <v>2238.8398568837429</v>
      </c>
      <c r="AP90" s="675">
        <f t="shared" si="46"/>
        <v>20.149558711953684</v>
      </c>
      <c r="AQ90" s="660">
        <f t="shared" si="51"/>
        <v>62.6875159927448</v>
      </c>
      <c r="AR90" s="497">
        <f t="shared" si="52"/>
        <v>383.81843971631213</v>
      </c>
      <c r="AS90" s="672">
        <f t="shared" si="47"/>
        <v>2.2075274113329209</v>
      </c>
      <c r="AT90" s="672">
        <f t="shared" si="48"/>
        <v>2.2710533800043722</v>
      </c>
      <c r="AU90" s="672">
        <f t="shared" si="49"/>
        <v>17.942031300620762</v>
      </c>
      <c r="AV90" s="672">
        <f t="shared" si="50"/>
        <v>22.420612091958056</v>
      </c>
      <c r="AZ90" s="661">
        <v>0.91396990740740736</v>
      </c>
      <c r="BA90" s="662">
        <f t="shared" si="35"/>
        <v>45526.913969907408</v>
      </c>
      <c r="BB90" s="661" t="s">
        <v>365</v>
      </c>
      <c r="BC90" s="663">
        <v>2.5999999999999999E-2</v>
      </c>
      <c r="BD90" s="663">
        <v>0.22500000000000001</v>
      </c>
      <c r="BE90" s="663">
        <v>0.22500000000000001</v>
      </c>
      <c r="BF90" s="664">
        <f t="shared" si="25"/>
        <v>504.99904377615206</v>
      </c>
      <c r="BG90" s="505">
        <f t="shared" si="36"/>
        <v>2244.440194560676</v>
      </c>
      <c r="BH90" s="665">
        <f t="shared" si="37"/>
        <v>58.355445058577573</v>
      </c>
      <c r="BI90" s="665">
        <f t="shared" si="38"/>
        <v>504.99904377615212</v>
      </c>
      <c r="BJ90" s="505">
        <f t="shared" si="26"/>
        <v>1442.0000000000002</v>
      </c>
      <c r="BK90" s="505">
        <f t="shared" si="39"/>
        <v>2.2345090432573103</v>
      </c>
      <c r="BL90" s="505">
        <f t="shared" si="40"/>
        <v>2.2544600168578217</v>
      </c>
      <c r="BM90" s="505">
        <f t="shared" si="41"/>
        <v>56.120936015320261</v>
      </c>
      <c r="BN90" s="505">
        <f t="shared" si="42"/>
        <v>60.609905075435393</v>
      </c>
    </row>
    <row r="91" spans="30:66" x14ac:dyDescent="0.25">
      <c r="AH91" s="670">
        <v>0.90878472222222229</v>
      </c>
      <c r="AI91" s="671">
        <f t="shared" si="3"/>
        <v>45526.908784722225</v>
      </c>
      <c r="AJ91" s="670" t="s">
        <v>329</v>
      </c>
      <c r="AK91" s="672">
        <v>1.2E-2</v>
      </c>
      <c r="AL91" s="672">
        <v>0.03</v>
      </c>
      <c r="AM91" s="673">
        <v>7.0499999999999993E-2</v>
      </c>
      <c r="AN91" s="674">
        <f t="shared" si="44"/>
        <v>157.83820991030385</v>
      </c>
      <c r="AO91" s="672">
        <f t="shared" si="45"/>
        <v>2238.8398568837429</v>
      </c>
      <c r="AP91" s="675">
        <f t="shared" si="46"/>
        <v>26.866078282604914</v>
      </c>
      <c r="AQ91" s="660">
        <f t="shared" si="51"/>
        <v>67.165195706512279</v>
      </c>
      <c r="AR91" s="497">
        <f t="shared" si="52"/>
        <v>411.2340425531915</v>
      </c>
      <c r="AS91" s="672">
        <f t="shared" si="47"/>
        <v>2.2075274113329209</v>
      </c>
      <c r="AT91" s="672">
        <f t="shared" si="48"/>
        <v>2.2710533800043722</v>
      </c>
      <c r="AU91" s="672">
        <f t="shared" si="49"/>
        <v>24.658550871271991</v>
      </c>
      <c r="AV91" s="672">
        <f t="shared" si="50"/>
        <v>29.137131662609285</v>
      </c>
      <c r="AZ91" s="661">
        <v>0.91469907407407414</v>
      </c>
      <c r="BA91" s="662">
        <f t="shared" si="35"/>
        <v>45526.914699074077</v>
      </c>
      <c r="BB91" s="661" t="s">
        <v>365</v>
      </c>
      <c r="BC91" s="663">
        <v>2.9000000000000001E-2</v>
      </c>
      <c r="BD91" s="663">
        <v>0.22500000000000001</v>
      </c>
      <c r="BE91" s="663">
        <v>0.22500000000000001</v>
      </c>
      <c r="BF91" s="664">
        <f t="shared" si="25"/>
        <v>504.99904377615206</v>
      </c>
      <c r="BG91" s="505">
        <f t="shared" si="36"/>
        <v>2244.440194560676</v>
      </c>
      <c r="BH91" s="665">
        <f t="shared" si="37"/>
        <v>65.088765642259602</v>
      </c>
      <c r="BI91" s="665">
        <f t="shared" si="38"/>
        <v>504.99904377615212</v>
      </c>
      <c r="BJ91" s="505">
        <f t="shared" si="26"/>
        <v>1442.0000000000002</v>
      </c>
      <c r="BK91" s="505">
        <f t="shared" si="39"/>
        <v>2.2345090432573103</v>
      </c>
      <c r="BL91" s="505">
        <f t="shared" si="40"/>
        <v>2.2544600168578217</v>
      </c>
      <c r="BM91" s="505">
        <f t="shared" si="41"/>
        <v>62.854256599002291</v>
      </c>
      <c r="BN91" s="505">
        <f t="shared" si="42"/>
        <v>67.343225659117422</v>
      </c>
    </row>
    <row r="92" spans="30:66" x14ac:dyDescent="0.25">
      <c r="AD92">
        <f>AG96/AL91</f>
        <v>0.43333333333333335</v>
      </c>
      <c r="AH92" s="676">
        <v>0.90917824074074083</v>
      </c>
      <c r="AI92" s="677">
        <f t="shared" si="3"/>
        <v>45526.909178240741</v>
      </c>
      <c r="AJ92" s="676" t="s">
        <v>329</v>
      </c>
      <c r="AK92" s="673">
        <v>1.2E-2</v>
      </c>
      <c r="AL92" s="673"/>
      <c r="AM92" s="673">
        <v>7.0499999999999993E-2</v>
      </c>
      <c r="AN92" s="674">
        <f t="shared" si="44"/>
        <v>157.83820991030385</v>
      </c>
      <c r="AO92" s="673">
        <f t="shared" si="45"/>
        <v>2238.8398568837429</v>
      </c>
      <c r="AP92" s="678">
        <f t="shared" si="46"/>
        <v>26.866078282604914</v>
      </c>
      <c r="AQ92" s="660">
        <f t="shared" si="51"/>
        <v>0</v>
      </c>
      <c r="AR92" s="497">
        <f t="shared" si="52"/>
        <v>0</v>
      </c>
      <c r="AS92" s="672">
        <f t="shared" si="47"/>
        <v>2.2075274113329209</v>
      </c>
      <c r="AT92" s="672">
        <f t="shared" si="48"/>
        <v>2.2710533800043722</v>
      </c>
      <c r="AU92" s="672">
        <f t="shared" si="49"/>
        <v>24.658550871271991</v>
      </c>
      <c r="AV92" s="672">
        <f t="shared" si="50"/>
        <v>29.137131662609285</v>
      </c>
      <c r="AZ92" s="661">
        <v>0.91539351851851858</v>
      </c>
      <c r="BA92" s="662">
        <f t="shared" si="35"/>
        <v>45526.915393518517</v>
      </c>
      <c r="BB92" s="661" t="s">
        <v>365</v>
      </c>
      <c r="BC92" s="663">
        <v>2.7E-2</v>
      </c>
      <c r="BD92" s="663">
        <v>0.22500000000000001</v>
      </c>
      <c r="BE92" s="663">
        <v>0.22500000000000001</v>
      </c>
      <c r="BF92" s="664">
        <f t="shared" si="25"/>
        <v>504.99904377615206</v>
      </c>
      <c r="BG92" s="505">
        <f t="shared" si="36"/>
        <v>2244.440194560676</v>
      </c>
      <c r="BH92" s="665">
        <f t="shared" si="37"/>
        <v>60.599885253138254</v>
      </c>
      <c r="BI92" s="665">
        <f t="shared" si="38"/>
        <v>504.99904377615212</v>
      </c>
      <c r="BJ92" s="505">
        <f t="shared" si="26"/>
        <v>1442.0000000000002</v>
      </c>
      <c r="BK92" s="505">
        <f t="shared" si="39"/>
        <v>2.2345090432573103</v>
      </c>
      <c r="BL92" s="505">
        <f t="shared" si="40"/>
        <v>2.2544600168578217</v>
      </c>
      <c r="BM92" s="505">
        <f t="shared" si="41"/>
        <v>58.365376209880942</v>
      </c>
      <c r="BN92" s="505">
        <f t="shared" si="42"/>
        <v>62.854345269996074</v>
      </c>
    </row>
    <row r="93" spans="30:66" x14ac:dyDescent="0.25">
      <c r="AD93">
        <f>0.051/AD92</f>
        <v>0.11769230769230768</v>
      </c>
      <c r="AH93" s="676">
        <v>0.90957175925925926</v>
      </c>
      <c r="AI93" s="677">
        <f t="shared" si="3"/>
        <v>45526.909571759257</v>
      </c>
      <c r="AJ93" s="676" t="s">
        <v>329</v>
      </c>
      <c r="AK93" s="673">
        <v>8.0000000000000002E-3</v>
      </c>
      <c r="AL93" s="673"/>
      <c r="AM93" s="673">
        <v>7.0499999999999993E-2</v>
      </c>
      <c r="AN93" s="674">
        <f t="shared" si="44"/>
        <v>157.83820991030385</v>
      </c>
      <c r="AO93" s="673">
        <f t="shared" si="45"/>
        <v>2238.8398568837429</v>
      </c>
      <c r="AP93" s="678">
        <f t="shared" si="46"/>
        <v>17.910718855069945</v>
      </c>
      <c r="AQ93" s="660">
        <f t="shared" si="51"/>
        <v>0</v>
      </c>
      <c r="AR93" s="497">
        <f t="shared" si="52"/>
        <v>0</v>
      </c>
      <c r="AS93" s="672">
        <f t="shared" si="47"/>
        <v>2.2075274113329209</v>
      </c>
      <c r="AT93" s="672">
        <f t="shared" si="48"/>
        <v>2.2710533800043722</v>
      </c>
      <c r="AU93" s="672">
        <f t="shared" si="49"/>
        <v>15.703191443737024</v>
      </c>
      <c r="AV93" s="672">
        <f t="shared" si="50"/>
        <v>20.181772235074316</v>
      </c>
      <c r="AZ93" s="661">
        <v>0.91606481481481483</v>
      </c>
      <c r="BA93" s="662">
        <f t="shared" si="35"/>
        <v>45526.916064814817</v>
      </c>
      <c r="BB93" s="661" t="s">
        <v>365</v>
      </c>
      <c r="BC93" s="663">
        <v>2.7E-2</v>
      </c>
      <c r="BD93" s="663">
        <v>0.22500000000000001</v>
      </c>
      <c r="BE93" s="663">
        <v>0.22500000000000001</v>
      </c>
      <c r="BF93" s="664">
        <f t="shared" si="25"/>
        <v>504.99904377615206</v>
      </c>
      <c r="BG93" s="505">
        <f t="shared" si="36"/>
        <v>2244.440194560676</v>
      </c>
      <c r="BH93" s="665">
        <f t="shared" si="37"/>
        <v>60.599885253138254</v>
      </c>
      <c r="BI93" s="665">
        <f t="shared" si="38"/>
        <v>504.99904377615212</v>
      </c>
      <c r="BJ93" s="505">
        <f t="shared" si="26"/>
        <v>1442.0000000000002</v>
      </c>
      <c r="BK93" s="505">
        <f t="shared" si="39"/>
        <v>2.2345090432573103</v>
      </c>
      <c r="BL93" s="505">
        <f t="shared" si="40"/>
        <v>2.2544600168578217</v>
      </c>
      <c r="BM93" s="505">
        <f t="shared" si="41"/>
        <v>58.365376209880942</v>
      </c>
      <c r="BN93" s="505">
        <f t="shared" si="42"/>
        <v>62.854345269996074</v>
      </c>
    </row>
    <row r="94" spans="30:66" x14ac:dyDescent="0.25">
      <c r="AH94" s="676">
        <v>0.9099652777777778</v>
      </c>
      <c r="AI94" s="677">
        <f t="shared" si="3"/>
        <v>45526.90996527778</v>
      </c>
      <c r="AJ94" s="676" t="s">
        <v>329</v>
      </c>
      <c r="AK94" s="673">
        <v>8.0000000000000002E-3</v>
      </c>
      <c r="AL94" s="673"/>
      <c r="AM94" s="673">
        <v>7.0499999999999993E-2</v>
      </c>
      <c r="AN94" s="674">
        <f t="shared" si="44"/>
        <v>157.83820991030385</v>
      </c>
      <c r="AO94" s="673">
        <f t="shared" si="45"/>
        <v>2238.8398568837429</v>
      </c>
      <c r="AP94" s="678">
        <f t="shared" si="46"/>
        <v>17.910718855069945</v>
      </c>
      <c r="AQ94" s="660">
        <f t="shared" si="51"/>
        <v>0</v>
      </c>
      <c r="AR94" s="497">
        <f t="shared" si="52"/>
        <v>0</v>
      </c>
      <c r="AS94" s="672">
        <f t="shared" si="47"/>
        <v>2.2075274113329209</v>
      </c>
      <c r="AT94" s="672">
        <f t="shared" si="48"/>
        <v>2.2710533800043722</v>
      </c>
      <c r="AU94" s="672">
        <f t="shared" si="49"/>
        <v>15.703191443737024</v>
      </c>
      <c r="AV94" s="672">
        <f t="shared" si="50"/>
        <v>20.181772235074316</v>
      </c>
      <c r="AZ94" s="661">
        <v>0.91671296296296301</v>
      </c>
      <c r="BA94" s="662">
        <f t="shared" si="35"/>
        <v>45526.916712962964</v>
      </c>
      <c r="BB94" s="661" t="s">
        <v>365</v>
      </c>
      <c r="BC94" s="663">
        <v>2.5000000000000001E-2</v>
      </c>
      <c r="BD94" s="663">
        <v>0.22500000000000001</v>
      </c>
      <c r="BE94" s="663">
        <v>0.22500000000000001</v>
      </c>
      <c r="BF94" s="664">
        <f t="shared" si="25"/>
        <v>504.99904377615206</v>
      </c>
      <c r="BG94" s="505">
        <f t="shared" si="36"/>
        <v>2244.440194560676</v>
      </c>
      <c r="BH94" s="665">
        <f t="shared" si="37"/>
        <v>56.111004864016905</v>
      </c>
      <c r="BI94" s="665">
        <f t="shared" si="38"/>
        <v>504.99904377615212</v>
      </c>
      <c r="BJ94" s="505">
        <f t="shared" si="26"/>
        <v>1442.0000000000002</v>
      </c>
      <c r="BK94" s="505">
        <f t="shared" si="39"/>
        <v>2.2345090432573103</v>
      </c>
      <c r="BL94" s="505">
        <f t="shared" si="40"/>
        <v>2.2544600168578217</v>
      </c>
      <c r="BM94" s="505">
        <f t="shared" si="41"/>
        <v>53.876495820759594</v>
      </c>
      <c r="BN94" s="505">
        <f t="shared" si="42"/>
        <v>58.365464880874725</v>
      </c>
    </row>
    <row r="95" spans="30:66" x14ac:dyDescent="0.25">
      <c r="AH95" s="676">
        <v>0.91037037037037039</v>
      </c>
      <c r="AI95" s="677">
        <f t="shared" si="3"/>
        <v>45526.910370370373</v>
      </c>
      <c r="AJ95" s="676" t="s">
        <v>329</v>
      </c>
      <c r="AK95" s="673">
        <v>0.01</v>
      </c>
      <c r="AL95" s="673"/>
      <c r="AM95" s="673">
        <v>7.0499999999999993E-2</v>
      </c>
      <c r="AN95" s="674">
        <f t="shared" si="44"/>
        <v>157.83820991030385</v>
      </c>
      <c r="AO95" s="673">
        <f t="shared" si="45"/>
        <v>2238.8398568837429</v>
      </c>
      <c r="AP95" s="678">
        <f t="shared" si="46"/>
        <v>22.388398568837427</v>
      </c>
      <c r="AQ95" s="660">
        <f t="shared" si="51"/>
        <v>0</v>
      </c>
      <c r="AR95" s="497">
        <f t="shared" si="52"/>
        <v>0</v>
      </c>
      <c r="AS95" s="672">
        <f t="shared" si="47"/>
        <v>2.2075274113329209</v>
      </c>
      <c r="AT95" s="672">
        <f t="shared" si="48"/>
        <v>2.2710533800043722</v>
      </c>
      <c r="AU95" s="672">
        <f t="shared" si="49"/>
        <v>20.180871157504505</v>
      </c>
      <c r="AV95" s="672">
        <f t="shared" si="50"/>
        <v>24.659451948841799</v>
      </c>
      <c r="AZ95" s="661">
        <v>0.91738425925925926</v>
      </c>
      <c r="BA95" s="662">
        <f t="shared" si="35"/>
        <v>45526.917384259257</v>
      </c>
      <c r="BB95" s="661" t="s">
        <v>365</v>
      </c>
      <c r="BC95" s="663">
        <v>2.8000000000000001E-2</v>
      </c>
      <c r="BD95" s="663">
        <v>0.22500000000000001</v>
      </c>
      <c r="BE95" s="663">
        <v>0.22500000000000001</v>
      </c>
      <c r="BF95" s="664">
        <f t="shared" si="25"/>
        <v>504.99904377615206</v>
      </c>
      <c r="BG95" s="505">
        <f t="shared" si="36"/>
        <v>2244.440194560676</v>
      </c>
      <c r="BH95" s="665">
        <f t="shared" si="37"/>
        <v>62.844325447698928</v>
      </c>
      <c r="BI95" s="665">
        <f t="shared" si="38"/>
        <v>504.99904377615212</v>
      </c>
      <c r="BJ95" s="505">
        <f t="shared" si="26"/>
        <v>1442.0000000000002</v>
      </c>
      <c r="BK95" s="505">
        <f t="shared" si="39"/>
        <v>2.2345090432573103</v>
      </c>
      <c r="BL95" s="505">
        <f t="shared" si="40"/>
        <v>2.2544600168578217</v>
      </c>
      <c r="BM95" s="505">
        <f t="shared" si="41"/>
        <v>60.609816404441617</v>
      </c>
      <c r="BN95" s="505">
        <f t="shared" si="42"/>
        <v>65.098785464556755</v>
      </c>
    </row>
    <row r="96" spans="30:66" x14ac:dyDescent="0.25">
      <c r="AD96" t="s">
        <v>577</v>
      </c>
      <c r="AG96">
        <v>1.2999999999999999E-2</v>
      </c>
      <c r="AH96" s="676">
        <v>0.91071759259259266</v>
      </c>
      <c r="AI96" s="677">
        <f t="shared" si="3"/>
        <v>45526.910717592589</v>
      </c>
      <c r="AJ96" s="676" t="s">
        <v>329</v>
      </c>
      <c r="AK96" s="673">
        <v>8.9999999999999993E-3</v>
      </c>
      <c r="AL96" s="673"/>
      <c r="AM96" s="673">
        <v>7.0499999999999993E-2</v>
      </c>
      <c r="AN96" s="674">
        <f t="shared" si="44"/>
        <v>157.83820991030385</v>
      </c>
      <c r="AO96" s="673">
        <f t="shared" si="45"/>
        <v>2238.8398568837429</v>
      </c>
      <c r="AP96" s="678">
        <f t="shared" si="46"/>
        <v>20.149558711953684</v>
      </c>
      <c r="AQ96" s="660">
        <f t="shared" si="51"/>
        <v>0</v>
      </c>
      <c r="AR96" s="497">
        <f t="shared" si="52"/>
        <v>0</v>
      </c>
      <c r="AS96" s="672">
        <f t="shared" si="47"/>
        <v>2.2075274113329209</v>
      </c>
      <c r="AT96" s="672">
        <f t="shared" si="48"/>
        <v>2.2710533800043722</v>
      </c>
      <c r="AU96" s="672">
        <f t="shared" si="49"/>
        <v>17.942031300620762</v>
      </c>
      <c r="AV96" s="672">
        <f t="shared" si="50"/>
        <v>22.420612091958056</v>
      </c>
      <c r="AZ96" s="661">
        <v>0.91813657407407412</v>
      </c>
      <c r="BA96" s="662">
        <f t="shared" si="35"/>
        <v>45526.918136574073</v>
      </c>
      <c r="BB96" s="661" t="s">
        <v>365</v>
      </c>
      <c r="BC96" s="663">
        <v>2.5000000000000001E-2</v>
      </c>
      <c r="BD96" s="663">
        <v>0.22500000000000001</v>
      </c>
      <c r="BE96" s="663">
        <v>0.22500000000000001</v>
      </c>
      <c r="BF96" s="664">
        <f t="shared" si="25"/>
        <v>504.99904377615206</v>
      </c>
      <c r="BG96" s="505">
        <f t="shared" si="36"/>
        <v>2244.440194560676</v>
      </c>
      <c r="BH96" s="665">
        <f t="shared" si="37"/>
        <v>56.111004864016905</v>
      </c>
      <c r="BI96" s="665">
        <f t="shared" si="38"/>
        <v>504.99904377615212</v>
      </c>
      <c r="BJ96" s="505">
        <f t="shared" si="26"/>
        <v>1442.0000000000002</v>
      </c>
      <c r="BK96" s="505">
        <f t="shared" si="39"/>
        <v>2.2345090432573103</v>
      </c>
      <c r="BL96" s="505">
        <f t="shared" si="40"/>
        <v>2.2544600168578217</v>
      </c>
      <c r="BM96" s="505">
        <f t="shared" si="41"/>
        <v>53.876495820759594</v>
      </c>
      <c r="BN96" s="505">
        <f t="shared" si="42"/>
        <v>58.365464880874725</v>
      </c>
    </row>
    <row r="97" spans="31:66" x14ac:dyDescent="0.25">
      <c r="AH97" s="676">
        <v>0.91109953703703705</v>
      </c>
      <c r="AI97" s="677">
        <f t="shared" si="3"/>
        <v>45526.911099537036</v>
      </c>
      <c r="AJ97" s="676" t="s">
        <v>329</v>
      </c>
      <c r="AK97" s="673">
        <v>1.9E-2</v>
      </c>
      <c r="AL97" s="673"/>
      <c r="AM97" s="673">
        <v>7.0499999999999993E-2</v>
      </c>
      <c r="AN97" s="674">
        <f t="shared" si="44"/>
        <v>157.83820991030385</v>
      </c>
      <c r="AO97" s="673">
        <f t="shared" si="45"/>
        <v>2238.8398568837429</v>
      </c>
      <c r="AP97" s="678">
        <f t="shared" si="46"/>
        <v>42.537957280791112</v>
      </c>
      <c r="AQ97" s="660">
        <f t="shared" si="51"/>
        <v>0</v>
      </c>
      <c r="AR97" s="497">
        <f t="shared" si="52"/>
        <v>0</v>
      </c>
      <c r="AS97" s="672">
        <f t="shared" si="47"/>
        <v>2.2075274113329209</v>
      </c>
      <c r="AT97" s="672">
        <f t="shared" si="48"/>
        <v>2.2710533800043722</v>
      </c>
      <c r="AU97" s="672">
        <f t="shared" si="49"/>
        <v>40.330429869458193</v>
      </c>
      <c r="AV97" s="672">
        <f t="shared" si="50"/>
        <v>44.809010660795487</v>
      </c>
      <c r="AZ97" s="661">
        <v>0.9188425925925926</v>
      </c>
      <c r="BA97" s="662">
        <f t="shared" si="35"/>
        <v>45526.918842592589</v>
      </c>
      <c r="BB97" s="661" t="s">
        <v>365</v>
      </c>
      <c r="BC97" s="663">
        <v>2.5000000000000001E-2</v>
      </c>
      <c r="BD97" s="663">
        <v>0.22500000000000001</v>
      </c>
      <c r="BE97" s="663">
        <v>0.22500000000000001</v>
      </c>
      <c r="BF97" s="664">
        <f t="shared" si="25"/>
        <v>504.99904377615206</v>
      </c>
      <c r="BG97" s="505">
        <f t="shared" si="36"/>
        <v>2244.440194560676</v>
      </c>
      <c r="BH97" s="665">
        <f t="shared" si="37"/>
        <v>56.111004864016905</v>
      </c>
      <c r="BI97" s="665">
        <f t="shared" si="38"/>
        <v>504.99904377615212</v>
      </c>
      <c r="BJ97" s="505">
        <f t="shared" si="26"/>
        <v>1442.0000000000002</v>
      </c>
      <c r="BK97" s="505">
        <f t="shared" si="39"/>
        <v>2.2345090432573103</v>
      </c>
      <c r="BL97" s="505">
        <f t="shared" si="40"/>
        <v>2.2544600168578217</v>
      </c>
      <c r="BM97" s="505">
        <f t="shared" si="41"/>
        <v>53.876495820759594</v>
      </c>
      <c r="BN97" s="505">
        <f t="shared" si="42"/>
        <v>58.365464880874725</v>
      </c>
    </row>
    <row r="98" spans="31:66" x14ac:dyDescent="0.25">
      <c r="AH98" s="676">
        <v>0.91179398148148139</v>
      </c>
      <c r="AI98" s="677">
        <f t="shared" ref="AI98:AI161" si="53">DATE(2024,8,22) + AH98</f>
        <v>45526.911793981482</v>
      </c>
      <c r="AJ98" s="676" t="s">
        <v>329</v>
      </c>
      <c r="AK98" s="673">
        <v>2.1000000000000001E-2</v>
      </c>
      <c r="AL98" s="673"/>
      <c r="AM98" s="673">
        <v>7.0499999999999993E-2</v>
      </c>
      <c r="AN98" s="674">
        <f t="shared" si="44"/>
        <v>157.83820991030385</v>
      </c>
      <c r="AO98" s="673">
        <f t="shared" si="45"/>
        <v>2238.8398568837429</v>
      </c>
      <c r="AP98" s="678">
        <f t="shared" si="46"/>
        <v>47.015636994558605</v>
      </c>
      <c r="AQ98" s="660">
        <f t="shared" si="51"/>
        <v>0</v>
      </c>
      <c r="AR98" s="497">
        <f t="shared" si="52"/>
        <v>0</v>
      </c>
      <c r="AS98" s="672">
        <f t="shared" si="47"/>
        <v>2.2075274113329209</v>
      </c>
      <c r="AT98" s="672">
        <f t="shared" si="48"/>
        <v>2.2710533800043722</v>
      </c>
      <c r="AU98" s="672">
        <f t="shared" si="49"/>
        <v>44.808109583225686</v>
      </c>
      <c r="AV98" s="672">
        <f t="shared" si="50"/>
        <v>49.28669037456298</v>
      </c>
      <c r="AZ98" s="661">
        <v>0.91949074074074078</v>
      </c>
      <c r="BA98" s="662">
        <f t="shared" si="35"/>
        <v>45526.919490740744</v>
      </c>
      <c r="BB98" s="661" t="s">
        <v>365</v>
      </c>
      <c r="BC98" s="663">
        <v>1.4999999999999999E-2</v>
      </c>
      <c r="BD98" s="663">
        <v>0.123</v>
      </c>
      <c r="BE98" s="663">
        <v>0.123</v>
      </c>
      <c r="BF98" s="664">
        <f t="shared" si="25"/>
        <v>504.99904377615206</v>
      </c>
      <c r="BG98" s="505">
        <f t="shared" si="36"/>
        <v>4105.6832827329436</v>
      </c>
      <c r="BH98" s="665">
        <f t="shared" si="37"/>
        <v>61.585249240994152</v>
      </c>
      <c r="BI98" s="665">
        <f t="shared" si="38"/>
        <v>504.99904377615206</v>
      </c>
      <c r="BJ98" s="505">
        <f t="shared" si="26"/>
        <v>1442</v>
      </c>
      <c r="BK98" s="505">
        <f t="shared" si="39"/>
        <v>4.0725729336786456</v>
      </c>
      <c r="BL98" s="505">
        <f t="shared" si="40"/>
        <v>4.1393364243946893</v>
      </c>
      <c r="BM98" s="505">
        <f t="shared" si="41"/>
        <v>57.512676307315509</v>
      </c>
      <c r="BN98" s="505">
        <f t="shared" si="42"/>
        <v>65.724585665388844</v>
      </c>
    </row>
    <row r="99" spans="31:66" x14ac:dyDescent="0.25">
      <c r="AH99" s="676">
        <v>0.91261574074074081</v>
      </c>
      <c r="AI99" s="677">
        <f t="shared" si="53"/>
        <v>45526.912615740737</v>
      </c>
      <c r="AJ99" s="676" t="s">
        <v>329</v>
      </c>
      <c r="AK99" s="673">
        <v>1.7999999999999999E-2</v>
      </c>
      <c r="AL99" s="673"/>
      <c r="AM99" s="673">
        <v>7.0499999999999993E-2</v>
      </c>
      <c r="AN99" s="674">
        <f t="shared" si="44"/>
        <v>157.83820991030385</v>
      </c>
      <c r="AO99" s="673">
        <f t="shared" si="45"/>
        <v>2238.8398568837429</v>
      </c>
      <c r="AP99" s="678">
        <f t="shared" si="46"/>
        <v>40.299117423907369</v>
      </c>
      <c r="AQ99" s="660">
        <f t="shared" si="51"/>
        <v>0</v>
      </c>
      <c r="AR99" s="497">
        <f t="shared" si="52"/>
        <v>0</v>
      </c>
      <c r="AS99" s="672">
        <f t="shared" si="47"/>
        <v>2.2075274113329209</v>
      </c>
      <c r="AT99" s="672">
        <f t="shared" si="48"/>
        <v>2.2710533800043722</v>
      </c>
      <c r="AU99" s="672">
        <f t="shared" si="49"/>
        <v>38.09159001257445</v>
      </c>
      <c r="AV99" s="672">
        <f t="shared" si="50"/>
        <v>42.570170803911743</v>
      </c>
      <c r="AZ99" s="661">
        <v>0.92018518518518511</v>
      </c>
      <c r="BA99" s="662">
        <f t="shared" si="35"/>
        <v>45526.920185185183</v>
      </c>
      <c r="BB99" s="661" t="s">
        <v>365</v>
      </c>
      <c r="BC99" s="663">
        <v>1.6E-2</v>
      </c>
      <c r="BD99" s="663">
        <v>0.123</v>
      </c>
      <c r="BE99" s="663">
        <v>0.123</v>
      </c>
      <c r="BF99" s="664">
        <f t="shared" si="25"/>
        <v>504.99904377615206</v>
      </c>
      <c r="BG99" s="505">
        <f t="shared" si="36"/>
        <v>4105.6832827329436</v>
      </c>
      <c r="BH99" s="665">
        <f t="shared" si="37"/>
        <v>65.690932523727099</v>
      </c>
      <c r="BI99" s="665">
        <f t="shared" si="38"/>
        <v>504.99904377615206</v>
      </c>
      <c r="BJ99" s="505">
        <f t="shared" si="26"/>
        <v>1442</v>
      </c>
      <c r="BK99" s="505">
        <f t="shared" si="39"/>
        <v>4.0725729336786456</v>
      </c>
      <c r="BL99" s="505">
        <f t="shared" si="40"/>
        <v>4.1393364243946893</v>
      </c>
      <c r="BM99" s="505">
        <f t="shared" si="41"/>
        <v>61.618359590048456</v>
      </c>
      <c r="BN99" s="505">
        <f t="shared" si="42"/>
        <v>69.830268948121784</v>
      </c>
    </row>
    <row r="100" spans="31:66" x14ac:dyDescent="0.25">
      <c r="AE100">
        <v>3.3000000000000002E-2</v>
      </c>
      <c r="AH100" s="676">
        <v>0.91326388888888888</v>
      </c>
      <c r="AI100" s="677">
        <f t="shared" si="53"/>
        <v>45526.913263888891</v>
      </c>
      <c r="AJ100" s="676" t="s">
        <v>329</v>
      </c>
      <c r="AK100" s="673">
        <v>0.02</v>
      </c>
      <c r="AL100" s="673"/>
      <c r="AM100" s="673">
        <v>7.0499999999999993E-2</v>
      </c>
      <c r="AN100" s="674">
        <f t="shared" si="44"/>
        <v>157.83820991030385</v>
      </c>
      <c r="AO100" s="673">
        <f t="shared" si="45"/>
        <v>2238.8398568837429</v>
      </c>
      <c r="AP100" s="678">
        <f t="shared" si="46"/>
        <v>44.776797137674855</v>
      </c>
      <c r="AQ100" s="660">
        <f t="shared" si="51"/>
        <v>0</v>
      </c>
      <c r="AR100" s="497">
        <f t="shared" si="52"/>
        <v>0</v>
      </c>
      <c r="AS100" s="672">
        <f t="shared" si="47"/>
        <v>2.2075274113329209</v>
      </c>
      <c r="AT100" s="672">
        <f t="shared" si="48"/>
        <v>2.2710533800043722</v>
      </c>
      <c r="AU100" s="672">
        <f t="shared" si="49"/>
        <v>42.569269726341936</v>
      </c>
      <c r="AV100" s="672">
        <f t="shared" si="50"/>
        <v>47.04785051767923</v>
      </c>
      <c r="AZ100" s="661">
        <v>0.92087962962962966</v>
      </c>
      <c r="BA100" s="662">
        <f t="shared" si="35"/>
        <v>45526.92087962963</v>
      </c>
      <c r="BB100" s="661" t="s">
        <v>365</v>
      </c>
      <c r="BC100" s="663">
        <v>1.6E-2</v>
      </c>
      <c r="BD100" s="663">
        <v>0.123</v>
      </c>
      <c r="BE100" s="663">
        <v>0.123</v>
      </c>
      <c r="BF100" s="664">
        <f t="shared" si="25"/>
        <v>504.99904377615206</v>
      </c>
      <c r="BG100" s="505">
        <f t="shared" si="36"/>
        <v>4105.6832827329436</v>
      </c>
      <c r="BH100" s="665">
        <f t="shared" si="37"/>
        <v>65.690932523727099</v>
      </c>
      <c r="BI100" s="665">
        <f t="shared" si="38"/>
        <v>504.99904377615206</v>
      </c>
      <c r="BJ100" s="505">
        <f t="shared" si="26"/>
        <v>1442</v>
      </c>
      <c r="BK100" s="505">
        <f t="shared" si="39"/>
        <v>4.0725729336786456</v>
      </c>
      <c r="BL100" s="505">
        <f t="shared" si="40"/>
        <v>4.1393364243946893</v>
      </c>
      <c r="BM100" s="505">
        <f t="shared" si="41"/>
        <v>61.618359590048456</v>
      </c>
      <c r="BN100" s="505">
        <f t="shared" si="42"/>
        <v>69.830268948121784</v>
      </c>
    </row>
    <row r="101" spans="31:66" x14ac:dyDescent="0.25">
      <c r="AE101">
        <v>7.0000000000000007E-2</v>
      </c>
      <c r="AH101" s="676">
        <v>0.91390046296296301</v>
      </c>
      <c r="AI101" s="677">
        <f t="shared" si="53"/>
        <v>45526.913900462961</v>
      </c>
      <c r="AJ101" s="676" t="s">
        <v>329</v>
      </c>
      <c r="AK101" s="673">
        <v>0.02</v>
      </c>
      <c r="AL101" s="673"/>
      <c r="AM101" s="673">
        <v>7.0499999999999993E-2</v>
      </c>
      <c r="AN101" s="674">
        <f t="shared" si="44"/>
        <v>157.83820991030385</v>
      </c>
      <c r="AO101" s="673">
        <f t="shared" si="45"/>
        <v>2238.8398568837429</v>
      </c>
      <c r="AP101" s="678">
        <f t="shared" si="46"/>
        <v>44.776797137674855</v>
      </c>
      <c r="AQ101" s="660">
        <f t="shared" si="51"/>
        <v>0</v>
      </c>
      <c r="AR101" s="497">
        <f t="shared" si="52"/>
        <v>0</v>
      </c>
      <c r="AS101" s="672">
        <f t="shared" si="47"/>
        <v>2.2075274113329209</v>
      </c>
      <c r="AT101" s="672">
        <f t="shared" si="48"/>
        <v>2.2710533800043722</v>
      </c>
      <c r="AU101" s="672">
        <f t="shared" si="49"/>
        <v>42.569269726341936</v>
      </c>
      <c r="AV101" s="672">
        <f t="shared" si="50"/>
        <v>47.04785051767923</v>
      </c>
      <c r="AZ101" s="661">
        <v>0.92156249999999995</v>
      </c>
      <c r="BA101" s="662">
        <f t="shared" si="35"/>
        <v>45526.9215625</v>
      </c>
      <c r="BB101" s="661" t="s">
        <v>365</v>
      </c>
      <c r="BC101" s="663">
        <v>1.6E-2</v>
      </c>
      <c r="BD101" s="663">
        <v>0.123</v>
      </c>
      <c r="BE101" s="663">
        <v>0.123</v>
      </c>
      <c r="BF101" s="664">
        <f t="shared" si="25"/>
        <v>504.99904377615206</v>
      </c>
      <c r="BG101" s="505">
        <f t="shared" si="36"/>
        <v>4105.6832827329436</v>
      </c>
      <c r="BH101" s="665">
        <f t="shared" si="37"/>
        <v>65.690932523727099</v>
      </c>
      <c r="BI101" s="665">
        <f t="shared" si="38"/>
        <v>504.99904377615206</v>
      </c>
      <c r="BJ101" s="505">
        <f t="shared" si="26"/>
        <v>1442</v>
      </c>
      <c r="BK101" s="505">
        <f t="shared" si="39"/>
        <v>4.0725729336786456</v>
      </c>
      <c r="BL101" s="505">
        <f t="shared" si="40"/>
        <v>4.1393364243946893</v>
      </c>
      <c r="BM101" s="505">
        <f t="shared" si="41"/>
        <v>61.618359590048456</v>
      </c>
      <c r="BN101" s="505">
        <f t="shared" si="42"/>
        <v>69.830268948121784</v>
      </c>
    </row>
    <row r="102" spans="31:66" x14ac:dyDescent="0.25">
      <c r="AH102" s="676">
        <v>0.91465277777777787</v>
      </c>
      <c r="AI102" s="677">
        <f t="shared" si="53"/>
        <v>45526.914652777778</v>
      </c>
      <c r="AJ102" s="676" t="s">
        <v>329</v>
      </c>
      <c r="AK102" s="673">
        <v>1.7999999999999999E-2</v>
      </c>
      <c r="AL102" s="673"/>
      <c r="AM102" s="673">
        <v>7.0499999999999993E-2</v>
      </c>
      <c r="AN102" s="674">
        <f t="shared" si="44"/>
        <v>157.83820991030385</v>
      </c>
      <c r="AO102" s="673">
        <f t="shared" si="45"/>
        <v>2238.8398568837429</v>
      </c>
      <c r="AP102" s="678">
        <f t="shared" si="46"/>
        <v>40.299117423907369</v>
      </c>
      <c r="AQ102" s="660">
        <f t="shared" si="51"/>
        <v>0</v>
      </c>
      <c r="AR102" s="497">
        <f t="shared" si="52"/>
        <v>0</v>
      </c>
      <c r="AS102" s="672">
        <f t="shared" si="47"/>
        <v>2.2075274113329209</v>
      </c>
      <c r="AT102" s="672">
        <f t="shared" si="48"/>
        <v>2.2710533800043722</v>
      </c>
      <c r="AU102" s="672">
        <f t="shared" si="49"/>
        <v>38.09159001257445</v>
      </c>
      <c r="AV102" s="672">
        <f t="shared" si="50"/>
        <v>42.570170803911743</v>
      </c>
      <c r="AZ102" s="661">
        <v>0.92231481481481481</v>
      </c>
      <c r="BA102" s="662">
        <f t="shared" si="35"/>
        <v>45526.922314814816</v>
      </c>
      <c r="BB102" s="661" t="s">
        <v>365</v>
      </c>
      <c r="BC102" s="663">
        <v>1.4E-2</v>
      </c>
      <c r="BD102" s="663">
        <v>0.123</v>
      </c>
      <c r="BE102" s="663">
        <v>0.123</v>
      </c>
      <c r="BF102" s="664">
        <f t="shared" ref="BF102:BF122" si="54">$AD$8</f>
        <v>504.99904377615206</v>
      </c>
      <c r="BG102" s="505">
        <f t="shared" si="36"/>
        <v>4105.6832827329436</v>
      </c>
      <c r="BH102" s="665">
        <f t="shared" si="37"/>
        <v>57.479565958261212</v>
      </c>
      <c r="BI102" s="665">
        <f t="shared" si="38"/>
        <v>504.99904377615206</v>
      </c>
      <c r="BJ102" s="505">
        <f t="shared" ref="BJ102:BJ122" si="55">BI102/SIN(RADIANS($AB$8))</f>
        <v>1442</v>
      </c>
      <c r="BK102" s="505">
        <f t="shared" si="39"/>
        <v>4.0725729336786456</v>
      </c>
      <c r="BL102" s="505">
        <f t="shared" si="40"/>
        <v>4.1393364243946893</v>
      </c>
      <c r="BM102" s="505">
        <f t="shared" si="41"/>
        <v>53.406993024582569</v>
      </c>
      <c r="BN102" s="505">
        <f t="shared" si="42"/>
        <v>61.618902382655904</v>
      </c>
    </row>
    <row r="103" spans="31:66" x14ac:dyDescent="0.25">
      <c r="AH103" s="676">
        <v>0.91537037037037028</v>
      </c>
      <c r="AI103" s="677">
        <f t="shared" si="53"/>
        <v>45526.915370370371</v>
      </c>
      <c r="AJ103" s="676" t="s">
        <v>329</v>
      </c>
      <c r="AK103" s="673">
        <v>0.02</v>
      </c>
      <c r="AL103" s="673"/>
      <c r="AM103" s="673">
        <v>7.0499999999999993E-2</v>
      </c>
      <c r="AN103" s="674">
        <f t="shared" si="44"/>
        <v>157.83820991030385</v>
      </c>
      <c r="AO103" s="673">
        <f t="shared" si="45"/>
        <v>2238.8398568837429</v>
      </c>
      <c r="AP103" s="678">
        <f t="shared" si="46"/>
        <v>44.776797137674855</v>
      </c>
      <c r="AQ103" s="660">
        <f t="shared" si="51"/>
        <v>0</v>
      </c>
      <c r="AR103" s="497">
        <f t="shared" si="52"/>
        <v>0</v>
      </c>
      <c r="AS103" s="672">
        <f t="shared" si="47"/>
        <v>2.2075274113329209</v>
      </c>
      <c r="AT103" s="672">
        <f t="shared" si="48"/>
        <v>2.2710533800043722</v>
      </c>
      <c r="AU103" s="672">
        <f t="shared" si="49"/>
        <v>42.569269726341936</v>
      </c>
      <c r="AV103" s="672">
        <f t="shared" si="50"/>
        <v>47.04785051767923</v>
      </c>
      <c r="AZ103" s="661">
        <v>0.92295138888888895</v>
      </c>
      <c r="BA103" s="662">
        <f t="shared" si="35"/>
        <v>45526.922951388886</v>
      </c>
      <c r="BB103" s="661" t="s">
        <v>365</v>
      </c>
      <c r="BC103" s="663">
        <v>1.4999999999999999E-2</v>
      </c>
      <c r="BD103" s="663">
        <v>0.123</v>
      </c>
      <c r="BE103" s="663">
        <v>0.123</v>
      </c>
      <c r="BF103" s="664">
        <f t="shared" si="54"/>
        <v>504.99904377615206</v>
      </c>
      <c r="BG103" s="505">
        <f t="shared" si="36"/>
        <v>4105.6832827329436</v>
      </c>
      <c r="BH103" s="665">
        <f t="shared" si="37"/>
        <v>61.585249240994152</v>
      </c>
      <c r="BI103" s="665">
        <f t="shared" si="38"/>
        <v>504.99904377615206</v>
      </c>
      <c r="BJ103" s="505">
        <f t="shared" si="55"/>
        <v>1442</v>
      </c>
      <c r="BK103" s="505">
        <f t="shared" si="39"/>
        <v>4.0725729336786456</v>
      </c>
      <c r="BL103" s="505">
        <f t="shared" si="40"/>
        <v>4.1393364243946893</v>
      </c>
      <c r="BM103" s="505">
        <f t="shared" si="41"/>
        <v>57.512676307315509</v>
      </c>
      <c r="BN103" s="505">
        <f t="shared" si="42"/>
        <v>65.724585665388844</v>
      </c>
    </row>
    <row r="104" spans="31:66" x14ac:dyDescent="0.25">
      <c r="AH104" s="676">
        <v>0.91604166666666664</v>
      </c>
      <c r="AI104" s="677">
        <f t="shared" si="53"/>
        <v>45526.916041666664</v>
      </c>
      <c r="AJ104" s="676" t="s">
        <v>329</v>
      </c>
      <c r="AK104" s="673">
        <v>1.7999999999999999E-2</v>
      </c>
      <c r="AL104" s="673"/>
      <c r="AM104" s="673">
        <v>7.0499999999999993E-2</v>
      </c>
      <c r="AN104" s="674">
        <f t="shared" si="44"/>
        <v>157.83820991030385</v>
      </c>
      <c r="AO104" s="673">
        <f t="shared" si="45"/>
        <v>2238.8398568837429</v>
      </c>
      <c r="AP104" s="678">
        <f t="shared" si="46"/>
        <v>40.299117423907369</v>
      </c>
      <c r="AQ104" s="660">
        <f t="shared" si="51"/>
        <v>0</v>
      </c>
      <c r="AR104" s="497">
        <f t="shared" si="52"/>
        <v>0</v>
      </c>
      <c r="AS104" s="672">
        <f t="shared" si="47"/>
        <v>2.2075274113329209</v>
      </c>
      <c r="AT104" s="672">
        <f t="shared" si="48"/>
        <v>2.2710533800043722</v>
      </c>
      <c r="AU104" s="672">
        <f t="shared" si="49"/>
        <v>38.09159001257445</v>
      </c>
      <c r="AV104" s="672">
        <f t="shared" si="50"/>
        <v>42.570170803911743</v>
      </c>
      <c r="AW104">
        <f xml:space="preserve">                                0.099/0.173</f>
        <v>0.57225433526011571</v>
      </c>
      <c r="AZ104" s="661">
        <v>0.9237037037037038</v>
      </c>
      <c r="BA104" s="662">
        <f t="shared" si="35"/>
        <v>45526.923703703702</v>
      </c>
      <c r="BB104" s="661" t="s">
        <v>365</v>
      </c>
      <c r="BC104" s="663">
        <v>1.6E-2</v>
      </c>
      <c r="BD104" s="663">
        <v>0.123</v>
      </c>
      <c r="BE104" s="663">
        <v>0.123</v>
      </c>
      <c r="BF104" s="664">
        <f t="shared" si="54"/>
        <v>504.99904377615206</v>
      </c>
      <c r="BG104" s="505">
        <f t="shared" si="36"/>
        <v>4105.6832827329436</v>
      </c>
      <c r="BH104" s="665">
        <f t="shared" si="37"/>
        <v>65.690932523727099</v>
      </c>
      <c r="BI104" s="665">
        <f t="shared" si="38"/>
        <v>504.99904377615206</v>
      </c>
      <c r="BJ104" s="505">
        <f t="shared" si="55"/>
        <v>1442</v>
      </c>
      <c r="BK104" s="505">
        <f t="shared" si="39"/>
        <v>4.0725729336786456</v>
      </c>
      <c r="BL104" s="505">
        <f t="shared" si="40"/>
        <v>4.1393364243946893</v>
      </c>
      <c r="BM104" s="505">
        <f t="shared" si="41"/>
        <v>61.618359590048456</v>
      </c>
      <c r="BN104" s="505">
        <f t="shared" si="42"/>
        <v>69.830268948121784</v>
      </c>
    </row>
    <row r="105" spans="31:66" x14ac:dyDescent="0.25">
      <c r="AE105">
        <f>0.033/0.07</f>
        <v>0.47142857142857142</v>
      </c>
      <c r="AH105" s="676">
        <v>0.91670138888888886</v>
      </c>
      <c r="AI105" s="677">
        <f t="shared" si="53"/>
        <v>45526.916701388887</v>
      </c>
      <c r="AJ105" s="676" t="s">
        <v>329</v>
      </c>
      <c r="AK105" s="673">
        <v>1.9E-2</v>
      </c>
      <c r="AL105" s="673"/>
      <c r="AM105" s="673">
        <v>7.0499999999999993E-2</v>
      </c>
      <c r="AN105" s="674">
        <f t="shared" si="44"/>
        <v>157.83820991030385</v>
      </c>
      <c r="AO105" s="673">
        <f t="shared" si="45"/>
        <v>2238.8398568837429</v>
      </c>
      <c r="AP105" s="678">
        <f t="shared" si="46"/>
        <v>42.537957280791112</v>
      </c>
      <c r="AQ105" s="660">
        <f t="shared" si="51"/>
        <v>0</v>
      </c>
      <c r="AR105" s="497">
        <f t="shared" si="52"/>
        <v>0</v>
      </c>
      <c r="AS105" s="672">
        <f t="shared" si="47"/>
        <v>2.2075274113329209</v>
      </c>
      <c r="AT105" s="672">
        <f t="shared" si="48"/>
        <v>2.2710533800043722</v>
      </c>
      <c r="AU105" s="672">
        <f t="shared" si="49"/>
        <v>40.330429869458193</v>
      </c>
      <c r="AV105" s="672">
        <f t="shared" si="50"/>
        <v>44.809010660795487</v>
      </c>
      <c r="AZ105" s="661">
        <v>0.9250694444444445</v>
      </c>
      <c r="BA105" s="662">
        <f t="shared" si="35"/>
        <v>45526.925069444442</v>
      </c>
      <c r="BB105" s="661" t="s">
        <v>365</v>
      </c>
      <c r="BC105" s="663">
        <v>1.4E-2</v>
      </c>
      <c r="BD105" s="663">
        <v>0.123</v>
      </c>
      <c r="BE105" s="663">
        <v>0.123</v>
      </c>
      <c r="BF105" s="664">
        <f t="shared" si="54"/>
        <v>504.99904377615206</v>
      </c>
      <c r="BG105" s="505">
        <f t="shared" si="36"/>
        <v>4105.6832827329436</v>
      </c>
      <c r="BH105" s="665">
        <f t="shared" si="37"/>
        <v>57.479565958261212</v>
      </c>
      <c r="BI105" s="665">
        <f t="shared" si="38"/>
        <v>504.99904377615206</v>
      </c>
      <c r="BJ105" s="505">
        <f t="shared" si="55"/>
        <v>1442</v>
      </c>
      <c r="BK105" s="505">
        <f t="shared" si="39"/>
        <v>4.0725729336786456</v>
      </c>
      <c r="BL105" s="505">
        <f t="shared" si="40"/>
        <v>4.1393364243946893</v>
      </c>
      <c r="BM105" s="505">
        <f t="shared" si="41"/>
        <v>53.406993024582569</v>
      </c>
      <c r="BN105" s="505">
        <f t="shared" si="42"/>
        <v>61.618902382655904</v>
      </c>
    </row>
    <row r="106" spans="31:66" x14ac:dyDescent="0.25">
      <c r="AE106">
        <f>0.052/AE105</f>
        <v>0.11030303030303031</v>
      </c>
      <c r="AH106" s="676">
        <v>0.91741898148148149</v>
      </c>
      <c r="AI106" s="677">
        <f t="shared" si="53"/>
        <v>45526.91741898148</v>
      </c>
      <c r="AJ106" s="676" t="s">
        <v>329</v>
      </c>
      <c r="AK106" s="673">
        <v>1.9E-2</v>
      </c>
      <c r="AL106" s="673"/>
      <c r="AM106" s="673">
        <v>7.0499999999999993E-2</v>
      </c>
      <c r="AN106" s="674">
        <f t="shared" si="44"/>
        <v>157.83820991030385</v>
      </c>
      <c r="AO106" s="673">
        <f t="shared" si="45"/>
        <v>2238.8398568837429</v>
      </c>
      <c r="AP106" s="678">
        <f t="shared" si="46"/>
        <v>42.537957280791112</v>
      </c>
      <c r="AQ106" s="660">
        <f t="shared" si="51"/>
        <v>0</v>
      </c>
      <c r="AR106" s="497">
        <f t="shared" si="52"/>
        <v>0</v>
      </c>
      <c r="AS106" s="672">
        <f t="shared" si="47"/>
        <v>2.2075274113329209</v>
      </c>
      <c r="AT106" s="672">
        <f t="shared" si="48"/>
        <v>2.2710533800043722</v>
      </c>
      <c r="AU106" s="672">
        <f t="shared" si="49"/>
        <v>40.330429869458193</v>
      </c>
      <c r="AV106" s="672">
        <f t="shared" si="50"/>
        <v>44.809010660795487</v>
      </c>
      <c r="AW106">
        <f>0.123/0.57</f>
        <v>0.21578947368421053</v>
      </c>
      <c r="AZ106" s="661">
        <v>0.92643518518518519</v>
      </c>
      <c r="BA106" s="662">
        <f t="shared" si="35"/>
        <v>45526.926435185182</v>
      </c>
      <c r="BB106" s="661" t="s">
        <v>365</v>
      </c>
      <c r="BC106" s="663">
        <v>1.6E-2</v>
      </c>
      <c r="BD106" s="663">
        <v>0.123</v>
      </c>
      <c r="BE106" s="663">
        <v>0.123</v>
      </c>
      <c r="BF106" s="664">
        <f t="shared" si="54"/>
        <v>504.99904377615206</v>
      </c>
      <c r="BG106" s="505">
        <f t="shared" si="36"/>
        <v>4105.6832827329436</v>
      </c>
      <c r="BH106" s="665">
        <f t="shared" si="37"/>
        <v>65.690932523727099</v>
      </c>
      <c r="BI106" s="665">
        <f t="shared" si="38"/>
        <v>504.99904377615206</v>
      </c>
      <c r="BJ106" s="505">
        <f t="shared" si="55"/>
        <v>1442</v>
      </c>
      <c r="BK106" s="505">
        <f t="shared" si="39"/>
        <v>4.0725729336786456</v>
      </c>
      <c r="BL106" s="505">
        <f t="shared" si="40"/>
        <v>4.1393364243946893</v>
      </c>
      <c r="BM106" s="505">
        <f t="shared" si="41"/>
        <v>61.618359590048456</v>
      </c>
      <c r="BN106" s="505">
        <f t="shared" si="42"/>
        <v>69.830268948121784</v>
      </c>
    </row>
    <row r="107" spans="31:66" x14ac:dyDescent="0.25">
      <c r="AH107" s="676">
        <v>0.91811342592592593</v>
      </c>
      <c r="AI107" s="677">
        <f t="shared" si="53"/>
        <v>45526.918113425927</v>
      </c>
      <c r="AJ107" s="676" t="s">
        <v>329</v>
      </c>
      <c r="AK107" s="673">
        <v>1.7999999999999999E-2</v>
      </c>
      <c r="AL107" s="673"/>
      <c r="AM107" s="673">
        <v>7.0499999999999993E-2</v>
      </c>
      <c r="AN107" s="674">
        <f t="shared" si="44"/>
        <v>157.83820991030385</v>
      </c>
      <c r="AO107" s="673">
        <f t="shared" si="45"/>
        <v>2238.8398568837429</v>
      </c>
      <c r="AP107" s="678">
        <f t="shared" si="46"/>
        <v>40.299117423907369</v>
      </c>
      <c r="AQ107" s="660">
        <f t="shared" si="51"/>
        <v>0</v>
      </c>
      <c r="AR107" s="497">
        <f t="shared" si="52"/>
        <v>0</v>
      </c>
      <c r="AS107" s="672">
        <f t="shared" si="47"/>
        <v>2.2075274113329209</v>
      </c>
      <c r="AT107" s="672">
        <f t="shared" si="48"/>
        <v>2.2710533800043722</v>
      </c>
      <c r="AU107" s="672">
        <f t="shared" si="49"/>
        <v>38.09159001257445</v>
      </c>
      <c r="AV107" s="672">
        <f t="shared" si="50"/>
        <v>42.570170803911743</v>
      </c>
      <c r="AZ107" s="661">
        <v>0.92782407407407408</v>
      </c>
      <c r="BA107" s="662">
        <f t="shared" si="35"/>
        <v>45526.927824074075</v>
      </c>
      <c r="BB107" s="661" t="s">
        <v>365</v>
      </c>
      <c r="BC107" s="663">
        <v>1.4999999999999999E-2</v>
      </c>
      <c r="BD107" s="663">
        <v>0.123</v>
      </c>
      <c r="BE107" s="663">
        <v>0.123</v>
      </c>
      <c r="BF107" s="664">
        <f t="shared" si="54"/>
        <v>504.99904377615206</v>
      </c>
      <c r="BG107" s="505">
        <f t="shared" si="36"/>
        <v>4105.6832827329436</v>
      </c>
      <c r="BH107" s="665">
        <f t="shared" si="37"/>
        <v>61.585249240994152</v>
      </c>
      <c r="BI107" s="665">
        <f t="shared" si="38"/>
        <v>504.99904377615206</v>
      </c>
      <c r="BJ107" s="505">
        <f t="shared" si="55"/>
        <v>1442</v>
      </c>
      <c r="BK107" s="505">
        <f t="shared" si="39"/>
        <v>4.0725729336786456</v>
      </c>
      <c r="BL107" s="505">
        <f t="shared" si="40"/>
        <v>4.1393364243946893</v>
      </c>
      <c r="BM107" s="505">
        <f t="shared" si="41"/>
        <v>57.512676307315509</v>
      </c>
      <c r="BN107" s="505">
        <f t="shared" si="42"/>
        <v>65.724585665388844</v>
      </c>
    </row>
    <row r="108" spans="31:66" x14ac:dyDescent="0.25">
      <c r="AH108" s="676">
        <v>0.91876157407407411</v>
      </c>
      <c r="AI108" s="677">
        <f t="shared" si="53"/>
        <v>45526.918761574074</v>
      </c>
      <c r="AJ108" s="676" t="s">
        <v>329</v>
      </c>
      <c r="AK108" s="673">
        <v>0.02</v>
      </c>
      <c r="AL108" s="673"/>
      <c r="AM108" s="673">
        <v>7.0499999999999993E-2</v>
      </c>
      <c r="AN108" s="674">
        <f t="shared" si="44"/>
        <v>157.83820991030385</v>
      </c>
      <c r="AO108" s="673">
        <f t="shared" si="45"/>
        <v>2238.8398568837429</v>
      </c>
      <c r="AP108" s="678">
        <f t="shared" si="46"/>
        <v>44.776797137674855</v>
      </c>
      <c r="AQ108" s="660">
        <f t="shared" si="51"/>
        <v>0</v>
      </c>
      <c r="AR108" s="497">
        <f t="shared" si="52"/>
        <v>0</v>
      </c>
      <c r="AS108" s="672">
        <f t="shared" si="47"/>
        <v>2.2075274113329209</v>
      </c>
      <c r="AT108" s="672">
        <f t="shared" si="48"/>
        <v>2.2710533800043722</v>
      </c>
      <c r="AU108" s="672">
        <f t="shared" si="49"/>
        <v>42.569269726341936</v>
      </c>
      <c r="AV108" s="672">
        <f t="shared" si="50"/>
        <v>47.04785051767923</v>
      </c>
      <c r="AZ108" s="661">
        <v>0.92925925925925934</v>
      </c>
      <c r="BA108" s="662">
        <f t="shared" si="35"/>
        <v>45526.929259259261</v>
      </c>
      <c r="BB108" s="661" t="s">
        <v>365</v>
      </c>
      <c r="BC108" s="663">
        <v>1.4999999999999999E-2</v>
      </c>
      <c r="BD108" s="663">
        <v>0.123</v>
      </c>
      <c r="BE108" s="663">
        <v>0.123</v>
      </c>
      <c r="BF108" s="664">
        <f t="shared" si="54"/>
        <v>504.99904377615206</v>
      </c>
      <c r="BG108" s="505">
        <f t="shared" si="36"/>
        <v>4105.6832827329436</v>
      </c>
      <c r="BH108" s="665">
        <f t="shared" si="37"/>
        <v>61.585249240994152</v>
      </c>
      <c r="BI108" s="665">
        <f t="shared" si="38"/>
        <v>504.99904377615206</v>
      </c>
      <c r="BJ108" s="505">
        <f t="shared" si="55"/>
        <v>1442</v>
      </c>
      <c r="BK108" s="505">
        <f t="shared" si="39"/>
        <v>4.0725729336786456</v>
      </c>
      <c r="BL108" s="505">
        <f t="shared" si="40"/>
        <v>4.1393364243946893</v>
      </c>
      <c r="BM108" s="505">
        <f t="shared" si="41"/>
        <v>57.512676307315509</v>
      </c>
      <c r="BN108" s="505">
        <f t="shared" si="42"/>
        <v>65.724585665388844</v>
      </c>
    </row>
    <row r="109" spans="31:66" x14ac:dyDescent="0.25">
      <c r="AH109" s="670">
        <v>0.91932870370370379</v>
      </c>
      <c r="AI109" s="671">
        <f t="shared" si="53"/>
        <v>45526.919328703705</v>
      </c>
      <c r="AJ109" s="670" t="s">
        <v>329</v>
      </c>
      <c r="AK109" s="672">
        <v>0.01</v>
      </c>
      <c r="AL109" s="672">
        <v>3.7999999999999999E-2</v>
      </c>
      <c r="AM109" s="672">
        <v>0.03</v>
      </c>
      <c r="AN109" s="674">
        <f t="shared" si="44"/>
        <v>157.83820991030385</v>
      </c>
      <c r="AO109" s="672">
        <f>AN109/AM109</f>
        <v>5261.273663676795</v>
      </c>
      <c r="AP109" s="675">
        <f t="shared" si="46"/>
        <v>52.612736636767949</v>
      </c>
      <c r="AQ109" s="660">
        <f t="shared" si="51"/>
        <v>199.92839921971822</v>
      </c>
      <c r="AR109" s="497">
        <f t="shared" si="52"/>
        <v>1224.1066666666668</v>
      </c>
      <c r="AS109" s="672">
        <f t="shared" si="47"/>
        <v>5.0915551583968979</v>
      </c>
      <c r="AT109" s="672">
        <f t="shared" si="48"/>
        <v>5.4426968934587538</v>
      </c>
      <c r="AU109" s="672">
        <f t="shared" si="49"/>
        <v>47.521181478371048</v>
      </c>
      <c r="AV109" s="672">
        <f t="shared" si="50"/>
        <v>58.055433530226701</v>
      </c>
      <c r="AZ109" s="661">
        <v>0.93062500000000004</v>
      </c>
      <c r="BA109" s="662">
        <f t="shared" si="35"/>
        <v>45526.930625000001</v>
      </c>
      <c r="BB109" s="661" t="s">
        <v>365</v>
      </c>
      <c r="BC109" s="663">
        <v>1.4E-2</v>
      </c>
      <c r="BD109" s="663">
        <v>0.123</v>
      </c>
      <c r="BE109" s="663">
        <v>0.123</v>
      </c>
      <c r="BF109" s="664">
        <f t="shared" si="54"/>
        <v>504.99904377615206</v>
      </c>
      <c r="BG109" s="505">
        <f t="shared" si="36"/>
        <v>4105.6832827329436</v>
      </c>
      <c r="BH109" s="665">
        <f t="shared" si="37"/>
        <v>57.479565958261212</v>
      </c>
      <c r="BI109" s="665">
        <f t="shared" si="38"/>
        <v>504.99904377615206</v>
      </c>
      <c r="BJ109" s="505">
        <f t="shared" si="55"/>
        <v>1442</v>
      </c>
      <c r="BK109" s="505">
        <f t="shared" si="39"/>
        <v>4.0725729336786456</v>
      </c>
      <c r="BL109" s="505">
        <f t="shared" si="40"/>
        <v>4.1393364243946893</v>
      </c>
      <c r="BM109" s="505">
        <f t="shared" si="41"/>
        <v>53.406993024582569</v>
      </c>
      <c r="BN109" s="505">
        <f t="shared" si="42"/>
        <v>61.618902382655904</v>
      </c>
    </row>
    <row r="110" spans="31:66" x14ac:dyDescent="0.25">
      <c r="AH110" s="670">
        <v>0.91939814814814813</v>
      </c>
      <c r="AI110" s="671">
        <f t="shared" si="53"/>
        <v>45526.919398148151</v>
      </c>
      <c r="AJ110" s="670" t="s">
        <v>329</v>
      </c>
      <c r="AK110" s="672">
        <v>0.01</v>
      </c>
      <c r="AL110" s="672">
        <v>3.7999999999999999E-2</v>
      </c>
      <c r="AM110" s="672">
        <v>0.03</v>
      </c>
      <c r="AN110" s="674">
        <f t="shared" si="44"/>
        <v>157.83820991030385</v>
      </c>
      <c r="AO110" s="672">
        <f t="shared" si="45"/>
        <v>5261.273663676795</v>
      </c>
      <c r="AP110" s="675">
        <f t="shared" si="46"/>
        <v>52.612736636767949</v>
      </c>
      <c r="AQ110" s="660">
        <f t="shared" si="51"/>
        <v>199.92839921971822</v>
      </c>
      <c r="AR110" s="497">
        <f t="shared" si="52"/>
        <v>1224.1066666666668</v>
      </c>
      <c r="AS110" s="672">
        <f t="shared" si="47"/>
        <v>5.0915551583968979</v>
      </c>
      <c r="AT110" s="672">
        <f t="shared" si="48"/>
        <v>5.4426968934587538</v>
      </c>
      <c r="AU110" s="672">
        <f t="shared" si="49"/>
        <v>47.521181478371048</v>
      </c>
      <c r="AV110" s="672">
        <f t="shared" si="50"/>
        <v>58.055433530226701</v>
      </c>
      <c r="AZ110" s="661">
        <v>0.93273148148148144</v>
      </c>
      <c r="BA110" s="662">
        <f t="shared" si="35"/>
        <v>45526.93273148148</v>
      </c>
      <c r="BB110" s="661" t="s">
        <v>365</v>
      </c>
      <c r="BC110" s="663">
        <v>1.2999999999999999E-2</v>
      </c>
      <c r="BD110" s="663">
        <v>0.123</v>
      </c>
      <c r="BE110" s="663">
        <v>0.123</v>
      </c>
      <c r="BF110" s="664">
        <f t="shared" si="54"/>
        <v>504.99904377615206</v>
      </c>
      <c r="BG110" s="505">
        <f t="shared" si="36"/>
        <v>4105.6832827329436</v>
      </c>
      <c r="BH110" s="665">
        <f t="shared" si="37"/>
        <v>53.373882675528264</v>
      </c>
      <c r="BI110" s="665">
        <f t="shared" si="38"/>
        <v>504.99904377615206</v>
      </c>
      <c r="BJ110" s="505">
        <f t="shared" si="55"/>
        <v>1442</v>
      </c>
      <c r="BK110" s="505">
        <f t="shared" si="39"/>
        <v>4.0725729336786456</v>
      </c>
      <c r="BL110" s="505">
        <f t="shared" si="40"/>
        <v>4.1393364243946893</v>
      </c>
      <c r="BM110" s="505">
        <f t="shared" si="41"/>
        <v>49.301309741849622</v>
      </c>
      <c r="BN110" s="505">
        <f t="shared" si="42"/>
        <v>57.513219099922956</v>
      </c>
    </row>
    <row r="111" spans="31:66" x14ac:dyDescent="0.25">
      <c r="AH111" s="670">
        <v>0.91947916666666663</v>
      </c>
      <c r="AI111" s="671">
        <f t="shared" si="53"/>
        <v>45526.919479166667</v>
      </c>
      <c r="AJ111" s="670" t="s">
        <v>329</v>
      </c>
      <c r="AK111" s="672">
        <v>0.01</v>
      </c>
      <c r="AL111" s="672">
        <v>3.9E-2</v>
      </c>
      <c r="AM111" s="672">
        <v>0.03</v>
      </c>
      <c r="AN111" s="674">
        <f t="shared" si="44"/>
        <v>157.83820991030385</v>
      </c>
      <c r="AO111" s="672">
        <f t="shared" si="45"/>
        <v>5261.273663676795</v>
      </c>
      <c r="AP111" s="675">
        <f t="shared" si="46"/>
        <v>52.612736636767949</v>
      </c>
      <c r="AQ111" s="660">
        <f t="shared" si="51"/>
        <v>205.18967288339499</v>
      </c>
      <c r="AR111" s="497">
        <f t="shared" si="52"/>
        <v>1256.32</v>
      </c>
      <c r="AS111" s="672">
        <f t="shared" si="47"/>
        <v>5.0915551583968979</v>
      </c>
      <c r="AT111" s="672">
        <f t="shared" si="48"/>
        <v>5.4426968934587538</v>
      </c>
      <c r="AU111" s="672">
        <f t="shared" si="49"/>
        <v>47.521181478371048</v>
      </c>
      <c r="AV111" s="672">
        <f t="shared" si="50"/>
        <v>58.055433530226701</v>
      </c>
      <c r="AZ111" s="661">
        <v>0.93480324074074073</v>
      </c>
      <c r="BA111" s="662">
        <f t="shared" si="35"/>
        <v>45526.934803240743</v>
      </c>
      <c r="BB111" s="661" t="s">
        <v>365</v>
      </c>
      <c r="BC111" s="663">
        <v>1.6E-2</v>
      </c>
      <c r="BD111" s="663">
        <v>0.123</v>
      </c>
      <c r="BE111" s="663">
        <v>0.123</v>
      </c>
      <c r="BF111" s="664">
        <f t="shared" si="54"/>
        <v>504.99904377615206</v>
      </c>
      <c r="BG111" s="505">
        <f t="shared" si="36"/>
        <v>4105.6832827329436</v>
      </c>
      <c r="BH111" s="665">
        <f t="shared" si="37"/>
        <v>65.690932523727099</v>
      </c>
      <c r="BI111" s="665">
        <f t="shared" si="38"/>
        <v>504.99904377615206</v>
      </c>
      <c r="BJ111" s="505">
        <f t="shared" si="55"/>
        <v>1442</v>
      </c>
      <c r="BK111" s="505">
        <f t="shared" si="39"/>
        <v>4.0725729336786456</v>
      </c>
      <c r="BL111" s="505">
        <f t="shared" si="40"/>
        <v>4.1393364243946893</v>
      </c>
      <c r="BM111" s="505">
        <f t="shared" si="41"/>
        <v>61.618359590048456</v>
      </c>
      <c r="BN111" s="505">
        <f t="shared" si="42"/>
        <v>69.830268948121784</v>
      </c>
    </row>
    <row r="112" spans="31:66" x14ac:dyDescent="0.25">
      <c r="AH112" s="670">
        <v>0.91957175925925927</v>
      </c>
      <c r="AI112" s="671">
        <f t="shared" si="53"/>
        <v>45526.919571759259</v>
      </c>
      <c r="AJ112" s="670" t="s">
        <v>329</v>
      </c>
      <c r="AK112" s="672">
        <v>0.01</v>
      </c>
      <c r="AL112" s="672">
        <v>3.9E-2</v>
      </c>
      <c r="AM112" s="672">
        <v>0.03</v>
      </c>
      <c r="AN112" s="674">
        <f t="shared" si="44"/>
        <v>157.83820991030385</v>
      </c>
      <c r="AO112" s="672">
        <f t="shared" si="45"/>
        <v>5261.273663676795</v>
      </c>
      <c r="AP112" s="675">
        <f t="shared" si="46"/>
        <v>52.612736636767949</v>
      </c>
      <c r="AQ112" s="660">
        <f t="shared" si="51"/>
        <v>205.18967288339499</v>
      </c>
      <c r="AR112" s="497">
        <f t="shared" si="52"/>
        <v>1256.32</v>
      </c>
      <c r="AS112" s="672">
        <f t="shared" si="47"/>
        <v>5.0915551583968979</v>
      </c>
      <c r="AT112" s="672">
        <f t="shared" si="48"/>
        <v>5.4426968934587538</v>
      </c>
      <c r="AU112" s="672">
        <f t="shared" si="49"/>
        <v>47.521181478371048</v>
      </c>
      <c r="AV112" s="672">
        <f t="shared" si="50"/>
        <v>58.055433530226701</v>
      </c>
      <c r="AZ112" s="661">
        <v>0.9371990740740741</v>
      </c>
      <c r="BA112" s="662">
        <f t="shared" si="35"/>
        <v>45526.937199074076</v>
      </c>
      <c r="BB112" s="661" t="s">
        <v>365</v>
      </c>
      <c r="BC112" s="663">
        <v>1.4E-2</v>
      </c>
      <c r="BD112" s="663">
        <v>0.123</v>
      </c>
      <c r="BE112" s="663">
        <v>0.123</v>
      </c>
      <c r="BF112" s="664">
        <f t="shared" si="54"/>
        <v>504.99904377615206</v>
      </c>
      <c r="BG112" s="505">
        <f t="shared" si="36"/>
        <v>4105.6832827329436</v>
      </c>
      <c r="BH112" s="665">
        <f t="shared" si="37"/>
        <v>57.479565958261212</v>
      </c>
      <c r="BI112" s="665">
        <f t="shared" si="38"/>
        <v>504.99904377615206</v>
      </c>
      <c r="BJ112" s="505">
        <f t="shared" si="55"/>
        <v>1442</v>
      </c>
      <c r="BK112" s="505">
        <f t="shared" si="39"/>
        <v>4.0725729336786456</v>
      </c>
      <c r="BL112" s="505">
        <f t="shared" si="40"/>
        <v>4.1393364243946893</v>
      </c>
      <c r="BM112" s="505">
        <f t="shared" si="41"/>
        <v>53.406993024582569</v>
      </c>
      <c r="BN112" s="505">
        <f t="shared" si="42"/>
        <v>61.618902382655904</v>
      </c>
    </row>
    <row r="113" spans="34:66" x14ac:dyDescent="0.25">
      <c r="AH113" s="670">
        <v>0.9196643518518518</v>
      </c>
      <c r="AI113" s="671">
        <f t="shared" si="53"/>
        <v>45526.919664351852</v>
      </c>
      <c r="AJ113" s="670" t="s">
        <v>329</v>
      </c>
      <c r="AK113" s="672">
        <v>0.01</v>
      </c>
      <c r="AL113" s="672">
        <v>0.04</v>
      </c>
      <c r="AM113" s="672">
        <v>0.03</v>
      </c>
      <c r="AN113" s="674">
        <f t="shared" si="44"/>
        <v>157.83820991030385</v>
      </c>
      <c r="AO113" s="672">
        <f t="shared" si="45"/>
        <v>5261.273663676795</v>
      </c>
      <c r="AP113" s="675">
        <f t="shared" si="46"/>
        <v>52.612736636767949</v>
      </c>
      <c r="AQ113" s="660">
        <f t="shared" si="51"/>
        <v>210.45094654707179</v>
      </c>
      <c r="AR113" s="497">
        <f t="shared" si="52"/>
        <v>1288.5333333333333</v>
      </c>
      <c r="AS113" s="672">
        <f t="shared" si="47"/>
        <v>5.0915551583968979</v>
      </c>
      <c r="AT113" s="672">
        <f t="shared" si="48"/>
        <v>5.4426968934587538</v>
      </c>
      <c r="AU113" s="672">
        <f t="shared" si="49"/>
        <v>47.521181478371048</v>
      </c>
      <c r="AV113" s="672">
        <f t="shared" si="50"/>
        <v>58.055433530226701</v>
      </c>
      <c r="AZ113" s="661">
        <v>0.94100694444444455</v>
      </c>
      <c r="BA113" s="662">
        <f t="shared" si="35"/>
        <v>45526.941006944442</v>
      </c>
      <c r="BB113" s="661" t="s">
        <v>365</v>
      </c>
      <c r="BC113" s="663">
        <v>1.4E-2</v>
      </c>
      <c r="BD113" s="663">
        <v>0.123</v>
      </c>
      <c r="BE113" s="663">
        <v>0.123</v>
      </c>
      <c r="BF113" s="664">
        <f t="shared" si="54"/>
        <v>504.99904377615206</v>
      </c>
      <c r="BG113" s="505">
        <f t="shared" si="36"/>
        <v>4105.6832827329436</v>
      </c>
      <c r="BH113" s="665">
        <f t="shared" si="37"/>
        <v>57.479565958261212</v>
      </c>
      <c r="BI113" s="665">
        <f t="shared" si="38"/>
        <v>504.99904377615206</v>
      </c>
      <c r="BJ113" s="505">
        <f t="shared" si="55"/>
        <v>1442</v>
      </c>
      <c r="BK113" s="505">
        <f t="shared" si="39"/>
        <v>4.0725729336786456</v>
      </c>
      <c r="BL113" s="505">
        <f t="shared" si="40"/>
        <v>4.1393364243946893</v>
      </c>
      <c r="BM113" s="505">
        <f t="shared" si="41"/>
        <v>53.406993024582569</v>
      </c>
      <c r="BN113" s="505">
        <f t="shared" si="42"/>
        <v>61.618902382655904</v>
      </c>
    </row>
    <row r="114" spans="34:66" x14ac:dyDescent="0.25">
      <c r="AH114" s="670">
        <v>0.91978009259259252</v>
      </c>
      <c r="AI114" s="671">
        <f t="shared" si="53"/>
        <v>45526.91978009259</v>
      </c>
      <c r="AJ114" s="670" t="s">
        <v>329</v>
      </c>
      <c r="AK114" s="672">
        <v>8.9999999999999993E-3</v>
      </c>
      <c r="AL114" s="672">
        <v>0.04</v>
      </c>
      <c r="AM114" s="672">
        <v>0.03</v>
      </c>
      <c r="AN114" s="674">
        <f t="shared" si="44"/>
        <v>157.83820991030385</v>
      </c>
      <c r="AO114" s="672">
        <f t="shared" si="45"/>
        <v>5261.273663676795</v>
      </c>
      <c r="AP114" s="675">
        <f t="shared" si="46"/>
        <v>47.351462973091152</v>
      </c>
      <c r="AQ114" s="660">
        <f t="shared" si="51"/>
        <v>210.45094654707179</v>
      </c>
      <c r="AR114" s="497">
        <f t="shared" si="52"/>
        <v>1288.5333333333333</v>
      </c>
      <c r="AS114" s="672">
        <f t="shared" si="47"/>
        <v>5.0915551583968979</v>
      </c>
      <c r="AT114" s="672">
        <f t="shared" si="48"/>
        <v>5.4426968934587538</v>
      </c>
      <c r="AU114" s="672">
        <f t="shared" si="49"/>
        <v>42.259907814694252</v>
      </c>
      <c r="AV114" s="672">
        <f t="shared" si="50"/>
        <v>52.794159866549904</v>
      </c>
      <c r="AZ114" s="661">
        <v>0.94450231481481473</v>
      </c>
      <c r="BA114" s="662">
        <f t="shared" si="35"/>
        <v>45526.944502314815</v>
      </c>
      <c r="BB114" s="661" t="s">
        <v>365</v>
      </c>
      <c r="BC114" s="663">
        <v>1.2999999999999999E-2</v>
      </c>
      <c r="BD114" s="663">
        <v>0.123</v>
      </c>
      <c r="BE114" s="663">
        <v>0.123</v>
      </c>
      <c r="BF114" s="664">
        <f t="shared" si="54"/>
        <v>504.99904377615206</v>
      </c>
      <c r="BG114" s="505">
        <f t="shared" si="36"/>
        <v>4105.6832827329436</v>
      </c>
      <c r="BH114" s="665">
        <f t="shared" si="37"/>
        <v>53.373882675528264</v>
      </c>
      <c r="BI114" s="665">
        <f t="shared" si="38"/>
        <v>504.99904377615206</v>
      </c>
      <c r="BJ114" s="505">
        <f t="shared" si="55"/>
        <v>1442</v>
      </c>
      <c r="BK114" s="505">
        <f t="shared" si="39"/>
        <v>4.0725729336786456</v>
      </c>
      <c r="BL114" s="505">
        <f t="shared" si="40"/>
        <v>4.1393364243946893</v>
      </c>
      <c r="BM114" s="505">
        <f t="shared" si="41"/>
        <v>49.301309741849622</v>
      </c>
      <c r="BN114" s="505">
        <f t="shared" si="42"/>
        <v>57.513219099922956</v>
      </c>
    </row>
    <row r="115" spans="34:66" x14ac:dyDescent="0.25">
      <c r="AH115" s="670">
        <v>0.91991898148148143</v>
      </c>
      <c r="AI115" s="671">
        <f t="shared" si="53"/>
        <v>45526.919918981483</v>
      </c>
      <c r="AJ115" s="670" t="s">
        <v>329</v>
      </c>
      <c r="AK115" s="672">
        <v>8.9999999999999993E-3</v>
      </c>
      <c r="AL115" s="672">
        <v>4.1000000000000002E-2</v>
      </c>
      <c r="AM115" s="672">
        <v>0.03</v>
      </c>
      <c r="AN115" s="674">
        <f t="shared" si="44"/>
        <v>157.83820991030385</v>
      </c>
      <c r="AO115" s="672">
        <f t="shared" si="45"/>
        <v>5261.273663676795</v>
      </c>
      <c r="AP115" s="675">
        <f t="shared" si="46"/>
        <v>47.351462973091152</v>
      </c>
      <c r="AQ115" s="660">
        <f t="shared" si="51"/>
        <v>215.7122202107486</v>
      </c>
      <c r="AR115" s="497">
        <f t="shared" si="52"/>
        <v>1320.7466666666667</v>
      </c>
      <c r="AS115" s="672">
        <f t="shared" si="47"/>
        <v>5.0915551583968979</v>
      </c>
      <c r="AT115" s="672">
        <f t="shared" si="48"/>
        <v>5.4426968934587538</v>
      </c>
      <c r="AU115" s="672">
        <f t="shared" si="49"/>
        <v>42.259907814694252</v>
      </c>
      <c r="AV115" s="672">
        <f t="shared" si="50"/>
        <v>52.794159866549904</v>
      </c>
      <c r="AZ115" s="661">
        <v>0.94797453703703705</v>
      </c>
      <c r="BA115" s="662">
        <f t="shared" si="35"/>
        <v>45526.947974537034</v>
      </c>
      <c r="BB115" s="661" t="s">
        <v>365</v>
      </c>
      <c r="BC115" s="663">
        <v>1.2E-2</v>
      </c>
      <c r="BD115" s="663">
        <v>0.123</v>
      </c>
      <c r="BE115" s="663">
        <v>0.123</v>
      </c>
      <c r="BF115" s="664">
        <f t="shared" si="54"/>
        <v>504.99904377615206</v>
      </c>
      <c r="BG115" s="505">
        <f t="shared" si="36"/>
        <v>4105.6832827329436</v>
      </c>
      <c r="BH115" s="665">
        <f t="shared" si="37"/>
        <v>49.268199392795324</v>
      </c>
      <c r="BI115" s="665">
        <f t="shared" si="38"/>
        <v>504.99904377615206</v>
      </c>
      <c r="BJ115" s="505">
        <f t="shared" si="55"/>
        <v>1442</v>
      </c>
      <c r="BK115" s="505">
        <f t="shared" si="39"/>
        <v>4.0725729336786456</v>
      </c>
      <c r="BL115" s="505">
        <f t="shared" si="40"/>
        <v>4.1393364243946893</v>
      </c>
      <c r="BM115" s="505">
        <f t="shared" si="41"/>
        <v>45.195626459116681</v>
      </c>
      <c r="BN115" s="505">
        <f t="shared" si="42"/>
        <v>53.407535817190016</v>
      </c>
    </row>
    <row r="116" spans="34:66" x14ac:dyDescent="0.25">
      <c r="AH116" s="670">
        <v>0.92008101851851853</v>
      </c>
      <c r="AI116" s="671">
        <f t="shared" si="53"/>
        <v>45526.920081018521</v>
      </c>
      <c r="AJ116" s="670" t="s">
        <v>329</v>
      </c>
      <c r="AK116" s="672">
        <v>1.0999999999999999E-2</v>
      </c>
      <c r="AL116" s="672">
        <v>4.2000000000000003E-2</v>
      </c>
      <c r="AM116" s="672">
        <v>0.03</v>
      </c>
      <c r="AN116" s="674">
        <f t="shared" si="44"/>
        <v>157.83820991030385</v>
      </c>
      <c r="AO116" s="672">
        <f t="shared" si="45"/>
        <v>5261.273663676795</v>
      </c>
      <c r="AP116" s="675">
        <f t="shared" si="46"/>
        <v>57.874010300444745</v>
      </c>
      <c r="AQ116" s="660">
        <f t="shared" si="51"/>
        <v>220.9734938744254</v>
      </c>
      <c r="AR116" s="497">
        <f t="shared" si="52"/>
        <v>1352.96</v>
      </c>
      <c r="AS116" s="672">
        <f t="shared" si="47"/>
        <v>5.0915551583968979</v>
      </c>
      <c r="AT116" s="672">
        <f t="shared" si="48"/>
        <v>5.4426968934587538</v>
      </c>
      <c r="AU116" s="672">
        <f t="shared" si="49"/>
        <v>52.782455142047844</v>
      </c>
      <c r="AV116" s="672">
        <f t="shared" si="50"/>
        <v>63.316707193903497</v>
      </c>
      <c r="AZ116" s="661">
        <v>0.95142361111111118</v>
      </c>
      <c r="BA116" s="662">
        <f t="shared" si="35"/>
        <v>45526.951423611114</v>
      </c>
      <c r="BB116" s="661" t="s">
        <v>365</v>
      </c>
      <c r="BC116" s="663">
        <v>1.2E-2</v>
      </c>
      <c r="BD116" s="663">
        <v>0.123</v>
      </c>
      <c r="BE116" s="663">
        <v>0.123</v>
      </c>
      <c r="BF116" s="664">
        <f t="shared" si="54"/>
        <v>504.99904377615206</v>
      </c>
      <c r="BG116" s="505">
        <f t="shared" si="36"/>
        <v>4105.6832827329436</v>
      </c>
      <c r="BH116" s="665">
        <f t="shared" si="37"/>
        <v>49.268199392795324</v>
      </c>
      <c r="BI116" s="665">
        <f t="shared" si="38"/>
        <v>504.99904377615206</v>
      </c>
      <c r="BJ116" s="505">
        <f t="shared" si="55"/>
        <v>1442</v>
      </c>
      <c r="BK116" s="505">
        <f t="shared" si="39"/>
        <v>4.0725729336786456</v>
      </c>
      <c r="BL116" s="505">
        <f t="shared" si="40"/>
        <v>4.1393364243946893</v>
      </c>
      <c r="BM116" s="505">
        <f t="shared" si="41"/>
        <v>45.195626459116681</v>
      </c>
      <c r="BN116" s="505">
        <f t="shared" si="42"/>
        <v>53.407535817190016</v>
      </c>
    </row>
    <row r="117" spans="34:66" x14ac:dyDescent="0.25">
      <c r="AH117" s="670">
        <v>0.9202662037037036</v>
      </c>
      <c r="AI117" s="671">
        <f t="shared" si="53"/>
        <v>45526.920266203706</v>
      </c>
      <c r="AJ117" s="670" t="s">
        <v>329</v>
      </c>
      <c r="AK117" s="672">
        <v>8.9999999999999993E-3</v>
      </c>
      <c r="AL117" s="672">
        <v>4.2000000000000003E-2</v>
      </c>
      <c r="AM117" s="672">
        <v>0.03</v>
      </c>
      <c r="AN117" s="674">
        <f t="shared" si="44"/>
        <v>157.83820991030385</v>
      </c>
      <c r="AO117" s="672">
        <f t="shared" si="45"/>
        <v>5261.273663676795</v>
      </c>
      <c r="AP117" s="675">
        <f t="shared" si="46"/>
        <v>47.351462973091152</v>
      </c>
      <c r="AQ117" s="660">
        <f t="shared" si="51"/>
        <v>220.9734938744254</v>
      </c>
      <c r="AR117" s="497">
        <f t="shared" si="52"/>
        <v>1352.96</v>
      </c>
      <c r="AS117" s="672">
        <f t="shared" si="47"/>
        <v>5.0915551583968979</v>
      </c>
      <c r="AT117" s="672">
        <f t="shared" si="48"/>
        <v>5.4426968934587538</v>
      </c>
      <c r="AU117" s="672">
        <f t="shared" si="49"/>
        <v>42.259907814694252</v>
      </c>
      <c r="AV117" s="672">
        <f t="shared" si="50"/>
        <v>52.794159866549904</v>
      </c>
      <c r="AZ117" s="661">
        <v>0.95496527777777773</v>
      </c>
      <c r="BA117" s="662">
        <f t="shared" si="35"/>
        <v>45526.954965277779</v>
      </c>
      <c r="BB117" s="661" t="s">
        <v>365</v>
      </c>
      <c r="BC117" s="663">
        <v>1.2E-2</v>
      </c>
      <c r="BD117" s="663">
        <v>0.123</v>
      </c>
      <c r="BE117" s="663">
        <v>0.123</v>
      </c>
      <c r="BF117" s="664">
        <f t="shared" si="54"/>
        <v>504.99904377615206</v>
      </c>
      <c r="BG117" s="505">
        <f t="shared" si="36"/>
        <v>4105.6832827329436</v>
      </c>
      <c r="BH117" s="665">
        <f t="shared" si="37"/>
        <v>49.268199392795324</v>
      </c>
      <c r="BI117" s="665">
        <f t="shared" si="38"/>
        <v>504.99904377615206</v>
      </c>
      <c r="BJ117" s="505">
        <f t="shared" si="55"/>
        <v>1442</v>
      </c>
      <c r="BK117" s="505">
        <f t="shared" si="39"/>
        <v>4.0725729336786456</v>
      </c>
      <c r="BL117" s="505">
        <f t="shared" si="40"/>
        <v>4.1393364243946893</v>
      </c>
      <c r="BM117" s="505">
        <f t="shared" si="41"/>
        <v>45.195626459116681</v>
      </c>
      <c r="BN117" s="505">
        <f t="shared" si="42"/>
        <v>53.407535817190016</v>
      </c>
    </row>
    <row r="118" spans="34:66" x14ac:dyDescent="0.25">
      <c r="AH118" s="670">
        <v>0.92042824074074081</v>
      </c>
      <c r="AI118" s="671">
        <f t="shared" si="53"/>
        <v>45526.920428240737</v>
      </c>
      <c r="AJ118" s="670" t="s">
        <v>329</v>
      </c>
      <c r="AK118" s="672">
        <v>0.01</v>
      </c>
      <c r="AL118" s="672">
        <v>4.2000000000000003E-2</v>
      </c>
      <c r="AM118" s="672">
        <v>0.03</v>
      </c>
      <c r="AN118" s="674">
        <f t="shared" si="44"/>
        <v>157.83820991030385</v>
      </c>
      <c r="AO118" s="672">
        <f t="shared" si="45"/>
        <v>5261.273663676795</v>
      </c>
      <c r="AP118" s="675">
        <f t="shared" si="46"/>
        <v>52.612736636767949</v>
      </c>
      <c r="AQ118" s="660">
        <f t="shared" si="51"/>
        <v>220.9734938744254</v>
      </c>
      <c r="AR118" s="497">
        <f t="shared" si="52"/>
        <v>1352.96</v>
      </c>
      <c r="AS118" s="672">
        <f t="shared" si="47"/>
        <v>5.0915551583968979</v>
      </c>
      <c r="AT118" s="672">
        <f t="shared" si="48"/>
        <v>5.4426968934587538</v>
      </c>
      <c r="AU118" s="672">
        <f t="shared" si="49"/>
        <v>47.521181478371048</v>
      </c>
      <c r="AV118" s="672">
        <f t="shared" si="50"/>
        <v>58.055433530226701</v>
      </c>
      <c r="AZ118" s="661">
        <v>0.95834490740740741</v>
      </c>
      <c r="BA118" s="662">
        <f t="shared" si="35"/>
        <v>45526.958344907405</v>
      </c>
      <c r="BB118" s="661" t="s">
        <v>365</v>
      </c>
      <c r="BC118" s="663">
        <v>1.0999999999999999E-2</v>
      </c>
      <c r="BD118" s="663">
        <v>0.123</v>
      </c>
      <c r="BE118" s="663">
        <v>0.123</v>
      </c>
      <c r="BF118" s="664">
        <f t="shared" si="54"/>
        <v>504.99904377615206</v>
      </c>
      <c r="BG118" s="505">
        <f t="shared" si="36"/>
        <v>4105.6832827329436</v>
      </c>
      <c r="BH118" s="665">
        <f t="shared" si="37"/>
        <v>45.162516110062377</v>
      </c>
      <c r="BI118" s="665">
        <f t="shared" si="38"/>
        <v>504.99904377615206</v>
      </c>
      <c r="BJ118" s="505">
        <f t="shared" si="55"/>
        <v>1442</v>
      </c>
      <c r="BK118" s="505">
        <f t="shared" si="39"/>
        <v>4.0725729336786456</v>
      </c>
      <c r="BL118" s="505">
        <f t="shared" si="40"/>
        <v>4.1393364243946893</v>
      </c>
      <c r="BM118" s="505">
        <f t="shared" si="41"/>
        <v>41.089943176383734</v>
      </c>
      <c r="BN118" s="505">
        <f t="shared" si="42"/>
        <v>49.301852534457069</v>
      </c>
    </row>
    <row r="119" spans="34:66" x14ac:dyDescent="0.25">
      <c r="AH119" s="670">
        <v>0.92057870370370365</v>
      </c>
      <c r="AI119" s="671">
        <f t="shared" si="53"/>
        <v>45526.920578703706</v>
      </c>
      <c r="AJ119" s="670" t="s">
        <v>329</v>
      </c>
      <c r="AK119" s="672">
        <v>0.01</v>
      </c>
      <c r="AL119" s="672">
        <v>4.2000000000000003E-2</v>
      </c>
      <c r="AM119" s="672">
        <v>0.03</v>
      </c>
      <c r="AN119" s="674">
        <f t="shared" si="44"/>
        <v>157.83820991030385</v>
      </c>
      <c r="AO119" s="672">
        <f t="shared" si="45"/>
        <v>5261.273663676795</v>
      </c>
      <c r="AP119" s="675">
        <f t="shared" si="46"/>
        <v>52.612736636767949</v>
      </c>
      <c r="AQ119" s="660">
        <f t="shared" si="51"/>
        <v>220.9734938744254</v>
      </c>
      <c r="AR119" s="497">
        <f t="shared" si="52"/>
        <v>1352.96</v>
      </c>
      <c r="AS119" s="672">
        <f t="shared" si="47"/>
        <v>5.0915551583968979</v>
      </c>
      <c r="AT119" s="672">
        <f t="shared" si="48"/>
        <v>5.4426968934587538</v>
      </c>
      <c r="AU119" s="672">
        <f t="shared" si="49"/>
        <v>47.521181478371048</v>
      </c>
      <c r="AV119" s="672">
        <f t="shared" si="50"/>
        <v>58.055433530226701</v>
      </c>
      <c r="AZ119" s="661">
        <v>0.96186342592592589</v>
      </c>
      <c r="BA119" s="662">
        <f t="shared" si="35"/>
        <v>45526.961863425924</v>
      </c>
      <c r="BB119" s="661" t="s">
        <v>365</v>
      </c>
      <c r="BC119" s="663">
        <v>1.0999999999999999E-2</v>
      </c>
      <c r="BD119" s="663">
        <v>0.123</v>
      </c>
      <c r="BE119" s="663">
        <v>0.123</v>
      </c>
      <c r="BF119" s="664">
        <f t="shared" si="54"/>
        <v>504.99904377615206</v>
      </c>
      <c r="BG119" s="505">
        <f t="shared" si="36"/>
        <v>4105.6832827329436</v>
      </c>
      <c r="BH119" s="665">
        <f t="shared" si="37"/>
        <v>45.162516110062377</v>
      </c>
      <c r="BI119" s="665">
        <f t="shared" si="38"/>
        <v>504.99904377615206</v>
      </c>
      <c r="BJ119" s="505">
        <f t="shared" si="55"/>
        <v>1442</v>
      </c>
      <c r="BK119" s="505">
        <f t="shared" si="39"/>
        <v>4.0725729336786456</v>
      </c>
      <c r="BL119" s="505">
        <f t="shared" si="40"/>
        <v>4.1393364243946893</v>
      </c>
      <c r="BM119" s="505">
        <f t="shared" si="41"/>
        <v>41.089943176383734</v>
      </c>
      <c r="BN119" s="505">
        <f t="shared" si="42"/>
        <v>49.301852534457069</v>
      </c>
    </row>
    <row r="120" spans="34:66" x14ac:dyDescent="0.25">
      <c r="AH120" s="670">
        <v>0.92071759259259256</v>
      </c>
      <c r="AI120" s="671">
        <f t="shared" si="53"/>
        <v>45526.920717592591</v>
      </c>
      <c r="AJ120" s="670" t="s">
        <v>329</v>
      </c>
      <c r="AK120" s="672">
        <v>8.9999999999999993E-3</v>
      </c>
      <c r="AL120" s="672">
        <v>4.2000000000000003E-2</v>
      </c>
      <c r="AM120" s="672">
        <v>0.03</v>
      </c>
      <c r="AN120" s="674">
        <f t="shared" si="44"/>
        <v>157.83820991030385</v>
      </c>
      <c r="AO120" s="672">
        <f t="shared" si="45"/>
        <v>5261.273663676795</v>
      </c>
      <c r="AP120" s="675">
        <f t="shared" si="46"/>
        <v>47.351462973091152</v>
      </c>
      <c r="AQ120" s="660">
        <f t="shared" si="51"/>
        <v>220.9734938744254</v>
      </c>
      <c r="AR120" s="497">
        <f t="shared" si="52"/>
        <v>1352.96</v>
      </c>
      <c r="AS120" s="672">
        <f t="shared" si="47"/>
        <v>5.0915551583968979</v>
      </c>
      <c r="AT120" s="672">
        <f t="shared" si="48"/>
        <v>5.4426968934587538</v>
      </c>
      <c r="AU120" s="672">
        <f t="shared" si="49"/>
        <v>42.259907814694252</v>
      </c>
      <c r="AV120" s="672">
        <f t="shared" si="50"/>
        <v>52.794159866549904</v>
      </c>
      <c r="AZ120" s="661">
        <v>0.96534722222222225</v>
      </c>
      <c r="BA120" s="662">
        <f t="shared" si="35"/>
        <v>45526.96534722222</v>
      </c>
      <c r="BB120" s="661" t="s">
        <v>365</v>
      </c>
      <c r="BC120" s="663">
        <v>1.0999999999999999E-2</v>
      </c>
      <c r="BD120" s="663">
        <v>0.123</v>
      </c>
      <c r="BE120" s="663">
        <v>0.123</v>
      </c>
      <c r="BF120" s="664">
        <f t="shared" si="54"/>
        <v>504.99904377615206</v>
      </c>
      <c r="BG120" s="505">
        <f t="shared" si="36"/>
        <v>4105.6832827329436</v>
      </c>
      <c r="BH120" s="665">
        <f t="shared" si="37"/>
        <v>45.162516110062377</v>
      </c>
      <c r="BI120" s="665">
        <f t="shared" si="38"/>
        <v>504.99904377615206</v>
      </c>
      <c r="BJ120" s="505">
        <f t="shared" si="55"/>
        <v>1442</v>
      </c>
      <c r="BK120" s="505">
        <f t="shared" si="39"/>
        <v>4.0725729336786456</v>
      </c>
      <c r="BL120" s="505">
        <f t="shared" si="40"/>
        <v>4.1393364243946893</v>
      </c>
      <c r="BM120" s="505">
        <f t="shared" si="41"/>
        <v>41.089943176383734</v>
      </c>
      <c r="BN120" s="505">
        <f t="shared" si="42"/>
        <v>49.301852534457069</v>
      </c>
    </row>
    <row r="121" spans="34:66" x14ac:dyDescent="0.25">
      <c r="AH121" s="670">
        <v>0.92087962962962966</v>
      </c>
      <c r="AI121" s="671">
        <f t="shared" si="53"/>
        <v>45526.92087962963</v>
      </c>
      <c r="AJ121" s="670" t="s">
        <v>329</v>
      </c>
      <c r="AK121" s="672">
        <v>8.9999999999999993E-3</v>
      </c>
      <c r="AL121" s="672">
        <v>4.2999999999999997E-2</v>
      </c>
      <c r="AM121" s="672">
        <v>0.03</v>
      </c>
      <c r="AN121" s="674">
        <f t="shared" si="44"/>
        <v>157.83820991030385</v>
      </c>
      <c r="AO121" s="672">
        <f t="shared" si="45"/>
        <v>5261.273663676795</v>
      </c>
      <c r="AP121" s="675">
        <f t="shared" si="46"/>
        <v>47.351462973091152</v>
      </c>
      <c r="AQ121" s="660">
        <f t="shared" si="51"/>
        <v>226.23476753810218</v>
      </c>
      <c r="AR121" s="497">
        <f t="shared" si="52"/>
        <v>1385.1733333333334</v>
      </c>
      <c r="AS121" s="672">
        <f t="shared" si="47"/>
        <v>5.0915551583968979</v>
      </c>
      <c r="AT121" s="672">
        <f t="shared" si="48"/>
        <v>5.4426968934587538</v>
      </c>
      <c r="AU121" s="672">
        <f t="shared" si="49"/>
        <v>42.259907814694252</v>
      </c>
      <c r="AV121" s="672">
        <f t="shared" si="50"/>
        <v>52.794159866549904</v>
      </c>
      <c r="AZ121" s="661">
        <v>0.96880787037037042</v>
      </c>
      <c r="BA121" s="662">
        <f t="shared" si="35"/>
        <v>45526.968807870369</v>
      </c>
      <c r="BB121" s="661" t="s">
        <v>365</v>
      </c>
      <c r="BC121" s="663">
        <v>1.2E-2</v>
      </c>
      <c r="BD121" s="663">
        <v>0.123</v>
      </c>
      <c r="BE121" s="663">
        <v>0.123</v>
      </c>
      <c r="BF121" s="664">
        <f t="shared" si="54"/>
        <v>504.99904377615206</v>
      </c>
      <c r="BG121" s="505">
        <f t="shared" si="36"/>
        <v>4105.6832827329436</v>
      </c>
      <c r="BH121" s="665">
        <f t="shared" si="37"/>
        <v>49.268199392795324</v>
      </c>
      <c r="BI121" s="665">
        <f t="shared" si="38"/>
        <v>504.99904377615206</v>
      </c>
      <c r="BJ121" s="505">
        <f t="shared" si="55"/>
        <v>1442</v>
      </c>
      <c r="BK121" s="505">
        <f t="shared" si="39"/>
        <v>4.0725729336786456</v>
      </c>
      <c r="BL121" s="505">
        <f t="shared" si="40"/>
        <v>4.1393364243946893</v>
      </c>
      <c r="BM121" s="505">
        <f t="shared" si="41"/>
        <v>45.195626459116681</v>
      </c>
      <c r="BN121" s="505">
        <f t="shared" si="42"/>
        <v>53.407535817190016</v>
      </c>
    </row>
    <row r="122" spans="34:66" x14ac:dyDescent="0.25">
      <c r="AH122" s="670">
        <v>0.92099537037037038</v>
      </c>
      <c r="AI122" s="671">
        <f t="shared" si="53"/>
        <v>45526.920995370368</v>
      </c>
      <c r="AJ122" s="670" t="s">
        <v>329</v>
      </c>
      <c r="AK122" s="672">
        <v>0.01</v>
      </c>
      <c r="AL122" s="672">
        <v>4.2999999999999997E-2</v>
      </c>
      <c r="AM122" s="672">
        <v>0.03</v>
      </c>
      <c r="AN122" s="674">
        <f t="shared" si="44"/>
        <v>157.83820991030385</v>
      </c>
      <c r="AO122" s="672">
        <f t="shared" si="45"/>
        <v>5261.273663676795</v>
      </c>
      <c r="AP122" s="675">
        <f t="shared" si="46"/>
        <v>52.612736636767949</v>
      </c>
      <c r="AQ122" s="660">
        <f t="shared" si="51"/>
        <v>226.23476753810218</v>
      </c>
      <c r="AR122" s="497">
        <f t="shared" si="52"/>
        <v>1385.1733333333334</v>
      </c>
      <c r="AS122" s="672">
        <f t="shared" si="47"/>
        <v>5.0915551583968979</v>
      </c>
      <c r="AT122" s="672">
        <f t="shared" si="48"/>
        <v>5.4426968934587538</v>
      </c>
      <c r="AU122" s="672">
        <f t="shared" si="49"/>
        <v>47.521181478371048</v>
      </c>
      <c r="AV122" s="672">
        <f t="shared" si="50"/>
        <v>58.055433530226701</v>
      </c>
      <c r="AZ122" s="661">
        <v>0.97211805555555564</v>
      </c>
      <c r="BA122" s="662">
        <f t="shared" si="35"/>
        <v>45526.972118055557</v>
      </c>
      <c r="BB122" s="661" t="s">
        <v>365</v>
      </c>
      <c r="BC122" s="663">
        <v>1.2E-2</v>
      </c>
      <c r="BD122" s="663">
        <v>0.123</v>
      </c>
      <c r="BE122" s="663">
        <v>0.123</v>
      </c>
      <c r="BF122" s="664">
        <f t="shared" si="54"/>
        <v>504.99904377615206</v>
      </c>
      <c r="BG122" s="505">
        <f t="shared" si="36"/>
        <v>4105.6832827329436</v>
      </c>
      <c r="BH122" s="665">
        <f t="shared" si="37"/>
        <v>49.268199392795324</v>
      </c>
      <c r="BI122" s="665">
        <f t="shared" si="38"/>
        <v>504.99904377615206</v>
      </c>
      <c r="BJ122" s="505">
        <f t="shared" si="55"/>
        <v>1442</v>
      </c>
      <c r="BK122" s="505">
        <f t="shared" si="39"/>
        <v>4.0725729336786456</v>
      </c>
      <c r="BL122" s="505">
        <f t="shared" si="40"/>
        <v>4.1393364243946893</v>
      </c>
      <c r="BM122" s="505">
        <f t="shared" si="41"/>
        <v>45.195626459116681</v>
      </c>
      <c r="BN122" s="505">
        <f t="shared" si="42"/>
        <v>53.407535817190016</v>
      </c>
    </row>
    <row r="123" spans="34:66" x14ac:dyDescent="0.25">
      <c r="AH123" s="670">
        <v>0.92114583333333344</v>
      </c>
      <c r="AI123" s="671">
        <f t="shared" si="53"/>
        <v>45526.92114583333</v>
      </c>
      <c r="AJ123" s="670" t="s">
        <v>329</v>
      </c>
      <c r="AK123" s="672">
        <v>0.01</v>
      </c>
      <c r="AL123" s="672">
        <v>4.2999999999999997E-2</v>
      </c>
      <c r="AM123" s="672">
        <v>0.03</v>
      </c>
      <c r="AN123" s="674">
        <f t="shared" si="44"/>
        <v>157.83820991030385</v>
      </c>
      <c r="AO123" s="672">
        <f t="shared" si="45"/>
        <v>5261.273663676795</v>
      </c>
      <c r="AP123" s="675">
        <f t="shared" si="46"/>
        <v>52.612736636767949</v>
      </c>
      <c r="AQ123" s="660">
        <f t="shared" si="51"/>
        <v>226.23476753810218</v>
      </c>
      <c r="AR123" s="497">
        <f t="shared" si="52"/>
        <v>1385.1733333333334</v>
      </c>
      <c r="AS123" s="672">
        <f t="shared" si="47"/>
        <v>5.0915551583968979</v>
      </c>
      <c r="AT123" s="672">
        <f t="shared" si="48"/>
        <v>5.4426968934587538</v>
      </c>
      <c r="AU123" s="672">
        <f t="shared" si="49"/>
        <v>47.521181478371048</v>
      </c>
      <c r="AV123" s="672">
        <f t="shared" si="50"/>
        <v>58.055433530226701</v>
      </c>
      <c r="AZ123" s="680">
        <v>0.89392361111111107</v>
      </c>
      <c r="BA123" s="679">
        <f t="shared" si="35"/>
        <v>45526.893923611111</v>
      </c>
      <c r="BC123" s="681"/>
      <c r="BD123" s="681"/>
      <c r="BE123" s="681"/>
      <c r="BF123" s="306"/>
      <c r="BI123" s="665">
        <f t="shared" si="38"/>
        <v>0</v>
      </c>
      <c r="BJ123" s="505">
        <f t="shared" ref="BJ123" si="56">(BD123*BG123)/SIN(RADIANS($AC$6))</f>
        <v>0</v>
      </c>
    </row>
    <row r="124" spans="34:66" x14ac:dyDescent="0.25">
      <c r="AH124" s="670">
        <v>0.92140046296296296</v>
      </c>
      <c r="AI124" s="671">
        <f t="shared" si="53"/>
        <v>45526.921400462961</v>
      </c>
      <c r="AJ124" s="670" t="s">
        <v>329</v>
      </c>
      <c r="AK124" s="672">
        <v>8.9999999999999993E-3</v>
      </c>
      <c r="AL124" s="672">
        <v>4.2999999999999997E-2</v>
      </c>
      <c r="AM124" s="672">
        <v>0.03</v>
      </c>
      <c r="AN124" s="674">
        <f t="shared" si="44"/>
        <v>157.83820991030385</v>
      </c>
      <c r="AO124" s="672">
        <f t="shared" si="45"/>
        <v>5261.273663676795</v>
      </c>
      <c r="AP124" s="675">
        <f t="shared" si="46"/>
        <v>47.351462973091152</v>
      </c>
      <c r="AQ124" s="660">
        <f t="shared" si="51"/>
        <v>226.23476753810218</v>
      </c>
      <c r="AR124" s="497">
        <f t="shared" si="52"/>
        <v>1385.1733333333334</v>
      </c>
      <c r="AS124" s="672">
        <f t="shared" si="47"/>
        <v>5.0915551583968979</v>
      </c>
      <c r="AT124" s="672">
        <f t="shared" si="48"/>
        <v>5.4426968934587538</v>
      </c>
      <c r="AU124" s="672">
        <f t="shared" si="49"/>
        <v>42.259907814694252</v>
      </c>
      <c r="AV124" s="672">
        <f t="shared" si="50"/>
        <v>52.794159866549904</v>
      </c>
      <c r="AZ124" s="740">
        <v>0.89393518518518522</v>
      </c>
      <c r="BA124" s="741">
        <f t="shared" si="35"/>
        <v>45526.893935185188</v>
      </c>
      <c r="BB124" s="740" t="s">
        <v>366</v>
      </c>
      <c r="BC124" s="742">
        <v>3.0000000000000001E-3</v>
      </c>
      <c r="BD124" s="742">
        <v>2E-3</v>
      </c>
      <c r="BE124" s="742">
        <v>0.154421768707483</v>
      </c>
      <c r="BF124" s="743">
        <f>$AD$18</f>
        <v>754.30348542080753</v>
      </c>
      <c r="BG124" s="744">
        <f t="shared" ref="BG124:BG187" si="57">BF124/BE124</f>
        <v>4884.6965795972992</v>
      </c>
      <c r="BH124" s="745">
        <f t="shared" ref="BH124:BH187" si="58">BC124*BG124</f>
        <v>14.654089738791898</v>
      </c>
      <c r="BI124" s="745">
        <f t="shared" si="38"/>
        <v>9.7693931591945979</v>
      </c>
      <c r="BJ124" s="744">
        <f>BI124/SIN(RADIANS(-$AB$18))</f>
        <v>10.188977973568281</v>
      </c>
      <c r="BK124" s="744">
        <f t="shared" ref="BK124:BK187" si="59">0.001*((BF124/(BE124+0.001)))</f>
        <v>4.8532679282557316</v>
      </c>
      <c r="BL124" s="744">
        <f t="shared" ref="BL124:BL187" si="60">0.001*((BF124/(BE124-0.001)))</f>
        <v>4.9165349335724162</v>
      </c>
      <c r="BM124" s="744">
        <f t="shared" ref="BM124:BM187" si="61">BH124-BK124</f>
        <v>9.8008218105361671</v>
      </c>
      <c r="BN124" s="744">
        <f t="shared" ref="BN124:BN187" si="62">BH124+BL124</f>
        <v>19.570624672364314</v>
      </c>
    </row>
    <row r="125" spans="34:66" x14ac:dyDescent="0.25">
      <c r="AH125" s="670">
        <v>0.92166666666666675</v>
      </c>
      <c r="AI125" s="671">
        <f t="shared" si="53"/>
        <v>45526.921666666669</v>
      </c>
      <c r="AJ125" s="670" t="s">
        <v>329</v>
      </c>
      <c r="AK125" s="672">
        <v>0.01</v>
      </c>
      <c r="AL125" s="672">
        <v>4.3999999999999997E-2</v>
      </c>
      <c r="AM125" s="672">
        <v>0.03</v>
      </c>
      <c r="AN125" s="674">
        <f t="shared" si="44"/>
        <v>157.83820991030385</v>
      </c>
      <c r="AO125" s="672">
        <f t="shared" si="45"/>
        <v>5261.273663676795</v>
      </c>
      <c r="AP125" s="675">
        <f t="shared" si="46"/>
        <v>52.612736636767949</v>
      </c>
      <c r="AQ125" s="660">
        <f t="shared" si="51"/>
        <v>231.49604120177898</v>
      </c>
      <c r="AR125" s="497">
        <f t="shared" si="52"/>
        <v>1417.3866666666668</v>
      </c>
      <c r="AS125" s="672">
        <f t="shared" si="47"/>
        <v>5.0915551583968979</v>
      </c>
      <c r="AT125" s="672">
        <f t="shared" si="48"/>
        <v>5.4426968934587538</v>
      </c>
      <c r="AU125" s="672">
        <f t="shared" si="49"/>
        <v>47.521181478371048</v>
      </c>
      <c r="AV125" s="672">
        <f t="shared" si="50"/>
        <v>58.055433530226701</v>
      </c>
      <c r="AZ125" s="740">
        <v>0.89396990740740734</v>
      </c>
      <c r="BA125" s="741">
        <f t="shared" si="35"/>
        <v>45526.893969907411</v>
      </c>
      <c r="BB125" s="740" t="s">
        <v>366</v>
      </c>
      <c r="BC125" s="742">
        <v>5.0000000000000001E-3</v>
      </c>
      <c r="BD125" s="742">
        <v>8.0000000000000002E-3</v>
      </c>
      <c r="BE125" s="742">
        <v>0.154421768707483</v>
      </c>
      <c r="BF125" s="743">
        <f t="shared" ref="BF125:BF141" si="63">$AD$18</f>
        <v>754.30348542080753</v>
      </c>
      <c r="BG125" s="744">
        <f t="shared" si="57"/>
        <v>4884.6965795972992</v>
      </c>
      <c r="BH125" s="745">
        <f t="shared" si="58"/>
        <v>24.423482897986496</v>
      </c>
      <c r="BI125" s="745">
        <f t="shared" si="38"/>
        <v>39.077572636778392</v>
      </c>
      <c r="BJ125" s="744">
        <f t="shared" ref="BJ125:BJ141" si="64">BI125/SIN(RADIANS(-$AB$18))</f>
        <v>40.755911894273126</v>
      </c>
      <c r="BK125" s="744">
        <f t="shared" si="59"/>
        <v>4.8532679282557316</v>
      </c>
      <c r="BL125" s="744">
        <f t="shared" si="60"/>
        <v>4.9165349335724162</v>
      </c>
      <c r="BM125" s="744">
        <f t="shared" si="61"/>
        <v>19.570214969730763</v>
      </c>
      <c r="BN125" s="744">
        <f t="shared" si="62"/>
        <v>29.34001783155891</v>
      </c>
    </row>
    <row r="126" spans="34:66" x14ac:dyDescent="0.25">
      <c r="AH126" s="670">
        <v>0.92194444444444434</v>
      </c>
      <c r="AI126" s="671">
        <f t="shared" si="53"/>
        <v>45526.921944444446</v>
      </c>
      <c r="AJ126" s="670" t="s">
        <v>329</v>
      </c>
      <c r="AK126" s="672">
        <v>0.01</v>
      </c>
      <c r="AL126" s="672">
        <v>4.3999999999999997E-2</v>
      </c>
      <c r="AM126" s="672">
        <v>0.03</v>
      </c>
      <c r="AN126" s="674">
        <f t="shared" si="44"/>
        <v>157.83820991030385</v>
      </c>
      <c r="AO126" s="672">
        <f t="shared" si="45"/>
        <v>5261.273663676795</v>
      </c>
      <c r="AP126" s="675">
        <f t="shared" si="46"/>
        <v>52.612736636767949</v>
      </c>
      <c r="AQ126" s="660">
        <f t="shared" si="51"/>
        <v>231.49604120177898</v>
      </c>
      <c r="AR126" s="497">
        <f t="shared" si="52"/>
        <v>1417.3866666666668</v>
      </c>
      <c r="AS126" s="672">
        <f t="shared" si="47"/>
        <v>5.0915551583968979</v>
      </c>
      <c r="AT126" s="672">
        <f t="shared" si="48"/>
        <v>5.4426968934587538</v>
      </c>
      <c r="AU126" s="672">
        <f t="shared" si="49"/>
        <v>47.521181478371048</v>
      </c>
      <c r="AV126" s="672">
        <f t="shared" si="50"/>
        <v>58.055433530226701</v>
      </c>
      <c r="AZ126" s="740">
        <v>0.89400462962962957</v>
      </c>
      <c r="BA126" s="741">
        <f t="shared" si="35"/>
        <v>45526.894004629627</v>
      </c>
      <c r="BB126" s="740" t="s">
        <v>366</v>
      </c>
      <c r="BC126" s="742">
        <v>5.0000000000000001E-3</v>
      </c>
      <c r="BD126" s="742">
        <v>1.4999999999999999E-2</v>
      </c>
      <c r="BE126" s="742">
        <v>0.154421768707483</v>
      </c>
      <c r="BF126" s="743">
        <f t="shared" si="63"/>
        <v>754.30348542080753</v>
      </c>
      <c r="BG126" s="744">
        <f t="shared" si="57"/>
        <v>4884.6965795972992</v>
      </c>
      <c r="BH126" s="745">
        <f t="shared" si="58"/>
        <v>24.423482897986496</v>
      </c>
      <c r="BI126" s="745">
        <f t="shared" si="38"/>
        <v>73.27044869395948</v>
      </c>
      <c r="BJ126" s="744">
        <f t="shared" si="64"/>
        <v>76.417334801762095</v>
      </c>
      <c r="BK126" s="744">
        <f t="shared" si="59"/>
        <v>4.8532679282557316</v>
      </c>
      <c r="BL126" s="744">
        <f t="shared" si="60"/>
        <v>4.9165349335724162</v>
      </c>
      <c r="BM126" s="744">
        <f t="shared" si="61"/>
        <v>19.570214969730763</v>
      </c>
      <c r="BN126" s="744">
        <f t="shared" si="62"/>
        <v>29.34001783155891</v>
      </c>
    </row>
    <row r="127" spans="34:66" x14ac:dyDescent="0.25">
      <c r="AH127" s="670">
        <v>0.92219907407407409</v>
      </c>
      <c r="AI127" s="671">
        <f t="shared" si="53"/>
        <v>45526.922199074077</v>
      </c>
      <c r="AJ127" s="670" t="s">
        <v>329</v>
      </c>
      <c r="AK127" s="672">
        <v>0.01</v>
      </c>
      <c r="AL127" s="672">
        <v>4.3999999999999997E-2</v>
      </c>
      <c r="AM127" s="672">
        <v>0.03</v>
      </c>
      <c r="AN127" s="674">
        <f t="shared" si="44"/>
        <v>157.83820991030385</v>
      </c>
      <c r="AO127" s="672">
        <f t="shared" si="45"/>
        <v>5261.273663676795</v>
      </c>
      <c r="AP127" s="675">
        <f t="shared" si="46"/>
        <v>52.612736636767949</v>
      </c>
      <c r="AQ127" s="660">
        <f t="shared" si="51"/>
        <v>231.49604120177898</v>
      </c>
      <c r="AR127" s="497">
        <f t="shared" si="52"/>
        <v>1417.3866666666668</v>
      </c>
      <c r="AS127" s="672">
        <f t="shared" si="47"/>
        <v>5.0915551583968979</v>
      </c>
      <c r="AT127" s="672">
        <f t="shared" si="48"/>
        <v>5.4426968934587538</v>
      </c>
      <c r="AU127" s="672">
        <f t="shared" si="49"/>
        <v>47.521181478371048</v>
      </c>
      <c r="AV127" s="672">
        <f t="shared" si="50"/>
        <v>58.055433530226701</v>
      </c>
      <c r="AZ127" s="740">
        <v>0.89405092592592583</v>
      </c>
      <c r="BA127" s="741">
        <f t="shared" si="35"/>
        <v>45526.894050925926</v>
      </c>
      <c r="BB127" s="740" t="s">
        <v>366</v>
      </c>
      <c r="BC127" s="742">
        <v>7.0000000000000001E-3</v>
      </c>
      <c r="BD127" s="742">
        <v>1.9E-2</v>
      </c>
      <c r="BE127" s="742">
        <v>0.154421768707483</v>
      </c>
      <c r="BF127" s="743">
        <f t="shared" si="63"/>
        <v>754.30348542080753</v>
      </c>
      <c r="BG127" s="744">
        <f t="shared" si="57"/>
        <v>4884.6965795972992</v>
      </c>
      <c r="BH127" s="745">
        <f t="shared" si="58"/>
        <v>34.192876057181095</v>
      </c>
      <c r="BI127" s="745">
        <f t="shared" si="38"/>
        <v>92.80923501234868</v>
      </c>
      <c r="BJ127" s="744">
        <f t="shared" si="64"/>
        <v>96.795290748898665</v>
      </c>
      <c r="BK127" s="744">
        <f t="shared" si="59"/>
        <v>4.8532679282557316</v>
      </c>
      <c r="BL127" s="744">
        <f t="shared" si="60"/>
        <v>4.9165349335724162</v>
      </c>
      <c r="BM127" s="744">
        <f t="shared" si="61"/>
        <v>29.339608128925363</v>
      </c>
      <c r="BN127" s="744">
        <f t="shared" si="62"/>
        <v>39.10941099075351</v>
      </c>
    </row>
    <row r="128" spans="34:66" x14ac:dyDescent="0.25">
      <c r="AH128" s="670">
        <v>0.92249999999999999</v>
      </c>
      <c r="AI128" s="671">
        <f t="shared" si="53"/>
        <v>45526.922500000001</v>
      </c>
      <c r="AJ128" s="670" t="s">
        <v>329</v>
      </c>
      <c r="AK128" s="672">
        <v>0.01</v>
      </c>
      <c r="AL128" s="672">
        <v>4.3999999999999997E-2</v>
      </c>
      <c r="AM128" s="672">
        <v>0.03</v>
      </c>
      <c r="AN128" s="674">
        <f t="shared" si="44"/>
        <v>157.83820991030385</v>
      </c>
      <c r="AO128" s="672">
        <f t="shared" si="45"/>
        <v>5261.273663676795</v>
      </c>
      <c r="AP128" s="675">
        <f t="shared" si="46"/>
        <v>52.612736636767949</v>
      </c>
      <c r="AQ128" s="660">
        <f t="shared" si="51"/>
        <v>231.49604120177898</v>
      </c>
      <c r="AR128" s="497">
        <f t="shared" si="52"/>
        <v>1417.3866666666668</v>
      </c>
      <c r="AS128" s="672">
        <f t="shared" si="47"/>
        <v>5.0915551583968979</v>
      </c>
      <c r="AT128" s="672">
        <f t="shared" si="48"/>
        <v>5.4426968934587538</v>
      </c>
      <c r="AU128" s="672">
        <f t="shared" si="49"/>
        <v>47.521181478371048</v>
      </c>
      <c r="AV128" s="672">
        <f t="shared" si="50"/>
        <v>58.055433530226701</v>
      </c>
      <c r="AZ128" s="740">
        <v>0.89410879629629625</v>
      </c>
      <c r="BA128" s="741">
        <f t="shared" si="35"/>
        <v>45526.894108796296</v>
      </c>
      <c r="BB128" s="740" t="s">
        <v>366</v>
      </c>
      <c r="BC128" s="742">
        <v>0.01</v>
      </c>
      <c r="BD128" s="742">
        <v>2.1999999999999999E-2</v>
      </c>
      <c r="BE128" s="742">
        <v>0.154421768707483</v>
      </c>
      <c r="BF128" s="743">
        <f t="shared" si="63"/>
        <v>754.30348542080753</v>
      </c>
      <c r="BG128" s="744">
        <f t="shared" si="57"/>
        <v>4884.6965795972992</v>
      </c>
      <c r="BH128" s="745">
        <f t="shared" si="58"/>
        <v>48.846965795972991</v>
      </c>
      <c r="BI128" s="745">
        <f t="shared" si="38"/>
        <v>107.46332475114058</v>
      </c>
      <c r="BJ128" s="744">
        <f t="shared" si="64"/>
        <v>112.07875770925109</v>
      </c>
      <c r="BK128" s="744">
        <f t="shared" si="59"/>
        <v>4.8532679282557316</v>
      </c>
      <c r="BL128" s="744">
        <f t="shared" si="60"/>
        <v>4.9165349335724162</v>
      </c>
      <c r="BM128" s="744">
        <f t="shared" si="61"/>
        <v>43.993697867717259</v>
      </c>
      <c r="BN128" s="744">
        <f t="shared" si="62"/>
        <v>53.763500729545406</v>
      </c>
    </row>
    <row r="129" spans="34:66" x14ac:dyDescent="0.25">
      <c r="AH129" s="670">
        <v>0.92281250000000004</v>
      </c>
      <c r="AI129" s="671">
        <f t="shared" si="53"/>
        <v>45526.922812500001</v>
      </c>
      <c r="AJ129" s="670" t="s">
        <v>329</v>
      </c>
      <c r="AK129" s="672">
        <v>8.9999999999999993E-3</v>
      </c>
      <c r="AL129" s="672">
        <v>4.3999999999999997E-2</v>
      </c>
      <c r="AM129" s="672">
        <v>0.03</v>
      </c>
      <c r="AN129" s="674">
        <f t="shared" si="44"/>
        <v>157.83820991030385</v>
      </c>
      <c r="AO129" s="672">
        <f t="shared" si="45"/>
        <v>5261.273663676795</v>
      </c>
      <c r="AP129" s="675">
        <f t="shared" si="46"/>
        <v>47.351462973091152</v>
      </c>
      <c r="AQ129" s="660">
        <f t="shared" si="51"/>
        <v>231.49604120177898</v>
      </c>
      <c r="AR129" s="497">
        <f t="shared" si="52"/>
        <v>1417.3866666666668</v>
      </c>
      <c r="AS129" s="672">
        <f t="shared" si="47"/>
        <v>5.0915551583968979</v>
      </c>
      <c r="AT129" s="672">
        <f t="shared" si="48"/>
        <v>5.4426968934587538</v>
      </c>
      <c r="AU129" s="672">
        <f t="shared" si="49"/>
        <v>42.259907814694252</v>
      </c>
      <c r="AV129" s="672">
        <f t="shared" si="50"/>
        <v>52.794159866549904</v>
      </c>
      <c r="AZ129" s="740">
        <v>0.89415509259259263</v>
      </c>
      <c r="BA129" s="741">
        <f t="shared" si="35"/>
        <v>45526.894155092596</v>
      </c>
      <c r="BB129" s="740" t="s">
        <v>366</v>
      </c>
      <c r="BC129" s="742">
        <v>7.0000000000000001E-3</v>
      </c>
      <c r="BD129" s="742">
        <v>2.8000000000000001E-2</v>
      </c>
      <c r="BE129" s="742">
        <v>0.154421768707483</v>
      </c>
      <c r="BF129" s="743">
        <f t="shared" si="63"/>
        <v>754.30348542080753</v>
      </c>
      <c r="BG129" s="744">
        <f t="shared" si="57"/>
        <v>4884.6965795972992</v>
      </c>
      <c r="BH129" s="745">
        <f t="shared" si="58"/>
        <v>34.192876057181095</v>
      </c>
      <c r="BI129" s="745">
        <f t="shared" si="38"/>
        <v>136.77150422872438</v>
      </c>
      <c r="BJ129" s="744">
        <f t="shared" si="64"/>
        <v>142.64569162995593</v>
      </c>
      <c r="BK129" s="744">
        <f t="shared" si="59"/>
        <v>4.8532679282557316</v>
      </c>
      <c r="BL129" s="744">
        <f t="shared" si="60"/>
        <v>4.9165349335724162</v>
      </c>
      <c r="BM129" s="744">
        <f t="shared" si="61"/>
        <v>29.339608128925363</v>
      </c>
      <c r="BN129" s="744">
        <f t="shared" si="62"/>
        <v>39.10941099075351</v>
      </c>
    </row>
    <row r="130" spans="34:66" x14ac:dyDescent="0.25">
      <c r="AH130" s="670">
        <v>0.92310185185185178</v>
      </c>
      <c r="AI130" s="671">
        <f t="shared" si="53"/>
        <v>45526.923101851855</v>
      </c>
      <c r="AJ130" s="670" t="s">
        <v>329</v>
      </c>
      <c r="AK130" s="672">
        <v>0.01</v>
      </c>
      <c r="AL130" s="672">
        <v>4.3999999999999997E-2</v>
      </c>
      <c r="AM130" s="672">
        <v>0.03</v>
      </c>
      <c r="AN130" s="674">
        <f t="shared" si="44"/>
        <v>157.83820991030385</v>
      </c>
      <c r="AO130" s="672">
        <f t="shared" si="45"/>
        <v>5261.273663676795</v>
      </c>
      <c r="AP130" s="675">
        <f t="shared" si="46"/>
        <v>52.612736636767949</v>
      </c>
      <c r="AQ130" s="660">
        <f t="shared" si="51"/>
        <v>231.49604120177898</v>
      </c>
      <c r="AR130" s="497">
        <f t="shared" si="52"/>
        <v>1417.3866666666668</v>
      </c>
      <c r="AS130" s="672">
        <f t="shared" si="47"/>
        <v>5.0915551583968979</v>
      </c>
      <c r="AT130" s="672">
        <f t="shared" si="48"/>
        <v>5.4426968934587538</v>
      </c>
      <c r="AU130" s="672">
        <f t="shared" si="49"/>
        <v>47.521181478371048</v>
      </c>
      <c r="AV130" s="672">
        <f t="shared" si="50"/>
        <v>58.055433530226701</v>
      </c>
      <c r="AZ130" s="740">
        <v>0.89422453703703697</v>
      </c>
      <c r="BA130" s="741">
        <f t="shared" si="35"/>
        <v>45526.894224537034</v>
      </c>
      <c r="BB130" s="740" t="s">
        <v>366</v>
      </c>
      <c r="BC130" s="742">
        <v>8.9999999999999993E-3</v>
      </c>
      <c r="BD130" s="742">
        <v>3.6999999999999998E-2</v>
      </c>
      <c r="BE130" s="742">
        <v>0.154421768707483</v>
      </c>
      <c r="BF130" s="743">
        <f t="shared" si="63"/>
        <v>754.30348542080753</v>
      </c>
      <c r="BG130" s="744">
        <f t="shared" si="57"/>
        <v>4884.6965795972992</v>
      </c>
      <c r="BH130" s="745">
        <f t="shared" si="58"/>
        <v>43.962269216375688</v>
      </c>
      <c r="BI130" s="745">
        <f t="shared" si="38"/>
        <v>180.73377344510007</v>
      </c>
      <c r="BJ130" s="744">
        <f t="shared" si="64"/>
        <v>188.49609251101322</v>
      </c>
      <c r="BK130" s="744">
        <f t="shared" si="59"/>
        <v>4.8532679282557316</v>
      </c>
      <c r="BL130" s="744">
        <f t="shared" si="60"/>
        <v>4.9165349335724162</v>
      </c>
      <c r="BM130" s="744">
        <f t="shared" si="61"/>
        <v>39.109001288119956</v>
      </c>
      <c r="BN130" s="744">
        <f t="shared" si="62"/>
        <v>48.878804149948103</v>
      </c>
    </row>
    <row r="131" spans="34:66" x14ac:dyDescent="0.25">
      <c r="AH131" s="670">
        <v>0.92337962962962961</v>
      </c>
      <c r="AI131" s="671">
        <f t="shared" si="53"/>
        <v>45526.923379629632</v>
      </c>
      <c r="AJ131" s="670" t="s">
        <v>329</v>
      </c>
      <c r="AK131" s="672">
        <v>8.9999999999999993E-3</v>
      </c>
      <c r="AL131" s="672">
        <v>4.3999999999999997E-2</v>
      </c>
      <c r="AM131" s="672">
        <v>0.03</v>
      </c>
      <c r="AN131" s="674">
        <f t="shared" si="44"/>
        <v>157.83820991030385</v>
      </c>
      <c r="AO131" s="672">
        <f t="shared" si="45"/>
        <v>5261.273663676795</v>
      </c>
      <c r="AP131" s="675">
        <f t="shared" si="46"/>
        <v>47.351462973091152</v>
      </c>
      <c r="AQ131" s="660">
        <f t="shared" si="51"/>
        <v>231.49604120177898</v>
      </c>
      <c r="AR131" s="497">
        <f t="shared" si="52"/>
        <v>1417.3866666666668</v>
      </c>
      <c r="AS131" s="672">
        <f t="shared" si="47"/>
        <v>5.0915551583968979</v>
      </c>
      <c r="AT131" s="672">
        <f t="shared" si="48"/>
        <v>5.4426968934587538</v>
      </c>
      <c r="AU131" s="672">
        <f t="shared" si="49"/>
        <v>42.259907814694252</v>
      </c>
      <c r="AV131" s="672">
        <f t="shared" si="50"/>
        <v>52.794159866549904</v>
      </c>
      <c r="AZ131" s="740">
        <v>0.89431712962962961</v>
      </c>
      <c r="BA131" s="741">
        <f t="shared" si="35"/>
        <v>45526.894317129627</v>
      </c>
      <c r="BB131" s="740" t="s">
        <v>366</v>
      </c>
      <c r="BC131" s="742">
        <v>8.0000000000000002E-3</v>
      </c>
      <c r="BD131" s="742">
        <v>4.3999999999999997E-2</v>
      </c>
      <c r="BE131" s="742">
        <v>0.154421768707483</v>
      </c>
      <c r="BF131" s="743">
        <f t="shared" si="63"/>
        <v>754.30348542080753</v>
      </c>
      <c r="BG131" s="744">
        <f t="shared" si="57"/>
        <v>4884.6965795972992</v>
      </c>
      <c r="BH131" s="745">
        <f t="shared" si="58"/>
        <v>39.077572636778392</v>
      </c>
      <c r="BI131" s="745">
        <f t="shared" si="38"/>
        <v>214.92664950228115</v>
      </c>
      <c r="BJ131" s="744">
        <f t="shared" si="64"/>
        <v>224.15751541850219</v>
      </c>
      <c r="BK131" s="744">
        <f t="shared" si="59"/>
        <v>4.8532679282557316</v>
      </c>
      <c r="BL131" s="744">
        <f t="shared" si="60"/>
        <v>4.9165349335724162</v>
      </c>
      <c r="BM131" s="744">
        <f t="shared" si="61"/>
        <v>34.224304708522659</v>
      </c>
      <c r="BN131" s="744">
        <f t="shared" si="62"/>
        <v>43.994107570350806</v>
      </c>
    </row>
    <row r="132" spans="34:66" x14ac:dyDescent="0.25">
      <c r="AH132" s="670">
        <v>0.92365740740740743</v>
      </c>
      <c r="AI132" s="671">
        <f t="shared" si="53"/>
        <v>45526.923657407409</v>
      </c>
      <c r="AJ132" s="670" t="s">
        <v>329</v>
      </c>
      <c r="AK132" s="672">
        <v>8.9999999999999993E-3</v>
      </c>
      <c r="AL132" s="672">
        <v>4.3999999999999997E-2</v>
      </c>
      <c r="AM132" s="672">
        <v>0.03</v>
      </c>
      <c r="AN132" s="674">
        <f t="shared" si="44"/>
        <v>157.83820991030385</v>
      </c>
      <c r="AO132" s="672">
        <f t="shared" si="45"/>
        <v>5261.273663676795</v>
      </c>
      <c r="AP132" s="675">
        <f t="shared" si="46"/>
        <v>47.351462973091152</v>
      </c>
      <c r="AQ132" s="660">
        <f t="shared" si="51"/>
        <v>231.49604120177898</v>
      </c>
      <c r="AR132" s="497">
        <f t="shared" si="52"/>
        <v>1417.3866666666668</v>
      </c>
      <c r="AS132" s="672">
        <f t="shared" si="47"/>
        <v>5.0915551583968979</v>
      </c>
      <c r="AT132" s="672">
        <f t="shared" si="48"/>
        <v>5.4426968934587538</v>
      </c>
      <c r="AU132" s="672">
        <f t="shared" si="49"/>
        <v>42.259907814694252</v>
      </c>
      <c r="AV132" s="672">
        <f t="shared" si="50"/>
        <v>52.794159866549904</v>
      </c>
      <c r="AZ132" s="740">
        <v>0.89438657407407407</v>
      </c>
      <c r="BA132" s="741">
        <f t="shared" si="35"/>
        <v>45526.894386574073</v>
      </c>
      <c r="BB132" s="740" t="s">
        <v>366</v>
      </c>
      <c r="BC132" s="742">
        <v>8.9999999999999993E-3</v>
      </c>
      <c r="BD132" s="742">
        <v>0.06</v>
      </c>
      <c r="BE132" s="742">
        <v>0.154421768707483</v>
      </c>
      <c r="BF132" s="743">
        <f t="shared" si="63"/>
        <v>754.30348542080753</v>
      </c>
      <c r="BG132" s="744">
        <f t="shared" si="57"/>
        <v>4884.6965795972992</v>
      </c>
      <c r="BH132" s="745">
        <f t="shared" si="58"/>
        <v>43.962269216375688</v>
      </c>
      <c r="BI132" s="745">
        <f t="shared" si="38"/>
        <v>293.08179477583792</v>
      </c>
      <c r="BJ132" s="744">
        <f t="shared" si="64"/>
        <v>305.66933920704838</v>
      </c>
      <c r="BK132" s="744">
        <f t="shared" si="59"/>
        <v>4.8532679282557316</v>
      </c>
      <c r="BL132" s="744">
        <f t="shared" si="60"/>
        <v>4.9165349335724162</v>
      </c>
      <c r="BM132" s="744">
        <f t="shared" si="61"/>
        <v>39.109001288119956</v>
      </c>
      <c r="BN132" s="744">
        <f t="shared" si="62"/>
        <v>48.878804149948103</v>
      </c>
    </row>
    <row r="133" spans="34:66" x14ac:dyDescent="0.25">
      <c r="AH133" s="670">
        <v>0.92392361111111121</v>
      </c>
      <c r="AI133" s="671">
        <f t="shared" si="53"/>
        <v>45526.92392361111</v>
      </c>
      <c r="AJ133" s="670" t="s">
        <v>329</v>
      </c>
      <c r="AK133" s="672">
        <v>0.01</v>
      </c>
      <c r="AL133" s="672">
        <v>4.3999999999999997E-2</v>
      </c>
      <c r="AM133" s="672">
        <v>0.03</v>
      </c>
      <c r="AN133" s="674">
        <f t="shared" si="44"/>
        <v>157.83820991030385</v>
      </c>
      <c r="AO133" s="672">
        <f t="shared" si="45"/>
        <v>5261.273663676795</v>
      </c>
      <c r="AP133" s="675">
        <f t="shared" si="46"/>
        <v>52.612736636767949</v>
      </c>
      <c r="AQ133" s="660">
        <f t="shared" si="51"/>
        <v>231.49604120177898</v>
      </c>
      <c r="AR133" s="497">
        <f t="shared" si="52"/>
        <v>1417.3866666666668</v>
      </c>
      <c r="AS133" s="672">
        <f t="shared" si="47"/>
        <v>5.0915551583968979</v>
      </c>
      <c r="AT133" s="672">
        <f t="shared" si="48"/>
        <v>5.4426968934587538</v>
      </c>
      <c r="AU133" s="672">
        <f t="shared" si="49"/>
        <v>47.521181478371048</v>
      </c>
      <c r="AV133" s="672">
        <f t="shared" si="50"/>
        <v>58.055433530226701</v>
      </c>
      <c r="AZ133" s="740">
        <v>0.89443287037037045</v>
      </c>
      <c r="BA133" s="741">
        <f t="shared" si="35"/>
        <v>45526.894432870373</v>
      </c>
      <c r="BB133" s="740" t="s">
        <v>366</v>
      </c>
      <c r="BC133" s="742">
        <v>8.9999999999999993E-3</v>
      </c>
      <c r="BD133" s="742">
        <v>6.2E-2</v>
      </c>
      <c r="BE133" s="742">
        <v>0.154421768707483</v>
      </c>
      <c r="BF133" s="743">
        <f t="shared" si="63"/>
        <v>754.30348542080753</v>
      </c>
      <c r="BG133" s="744">
        <f t="shared" si="57"/>
        <v>4884.6965795972992</v>
      </c>
      <c r="BH133" s="745">
        <f t="shared" si="58"/>
        <v>43.962269216375688</v>
      </c>
      <c r="BI133" s="745">
        <f t="shared" si="38"/>
        <v>302.85118793503256</v>
      </c>
      <c r="BJ133" s="744">
        <f t="shared" si="64"/>
        <v>315.85831718061672</v>
      </c>
      <c r="BK133" s="744">
        <f t="shared" si="59"/>
        <v>4.8532679282557316</v>
      </c>
      <c r="BL133" s="744">
        <f t="shared" si="60"/>
        <v>4.9165349335724162</v>
      </c>
      <c r="BM133" s="744">
        <f t="shared" si="61"/>
        <v>39.109001288119956</v>
      </c>
      <c r="BN133" s="744">
        <f t="shared" si="62"/>
        <v>48.878804149948103</v>
      </c>
    </row>
    <row r="134" spans="34:66" x14ac:dyDescent="0.25">
      <c r="AH134" s="670">
        <v>0.92418981481481488</v>
      </c>
      <c r="AI134" s="671">
        <f t="shared" si="53"/>
        <v>45526.924189814818</v>
      </c>
      <c r="AJ134" s="670" t="s">
        <v>329</v>
      </c>
      <c r="AK134" s="672">
        <v>8.9999999999999993E-3</v>
      </c>
      <c r="AL134" s="672">
        <v>4.3999999999999997E-2</v>
      </c>
      <c r="AM134" s="672">
        <v>0.03</v>
      </c>
      <c r="AN134" s="674">
        <f t="shared" si="44"/>
        <v>157.83820991030385</v>
      </c>
      <c r="AO134" s="672">
        <f t="shared" si="45"/>
        <v>5261.273663676795</v>
      </c>
      <c r="AP134" s="675">
        <f t="shared" si="46"/>
        <v>47.351462973091152</v>
      </c>
      <c r="AQ134" s="660">
        <f t="shared" si="51"/>
        <v>231.49604120177898</v>
      </c>
      <c r="AR134" s="497">
        <f t="shared" si="52"/>
        <v>1417.3866666666668</v>
      </c>
      <c r="AS134" s="672">
        <f t="shared" si="47"/>
        <v>5.0915551583968979</v>
      </c>
      <c r="AT134" s="672">
        <f t="shared" si="48"/>
        <v>5.4426968934587538</v>
      </c>
      <c r="AU134" s="672">
        <f t="shared" si="49"/>
        <v>42.259907814694252</v>
      </c>
      <c r="AV134" s="672">
        <f t="shared" si="50"/>
        <v>52.794159866549904</v>
      </c>
      <c r="AZ134" s="740">
        <v>0.89452546296296298</v>
      </c>
      <c r="BA134" s="741">
        <f t="shared" si="35"/>
        <v>45526.894525462965</v>
      </c>
      <c r="BB134" s="740" t="s">
        <v>366</v>
      </c>
      <c r="BC134" s="742">
        <v>8.0000000000000002E-3</v>
      </c>
      <c r="BD134" s="742">
        <v>6.2E-2</v>
      </c>
      <c r="BE134" s="742">
        <v>0.154421768707483</v>
      </c>
      <c r="BF134" s="743">
        <f t="shared" si="63"/>
        <v>754.30348542080753</v>
      </c>
      <c r="BG134" s="744">
        <f t="shared" si="57"/>
        <v>4884.6965795972992</v>
      </c>
      <c r="BH134" s="745">
        <f t="shared" si="58"/>
        <v>39.077572636778392</v>
      </c>
      <c r="BI134" s="745">
        <f t="shared" si="38"/>
        <v>302.85118793503256</v>
      </c>
      <c r="BJ134" s="744">
        <f t="shared" si="64"/>
        <v>315.85831718061672</v>
      </c>
      <c r="BK134" s="744">
        <f t="shared" si="59"/>
        <v>4.8532679282557316</v>
      </c>
      <c r="BL134" s="744">
        <f t="shared" si="60"/>
        <v>4.9165349335724162</v>
      </c>
      <c r="BM134" s="744">
        <f t="shared" si="61"/>
        <v>34.224304708522659</v>
      </c>
      <c r="BN134" s="744">
        <f t="shared" si="62"/>
        <v>43.994107570350806</v>
      </c>
    </row>
    <row r="135" spans="34:66" x14ac:dyDescent="0.25">
      <c r="AH135" s="670">
        <v>0.92445601851851855</v>
      </c>
      <c r="AI135" s="671">
        <f t="shared" si="53"/>
        <v>45526.924456018518</v>
      </c>
      <c r="AJ135" s="670" t="s">
        <v>329</v>
      </c>
      <c r="AK135" s="672">
        <v>8.9999999999999993E-3</v>
      </c>
      <c r="AL135" s="672">
        <v>4.3999999999999997E-2</v>
      </c>
      <c r="AM135" s="672">
        <v>0.03</v>
      </c>
      <c r="AN135" s="674">
        <f t="shared" si="44"/>
        <v>157.83820991030385</v>
      </c>
      <c r="AO135" s="672">
        <f t="shared" si="45"/>
        <v>5261.273663676795</v>
      </c>
      <c r="AP135" s="675">
        <f t="shared" si="46"/>
        <v>47.351462973091152</v>
      </c>
      <c r="AQ135" s="660">
        <f t="shared" si="51"/>
        <v>231.49604120177898</v>
      </c>
      <c r="AR135" s="497">
        <f t="shared" si="52"/>
        <v>1417.3866666666668</v>
      </c>
      <c r="AS135" s="672">
        <f t="shared" si="47"/>
        <v>5.0915551583968979</v>
      </c>
      <c r="AT135" s="672">
        <f t="shared" si="48"/>
        <v>5.4426968934587538</v>
      </c>
      <c r="AU135" s="672">
        <f t="shared" si="49"/>
        <v>42.259907814694252</v>
      </c>
      <c r="AV135" s="672">
        <f t="shared" si="50"/>
        <v>52.794159866549904</v>
      </c>
      <c r="AZ135" s="740">
        <v>0.89458333333333329</v>
      </c>
      <c r="BA135" s="741">
        <f t="shared" si="35"/>
        <v>45526.894583333335</v>
      </c>
      <c r="BB135" s="740" t="s">
        <v>366</v>
      </c>
      <c r="BC135" s="742">
        <v>8.0000000000000002E-3</v>
      </c>
      <c r="BD135" s="742">
        <v>7.1999999999999995E-2</v>
      </c>
      <c r="BE135" s="742">
        <v>0.154421768707483</v>
      </c>
      <c r="BF135" s="743">
        <f t="shared" si="63"/>
        <v>754.30348542080753</v>
      </c>
      <c r="BG135" s="744">
        <f t="shared" si="57"/>
        <v>4884.6965795972992</v>
      </c>
      <c r="BH135" s="745">
        <f t="shared" si="58"/>
        <v>39.077572636778392</v>
      </c>
      <c r="BI135" s="745">
        <f t="shared" ref="BI135:BI198" si="65">BD135*BG135</f>
        <v>351.6981537310055</v>
      </c>
      <c r="BJ135" s="744">
        <f t="shared" si="64"/>
        <v>366.80320704845809</v>
      </c>
      <c r="BK135" s="744">
        <f t="shared" si="59"/>
        <v>4.8532679282557316</v>
      </c>
      <c r="BL135" s="744">
        <f t="shared" si="60"/>
        <v>4.9165349335724162</v>
      </c>
      <c r="BM135" s="744">
        <f t="shared" si="61"/>
        <v>34.224304708522659</v>
      </c>
      <c r="BN135" s="744">
        <f t="shared" si="62"/>
        <v>43.994107570350806</v>
      </c>
    </row>
    <row r="136" spans="34:66" x14ac:dyDescent="0.25">
      <c r="AH136" s="670">
        <v>0.92465277777777777</v>
      </c>
      <c r="AI136" s="671">
        <f t="shared" si="53"/>
        <v>45526.92465277778</v>
      </c>
      <c r="AJ136" s="670" t="s">
        <v>329</v>
      </c>
      <c r="AK136" s="672">
        <v>0.01</v>
      </c>
      <c r="AL136" s="672">
        <v>4.3999999999999997E-2</v>
      </c>
      <c r="AM136" s="672">
        <v>0.03</v>
      </c>
      <c r="AN136" s="674">
        <f t="shared" si="44"/>
        <v>157.83820991030385</v>
      </c>
      <c r="AO136" s="672">
        <f t="shared" si="45"/>
        <v>5261.273663676795</v>
      </c>
      <c r="AP136" s="675">
        <f t="shared" si="46"/>
        <v>52.612736636767949</v>
      </c>
      <c r="AQ136" s="660">
        <f t="shared" si="51"/>
        <v>231.49604120177898</v>
      </c>
      <c r="AR136" s="497">
        <f t="shared" si="52"/>
        <v>1417.3866666666668</v>
      </c>
      <c r="AS136" s="672">
        <f t="shared" si="47"/>
        <v>5.0915551583968979</v>
      </c>
      <c r="AT136" s="672">
        <f t="shared" si="48"/>
        <v>5.4426968934587538</v>
      </c>
      <c r="AU136" s="672">
        <f t="shared" si="49"/>
        <v>47.521181478371048</v>
      </c>
      <c r="AV136" s="672">
        <f t="shared" si="50"/>
        <v>58.055433530226701</v>
      </c>
      <c r="AZ136" s="740">
        <v>0.89467592592592593</v>
      </c>
      <c r="BA136" s="741">
        <f t="shared" si="35"/>
        <v>45526.894675925927</v>
      </c>
      <c r="BB136" s="740" t="s">
        <v>366</v>
      </c>
      <c r="BC136" s="742">
        <v>8.0000000000000002E-3</v>
      </c>
      <c r="BD136" s="742">
        <v>7.5999999999999998E-2</v>
      </c>
      <c r="BE136" s="742">
        <v>0.154421768707483</v>
      </c>
      <c r="BF136" s="743">
        <f t="shared" si="63"/>
        <v>754.30348542080753</v>
      </c>
      <c r="BG136" s="744">
        <f t="shared" si="57"/>
        <v>4884.6965795972992</v>
      </c>
      <c r="BH136" s="745">
        <f t="shared" si="58"/>
        <v>39.077572636778392</v>
      </c>
      <c r="BI136" s="745">
        <f t="shared" si="65"/>
        <v>371.23694004939472</v>
      </c>
      <c r="BJ136" s="744">
        <f t="shared" si="64"/>
        <v>387.18116299559466</v>
      </c>
      <c r="BK136" s="744">
        <f t="shared" si="59"/>
        <v>4.8532679282557316</v>
      </c>
      <c r="BL136" s="744">
        <f t="shared" si="60"/>
        <v>4.9165349335724162</v>
      </c>
      <c r="BM136" s="744">
        <f t="shared" si="61"/>
        <v>34.224304708522659</v>
      </c>
      <c r="BN136" s="744">
        <f t="shared" si="62"/>
        <v>43.994107570350806</v>
      </c>
    </row>
    <row r="137" spans="34:66" x14ac:dyDescent="0.25">
      <c r="AH137" s="670">
        <v>0.92493055555555559</v>
      </c>
      <c r="AI137" s="671">
        <f t="shared" si="53"/>
        <v>45526.924930555557</v>
      </c>
      <c r="AJ137" s="670" t="s">
        <v>329</v>
      </c>
      <c r="AK137" s="672">
        <v>0.01</v>
      </c>
      <c r="AL137" s="672">
        <v>4.3999999999999997E-2</v>
      </c>
      <c r="AM137" s="672">
        <v>0.03</v>
      </c>
      <c r="AN137" s="674">
        <f t="shared" si="44"/>
        <v>157.83820991030385</v>
      </c>
      <c r="AO137" s="672">
        <f t="shared" si="45"/>
        <v>5261.273663676795</v>
      </c>
      <c r="AP137" s="675">
        <f t="shared" si="46"/>
        <v>52.612736636767949</v>
      </c>
      <c r="AQ137" s="660">
        <f t="shared" si="51"/>
        <v>231.49604120177898</v>
      </c>
      <c r="AR137" s="497">
        <f t="shared" si="52"/>
        <v>1417.3866666666668</v>
      </c>
      <c r="AS137" s="672">
        <f t="shared" si="47"/>
        <v>5.0915551583968979</v>
      </c>
      <c r="AT137" s="672">
        <f t="shared" si="48"/>
        <v>5.4426968934587538</v>
      </c>
      <c r="AU137" s="672">
        <f t="shared" si="49"/>
        <v>47.521181478371048</v>
      </c>
      <c r="AV137" s="672">
        <f t="shared" si="50"/>
        <v>58.055433530226701</v>
      </c>
      <c r="AZ137" s="740">
        <v>0.89473379629629635</v>
      </c>
      <c r="BA137" s="741">
        <f t="shared" si="35"/>
        <v>45526.894733796296</v>
      </c>
      <c r="BB137" s="740" t="s">
        <v>366</v>
      </c>
      <c r="BC137" s="742">
        <v>8.9999999999999993E-3</v>
      </c>
      <c r="BD137" s="742">
        <v>7.5999999999999998E-2</v>
      </c>
      <c r="BE137" s="742">
        <v>0.154421768707483</v>
      </c>
      <c r="BF137" s="743">
        <f t="shared" si="63"/>
        <v>754.30348542080753</v>
      </c>
      <c r="BG137" s="744">
        <f t="shared" si="57"/>
        <v>4884.6965795972992</v>
      </c>
      <c r="BH137" s="745">
        <f t="shared" si="58"/>
        <v>43.962269216375688</v>
      </c>
      <c r="BI137" s="745">
        <f t="shared" si="65"/>
        <v>371.23694004939472</v>
      </c>
      <c r="BJ137" s="744">
        <f t="shared" si="64"/>
        <v>387.18116299559466</v>
      </c>
      <c r="BK137" s="744">
        <f t="shared" si="59"/>
        <v>4.8532679282557316</v>
      </c>
      <c r="BL137" s="744">
        <f t="shared" si="60"/>
        <v>4.9165349335724162</v>
      </c>
      <c r="BM137" s="744">
        <f t="shared" si="61"/>
        <v>39.109001288119956</v>
      </c>
      <c r="BN137" s="744">
        <f t="shared" si="62"/>
        <v>48.878804149948103</v>
      </c>
    </row>
    <row r="138" spans="34:66" x14ac:dyDescent="0.25">
      <c r="AH138" s="670">
        <v>0.9252083333333333</v>
      </c>
      <c r="AI138" s="671">
        <f t="shared" si="53"/>
        <v>45526.925208333334</v>
      </c>
      <c r="AJ138" s="670" t="s">
        <v>329</v>
      </c>
      <c r="AK138" s="672">
        <v>8.9999999999999993E-3</v>
      </c>
      <c r="AL138" s="672">
        <v>4.3999999999999997E-2</v>
      </c>
      <c r="AM138" s="672">
        <v>0.03</v>
      </c>
      <c r="AN138" s="674">
        <f t="shared" si="44"/>
        <v>157.83820991030385</v>
      </c>
      <c r="AO138" s="672">
        <f t="shared" si="45"/>
        <v>5261.273663676795</v>
      </c>
      <c r="AP138" s="675">
        <f t="shared" si="46"/>
        <v>47.351462973091152</v>
      </c>
      <c r="AQ138" s="660">
        <f t="shared" si="51"/>
        <v>231.49604120177898</v>
      </c>
      <c r="AR138" s="497">
        <f t="shared" si="52"/>
        <v>1417.3866666666668</v>
      </c>
      <c r="AS138" s="672">
        <f t="shared" si="47"/>
        <v>5.0915551583968979</v>
      </c>
      <c r="AT138" s="672">
        <f t="shared" si="48"/>
        <v>5.4426968934587538</v>
      </c>
      <c r="AU138" s="672">
        <f t="shared" si="49"/>
        <v>42.259907814694252</v>
      </c>
      <c r="AV138" s="672">
        <f t="shared" si="50"/>
        <v>52.794159866549904</v>
      </c>
      <c r="AZ138" s="740">
        <v>0.89483796296296303</v>
      </c>
      <c r="BA138" s="741">
        <f t="shared" si="35"/>
        <v>45526.894837962966</v>
      </c>
      <c r="BB138" s="740" t="s">
        <v>366</v>
      </c>
      <c r="BC138" s="742">
        <v>0.01</v>
      </c>
      <c r="BD138" s="742">
        <v>7.5999999999999998E-2</v>
      </c>
      <c r="BE138" s="742">
        <v>0.154421768707483</v>
      </c>
      <c r="BF138" s="743">
        <f t="shared" si="63"/>
        <v>754.30348542080753</v>
      </c>
      <c r="BG138" s="744">
        <f t="shared" si="57"/>
        <v>4884.6965795972992</v>
      </c>
      <c r="BH138" s="745">
        <f t="shared" si="58"/>
        <v>48.846965795972991</v>
      </c>
      <c r="BI138" s="745">
        <f t="shared" si="65"/>
        <v>371.23694004939472</v>
      </c>
      <c r="BJ138" s="744">
        <f t="shared" si="64"/>
        <v>387.18116299559466</v>
      </c>
      <c r="BK138" s="744">
        <f t="shared" si="59"/>
        <v>4.8532679282557316</v>
      </c>
      <c r="BL138" s="744">
        <f t="shared" si="60"/>
        <v>4.9165349335724162</v>
      </c>
      <c r="BM138" s="744">
        <f t="shared" si="61"/>
        <v>43.993697867717259</v>
      </c>
      <c r="BN138" s="744">
        <f t="shared" si="62"/>
        <v>53.763500729545406</v>
      </c>
    </row>
    <row r="139" spans="34:66" x14ac:dyDescent="0.25">
      <c r="AH139" s="670">
        <v>0.92543981481481474</v>
      </c>
      <c r="AI139" s="671">
        <f t="shared" si="53"/>
        <v>45526.925439814811</v>
      </c>
      <c r="AJ139" s="670" t="s">
        <v>329</v>
      </c>
      <c r="AK139" s="672">
        <v>1.0999999999999999E-2</v>
      </c>
      <c r="AL139" s="672">
        <v>4.3999999999999997E-2</v>
      </c>
      <c r="AM139" s="672">
        <v>0.03</v>
      </c>
      <c r="AN139" s="674">
        <f t="shared" si="44"/>
        <v>157.83820991030385</v>
      </c>
      <c r="AO139" s="672">
        <f t="shared" si="45"/>
        <v>5261.273663676795</v>
      </c>
      <c r="AP139" s="675">
        <f t="shared" si="46"/>
        <v>57.874010300444745</v>
      </c>
      <c r="AQ139" s="660">
        <f t="shared" si="51"/>
        <v>231.49604120177898</v>
      </c>
      <c r="AR139" s="497">
        <f t="shared" si="52"/>
        <v>1417.3866666666668</v>
      </c>
      <c r="AS139" s="672">
        <f t="shared" si="47"/>
        <v>5.0915551583968979</v>
      </c>
      <c r="AT139" s="672">
        <f t="shared" si="48"/>
        <v>5.4426968934587538</v>
      </c>
      <c r="AU139" s="672">
        <f t="shared" si="49"/>
        <v>52.782455142047844</v>
      </c>
      <c r="AV139" s="672">
        <f t="shared" si="50"/>
        <v>63.316707193903497</v>
      </c>
      <c r="AZ139" s="740">
        <v>0.89493055555555545</v>
      </c>
      <c r="BA139" s="741">
        <f t="shared" si="35"/>
        <v>45526.894930555558</v>
      </c>
      <c r="BB139" s="740" t="s">
        <v>366</v>
      </c>
      <c r="BC139" s="742">
        <v>0.01</v>
      </c>
      <c r="BD139" s="742">
        <v>8.2000000000000003E-2</v>
      </c>
      <c r="BE139" s="742">
        <v>0.154421768707483</v>
      </c>
      <c r="BF139" s="743">
        <f t="shared" si="63"/>
        <v>754.30348542080753</v>
      </c>
      <c r="BG139" s="744">
        <f t="shared" si="57"/>
        <v>4884.6965795972992</v>
      </c>
      <c r="BH139" s="745">
        <f t="shared" si="58"/>
        <v>48.846965795972991</v>
      </c>
      <c r="BI139" s="745">
        <f t="shared" si="65"/>
        <v>400.54511952697857</v>
      </c>
      <c r="BJ139" s="744">
        <f t="shared" si="64"/>
        <v>417.74809691629957</v>
      </c>
      <c r="BK139" s="744">
        <f t="shared" si="59"/>
        <v>4.8532679282557316</v>
      </c>
      <c r="BL139" s="744">
        <f t="shared" si="60"/>
        <v>4.9165349335724162</v>
      </c>
      <c r="BM139" s="744">
        <f t="shared" si="61"/>
        <v>43.993697867717259</v>
      </c>
      <c r="BN139" s="744">
        <f t="shared" si="62"/>
        <v>53.763500729545406</v>
      </c>
    </row>
    <row r="140" spans="34:66" x14ac:dyDescent="0.25">
      <c r="AH140" s="670">
        <v>0.92570601851851853</v>
      </c>
      <c r="AI140" s="671">
        <f t="shared" si="53"/>
        <v>45526.925706018519</v>
      </c>
      <c r="AJ140" s="670" t="s">
        <v>329</v>
      </c>
      <c r="AK140" s="672">
        <v>1.0999999999999999E-2</v>
      </c>
      <c r="AL140" s="672">
        <v>4.4999999999999998E-2</v>
      </c>
      <c r="AM140" s="672">
        <v>0.03</v>
      </c>
      <c r="AN140" s="674">
        <f t="shared" si="44"/>
        <v>157.83820991030385</v>
      </c>
      <c r="AO140" s="672">
        <f t="shared" si="45"/>
        <v>5261.273663676795</v>
      </c>
      <c r="AP140" s="675">
        <f t="shared" si="46"/>
        <v>57.874010300444745</v>
      </c>
      <c r="AQ140" s="660">
        <f t="shared" si="51"/>
        <v>236.75731486545575</v>
      </c>
      <c r="AR140" s="497">
        <f t="shared" si="52"/>
        <v>1449.6</v>
      </c>
      <c r="AS140" s="672">
        <f t="shared" si="47"/>
        <v>5.0915551583968979</v>
      </c>
      <c r="AT140" s="672">
        <f t="shared" si="48"/>
        <v>5.4426968934587538</v>
      </c>
      <c r="AU140" s="672">
        <f t="shared" si="49"/>
        <v>52.782455142047844</v>
      </c>
      <c r="AV140" s="672">
        <f t="shared" si="50"/>
        <v>63.316707193903497</v>
      </c>
      <c r="AZ140" s="740">
        <v>0.89504629629629628</v>
      </c>
      <c r="BA140" s="741">
        <f t="shared" si="35"/>
        <v>45526.895046296297</v>
      </c>
      <c r="BB140" s="740" t="s">
        <v>366</v>
      </c>
      <c r="BC140" s="742">
        <v>1.2E-2</v>
      </c>
      <c r="BD140" s="742">
        <v>8.5000000000000006E-2</v>
      </c>
      <c r="BE140" s="742">
        <v>0.154421768707483</v>
      </c>
      <c r="BF140" s="743">
        <f t="shared" si="63"/>
        <v>754.30348542080753</v>
      </c>
      <c r="BG140" s="744">
        <f t="shared" si="57"/>
        <v>4884.6965795972992</v>
      </c>
      <c r="BH140" s="745">
        <f t="shared" si="58"/>
        <v>58.616358955167591</v>
      </c>
      <c r="BI140" s="745">
        <f t="shared" si="65"/>
        <v>415.19920926577043</v>
      </c>
      <c r="BJ140" s="744">
        <f t="shared" si="64"/>
        <v>433.03156387665194</v>
      </c>
      <c r="BK140" s="744">
        <f t="shared" si="59"/>
        <v>4.8532679282557316</v>
      </c>
      <c r="BL140" s="744">
        <f t="shared" si="60"/>
        <v>4.9165349335724162</v>
      </c>
      <c r="BM140" s="744">
        <f t="shared" si="61"/>
        <v>53.763091026911859</v>
      </c>
      <c r="BN140" s="744">
        <f t="shared" si="62"/>
        <v>63.532893888740006</v>
      </c>
    </row>
    <row r="141" spans="34:66" x14ac:dyDescent="0.25">
      <c r="AH141" s="670">
        <v>0.92598379629629635</v>
      </c>
      <c r="AI141" s="671">
        <f t="shared" si="53"/>
        <v>45526.925983796296</v>
      </c>
      <c r="AJ141" s="670" t="s">
        <v>329</v>
      </c>
      <c r="AK141" s="672">
        <v>0.01</v>
      </c>
      <c r="AL141" s="672">
        <v>4.4999999999999998E-2</v>
      </c>
      <c r="AM141" s="672">
        <v>0.03</v>
      </c>
      <c r="AN141" s="674">
        <f t="shared" si="44"/>
        <v>157.83820991030385</v>
      </c>
      <c r="AO141" s="672">
        <f t="shared" si="45"/>
        <v>5261.273663676795</v>
      </c>
      <c r="AP141" s="675">
        <f t="shared" si="46"/>
        <v>52.612736636767949</v>
      </c>
      <c r="AQ141" s="660">
        <f t="shared" si="51"/>
        <v>236.75731486545575</v>
      </c>
      <c r="AR141" s="497">
        <f t="shared" si="52"/>
        <v>1449.6</v>
      </c>
      <c r="AS141" s="672">
        <f t="shared" si="47"/>
        <v>5.0915551583968979</v>
      </c>
      <c r="AT141" s="672">
        <f t="shared" si="48"/>
        <v>5.4426968934587538</v>
      </c>
      <c r="AU141" s="672">
        <f t="shared" si="49"/>
        <v>47.521181478371048</v>
      </c>
      <c r="AV141" s="672">
        <f t="shared" si="50"/>
        <v>58.055433530226701</v>
      </c>
      <c r="AZ141" s="740">
        <v>0.89516203703703701</v>
      </c>
      <c r="BA141" s="741">
        <f t="shared" si="35"/>
        <v>45526.895162037035</v>
      </c>
      <c r="BB141" s="740" t="s">
        <v>366</v>
      </c>
      <c r="BC141" s="742">
        <v>8.0000000000000002E-3</v>
      </c>
      <c r="BD141" s="742">
        <v>8.6999999999999994E-2</v>
      </c>
      <c r="BE141" s="742">
        <f>0.227/1.47</f>
        <v>0.154421768707483</v>
      </c>
      <c r="BF141" s="743">
        <f t="shared" si="63"/>
        <v>754.30348542080753</v>
      </c>
      <c r="BG141" s="744">
        <f t="shared" si="57"/>
        <v>4884.6965795972992</v>
      </c>
      <c r="BH141" s="745">
        <f t="shared" si="58"/>
        <v>39.077572636778392</v>
      </c>
      <c r="BI141" s="745">
        <f t="shared" si="65"/>
        <v>424.96860242496501</v>
      </c>
      <c r="BJ141" s="744">
        <f t="shared" si="64"/>
        <v>443.22054185022023</v>
      </c>
      <c r="BK141" s="744">
        <f t="shared" si="59"/>
        <v>4.8532679282557316</v>
      </c>
      <c r="BL141" s="744">
        <f t="shared" si="60"/>
        <v>4.9165349335724162</v>
      </c>
      <c r="BM141" s="744">
        <f t="shared" si="61"/>
        <v>34.224304708522659</v>
      </c>
      <c r="BN141" s="744">
        <f t="shared" si="62"/>
        <v>43.994107570350806</v>
      </c>
    </row>
    <row r="142" spans="34:66" x14ac:dyDescent="0.25">
      <c r="AH142" s="670">
        <v>0.92625000000000002</v>
      </c>
      <c r="AI142" s="671">
        <f t="shared" si="53"/>
        <v>45526.926249999997</v>
      </c>
      <c r="AJ142" s="670" t="s">
        <v>329</v>
      </c>
      <c r="AK142" s="672">
        <v>1.0999999999999999E-2</v>
      </c>
      <c r="AL142" s="672">
        <v>4.4999999999999998E-2</v>
      </c>
      <c r="AM142" s="672">
        <v>0.03</v>
      </c>
      <c r="AN142" s="674">
        <f t="shared" si="44"/>
        <v>157.83820991030385</v>
      </c>
      <c r="AO142" s="672">
        <f t="shared" si="45"/>
        <v>5261.273663676795</v>
      </c>
      <c r="AP142" s="675">
        <f t="shared" si="46"/>
        <v>57.874010300444745</v>
      </c>
      <c r="AQ142" s="660">
        <f t="shared" si="51"/>
        <v>236.75731486545575</v>
      </c>
      <c r="AR142" s="497">
        <f t="shared" si="52"/>
        <v>1449.6</v>
      </c>
      <c r="AS142" s="672">
        <f t="shared" si="47"/>
        <v>5.0915551583968979</v>
      </c>
      <c r="AT142" s="672">
        <f t="shared" si="48"/>
        <v>5.4426968934587538</v>
      </c>
      <c r="AU142" s="672">
        <f t="shared" si="49"/>
        <v>52.782455142047844</v>
      </c>
      <c r="AV142" s="672">
        <f t="shared" si="50"/>
        <v>63.316707193903497</v>
      </c>
      <c r="AZ142" s="682">
        <v>0.89517361111111116</v>
      </c>
      <c r="BA142" s="683">
        <f t="shared" si="35"/>
        <v>45526.895173611112</v>
      </c>
      <c r="BB142" s="682" t="s">
        <v>366</v>
      </c>
      <c r="BC142" s="684">
        <v>0.01</v>
      </c>
      <c r="BD142" s="684">
        <v>0.03</v>
      </c>
      <c r="BE142" s="684">
        <v>5.316159250585481E-2</v>
      </c>
      <c r="BF142" s="685">
        <f>$AD$9</f>
        <v>476.73107448903471</v>
      </c>
      <c r="BG142" s="501">
        <f t="shared" si="57"/>
        <v>8967.5845289347035</v>
      </c>
      <c r="BH142" s="686">
        <f t="shared" si="58"/>
        <v>89.675845289347038</v>
      </c>
      <c r="BI142" s="665">
        <f t="shared" si="65"/>
        <v>269.02753586804107</v>
      </c>
      <c r="BJ142" s="505">
        <f>BI142/SIN(RADIANS($AB$9))</f>
        <v>443.94832599118928</v>
      </c>
      <c r="BK142" s="501">
        <f t="shared" si="59"/>
        <v>8.8020136120905335</v>
      </c>
      <c r="BL142" s="501">
        <f t="shared" si="60"/>
        <v>9.1395038300551246</v>
      </c>
      <c r="BM142" s="501">
        <f t="shared" si="61"/>
        <v>80.873831677256504</v>
      </c>
      <c r="BN142" s="501">
        <f t="shared" si="62"/>
        <v>98.815349119402157</v>
      </c>
    </row>
    <row r="143" spans="34:66" x14ac:dyDescent="0.25">
      <c r="AH143" s="670">
        <v>0.92651620370370369</v>
      </c>
      <c r="AI143" s="671">
        <f t="shared" si="53"/>
        <v>45526.926516203705</v>
      </c>
      <c r="AJ143" s="670" t="s">
        <v>329</v>
      </c>
      <c r="AK143" s="672">
        <v>0.01</v>
      </c>
      <c r="AL143" s="672">
        <v>4.5999999999999999E-2</v>
      </c>
      <c r="AM143" s="672">
        <v>0.03</v>
      </c>
      <c r="AN143" s="674">
        <f t="shared" si="44"/>
        <v>157.83820991030385</v>
      </c>
      <c r="AO143" s="672">
        <f t="shared" si="45"/>
        <v>5261.273663676795</v>
      </c>
      <c r="AP143" s="675">
        <f t="shared" si="46"/>
        <v>52.612736636767949</v>
      </c>
      <c r="AQ143" s="660">
        <f t="shared" si="51"/>
        <v>242.01858852913256</v>
      </c>
      <c r="AR143" s="497">
        <f t="shared" si="52"/>
        <v>1481.8133333333333</v>
      </c>
      <c r="AS143" s="672">
        <f t="shared" si="47"/>
        <v>5.0915551583968979</v>
      </c>
      <c r="AT143" s="672">
        <f t="shared" si="48"/>
        <v>5.4426968934587538</v>
      </c>
      <c r="AU143" s="672">
        <f t="shared" si="49"/>
        <v>47.521181478371048</v>
      </c>
      <c r="AV143" s="672">
        <f t="shared" si="50"/>
        <v>58.055433530226701</v>
      </c>
      <c r="AZ143" s="682">
        <v>0.89526620370370369</v>
      </c>
      <c r="BA143" s="683">
        <f t="shared" si="35"/>
        <v>45526.895266203705</v>
      </c>
      <c r="BB143" s="682" t="s">
        <v>366</v>
      </c>
      <c r="BC143" s="684">
        <v>0.01</v>
      </c>
      <c r="BD143" s="684">
        <v>0.03</v>
      </c>
      <c r="BE143" s="684">
        <f>0.227/4.27</f>
        <v>5.316159250585481E-2</v>
      </c>
      <c r="BF143" s="685">
        <f t="shared" ref="BF143:BF206" si="66">$AD$9</f>
        <v>476.73107448903471</v>
      </c>
      <c r="BG143" s="501">
        <f t="shared" si="57"/>
        <v>8967.5845289347035</v>
      </c>
      <c r="BH143" s="686">
        <f t="shared" si="58"/>
        <v>89.675845289347038</v>
      </c>
      <c r="BI143" s="665">
        <f t="shared" si="65"/>
        <v>269.02753586804107</v>
      </c>
      <c r="BJ143" s="505">
        <f t="shared" ref="BJ143:BJ206" si="67">BI143/SIN(RADIANS($AB$9))</f>
        <v>443.94832599118928</v>
      </c>
      <c r="BK143" s="501">
        <f t="shared" si="59"/>
        <v>8.8020136120905335</v>
      </c>
      <c r="BL143" s="501">
        <f t="shared" si="60"/>
        <v>9.1395038300551246</v>
      </c>
      <c r="BM143" s="501">
        <f t="shared" si="61"/>
        <v>80.873831677256504</v>
      </c>
      <c r="BN143" s="501">
        <f t="shared" si="62"/>
        <v>98.815349119402157</v>
      </c>
    </row>
    <row r="144" spans="34:66" x14ac:dyDescent="0.25">
      <c r="AH144" s="670">
        <v>0.92668981481481483</v>
      </c>
      <c r="AI144" s="671">
        <f t="shared" si="53"/>
        <v>45526.926689814813</v>
      </c>
      <c r="AJ144" s="670" t="s">
        <v>329</v>
      </c>
      <c r="AK144" s="672">
        <v>1.2E-2</v>
      </c>
      <c r="AL144" s="672">
        <v>4.5999999999999999E-2</v>
      </c>
      <c r="AM144" s="672">
        <v>0.03</v>
      </c>
      <c r="AN144" s="674">
        <f t="shared" si="44"/>
        <v>157.83820991030385</v>
      </c>
      <c r="AO144" s="672">
        <f t="shared" si="45"/>
        <v>5261.273663676795</v>
      </c>
      <c r="AP144" s="675">
        <f t="shared" si="46"/>
        <v>63.135283964121541</v>
      </c>
      <c r="AQ144" s="660">
        <f t="shared" si="51"/>
        <v>242.01858852913256</v>
      </c>
      <c r="AR144" s="497">
        <f t="shared" si="52"/>
        <v>1481.8133333333333</v>
      </c>
      <c r="AS144" s="672">
        <f t="shared" si="47"/>
        <v>5.0915551583968979</v>
      </c>
      <c r="AT144" s="672">
        <f t="shared" si="48"/>
        <v>5.4426968934587538</v>
      </c>
      <c r="AU144" s="672">
        <f t="shared" si="49"/>
        <v>58.043728805724641</v>
      </c>
      <c r="AV144" s="672">
        <f t="shared" si="50"/>
        <v>68.5779808575803</v>
      </c>
      <c r="AZ144" s="682">
        <v>0.89547453703703705</v>
      </c>
      <c r="BA144" s="683">
        <f t="shared" si="35"/>
        <v>45526.895474537036</v>
      </c>
      <c r="BB144" s="682" t="s">
        <v>366</v>
      </c>
      <c r="BC144" s="684">
        <v>3.3000000000000002E-2</v>
      </c>
      <c r="BD144" s="684">
        <v>9.1999999999999998E-2</v>
      </c>
      <c r="BE144" s="684">
        <v>0.16400000000000001</v>
      </c>
      <c r="BF144" s="685">
        <f t="shared" si="66"/>
        <v>476.73107448903471</v>
      </c>
      <c r="BG144" s="501">
        <f t="shared" si="57"/>
        <v>2906.8967956648457</v>
      </c>
      <c r="BH144" s="686">
        <f t="shared" si="58"/>
        <v>95.927594256939912</v>
      </c>
      <c r="BI144" s="665">
        <f t="shared" si="65"/>
        <v>267.43450520116579</v>
      </c>
      <c r="BJ144" s="505">
        <v>443.94832599118928</v>
      </c>
      <c r="BK144" s="501">
        <f t="shared" si="59"/>
        <v>2.8892792393274833</v>
      </c>
      <c r="BL144" s="501">
        <f t="shared" si="60"/>
        <v>2.9247305183376362</v>
      </c>
      <c r="BM144" s="501">
        <f t="shared" si="61"/>
        <v>93.038315017612433</v>
      </c>
      <c r="BN144" s="501">
        <f t="shared" si="62"/>
        <v>98.852324775277552</v>
      </c>
    </row>
    <row r="145" spans="34:66" x14ac:dyDescent="0.25">
      <c r="AH145" s="670">
        <v>0.92694444444444446</v>
      </c>
      <c r="AI145" s="671">
        <f t="shared" si="53"/>
        <v>45526.926944444444</v>
      </c>
      <c r="AJ145" s="670" t="s">
        <v>329</v>
      </c>
      <c r="AK145" s="672">
        <v>1.0999999999999999E-2</v>
      </c>
      <c r="AL145" s="672">
        <v>4.5999999999999999E-2</v>
      </c>
      <c r="AM145" s="672">
        <v>0.03</v>
      </c>
      <c r="AN145" s="674">
        <f t="shared" si="44"/>
        <v>157.83820991030385</v>
      </c>
      <c r="AO145" s="672">
        <f t="shared" ref="AO145:AO208" si="68">AN145/AM145</f>
        <v>5261.273663676795</v>
      </c>
      <c r="AP145" s="675">
        <f t="shared" ref="AP145:AP208" si="69">AK145*AO145</f>
        <v>57.874010300444745</v>
      </c>
      <c r="AQ145" s="660">
        <f t="shared" si="51"/>
        <v>242.01858852913256</v>
      </c>
      <c r="AR145" s="497">
        <f t="shared" si="52"/>
        <v>1481.8133333333333</v>
      </c>
      <c r="AS145" s="672">
        <f t="shared" ref="AS145:AS208" si="70">0.001*((AN145/(AM145+0.001)))</f>
        <v>5.0915551583968979</v>
      </c>
      <c r="AT145" s="672">
        <f t="shared" ref="AT145:AT208" si="71">0.001*((AN145/(AM145-0.001)))</f>
        <v>5.4426968934587538</v>
      </c>
      <c r="AU145" s="672">
        <f t="shared" ref="AU145:AU208" si="72">AP145-AS145</f>
        <v>52.782455142047844</v>
      </c>
      <c r="AV145" s="672">
        <f t="shared" ref="AV145:AV208" si="73">AP145+AT145</f>
        <v>63.316707193903497</v>
      </c>
      <c r="AZ145" s="682">
        <v>0.89563657407407404</v>
      </c>
      <c r="BA145" s="683">
        <f t="shared" si="35"/>
        <v>45526.895636574074</v>
      </c>
      <c r="BB145" s="682" t="s">
        <v>366</v>
      </c>
      <c r="BC145" s="684">
        <v>4.3999999999999997E-2</v>
      </c>
      <c r="BD145" s="684">
        <v>0.128</v>
      </c>
      <c r="BE145" s="684">
        <v>0.22700000000000001</v>
      </c>
      <c r="BF145" s="685">
        <f t="shared" si="66"/>
        <v>476.73107448903471</v>
      </c>
      <c r="BG145" s="501">
        <f t="shared" si="57"/>
        <v>2100.1368920221794</v>
      </c>
      <c r="BH145" s="686">
        <f t="shared" si="58"/>
        <v>92.406023248975885</v>
      </c>
      <c r="BI145" s="665">
        <f t="shared" si="65"/>
        <v>268.81752217883894</v>
      </c>
      <c r="BJ145" s="505">
        <v>443.94832599118928</v>
      </c>
      <c r="BK145" s="501">
        <f t="shared" si="59"/>
        <v>2.0909257653027842</v>
      </c>
      <c r="BL145" s="501">
        <f t="shared" si="60"/>
        <v>2.1094295331373218</v>
      </c>
      <c r="BM145" s="501">
        <f t="shared" si="61"/>
        <v>90.3150974836731</v>
      </c>
      <c r="BN145" s="501">
        <f t="shared" si="62"/>
        <v>94.515452782113201</v>
      </c>
    </row>
    <row r="146" spans="34:66" x14ac:dyDescent="0.25">
      <c r="AH146" s="670">
        <v>0.9271759259259259</v>
      </c>
      <c r="AI146" s="671">
        <f t="shared" si="53"/>
        <v>45526.927175925928</v>
      </c>
      <c r="AJ146" s="670" t="s">
        <v>329</v>
      </c>
      <c r="AK146" s="672">
        <v>1.2999999999999999E-2</v>
      </c>
      <c r="AL146" s="672">
        <v>4.5999999999999999E-2</v>
      </c>
      <c r="AM146" s="672">
        <v>0.03</v>
      </c>
      <c r="AN146" s="674">
        <f t="shared" ref="AN146:AN209" si="74">$AD$7</f>
        <v>157.83820991030385</v>
      </c>
      <c r="AO146" s="672">
        <f t="shared" si="68"/>
        <v>5261.273663676795</v>
      </c>
      <c r="AP146" s="675">
        <f t="shared" si="69"/>
        <v>68.39655762779833</v>
      </c>
      <c r="AQ146" s="660">
        <f t="shared" ref="AQ146:AQ209" si="75">AL146*AO146</f>
        <v>242.01858852913256</v>
      </c>
      <c r="AR146" s="497">
        <f t="shared" ref="AR146:AR209" si="76">AQ146/SIN(RADIANS($AB$7))</f>
        <v>1481.8133333333333</v>
      </c>
      <c r="AS146" s="672">
        <f t="shared" si="70"/>
        <v>5.0915551583968979</v>
      </c>
      <c r="AT146" s="672">
        <f t="shared" si="71"/>
        <v>5.4426968934587538</v>
      </c>
      <c r="AU146" s="672">
        <f t="shared" si="72"/>
        <v>63.30500246940143</v>
      </c>
      <c r="AV146" s="672">
        <f t="shared" si="73"/>
        <v>73.839254521257089</v>
      </c>
      <c r="AZ146" s="682">
        <v>0.89572916666666658</v>
      </c>
      <c r="BA146" s="683">
        <f t="shared" si="35"/>
        <v>45526.895729166667</v>
      </c>
      <c r="BB146" s="682" t="s">
        <v>366</v>
      </c>
      <c r="BC146" s="684">
        <v>4.5999999999999999E-2</v>
      </c>
      <c r="BD146" s="684">
        <v>0.13200000000000001</v>
      </c>
      <c r="BE146" s="684">
        <v>0.22700000000000001</v>
      </c>
      <c r="BF146" s="685">
        <f t="shared" si="66"/>
        <v>476.73107448903471</v>
      </c>
      <c r="BG146" s="501">
        <f t="shared" si="57"/>
        <v>2100.1368920221794</v>
      </c>
      <c r="BH146" s="686">
        <f t="shared" si="58"/>
        <v>96.606297033020255</v>
      </c>
      <c r="BI146" s="665">
        <f t="shared" si="65"/>
        <v>277.21806974692771</v>
      </c>
      <c r="BJ146" s="505">
        <f t="shared" si="67"/>
        <v>457.46431718061683</v>
      </c>
      <c r="BK146" s="501">
        <f t="shared" si="59"/>
        <v>2.0909257653027842</v>
      </c>
      <c r="BL146" s="501">
        <f t="shared" si="60"/>
        <v>2.1094295331373218</v>
      </c>
      <c r="BM146" s="501">
        <f t="shared" si="61"/>
        <v>94.51537126771747</v>
      </c>
      <c r="BN146" s="501">
        <f t="shared" si="62"/>
        <v>98.715726566157571</v>
      </c>
    </row>
    <row r="147" spans="34:66" x14ac:dyDescent="0.25">
      <c r="AH147" s="670">
        <v>0.92746527777777776</v>
      </c>
      <c r="AI147" s="671">
        <f t="shared" si="53"/>
        <v>45526.927465277775</v>
      </c>
      <c r="AJ147" s="670" t="s">
        <v>329</v>
      </c>
      <c r="AK147" s="672">
        <v>0.01</v>
      </c>
      <c r="AL147" s="672">
        <v>4.7E-2</v>
      </c>
      <c r="AM147" s="672">
        <v>0.03</v>
      </c>
      <c r="AN147" s="674">
        <f t="shared" si="74"/>
        <v>157.83820991030385</v>
      </c>
      <c r="AO147" s="672">
        <f t="shared" si="68"/>
        <v>5261.273663676795</v>
      </c>
      <c r="AP147" s="675">
        <f t="shared" si="69"/>
        <v>52.612736636767949</v>
      </c>
      <c r="AQ147" s="660">
        <f t="shared" si="75"/>
        <v>247.27986219280936</v>
      </c>
      <c r="AR147" s="497">
        <f t="shared" si="76"/>
        <v>1514.0266666666666</v>
      </c>
      <c r="AS147" s="672">
        <f t="shared" si="70"/>
        <v>5.0915551583968979</v>
      </c>
      <c r="AT147" s="672">
        <f t="shared" si="71"/>
        <v>5.4426968934587538</v>
      </c>
      <c r="AU147" s="672">
        <f t="shared" si="72"/>
        <v>47.521181478371048</v>
      </c>
      <c r="AV147" s="672">
        <f t="shared" si="73"/>
        <v>58.055433530226701</v>
      </c>
      <c r="AZ147" s="682">
        <v>0.89587962962962964</v>
      </c>
      <c r="BA147" s="683">
        <f t="shared" si="35"/>
        <v>45526.895879629628</v>
      </c>
      <c r="BB147" s="682" t="s">
        <v>366</v>
      </c>
      <c r="BC147" s="684">
        <v>4.5999999999999999E-2</v>
      </c>
      <c r="BD147" s="684">
        <v>0.13700000000000001</v>
      </c>
      <c r="BE147" s="684">
        <v>0.22700000000000001</v>
      </c>
      <c r="BF147" s="685">
        <f t="shared" si="66"/>
        <v>476.73107448903471</v>
      </c>
      <c r="BG147" s="501">
        <f t="shared" si="57"/>
        <v>2100.1368920221794</v>
      </c>
      <c r="BH147" s="686">
        <f t="shared" si="58"/>
        <v>96.606297033020255</v>
      </c>
      <c r="BI147" s="665">
        <f t="shared" si="65"/>
        <v>287.71875420703861</v>
      </c>
      <c r="BJ147" s="505">
        <f t="shared" si="67"/>
        <v>474.79251101321597</v>
      </c>
      <c r="BK147" s="501">
        <f t="shared" si="59"/>
        <v>2.0909257653027842</v>
      </c>
      <c r="BL147" s="501">
        <f t="shared" si="60"/>
        <v>2.1094295331373218</v>
      </c>
      <c r="BM147" s="501">
        <f t="shared" si="61"/>
        <v>94.51537126771747</v>
      </c>
      <c r="BN147" s="501">
        <f t="shared" si="62"/>
        <v>98.715726566157571</v>
      </c>
    </row>
    <row r="148" spans="34:66" x14ac:dyDescent="0.25">
      <c r="AH148" s="670">
        <v>0.92771990740740751</v>
      </c>
      <c r="AI148" s="671">
        <f t="shared" si="53"/>
        <v>45526.927719907406</v>
      </c>
      <c r="AJ148" s="670" t="s">
        <v>329</v>
      </c>
      <c r="AK148" s="672">
        <v>1.0999999999999999E-2</v>
      </c>
      <c r="AL148" s="672">
        <v>4.7E-2</v>
      </c>
      <c r="AM148" s="672">
        <v>0.03</v>
      </c>
      <c r="AN148" s="674">
        <f t="shared" si="74"/>
        <v>157.83820991030385</v>
      </c>
      <c r="AO148" s="672">
        <f t="shared" si="68"/>
        <v>5261.273663676795</v>
      </c>
      <c r="AP148" s="675">
        <f t="shared" si="69"/>
        <v>57.874010300444745</v>
      </c>
      <c r="AQ148" s="660">
        <f t="shared" si="75"/>
        <v>247.27986219280936</v>
      </c>
      <c r="AR148" s="497">
        <f t="shared" si="76"/>
        <v>1514.0266666666666</v>
      </c>
      <c r="AS148" s="672">
        <f t="shared" si="70"/>
        <v>5.0915551583968979</v>
      </c>
      <c r="AT148" s="672">
        <f t="shared" si="71"/>
        <v>5.4426968934587538</v>
      </c>
      <c r="AU148" s="672">
        <f t="shared" si="72"/>
        <v>52.782455142047844</v>
      </c>
      <c r="AV148" s="672">
        <f t="shared" si="73"/>
        <v>63.316707193903497</v>
      </c>
      <c r="AZ148" s="682">
        <v>0.89604166666666663</v>
      </c>
      <c r="BA148" s="683">
        <f t="shared" si="35"/>
        <v>45526.896041666667</v>
      </c>
      <c r="BB148" s="682" t="s">
        <v>366</v>
      </c>
      <c r="BC148" s="684">
        <v>4.3999999999999997E-2</v>
      </c>
      <c r="BD148" s="684">
        <v>0.14099999999999999</v>
      </c>
      <c r="BE148" s="684">
        <v>0.22700000000000001</v>
      </c>
      <c r="BF148" s="685">
        <f t="shared" si="66"/>
        <v>476.73107448903471</v>
      </c>
      <c r="BG148" s="501">
        <f t="shared" si="57"/>
        <v>2100.1368920221794</v>
      </c>
      <c r="BH148" s="686">
        <f t="shared" si="58"/>
        <v>92.406023248975885</v>
      </c>
      <c r="BI148" s="665">
        <f t="shared" si="65"/>
        <v>296.11930177512727</v>
      </c>
      <c r="BJ148" s="505">
        <f t="shared" si="67"/>
        <v>488.65506607929518</v>
      </c>
      <c r="BK148" s="501">
        <f t="shared" si="59"/>
        <v>2.0909257653027842</v>
      </c>
      <c r="BL148" s="501">
        <f t="shared" si="60"/>
        <v>2.1094295331373218</v>
      </c>
      <c r="BM148" s="501">
        <f t="shared" si="61"/>
        <v>90.3150974836731</v>
      </c>
      <c r="BN148" s="501">
        <f t="shared" si="62"/>
        <v>94.515452782113201</v>
      </c>
    </row>
    <row r="149" spans="34:66" x14ac:dyDescent="0.25">
      <c r="AH149" s="670">
        <v>0.92797453703703703</v>
      </c>
      <c r="AI149" s="671">
        <f t="shared" si="53"/>
        <v>45526.927974537037</v>
      </c>
      <c r="AJ149" s="670" t="s">
        <v>329</v>
      </c>
      <c r="AK149" s="672">
        <v>1.0999999999999999E-2</v>
      </c>
      <c r="AL149" s="672">
        <v>4.7E-2</v>
      </c>
      <c r="AM149" s="672">
        <v>0.03</v>
      </c>
      <c r="AN149" s="674">
        <f t="shared" si="74"/>
        <v>157.83820991030385</v>
      </c>
      <c r="AO149" s="672">
        <f t="shared" si="68"/>
        <v>5261.273663676795</v>
      </c>
      <c r="AP149" s="675">
        <f t="shared" si="69"/>
        <v>57.874010300444745</v>
      </c>
      <c r="AQ149" s="660">
        <f t="shared" si="75"/>
        <v>247.27986219280936</v>
      </c>
      <c r="AR149" s="497">
        <f t="shared" si="76"/>
        <v>1514.0266666666666</v>
      </c>
      <c r="AS149" s="672">
        <f t="shared" si="70"/>
        <v>5.0915551583968979</v>
      </c>
      <c r="AT149" s="672">
        <f t="shared" si="71"/>
        <v>5.4426968934587538</v>
      </c>
      <c r="AU149" s="672">
        <f t="shared" si="72"/>
        <v>52.782455142047844</v>
      </c>
      <c r="AV149" s="672">
        <f t="shared" si="73"/>
        <v>63.316707193903497</v>
      </c>
      <c r="AZ149" s="682">
        <v>0.89620370370370372</v>
      </c>
      <c r="BA149" s="683">
        <f t="shared" si="35"/>
        <v>45526.896203703705</v>
      </c>
      <c r="BB149" s="682" t="s">
        <v>366</v>
      </c>
      <c r="BC149" s="684">
        <v>4.5999999999999999E-2</v>
      </c>
      <c r="BD149" s="684">
        <v>0.15</v>
      </c>
      <c r="BE149" s="684">
        <v>0.22700000000000001</v>
      </c>
      <c r="BF149" s="685">
        <f t="shared" si="66"/>
        <v>476.73107448903471</v>
      </c>
      <c r="BG149" s="501">
        <f t="shared" si="57"/>
        <v>2100.1368920221794</v>
      </c>
      <c r="BH149" s="686">
        <f t="shared" si="58"/>
        <v>96.606297033020255</v>
      </c>
      <c r="BI149" s="665">
        <f t="shared" si="65"/>
        <v>315.02053380332688</v>
      </c>
      <c r="BJ149" s="505">
        <f t="shared" si="67"/>
        <v>519.84581497797365</v>
      </c>
      <c r="BK149" s="501">
        <f t="shared" si="59"/>
        <v>2.0909257653027842</v>
      </c>
      <c r="BL149" s="501">
        <f t="shared" si="60"/>
        <v>2.1094295331373218</v>
      </c>
      <c r="BM149" s="501">
        <f t="shared" si="61"/>
        <v>94.51537126771747</v>
      </c>
      <c r="BN149" s="501">
        <f t="shared" si="62"/>
        <v>98.715726566157571</v>
      </c>
    </row>
    <row r="150" spans="34:66" x14ac:dyDescent="0.25">
      <c r="AH150" s="670">
        <v>0.92817129629629624</v>
      </c>
      <c r="AI150" s="671">
        <f t="shared" si="53"/>
        <v>45526.928171296298</v>
      </c>
      <c r="AJ150" s="670" t="s">
        <v>329</v>
      </c>
      <c r="AK150" s="672">
        <v>1.2E-2</v>
      </c>
      <c r="AL150" s="672">
        <v>4.8000000000000001E-2</v>
      </c>
      <c r="AM150" s="672">
        <v>0.03</v>
      </c>
      <c r="AN150" s="674">
        <f t="shared" si="74"/>
        <v>157.83820991030385</v>
      </c>
      <c r="AO150" s="672">
        <f t="shared" si="68"/>
        <v>5261.273663676795</v>
      </c>
      <c r="AP150" s="675">
        <f t="shared" si="69"/>
        <v>63.135283964121541</v>
      </c>
      <c r="AQ150" s="660">
        <f t="shared" si="75"/>
        <v>252.54113585648616</v>
      </c>
      <c r="AR150" s="497">
        <f t="shared" si="76"/>
        <v>1546.24</v>
      </c>
      <c r="AS150" s="672">
        <f t="shared" si="70"/>
        <v>5.0915551583968979</v>
      </c>
      <c r="AT150" s="672">
        <f t="shared" si="71"/>
        <v>5.4426968934587538</v>
      </c>
      <c r="AU150" s="672">
        <f t="shared" si="72"/>
        <v>58.043728805724641</v>
      </c>
      <c r="AV150" s="672">
        <f t="shared" si="73"/>
        <v>68.5779808575803</v>
      </c>
      <c r="AZ150" s="682">
        <v>0.8963310185185186</v>
      </c>
      <c r="BA150" s="683">
        <f t="shared" si="35"/>
        <v>45526.896331018521</v>
      </c>
      <c r="BB150" s="682" t="s">
        <v>366</v>
      </c>
      <c r="BC150" s="684">
        <v>4.3999999999999997E-2</v>
      </c>
      <c r="BD150" s="684">
        <v>0.154</v>
      </c>
      <c r="BE150" s="684">
        <v>0.22700000000000001</v>
      </c>
      <c r="BF150" s="685">
        <f t="shared" si="66"/>
        <v>476.73107448903471</v>
      </c>
      <c r="BG150" s="501">
        <f t="shared" si="57"/>
        <v>2100.1368920221794</v>
      </c>
      <c r="BH150" s="686">
        <f t="shared" si="58"/>
        <v>92.406023248975885</v>
      </c>
      <c r="BI150" s="665">
        <f t="shared" si="65"/>
        <v>323.4210813714156</v>
      </c>
      <c r="BJ150" s="505">
        <f t="shared" si="67"/>
        <v>533.70837004405291</v>
      </c>
      <c r="BK150" s="501">
        <f t="shared" si="59"/>
        <v>2.0909257653027842</v>
      </c>
      <c r="BL150" s="501">
        <f t="shared" si="60"/>
        <v>2.1094295331373218</v>
      </c>
      <c r="BM150" s="501">
        <f t="shared" si="61"/>
        <v>90.3150974836731</v>
      </c>
      <c r="BN150" s="501">
        <f t="shared" si="62"/>
        <v>94.515452782113201</v>
      </c>
    </row>
    <row r="151" spans="34:66" x14ac:dyDescent="0.25">
      <c r="AH151" s="670">
        <v>0.92843749999999992</v>
      </c>
      <c r="AI151" s="671">
        <f t="shared" si="53"/>
        <v>45526.928437499999</v>
      </c>
      <c r="AJ151" s="670" t="s">
        <v>329</v>
      </c>
      <c r="AK151" s="672">
        <v>1.0999999999999999E-2</v>
      </c>
      <c r="AL151" s="672">
        <v>4.8000000000000001E-2</v>
      </c>
      <c r="AM151" s="672">
        <v>0.03</v>
      </c>
      <c r="AN151" s="674">
        <f t="shared" si="74"/>
        <v>157.83820991030385</v>
      </c>
      <c r="AO151" s="672">
        <f t="shared" si="68"/>
        <v>5261.273663676795</v>
      </c>
      <c r="AP151" s="675">
        <f t="shared" si="69"/>
        <v>57.874010300444745</v>
      </c>
      <c r="AQ151" s="660">
        <f t="shared" si="75"/>
        <v>252.54113585648616</v>
      </c>
      <c r="AR151" s="497">
        <f t="shared" si="76"/>
        <v>1546.24</v>
      </c>
      <c r="AS151" s="672">
        <f t="shared" si="70"/>
        <v>5.0915551583968979</v>
      </c>
      <c r="AT151" s="672">
        <f t="shared" si="71"/>
        <v>5.4426968934587538</v>
      </c>
      <c r="AU151" s="672">
        <f t="shared" si="72"/>
        <v>52.782455142047844</v>
      </c>
      <c r="AV151" s="672">
        <f t="shared" si="73"/>
        <v>63.316707193903497</v>
      </c>
      <c r="AZ151" s="682">
        <v>0.89642361111111113</v>
      </c>
      <c r="BA151" s="683">
        <f t="shared" si="35"/>
        <v>45526.896423611113</v>
      </c>
      <c r="BB151" s="682" t="s">
        <v>366</v>
      </c>
      <c r="BC151" s="684">
        <v>4.2999999999999997E-2</v>
      </c>
      <c r="BD151" s="684">
        <v>0.157</v>
      </c>
      <c r="BE151" s="684">
        <v>0.22700000000000001</v>
      </c>
      <c r="BF151" s="685">
        <f t="shared" si="66"/>
        <v>476.73107448903471</v>
      </c>
      <c r="BG151" s="501">
        <f t="shared" si="57"/>
        <v>2100.1368920221794</v>
      </c>
      <c r="BH151" s="686">
        <f t="shared" si="58"/>
        <v>90.305886356953707</v>
      </c>
      <c r="BI151" s="665">
        <f t="shared" si="65"/>
        <v>329.72149204748217</v>
      </c>
      <c r="BJ151" s="505">
        <f t="shared" si="67"/>
        <v>544.10528634361242</v>
      </c>
      <c r="BK151" s="501">
        <f t="shared" si="59"/>
        <v>2.0909257653027842</v>
      </c>
      <c r="BL151" s="501">
        <f t="shared" si="60"/>
        <v>2.1094295331373218</v>
      </c>
      <c r="BM151" s="501">
        <f t="shared" si="61"/>
        <v>88.214960591650922</v>
      </c>
      <c r="BN151" s="501">
        <f t="shared" si="62"/>
        <v>92.415315890091023</v>
      </c>
    </row>
    <row r="152" spans="34:66" x14ac:dyDescent="0.25">
      <c r="AH152" s="670">
        <v>0.9291666666666667</v>
      </c>
      <c r="AI152" s="671">
        <f t="shared" si="53"/>
        <v>45526.929166666669</v>
      </c>
      <c r="AJ152" s="670" t="s">
        <v>329</v>
      </c>
      <c r="AK152" s="672">
        <v>1.2999999999999999E-2</v>
      </c>
      <c r="AL152" s="672">
        <v>4.8000000000000001E-2</v>
      </c>
      <c r="AM152" s="672">
        <v>0.03</v>
      </c>
      <c r="AN152" s="674">
        <f t="shared" si="74"/>
        <v>157.83820991030385</v>
      </c>
      <c r="AO152" s="672">
        <f t="shared" si="68"/>
        <v>5261.273663676795</v>
      </c>
      <c r="AP152" s="675">
        <f t="shared" si="69"/>
        <v>68.39655762779833</v>
      </c>
      <c r="AQ152" s="660">
        <f t="shared" si="75"/>
        <v>252.54113585648616</v>
      </c>
      <c r="AR152" s="497">
        <f t="shared" si="76"/>
        <v>1546.24</v>
      </c>
      <c r="AS152" s="672">
        <f t="shared" si="70"/>
        <v>5.0915551583968979</v>
      </c>
      <c r="AT152" s="672">
        <f t="shared" si="71"/>
        <v>5.4426968934587538</v>
      </c>
      <c r="AU152" s="672">
        <f t="shared" si="72"/>
        <v>63.30500246940143</v>
      </c>
      <c r="AV152" s="672">
        <f t="shared" si="73"/>
        <v>73.839254521257089</v>
      </c>
      <c r="AZ152" s="682">
        <v>0.896550925925926</v>
      </c>
      <c r="BA152" s="683">
        <f t="shared" si="35"/>
        <v>45526.896550925929</v>
      </c>
      <c r="BB152" s="682" t="s">
        <v>366</v>
      </c>
      <c r="BC152" s="684">
        <v>4.7E-2</v>
      </c>
      <c r="BD152" s="684">
        <v>0.17199999999999999</v>
      </c>
      <c r="BE152" s="684">
        <v>0.22700000000000001</v>
      </c>
      <c r="BF152" s="685">
        <f t="shared" si="66"/>
        <v>476.73107448903471</v>
      </c>
      <c r="BG152" s="501">
        <f t="shared" si="57"/>
        <v>2100.1368920221794</v>
      </c>
      <c r="BH152" s="686">
        <f t="shared" si="58"/>
        <v>98.706433925042433</v>
      </c>
      <c r="BI152" s="665">
        <f t="shared" si="65"/>
        <v>361.22354542781483</v>
      </c>
      <c r="BJ152" s="505">
        <f t="shared" si="67"/>
        <v>596.08986784140973</v>
      </c>
      <c r="BK152" s="501">
        <f t="shared" si="59"/>
        <v>2.0909257653027842</v>
      </c>
      <c r="BL152" s="501">
        <f t="shared" si="60"/>
        <v>2.1094295331373218</v>
      </c>
      <c r="BM152" s="501">
        <f t="shared" si="61"/>
        <v>96.615508159739647</v>
      </c>
      <c r="BN152" s="501">
        <f t="shared" si="62"/>
        <v>100.81586345817975</v>
      </c>
    </row>
    <row r="153" spans="34:66" x14ac:dyDescent="0.25">
      <c r="AH153" s="670">
        <v>0.92988425925925933</v>
      </c>
      <c r="AI153" s="671">
        <f t="shared" si="53"/>
        <v>45526.929884259262</v>
      </c>
      <c r="AJ153" s="670" t="s">
        <v>329</v>
      </c>
      <c r="AK153" s="672">
        <v>1.0999999999999999E-2</v>
      </c>
      <c r="AL153" s="672">
        <v>4.9000000000000002E-2</v>
      </c>
      <c r="AM153" s="672">
        <v>0.03</v>
      </c>
      <c r="AN153" s="674">
        <f t="shared" si="74"/>
        <v>157.83820991030385</v>
      </c>
      <c r="AO153" s="672">
        <f t="shared" si="68"/>
        <v>5261.273663676795</v>
      </c>
      <c r="AP153" s="675">
        <f t="shared" si="69"/>
        <v>57.874010300444745</v>
      </c>
      <c r="AQ153" s="660">
        <f t="shared" si="75"/>
        <v>257.80240952016294</v>
      </c>
      <c r="AR153" s="497">
        <f t="shared" si="76"/>
        <v>1578.4533333333334</v>
      </c>
      <c r="AS153" s="672">
        <f t="shared" si="70"/>
        <v>5.0915551583968979</v>
      </c>
      <c r="AT153" s="672">
        <f t="shared" si="71"/>
        <v>5.4426968934587538</v>
      </c>
      <c r="AU153" s="672">
        <f t="shared" si="72"/>
        <v>52.782455142047844</v>
      </c>
      <c r="AV153" s="672">
        <f t="shared" si="73"/>
        <v>63.316707193903497</v>
      </c>
      <c r="AZ153" s="682">
        <v>0.89666666666666661</v>
      </c>
      <c r="BA153" s="683">
        <f t="shared" si="35"/>
        <v>45526.896666666667</v>
      </c>
      <c r="BB153" s="682" t="s">
        <v>366</v>
      </c>
      <c r="BC153" s="684">
        <v>4.5999999999999999E-2</v>
      </c>
      <c r="BD153" s="684">
        <v>0.17499999999999999</v>
      </c>
      <c r="BE153" s="684">
        <v>0.22700000000000001</v>
      </c>
      <c r="BF153" s="685">
        <f t="shared" si="66"/>
        <v>476.73107448903471</v>
      </c>
      <c r="BG153" s="501">
        <f t="shared" si="57"/>
        <v>2100.1368920221794</v>
      </c>
      <c r="BH153" s="686">
        <f t="shared" si="58"/>
        <v>96.606297033020255</v>
      </c>
      <c r="BI153" s="665">
        <f t="shared" si="65"/>
        <v>367.52395610388135</v>
      </c>
      <c r="BJ153" s="505">
        <f t="shared" si="67"/>
        <v>606.48678414096912</v>
      </c>
      <c r="BK153" s="501">
        <f t="shared" si="59"/>
        <v>2.0909257653027842</v>
      </c>
      <c r="BL153" s="501">
        <f t="shared" si="60"/>
        <v>2.1094295331373218</v>
      </c>
      <c r="BM153" s="501">
        <f t="shared" si="61"/>
        <v>94.51537126771747</v>
      </c>
      <c r="BN153" s="501">
        <f t="shared" si="62"/>
        <v>98.715726566157571</v>
      </c>
    </row>
    <row r="154" spans="34:66" x14ac:dyDescent="0.25">
      <c r="AH154" s="670">
        <v>0.93055555555555547</v>
      </c>
      <c r="AI154" s="671">
        <f t="shared" si="53"/>
        <v>45526.930555555555</v>
      </c>
      <c r="AJ154" s="670" t="s">
        <v>329</v>
      </c>
      <c r="AK154" s="672">
        <v>1.2E-2</v>
      </c>
      <c r="AL154" s="672">
        <v>4.9000000000000002E-2</v>
      </c>
      <c r="AM154" s="672">
        <v>0.03</v>
      </c>
      <c r="AN154" s="674">
        <f t="shared" si="74"/>
        <v>157.83820991030385</v>
      </c>
      <c r="AO154" s="672">
        <f t="shared" si="68"/>
        <v>5261.273663676795</v>
      </c>
      <c r="AP154" s="675">
        <f t="shared" si="69"/>
        <v>63.135283964121541</v>
      </c>
      <c r="AQ154" s="660">
        <f t="shared" si="75"/>
        <v>257.80240952016294</v>
      </c>
      <c r="AR154" s="497">
        <f t="shared" si="76"/>
        <v>1578.4533333333334</v>
      </c>
      <c r="AS154" s="672">
        <f t="shared" si="70"/>
        <v>5.0915551583968979</v>
      </c>
      <c r="AT154" s="672">
        <f t="shared" si="71"/>
        <v>5.4426968934587538</v>
      </c>
      <c r="AU154" s="672">
        <f t="shared" si="72"/>
        <v>58.043728805724641</v>
      </c>
      <c r="AV154" s="672">
        <f t="shared" si="73"/>
        <v>68.5779808575803</v>
      </c>
      <c r="AZ154" s="682">
        <v>0.89680555555555552</v>
      </c>
      <c r="BA154" s="683">
        <f t="shared" si="35"/>
        <v>45526.896805555552</v>
      </c>
      <c r="BB154" s="682" t="s">
        <v>366</v>
      </c>
      <c r="BC154" s="684">
        <v>4.5999999999999999E-2</v>
      </c>
      <c r="BD154" s="684">
        <v>0.185</v>
      </c>
      <c r="BE154" s="684">
        <v>0.22700000000000001</v>
      </c>
      <c r="BF154" s="685">
        <f t="shared" si="66"/>
        <v>476.73107448903471</v>
      </c>
      <c r="BG154" s="501">
        <f t="shared" si="57"/>
        <v>2100.1368920221794</v>
      </c>
      <c r="BH154" s="686">
        <f t="shared" si="58"/>
        <v>96.606297033020255</v>
      </c>
      <c r="BI154" s="665">
        <f t="shared" si="65"/>
        <v>388.52532502410315</v>
      </c>
      <c r="BJ154" s="505">
        <f t="shared" si="67"/>
        <v>641.1431718061674</v>
      </c>
      <c r="BK154" s="501">
        <f t="shared" si="59"/>
        <v>2.0909257653027842</v>
      </c>
      <c r="BL154" s="501">
        <f t="shared" si="60"/>
        <v>2.1094295331373218</v>
      </c>
      <c r="BM154" s="501">
        <f t="shared" si="61"/>
        <v>94.51537126771747</v>
      </c>
      <c r="BN154" s="501">
        <f t="shared" si="62"/>
        <v>98.715726566157571</v>
      </c>
    </row>
    <row r="155" spans="34:66" x14ac:dyDescent="0.25">
      <c r="AH155" s="670">
        <v>0.93125000000000002</v>
      </c>
      <c r="AI155" s="671">
        <f t="shared" si="53"/>
        <v>45526.931250000001</v>
      </c>
      <c r="AJ155" s="670" t="s">
        <v>329</v>
      </c>
      <c r="AK155" s="672">
        <v>1.0999999999999999E-2</v>
      </c>
      <c r="AL155" s="672">
        <v>0.05</v>
      </c>
      <c r="AM155" s="672">
        <v>0.03</v>
      </c>
      <c r="AN155" s="674">
        <f t="shared" si="74"/>
        <v>157.83820991030385</v>
      </c>
      <c r="AO155" s="672">
        <f t="shared" si="68"/>
        <v>5261.273663676795</v>
      </c>
      <c r="AP155" s="675">
        <f t="shared" si="69"/>
        <v>57.874010300444745</v>
      </c>
      <c r="AQ155" s="660">
        <f t="shared" si="75"/>
        <v>263.06368318383977</v>
      </c>
      <c r="AR155" s="497">
        <f t="shared" si="76"/>
        <v>1610.666666666667</v>
      </c>
      <c r="AS155" s="672">
        <f t="shared" si="70"/>
        <v>5.0915551583968979</v>
      </c>
      <c r="AT155" s="672">
        <f t="shared" si="71"/>
        <v>5.4426968934587538</v>
      </c>
      <c r="AU155" s="672">
        <f t="shared" si="72"/>
        <v>52.782455142047844</v>
      </c>
      <c r="AV155" s="672">
        <f t="shared" si="73"/>
        <v>63.316707193903497</v>
      </c>
      <c r="AZ155" s="682">
        <v>0.89693287037037039</v>
      </c>
      <c r="BA155" s="683">
        <f t="shared" si="35"/>
        <v>45526.896932870368</v>
      </c>
      <c r="BB155" s="682" t="s">
        <v>366</v>
      </c>
      <c r="BC155" s="684">
        <v>4.8000000000000001E-2</v>
      </c>
      <c r="BD155" s="684">
        <v>0.185</v>
      </c>
      <c r="BE155" s="684">
        <v>0.22700000000000001</v>
      </c>
      <c r="BF155" s="685">
        <f t="shared" si="66"/>
        <v>476.73107448903471</v>
      </c>
      <c r="BG155" s="501">
        <f t="shared" si="57"/>
        <v>2100.1368920221794</v>
      </c>
      <c r="BH155" s="686">
        <f t="shared" si="58"/>
        <v>100.80657081706461</v>
      </c>
      <c r="BI155" s="665">
        <f t="shared" si="65"/>
        <v>388.52532502410315</v>
      </c>
      <c r="BJ155" s="505">
        <f t="shared" si="67"/>
        <v>641.1431718061674</v>
      </c>
      <c r="BK155" s="501">
        <f t="shared" si="59"/>
        <v>2.0909257653027842</v>
      </c>
      <c r="BL155" s="501">
        <f t="shared" si="60"/>
        <v>2.1094295331373218</v>
      </c>
      <c r="BM155" s="501">
        <f t="shared" si="61"/>
        <v>98.715645051761825</v>
      </c>
      <c r="BN155" s="501">
        <f t="shared" si="62"/>
        <v>102.91600035020193</v>
      </c>
    </row>
    <row r="156" spans="34:66" x14ac:dyDescent="0.25">
      <c r="AH156" s="670">
        <v>0.93195601851851861</v>
      </c>
      <c r="AI156" s="671">
        <f t="shared" si="53"/>
        <v>45526.931956018518</v>
      </c>
      <c r="AJ156" s="670" t="s">
        <v>329</v>
      </c>
      <c r="AK156" s="672">
        <v>0.01</v>
      </c>
      <c r="AL156" s="672">
        <v>0.05</v>
      </c>
      <c r="AM156" s="672">
        <v>0.03</v>
      </c>
      <c r="AN156" s="674">
        <f t="shared" si="74"/>
        <v>157.83820991030385</v>
      </c>
      <c r="AO156" s="672">
        <f t="shared" si="68"/>
        <v>5261.273663676795</v>
      </c>
      <c r="AP156" s="675">
        <f t="shared" si="69"/>
        <v>52.612736636767949</v>
      </c>
      <c r="AQ156" s="660">
        <f t="shared" si="75"/>
        <v>263.06368318383977</v>
      </c>
      <c r="AR156" s="497">
        <f t="shared" si="76"/>
        <v>1610.666666666667</v>
      </c>
      <c r="AS156" s="672">
        <f t="shared" si="70"/>
        <v>5.0915551583968979</v>
      </c>
      <c r="AT156" s="672">
        <f t="shared" si="71"/>
        <v>5.4426968934587538</v>
      </c>
      <c r="AU156" s="672">
        <f t="shared" si="72"/>
        <v>47.521181478371048</v>
      </c>
      <c r="AV156" s="672">
        <f t="shared" si="73"/>
        <v>58.055433530226701</v>
      </c>
      <c r="AZ156" s="682">
        <v>0.89708333333333334</v>
      </c>
      <c r="BA156" s="683">
        <f t="shared" si="35"/>
        <v>45526.897083333337</v>
      </c>
      <c r="BB156" s="682" t="s">
        <v>366</v>
      </c>
      <c r="BC156" s="684">
        <v>4.5999999999999999E-2</v>
      </c>
      <c r="BD156" s="684">
        <v>0.187</v>
      </c>
      <c r="BE156" s="684">
        <v>0.22700000000000001</v>
      </c>
      <c r="BF156" s="685">
        <f t="shared" si="66"/>
        <v>476.73107448903471</v>
      </c>
      <c r="BG156" s="501">
        <f t="shared" si="57"/>
        <v>2100.1368920221794</v>
      </c>
      <c r="BH156" s="686">
        <f t="shared" si="58"/>
        <v>96.606297033020255</v>
      </c>
      <c r="BI156" s="665">
        <f t="shared" si="65"/>
        <v>392.72559880814754</v>
      </c>
      <c r="BJ156" s="505">
        <f t="shared" si="67"/>
        <v>648.07444933920715</v>
      </c>
      <c r="BK156" s="501">
        <f t="shared" si="59"/>
        <v>2.0909257653027842</v>
      </c>
      <c r="BL156" s="501">
        <f t="shared" si="60"/>
        <v>2.1094295331373218</v>
      </c>
      <c r="BM156" s="501">
        <f t="shared" si="61"/>
        <v>94.51537126771747</v>
      </c>
      <c r="BN156" s="501">
        <f t="shared" si="62"/>
        <v>98.715726566157571</v>
      </c>
    </row>
    <row r="157" spans="34:66" x14ac:dyDescent="0.25">
      <c r="AH157" s="670">
        <v>0.93266203703703709</v>
      </c>
      <c r="AI157" s="671">
        <f t="shared" si="53"/>
        <v>45526.932662037034</v>
      </c>
      <c r="AJ157" s="670" t="s">
        <v>329</v>
      </c>
      <c r="AK157" s="672">
        <v>1.2E-2</v>
      </c>
      <c r="AL157" s="672">
        <v>0.05</v>
      </c>
      <c r="AM157" s="672">
        <v>0.03</v>
      </c>
      <c r="AN157" s="674">
        <f t="shared" si="74"/>
        <v>157.83820991030385</v>
      </c>
      <c r="AO157" s="672">
        <f t="shared" si="68"/>
        <v>5261.273663676795</v>
      </c>
      <c r="AP157" s="675">
        <f t="shared" si="69"/>
        <v>63.135283964121541</v>
      </c>
      <c r="AQ157" s="660">
        <f t="shared" si="75"/>
        <v>263.06368318383977</v>
      </c>
      <c r="AR157" s="497">
        <f t="shared" si="76"/>
        <v>1610.666666666667</v>
      </c>
      <c r="AS157" s="672">
        <f t="shared" si="70"/>
        <v>5.0915551583968979</v>
      </c>
      <c r="AT157" s="672">
        <f t="shared" si="71"/>
        <v>5.4426968934587538</v>
      </c>
      <c r="AU157" s="672">
        <f t="shared" si="72"/>
        <v>58.043728805724641</v>
      </c>
      <c r="AV157" s="672">
        <f t="shared" si="73"/>
        <v>68.5779808575803</v>
      </c>
      <c r="AZ157" s="682">
        <v>0.89725694444444448</v>
      </c>
      <c r="BA157" s="683">
        <f t="shared" si="35"/>
        <v>45526.897256944445</v>
      </c>
      <c r="BB157" s="682" t="s">
        <v>366</v>
      </c>
      <c r="BC157" s="684">
        <v>4.7E-2</v>
      </c>
      <c r="BD157" s="684">
        <v>0.187</v>
      </c>
      <c r="BE157" s="684">
        <v>0.22700000000000001</v>
      </c>
      <c r="BF157" s="685">
        <f t="shared" si="66"/>
        <v>476.73107448903471</v>
      </c>
      <c r="BG157" s="501">
        <f t="shared" si="57"/>
        <v>2100.1368920221794</v>
      </c>
      <c r="BH157" s="686">
        <f t="shared" si="58"/>
        <v>98.706433925042433</v>
      </c>
      <c r="BI157" s="665">
        <f t="shared" si="65"/>
        <v>392.72559880814754</v>
      </c>
      <c r="BJ157" s="505">
        <f t="shared" si="67"/>
        <v>648.07444933920715</v>
      </c>
      <c r="BK157" s="501">
        <f t="shared" si="59"/>
        <v>2.0909257653027842</v>
      </c>
      <c r="BL157" s="501">
        <f t="shared" si="60"/>
        <v>2.1094295331373218</v>
      </c>
      <c r="BM157" s="501">
        <f t="shared" si="61"/>
        <v>96.615508159739647</v>
      </c>
      <c r="BN157" s="501">
        <f t="shared" si="62"/>
        <v>100.81586345817975</v>
      </c>
    </row>
    <row r="158" spans="34:66" x14ac:dyDescent="0.25">
      <c r="AH158" s="670">
        <v>0.93332175925925931</v>
      </c>
      <c r="AI158" s="671">
        <f t="shared" si="53"/>
        <v>45526.933321759258</v>
      </c>
      <c r="AJ158" s="670" t="s">
        <v>329</v>
      </c>
      <c r="AK158" s="672">
        <v>1.2999999999999999E-2</v>
      </c>
      <c r="AL158" s="672">
        <v>5.0999999999999997E-2</v>
      </c>
      <c r="AM158" s="672">
        <v>0.03</v>
      </c>
      <c r="AN158" s="674">
        <f t="shared" si="74"/>
        <v>157.83820991030385</v>
      </c>
      <c r="AO158" s="672">
        <f t="shared" si="68"/>
        <v>5261.273663676795</v>
      </c>
      <c r="AP158" s="675">
        <f t="shared" si="69"/>
        <v>68.39655762779833</v>
      </c>
      <c r="AQ158" s="660">
        <f t="shared" si="75"/>
        <v>268.32495684751655</v>
      </c>
      <c r="AR158" s="497">
        <f t="shared" si="76"/>
        <v>1642.88</v>
      </c>
      <c r="AS158" s="672">
        <f t="shared" si="70"/>
        <v>5.0915551583968979</v>
      </c>
      <c r="AT158" s="672">
        <f t="shared" si="71"/>
        <v>5.4426968934587538</v>
      </c>
      <c r="AU158" s="672">
        <f t="shared" si="72"/>
        <v>63.30500246940143</v>
      </c>
      <c r="AV158" s="672">
        <f t="shared" si="73"/>
        <v>73.839254521257089</v>
      </c>
      <c r="AZ158" s="682">
        <v>0.89744212962962966</v>
      </c>
      <c r="BA158" s="683">
        <f t="shared" si="35"/>
        <v>45526.89744212963</v>
      </c>
      <c r="BB158" s="682" t="s">
        <v>366</v>
      </c>
      <c r="BC158" s="684">
        <v>4.4999999999999998E-2</v>
      </c>
      <c r="BD158" s="684">
        <v>0.19</v>
      </c>
      <c r="BE158" s="684">
        <v>0.22700000000000001</v>
      </c>
      <c r="BF158" s="685">
        <f t="shared" si="66"/>
        <v>476.73107448903471</v>
      </c>
      <c r="BG158" s="501">
        <f t="shared" si="57"/>
        <v>2100.1368920221794</v>
      </c>
      <c r="BH158" s="686">
        <f t="shared" si="58"/>
        <v>94.506160140998063</v>
      </c>
      <c r="BI158" s="665">
        <f t="shared" si="65"/>
        <v>399.02600948421411</v>
      </c>
      <c r="BJ158" s="505">
        <f t="shared" si="67"/>
        <v>658.47136563876666</v>
      </c>
      <c r="BK158" s="501">
        <f t="shared" si="59"/>
        <v>2.0909257653027842</v>
      </c>
      <c r="BL158" s="501">
        <f t="shared" si="60"/>
        <v>2.1094295331373218</v>
      </c>
      <c r="BM158" s="501">
        <f t="shared" si="61"/>
        <v>92.415234375695277</v>
      </c>
      <c r="BN158" s="501">
        <f t="shared" si="62"/>
        <v>96.615589674135379</v>
      </c>
    </row>
    <row r="159" spans="34:66" x14ac:dyDescent="0.25">
      <c r="AH159" s="670">
        <v>0.93409722222222225</v>
      </c>
      <c r="AI159" s="671">
        <f t="shared" si="53"/>
        <v>45526.93409722222</v>
      </c>
      <c r="AJ159" s="670" t="s">
        <v>329</v>
      </c>
      <c r="AK159" s="672">
        <v>0.01</v>
      </c>
      <c r="AL159" s="672">
        <v>5.0999999999999997E-2</v>
      </c>
      <c r="AM159" s="672">
        <v>0.03</v>
      </c>
      <c r="AN159" s="674">
        <f t="shared" si="74"/>
        <v>157.83820991030385</v>
      </c>
      <c r="AO159" s="672">
        <f t="shared" si="68"/>
        <v>5261.273663676795</v>
      </c>
      <c r="AP159" s="675">
        <f t="shared" si="69"/>
        <v>52.612736636767949</v>
      </c>
      <c r="AQ159" s="660">
        <f t="shared" si="75"/>
        <v>268.32495684751655</v>
      </c>
      <c r="AR159" s="497">
        <f t="shared" si="76"/>
        <v>1642.88</v>
      </c>
      <c r="AS159" s="672">
        <f t="shared" si="70"/>
        <v>5.0915551583968979</v>
      </c>
      <c r="AT159" s="672">
        <f t="shared" si="71"/>
        <v>5.4426968934587538</v>
      </c>
      <c r="AU159" s="672">
        <f t="shared" si="72"/>
        <v>47.521181478371048</v>
      </c>
      <c r="AV159" s="672">
        <f t="shared" si="73"/>
        <v>58.055433530226701</v>
      </c>
      <c r="AZ159" s="682">
        <v>0.8976157407407408</v>
      </c>
      <c r="BA159" s="683">
        <f t="shared" si="35"/>
        <v>45526.897615740738</v>
      </c>
      <c r="BB159" s="682" t="s">
        <v>366</v>
      </c>
      <c r="BC159" s="684">
        <v>4.4999999999999998E-2</v>
      </c>
      <c r="BD159" s="684">
        <v>0.191</v>
      </c>
      <c r="BE159" s="684">
        <v>0.22700000000000001</v>
      </c>
      <c r="BF159" s="685">
        <f t="shared" si="66"/>
        <v>476.73107448903471</v>
      </c>
      <c r="BG159" s="501">
        <f t="shared" si="57"/>
        <v>2100.1368920221794</v>
      </c>
      <c r="BH159" s="686">
        <f t="shared" si="58"/>
        <v>94.506160140998063</v>
      </c>
      <c r="BI159" s="665">
        <f t="shared" si="65"/>
        <v>401.12614637623625</v>
      </c>
      <c r="BJ159" s="505">
        <f t="shared" si="67"/>
        <v>661.93700440528642</v>
      </c>
      <c r="BK159" s="501">
        <f t="shared" si="59"/>
        <v>2.0909257653027842</v>
      </c>
      <c r="BL159" s="501">
        <f t="shared" si="60"/>
        <v>2.1094295331373218</v>
      </c>
      <c r="BM159" s="501">
        <f t="shared" si="61"/>
        <v>92.415234375695277</v>
      </c>
      <c r="BN159" s="501">
        <f t="shared" si="62"/>
        <v>96.615589674135379</v>
      </c>
    </row>
    <row r="160" spans="34:66" x14ac:dyDescent="0.25">
      <c r="AH160" s="670">
        <v>0.93471064814814808</v>
      </c>
      <c r="AI160" s="671">
        <f t="shared" si="53"/>
        <v>45526.934710648151</v>
      </c>
      <c r="AJ160" s="670" t="s">
        <v>329</v>
      </c>
      <c r="AK160" s="672">
        <v>1.4E-2</v>
      </c>
      <c r="AL160" s="672">
        <v>5.0999999999999997E-2</v>
      </c>
      <c r="AM160" s="672">
        <v>0.03</v>
      </c>
      <c r="AN160" s="674">
        <f t="shared" si="74"/>
        <v>157.83820991030385</v>
      </c>
      <c r="AO160" s="672">
        <f t="shared" si="68"/>
        <v>5261.273663676795</v>
      </c>
      <c r="AP160" s="675">
        <f t="shared" si="69"/>
        <v>73.657831291475134</v>
      </c>
      <c r="AQ160" s="660">
        <f t="shared" si="75"/>
        <v>268.32495684751655</v>
      </c>
      <c r="AR160" s="497">
        <f t="shared" si="76"/>
        <v>1642.88</v>
      </c>
      <c r="AS160" s="672">
        <f t="shared" si="70"/>
        <v>5.0915551583968979</v>
      </c>
      <c r="AT160" s="672">
        <f t="shared" si="71"/>
        <v>5.4426968934587538</v>
      </c>
      <c r="AU160" s="672">
        <f t="shared" si="72"/>
        <v>68.566276133078233</v>
      </c>
      <c r="AV160" s="672">
        <f t="shared" si="73"/>
        <v>79.100528184933893</v>
      </c>
      <c r="AZ160" s="682">
        <v>0.8978356481481482</v>
      </c>
      <c r="BA160" s="683">
        <f t="shared" si="35"/>
        <v>45526.897835648146</v>
      </c>
      <c r="BB160" s="682" t="s">
        <v>366</v>
      </c>
      <c r="BC160" s="684">
        <v>4.7E-2</v>
      </c>
      <c r="BD160" s="684">
        <v>0.19700000000000001</v>
      </c>
      <c r="BE160" s="684">
        <v>0.22700000000000001</v>
      </c>
      <c r="BF160" s="685">
        <f t="shared" si="66"/>
        <v>476.73107448903471</v>
      </c>
      <c r="BG160" s="501">
        <f t="shared" si="57"/>
        <v>2100.1368920221794</v>
      </c>
      <c r="BH160" s="686">
        <f t="shared" si="58"/>
        <v>98.706433925042433</v>
      </c>
      <c r="BI160" s="665">
        <f t="shared" si="65"/>
        <v>413.72696772836935</v>
      </c>
      <c r="BJ160" s="505">
        <f t="shared" si="67"/>
        <v>682.73083700440543</v>
      </c>
      <c r="BK160" s="501">
        <f t="shared" si="59"/>
        <v>2.0909257653027842</v>
      </c>
      <c r="BL160" s="501">
        <f t="shared" si="60"/>
        <v>2.1094295331373218</v>
      </c>
      <c r="BM160" s="501">
        <f t="shared" si="61"/>
        <v>96.615508159739647</v>
      </c>
      <c r="BN160" s="501">
        <f t="shared" si="62"/>
        <v>100.81586345817975</v>
      </c>
    </row>
    <row r="161" spans="34:66" x14ac:dyDescent="0.25">
      <c r="AH161" s="670">
        <v>0.9353935185185186</v>
      </c>
      <c r="AI161" s="671">
        <f t="shared" si="53"/>
        <v>45526.935393518521</v>
      </c>
      <c r="AJ161" s="670" t="s">
        <v>329</v>
      </c>
      <c r="AK161" s="672">
        <v>1.2E-2</v>
      </c>
      <c r="AL161" s="672">
        <v>5.0999999999999997E-2</v>
      </c>
      <c r="AM161" s="672">
        <v>0.03</v>
      </c>
      <c r="AN161" s="674">
        <f t="shared" si="74"/>
        <v>157.83820991030385</v>
      </c>
      <c r="AO161" s="672">
        <f t="shared" si="68"/>
        <v>5261.273663676795</v>
      </c>
      <c r="AP161" s="675">
        <f t="shared" si="69"/>
        <v>63.135283964121541</v>
      </c>
      <c r="AQ161" s="660">
        <f t="shared" si="75"/>
        <v>268.32495684751655</v>
      </c>
      <c r="AR161" s="497">
        <f t="shared" si="76"/>
        <v>1642.88</v>
      </c>
      <c r="AS161" s="672">
        <f t="shared" si="70"/>
        <v>5.0915551583968979</v>
      </c>
      <c r="AT161" s="672">
        <f t="shared" si="71"/>
        <v>5.4426968934587538</v>
      </c>
      <c r="AU161" s="672">
        <f t="shared" si="72"/>
        <v>58.043728805724641</v>
      </c>
      <c r="AV161" s="672">
        <f t="shared" si="73"/>
        <v>68.5779808575803</v>
      </c>
      <c r="AZ161" s="682">
        <v>0.89799768518518519</v>
      </c>
      <c r="BA161" s="683">
        <f t="shared" si="35"/>
        <v>45526.897997685184</v>
      </c>
      <c r="BB161" s="682" t="s">
        <v>366</v>
      </c>
      <c r="BC161" s="684">
        <v>4.7E-2</v>
      </c>
      <c r="BD161" s="684">
        <v>0.2</v>
      </c>
      <c r="BE161" s="684">
        <v>0.22700000000000001</v>
      </c>
      <c r="BF161" s="685">
        <f t="shared" si="66"/>
        <v>476.73107448903471</v>
      </c>
      <c r="BG161" s="501">
        <f t="shared" si="57"/>
        <v>2100.1368920221794</v>
      </c>
      <c r="BH161" s="686">
        <f t="shared" si="58"/>
        <v>98.706433925042433</v>
      </c>
      <c r="BI161" s="665">
        <f t="shared" si="65"/>
        <v>420.02737840443592</v>
      </c>
      <c r="BJ161" s="505">
        <f t="shared" si="67"/>
        <v>693.12775330396494</v>
      </c>
      <c r="BK161" s="501">
        <f t="shared" si="59"/>
        <v>2.0909257653027842</v>
      </c>
      <c r="BL161" s="501">
        <f t="shared" si="60"/>
        <v>2.1094295331373218</v>
      </c>
      <c r="BM161" s="501">
        <f t="shared" si="61"/>
        <v>96.615508159739647</v>
      </c>
      <c r="BN161" s="501">
        <f t="shared" si="62"/>
        <v>100.81586345817975</v>
      </c>
    </row>
    <row r="162" spans="34:66" x14ac:dyDescent="0.25">
      <c r="AH162" s="670">
        <v>0.93607638888888889</v>
      </c>
      <c r="AI162" s="671">
        <f t="shared" ref="AI162:AI219" si="77">DATE(2024,8,22) + AH162</f>
        <v>45526.936076388891</v>
      </c>
      <c r="AJ162" s="670" t="s">
        <v>329</v>
      </c>
      <c r="AK162" s="672">
        <v>1.2E-2</v>
      </c>
      <c r="AL162" s="672">
        <v>5.0999999999999997E-2</v>
      </c>
      <c r="AM162" s="672">
        <v>0.03</v>
      </c>
      <c r="AN162" s="674">
        <f t="shared" si="74"/>
        <v>157.83820991030385</v>
      </c>
      <c r="AO162" s="672">
        <f t="shared" si="68"/>
        <v>5261.273663676795</v>
      </c>
      <c r="AP162" s="675">
        <f t="shared" si="69"/>
        <v>63.135283964121541</v>
      </c>
      <c r="AQ162" s="660">
        <f t="shared" si="75"/>
        <v>268.32495684751655</v>
      </c>
      <c r="AR162" s="497">
        <f t="shared" si="76"/>
        <v>1642.88</v>
      </c>
      <c r="AS162" s="672">
        <f t="shared" si="70"/>
        <v>5.0915551583968979</v>
      </c>
      <c r="AT162" s="672">
        <f t="shared" si="71"/>
        <v>5.4426968934587538</v>
      </c>
      <c r="AU162" s="672">
        <f t="shared" si="72"/>
        <v>58.043728805724641</v>
      </c>
      <c r="AV162" s="672">
        <f t="shared" si="73"/>
        <v>68.5779808575803</v>
      </c>
      <c r="AZ162" s="682">
        <v>0.89819444444444441</v>
      </c>
      <c r="BA162" s="683">
        <f t="shared" si="35"/>
        <v>45526.898194444446</v>
      </c>
      <c r="BB162" s="682" t="s">
        <v>366</v>
      </c>
      <c r="BC162" s="684">
        <v>4.7E-2</v>
      </c>
      <c r="BD162" s="684">
        <v>0.216</v>
      </c>
      <c r="BE162" s="684">
        <v>0.22700000000000001</v>
      </c>
      <c r="BF162" s="685">
        <f t="shared" si="66"/>
        <v>476.73107448903471</v>
      </c>
      <c r="BG162" s="501">
        <f t="shared" si="57"/>
        <v>2100.1368920221794</v>
      </c>
      <c r="BH162" s="686">
        <f t="shared" si="58"/>
        <v>98.706433925042433</v>
      </c>
      <c r="BI162" s="665">
        <f t="shared" si="65"/>
        <v>453.62956867679077</v>
      </c>
      <c r="BJ162" s="505">
        <f t="shared" si="67"/>
        <v>748.57797356828212</v>
      </c>
      <c r="BK162" s="501">
        <f t="shared" si="59"/>
        <v>2.0909257653027842</v>
      </c>
      <c r="BL162" s="501">
        <f t="shared" si="60"/>
        <v>2.1094295331373218</v>
      </c>
      <c r="BM162" s="501">
        <f t="shared" si="61"/>
        <v>96.615508159739647</v>
      </c>
      <c r="BN162" s="501">
        <f t="shared" si="62"/>
        <v>100.81586345817975</v>
      </c>
    </row>
    <row r="163" spans="34:66" x14ac:dyDescent="0.25">
      <c r="AH163" s="670">
        <v>0.93680555555555556</v>
      </c>
      <c r="AI163" s="671">
        <f t="shared" si="77"/>
        <v>45526.936805555553</v>
      </c>
      <c r="AJ163" s="670" t="s">
        <v>329</v>
      </c>
      <c r="AK163" s="672">
        <v>1.2999999999999999E-2</v>
      </c>
      <c r="AL163" s="672">
        <v>5.0999999999999997E-2</v>
      </c>
      <c r="AM163" s="672">
        <v>0.03</v>
      </c>
      <c r="AN163" s="674">
        <f t="shared" si="74"/>
        <v>157.83820991030385</v>
      </c>
      <c r="AO163" s="672">
        <f t="shared" si="68"/>
        <v>5261.273663676795</v>
      </c>
      <c r="AP163" s="675">
        <f t="shared" si="69"/>
        <v>68.39655762779833</v>
      </c>
      <c r="AQ163" s="660">
        <f t="shared" si="75"/>
        <v>268.32495684751655</v>
      </c>
      <c r="AR163" s="497">
        <f t="shared" si="76"/>
        <v>1642.88</v>
      </c>
      <c r="AS163" s="672">
        <f t="shared" si="70"/>
        <v>5.0915551583968979</v>
      </c>
      <c r="AT163" s="672">
        <f t="shared" si="71"/>
        <v>5.4426968934587538</v>
      </c>
      <c r="AU163" s="672">
        <f t="shared" si="72"/>
        <v>63.30500246940143</v>
      </c>
      <c r="AV163" s="672">
        <f t="shared" si="73"/>
        <v>73.839254521257089</v>
      </c>
      <c r="AZ163" s="682">
        <v>0.89839120370370373</v>
      </c>
      <c r="BA163" s="683">
        <f t="shared" si="35"/>
        <v>45526.8983912037</v>
      </c>
      <c r="BB163" s="682" t="s">
        <v>366</v>
      </c>
      <c r="BC163" s="684">
        <v>4.5999999999999999E-2</v>
      </c>
      <c r="BD163" s="684">
        <v>0.223</v>
      </c>
      <c r="BE163" s="684">
        <v>0.22700000000000001</v>
      </c>
      <c r="BF163" s="685">
        <f t="shared" si="66"/>
        <v>476.73107448903471</v>
      </c>
      <c r="BG163" s="501">
        <f t="shared" si="57"/>
        <v>2100.1368920221794</v>
      </c>
      <c r="BH163" s="686">
        <f t="shared" si="58"/>
        <v>96.606297033020255</v>
      </c>
      <c r="BI163" s="665">
        <f t="shared" si="65"/>
        <v>468.330526920946</v>
      </c>
      <c r="BJ163" s="505">
        <f t="shared" si="67"/>
        <v>772.83744493392078</v>
      </c>
      <c r="BK163" s="501">
        <f t="shared" si="59"/>
        <v>2.0909257653027842</v>
      </c>
      <c r="BL163" s="501">
        <f t="shared" si="60"/>
        <v>2.1094295331373218</v>
      </c>
      <c r="BM163" s="501">
        <f t="shared" si="61"/>
        <v>94.51537126771747</v>
      </c>
      <c r="BN163" s="501">
        <f t="shared" si="62"/>
        <v>98.715726566157571</v>
      </c>
    </row>
    <row r="164" spans="34:66" x14ac:dyDescent="0.25">
      <c r="AH164" s="670">
        <v>0.93748842592592585</v>
      </c>
      <c r="AI164" s="671">
        <f t="shared" si="77"/>
        <v>45526.937488425923</v>
      </c>
      <c r="AJ164" s="670" t="s">
        <v>329</v>
      </c>
      <c r="AK164" s="672">
        <v>1.0999999999999999E-2</v>
      </c>
      <c r="AL164" s="672">
        <v>5.0999999999999997E-2</v>
      </c>
      <c r="AM164" s="672">
        <v>0.03</v>
      </c>
      <c r="AN164" s="674">
        <f t="shared" si="74"/>
        <v>157.83820991030385</v>
      </c>
      <c r="AO164" s="672">
        <f t="shared" si="68"/>
        <v>5261.273663676795</v>
      </c>
      <c r="AP164" s="675">
        <f t="shared" si="69"/>
        <v>57.874010300444745</v>
      </c>
      <c r="AQ164" s="660">
        <f t="shared" si="75"/>
        <v>268.32495684751655</v>
      </c>
      <c r="AR164" s="497">
        <f t="shared" si="76"/>
        <v>1642.88</v>
      </c>
      <c r="AS164" s="672">
        <f t="shared" si="70"/>
        <v>5.0915551583968979</v>
      </c>
      <c r="AT164" s="672">
        <f t="shared" si="71"/>
        <v>5.4426968934587538</v>
      </c>
      <c r="AU164" s="672">
        <f t="shared" si="72"/>
        <v>52.782455142047844</v>
      </c>
      <c r="AV164" s="672">
        <f t="shared" si="73"/>
        <v>63.316707193903497</v>
      </c>
      <c r="AZ164" s="682">
        <v>0.89856481481481476</v>
      </c>
      <c r="BA164" s="683">
        <f t="shared" si="35"/>
        <v>45526.898564814815</v>
      </c>
      <c r="BB164" s="682" t="s">
        <v>366</v>
      </c>
      <c r="BC164" s="684">
        <v>4.8000000000000001E-2</v>
      </c>
      <c r="BD164" s="684">
        <v>0.22500000000000001</v>
      </c>
      <c r="BE164" s="684">
        <v>0.22700000000000001</v>
      </c>
      <c r="BF164" s="685">
        <f t="shared" si="66"/>
        <v>476.73107448903471</v>
      </c>
      <c r="BG164" s="501">
        <f t="shared" si="57"/>
        <v>2100.1368920221794</v>
      </c>
      <c r="BH164" s="686">
        <f t="shared" si="58"/>
        <v>100.80657081706461</v>
      </c>
      <c r="BI164" s="665">
        <f t="shared" si="65"/>
        <v>472.53080070499038</v>
      </c>
      <c r="BJ164" s="505">
        <f t="shared" si="67"/>
        <v>779.76872246696053</v>
      </c>
      <c r="BK164" s="501">
        <f t="shared" si="59"/>
        <v>2.0909257653027842</v>
      </c>
      <c r="BL164" s="501">
        <f t="shared" si="60"/>
        <v>2.1094295331373218</v>
      </c>
      <c r="BM164" s="501">
        <f t="shared" si="61"/>
        <v>98.715645051761825</v>
      </c>
      <c r="BN164" s="501">
        <f t="shared" si="62"/>
        <v>102.91600035020193</v>
      </c>
    </row>
    <row r="165" spans="34:66" x14ac:dyDescent="0.25">
      <c r="AH165" s="670">
        <v>0.93821759259259263</v>
      </c>
      <c r="AI165" s="671">
        <f t="shared" si="77"/>
        <v>45526.938217592593</v>
      </c>
      <c r="AJ165" s="670" t="s">
        <v>329</v>
      </c>
      <c r="AK165" s="672">
        <v>1.2999999999999999E-2</v>
      </c>
      <c r="AL165" s="672">
        <v>5.0999999999999997E-2</v>
      </c>
      <c r="AM165" s="672">
        <v>0.03</v>
      </c>
      <c r="AN165" s="674">
        <f t="shared" si="74"/>
        <v>157.83820991030385</v>
      </c>
      <c r="AO165" s="672">
        <f t="shared" si="68"/>
        <v>5261.273663676795</v>
      </c>
      <c r="AP165" s="675">
        <f t="shared" si="69"/>
        <v>68.39655762779833</v>
      </c>
      <c r="AQ165" s="660">
        <f t="shared" si="75"/>
        <v>268.32495684751655</v>
      </c>
      <c r="AR165" s="497">
        <f t="shared" si="76"/>
        <v>1642.88</v>
      </c>
      <c r="AS165" s="672">
        <f t="shared" si="70"/>
        <v>5.0915551583968979</v>
      </c>
      <c r="AT165" s="672">
        <f t="shared" si="71"/>
        <v>5.4426968934587538</v>
      </c>
      <c r="AU165" s="672">
        <f t="shared" si="72"/>
        <v>63.30500246940143</v>
      </c>
      <c r="AV165" s="672">
        <f t="shared" si="73"/>
        <v>73.839254521257089</v>
      </c>
      <c r="AZ165" s="682">
        <v>0.89872685185185175</v>
      </c>
      <c r="BA165" s="683">
        <f t="shared" si="35"/>
        <v>45526.898726851854</v>
      </c>
      <c r="BB165" s="682" t="s">
        <v>366</v>
      </c>
      <c r="BC165" s="684">
        <v>4.5999999999999999E-2</v>
      </c>
      <c r="BD165" s="684">
        <v>0.22500000000000001</v>
      </c>
      <c r="BE165" s="684">
        <v>0.22700000000000001</v>
      </c>
      <c r="BF165" s="685">
        <f t="shared" si="66"/>
        <v>476.73107448903471</v>
      </c>
      <c r="BG165" s="501">
        <f t="shared" si="57"/>
        <v>2100.1368920221794</v>
      </c>
      <c r="BH165" s="686">
        <f t="shared" si="58"/>
        <v>96.606297033020255</v>
      </c>
      <c r="BI165" s="665">
        <f t="shared" si="65"/>
        <v>472.53080070499038</v>
      </c>
      <c r="BJ165" s="505">
        <f t="shared" si="67"/>
        <v>779.76872246696053</v>
      </c>
      <c r="BK165" s="501">
        <f t="shared" si="59"/>
        <v>2.0909257653027842</v>
      </c>
      <c r="BL165" s="501">
        <f t="shared" si="60"/>
        <v>2.1094295331373218</v>
      </c>
      <c r="BM165" s="501">
        <f t="shared" si="61"/>
        <v>94.51537126771747</v>
      </c>
      <c r="BN165" s="501">
        <f t="shared" si="62"/>
        <v>98.715726566157571</v>
      </c>
    </row>
    <row r="166" spans="34:66" x14ac:dyDescent="0.25">
      <c r="AH166" s="670">
        <v>0.93890046296296292</v>
      </c>
      <c r="AI166" s="671">
        <f t="shared" si="77"/>
        <v>45526.938900462963</v>
      </c>
      <c r="AJ166" s="670" t="s">
        <v>329</v>
      </c>
      <c r="AK166" s="672">
        <v>1.0999999999999999E-2</v>
      </c>
      <c r="AL166" s="672">
        <v>5.0999999999999997E-2</v>
      </c>
      <c r="AM166" s="672">
        <v>0.03</v>
      </c>
      <c r="AN166" s="674">
        <f t="shared" si="74"/>
        <v>157.83820991030385</v>
      </c>
      <c r="AO166" s="672">
        <f t="shared" si="68"/>
        <v>5261.273663676795</v>
      </c>
      <c r="AP166" s="675">
        <f t="shared" si="69"/>
        <v>57.874010300444745</v>
      </c>
      <c r="AQ166" s="660">
        <f t="shared" si="75"/>
        <v>268.32495684751655</v>
      </c>
      <c r="AR166" s="497">
        <f t="shared" si="76"/>
        <v>1642.88</v>
      </c>
      <c r="AS166" s="672">
        <f t="shared" si="70"/>
        <v>5.0915551583968979</v>
      </c>
      <c r="AT166" s="672">
        <f t="shared" si="71"/>
        <v>5.4426968934587538</v>
      </c>
      <c r="AU166" s="672">
        <f t="shared" si="72"/>
        <v>52.782455142047844</v>
      </c>
      <c r="AV166" s="672">
        <f t="shared" si="73"/>
        <v>63.316707193903497</v>
      </c>
      <c r="AZ166" s="682">
        <v>0.89888888888888896</v>
      </c>
      <c r="BA166" s="683">
        <f t="shared" si="35"/>
        <v>45526.898888888885</v>
      </c>
      <c r="BB166" s="682" t="s">
        <v>366</v>
      </c>
      <c r="BC166" s="684">
        <v>4.7E-2</v>
      </c>
      <c r="BD166" s="684">
        <v>0.22700000000000001</v>
      </c>
      <c r="BE166" s="684">
        <v>0.22700000000000001</v>
      </c>
      <c r="BF166" s="685">
        <f t="shared" si="66"/>
        <v>476.73107448903471</v>
      </c>
      <c r="BG166" s="501">
        <f t="shared" si="57"/>
        <v>2100.1368920221794</v>
      </c>
      <c r="BH166" s="686">
        <f t="shared" si="58"/>
        <v>98.706433925042433</v>
      </c>
      <c r="BI166" s="665">
        <f t="shared" si="65"/>
        <v>476.73107448903471</v>
      </c>
      <c r="BJ166" s="505">
        <f t="shared" si="67"/>
        <v>786.7</v>
      </c>
      <c r="BK166" s="501">
        <f t="shared" si="59"/>
        <v>2.0909257653027842</v>
      </c>
      <c r="BL166" s="501">
        <f t="shared" si="60"/>
        <v>2.1094295331373218</v>
      </c>
      <c r="BM166" s="501">
        <f t="shared" si="61"/>
        <v>96.615508159739647</v>
      </c>
      <c r="BN166" s="501">
        <f t="shared" si="62"/>
        <v>100.81586345817975</v>
      </c>
    </row>
    <row r="167" spans="34:66" x14ac:dyDescent="0.25">
      <c r="AH167" s="670">
        <v>0.93954861111111121</v>
      </c>
      <c r="AI167" s="671">
        <f t="shared" si="77"/>
        <v>45526.93954861111</v>
      </c>
      <c r="AJ167" s="670" t="s">
        <v>329</v>
      </c>
      <c r="AK167" s="672">
        <v>1.0999999999999999E-2</v>
      </c>
      <c r="AL167" s="672">
        <v>5.0999999999999997E-2</v>
      </c>
      <c r="AM167" s="672">
        <v>0.03</v>
      </c>
      <c r="AN167" s="674">
        <f t="shared" si="74"/>
        <v>157.83820991030385</v>
      </c>
      <c r="AO167" s="672">
        <f t="shared" si="68"/>
        <v>5261.273663676795</v>
      </c>
      <c r="AP167" s="675">
        <f t="shared" si="69"/>
        <v>57.874010300444745</v>
      </c>
      <c r="AQ167" s="660">
        <f t="shared" si="75"/>
        <v>268.32495684751655</v>
      </c>
      <c r="AR167" s="497">
        <f t="shared" si="76"/>
        <v>1642.88</v>
      </c>
      <c r="AS167" s="672">
        <f t="shared" si="70"/>
        <v>5.0915551583968979</v>
      </c>
      <c r="AT167" s="672">
        <f t="shared" si="71"/>
        <v>5.4426968934587538</v>
      </c>
      <c r="AU167" s="672">
        <f t="shared" si="72"/>
        <v>52.782455142047844</v>
      </c>
      <c r="AV167" s="672">
        <f t="shared" si="73"/>
        <v>63.316707193903497</v>
      </c>
      <c r="AZ167" s="682">
        <v>0.89917824074074071</v>
      </c>
      <c r="BA167" s="683">
        <f t="shared" si="35"/>
        <v>45526.899178240739</v>
      </c>
      <c r="BB167" s="682" t="s">
        <v>366</v>
      </c>
      <c r="BC167" s="684">
        <v>4.8000000000000001E-2</v>
      </c>
      <c r="BD167" s="684">
        <v>0.22700000000000001</v>
      </c>
      <c r="BE167" s="684">
        <v>0.22700000000000001</v>
      </c>
      <c r="BF167" s="685">
        <f t="shared" si="66"/>
        <v>476.73107448903471</v>
      </c>
      <c r="BG167" s="501">
        <f t="shared" si="57"/>
        <v>2100.1368920221794</v>
      </c>
      <c r="BH167" s="686">
        <f t="shared" si="58"/>
        <v>100.80657081706461</v>
      </c>
      <c r="BI167" s="665">
        <f t="shared" si="65"/>
        <v>476.73107448903471</v>
      </c>
      <c r="BJ167" s="505">
        <f t="shared" si="67"/>
        <v>786.7</v>
      </c>
      <c r="BK167" s="501">
        <f t="shared" si="59"/>
        <v>2.0909257653027842</v>
      </c>
      <c r="BL167" s="501">
        <f t="shared" si="60"/>
        <v>2.1094295331373218</v>
      </c>
      <c r="BM167" s="501">
        <f t="shared" si="61"/>
        <v>98.715645051761825</v>
      </c>
      <c r="BN167" s="501">
        <f t="shared" si="62"/>
        <v>102.91600035020193</v>
      </c>
    </row>
    <row r="168" spans="34:66" x14ac:dyDescent="0.25">
      <c r="AH168" s="670">
        <v>0.94027777777777777</v>
      </c>
      <c r="AI168" s="671">
        <f t="shared" si="77"/>
        <v>45526.94027777778</v>
      </c>
      <c r="AJ168" s="670" t="s">
        <v>329</v>
      </c>
      <c r="AK168" s="672">
        <v>1.2E-2</v>
      </c>
      <c r="AL168" s="672">
        <v>5.0999999999999997E-2</v>
      </c>
      <c r="AM168" s="672">
        <v>0.03</v>
      </c>
      <c r="AN168" s="674">
        <f t="shared" si="74"/>
        <v>157.83820991030385</v>
      </c>
      <c r="AO168" s="672">
        <f t="shared" si="68"/>
        <v>5261.273663676795</v>
      </c>
      <c r="AP168" s="675">
        <f t="shared" si="69"/>
        <v>63.135283964121541</v>
      </c>
      <c r="AQ168" s="660">
        <f t="shared" si="75"/>
        <v>268.32495684751655</v>
      </c>
      <c r="AR168" s="497">
        <f t="shared" si="76"/>
        <v>1642.88</v>
      </c>
      <c r="AS168" s="672">
        <f t="shared" si="70"/>
        <v>5.0915551583968979</v>
      </c>
      <c r="AT168" s="672">
        <f t="shared" si="71"/>
        <v>5.4426968934587538</v>
      </c>
      <c r="AU168" s="672">
        <f t="shared" si="72"/>
        <v>58.043728805724641</v>
      </c>
      <c r="AV168" s="672">
        <f t="shared" si="73"/>
        <v>68.5779808575803</v>
      </c>
      <c r="AZ168" s="682">
        <v>0.89947916666666661</v>
      </c>
      <c r="BA168" s="683">
        <f t="shared" si="35"/>
        <v>45526.89947916667</v>
      </c>
      <c r="BB168" s="682" t="s">
        <v>366</v>
      </c>
      <c r="BC168" s="684">
        <v>4.4999999999999998E-2</v>
      </c>
      <c r="BD168" s="684">
        <v>0.22700000000000001</v>
      </c>
      <c r="BE168" s="684">
        <v>0.22700000000000001</v>
      </c>
      <c r="BF168" s="685">
        <f t="shared" si="66"/>
        <v>476.73107448903471</v>
      </c>
      <c r="BG168" s="501">
        <f t="shared" si="57"/>
        <v>2100.1368920221794</v>
      </c>
      <c r="BH168" s="686">
        <f t="shared" si="58"/>
        <v>94.506160140998063</v>
      </c>
      <c r="BI168" s="665">
        <f t="shared" si="65"/>
        <v>476.73107448903471</v>
      </c>
      <c r="BJ168" s="505">
        <f t="shared" si="67"/>
        <v>786.7</v>
      </c>
      <c r="BK168" s="501">
        <f t="shared" si="59"/>
        <v>2.0909257653027842</v>
      </c>
      <c r="BL168" s="501">
        <f t="shared" si="60"/>
        <v>2.1094295331373218</v>
      </c>
      <c r="BM168" s="501">
        <f t="shared" si="61"/>
        <v>92.415234375695277</v>
      </c>
      <c r="BN168" s="501">
        <f t="shared" si="62"/>
        <v>96.615589674135379</v>
      </c>
    </row>
    <row r="169" spans="34:66" x14ac:dyDescent="0.25">
      <c r="AH169" s="670">
        <v>0.94096064814814817</v>
      </c>
      <c r="AI169" s="671">
        <f t="shared" si="77"/>
        <v>45526.940960648149</v>
      </c>
      <c r="AJ169" s="670" t="s">
        <v>329</v>
      </c>
      <c r="AK169" s="672">
        <v>1.0999999999999999E-2</v>
      </c>
      <c r="AL169" s="672">
        <v>5.0999999999999997E-2</v>
      </c>
      <c r="AM169" s="672">
        <v>0.03</v>
      </c>
      <c r="AN169" s="674">
        <f t="shared" si="74"/>
        <v>157.83820991030385</v>
      </c>
      <c r="AO169" s="672">
        <f t="shared" si="68"/>
        <v>5261.273663676795</v>
      </c>
      <c r="AP169" s="675">
        <f t="shared" si="69"/>
        <v>57.874010300444745</v>
      </c>
      <c r="AQ169" s="660">
        <f t="shared" si="75"/>
        <v>268.32495684751655</v>
      </c>
      <c r="AR169" s="497">
        <f t="shared" si="76"/>
        <v>1642.88</v>
      </c>
      <c r="AS169" s="672">
        <f t="shared" si="70"/>
        <v>5.0915551583968979</v>
      </c>
      <c r="AT169" s="672">
        <f t="shared" si="71"/>
        <v>5.4426968934587538</v>
      </c>
      <c r="AU169" s="672">
        <f t="shared" si="72"/>
        <v>52.782455142047844</v>
      </c>
      <c r="AV169" s="672">
        <f t="shared" si="73"/>
        <v>63.316707193903497</v>
      </c>
      <c r="AZ169" s="682">
        <v>0.89978009259259262</v>
      </c>
      <c r="BA169" s="683">
        <f t="shared" si="35"/>
        <v>45526.899780092594</v>
      </c>
      <c r="BB169" s="682" t="s">
        <v>366</v>
      </c>
      <c r="BC169" s="684">
        <v>4.3999999999999997E-2</v>
      </c>
      <c r="BD169" s="684">
        <v>0.22700000000000001</v>
      </c>
      <c r="BE169" s="684">
        <v>0.22700000000000001</v>
      </c>
      <c r="BF169" s="685">
        <f t="shared" si="66"/>
        <v>476.73107448903471</v>
      </c>
      <c r="BG169" s="501">
        <f t="shared" si="57"/>
        <v>2100.1368920221794</v>
      </c>
      <c r="BH169" s="686">
        <f t="shared" si="58"/>
        <v>92.406023248975885</v>
      </c>
      <c r="BI169" s="665">
        <f t="shared" si="65"/>
        <v>476.73107448903471</v>
      </c>
      <c r="BJ169" s="505">
        <f t="shared" si="67"/>
        <v>786.7</v>
      </c>
      <c r="BK169" s="501">
        <f t="shared" si="59"/>
        <v>2.0909257653027842</v>
      </c>
      <c r="BL169" s="501">
        <f t="shared" si="60"/>
        <v>2.1094295331373218</v>
      </c>
      <c r="BM169" s="501">
        <f t="shared" si="61"/>
        <v>90.3150974836731</v>
      </c>
      <c r="BN169" s="501">
        <f t="shared" si="62"/>
        <v>94.515452782113201</v>
      </c>
    </row>
    <row r="170" spans="34:66" x14ac:dyDescent="0.25">
      <c r="AH170" s="670">
        <v>0.94122685185185195</v>
      </c>
      <c r="AI170" s="671">
        <f t="shared" si="77"/>
        <v>45526.94122685185</v>
      </c>
      <c r="AJ170" s="670" t="s">
        <v>329</v>
      </c>
      <c r="AK170" s="672">
        <v>1.2E-2</v>
      </c>
      <c r="AL170" s="672">
        <v>5.0999999999999997E-2</v>
      </c>
      <c r="AM170" s="672">
        <v>0.03</v>
      </c>
      <c r="AN170" s="674">
        <f t="shared" si="74"/>
        <v>157.83820991030385</v>
      </c>
      <c r="AO170" s="672">
        <f t="shared" si="68"/>
        <v>5261.273663676795</v>
      </c>
      <c r="AP170" s="675">
        <f t="shared" si="69"/>
        <v>63.135283964121541</v>
      </c>
      <c r="AQ170" s="660">
        <f t="shared" si="75"/>
        <v>268.32495684751655</v>
      </c>
      <c r="AR170" s="497">
        <f t="shared" si="76"/>
        <v>1642.88</v>
      </c>
      <c r="AS170" s="672">
        <f t="shared" si="70"/>
        <v>5.0915551583968979</v>
      </c>
      <c r="AT170" s="672">
        <f t="shared" si="71"/>
        <v>5.4426968934587538</v>
      </c>
      <c r="AU170" s="672">
        <f t="shared" si="72"/>
        <v>58.043728805724641</v>
      </c>
      <c r="AV170" s="672">
        <f t="shared" si="73"/>
        <v>68.5779808575803</v>
      </c>
      <c r="AZ170" s="682">
        <v>0.90006944444444448</v>
      </c>
      <c r="BA170" s="683">
        <f t="shared" si="35"/>
        <v>45526.900069444448</v>
      </c>
      <c r="BB170" s="682" t="s">
        <v>366</v>
      </c>
      <c r="BC170" s="684">
        <v>4.4999999999999998E-2</v>
      </c>
      <c r="BD170" s="684">
        <v>0.22700000000000001</v>
      </c>
      <c r="BE170" s="684">
        <v>0.22700000000000001</v>
      </c>
      <c r="BF170" s="685">
        <f t="shared" si="66"/>
        <v>476.73107448903471</v>
      </c>
      <c r="BG170" s="501">
        <f t="shared" si="57"/>
        <v>2100.1368920221794</v>
      </c>
      <c r="BH170" s="686">
        <f t="shared" si="58"/>
        <v>94.506160140998063</v>
      </c>
      <c r="BI170" s="665">
        <f t="shared" si="65"/>
        <v>476.73107448903471</v>
      </c>
      <c r="BJ170" s="505">
        <f t="shared" si="67"/>
        <v>786.7</v>
      </c>
      <c r="BK170" s="501">
        <f t="shared" si="59"/>
        <v>2.0909257653027842</v>
      </c>
      <c r="BL170" s="501">
        <f t="shared" si="60"/>
        <v>2.1094295331373218</v>
      </c>
      <c r="BM170" s="501">
        <f t="shared" si="61"/>
        <v>92.415234375695277</v>
      </c>
      <c r="BN170" s="501">
        <f t="shared" si="62"/>
        <v>96.615589674135379</v>
      </c>
    </row>
    <row r="171" spans="34:66" x14ac:dyDescent="0.25">
      <c r="AH171" s="670">
        <v>0.94135416666666671</v>
      </c>
      <c r="AI171" s="671">
        <f t="shared" si="77"/>
        <v>45526.941354166665</v>
      </c>
      <c r="AJ171" s="670" t="s">
        <v>329</v>
      </c>
      <c r="AK171" s="672">
        <v>1.2E-2</v>
      </c>
      <c r="AL171" s="672">
        <v>5.0999999999999997E-2</v>
      </c>
      <c r="AM171" s="672">
        <v>0.03</v>
      </c>
      <c r="AN171" s="674">
        <f t="shared" si="74"/>
        <v>157.83820991030385</v>
      </c>
      <c r="AO171" s="672">
        <f t="shared" si="68"/>
        <v>5261.273663676795</v>
      </c>
      <c r="AP171" s="675">
        <f t="shared" si="69"/>
        <v>63.135283964121541</v>
      </c>
      <c r="AQ171" s="660">
        <f t="shared" si="75"/>
        <v>268.32495684751655</v>
      </c>
      <c r="AR171" s="497">
        <f t="shared" si="76"/>
        <v>1642.88</v>
      </c>
      <c r="AS171" s="672">
        <f t="shared" si="70"/>
        <v>5.0915551583968979</v>
      </c>
      <c r="AT171" s="672">
        <f t="shared" si="71"/>
        <v>5.4426968934587538</v>
      </c>
      <c r="AU171" s="672">
        <f t="shared" si="72"/>
        <v>58.043728805724641</v>
      </c>
      <c r="AV171" s="672">
        <f t="shared" si="73"/>
        <v>68.5779808575803</v>
      </c>
      <c r="AZ171" s="682">
        <v>0.90033564814814815</v>
      </c>
      <c r="BA171" s="683">
        <f t="shared" si="35"/>
        <v>45526.900335648148</v>
      </c>
      <c r="BB171" s="682" t="s">
        <v>366</v>
      </c>
      <c r="BC171" s="684">
        <v>4.8000000000000001E-2</v>
      </c>
      <c r="BD171" s="684">
        <v>0.22700000000000001</v>
      </c>
      <c r="BE171" s="684">
        <v>0.22700000000000001</v>
      </c>
      <c r="BF171" s="685">
        <f t="shared" si="66"/>
        <v>476.73107448903471</v>
      </c>
      <c r="BG171" s="501">
        <f t="shared" si="57"/>
        <v>2100.1368920221794</v>
      </c>
      <c r="BH171" s="686">
        <f t="shared" si="58"/>
        <v>100.80657081706461</v>
      </c>
      <c r="BI171" s="665">
        <f t="shared" si="65"/>
        <v>476.73107448903471</v>
      </c>
      <c r="BJ171" s="505">
        <f t="shared" si="67"/>
        <v>786.7</v>
      </c>
      <c r="BK171" s="501">
        <f t="shared" si="59"/>
        <v>2.0909257653027842</v>
      </c>
      <c r="BL171" s="501">
        <f t="shared" si="60"/>
        <v>2.1094295331373218</v>
      </c>
      <c r="BM171" s="501">
        <f t="shared" si="61"/>
        <v>98.715645051761825</v>
      </c>
      <c r="BN171" s="501">
        <f t="shared" si="62"/>
        <v>102.91600035020193</v>
      </c>
    </row>
    <row r="172" spans="34:66" x14ac:dyDescent="0.25">
      <c r="AH172" s="670">
        <v>0.94166666666666676</v>
      </c>
      <c r="AI172" s="671">
        <f t="shared" si="77"/>
        <v>45526.941666666666</v>
      </c>
      <c r="AJ172" s="670" t="s">
        <v>329</v>
      </c>
      <c r="AK172" s="672">
        <v>1.0999999999999999E-2</v>
      </c>
      <c r="AL172" s="672">
        <v>5.0999999999999997E-2</v>
      </c>
      <c r="AM172" s="672">
        <v>0.03</v>
      </c>
      <c r="AN172" s="674">
        <f t="shared" si="74"/>
        <v>157.83820991030385</v>
      </c>
      <c r="AO172" s="672">
        <f t="shared" si="68"/>
        <v>5261.273663676795</v>
      </c>
      <c r="AP172" s="675">
        <f t="shared" si="69"/>
        <v>57.874010300444745</v>
      </c>
      <c r="AQ172" s="660">
        <f t="shared" si="75"/>
        <v>268.32495684751655</v>
      </c>
      <c r="AR172" s="497">
        <f t="shared" si="76"/>
        <v>1642.88</v>
      </c>
      <c r="AS172" s="672">
        <f t="shared" si="70"/>
        <v>5.0915551583968979</v>
      </c>
      <c r="AT172" s="672">
        <f t="shared" si="71"/>
        <v>5.4426968934587538</v>
      </c>
      <c r="AU172" s="672">
        <f t="shared" si="72"/>
        <v>52.782455142047844</v>
      </c>
      <c r="AV172" s="672">
        <f t="shared" si="73"/>
        <v>63.316707193903497</v>
      </c>
      <c r="AZ172" s="682">
        <v>0.90061342592592597</v>
      </c>
      <c r="BA172" s="683">
        <f t="shared" si="35"/>
        <v>45526.900613425925</v>
      </c>
      <c r="BB172" s="682" t="s">
        <v>366</v>
      </c>
      <c r="BC172" s="684">
        <v>4.7E-2</v>
      </c>
      <c r="BD172" s="684">
        <v>0.22700000000000001</v>
      </c>
      <c r="BE172" s="684">
        <v>0.22700000000000001</v>
      </c>
      <c r="BF172" s="685">
        <f t="shared" si="66"/>
        <v>476.73107448903471</v>
      </c>
      <c r="BG172" s="501">
        <f t="shared" si="57"/>
        <v>2100.1368920221794</v>
      </c>
      <c r="BH172" s="686">
        <f t="shared" si="58"/>
        <v>98.706433925042433</v>
      </c>
      <c r="BI172" s="665">
        <f t="shared" si="65"/>
        <v>476.73107448903471</v>
      </c>
      <c r="BJ172" s="505">
        <f t="shared" si="67"/>
        <v>786.7</v>
      </c>
      <c r="BK172" s="501">
        <f t="shared" si="59"/>
        <v>2.0909257653027842</v>
      </c>
      <c r="BL172" s="501">
        <f t="shared" si="60"/>
        <v>2.1094295331373218</v>
      </c>
      <c r="BM172" s="501">
        <f t="shared" si="61"/>
        <v>96.615508159739647</v>
      </c>
      <c r="BN172" s="501">
        <f t="shared" si="62"/>
        <v>100.81586345817975</v>
      </c>
    </row>
    <row r="173" spans="34:66" x14ac:dyDescent="0.25">
      <c r="AH173" s="670">
        <v>0.94212962962962965</v>
      </c>
      <c r="AI173" s="671">
        <f t="shared" si="77"/>
        <v>45526.942129629628</v>
      </c>
      <c r="AJ173" s="670" t="s">
        <v>329</v>
      </c>
      <c r="AK173" s="672">
        <v>1.0999999999999999E-2</v>
      </c>
      <c r="AL173" s="672">
        <v>5.0999999999999997E-2</v>
      </c>
      <c r="AM173" s="672">
        <v>0.03</v>
      </c>
      <c r="AN173" s="674">
        <f t="shared" si="74"/>
        <v>157.83820991030385</v>
      </c>
      <c r="AO173" s="672">
        <f t="shared" si="68"/>
        <v>5261.273663676795</v>
      </c>
      <c r="AP173" s="675">
        <f t="shared" si="69"/>
        <v>57.874010300444745</v>
      </c>
      <c r="AQ173" s="660">
        <f t="shared" si="75"/>
        <v>268.32495684751655</v>
      </c>
      <c r="AR173" s="497">
        <f t="shared" si="76"/>
        <v>1642.88</v>
      </c>
      <c r="AS173" s="672">
        <f t="shared" si="70"/>
        <v>5.0915551583968979</v>
      </c>
      <c r="AT173" s="672">
        <f t="shared" si="71"/>
        <v>5.4426968934587538</v>
      </c>
      <c r="AU173" s="672">
        <f t="shared" si="72"/>
        <v>52.782455142047844</v>
      </c>
      <c r="AV173" s="672">
        <f t="shared" si="73"/>
        <v>63.316707193903497</v>
      </c>
      <c r="AZ173" s="682">
        <v>0.90092592592592602</v>
      </c>
      <c r="BA173" s="683">
        <f t="shared" si="35"/>
        <v>45526.900925925926</v>
      </c>
      <c r="BB173" s="682" t="s">
        <v>366</v>
      </c>
      <c r="BC173" s="684">
        <v>4.2000000000000003E-2</v>
      </c>
      <c r="BD173" s="684">
        <v>0.22700000000000001</v>
      </c>
      <c r="BE173" s="684">
        <v>0.22700000000000001</v>
      </c>
      <c r="BF173" s="685">
        <f t="shared" si="66"/>
        <v>476.73107448903471</v>
      </c>
      <c r="BG173" s="501">
        <f t="shared" si="57"/>
        <v>2100.1368920221794</v>
      </c>
      <c r="BH173" s="686">
        <f t="shared" si="58"/>
        <v>88.205749464931543</v>
      </c>
      <c r="BI173" s="665">
        <f t="shared" si="65"/>
        <v>476.73107448903471</v>
      </c>
      <c r="BJ173" s="505">
        <f t="shared" si="67"/>
        <v>786.7</v>
      </c>
      <c r="BK173" s="501">
        <f t="shared" si="59"/>
        <v>2.0909257653027842</v>
      </c>
      <c r="BL173" s="501">
        <f t="shared" si="60"/>
        <v>2.1094295331373218</v>
      </c>
      <c r="BM173" s="501">
        <f t="shared" si="61"/>
        <v>86.114823699628758</v>
      </c>
      <c r="BN173" s="501">
        <f t="shared" si="62"/>
        <v>90.315178998068859</v>
      </c>
    </row>
    <row r="174" spans="34:66" x14ac:dyDescent="0.25">
      <c r="AH174" s="670">
        <v>0.94241898148148151</v>
      </c>
      <c r="AI174" s="671">
        <f t="shared" si="77"/>
        <v>45526.942418981482</v>
      </c>
      <c r="AJ174" s="670" t="s">
        <v>329</v>
      </c>
      <c r="AK174" s="672">
        <v>0.01</v>
      </c>
      <c r="AL174" s="672">
        <v>5.0999999999999997E-2</v>
      </c>
      <c r="AM174" s="672">
        <v>0.03</v>
      </c>
      <c r="AN174" s="674">
        <f t="shared" si="74"/>
        <v>157.83820991030385</v>
      </c>
      <c r="AO174" s="672">
        <f t="shared" si="68"/>
        <v>5261.273663676795</v>
      </c>
      <c r="AP174" s="675">
        <f t="shared" si="69"/>
        <v>52.612736636767949</v>
      </c>
      <c r="AQ174" s="660">
        <f t="shared" si="75"/>
        <v>268.32495684751655</v>
      </c>
      <c r="AR174" s="497">
        <f t="shared" si="76"/>
        <v>1642.88</v>
      </c>
      <c r="AS174" s="672">
        <f t="shared" si="70"/>
        <v>5.0915551583968979</v>
      </c>
      <c r="AT174" s="672">
        <f t="shared" si="71"/>
        <v>5.4426968934587538</v>
      </c>
      <c r="AU174" s="672">
        <f t="shared" si="72"/>
        <v>47.521181478371048</v>
      </c>
      <c r="AV174" s="672">
        <f t="shared" si="73"/>
        <v>58.055433530226701</v>
      </c>
      <c r="AZ174" s="682">
        <v>0.90121527777777777</v>
      </c>
      <c r="BA174" s="683">
        <f t="shared" si="35"/>
        <v>45526.90121527778</v>
      </c>
      <c r="BB174" s="682" t="s">
        <v>366</v>
      </c>
      <c r="BC174" s="684">
        <v>4.5999999999999999E-2</v>
      </c>
      <c r="BD174" s="684">
        <v>0.22700000000000001</v>
      </c>
      <c r="BE174" s="684">
        <v>0.22700000000000001</v>
      </c>
      <c r="BF174" s="685">
        <f t="shared" si="66"/>
        <v>476.73107448903471</v>
      </c>
      <c r="BG174" s="501">
        <f t="shared" si="57"/>
        <v>2100.1368920221794</v>
      </c>
      <c r="BH174" s="686">
        <f t="shared" si="58"/>
        <v>96.606297033020255</v>
      </c>
      <c r="BI174" s="665">
        <f t="shared" si="65"/>
        <v>476.73107448903471</v>
      </c>
      <c r="BJ174" s="505">
        <f t="shared" si="67"/>
        <v>786.7</v>
      </c>
      <c r="BK174" s="501">
        <f t="shared" si="59"/>
        <v>2.0909257653027842</v>
      </c>
      <c r="BL174" s="501">
        <f t="shared" si="60"/>
        <v>2.1094295331373218</v>
      </c>
      <c r="BM174" s="501">
        <f t="shared" si="61"/>
        <v>94.51537126771747</v>
      </c>
      <c r="BN174" s="501">
        <f t="shared" si="62"/>
        <v>98.715726566157571</v>
      </c>
    </row>
    <row r="175" spans="34:66" x14ac:dyDescent="0.25">
      <c r="AH175" s="670">
        <v>0.94274305555555549</v>
      </c>
      <c r="AI175" s="671">
        <f t="shared" si="77"/>
        <v>45526.942743055559</v>
      </c>
      <c r="AJ175" s="670" t="s">
        <v>329</v>
      </c>
      <c r="AK175" s="672">
        <v>1.2E-2</v>
      </c>
      <c r="AL175" s="672">
        <v>5.0999999999999997E-2</v>
      </c>
      <c r="AM175" s="672">
        <v>0.03</v>
      </c>
      <c r="AN175" s="674">
        <f t="shared" si="74"/>
        <v>157.83820991030385</v>
      </c>
      <c r="AO175" s="672">
        <f t="shared" si="68"/>
        <v>5261.273663676795</v>
      </c>
      <c r="AP175" s="675">
        <f t="shared" si="69"/>
        <v>63.135283964121541</v>
      </c>
      <c r="AQ175" s="660">
        <f t="shared" si="75"/>
        <v>268.32495684751655</v>
      </c>
      <c r="AR175" s="497">
        <f t="shared" si="76"/>
        <v>1642.88</v>
      </c>
      <c r="AS175" s="672">
        <f t="shared" si="70"/>
        <v>5.0915551583968979</v>
      </c>
      <c r="AT175" s="672">
        <f t="shared" si="71"/>
        <v>5.4426968934587538</v>
      </c>
      <c r="AU175" s="672">
        <f t="shared" si="72"/>
        <v>58.043728805724641</v>
      </c>
      <c r="AV175" s="672">
        <f t="shared" si="73"/>
        <v>68.5779808575803</v>
      </c>
      <c r="AZ175" s="682">
        <v>0.90153935185185186</v>
      </c>
      <c r="BA175" s="683">
        <f t="shared" si="35"/>
        <v>45526.901539351849</v>
      </c>
      <c r="BB175" s="682" t="s">
        <v>366</v>
      </c>
      <c r="BC175" s="684">
        <v>4.5999999999999999E-2</v>
      </c>
      <c r="BD175" s="684">
        <v>0.22700000000000001</v>
      </c>
      <c r="BE175" s="684">
        <v>0.22700000000000001</v>
      </c>
      <c r="BF175" s="685">
        <f t="shared" si="66"/>
        <v>476.73107448903471</v>
      </c>
      <c r="BG175" s="501">
        <f t="shared" si="57"/>
        <v>2100.1368920221794</v>
      </c>
      <c r="BH175" s="686">
        <f t="shared" si="58"/>
        <v>96.606297033020255</v>
      </c>
      <c r="BI175" s="665">
        <f t="shared" si="65"/>
        <v>476.73107448903471</v>
      </c>
      <c r="BJ175" s="505">
        <f t="shared" si="67"/>
        <v>786.7</v>
      </c>
      <c r="BK175" s="501">
        <f t="shared" si="59"/>
        <v>2.0909257653027842</v>
      </c>
      <c r="BL175" s="501">
        <f t="shared" si="60"/>
        <v>2.1094295331373218</v>
      </c>
      <c r="BM175" s="501">
        <f t="shared" si="61"/>
        <v>94.51537126771747</v>
      </c>
      <c r="BN175" s="501">
        <f t="shared" si="62"/>
        <v>98.715726566157571</v>
      </c>
    </row>
    <row r="176" spans="34:66" x14ac:dyDescent="0.25">
      <c r="AH176" s="670">
        <v>0.94313657407407403</v>
      </c>
      <c r="AI176" s="671">
        <f t="shared" si="77"/>
        <v>45526.943136574075</v>
      </c>
      <c r="AJ176" s="670" t="s">
        <v>329</v>
      </c>
      <c r="AK176" s="672">
        <v>1.0999999999999999E-2</v>
      </c>
      <c r="AL176" s="672">
        <v>5.0999999999999997E-2</v>
      </c>
      <c r="AM176" s="672">
        <v>0.03</v>
      </c>
      <c r="AN176" s="674">
        <f t="shared" si="74"/>
        <v>157.83820991030385</v>
      </c>
      <c r="AO176" s="672">
        <f t="shared" si="68"/>
        <v>5261.273663676795</v>
      </c>
      <c r="AP176" s="675">
        <f t="shared" si="69"/>
        <v>57.874010300444745</v>
      </c>
      <c r="AQ176" s="660">
        <f t="shared" si="75"/>
        <v>268.32495684751655</v>
      </c>
      <c r="AR176" s="497">
        <f t="shared" si="76"/>
        <v>1642.88</v>
      </c>
      <c r="AS176" s="672">
        <f t="shared" si="70"/>
        <v>5.0915551583968979</v>
      </c>
      <c r="AT176" s="672">
        <f t="shared" si="71"/>
        <v>5.4426968934587538</v>
      </c>
      <c r="AU176" s="672">
        <f t="shared" si="72"/>
        <v>52.782455142047844</v>
      </c>
      <c r="AV176" s="672">
        <f t="shared" si="73"/>
        <v>63.316707193903497</v>
      </c>
      <c r="AZ176" s="682">
        <v>0.90186342592592583</v>
      </c>
      <c r="BA176" s="683">
        <f t="shared" si="35"/>
        <v>45526.901863425926</v>
      </c>
      <c r="BB176" s="682" t="s">
        <v>366</v>
      </c>
      <c r="BC176" s="684">
        <v>4.2999999999999997E-2</v>
      </c>
      <c r="BD176" s="684">
        <v>0.22700000000000001</v>
      </c>
      <c r="BE176" s="684">
        <v>0.22700000000000001</v>
      </c>
      <c r="BF176" s="685">
        <f t="shared" si="66"/>
        <v>476.73107448903471</v>
      </c>
      <c r="BG176" s="501">
        <f t="shared" si="57"/>
        <v>2100.1368920221794</v>
      </c>
      <c r="BH176" s="686">
        <f t="shared" si="58"/>
        <v>90.305886356953707</v>
      </c>
      <c r="BI176" s="665">
        <f t="shared" si="65"/>
        <v>476.73107448903471</v>
      </c>
      <c r="BJ176" s="505">
        <f t="shared" si="67"/>
        <v>786.7</v>
      </c>
      <c r="BK176" s="501">
        <f t="shared" si="59"/>
        <v>2.0909257653027842</v>
      </c>
      <c r="BL176" s="501">
        <f t="shared" si="60"/>
        <v>2.1094295331373218</v>
      </c>
      <c r="BM176" s="501">
        <f t="shared" si="61"/>
        <v>88.214960591650922</v>
      </c>
      <c r="BN176" s="501">
        <f t="shared" si="62"/>
        <v>92.415315890091023</v>
      </c>
    </row>
    <row r="177" spans="34:66" x14ac:dyDescent="0.25">
      <c r="AH177" s="670">
        <v>0.94383101851851858</v>
      </c>
      <c r="AI177" s="671">
        <f t="shared" si="77"/>
        <v>45526.943831018521</v>
      </c>
      <c r="AJ177" s="670" t="s">
        <v>329</v>
      </c>
      <c r="AK177" s="672">
        <v>0.01</v>
      </c>
      <c r="AL177" s="672">
        <v>5.0999999999999997E-2</v>
      </c>
      <c r="AM177" s="672">
        <v>0.03</v>
      </c>
      <c r="AN177" s="674">
        <f t="shared" si="74"/>
        <v>157.83820991030385</v>
      </c>
      <c r="AO177" s="672">
        <f t="shared" si="68"/>
        <v>5261.273663676795</v>
      </c>
      <c r="AP177" s="675">
        <f t="shared" si="69"/>
        <v>52.612736636767949</v>
      </c>
      <c r="AQ177" s="660">
        <f t="shared" si="75"/>
        <v>268.32495684751655</v>
      </c>
      <c r="AR177" s="497">
        <f t="shared" si="76"/>
        <v>1642.88</v>
      </c>
      <c r="AS177" s="672">
        <f t="shared" si="70"/>
        <v>5.0915551583968979</v>
      </c>
      <c r="AT177" s="672">
        <f t="shared" si="71"/>
        <v>5.4426968934587538</v>
      </c>
      <c r="AU177" s="672">
        <f t="shared" si="72"/>
        <v>47.521181478371048</v>
      </c>
      <c r="AV177" s="672">
        <f t="shared" si="73"/>
        <v>58.055433530226701</v>
      </c>
      <c r="AZ177" s="682">
        <v>0.90222222222222215</v>
      </c>
      <c r="BA177" s="683">
        <f t="shared" si="35"/>
        <v>45526.902222222219</v>
      </c>
      <c r="BB177" s="682" t="s">
        <v>366</v>
      </c>
      <c r="BC177" s="684">
        <v>4.7E-2</v>
      </c>
      <c r="BD177" s="684">
        <v>0.22700000000000001</v>
      </c>
      <c r="BE177" s="684">
        <v>0.22700000000000001</v>
      </c>
      <c r="BF177" s="685">
        <f t="shared" si="66"/>
        <v>476.73107448903471</v>
      </c>
      <c r="BG177" s="501">
        <f t="shared" si="57"/>
        <v>2100.1368920221794</v>
      </c>
      <c r="BH177" s="686">
        <f t="shared" si="58"/>
        <v>98.706433925042433</v>
      </c>
      <c r="BI177" s="665">
        <f t="shared" si="65"/>
        <v>476.73107448903471</v>
      </c>
      <c r="BJ177" s="505">
        <f t="shared" si="67"/>
        <v>786.7</v>
      </c>
      <c r="BK177" s="501">
        <f t="shared" si="59"/>
        <v>2.0909257653027842</v>
      </c>
      <c r="BL177" s="501">
        <f t="shared" si="60"/>
        <v>2.1094295331373218</v>
      </c>
      <c r="BM177" s="501">
        <f t="shared" si="61"/>
        <v>96.615508159739647</v>
      </c>
      <c r="BN177" s="501">
        <f t="shared" si="62"/>
        <v>100.81586345817975</v>
      </c>
    </row>
    <row r="178" spans="34:66" x14ac:dyDescent="0.25">
      <c r="AH178" s="670">
        <v>0.94425925925925924</v>
      </c>
      <c r="AI178" s="671">
        <f t="shared" si="77"/>
        <v>45526.94425925926</v>
      </c>
      <c r="AJ178" s="670" t="s">
        <v>329</v>
      </c>
      <c r="AK178" s="672">
        <v>1.0999999999999999E-2</v>
      </c>
      <c r="AL178" s="672">
        <v>5.0999999999999997E-2</v>
      </c>
      <c r="AM178" s="672">
        <v>0.03</v>
      </c>
      <c r="AN178" s="674">
        <f t="shared" si="74"/>
        <v>157.83820991030385</v>
      </c>
      <c r="AO178" s="672">
        <f t="shared" si="68"/>
        <v>5261.273663676795</v>
      </c>
      <c r="AP178" s="675">
        <f t="shared" si="69"/>
        <v>57.874010300444745</v>
      </c>
      <c r="AQ178" s="660">
        <f t="shared" si="75"/>
        <v>268.32495684751655</v>
      </c>
      <c r="AR178" s="497">
        <f t="shared" si="76"/>
        <v>1642.88</v>
      </c>
      <c r="AS178" s="672">
        <f t="shared" si="70"/>
        <v>5.0915551583968979</v>
      </c>
      <c r="AT178" s="672">
        <f t="shared" si="71"/>
        <v>5.4426968934587538</v>
      </c>
      <c r="AU178" s="672">
        <f t="shared" si="72"/>
        <v>52.782455142047844</v>
      </c>
      <c r="AV178" s="672">
        <f t="shared" si="73"/>
        <v>63.316707193903497</v>
      </c>
      <c r="AZ178" s="682">
        <v>0.90256944444444442</v>
      </c>
      <c r="BA178" s="683">
        <f t="shared" si="35"/>
        <v>45526.902569444443</v>
      </c>
      <c r="BB178" s="682" t="s">
        <v>366</v>
      </c>
      <c r="BC178" s="684">
        <v>4.2999999999999997E-2</v>
      </c>
      <c r="BD178" s="684">
        <v>0.22700000000000001</v>
      </c>
      <c r="BE178" s="684">
        <v>0.22700000000000001</v>
      </c>
      <c r="BF178" s="685">
        <f t="shared" si="66"/>
        <v>476.73107448903471</v>
      </c>
      <c r="BG178" s="501">
        <f t="shared" si="57"/>
        <v>2100.1368920221794</v>
      </c>
      <c r="BH178" s="686">
        <f t="shared" si="58"/>
        <v>90.305886356953707</v>
      </c>
      <c r="BI178" s="665">
        <f t="shared" si="65"/>
        <v>476.73107448903471</v>
      </c>
      <c r="BJ178" s="505">
        <f t="shared" si="67"/>
        <v>786.7</v>
      </c>
      <c r="BK178" s="501">
        <f t="shared" si="59"/>
        <v>2.0909257653027842</v>
      </c>
      <c r="BL178" s="501">
        <f t="shared" si="60"/>
        <v>2.1094295331373218</v>
      </c>
      <c r="BM178" s="501">
        <f t="shared" si="61"/>
        <v>88.214960591650922</v>
      </c>
      <c r="BN178" s="501">
        <f t="shared" si="62"/>
        <v>92.415315890091023</v>
      </c>
    </row>
    <row r="179" spans="34:66" x14ac:dyDescent="0.25">
      <c r="AH179" s="670">
        <v>0.9447916666666667</v>
      </c>
      <c r="AI179" s="671">
        <f t="shared" si="77"/>
        <v>45526.944791666669</v>
      </c>
      <c r="AJ179" s="670" t="s">
        <v>329</v>
      </c>
      <c r="AK179" s="672">
        <v>1.0999999999999999E-2</v>
      </c>
      <c r="AL179" s="672">
        <v>5.0999999999999997E-2</v>
      </c>
      <c r="AM179" s="672">
        <v>0.03</v>
      </c>
      <c r="AN179" s="674">
        <f t="shared" si="74"/>
        <v>157.83820991030385</v>
      </c>
      <c r="AO179" s="672">
        <f t="shared" si="68"/>
        <v>5261.273663676795</v>
      </c>
      <c r="AP179" s="675">
        <f t="shared" si="69"/>
        <v>57.874010300444745</v>
      </c>
      <c r="AQ179" s="660">
        <f t="shared" si="75"/>
        <v>268.32495684751655</v>
      </c>
      <c r="AR179" s="497">
        <f t="shared" si="76"/>
        <v>1642.88</v>
      </c>
      <c r="AS179" s="672">
        <f t="shared" si="70"/>
        <v>5.0915551583968979</v>
      </c>
      <c r="AT179" s="672">
        <f t="shared" si="71"/>
        <v>5.4426968934587538</v>
      </c>
      <c r="AU179" s="672">
        <f t="shared" si="72"/>
        <v>52.782455142047844</v>
      </c>
      <c r="AV179" s="672">
        <f t="shared" si="73"/>
        <v>63.316707193903497</v>
      </c>
      <c r="AZ179" s="682">
        <v>0.9028356481481481</v>
      </c>
      <c r="BA179" s="683">
        <f t="shared" si="35"/>
        <v>45526.90283564815</v>
      </c>
      <c r="BB179" s="682" t="s">
        <v>366</v>
      </c>
      <c r="BC179" s="684">
        <v>4.2999999999999997E-2</v>
      </c>
      <c r="BD179" s="684">
        <v>0.22700000000000001</v>
      </c>
      <c r="BE179" s="684">
        <v>0.22700000000000001</v>
      </c>
      <c r="BF179" s="685">
        <f t="shared" si="66"/>
        <v>476.73107448903471</v>
      </c>
      <c r="BG179" s="501">
        <f t="shared" si="57"/>
        <v>2100.1368920221794</v>
      </c>
      <c r="BH179" s="686">
        <f t="shared" si="58"/>
        <v>90.305886356953707</v>
      </c>
      <c r="BI179" s="665">
        <f t="shared" si="65"/>
        <v>476.73107448903471</v>
      </c>
      <c r="BJ179" s="505">
        <f t="shared" si="67"/>
        <v>786.7</v>
      </c>
      <c r="BK179" s="501">
        <f t="shared" si="59"/>
        <v>2.0909257653027842</v>
      </c>
      <c r="BL179" s="501">
        <f t="shared" si="60"/>
        <v>2.1094295331373218</v>
      </c>
      <c r="BM179" s="501">
        <f t="shared" si="61"/>
        <v>88.214960591650922</v>
      </c>
      <c r="BN179" s="501">
        <f t="shared" si="62"/>
        <v>92.415315890091023</v>
      </c>
    </row>
    <row r="180" spans="34:66" x14ac:dyDescent="0.25">
      <c r="AH180" s="670">
        <v>0.94517361111111109</v>
      </c>
      <c r="AI180" s="671">
        <f t="shared" si="77"/>
        <v>45526.945173611108</v>
      </c>
      <c r="AJ180" s="670" t="s">
        <v>329</v>
      </c>
      <c r="AK180" s="672">
        <v>1.0999999999999999E-2</v>
      </c>
      <c r="AL180" s="672">
        <v>5.0999999999999997E-2</v>
      </c>
      <c r="AM180" s="672">
        <v>0.03</v>
      </c>
      <c r="AN180" s="674">
        <f t="shared" si="74"/>
        <v>157.83820991030385</v>
      </c>
      <c r="AO180" s="672">
        <f t="shared" si="68"/>
        <v>5261.273663676795</v>
      </c>
      <c r="AP180" s="675">
        <f t="shared" si="69"/>
        <v>57.874010300444745</v>
      </c>
      <c r="AQ180" s="660">
        <f t="shared" si="75"/>
        <v>268.32495684751655</v>
      </c>
      <c r="AR180" s="497">
        <f t="shared" si="76"/>
        <v>1642.88</v>
      </c>
      <c r="AS180" s="672">
        <f t="shared" si="70"/>
        <v>5.0915551583968979</v>
      </c>
      <c r="AT180" s="672">
        <f t="shared" si="71"/>
        <v>5.4426968934587538</v>
      </c>
      <c r="AU180" s="672">
        <f t="shared" si="72"/>
        <v>52.782455142047844</v>
      </c>
      <c r="AV180" s="672">
        <f t="shared" si="73"/>
        <v>63.316707193903497</v>
      </c>
      <c r="AZ180" s="682">
        <v>0.90356481481481488</v>
      </c>
      <c r="BA180" s="683">
        <f t="shared" si="35"/>
        <v>45526.903564814813</v>
      </c>
      <c r="BB180" s="682" t="s">
        <v>366</v>
      </c>
      <c r="BC180" s="684">
        <v>0.04</v>
      </c>
      <c r="BD180" s="684">
        <v>0.22700000000000001</v>
      </c>
      <c r="BE180" s="684">
        <v>0.22700000000000001</v>
      </c>
      <c r="BF180" s="685">
        <f t="shared" si="66"/>
        <v>476.73107448903471</v>
      </c>
      <c r="BG180" s="501">
        <f t="shared" si="57"/>
        <v>2100.1368920221794</v>
      </c>
      <c r="BH180" s="686">
        <f t="shared" si="58"/>
        <v>84.005475680887173</v>
      </c>
      <c r="BI180" s="665">
        <f t="shared" si="65"/>
        <v>476.73107448903471</v>
      </c>
      <c r="BJ180" s="505">
        <f t="shared" si="67"/>
        <v>786.7</v>
      </c>
      <c r="BK180" s="501">
        <f t="shared" si="59"/>
        <v>2.0909257653027842</v>
      </c>
      <c r="BL180" s="501">
        <f t="shared" si="60"/>
        <v>2.1094295331373218</v>
      </c>
      <c r="BM180" s="501">
        <f t="shared" si="61"/>
        <v>81.914549915584388</v>
      </c>
      <c r="BN180" s="501">
        <f t="shared" si="62"/>
        <v>86.114905214024489</v>
      </c>
    </row>
    <row r="181" spans="34:66" x14ac:dyDescent="0.25">
      <c r="AH181" s="670">
        <v>0.94584490740740745</v>
      </c>
      <c r="AI181" s="671">
        <f t="shared" si="77"/>
        <v>45526.945844907408</v>
      </c>
      <c r="AJ181" s="670" t="s">
        <v>329</v>
      </c>
      <c r="AK181" s="672">
        <v>1.2E-2</v>
      </c>
      <c r="AL181" s="672">
        <v>5.0999999999999997E-2</v>
      </c>
      <c r="AM181" s="672">
        <v>0.03</v>
      </c>
      <c r="AN181" s="674">
        <f t="shared" si="74"/>
        <v>157.83820991030385</v>
      </c>
      <c r="AO181" s="672">
        <f t="shared" si="68"/>
        <v>5261.273663676795</v>
      </c>
      <c r="AP181" s="675">
        <f t="shared" si="69"/>
        <v>63.135283964121541</v>
      </c>
      <c r="AQ181" s="660">
        <f t="shared" si="75"/>
        <v>268.32495684751655</v>
      </c>
      <c r="AR181" s="497">
        <f t="shared" si="76"/>
        <v>1642.88</v>
      </c>
      <c r="AS181" s="672">
        <f t="shared" si="70"/>
        <v>5.0915551583968979</v>
      </c>
      <c r="AT181" s="672">
        <f t="shared" si="71"/>
        <v>5.4426968934587538</v>
      </c>
      <c r="AU181" s="672">
        <f t="shared" si="72"/>
        <v>58.043728805724641</v>
      </c>
      <c r="AV181" s="672">
        <f t="shared" si="73"/>
        <v>68.5779808575803</v>
      </c>
      <c r="AZ181" s="682">
        <v>0.90425925925925921</v>
      </c>
      <c r="BA181" s="683">
        <f t="shared" si="35"/>
        <v>45526.90425925926</v>
      </c>
      <c r="BB181" s="682" t="s">
        <v>366</v>
      </c>
      <c r="BC181" s="684">
        <v>4.1000000000000002E-2</v>
      </c>
      <c r="BD181" s="684">
        <v>0.22700000000000001</v>
      </c>
      <c r="BE181" s="684">
        <v>0.22700000000000001</v>
      </c>
      <c r="BF181" s="685">
        <f t="shared" si="66"/>
        <v>476.73107448903471</v>
      </c>
      <c r="BG181" s="501">
        <f t="shared" si="57"/>
        <v>2100.1368920221794</v>
      </c>
      <c r="BH181" s="686">
        <f t="shared" si="58"/>
        <v>86.105612572909365</v>
      </c>
      <c r="BI181" s="665">
        <f t="shared" si="65"/>
        <v>476.73107448903471</v>
      </c>
      <c r="BJ181" s="505">
        <f t="shared" si="67"/>
        <v>786.7</v>
      </c>
      <c r="BK181" s="501">
        <f t="shared" si="59"/>
        <v>2.0909257653027842</v>
      </c>
      <c r="BL181" s="501">
        <f t="shared" si="60"/>
        <v>2.1094295331373218</v>
      </c>
      <c r="BM181" s="501">
        <f t="shared" si="61"/>
        <v>84.01468680760658</v>
      </c>
      <c r="BN181" s="501">
        <f t="shared" si="62"/>
        <v>88.215042106046681</v>
      </c>
    </row>
    <row r="182" spans="34:66" x14ac:dyDescent="0.25">
      <c r="AH182" s="670">
        <v>0.94658564814814816</v>
      </c>
      <c r="AI182" s="671">
        <f t="shared" si="77"/>
        <v>45526.946585648147</v>
      </c>
      <c r="AJ182" s="670" t="s">
        <v>329</v>
      </c>
      <c r="AK182" s="672">
        <v>1.2E-2</v>
      </c>
      <c r="AL182" s="672">
        <v>5.0999999999999997E-2</v>
      </c>
      <c r="AM182" s="672">
        <v>0.03</v>
      </c>
      <c r="AN182" s="674">
        <f t="shared" si="74"/>
        <v>157.83820991030385</v>
      </c>
      <c r="AO182" s="672">
        <f t="shared" si="68"/>
        <v>5261.273663676795</v>
      </c>
      <c r="AP182" s="675">
        <f t="shared" si="69"/>
        <v>63.135283964121541</v>
      </c>
      <c r="AQ182" s="660">
        <f t="shared" si="75"/>
        <v>268.32495684751655</v>
      </c>
      <c r="AR182" s="497">
        <f t="shared" si="76"/>
        <v>1642.88</v>
      </c>
      <c r="AS182" s="672">
        <f t="shared" si="70"/>
        <v>5.0915551583968979</v>
      </c>
      <c r="AT182" s="672">
        <f t="shared" si="71"/>
        <v>5.4426968934587538</v>
      </c>
      <c r="AU182" s="672">
        <f t="shared" si="72"/>
        <v>58.043728805724641</v>
      </c>
      <c r="AV182" s="672">
        <f t="shared" si="73"/>
        <v>68.5779808575803</v>
      </c>
      <c r="AZ182" s="682">
        <v>0.90497685185185184</v>
      </c>
      <c r="BA182" s="683">
        <f t="shared" si="35"/>
        <v>45526.904976851853</v>
      </c>
      <c r="BB182" s="682" t="s">
        <v>366</v>
      </c>
      <c r="BC182" s="684">
        <v>3.9E-2</v>
      </c>
      <c r="BD182" s="684">
        <v>0.22700000000000001</v>
      </c>
      <c r="BE182" s="684">
        <v>0.22700000000000001</v>
      </c>
      <c r="BF182" s="685">
        <f t="shared" si="66"/>
        <v>476.73107448903471</v>
      </c>
      <c r="BG182" s="501">
        <f t="shared" si="57"/>
        <v>2100.1368920221794</v>
      </c>
      <c r="BH182" s="686">
        <f t="shared" si="58"/>
        <v>81.905338788864995</v>
      </c>
      <c r="BI182" s="665">
        <f t="shared" si="65"/>
        <v>476.73107448903471</v>
      </c>
      <c r="BJ182" s="505">
        <f t="shared" si="67"/>
        <v>786.7</v>
      </c>
      <c r="BK182" s="501">
        <f t="shared" si="59"/>
        <v>2.0909257653027842</v>
      </c>
      <c r="BL182" s="501">
        <f t="shared" si="60"/>
        <v>2.1094295331373218</v>
      </c>
      <c r="BM182" s="501">
        <f t="shared" si="61"/>
        <v>79.81441302356221</v>
      </c>
      <c r="BN182" s="501">
        <f t="shared" si="62"/>
        <v>84.014768322002311</v>
      </c>
    </row>
    <row r="183" spans="34:66" x14ac:dyDescent="0.25">
      <c r="AH183" s="670">
        <v>0.94725694444444442</v>
      </c>
      <c r="AI183" s="671">
        <f t="shared" si="77"/>
        <v>45526.947256944448</v>
      </c>
      <c r="AJ183" s="670" t="s">
        <v>329</v>
      </c>
      <c r="AK183" s="672">
        <v>1.2E-2</v>
      </c>
      <c r="AL183" s="672">
        <v>5.0999999999999997E-2</v>
      </c>
      <c r="AM183" s="672">
        <v>0.03</v>
      </c>
      <c r="AN183" s="674">
        <f t="shared" si="74"/>
        <v>157.83820991030385</v>
      </c>
      <c r="AO183" s="672">
        <f t="shared" si="68"/>
        <v>5261.273663676795</v>
      </c>
      <c r="AP183" s="675">
        <f t="shared" si="69"/>
        <v>63.135283964121541</v>
      </c>
      <c r="AQ183" s="660">
        <f t="shared" si="75"/>
        <v>268.32495684751655</v>
      </c>
      <c r="AR183" s="497">
        <f t="shared" si="76"/>
        <v>1642.88</v>
      </c>
      <c r="AS183" s="672">
        <f t="shared" si="70"/>
        <v>5.0915551583968979</v>
      </c>
      <c r="AT183" s="672">
        <f t="shared" si="71"/>
        <v>5.4426968934587538</v>
      </c>
      <c r="AU183" s="672">
        <f t="shared" si="72"/>
        <v>58.043728805724641</v>
      </c>
      <c r="AV183" s="672">
        <f t="shared" si="73"/>
        <v>68.5779808575803</v>
      </c>
      <c r="AZ183" s="682">
        <v>0.9056481481481482</v>
      </c>
      <c r="BA183" s="683">
        <f t="shared" si="35"/>
        <v>45526.905648148146</v>
      </c>
      <c r="BB183" s="682" t="s">
        <v>366</v>
      </c>
      <c r="BC183" s="684">
        <v>3.9E-2</v>
      </c>
      <c r="BD183" s="684">
        <v>0.22700000000000001</v>
      </c>
      <c r="BE183" s="684">
        <v>0.22700000000000001</v>
      </c>
      <c r="BF183" s="685">
        <f t="shared" si="66"/>
        <v>476.73107448903471</v>
      </c>
      <c r="BG183" s="501">
        <f t="shared" si="57"/>
        <v>2100.1368920221794</v>
      </c>
      <c r="BH183" s="686">
        <f t="shared" si="58"/>
        <v>81.905338788864995</v>
      </c>
      <c r="BI183" s="665">
        <f t="shared" si="65"/>
        <v>476.73107448903471</v>
      </c>
      <c r="BJ183" s="505">
        <f t="shared" si="67"/>
        <v>786.7</v>
      </c>
      <c r="BK183" s="501">
        <f t="shared" si="59"/>
        <v>2.0909257653027842</v>
      </c>
      <c r="BL183" s="501">
        <f t="shared" si="60"/>
        <v>2.1094295331373218</v>
      </c>
      <c r="BM183" s="501">
        <f t="shared" si="61"/>
        <v>79.81441302356221</v>
      </c>
      <c r="BN183" s="501">
        <f t="shared" si="62"/>
        <v>84.014768322002311</v>
      </c>
    </row>
    <row r="184" spans="34:66" x14ac:dyDescent="0.25">
      <c r="AH184" s="670">
        <v>0.94797453703703705</v>
      </c>
      <c r="AI184" s="671">
        <f t="shared" si="77"/>
        <v>45526.947974537034</v>
      </c>
      <c r="AJ184" s="670" t="s">
        <v>329</v>
      </c>
      <c r="AK184" s="672">
        <v>1.2999999999999999E-2</v>
      </c>
      <c r="AL184" s="672">
        <v>5.0999999999999997E-2</v>
      </c>
      <c r="AM184" s="672">
        <v>0.03</v>
      </c>
      <c r="AN184" s="674">
        <f t="shared" si="74"/>
        <v>157.83820991030385</v>
      </c>
      <c r="AO184" s="672">
        <f t="shared" si="68"/>
        <v>5261.273663676795</v>
      </c>
      <c r="AP184" s="675">
        <f t="shared" si="69"/>
        <v>68.39655762779833</v>
      </c>
      <c r="AQ184" s="660">
        <f t="shared" si="75"/>
        <v>268.32495684751655</v>
      </c>
      <c r="AR184" s="497">
        <f t="shared" si="76"/>
        <v>1642.88</v>
      </c>
      <c r="AS184" s="672">
        <f t="shared" si="70"/>
        <v>5.0915551583968979</v>
      </c>
      <c r="AT184" s="672">
        <f t="shared" si="71"/>
        <v>5.4426968934587538</v>
      </c>
      <c r="AU184" s="672">
        <f t="shared" si="72"/>
        <v>63.30500246940143</v>
      </c>
      <c r="AV184" s="672">
        <f t="shared" si="73"/>
        <v>73.839254521257089</v>
      </c>
      <c r="AZ184" s="682">
        <v>0.90635416666666668</v>
      </c>
      <c r="BA184" s="683">
        <f t="shared" si="35"/>
        <v>45526.906354166669</v>
      </c>
      <c r="BB184" s="682" t="s">
        <v>366</v>
      </c>
      <c r="BC184" s="684">
        <v>4.2000000000000003E-2</v>
      </c>
      <c r="BD184" s="684">
        <v>0.22700000000000001</v>
      </c>
      <c r="BE184" s="684">
        <v>0.22700000000000001</v>
      </c>
      <c r="BF184" s="685">
        <f t="shared" si="66"/>
        <v>476.73107448903471</v>
      </c>
      <c r="BG184" s="501">
        <f t="shared" si="57"/>
        <v>2100.1368920221794</v>
      </c>
      <c r="BH184" s="686">
        <f t="shared" si="58"/>
        <v>88.205749464931543</v>
      </c>
      <c r="BI184" s="665">
        <f t="shared" si="65"/>
        <v>476.73107448903471</v>
      </c>
      <c r="BJ184" s="505">
        <f t="shared" si="67"/>
        <v>786.7</v>
      </c>
      <c r="BK184" s="501">
        <f t="shared" si="59"/>
        <v>2.0909257653027842</v>
      </c>
      <c r="BL184" s="501">
        <f t="shared" si="60"/>
        <v>2.1094295331373218</v>
      </c>
      <c r="BM184" s="501">
        <f t="shared" si="61"/>
        <v>86.114823699628758</v>
      </c>
      <c r="BN184" s="501">
        <f t="shared" si="62"/>
        <v>90.315178998068859</v>
      </c>
    </row>
    <row r="185" spans="34:66" x14ac:dyDescent="0.25">
      <c r="AH185" s="670">
        <v>0.9486458333333333</v>
      </c>
      <c r="AI185" s="671">
        <f t="shared" si="77"/>
        <v>45526.948645833334</v>
      </c>
      <c r="AJ185" s="670" t="s">
        <v>329</v>
      </c>
      <c r="AK185" s="672">
        <v>1.2999999999999999E-2</v>
      </c>
      <c r="AL185" s="672">
        <v>5.0999999999999997E-2</v>
      </c>
      <c r="AM185" s="672">
        <v>0.03</v>
      </c>
      <c r="AN185" s="674">
        <f t="shared" si="74"/>
        <v>157.83820991030385</v>
      </c>
      <c r="AO185" s="672">
        <f t="shared" si="68"/>
        <v>5261.273663676795</v>
      </c>
      <c r="AP185" s="675">
        <f t="shared" si="69"/>
        <v>68.39655762779833</v>
      </c>
      <c r="AQ185" s="660">
        <f t="shared" si="75"/>
        <v>268.32495684751655</v>
      </c>
      <c r="AR185" s="497">
        <f t="shared" si="76"/>
        <v>1642.88</v>
      </c>
      <c r="AS185" s="672">
        <f t="shared" si="70"/>
        <v>5.0915551583968979</v>
      </c>
      <c r="AT185" s="672">
        <f t="shared" si="71"/>
        <v>5.4426968934587538</v>
      </c>
      <c r="AU185" s="672">
        <f t="shared" si="72"/>
        <v>63.30500246940143</v>
      </c>
      <c r="AV185" s="672">
        <f t="shared" si="73"/>
        <v>73.839254521257089</v>
      </c>
      <c r="AZ185" s="682">
        <v>0.90706018518518527</v>
      </c>
      <c r="BA185" s="683">
        <f t="shared" si="35"/>
        <v>45526.907060185185</v>
      </c>
      <c r="BB185" s="682" t="s">
        <v>366</v>
      </c>
      <c r="BC185" s="684">
        <v>3.5999999999999997E-2</v>
      </c>
      <c r="BD185" s="684">
        <v>0.22700000000000001</v>
      </c>
      <c r="BE185" s="684">
        <v>0.22700000000000001</v>
      </c>
      <c r="BF185" s="685">
        <f t="shared" si="66"/>
        <v>476.73107448903471</v>
      </c>
      <c r="BG185" s="501">
        <f t="shared" si="57"/>
        <v>2100.1368920221794</v>
      </c>
      <c r="BH185" s="686">
        <f t="shared" si="58"/>
        <v>75.604928112798447</v>
      </c>
      <c r="BI185" s="665">
        <f t="shared" si="65"/>
        <v>476.73107448903471</v>
      </c>
      <c r="BJ185" s="505">
        <f t="shared" si="67"/>
        <v>786.7</v>
      </c>
      <c r="BK185" s="501">
        <f t="shared" si="59"/>
        <v>2.0909257653027842</v>
      </c>
      <c r="BL185" s="501">
        <f t="shared" si="60"/>
        <v>2.1094295331373218</v>
      </c>
      <c r="BM185" s="501">
        <f t="shared" si="61"/>
        <v>73.514002347495662</v>
      </c>
      <c r="BN185" s="501">
        <f t="shared" si="62"/>
        <v>77.714357645935763</v>
      </c>
    </row>
    <row r="186" spans="34:66" x14ac:dyDescent="0.25">
      <c r="AH186" s="670">
        <v>0.9493287037037037</v>
      </c>
      <c r="AI186" s="671">
        <f t="shared" si="77"/>
        <v>45526.949328703704</v>
      </c>
      <c r="AJ186" s="670" t="s">
        <v>329</v>
      </c>
      <c r="AK186" s="672">
        <v>1.2999999999999999E-2</v>
      </c>
      <c r="AL186" s="672">
        <v>5.0999999999999997E-2</v>
      </c>
      <c r="AM186" s="672">
        <v>0.03</v>
      </c>
      <c r="AN186" s="674">
        <f t="shared" si="74"/>
        <v>157.83820991030385</v>
      </c>
      <c r="AO186" s="672">
        <f t="shared" si="68"/>
        <v>5261.273663676795</v>
      </c>
      <c r="AP186" s="675">
        <f t="shared" si="69"/>
        <v>68.39655762779833</v>
      </c>
      <c r="AQ186" s="660">
        <f t="shared" si="75"/>
        <v>268.32495684751655</v>
      </c>
      <c r="AR186" s="497">
        <f t="shared" si="76"/>
        <v>1642.88</v>
      </c>
      <c r="AS186" s="672">
        <f t="shared" si="70"/>
        <v>5.0915551583968979</v>
      </c>
      <c r="AT186" s="672">
        <f t="shared" si="71"/>
        <v>5.4426968934587538</v>
      </c>
      <c r="AU186" s="672">
        <f t="shared" si="72"/>
        <v>63.30500246940143</v>
      </c>
      <c r="AV186" s="672">
        <f t="shared" si="73"/>
        <v>73.839254521257089</v>
      </c>
      <c r="AZ186" s="682">
        <v>0.90769675925925919</v>
      </c>
      <c r="BA186" s="683">
        <f t="shared" si="35"/>
        <v>45526.907696759263</v>
      </c>
      <c r="BB186" s="682" t="s">
        <v>366</v>
      </c>
      <c r="BC186" s="684">
        <v>3.9E-2</v>
      </c>
      <c r="BD186" s="684">
        <v>0.22700000000000001</v>
      </c>
      <c r="BE186" s="684">
        <v>0.22700000000000001</v>
      </c>
      <c r="BF186" s="685">
        <f t="shared" si="66"/>
        <v>476.73107448903471</v>
      </c>
      <c r="BG186" s="501">
        <f t="shared" si="57"/>
        <v>2100.1368920221794</v>
      </c>
      <c r="BH186" s="686">
        <f t="shared" si="58"/>
        <v>81.905338788864995</v>
      </c>
      <c r="BI186" s="665">
        <f t="shared" si="65"/>
        <v>476.73107448903471</v>
      </c>
      <c r="BJ186" s="505">
        <f t="shared" si="67"/>
        <v>786.7</v>
      </c>
      <c r="BK186" s="501">
        <f t="shared" si="59"/>
        <v>2.0909257653027842</v>
      </c>
      <c r="BL186" s="501">
        <f t="shared" si="60"/>
        <v>2.1094295331373218</v>
      </c>
      <c r="BM186" s="501">
        <f t="shared" si="61"/>
        <v>79.81441302356221</v>
      </c>
      <c r="BN186" s="501">
        <f t="shared" si="62"/>
        <v>84.014768322002311</v>
      </c>
    </row>
    <row r="187" spans="34:66" x14ac:dyDescent="0.25">
      <c r="AH187" s="670">
        <v>0.95004629629629633</v>
      </c>
      <c r="AI187" s="671">
        <f t="shared" si="77"/>
        <v>45526.950046296297</v>
      </c>
      <c r="AJ187" s="670" t="s">
        <v>329</v>
      </c>
      <c r="AK187" s="672">
        <v>1.4E-2</v>
      </c>
      <c r="AL187" s="672">
        <v>5.0999999999999997E-2</v>
      </c>
      <c r="AM187" s="672">
        <v>0.03</v>
      </c>
      <c r="AN187" s="674">
        <f t="shared" si="74"/>
        <v>157.83820991030385</v>
      </c>
      <c r="AO187" s="672">
        <f t="shared" si="68"/>
        <v>5261.273663676795</v>
      </c>
      <c r="AP187" s="675">
        <f t="shared" si="69"/>
        <v>73.657831291475134</v>
      </c>
      <c r="AQ187" s="660">
        <f t="shared" si="75"/>
        <v>268.32495684751655</v>
      </c>
      <c r="AR187" s="497">
        <f t="shared" si="76"/>
        <v>1642.88</v>
      </c>
      <c r="AS187" s="672">
        <f t="shared" si="70"/>
        <v>5.0915551583968979</v>
      </c>
      <c r="AT187" s="672">
        <f t="shared" si="71"/>
        <v>5.4426968934587538</v>
      </c>
      <c r="AU187" s="672">
        <f t="shared" si="72"/>
        <v>68.566276133078233</v>
      </c>
      <c r="AV187" s="672">
        <f t="shared" si="73"/>
        <v>79.100528184933893</v>
      </c>
      <c r="AZ187" s="682">
        <v>0.90842592592592597</v>
      </c>
      <c r="BA187" s="683">
        <f t="shared" si="35"/>
        <v>45526.908425925925</v>
      </c>
      <c r="BB187" s="682" t="s">
        <v>366</v>
      </c>
      <c r="BC187" s="684">
        <v>3.5999999999999997E-2</v>
      </c>
      <c r="BD187" s="684">
        <v>0.22700000000000001</v>
      </c>
      <c r="BE187" s="684">
        <v>0.22700000000000001</v>
      </c>
      <c r="BF187" s="685">
        <f t="shared" si="66"/>
        <v>476.73107448903471</v>
      </c>
      <c r="BG187" s="501">
        <f t="shared" si="57"/>
        <v>2100.1368920221794</v>
      </c>
      <c r="BH187" s="686">
        <f t="shared" si="58"/>
        <v>75.604928112798447</v>
      </c>
      <c r="BI187" s="665">
        <f t="shared" si="65"/>
        <v>476.73107448903471</v>
      </c>
      <c r="BJ187" s="505">
        <f t="shared" si="67"/>
        <v>786.7</v>
      </c>
      <c r="BK187" s="501">
        <f t="shared" si="59"/>
        <v>2.0909257653027842</v>
      </c>
      <c r="BL187" s="501">
        <f t="shared" si="60"/>
        <v>2.1094295331373218</v>
      </c>
      <c r="BM187" s="501">
        <f t="shared" si="61"/>
        <v>73.514002347495662</v>
      </c>
      <c r="BN187" s="501">
        <f t="shared" si="62"/>
        <v>77.714357645935763</v>
      </c>
    </row>
    <row r="188" spans="34:66" x14ac:dyDescent="0.25">
      <c r="AH188" s="670">
        <v>0.95075231481481481</v>
      </c>
      <c r="AI188" s="671">
        <f t="shared" si="77"/>
        <v>45526.950752314813</v>
      </c>
      <c r="AJ188" s="670" t="s">
        <v>329</v>
      </c>
      <c r="AK188" s="672">
        <v>1.4E-2</v>
      </c>
      <c r="AL188" s="672">
        <v>5.0999999999999997E-2</v>
      </c>
      <c r="AM188" s="672">
        <v>0.03</v>
      </c>
      <c r="AN188" s="674">
        <f t="shared" si="74"/>
        <v>157.83820991030385</v>
      </c>
      <c r="AO188" s="672">
        <f t="shared" si="68"/>
        <v>5261.273663676795</v>
      </c>
      <c r="AP188" s="675">
        <f t="shared" si="69"/>
        <v>73.657831291475134</v>
      </c>
      <c r="AQ188" s="660">
        <f t="shared" si="75"/>
        <v>268.32495684751655</v>
      </c>
      <c r="AR188" s="497">
        <f t="shared" si="76"/>
        <v>1642.88</v>
      </c>
      <c r="AS188" s="672">
        <f t="shared" si="70"/>
        <v>5.0915551583968979</v>
      </c>
      <c r="AT188" s="672">
        <f t="shared" si="71"/>
        <v>5.4426968934587538</v>
      </c>
      <c r="AU188" s="672">
        <f t="shared" si="72"/>
        <v>68.566276133078233</v>
      </c>
      <c r="AV188" s="672">
        <f t="shared" si="73"/>
        <v>79.100528184933893</v>
      </c>
      <c r="AZ188" s="682">
        <v>0.90912037037037041</v>
      </c>
      <c r="BA188" s="683">
        <f t="shared" si="35"/>
        <v>45526.909120370372</v>
      </c>
      <c r="BB188" s="682" t="s">
        <v>366</v>
      </c>
      <c r="BC188" s="684">
        <v>3.4000000000000002E-2</v>
      </c>
      <c r="BD188" s="684">
        <v>0.22700000000000001</v>
      </c>
      <c r="BE188" s="684">
        <v>0.22700000000000001</v>
      </c>
      <c r="BF188" s="685">
        <f t="shared" si="66"/>
        <v>476.73107448903471</v>
      </c>
      <c r="BG188" s="501">
        <f t="shared" ref="BG188:BG227" si="78">BF188/BE188</f>
        <v>2100.1368920221794</v>
      </c>
      <c r="BH188" s="686">
        <f t="shared" ref="BH188:BH227" si="79">BC188*BG188</f>
        <v>71.404654328754106</v>
      </c>
      <c r="BI188" s="665">
        <f t="shared" si="65"/>
        <v>476.73107448903471</v>
      </c>
      <c r="BJ188" s="505">
        <f t="shared" si="67"/>
        <v>786.7</v>
      </c>
      <c r="BK188" s="501">
        <f t="shared" ref="BK188:BK227" si="80">0.001*((BF188/(BE188+0.001)))</f>
        <v>2.0909257653027842</v>
      </c>
      <c r="BL188" s="501">
        <f t="shared" ref="BL188:BL227" si="81">0.001*((BF188/(BE188-0.001)))</f>
        <v>2.1094295331373218</v>
      </c>
      <c r="BM188" s="501">
        <f t="shared" ref="BM188:BM227" si="82">BH188-BK188</f>
        <v>69.31372856345132</v>
      </c>
      <c r="BN188" s="501">
        <f t="shared" ref="BN188:BN227" si="83">BH188+BL188</f>
        <v>73.514083861891422</v>
      </c>
    </row>
    <row r="189" spans="34:66" x14ac:dyDescent="0.25">
      <c r="AH189" s="670">
        <v>0.95143518518518511</v>
      </c>
      <c r="AI189" s="671">
        <f t="shared" si="77"/>
        <v>45526.951435185183</v>
      </c>
      <c r="AJ189" s="670" t="s">
        <v>329</v>
      </c>
      <c r="AK189" s="672">
        <v>1.4E-2</v>
      </c>
      <c r="AL189" s="672">
        <v>5.0999999999999997E-2</v>
      </c>
      <c r="AM189" s="672">
        <v>0.03</v>
      </c>
      <c r="AN189" s="674">
        <f t="shared" si="74"/>
        <v>157.83820991030385</v>
      </c>
      <c r="AO189" s="672">
        <f t="shared" si="68"/>
        <v>5261.273663676795</v>
      </c>
      <c r="AP189" s="675">
        <f t="shared" si="69"/>
        <v>73.657831291475134</v>
      </c>
      <c r="AQ189" s="660">
        <f t="shared" si="75"/>
        <v>268.32495684751655</v>
      </c>
      <c r="AR189" s="497">
        <f t="shared" si="76"/>
        <v>1642.88</v>
      </c>
      <c r="AS189" s="672">
        <f t="shared" si="70"/>
        <v>5.0915551583968979</v>
      </c>
      <c r="AT189" s="672">
        <f t="shared" si="71"/>
        <v>5.4426968934587538</v>
      </c>
      <c r="AU189" s="672">
        <f t="shared" si="72"/>
        <v>68.566276133078233</v>
      </c>
      <c r="AV189" s="672">
        <f t="shared" si="73"/>
        <v>79.100528184933893</v>
      </c>
      <c r="AZ189" s="682">
        <v>0.90981481481481474</v>
      </c>
      <c r="BA189" s="683">
        <f t="shared" si="35"/>
        <v>45526.909814814811</v>
      </c>
      <c r="BB189" s="682" t="s">
        <v>366</v>
      </c>
      <c r="BC189" s="684">
        <v>3.4000000000000002E-2</v>
      </c>
      <c r="BD189" s="684">
        <v>0.22700000000000001</v>
      </c>
      <c r="BE189" s="684">
        <v>0.22700000000000001</v>
      </c>
      <c r="BF189" s="685">
        <f t="shared" si="66"/>
        <v>476.73107448903471</v>
      </c>
      <c r="BG189" s="501">
        <f t="shared" si="78"/>
        <v>2100.1368920221794</v>
      </c>
      <c r="BH189" s="686">
        <f t="shared" si="79"/>
        <v>71.404654328754106</v>
      </c>
      <c r="BI189" s="665">
        <f t="shared" si="65"/>
        <v>476.73107448903471</v>
      </c>
      <c r="BJ189" s="505">
        <f t="shared" si="67"/>
        <v>786.7</v>
      </c>
      <c r="BK189" s="501">
        <f t="shared" si="80"/>
        <v>2.0909257653027842</v>
      </c>
      <c r="BL189" s="501">
        <f t="shared" si="81"/>
        <v>2.1094295331373218</v>
      </c>
      <c r="BM189" s="501">
        <f t="shared" si="82"/>
        <v>69.31372856345132</v>
      </c>
      <c r="BN189" s="501">
        <f t="shared" si="83"/>
        <v>73.514083861891422</v>
      </c>
    </row>
    <row r="190" spans="34:66" x14ac:dyDescent="0.25">
      <c r="AH190" s="670">
        <v>0.95210648148148147</v>
      </c>
      <c r="AI190" s="671">
        <f t="shared" si="77"/>
        <v>45526.952106481483</v>
      </c>
      <c r="AJ190" s="670" t="s">
        <v>329</v>
      </c>
      <c r="AK190" s="672">
        <v>1.4999999999999999E-2</v>
      </c>
      <c r="AL190" s="672">
        <v>5.0999999999999997E-2</v>
      </c>
      <c r="AM190" s="672">
        <v>0.03</v>
      </c>
      <c r="AN190" s="674">
        <f t="shared" si="74"/>
        <v>157.83820991030385</v>
      </c>
      <c r="AO190" s="672">
        <f t="shared" si="68"/>
        <v>5261.273663676795</v>
      </c>
      <c r="AP190" s="675">
        <f t="shared" si="69"/>
        <v>78.919104955151923</v>
      </c>
      <c r="AQ190" s="660">
        <f t="shared" si="75"/>
        <v>268.32495684751655</v>
      </c>
      <c r="AR190" s="497">
        <f t="shared" si="76"/>
        <v>1642.88</v>
      </c>
      <c r="AS190" s="672">
        <f t="shared" si="70"/>
        <v>5.0915551583968979</v>
      </c>
      <c r="AT190" s="672">
        <f t="shared" si="71"/>
        <v>5.4426968934587538</v>
      </c>
      <c r="AU190" s="672">
        <f t="shared" si="72"/>
        <v>73.827549796755022</v>
      </c>
      <c r="AV190" s="672">
        <f t="shared" si="73"/>
        <v>84.361801848610682</v>
      </c>
      <c r="AZ190" s="682">
        <v>0.91046296296296303</v>
      </c>
      <c r="BA190" s="683">
        <f t="shared" si="35"/>
        <v>45526.910462962966</v>
      </c>
      <c r="BB190" s="682" t="s">
        <v>366</v>
      </c>
      <c r="BC190" s="684">
        <v>3.5000000000000003E-2</v>
      </c>
      <c r="BD190" s="684">
        <v>0.22700000000000001</v>
      </c>
      <c r="BE190" s="684">
        <v>0.22700000000000001</v>
      </c>
      <c r="BF190" s="685">
        <f t="shared" si="66"/>
        <v>476.73107448903471</v>
      </c>
      <c r="BG190" s="501">
        <f t="shared" si="78"/>
        <v>2100.1368920221794</v>
      </c>
      <c r="BH190" s="686">
        <f t="shared" si="79"/>
        <v>73.504791220776283</v>
      </c>
      <c r="BI190" s="665">
        <f t="shared" si="65"/>
        <v>476.73107448903471</v>
      </c>
      <c r="BJ190" s="505">
        <f t="shared" si="67"/>
        <v>786.7</v>
      </c>
      <c r="BK190" s="501">
        <f t="shared" si="80"/>
        <v>2.0909257653027842</v>
      </c>
      <c r="BL190" s="501">
        <f t="shared" si="81"/>
        <v>2.1094295331373218</v>
      </c>
      <c r="BM190" s="501">
        <f t="shared" si="82"/>
        <v>71.413865455473498</v>
      </c>
      <c r="BN190" s="501">
        <f t="shared" si="83"/>
        <v>75.6142207539136</v>
      </c>
    </row>
    <row r="191" spans="34:66" x14ac:dyDescent="0.25">
      <c r="AH191" s="670">
        <v>0.95284722222222218</v>
      </c>
      <c r="AI191" s="671">
        <f t="shared" si="77"/>
        <v>45526.952847222223</v>
      </c>
      <c r="AJ191" s="670" t="s">
        <v>329</v>
      </c>
      <c r="AK191" s="672">
        <v>1.4E-2</v>
      </c>
      <c r="AL191" s="672">
        <v>5.0999999999999997E-2</v>
      </c>
      <c r="AM191" s="672">
        <v>0.03</v>
      </c>
      <c r="AN191" s="674">
        <f t="shared" si="74"/>
        <v>157.83820991030385</v>
      </c>
      <c r="AO191" s="672">
        <f t="shared" si="68"/>
        <v>5261.273663676795</v>
      </c>
      <c r="AP191" s="675">
        <f t="shared" si="69"/>
        <v>73.657831291475134</v>
      </c>
      <c r="AQ191" s="660">
        <f t="shared" si="75"/>
        <v>268.32495684751655</v>
      </c>
      <c r="AR191" s="497">
        <f t="shared" si="76"/>
        <v>1642.88</v>
      </c>
      <c r="AS191" s="672">
        <f t="shared" si="70"/>
        <v>5.0915551583968979</v>
      </c>
      <c r="AT191" s="672">
        <f t="shared" si="71"/>
        <v>5.4426968934587538</v>
      </c>
      <c r="AU191" s="672">
        <f t="shared" si="72"/>
        <v>68.566276133078233</v>
      </c>
      <c r="AV191" s="672">
        <f t="shared" si="73"/>
        <v>79.100528184933893</v>
      </c>
      <c r="AZ191" s="682">
        <v>0.91118055555555555</v>
      </c>
      <c r="BA191" s="683">
        <f t="shared" si="35"/>
        <v>45526.911180555559</v>
      </c>
      <c r="BB191" s="682" t="s">
        <v>366</v>
      </c>
      <c r="BC191" s="684">
        <v>3.4000000000000002E-2</v>
      </c>
      <c r="BD191" s="684">
        <v>0.22700000000000001</v>
      </c>
      <c r="BE191" s="684">
        <v>0.22700000000000001</v>
      </c>
      <c r="BF191" s="685">
        <f t="shared" si="66"/>
        <v>476.73107448903471</v>
      </c>
      <c r="BG191" s="501">
        <f t="shared" si="78"/>
        <v>2100.1368920221794</v>
      </c>
      <c r="BH191" s="686">
        <f t="shared" si="79"/>
        <v>71.404654328754106</v>
      </c>
      <c r="BI191" s="665">
        <f t="shared" si="65"/>
        <v>476.73107448903471</v>
      </c>
      <c r="BJ191" s="505">
        <f t="shared" si="67"/>
        <v>786.7</v>
      </c>
      <c r="BK191" s="501">
        <f t="shared" si="80"/>
        <v>2.0909257653027842</v>
      </c>
      <c r="BL191" s="501">
        <f t="shared" si="81"/>
        <v>2.1094295331373218</v>
      </c>
      <c r="BM191" s="501">
        <f t="shared" si="82"/>
        <v>69.31372856345132</v>
      </c>
      <c r="BN191" s="501">
        <f t="shared" si="83"/>
        <v>73.514083861891422</v>
      </c>
    </row>
    <row r="192" spans="34:66" x14ac:dyDescent="0.25">
      <c r="AH192" s="670">
        <v>0.95357638888888896</v>
      </c>
      <c r="AI192" s="671">
        <f t="shared" si="77"/>
        <v>45526.953576388885</v>
      </c>
      <c r="AJ192" s="670" t="s">
        <v>329</v>
      </c>
      <c r="AK192" s="672">
        <v>1.4E-2</v>
      </c>
      <c r="AL192" s="672">
        <v>5.0999999999999997E-2</v>
      </c>
      <c r="AM192" s="672">
        <v>0.03</v>
      </c>
      <c r="AN192" s="674">
        <f t="shared" si="74"/>
        <v>157.83820991030385</v>
      </c>
      <c r="AO192" s="672">
        <f t="shared" si="68"/>
        <v>5261.273663676795</v>
      </c>
      <c r="AP192" s="675">
        <f t="shared" si="69"/>
        <v>73.657831291475134</v>
      </c>
      <c r="AQ192" s="660">
        <f t="shared" si="75"/>
        <v>268.32495684751655</v>
      </c>
      <c r="AR192" s="497">
        <f t="shared" si="76"/>
        <v>1642.88</v>
      </c>
      <c r="AS192" s="672">
        <f t="shared" si="70"/>
        <v>5.0915551583968979</v>
      </c>
      <c r="AT192" s="672">
        <f t="shared" si="71"/>
        <v>5.4426968934587538</v>
      </c>
      <c r="AU192" s="672">
        <f t="shared" si="72"/>
        <v>68.566276133078233</v>
      </c>
      <c r="AV192" s="672">
        <f t="shared" si="73"/>
        <v>79.100528184933893</v>
      </c>
      <c r="AZ192" s="682">
        <v>0.9118750000000001</v>
      </c>
      <c r="BA192" s="683">
        <f t="shared" si="35"/>
        <v>45526.911874999998</v>
      </c>
      <c r="BB192" s="682" t="s">
        <v>366</v>
      </c>
      <c r="BC192" s="684">
        <v>3.5999999999999997E-2</v>
      </c>
      <c r="BD192" s="684">
        <v>0.22700000000000001</v>
      </c>
      <c r="BE192" s="684">
        <v>0.22700000000000001</v>
      </c>
      <c r="BF192" s="685">
        <f t="shared" si="66"/>
        <v>476.73107448903471</v>
      </c>
      <c r="BG192" s="501">
        <f t="shared" si="78"/>
        <v>2100.1368920221794</v>
      </c>
      <c r="BH192" s="686">
        <f t="shared" si="79"/>
        <v>75.604928112798447</v>
      </c>
      <c r="BI192" s="665">
        <f t="shared" si="65"/>
        <v>476.73107448903471</v>
      </c>
      <c r="BJ192" s="505">
        <f t="shared" si="67"/>
        <v>786.7</v>
      </c>
      <c r="BK192" s="501">
        <f t="shared" si="80"/>
        <v>2.0909257653027842</v>
      </c>
      <c r="BL192" s="501">
        <f t="shared" si="81"/>
        <v>2.1094295331373218</v>
      </c>
      <c r="BM192" s="501">
        <f t="shared" si="82"/>
        <v>73.514002347495662</v>
      </c>
      <c r="BN192" s="501">
        <f t="shared" si="83"/>
        <v>77.714357645935763</v>
      </c>
    </row>
    <row r="193" spans="34:66" x14ac:dyDescent="0.25">
      <c r="AH193" s="670">
        <v>0.9541898148148148</v>
      </c>
      <c r="AI193" s="671">
        <f t="shared" si="77"/>
        <v>45526.954189814816</v>
      </c>
      <c r="AJ193" s="670" t="s">
        <v>329</v>
      </c>
      <c r="AK193" s="672">
        <v>1.6E-2</v>
      </c>
      <c r="AL193" s="672">
        <v>5.0999999999999997E-2</v>
      </c>
      <c r="AM193" s="672">
        <v>0.03</v>
      </c>
      <c r="AN193" s="674">
        <f t="shared" si="74"/>
        <v>157.83820991030385</v>
      </c>
      <c r="AO193" s="672">
        <f t="shared" si="68"/>
        <v>5261.273663676795</v>
      </c>
      <c r="AP193" s="675">
        <f t="shared" si="69"/>
        <v>84.180378618828726</v>
      </c>
      <c r="AQ193" s="660">
        <f t="shared" si="75"/>
        <v>268.32495684751655</v>
      </c>
      <c r="AR193" s="497">
        <f t="shared" si="76"/>
        <v>1642.88</v>
      </c>
      <c r="AS193" s="672">
        <f t="shared" si="70"/>
        <v>5.0915551583968979</v>
      </c>
      <c r="AT193" s="672">
        <f t="shared" si="71"/>
        <v>5.4426968934587538</v>
      </c>
      <c r="AU193" s="672">
        <f t="shared" si="72"/>
        <v>79.088823460431826</v>
      </c>
      <c r="AV193" s="672">
        <f t="shared" si="73"/>
        <v>89.623075512287485</v>
      </c>
      <c r="AZ193" s="682">
        <v>0.91259259259259251</v>
      </c>
      <c r="BA193" s="683">
        <f t="shared" si="35"/>
        <v>45526.912592592591</v>
      </c>
      <c r="BB193" s="682" t="s">
        <v>366</v>
      </c>
      <c r="BC193" s="684">
        <v>3.3000000000000002E-2</v>
      </c>
      <c r="BD193" s="684">
        <v>0.22700000000000001</v>
      </c>
      <c r="BE193" s="684">
        <v>0.22700000000000001</v>
      </c>
      <c r="BF193" s="685">
        <f t="shared" si="66"/>
        <v>476.73107448903471</v>
      </c>
      <c r="BG193" s="501">
        <f t="shared" si="78"/>
        <v>2100.1368920221794</v>
      </c>
      <c r="BH193" s="686">
        <f t="shared" si="79"/>
        <v>69.304517436731928</v>
      </c>
      <c r="BI193" s="665">
        <f t="shared" si="65"/>
        <v>476.73107448903471</v>
      </c>
      <c r="BJ193" s="505">
        <f t="shared" si="67"/>
        <v>786.7</v>
      </c>
      <c r="BK193" s="501">
        <f t="shared" si="80"/>
        <v>2.0909257653027842</v>
      </c>
      <c r="BL193" s="501">
        <f t="shared" si="81"/>
        <v>2.1094295331373218</v>
      </c>
      <c r="BM193" s="501">
        <f t="shared" si="82"/>
        <v>67.213591671429143</v>
      </c>
      <c r="BN193" s="501">
        <f t="shared" si="83"/>
        <v>71.413946969869244</v>
      </c>
    </row>
    <row r="194" spans="34:66" x14ac:dyDescent="0.25">
      <c r="AH194" s="670">
        <v>0.95476851851851852</v>
      </c>
      <c r="AI194" s="671">
        <f t="shared" si="77"/>
        <v>45526.954768518517</v>
      </c>
      <c r="AJ194" s="670" t="s">
        <v>329</v>
      </c>
      <c r="AK194" s="672">
        <v>1.7000000000000001E-2</v>
      </c>
      <c r="AL194" s="672">
        <v>5.0999999999999997E-2</v>
      </c>
      <c r="AM194" s="672">
        <v>0.03</v>
      </c>
      <c r="AN194" s="674">
        <f t="shared" si="74"/>
        <v>157.83820991030385</v>
      </c>
      <c r="AO194" s="672">
        <f t="shared" si="68"/>
        <v>5261.273663676795</v>
      </c>
      <c r="AP194" s="675">
        <f t="shared" si="69"/>
        <v>89.441652282505515</v>
      </c>
      <c r="AQ194" s="660">
        <f t="shared" si="75"/>
        <v>268.32495684751655</v>
      </c>
      <c r="AR194" s="497">
        <f t="shared" si="76"/>
        <v>1642.88</v>
      </c>
      <c r="AS194" s="672">
        <f t="shared" si="70"/>
        <v>5.0915551583968979</v>
      </c>
      <c r="AT194" s="672">
        <f t="shared" si="71"/>
        <v>5.4426968934587538</v>
      </c>
      <c r="AU194" s="672">
        <f t="shared" si="72"/>
        <v>84.350097124108615</v>
      </c>
      <c r="AV194" s="672">
        <f t="shared" si="73"/>
        <v>94.884349175964275</v>
      </c>
      <c r="AZ194" s="682">
        <v>0.91332175925925929</v>
      </c>
      <c r="BA194" s="683">
        <f t="shared" si="35"/>
        <v>45526.913321759261</v>
      </c>
      <c r="BB194" s="682" t="s">
        <v>366</v>
      </c>
      <c r="BC194" s="684">
        <v>3.2000000000000001E-2</v>
      </c>
      <c r="BD194" s="684">
        <v>0.22700000000000001</v>
      </c>
      <c r="BE194" s="684">
        <v>0.22700000000000001</v>
      </c>
      <c r="BF194" s="685">
        <f t="shared" si="66"/>
        <v>476.73107448903471</v>
      </c>
      <c r="BG194" s="501">
        <f t="shared" si="78"/>
        <v>2100.1368920221794</v>
      </c>
      <c r="BH194" s="686">
        <f t="shared" si="79"/>
        <v>67.204380544709736</v>
      </c>
      <c r="BI194" s="665">
        <f t="shared" si="65"/>
        <v>476.73107448903471</v>
      </c>
      <c r="BJ194" s="505">
        <f t="shared" si="67"/>
        <v>786.7</v>
      </c>
      <c r="BK194" s="501">
        <f t="shared" si="80"/>
        <v>2.0909257653027842</v>
      </c>
      <c r="BL194" s="501">
        <f t="shared" si="81"/>
        <v>2.1094295331373218</v>
      </c>
      <c r="BM194" s="501">
        <f t="shared" si="82"/>
        <v>65.11345477940695</v>
      </c>
      <c r="BN194" s="501">
        <f t="shared" si="83"/>
        <v>69.313810077847052</v>
      </c>
    </row>
    <row r="195" spans="34:66" x14ac:dyDescent="0.25">
      <c r="AH195" s="670">
        <v>0.95557870370370368</v>
      </c>
      <c r="AI195" s="671">
        <f t="shared" si="77"/>
        <v>45526.955578703702</v>
      </c>
      <c r="AJ195" s="670" t="s">
        <v>329</v>
      </c>
      <c r="AK195" s="672">
        <v>1.7999999999999999E-2</v>
      </c>
      <c r="AL195" s="672">
        <v>5.0999999999999997E-2</v>
      </c>
      <c r="AM195" s="672">
        <v>0.03</v>
      </c>
      <c r="AN195" s="674">
        <f t="shared" si="74"/>
        <v>157.83820991030385</v>
      </c>
      <c r="AO195" s="672">
        <f t="shared" si="68"/>
        <v>5261.273663676795</v>
      </c>
      <c r="AP195" s="675">
        <f t="shared" si="69"/>
        <v>94.702925946182305</v>
      </c>
      <c r="AQ195" s="660">
        <f t="shared" si="75"/>
        <v>268.32495684751655</v>
      </c>
      <c r="AR195" s="497">
        <f t="shared" si="76"/>
        <v>1642.88</v>
      </c>
      <c r="AS195" s="672">
        <f t="shared" si="70"/>
        <v>5.0915551583968979</v>
      </c>
      <c r="AT195" s="672">
        <f t="shared" si="71"/>
        <v>5.4426968934587538</v>
      </c>
      <c r="AU195" s="672">
        <f t="shared" si="72"/>
        <v>89.611370787785404</v>
      </c>
      <c r="AV195" s="672">
        <f t="shared" si="73"/>
        <v>100.14562283964106</v>
      </c>
      <c r="AZ195" s="682">
        <v>0.91396990740740736</v>
      </c>
      <c r="BA195" s="683">
        <f t="shared" si="35"/>
        <v>45526.913969907408</v>
      </c>
      <c r="BB195" s="682" t="s">
        <v>366</v>
      </c>
      <c r="BC195" s="684">
        <v>3.3000000000000002E-2</v>
      </c>
      <c r="BD195" s="684">
        <v>0.22700000000000001</v>
      </c>
      <c r="BE195" s="684">
        <v>0.22700000000000001</v>
      </c>
      <c r="BF195" s="685">
        <f t="shared" si="66"/>
        <v>476.73107448903471</v>
      </c>
      <c r="BG195" s="501">
        <f t="shared" si="78"/>
        <v>2100.1368920221794</v>
      </c>
      <c r="BH195" s="686">
        <f t="shared" si="79"/>
        <v>69.304517436731928</v>
      </c>
      <c r="BI195" s="665">
        <f t="shared" si="65"/>
        <v>476.73107448903471</v>
      </c>
      <c r="BJ195" s="505">
        <f t="shared" si="67"/>
        <v>786.7</v>
      </c>
      <c r="BK195" s="501">
        <f t="shared" si="80"/>
        <v>2.0909257653027842</v>
      </c>
      <c r="BL195" s="501">
        <f t="shared" si="81"/>
        <v>2.1094295331373218</v>
      </c>
      <c r="BM195" s="501">
        <f t="shared" si="82"/>
        <v>67.213591671429143</v>
      </c>
      <c r="BN195" s="501">
        <f t="shared" si="83"/>
        <v>71.413946969869244</v>
      </c>
    </row>
    <row r="196" spans="34:66" x14ac:dyDescent="0.25">
      <c r="AH196" s="670">
        <v>0.95627314814814823</v>
      </c>
      <c r="AI196" s="671">
        <f t="shared" si="77"/>
        <v>45526.956273148149</v>
      </c>
      <c r="AJ196" s="670" t="s">
        <v>329</v>
      </c>
      <c r="AK196" s="672">
        <v>1.7000000000000001E-2</v>
      </c>
      <c r="AL196" s="672">
        <v>5.0999999999999997E-2</v>
      </c>
      <c r="AM196" s="672">
        <v>0.03</v>
      </c>
      <c r="AN196" s="674">
        <f t="shared" si="74"/>
        <v>157.83820991030385</v>
      </c>
      <c r="AO196" s="672">
        <f t="shared" si="68"/>
        <v>5261.273663676795</v>
      </c>
      <c r="AP196" s="675">
        <f t="shared" si="69"/>
        <v>89.441652282505515</v>
      </c>
      <c r="AQ196" s="660">
        <f t="shared" si="75"/>
        <v>268.32495684751655</v>
      </c>
      <c r="AR196" s="497">
        <f t="shared" si="76"/>
        <v>1642.88</v>
      </c>
      <c r="AS196" s="672">
        <f t="shared" si="70"/>
        <v>5.0915551583968979</v>
      </c>
      <c r="AT196" s="672">
        <f t="shared" si="71"/>
        <v>5.4426968934587538</v>
      </c>
      <c r="AU196" s="672">
        <f t="shared" si="72"/>
        <v>84.350097124108615</v>
      </c>
      <c r="AV196" s="672">
        <f t="shared" si="73"/>
        <v>94.884349175964275</v>
      </c>
      <c r="AZ196" s="682">
        <v>0.91469907407407414</v>
      </c>
      <c r="BA196" s="683">
        <f t="shared" si="35"/>
        <v>45526.914699074077</v>
      </c>
      <c r="BB196" s="682" t="s">
        <v>366</v>
      </c>
      <c r="BC196" s="684">
        <v>3.2000000000000001E-2</v>
      </c>
      <c r="BD196" s="684">
        <v>0.22700000000000001</v>
      </c>
      <c r="BE196" s="684">
        <v>0.22700000000000001</v>
      </c>
      <c r="BF196" s="685">
        <f t="shared" si="66"/>
        <v>476.73107448903471</v>
      </c>
      <c r="BG196" s="501">
        <f t="shared" si="78"/>
        <v>2100.1368920221794</v>
      </c>
      <c r="BH196" s="686">
        <f t="shared" si="79"/>
        <v>67.204380544709736</v>
      </c>
      <c r="BI196" s="665">
        <f t="shared" si="65"/>
        <v>476.73107448903471</v>
      </c>
      <c r="BJ196" s="505">
        <f t="shared" si="67"/>
        <v>786.7</v>
      </c>
      <c r="BK196" s="501">
        <f t="shared" si="80"/>
        <v>2.0909257653027842</v>
      </c>
      <c r="BL196" s="501">
        <f t="shared" si="81"/>
        <v>2.1094295331373218</v>
      </c>
      <c r="BM196" s="501">
        <f t="shared" si="82"/>
        <v>65.11345477940695</v>
      </c>
      <c r="BN196" s="501">
        <f t="shared" si="83"/>
        <v>69.313810077847052</v>
      </c>
    </row>
    <row r="197" spans="34:66" x14ac:dyDescent="0.25">
      <c r="AH197" s="670">
        <v>0.95699074074074064</v>
      </c>
      <c r="AI197" s="671">
        <f t="shared" si="77"/>
        <v>45526.956990740742</v>
      </c>
      <c r="AJ197" s="670" t="s">
        <v>329</v>
      </c>
      <c r="AK197" s="672">
        <v>1.7999999999999999E-2</v>
      </c>
      <c r="AL197" s="672">
        <v>5.0999999999999997E-2</v>
      </c>
      <c r="AM197" s="672">
        <v>0.03</v>
      </c>
      <c r="AN197" s="674">
        <f t="shared" si="74"/>
        <v>157.83820991030385</v>
      </c>
      <c r="AO197" s="672">
        <f t="shared" si="68"/>
        <v>5261.273663676795</v>
      </c>
      <c r="AP197" s="675">
        <f t="shared" si="69"/>
        <v>94.702925946182305</v>
      </c>
      <c r="AQ197" s="660">
        <f t="shared" si="75"/>
        <v>268.32495684751655</v>
      </c>
      <c r="AR197" s="497">
        <f t="shared" si="76"/>
        <v>1642.88</v>
      </c>
      <c r="AS197" s="672">
        <f t="shared" si="70"/>
        <v>5.0915551583968979</v>
      </c>
      <c r="AT197" s="672">
        <f t="shared" si="71"/>
        <v>5.4426968934587538</v>
      </c>
      <c r="AU197" s="672">
        <f t="shared" si="72"/>
        <v>89.611370787785404</v>
      </c>
      <c r="AV197" s="672">
        <f t="shared" si="73"/>
        <v>100.14562283964106</v>
      </c>
      <c r="AZ197" s="682">
        <v>0.91539351851851858</v>
      </c>
      <c r="BA197" s="683">
        <f t="shared" si="35"/>
        <v>45526.915393518517</v>
      </c>
      <c r="BB197" s="682" t="s">
        <v>366</v>
      </c>
      <c r="BC197" s="684">
        <v>3.3000000000000002E-2</v>
      </c>
      <c r="BD197" s="684">
        <v>0.22700000000000001</v>
      </c>
      <c r="BE197" s="684">
        <v>0.22700000000000001</v>
      </c>
      <c r="BF197" s="685">
        <f t="shared" si="66"/>
        <v>476.73107448903471</v>
      </c>
      <c r="BG197" s="501">
        <f t="shared" si="78"/>
        <v>2100.1368920221794</v>
      </c>
      <c r="BH197" s="686">
        <f t="shared" si="79"/>
        <v>69.304517436731928</v>
      </c>
      <c r="BI197" s="665">
        <f t="shared" si="65"/>
        <v>476.73107448903471</v>
      </c>
      <c r="BJ197" s="505">
        <f t="shared" si="67"/>
        <v>786.7</v>
      </c>
      <c r="BK197" s="501">
        <f t="shared" si="80"/>
        <v>2.0909257653027842</v>
      </c>
      <c r="BL197" s="501">
        <f t="shared" si="81"/>
        <v>2.1094295331373218</v>
      </c>
      <c r="BM197" s="501">
        <f t="shared" si="82"/>
        <v>67.213591671429143</v>
      </c>
      <c r="BN197" s="501">
        <f t="shared" si="83"/>
        <v>71.413946969869244</v>
      </c>
    </row>
    <row r="198" spans="34:66" x14ac:dyDescent="0.25">
      <c r="AH198" s="670">
        <v>0.95770833333333327</v>
      </c>
      <c r="AI198" s="671">
        <f t="shared" si="77"/>
        <v>45526.957708333335</v>
      </c>
      <c r="AJ198" s="670" t="s">
        <v>329</v>
      </c>
      <c r="AK198" s="672">
        <v>1.9E-2</v>
      </c>
      <c r="AL198" s="672">
        <v>5.0999999999999997E-2</v>
      </c>
      <c r="AM198" s="672">
        <v>0.03</v>
      </c>
      <c r="AN198" s="674">
        <f t="shared" si="74"/>
        <v>157.83820991030385</v>
      </c>
      <c r="AO198" s="672">
        <f t="shared" si="68"/>
        <v>5261.273663676795</v>
      </c>
      <c r="AP198" s="675">
        <f t="shared" si="69"/>
        <v>99.964199609859108</v>
      </c>
      <c r="AQ198" s="660">
        <f t="shared" si="75"/>
        <v>268.32495684751655</v>
      </c>
      <c r="AR198" s="497">
        <f t="shared" si="76"/>
        <v>1642.88</v>
      </c>
      <c r="AS198" s="672">
        <f t="shared" si="70"/>
        <v>5.0915551583968979</v>
      </c>
      <c r="AT198" s="672">
        <f t="shared" si="71"/>
        <v>5.4426968934587538</v>
      </c>
      <c r="AU198" s="672">
        <f t="shared" si="72"/>
        <v>94.872644451462207</v>
      </c>
      <c r="AV198" s="672">
        <f t="shared" si="73"/>
        <v>105.40689650331787</v>
      </c>
      <c r="AZ198" s="682">
        <v>0.91606481481481483</v>
      </c>
      <c r="BA198" s="683">
        <f t="shared" si="35"/>
        <v>45526.916064814817</v>
      </c>
      <c r="BB198" s="682" t="s">
        <v>366</v>
      </c>
      <c r="BC198" s="684">
        <v>0.03</v>
      </c>
      <c r="BD198" s="684">
        <v>0.22700000000000001</v>
      </c>
      <c r="BE198" s="684">
        <v>0.22700000000000001</v>
      </c>
      <c r="BF198" s="685">
        <f t="shared" si="66"/>
        <v>476.73107448903471</v>
      </c>
      <c r="BG198" s="501">
        <f t="shared" si="78"/>
        <v>2100.1368920221794</v>
      </c>
      <c r="BH198" s="686">
        <f t="shared" si="79"/>
        <v>63.00410676066538</v>
      </c>
      <c r="BI198" s="665">
        <f t="shared" si="65"/>
        <v>476.73107448903471</v>
      </c>
      <c r="BJ198" s="505">
        <f t="shared" si="67"/>
        <v>786.7</v>
      </c>
      <c r="BK198" s="501">
        <f t="shared" si="80"/>
        <v>2.0909257653027842</v>
      </c>
      <c r="BL198" s="501">
        <f t="shared" si="81"/>
        <v>2.1094295331373218</v>
      </c>
      <c r="BM198" s="501">
        <f t="shared" si="82"/>
        <v>60.913180995362595</v>
      </c>
      <c r="BN198" s="501">
        <f t="shared" si="83"/>
        <v>65.113536293802696</v>
      </c>
    </row>
    <row r="199" spans="34:66" x14ac:dyDescent="0.25">
      <c r="AH199" s="670">
        <v>0.95835648148148145</v>
      </c>
      <c r="AI199" s="671">
        <f t="shared" si="77"/>
        <v>45526.958356481482</v>
      </c>
      <c r="AJ199" s="670" t="s">
        <v>329</v>
      </c>
      <c r="AK199" s="672">
        <v>0.02</v>
      </c>
      <c r="AL199" s="672">
        <v>5.0999999999999997E-2</v>
      </c>
      <c r="AM199" s="672">
        <v>0.03</v>
      </c>
      <c r="AN199" s="674">
        <f t="shared" si="74"/>
        <v>157.83820991030385</v>
      </c>
      <c r="AO199" s="672">
        <f t="shared" si="68"/>
        <v>5261.273663676795</v>
      </c>
      <c r="AP199" s="675">
        <f t="shared" si="69"/>
        <v>105.2254732735359</v>
      </c>
      <c r="AQ199" s="660">
        <f t="shared" si="75"/>
        <v>268.32495684751655</v>
      </c>
      <c r="AR199" s="497">
        <f t="shared" si="76"/>
        <v>1642.88</v>
      </c>
      <c r="AS199" s="672">
        <f t="shared" si="70"/>
        <v>5.0915551583968979</v>
      </c>
      <c r="AT199" s="672">
        <f t="shared" si="71"/>
        <v>5.4426968934587538</v>
      </c>
      <c r="AU199" s="672">
        <f t="shared" si="72"/>
        <v>100.133918115139</v>
      </c>
      <c r="AV199" s="672">
        <f t="shared" si="73"/>
        <v>110.66817016699466</v>
      </c>
      <c r="AZ199" s="682">
        <v>0.91671296296296301</v>
      </c>
      <c r="BA199" s="683">
        <f t="shared" si="35"/>
        <v>45526.916712962964</v>
      </c>
      <c r="BB199" s="682" t="s">
        <v>366</v>
      </c>
      <c r="BC199" s="684">
        <v>3.1E-2</v>
      </c>
      <c r="BD199" s="684">
        <v>0.22700000000000001</v>
      </c>
      <c r="BE199" s="684">
        <v>0.22700000000000001</v>
      </c>
      <c r="BF199" s="685">
        <f t="shared" si="66"/>
        <v>476.73107448903471</v>
      </c>
      <c r="BG199" s="501">
        <f t="shared" si="78"/>
        <v>2100.1368920221794</v>
      </c>
      <c r="BH199" s="686">
        <f t="shared" si="79"/>
        <v>65.104243652687558</v>
      </c>
      <c r="BI199" s="665">
        <f t="shared" ref="BI199:BI227" si="84">BD199*BG199</f>
        <v>476.73107448903471</v>
      </c>
      <c r="BJ199" s="505">
        <f t="shared" si="67"/>
        <v>786.7</v>
      </c>
      <c r="BK199" s="501">
        <f t="shared" si="80"/>
        <v>2.0909257653027842</v>
      </c>
      <c r="BL199" s="501">
        <f t="shared" si="81"/>
        <v>2.1094295331373218</v>
      </c>
      <c r="BM199" s="501">
        <f t="shared" si="82"/>
        <v>63.013317887384773</v>
      </c>
      <c r="BN199" s="501">
        <f t="shared" si="83"/>
        <v>67.213673185824874</v>
      </c>
    </row>
    <row r="200" spans="34:66" x14ac:dyDescent="0.25">
      <c r="AH200" s="670">
        <v>0.95909722222222227</v>
      </c>
      <c r="AI200" s="671">
        <f t="shared" si="77"/>
        <v>45526.959097222221</v>
      </c>
      <c r="AJ200" s="670" t="s">
        <v>329</v>
      </c>
      <c r="AK200" s="672">
        <v>2.1000000000000001E-2</v>
      </c>
      <c r="AL200" s="672">
        <v>5.0999999999999997E-2</v>
      </c>
      <c r="AM200" s="672">
        <v>0.03</v>
      </c>
      <c r="AN200" s="674">
        <f t="shared" si="74"/>
        <v>157.83820991030385</v>
      </c>
      <c r="AO200" s="672">
        <f t="shared" si="68"/>
        <v>5261.273663676795</v>
      </c>
      <c r="AP200" s="675">
        <f t="shared" si="69"/>
        <v>110.4867469372127</v>
      </c>
      <c r="AQ200" s="660">
        <f t="shared" si="75"/>
        <v>268.32495684751655</v>
      </c>
      <c r="AR200" s="497">
        <f t="shared" si="76"/>
        <v>1642.88</v>
      </c>
      <c r="AS200" s="672">
        <f t="shared" si="70"/>
        <v>5.0915551583968979</v>
      </c>
      <c r="AT200" s="672">
        <f t="shared" si="71"/>
        <v>5.4426968934587538</v>
      </c>
      <c r="AU200" s="672">
        <f t="shared" si="72"/>
        <v>105.3951917788158</v>
      </c>
      <c r="AV200" s="672">
        <f t="shared" si="73"/>
        <v>115.92944383067146</v>
      </c>
      <c r="AZ200" s="682">
        <v>0.91745370370370372</v>
      </c>
      <c r="BA200" s="683">
        <f t="shared" si="35"/>
        <v>45526.917453703703</v>
      </c>
      <c r="BB200" s="682" t="s">
        <v>366</v>
      </c>
      <c r="BC200" s="684">
        <v>2.9000000000000001E-2</v>
      </c>
      <c r="BD200" s="684">
        <v>0.22700000000000001</v>
      </c>
      <c r="BE200" s="684">
        <v>0.22700000000000001</v>
      </c>
      <c r="BF200" s="685">
        <f t="shared" si="66"/>
        <v>476.73107448903471</v>
      </c>
      <c r="BG200" s="501">
        <f t="shared" si="78"/>
        <v>2100.1368920221794</v>
      </c>
      <c r="BH200" s="686">
        <f t="shared" si="79"/>
        <v>60.903969868643202</v>
      </c>
      <c r="BI200" s="665">
        <f t="shared" si="84"/>
        <v>476.73107448903471</v>
      </c>
      <c r="BJ200" s="505">
        <f t="shared" si="67"/>
        <v>786.7</v>
      </c>
      <c r="BK200" s="501">
        <f t="shared" si="80"/>
        <v>2.0909257653027842</v>
      </c>
      <c r="BL200" s="501">
        <f t="shared" si="81"/>
        <v>2.1094295331373218</v>
      </c>
      <c r="BM200" s="501">
        <f t="shared" si="82"/>
        <v>58.813044103340417</v>
      </c>
      <c r="BN200" s="501">
        <f t="shared" si="83"/>
        <v>63.013399401780525</v>
      </c>
    </row>
    <row r="201" spans="34:66" x14ac:dyDescent="0.25">
      <c r="AH201" s="670">
        <v>0.95975694444444448</v>
      </c>
      <c r="AI201" s="671">
        <f t="shared" si="77"/>
        <v>45526.959756944445</v>
      </c>
      <c r="AJ201" s="670" t="s">
        <v>329</v>
      </c>
      <c r="AK201" s="672">
        <v>2.1000000000000001E-2</v>
      </c>
      <c r="AL201" s="672">
        <v>5.0999999999999997E-2</v>
      </c>
      <c r="AM201" s="672">
        <v>0.03</v>
      </c>
      <c r="AN201" s="674">
        <f t="shared" si="74"/>
        <v>157.83820991030385</v>
      </c>
      <c r="AO201" s="672">
        <f t="shared" si="68"/>
        <v>5261.273663676795</v>
      </c>
      <c r="AP201" s="675">
        <f t="shared" si="69"/>
        <v>110.4867469372127</v>
      </c>
      <c r="AQ201" s="660">
        <f t="shared" si="75"/>
        <v>268.32495684751655</v>
      </c>
      <c r="AR201" s="497">
        <f t="shared" si="76"/>
        <v>1642.88</v>
      </c>
      <c r="AS201" s="672">
        <f t="shared" si="70"/>
        <v>5.0915551583968979</v>
      </c>
      <c r="AT201" s="672">
        <f t="shared" si="71"/>
        <v>5.4426968934587538</v>
      </c>
      <c r="AU201" s="672">
        <f t="shared" si="72"/>
        <v>105.3951917788158</v>
      </c>
      <c r="AV201" s="672">
        <f t="shared" si="73"/>
        <v>115.92944383067146</v>
      </c>
      <c r="AZ201" s="682">
        <v>0.91813657407407412</v>
      </c>
      <c r="BA201" s="683">
        <f t="shared" si="35"/>
        <v>45526.918136574073</v>
      </c>
      <c r="BB201" s="682" t="s">
        <v>366</v>
      </c>
      <c r="BC201" s="684">
        <v>3.2000000000000001E-2</v>
      </c>
      <c r="BD201" s="684">
        <v>0.22700000000000001</v>
      </c>
      <c r="BE201" s="684">
        <v>0.22700000000000001</v>
      </c>
      <c r="BF201" s="685">
        <f t="shared" si="66"/>
        <v>476.73107448903471</v>
      </c>
      <c r="BG201" s="501">
        <f t="shared" si="78"/>
        <v>2100.1368920221794</v>
      </c>
      <c r="BH201" s="686">
        <f t="shared" si="79"/>
        <v>67.204380544709736</v>
      </c>
      <c r="BI201" s="665">
        <f t="shared" si="84"/>
        <v>476.73107448903471</v>
      </c>
      <c r="BJ201" s="505">
        <f t="shared" si="67"/>
        <v>786.7</v>
      </c>
      <c r="BK201" s="501">
        <f t="shared" si="80"/>
        <v>2.0909257653027842</v>
      </c>
      <c r="BL201" s="501">
        <f t="shared" si="81"/>
        <v>2.1094295331373218</v>
      </c>
      <c r="BM201" s="501">
        <f t="shared" si="82"/>
        <v>65.11345477940695</v>
      </c>
      <c r="BN201" s="501">
        <f t="shared" si="83"/>
        <v>69.313810077847052</v>
      </c>
    </row>
    <row r="202" spans="34:66" x14ac:dyDescent="0.25">
      <c r="AH202" s="670">
        <v>0.96048611111111104</v>
      </c>
      <c r="AI202" s="671">
        <f t="shared" si="77"/>
        <v>45526.960486111115</v>
      </c>
      <c r="AJ202" s="670" t="s">
        <v>329</v>
      </c>
      <c r="AK202" s="672">
        <v>2.1000000000000001E-2</v>
      </c>
      <c r="AL202" s="672">
        <v>5.0999999999999997E-2</v>
      </c>
      <c r="AM202" s="672">
        <v>0.03</v>
      </c>
      <c r="AN202" s="674">
        <f t="shared" si="74"/>
        <v>157.83820991030385</v>
      </c>
      <c r="AO202" s="672">
        <f t="shared" si="68"/>
        <v>5261.273663676795</v>
      </c>
      <c r="AP202" s="675">
        <f t="shared" si="69"/>
        <v>110.4867469372127</v>
      </c>
      <c r="AQ202" s="660">
        <f t="shared" si="75"/>
        <v>268.32495684751655</v>
      </c>
      <c r="AR202" s="497">
        <f t="shared" si="76"/>
        <v>1642.88</v>
      </c>
      <c r="AS202" s="672">
        <f t="shared" si="70"/>
        <v>5.0915551583968979</v>
      </c>
      <c r="AT202" s="672">
        <f t="shared" si="71"/>
        <v>5.4426968934587538</v>
      </c>
      <c r="AU202" s="672">
        <f t="shared" si="72"/>
        <v>105.3951917788158</v>
      </c>
      <c r="AV202" s="672">
        <f t="shared" si="73"/>
        <v>115.92944383067146</v>
      </c>
      <c r="AZ202" s="682">
        <v>0.9188425925925926</v>
      </c>
      <c r="BA202" s="683">
        <f t="shared" si="35"/>
        <v>45526.918842592589</v>
      </c>
      <c r="BB202" s="682" t="s">
        <v>366</v>
      </c>
      <c r="BC202" s="684">
        <v>3.2000000000000001E-2</v>
      </c>
      <c r="BD202" s="684">
        <v>0.22700000000000001</v>
      </c>
      <c r="BE202" s="684">
        <v>0.22700000000000001</v>
      </c>
      <c r="BF202" s="685">
        <f t="shared" si="66"/>
        <v>476.73107448903471</v>
      </c>
      <c r="BG202" s="501">
        <f t="shared" si="78"/>
        <v>2100.1368920221794</v>
      </c>
      <c r="BH202" s="686">
        <f t="shared" si="79"/>
        <v>67.204380544709736</v>
      </c>
      <c r="BI202" s="665">
        <f t="shared" si="84"/>
        <v>476.73107448903471</v>
      </c>
      <c r="BJ202" s="505">
        <f t="shared" si="67"/>
        <v>786.7</v>
      </c>
      <c r="BK202" s="501">
        <f t="shared" si="80"/>
        <v>2.0909257653027842</v>
      </c>
      <c r="BL202" s="501">
        <f t="shared" si="81"/>
        <v>2.1094295331373218</v>
      </c>
      <c r="BM202" s="501">
        <f t="shared" si="82"/>
        <v>65.11345477940695</v>
      </c>
      <c r="BN202" s="501">
        <f t="shared" si="83"/>
        <v>69.313810077847052</v>
      </c>
    </row>
    <row r="203" spans="34:66" x14ac:dyDescent="0.25">
      <c r="AH203" s="670">
        <v>0.9611574074074074</v>
      </c>
      <c r="AI203" s="671">
        <f t="shared" si="77"/>
        <v>45526.961157407408</v>
      </c>
      <c r="AJ203" s="670" t="s">
        <v>329</v>
      </c>
      <c r="AK203" s="672">
        <v>2.1000000000000001E-2</v>
      </c>
      <c r="AL203" s="672">
        <v>5.0999999999999997E-2</v>
      </c>
      <c r="AM203" s="672">
        <v>0.03</v>
      </c>
      <c r="AN203" s="674">
        <f t="shared" si="74"/>
        <v>157.83820991030385</v>
      </c>
      <c r="AO203" s="672">
        <f t="shared" si="68"/>
        <v>5261.273663676795</v>
      </c>
      <c r="AP203" s="675">
        <f t="shared" si="69"/>
        <v>110.4867469372127</v>
      </c>
      <c r="AQ203" s="660">
        <f t="shared" si="75"/>
        <v>268.32495684751655</v>
      </c>
      <c r="AR203" s="497">
        <f t="shared" si="76"/>
        <v>1642.88</v>
      </c>
      <c r="AS203" s="672">
        <f t="shared" si="70"/>
        <v>5.0915551583968979</v>
      </c>
      <c r="AT203" s="672">
        <f t="shared" si="71"/>
        <v>5.4426968934587538</v>
      </c>
      <c r="AU203" s="672">
        <f t="shared" si="72"/>
        <v>105.3951917788158</v>
      </c>
      <c r="AV203" s="672">
        <f t="shared" si="73"/>
        <v>115.92944383067146</v>
      </c>
      <c r="AZ203" s="682">
        <v>0.91949074074074078</v>
      </c>
      <c r="BA203" s="683">
        <f t="shared" si="35"/>
        <v>45526.919490740744</v>
      </c>
      <c r="BB203" s="682" t="s">
        <v>366</v>
      </c>
      <c r="BC203" s="684">
        <v>1.6E-2</v>
      </c>
      <c r="BD203" s="684">
        <v>0.125</v>
      </c>
      <c r="BE203" s="684">
        <v>0.125</v>
      </c>
      <c r="BF203" s="685">
        <f t="shared" si="66"/>
        <v>476.73107448903471</v>
      </c>
      <c r="BG203" s="501">
        <f t="shared" si="78"/>
        <v>3813.8485959122777</v>
      </c>
      <c r="BH203" s="686">
        <f t="shared" si="79"/>
        <v>61.021577534596446</v>
      </c>
      <c r="BI203" s="665">
        <f t="shared" si="84"/>
        <v>476.73107448903471</v>
      </c>
      <c r="BJ203" s="505">
        <f t="shared" si="67"/>
        <v>786.7</v>
      </c>
      <c r="BK203" s="501">
        <f t="shared" si="80"/>
        <v>3.7835799562621801</v>
      </c>
      <c r="BL203" s="501">
        <f t="shared" si="81"/>
        <v>3.8446054394276996</v>
      </c>
      <c r="BM203" s="501">
        <f t="shared" si="82"/>
        <v>57.237997578334266</v>
      </c>
      <c r="BN203" s="501">
        <f t="shared" si="83"/>
        <v>64.866182974024142</v>
      </c>
    </row>
    <row r="204" spans="34:66" x14ac:dyDescent="0.25">
      <c r="AH204" s="670">
        <v>0.96187500000000004</v>
      </c>
      <c r="AI204" s="671">
        <f t="shared" si="77"/>
        <v>45526.961875000001</v>
      </c>
      <c r="AJ204" s="670" t="s">
        <v>329</v>
      </c>
      <c r="AK204" s="672">
        <v>2.1000000000000001E-2</v>
      </c>
      <c r="AL204" s="672">
        <v>5.0999999999999997E-2</v>
      </c>
      <c r="AM204" s="672">
        <v>0.03</v>
      </c>
      <c r="AN204" s="674">
        <f t="shared" si="74"/>
        <v>157.83820991030385</v>
      </c>
      <c r="AO204" s="672">
        <f t="shared" si="68"/>
        <v>5261.273663676795</v>
      </c>
      <c r="AP204" s="675">
        <f t="shared" si="69"/>
        <v>110.4867469372127</v>
      </c>
      <c r="AQ204" s="660">
        <f t="shared" si="75"/>
        <v>268.32495684751655</v>
      </c>
      <c r="AR204" s="497">
        <f t="shared" si="76"/>
        <v>1642.88</v>
      </c>
      <c r="AS204" s="672">
        <f t="shared" si="70"/>
        <v>5.0915551583968979</v>
      </c>
      <c r="AT204" s="672">
        <f t="shared" si="71"/>
        <v>5.4426968934587538</v>
      </c>
      <c r="AU204" s="672">
        <f t="shared" si="72"/>
        <v>105.3951917788158</v>
      </c>
      <c r="AV204" s="672">
        <f t="shared" si="73"/>
        <v>115.92944383067146</v>
      </c>
      <c r="AZ204" s="682">
        <v>0.92018518518518511</v>
      </c>
      <c r="BA204" s="683">
        <f t="shared" si="35"/>
        <v>45526.920185185183</v>
      </c>
      <c r="BB204" s="682" t="s">
        <v>366</v>
      </c>
      <c r="BC204" s="684">
        <v>1.6E-2</v>
      </c>
      <c r="BD204" s="684">
        <v>0.125</v>
      </c>
      <c r="BE204" s="684">
        <v>0.125</v>
      </c>
      <c r="BF204" s="685">
        <f t="shared" si="66"/>
        <v>476.73107448903471</v>
      </c>
      <c r="BG204" s="501">
        <f t="shared" si="78"/>
        <v>3813.8485959122777</v>
      </c>
      <c r="BH204" s="686">
        <f t="shared" si="79"/>
        <v>61.021577534596446</v>
      </c>
      <c r="BI204" s="665">
        <f t="shared" si="84"/>
        <v>476.73107448903471</v>
      </c>
      <c r="BJ204" s="505">
        <f t="shared" si="67"/>
        <v>786.7</v>
      </c>
      <c r="BK204" s="501">
        <f t="shared" si="80"/>
        <v>3.7835799562621801</v>
      </c>
      <c r="BL204" s="501">
        <f t="shared" si="81"/>
        <v>3.8446054394276996</v>
      </c>
      <c r="BM204" s="501">
        <f t="shared" si="82"/>
        <v>57.237997578334266</v>
      </c>
      <c r="BN204" s="501">
        <f t="shared" si="83"/>
        <v>64.866182974024142</v>
      </c>
    </row>
    <row r="205" spans="34:66" x14ac:dyDescent="0.25">
      <c r="AH205" s="670">
        <v>0.96251157407407406</v>
      </c>
      <c r="AI205" s="671">
        <f t="shared" si="77"/>
        <v>45526.962511574071</v>
      </c>
      <c r="AJ205" s="670" t="s">
        <v>329</v>
      </c>
      <c r="AK205" s="672">
        <v>2.1999999999999999E-2</v>
      </c>
      <c r="AL205" s="672">
        <v>5.0999999999999997E-2</v>
      </c>
      <c r="AM205" s="672">
        <v>0.03</v>
      </c>
      <c r="AN205" s="674">
        <f t="shared" si="74"/>
        <v>157.83820991030385</v>
      </c>
      <c r="AO205" s="672">
        <f t="shared" si="68"/>
        <v>5261.273663676795</v>
      </c>
      <c r="AP205" s="675">
        <f t="shared" si="69"/>
        <v>115.74802060088949</v>
      </c>
      <c r="AQ205" s="660">
        <f t="shared" si="75"/>
        <v>268.32495684751655</v>
      </c>
      <c r="AR205" s="497">
        <f t="shared" si="76"/>
        <v>1642.88</v>
      </c>
      <c r="AS205" s="672">
        <f t="shared" si="70"/>
        <v>5.0915551583968979</v>
      </c>
      <c r="AT205" s="672">
        <f t="shared" si="71"/>
        <v>5.4426968934587538</v>
      </c>
      <c r="AU205" s="672">
        <f t="shared" si="72"/>
        <v>110.65646544249259</v>
      </c>
      <c r="AV205" s="672">
        <f t="shared" si="73"/>
        <v>121.19071749434825</v>
      </c>
      <c r="AZ205" s="682">
        <v>0.92087962962962966</v>
      </c>
      <c r="BA205" s="683">
        <f t="shared" si="35"/>
        <v>45526.92087962963</v>
      </c>
      <c r="BB205" s="682" t="s">
        <v>366</v>
      </c>
      <c r="BC205" s="684">
        <v>1.6E-2</v>
      </c>
      <c r="BD205" s="684">
        <v>0.125</v>
      </c>
      <c r="BE205" s="684">
        <v>0.125</v>
      </c>
      <c r="BF205" s="685">
        <f t="shared" si="66"/>
        <v>476.73107448903471</v>
      </c>
      <c r="BG205" s="501">
        <f t="shared" si="78"/>
        <v>3813.8485959122777</v>
      </c>
      <c r="BH205" s="686">
        <f t="shared" si="79"/>
        <v>61.021577534596446</v>
      </c>
      <c r="BI205" s="665">
        <f t="shared" si="84"/>
        <v>476.73107448903471</v>
      </c>
      <c r="BJ205" s="505">
        <f t="shared" si="67"/>
        <v>786.7</v>
      </c>
      <c r="BK205" s="501">
        <f t="shared" si="80"/>
        <v>3.7835799562621801</v>
      </c>
      <c r="BL205" s="501">
        <f t="shared" si="81"/>
        <v>3.8446054394276996</v>
      </c>
      <c r="BM205" s="501">
        <f t="shared" si="82"/>
        <v>57.237997578334266</v>
      </c>
      <c r="BN205" s="501">
        <f t="shared" si="83"/>
        <v>64.866182974024142</v>
      </c>
    </row>
    <row r="206" spans="34:66" x14ac:dyDescent="0.25">
      <c r="AH206" s="670">
        <v>0.96322916666666669</v>
      </c>
      <c r="AI206" s="671">
        <f t="shared" si="77"/>
        <v>45526.963229166664</v>
      </c>
      <c r="AJ206" s="670" t="s">
        <v>329</v>
      </c>
      <c r="AK206" s="672">
        <v>2.1999999999999999E-2</v>
      </c>
      <c r="AL206" s="672">
        <v>5.0999999999999997E-2</v>
      </c>
      <c r="AM206" s="672">
        <v>0.03</v>
      </c>
      <c r="AN206" s="674">
        <f t="shared" si="74"/>
        <v>157.83820991030385</v>
      </c>
      <c r="AO206" s="672">
        <f t="shared" si="68"/>
        <v>5261.273663676795</v>
      </c>
      <c r="AP206" s="675">
        <f t="shared" si="69"/>
        <v>115.74802060088949</v>
      </c>
      <c r="AQ206" s="660">
        <f t="shared" si="75"/>
        <v>268.32495684751655</v>
      </c>
      <c r="AR206" s="497">
        <f t="shared" si="76"/>
        <v>1642.88</v>
      </c>
      <c r="AS206" s="672">
        <f t="shared" si="70"/>
        <v>5.0915551583968979</v>
      </c>
      <c r="AT206" s="672">
        <f t="shared" si="71"/>
        <v>5.4426968934587538</v>
      </c>
      <c r="AU206" s="672">
        <f t="shared" si="72"/>
        <v>110.65646544249259</v>
      </c>
      <c r="AV206" s="672">
        <f t="shared" si="73"/>
        <v>121.19071749434825</v>
      </c>
      <c r="AZ206" s="682">
        <v>0.92156249999999995</v>
      </c>
      <c r="BA206" s="683">
        <f t="shared" si="35"/>
        <v>45526.9215625</v>
      </c>
      <c r="BB206" s="682" t="s">
        <v>366</v>
      </c>
      <c r="BC206" s="684">
        <v>1.4999999999999999E-2</v>
      </c>
      <c r="BD206" s="684">
        <v>0.125</v>
      </c>
      <c r="BE206" s="684">
        <v>0.125</v>
      </c>
      <c r="BF206" s="685">
        <f t="shared" si="66"/>
        <v>476.73107448903471</v>
      </c>
      <c r="BG206" s="501">
        <f t="shared" si="78"/>
        <v>3813.8485959122777</v>
      </c>
      <c r="BH206" s="686">
        <f t="shared" si="79"/>
        <v>57.207728938684163</v>
      </c>
      <c r="BI206" s="665">
        <f t="shared" si="84"/>
        <v>476.73107448903471</v>
      </c>
      <c r="BJ206" s="505">
        <f t="shared" si="67"/>
        <v>786.7</v>
      </c>
      <c r="BK206" s="501">
        <f t="shared" si="80"/>
        <v>3.7835799562621801</v>
      </c>
      <c r="BL206" s="501">
        <f t="shared" si="81"/>
        <v>3.8446054394276996</v>
      </c>
      <c r="BM206" s="501">
        <f t="shared" si="82"/>
        <v>53.424148982421983</v>
      </c>
      <c r="BN206" s="501">
        <f t="shared" si="83"/>
        <v>61.052334378111865</v>
      </c>
    </row>
    <row r="207" spans="34:66" x14ac:dyDescent="0.25">
      <c r="AH207" s="670">
        <v>0.96390046296296295</v>
      </c>
      <c r="AI207" s="671">
        <f t="shared" si="77"/>
        <v>45526.963900462964</v>
      </c>
      <c r="AJ207" s="670" t="s">
        <v>329</v>
      </c>
      <c r="AK207" s="672">
        <v>2.3E-2</v>
      </c>
      <c r="AL207" s="672">
        <v>5.0999999999999997E-2</v>
      </c>
      <c r="AM207" s="672">
        <v>0.03</v>
      </c>
      <c r="AN207" s="674">
        <f t="shared" si="74"/>
        <v>157.83820991030385</v>
      </c>
      <c r="AO207" s="672">
        <f t="shared" si="68"/>
        <v>5261.273663676795</v>
      </c>
      <c r="AP207" s="675">
        <f t="shared" si="69"/>
        <v>121.00929426456628</v>
      </c>
      <c r="AQ207" s="660">
        <f t="shared" si="75"/>
        <v>268.32495684751655</v>
      </c>
      <c r="AR207" s="497">
        <f t="shared" si="76"/>
        <v>1642.88</v>
      </c>
      <c r="AS207" s="672">
        <f t="shared" si="70"/>
        <v>5.0915551583968979</v>
      </c>
      <c r="AT207" s="672">
        <f t="shared" si="71"/>
        <v>5.4426968934587538</v>
      </c>
      <c r="AU207" s="672">
        <f t="shared" si="72"/>
        <v>115.91773910616938</v>
      </c>
      <c r="AV207" s="672">
        <f t="shared" si="73"/>
        <v>126.45199115802504</v>
      </c>
      <c r="AZ207" s="682">
        <v>0.92231481481481481</v>
      </c>
      <c r="BA207" s="683">
        <f t="shared" si="35"/>
        <v>45526.922314814816</v>
      </c>
      <c r="BB207" s="682" t="s">
        <v>366</v>
      </c>
      <c r="BC207" s="684">
        <v>1.4E-2</v>
      </c>
      <c r="BD207" s="684">
        <v>0.125</v>
      </c>
      <c r="BE207" s="684">
        <v>0.125</v>
      </c>
      <c r="BF207" s="685">
        <f t="shared" ref="BF207:BF227" si="85">$AD$9</f>
        <v>476.73107448903471</v>
      </c>
      <c r="BG207" s="501">
        <f t="shared" si="78"/>
        <v>3813.8485959122777</v>
      </c>
      <c r="BH207" s="686">
        <f t="shared" si="79"/>
        <v>53.393880342771887</v>
      </c>
      <c r="BI207" s="665">
        <f t="shared" si="84"/>
        <v>476.73107448903471</v>
      </c>
      <c r="BJ207" s="505">
        <f t="shared" ref="BJ207:BJ227" si="86">BI207/SIN(RADIANS($AB$9))</f>
        <v>786.7</v>
      </c>
      <c r="BK207" s="501">
        <f t="shared" si="80"/>
        <v>3.7835799562621801</v>
      </c>
      <c r="BL207" s="501">
        <f t="shared" si="81"/>
        <v>3.8446054394276996</v>
      </c>
      <c r="BM207" s="501">
        <f t="shared" si="82"/>
        <v>49.610300386509707</v>
      </c>
      <c r="BN207" s="501">
        <f t="shared" si="83"/>
        <v>57.238485782199589</v>
      </c>
    </row>
    <row r="208" spans="34:66" x14ac:dyDescent="0.25">
      <c r="AH208" s="670">
        <v>0.96466435185185195</v>
      </c>
      <c r="AI208" s="671">
        <f t="shared" si="77"/>
        <v>45526.96466435185</v>
      </c>
      <c r="AJ208" s="670" t="s">
        <v>329</v>
      </c>
      <c r="AK208" s="672">
        <v>2.1999999999999999E-2</v>
      </c>
      <c r="AL208" s="672">
        <v>5.0999999999999997E-2</v>
      </c>
      <c r="AM208" s="672">
        <v>0.03</v>
      </c>
      <c r="AN208" s="674">
        <f t="shared" si="74"/>
        <v>157.83820991030385</v>
      </c>
      <c r="AO208" s="672">
        <f t="shared" si="68"/>
        <v>5261.273663676795</v>
      </c>
      <c r="AP208" s="675">
        <f t="shared" si="69"/>
        <v>115.74802060088949</v>
      </c>
      <c r="AQ208" s="660">
        <f t="shared" si="75"/>
        <v>268.32495684751655</v>
      </c>
      <c r="AR208" s="497">
        <f t="shared" si="76"/>
        <v>1642.88</v>
      </c>
      <c r="AS208" s="672">
        <f t="shared" si="70"/>
        <v>5.0915551583968979</v>
      </c>
      <c r="AT208" s="672">
        <f t="shared" si="71"/>
        <v>5.4426968934587538</v>
      </c>
      <c r="AU208" s="672">
        <f t="shared" si="72"/>
        <v>110.65646544249259</v>
      </c>
      <c r="AV208" s="672">
        <f t="shared" si="73"/>
        <v>121.19071749434825</v>
      </c>
      <c r="AZ208" s="682">
        <v>0.92295138888888895</v>
      </c>
      <c r="BA208" s="683">
        <f t="shared" si="35"/>
        <v>45526.922951388886</v>
      </c>
      <c r="BB208" s="682" t="s">
        <v>366</v>
      </c>
      <c r="BC208" s="684">
        <v>1.4E-2</v>
      </c>
      <c r="BD208" s="684">
        <v>0.125</v>
      </c>
      <c r="BE208" s="684">
        <v>0.125</v>
      </c>
      <c r="BF208" s="685">
        <f t="shared" si="85"/>
        <v>476.73107448903471</v>
      </c>
      <c r="BG208" s="501">
        <f t="shared" si="78"/>
        <v>3813.8485959122777</v>
      </c>
      <c r="BH208" s="686">
        <f t="shared" si="79"/>
        <v>53.393880342771887</v>
      </c>
      <c r="BI208" s="665">
        <f t="shared" si="84"/>
        <v>476.73107448903471</v>
      </c>
      <c r="BJ208" s="505">
        <f t="shared" si="86"/>
        <v>786.7</v>
      </c>
      <c r="BK208" s="501">
        <f t="shared" si="80"/>
        <v>3.7835799562621801</v>
      </c>
      <c r="BL208" s="501">
        <f t="shared" si="81"/>
        <v>3.8446054394276996</v>
      </c>
      <c r="BM208" s="501">
        <f t="shared" si="82"/>
        <v>49.610300386509707</v>
      </c>
      <c r="BN208" s="501">
        <f t="shared" si="83"/>
        <v>57.238485782199589</v>
      </c>
    </row>
    <row r="209" spans="34:66" x14ac:dyDescent="0.25">
      <c r="AH209" s="670">
        <v>0.96534722222222225</v>
      </c>
      <c r="AI209" s="671">
        <f t="shared" si="77"/>
        <v>45526.96534722222</v>
      </c>
      <c r="AJ209" s="670" t="s">
        <v>329</v>
      </c>
      <c r="AK209" s="672">
        <v>2.3E-2</v>
      </c>
      <c r="AL209" s="672">
        <v>5.0999999999999997E-2</v>
      </c>
      <c r="AM209" s="672">
        <v>0.03</v>
      </c>
      <c r="AN209" s="674">
        <f t="shared" si="74"/>
        <v>157.83820991030385</v>
      </c>
      <c r="AO209" s="672">
        <f t="shared" ref="AO209:AO219" si="87">AN209/AM209</f>
        <v>5261.273663676795</v>
      </c>
      <c r="AP209" s="675">
        <f t="shared" ref="AP209:AP219" si="88">AK209*AO209</f>
        <v>121.00929426456628</v>
      </c>
      <c r="AQ209" s="660">
        <f t="shared" si="75"/>
        <v>268.32495684751655</v>
      </c>
      <c r="AR209" s="497">
        <f t="shared" si="76"/>
        <v>1642.88</v>
      </c>
      <c r="AS209" s="672">
        <f t="shared" ref="AS209:AS219" si="89">0.001*((AN209/(AM209+0.001)))</f>
        <v>5.0915551583968979</v>
      </c>
      <c r="AT209" s="672">
        <f t="shared" ref="AT209:AT219" si="90">0.001*((AN209/(AM209-0.001)))</f>
        <v>5.4426968934587538</v>
      </c>
      <c r="AU209" s="672">
        <f t="shared" ref="AU209:AU219" si="91">AP209-AS209</f>
        <v>115.91773910616938</v>
      </c>
      <c r="AV209" s="672">
        <f t="shared" ref="AV209:AV219" si="92">AP209+AT209</f>
        <v>126.45199115802504</v>
      </c>
      <c r="AZ209" s="682">
        <v>0.9237037037037038</v>
      </c>
      <c r="BA209" s="683">
        <f t="shared" si="35"/>
        <v>45526.923703703702</v>
      </c>
      <c r="BB209" s="682" t="s">
        <v>366</v>
      </c>
      <c r="BC209" s="684">
        <v>1.4999999999999999E-2</v>
      </c>
      <c r="BD209" s="684">
        <v>0.125</v>
      </c>
      <c r="BE209" s="684">
        <v>0.125</v>
      </c>
      <c r="BF209" s="685">
        <f t="shared" si="85"/>
        <v>476.73107448903471</v>
      </c>
      <c r="BG209" s="501">
        <f t="shared" si="78"/>
        <v>3813.8485959122777</v>
      </c>
      <c r="BH209" s="686">
        <f t="shared" si="79"/>
        <v>57.207728938684163</v>
      </c>
      <c r="BI209" s="665">
        <f t="shared" si="84"/>
        <v>476.73107448903471</v>
      </c>
      <c r="BJ209" s="505">
        <f t="shared" si="86"/>
        <v>786.7</v>
      </c>
      <c r="BK209" s="501">
        <f t="shared" si="80"/>
        <v>3.7835799562621801</v>
      </c>
      <c r="BL209" s="501">
        <f t="shared" si="81"/>
        <v>3.8446054394276996</v>
      </c>
      <c r="BM209" s="501">
        <f t="shared" si="82"/>
        <v>53.424148982421983</v>
      </c>
      <c r="BN209" s="501">
        <f t="shared" si="83"/>
        <v>61.052334378111865</v>
      </c>
    </row>
    <row r="210" spans="34:66" x14ac:dyDescent="0.25">
      <c r="AH210" s="670">
        <v>0.96600694444444446</v>
      </c>
      <c r="AI210" s="671">
        <f t="shared" si="77"/>
        <v>45526.966006944444</v>
      </c>
      <c r="AJ210" s="670" t="s">
        <v>329</v>
      </c>
      <c r="AK210" s="672">
        <v>2.4E-2</v>
      </c>
      <c r="AL210" s="672">
        <v>5.0999999999999997E-2</v>
      </c>
      <c r="AM210" s="672">
        <v>0.03</v>
      </c>
      <c r="AN210" s="674">
        <f t="shared" ref="AN210:AN219" si="93">$AD$7</f>
        <v>157.83820991030385</v>
      </c>
      <c r="AO210" s="672">
        <f t="shared" si="87"/>
        <v>5261.273663676795</v>
      </c>
      <c r="AP210" s="675">
        <f t="shared" si="88"/>
        <v>126.27056792824308</v>
      </c>
      <c r="AQ210" s="660">
        <f t="shared" ref="AQ210:AQ219" si="94">AL210*AO210</f>
        <v>268.32495684751655</v>
      </c>
      <c r="AR210" s="497">
        <f t="shared" ref="AR210:AR219" si="95">AQ210/SIN(RADIANS($AB$7))</f>
        <v>1642.88</v>
      </c>
      <c r="AS210" s="672">
        <f t="shared" si="89"/>
        <v>5.0915551583968979</v>
      </c>
      <c r="AT210" s="672">
        <f t="shared" si="90"/>
        <v>5.4426968934587538</v>
      </c>
      <c r="AU210" s="672">
        <f t="shared" si="91"/>
        <v>121.17901276984618</v>
      </c>
      <c r="AV210" s="672">
        <f t="shared" si="92"/>
        <v>131.71326482170184</v>
      </c>
      <c r="AZ210" s="682">
        <v>0.9250694444444445</v>
      </c>
      <c r="BA210" s="683">
        <f t="shared" ref="BA210:BA227" si="96">DATE(2024,8,22) + AZ210</f>
        <v>45526.925069444442</v>
      </c>
      <c r="BB210" s="682" t="s">
        <v>366</v>
      </c>
      <c r="BC210" s="684">
        <v>1.6E-2</v>
      </c>
      <c r="BD210" s="684">
        <v>0.125</v>
      </c>
      <c r="BE210" s="684">
        <v>0.125</v>
      </c>
      <c r="BF210" s="685">
        <f t="shared" si="85"/>
        <v>476.73107448903471</v>
      </c>
      <c r="BG210" s="501">
        <f t="shared" si="78"/>
        <v>3813.8485959122777</v>
      </c>
      <c r="BH210" s="686">
        <f t="shared" si="79"/>
        <v>61.021577534596446</v>
      </c>
      <c r="BI210" s="665">
        <f t="shared" si="84"/>
        <v>476.73107448903471</v>
      </c>
      <c r="BJ210" s="505">
        <f t="shared" si="86"/>
        <v>786.7</v>
      </c>
      <c r="BK210" s="501">
        <f t="shared" si="80"/>
        <v>3.7835799562621801</v>
      </c>
      <c r="BL210" s="501">
        <f t="shared" si="81"/>
        <v>3.8446054394276996</v>
      </c>
      <c r="BM210" s="501">
        <f t="shared" si="82"/>
        <v>57.237997578334266</v>
      </c>
      <c r="BN210" s="501">
        <f t="shared" si="83"/>
        <v>64.866182974024142</v>
      </c>
    </row>
    <row r="211" spans="34:66" x14ac:dyDescent="0.25">
      <c r="AH211" s="670">
        <v>0.96673611111111113</v>
      </c>
      <c r="AI211" s="671">
        <f t="shared" si="77"/>
        <v>45526.966736111113</v>
      </c>
      <c r="AJ211" s="670" t="s">
        <v>329</v>
      </c>
      <c r="AK211" s="672">
        <v>2.1999999999999999E-2</v>
      </c>
      <c r="AL211" s="672">
        <v>5.0999999999999997E-2</v>
      </c>
      <c r="AM211" s="672">
        <v>0.03</v>
      </c>
      <c r="AN211" s="674">
        <f t="shared" si="93"/>
        <v>157.83820991030385</v>
      </c>
      <c r="AO211" s="672">
        <f t="shared" si="87"/>
        <v>5261.273663676795</v>
      </c>
      <c r="AP211" s="675">
        <f t="shared" si="88"/>
        <v>115.74802060088949</v>
      </c>
      <c r="AQ211" s="660">
        <f t="shared" si="94"/>
        <v>268.32495684751655</v>
      </c>
      <c r="AR211" s="497">
        <f t="shared" si="95"/>
        <v>1642.88</v>
      </c>
      <c r="AS211" s="672">
        <f t="shared" si="89"/>
        <v>5.0915551583968979</v>
      </c>
      <c r="AT211" s="672">
        <f t="shared" si="90"/>
        <v>5.4426968934587538</v>
      </c>
      <c r="AU211" s="672">
        <f t="shared" si="91"/>
        <v>110.65646544249259</v>
      </c>
      <c r="AV211" s="672">
        <f t="shared" si="92"/>
        <v>121.19071749434825</v>
      </c>
      <c r="AZ211" s="682">
        <v>0.92643518518518519</v>
      </c>
      <c r="BA211" s="683">
        <f t="shared" si="96"/>
        <v>45526.926435185182</v>
      </c>
      <c r="BB211" s="682" t="s">
        <v>366</v>
      </c>
      <c r="BC211" s="684">
        <v>1.4E-2</v>
      </c>
      <c r="BD211" s="684">
        <v>0.125</v>
      </c>
      <c r="BE211" s="684">
        <v>0.125</v>
      </c>
      <c r="BF211" s="685">
        <f t="shared" si="85"/>
        <v>476.73107448903471</v>
      </c>
      <c r="BG211" s="501">
        <f t="shared" si="78"/>
        <v>3813.8485959122777</v>
      </c>
      <c r="BH211" s="686">
        <f t="shared" si="79"/>
        <v>53.393880342771887</v>
      </c>
      <c r="BI211" s="665">
        <f t="shared" si="84"/>
        <v>476.73107448903471</v>
      </c>
      <c r="BJ211" s="505">
        <f t="shared" si="86"/>
        <v>786.7</v>
      </c>
      <c r="BK211" s="501">
        <f t="shared" si="80"/>
        <v>3.7835799562621801</v>
      </c>
      <c r="BL211" s="501">
        <f t="shared" si="81"/>
        <v>3.8446054394276996</v>
      </c>
      <c r="BM211" s="501">
        <f t="shared" si="82"/>
        <v>49.610300386509707</v>
      </c>
      <c r="BN211" s="501">
        <f t="shared" si="83"/>
        <v>57.238485782199589</v>
      </c>
    </row>
    <row r="212" spans="34:66" x14ac:dyDescent="0.25">
      <c r="AH212" s="670">
        <v>0.96743055555555557</v>
      </c>
      <c r="AI212" s="671">
        <f t="shared" si="77"/>
        <v>45526.967430555553</v>
      </c>
      <c r="AJ212" s="670" t="s">
        <v>329</v>
      </c>
      <c r="AK212" s="672">
        <v>2.3E-2</v>
      </c>
      <c r="AL212" s="672">
        <v>5.0999999999999997E-2</v>
      </c>
      <c r="AM212" s="672">
        <v>0.03</v>
      </c>
      <c r="AN212" s="674">
        <f t="shared" si="93"/>
        <v>157.83820991030385</v>
      </c>
      <c r="AO212" s="672">
        <f t="shared" si="87"/>
        <v>5261.273663676795</v>
      </c>
      <c r="AP212" s="675">
        <f t="shared" si="88"/>
        <v>121.00929426456628</v>
      </c>
      <c r="AQ212" s="660">
        <f t="shared" si="94"/>
        <v>268.32495684751655</v>
      </c>
      <c r="AR212" s="497">
        <f t="shared" si="95"/>
        <v>1642.88</v>
      </c>
      <c r="AS212" s="672">
        <f t="shared" si="89"/>
        <v>5.0915551583968979</v>
      </c>
      <c r="AT212" s="672">
        <f t="shared" si="90"/>
        <v>5.4426968934587538</v>
      </c>
      <c r="AU212" s="672">
        <f t="shared" si="91"/>
        <v>115.91773910616938</v>
      </c>
      <c r="AV212" s="672">
        <f t="shared" si="92"/>
        <v>126.45199115802504</v>
      </c>
      <c r="AZ212" s="682">
        <v>0.92782407407407408</v>
      </c>
      <c r="BA212" s="683">
        <f t="shared" si="96"/>
        <v>45526.927824074075</v>
      </c>
      <c r="BB212" s="682" t="s">
        <v>366</v>
      </c>
      <c r="BC212" s="684">
        <v>1.4E-2</v>
      </c>
      <c r="BD212" s="684">
        <v>0.125</v>
      </c>
      <c r="BE212" s="684">
        <v>0.125</v>
      </c>
      <c r="BF212" s="685">
        <f t="shared" si="85"/>
        <v>476.73107448903471</v>
      </c>
      <c r="BG212" s="501">
        <f t="shared" si="78"/>
        <v>3813.8485959122777</v>
      </c>
      <c r="BH212" s="686">
        <f t="shared" si="79"/>
        <v>53.393880342771887</v>
      </c>
      <c r="BI212" s="665">
        <f t="shared" si="84"/>
        <v>476.73107448903471</v>
      </c>
      <c r="BJ212" s="505">
        <f t="shared" si="86"/>
        <v>786.7</v>
      </c>
      <c r="BK212" s="501">
        <f t="shared" si="80"/>
        <v>3.7835799562621801</v>
      </c>
      <c r="BL212" s="501">
        <f t="shared" si="81"/>
        <v>3.8446054394276996</v>
      </c>
      <c r="BM212" s="501">
        <f t="shared" si="82"/>
        <v>49.610300386509707</v>
      </c>
      <c r="BN212" s="501">
        <f t="shared" si="83"/>
        <v>57.238485782199589</v>
      </c>
    </row>
    <row r="213" spans="34:66" x14ac:dyDescent="0.25">
      <c r="AH213" s="670">
        <v>0.96812500000000001</v>
      </c>
      <c r="AI213" s="671">
        <f t="shared" si="77"/>
        <v>45526.968124999999</v>
      </c>
      <c r="AJ213" s="670" t="s">
        <v>329</v>
      </c>
      <c r="AK213" s="672">
        <v>2.1999999999999999E-2</v>
      </c>
      <c r="AL213" s="672">
        <v>5.0999999999999997E-2</v>
      </c>
      <c r="AM213" s="672">
        <v>0.03</v>
      </c>
      <c r="AN213" s="674">
        <f t="shared" si="93"/>
        <v>157.83820991030385</v>
      </c>
      <c r="AO213" s="672">
        <f t="shared" si="87"/>
        <v>5261.273663676795</v>
      </c>
      <c r="AP213" s="675">
        <f t="shared" si="88"/>
        <v>115.74802060088949</v>
      </c>
      <c r="AQ213" s="660">
        <f t="shared" si="94"/>
        <v>268.32495684751655</v>
      </c>
      <c r="AR213" s="497">
        <f t="shared" si="95"/>
        <v>1642.88</v>
      </c>
      <c r="AS213" s="672">
        <f t="shared" si="89"/>
        <v>5.0915551583968979</v>
      </c>
      <c r="AT213" s="672">
        <f t="shared" si="90"/>
        <v>5.4426968934587538</v>
      </c>
      <c r="AU213" s="672">
        <f t="shared" si="91"/>
        <v>110.65646544249259</v>
      </c>
      <c r="AV213" s="672">
        <f t="shared" si="92"/>
        <v>121.19071749434825</v>
      </c>
      <c r="AZ213" s="682">
        <v>0.92925925925925934</v>
      </c>
      <c r="BA213" s="683">
        <f t="shared" si="96"/>
        <v>45526.929259259261</v>
      </c>
      <c r="BB213" s="682" t="s">
        <v>366</v>
      </c>
      <c r="BC213" s="684">
        <v>1.7000000000000001E-2</v>
      </c>
      <c r="BD213" s="684">
        <v>0.125</v>
      </c>
      <c r="BE213" s="684">
        <v>0.125</v>
      </c>
      <c r="BF213" s="685">
        <f t="shared" si="85"/>
        <v>476.73107448903471</v>
      </c>
      <c r="BG213" s="501">
        <f t="shared" si="78"/>
        <v>3813.8485959122777</v>
      </c>
      <c r="BH213" s="686">
        <f t="shared" si="79"/>
        <v>64.835426130508722</v>
      </c>
      <c r="BI213" s="665">
        <f t="shared" si="84"/>
        <v>476.73107448903471</v>
      </c>
      <c r="BJ213" s="505">
        <f t="shared" si="86"/>
        <v>786.7</v>
      </c>
      <c r="BK213" s="501">
        <f t="shared" si="80"/>
        <v>3.7835799562621801</v>
      </c>
      <c r="BL213" s="501">
        <f t="shared" si="81"/>
        <v>3.8446054394276996</v>
      </c>
      <c r="BM213" s="501">
        <f t="shared" si="82"/>
        <v>61.051846174246542</v>
      </c>
      <c r="BN213" s="501">
        <f t="shared" si="83"/>
        <v>68.680031569936418</v>
      </c>
    </row>
    <row r="214" spans="34:66" x14ac:dyDescent="0.25">
      <c r="AH214" s="670">
        <v>0.96879629629629627</v>
      </c>
      <c r="AI214" s="671">
        <f t="shared" si="77"/>
        <v>45526.9687962963</v>
      </c>
      <c r="AJ214" s="670" t="s">
        <v>329</v>
      </c>
      <c r="AK214" s="672">
        <v>2.1000000000000001E-2</v>
      </c>
      <c r="AL214" s="672">
        <v>5.0999999999999997E-2</v>
      </c>
      <c r="AM214" s="672">
        <v>0.03</v>
      </c>
      <c r="AN214" s="674">
        <f t="shared" si="93"/>
        <v>157.83820991030385</v>
      </c>
      <c r="AO214" s="672">
        <f t="shared" si="87"/>
        <v>5261.273663676795</v>
      </c>
      <c r="AP214" s="675">
        <f t="shared" si="88"/>
        <v>110.4867469372127</v>
      </c>
      <c r="AQ214" s="660">
        <f t="shared" si="94"/>
        <v>268.32495684751655</v>
      </c>
      <c r="AR214" s="497">
        <f t="shared" si="95"/>
        <v>1642.88</v>
      </c>
      <c r="AS214" s="672">
        <f t="shared" si="89"/>
        <v>5.0915551583968979</v>
      </c>
      <c r="AT214" s="672">
        <f t="shared" si="90"/>
        <v>5.4426968934587538</v>
      </c>
      <c r="AU214" s="672">
        <f t="shared" si="91"/>
        <v>105.3951917788158</v>
      </c>
      <c r="AV214" s="672">
        <f t="shared" si="92"/>
        <v>115.92944383067146</v>
      </c>
      <c r="AZ214" s="682">
        <v>0.93062500000000004</v>
      </c>
      <c r="BA214" s="683">
        <f t="shared" si="96"/>
        <v>45526.930625000001</v>
      </c>
      <c r="BB214" s="682" t="s">
        <v>366</v>
      </c>
      <c r="BC214" s="684">
        <v>1.4E-2</v>
      </c>
      <c r="BD214" s="684">
        <v>0.125</v>
      </c>
      <c r="BE214" s="684">
        <v>0.125</v>
      </c>
      <c r="BF214" s="685">
        <f t="shared" si="85"/>
        <v>476.73107448903471</v>
      </c>
      <c r="BG214" s="501">
        <f t="shared" si="78"/>
        <v>3813.8485959122777</v>
      </c>
      <c r="BH214" s="686">
        <f t="shared" si="79"/>
        <v>53.393880342771887</v>
      </c>
      <c r="BI214" s="665">
        <f t="shared" si="84"/>
        <v>476.73107448903471</v>
      </c>
      <c r="BJ214" s="505">
        <f t="shared" si="86"/>
        <v>786.7</v>
      </c>
      <c r="BK214" s="501">
        <f t="shared" si="80"/>
        <v>3.7835799562621801</v>
      </c>
      <c r="BL214" s="501">
        <f t="shared" si="81"/>
        <v>3.8446054394276996</v>
      </c>
      <c r="BM214" s="501">
        <f t="shared" si="82"/>
        <v>49.610300386509707</v>
      </c>
      <c r="BN214" s="501">
        <f t="shared" si="83"/>
        <v>57.238485782199589</v>
      </c>
    </row>
    <row r="215" spans="34:66" x14ac:dyDescent="0.25">
      <c r="AH215" s="670">
        <v>0.96949074074074071</v>
      </c>
      <c r="AI215" s="671">
        <f t="shared" si="77"/>
        <v>45526.969490740739</v>
      </c>
      <c r="AJ215" s="670" t="s">
        <v>329</v>
      </c>
      <c r="AK215" s="672">
        <v>2.1000000000000001E-2</v>
      </c>
      <c r="AL215" s="672">
        <v>5.0999999999999997E-2</v>
      </c>
      <c r="AM215" s="672">
        <v>0.03</v>
      </c>
      <c r="AN215" s="674">
        <f t="shared" si="93"/>
        <v>157.83820991030385</v>
      </c>
      <c r="AO215" s="672">
        <f t="shared" si="87"/>
        <v>5261.273663676795</v>
      </c>
      <c r="AP215" s="675">
        <f t="shared" si="88"/>
        <v>110.4867469372127</v>
      </c>
      <c r="AQ215" s="660">
        <f t="shared" si="94"/>
        <v>268.32495684751655</v>
      </c>
      <c r="AR215" s="497">
        <f t="shared" si="95"/>
        <v>1642.88</v>
      </c>
      <c r="AS215" s="672">
        <f t="shared" si="89"/>
        <v>5.0915551583968979</v>
      </c>
      <c r="AT215" s="672">
        <f t="shared" si="90"/>
        <v>5.4426968934587538</v>
      </c>
      <c r="AU215" s="672">
        <f t="shared" si="91"/>
        <v>105.3951917788158</v>
      </c>
      <c r="AV215" s="672">
        <f t="shared" si="92"/>
        <v>115.92944383067146</v>
      </c>
      <c r="AZ215" s="682">
        <v>0.93273148148148144</v>
      </c>
      <c r="BA215" s="683">
        <f t="shared" si="96"/>
        <v>45526.93273148148</v>
      </c>
      <c r="BB215" s="682" t="s">
        <v>366</v>
      </c>
      <c r="BC215" s="684">
        <v>1.4E-2</v>
      </c>
      <c r="BD215" s="684">
        <v>0.125</v>
      </c>
      <c r="BE215" s="684">
        <v>0.125</v>
      </c>
      <c r="BF215" s="685">
        <f t="shared" si="85"/>
        <v>476.73107448903471</v>
      </c>
      <c r="BG215" s="501">
        <f t="shared" si="78"/>
        <v>3813.8485959122777</v>
      </c>
      <c r="BH215" s="686">
        <f t="shared" si="79"/>
        <v>53.393880342771887</v>
      </c>
      <c r="BI215" s="665">
        <f t="shared" si="84"/>
        <v>476.73107448903471</v>
      </c>
      <c r="BJ215" s="505">
        <f t="shared" si="86"/>
        <v>786.7</v>
      </c>
      <c r="BK215" s="501">
        <f t="shared" si="80"/>
        <v>3.7835799562621801</v>
      </c>
      <c r="BL215" s="501">
        <f t="shared" si="81"/>
        <v>3.8446054394276996</v>
      </c>
      <c r="BM215" s="501">
        <f t="shared" si="82"/>
        <v>49.610300386509707</v>
      </c>
      <c r="BN215" s="501">
        <f t="shared" si="83"/>
        <v>57.238485782199589</v>
      </c>
    </row>
    <row r="216" spans="34:66" x14ac:dyDescent="0.25">
      <c r="AH216" s="670">
        <v>0.97015046296296292</v>
      </c>
      <c r="AI216" s="671">
        <f t="shared" si="77"/>
        <v>45526.970150462963</v>
      </c>
      <c r="AJ216" s="670" t="s">
        <v>329</v>
      </c>
      <c r="AK216" s="672">
        <v>2.1999999999999999E-2</v>
      </c>
      <c r="AL216" s="672">
        <v>5.0999999999999997E-2</v>
      </c>
      <c r="AM216" s="672">
        <v>0.03</v>
      </c>
      <c r="AN216" s="674">
        <f t="shared" si="93"/>
        <v>157.83820991030385</v>
      </c>
      <c r="AO216" s="672">
        <f t="shared" si="87"/>
        <v>5261.273663676795</v>
      </c>
      <c r="AP216" s="675">
        <f t="shared" si="88"/>
        <v>115.74802060088949</v>
      </c>
      <c r="AQ216" s="660">
        <f t="shared" si="94"/>
        <v>268.32495684751655</v>
      </c>
      <c r="AR216" s="497">
        <f t="shared" si="95"/>
        <v>1642.88</v>
      </c>
      <c r="AS216" s="672">
        <f t="shared" si="89"/>
        <v>5.0915551583968979</v>
      </c>
      <c r="AT216" s="672">
        <f t="shared" si="90"/>
        <v>5.4426968934587538</v>
      </c>
      <c r="AU216" s="672">
        <f t="shared" si="91"/>
        <v>110.65646544249259</v>
      </c>
      <c r="AV216" s="672">
        <f t="shared" si="92"/>
        <v>121.19071749434825</v>
      </c>
      <c r="AZ216" s="682">
        <v>0.93480324074074073</v>
      </c>
      <c r="BA216" s="683">
        <f t="shared" si="96"/>
        <v>45526.934803240743</v>
      </c>
      <c r="BB216" s="682" t="s">
        <v>366</v>
      </c>
      <c r="BC216" s="684">
        <v>1.6E-2</v>
      </c>
      <c r="BD216" s="684">
        <v>0.125</v>
      </c>
      <c r="BE216" s="684">
        <v>0.125</v>
      </c>
      <c r="BF216" s="685">
        <f t="shared" si="85"/>
        <v>476.73107448903471</v>
      </c>
      <c r="BG216" s="501">
        <f t="shared" si="78"/>
        <v>3813.8485959122777</v>
      </c>
      <c r="BH216" s="686">
        <f t="shared" si="79"/>
        <v>61.021577534596446</v>
      </c>
      <c r="BI216" s="665">
        <f t="shared" si="84"/>
        <v>476.73107448903471</v>
      </c>
      <c r="BJ216" s="505">
        <f t="shared" si="86"/>
        <v>786.7</v>
      </c>
      <c r="BK216" s="501">
        <f t="shared" si="80"/>
        <v>3.7835799562621801</v>
      </c>
      <c r="BL216" s="501">
        <f t="shared" si="81"/>
        <v>3.8446054394276996</v>
      </c>
      <c r="BM216" s="501">
        <f t="shared" si="82"/>
        <v>57.237997578334266</v>
      </c>
      <c r="BN216" s="501">
        <f t="shared" si="83"/>
        <v>64.866182974024142</v>
      </c>
    </row>
    <row r="217" spans="34:66" x14ac:dyDescent="0.25">
      <c r="AH217" s="670">
        <v>0.9708796296296297</v>
      </c>
      <c r="AI217" s="671">
        <f t="shared" si="77"/>
        <v>45526.970879629633</v>
      </c>
      <c r="AJ217" s="670" t="s">
        <v>329</v>
      </c>
      <c r="AK217" s="672">
        <v>2.1999999999999999E-2</v>
      </c>
      <c r="AL217" s="672">
        <v>5.0999999999999997E-2</v>
      </c>
      <c r="AM217" s="672">
        <v>0.03</v>
      </c>
      <c r="AN217" s="674">
        <f t="shared" si="93"/>
        <v>157.83820991030385</v>
      </c>
      <c r="AO217" s="672">
        <f t="shared" si="87"/>
        <v>5261.273663676795</v>
      </c>
      <c r="AP217" s="675">
        <f t="shared" si="88"/>
        <v>115.74802060088949</v>
      </c>
      <c r="AQ217" s="660">
        <f t="shared" si="94"/>
        <v>268.32495684751655</v>
      </c>
      <c r="AR217" s="497">
        <f t="shared" si="95"/>
        <v>1642.88</v>
      </c>
      <c r="AS217" s="672">
        <f t="shared" si="89"/>
        <v>5.0915551583968979</v>
      </c>
      <c r="AT217" s="672">
        <f t="shared" si="90"/>
        <v>5.4426968934587538</v>
      </c>
      <c r="AU217" s="672">
        <f t="shared" si="91"/>
        <v>110.65646544249259</v>
      </c>
      <c r="AV217" s="672">
        <f t="shared" si="92"/>
        <v>121.19071749434825</v>
      </c>
      <c r="AZ217" s="682">
        <v>0.9371990740740741</v>
      </c>
      <c r="BA217" s="683">
        <f t="shared" si="96"/>
        <v>45526.937199074076</v>
      </c>
      <c r="BB217" s="682" t="s">
        <v>366</v>
      </c>
      <c r="BC217" s="684">
        <v>1.2999999999999999E-2</v>
      </c>
      <c r="BD217" s="684">
        <v>0.125</v>
      </c>
      <c r="BE217" s="684">
        <v>0.125</v>
      </c>
      <c r="BF217" s="685">
        <f t="shared" si="85"/>
        <v>476.73107448903471</v>
      </c>
      <c r="BG217" s="501">
        <f t="shared" si="78"/>
        <v>3813.8485959122777</v>
      </c>
      <c r="BH217" s="686">
        <f t="shared" si="79"/>
        <v>49.580031746859611</v>
      </c>
      <c r="BI217" s="665">
        <f t="shared" si="84"/>
        <v>476.73107448903471</v>
      </c>
      <c r="BJ217" s="505">
        <f t="shared" si="86"/>
        <v>786.7</v>
      </c>
      <c r="BK217" s="501">
        <f t="shared" si="80"/>
        <v>3.7835799562621801</v>
      </c>
      <c r="BL217" s="501">
        <f t="shared" si="81"/>
        <v>3.8446054394276996</v>
      </c>
      <c r="BM217" s="501">
        <f t="shared" si="82"/>
        <v>45.79645179059743</v>
      </c>
      <c r="BN217" s="501">
        <f t="shared" si="83"/>
        <v>53.424637186287313</v>
      </c>
    </row>
    <row r="218" spans="34:66" x14ac:dyDescent="0.25">
      <c r="AH218" s="670">
        <v>0.97153935185185192</v>
      </c>
      <c r="AI218" s="671">
        <f t="shared" si="77"/>
        <v>45526.971539351849</v>
      </c>
      <c r="AJ218" s="670" t="s">
        <v>329</v>
      </c>
      <c r="AK218" s="672">
        <v>2.1000000000000001E-2</v>
      </c>
      <c r="AL218" s="672">
        <v>5.0999999999999997E-2</v>
      </c>
      <c r="AM218" s="672">
        <v>0.03</v>
      </c>
      <c r="AN218" s="674">
        <f t="shared" si="93"/>
        <v>157.83820991030385</v>
      </c>
      <c r="AO218" s="672">
        <f t="shared" si="87"/>
        <v>5261.273663676795</v>
      </c>
      <c r="AP218" s="675">
        <f t="shared" si="88"/>
        <v>110.4867469372127</v>
      </c>
      <c r="AQ218" s="660">
        <f t="shared" si="94"/>
        <v>268.32495684751655</v>
      </c>
      <c r="AR218" s="497">
        <f t="shared" si="95"/>
        <v>1642.88</v>
      </c>
      <c r="AS218" s="672">
        <f t="shared" si="89"/>
        <v>5.0915551583968979</v>
      </c>
      <c r="AT218" s="672">
        <f t="shared" si="90"/>
        <v>5.4426968934587538</v>
      </c>
      <c r="AU218" s="672">
        <f t="shared" si="91"/>
        <v>105.3951917788158</v>
      </c>
      <c r="AV218" s="672">
        <f t="shared" si="92"/>
        <v>115.92944383067146</v>
      </c>
      <c r="AZ218" s="682">
        <v>0.94100694444444455</v>
      </c>
      <c r="BA218" s="683">
        <f t="shared" si="96"/>
        <v>45526.941006944442</v>
      </c>
      <c r="BB218" s="682" t="s">
        <v>366</v>
      </c>
      <c r="BC218" s="684">
        <v>1.2999999999999999E-2</v>
      </c>
      <c r="BD218" s="684">
        <v>0.125</v>
      </c>
      <c r="BE218" s="684">
        <v>0.125</v>
      </c>
      <c r="BF218" s="685">
        <f t="shared" si="85"/>
        <v>476.73107448903471</v>
      </c>
      <c r="BG218" s="501">
        <f t="shared" si="78"/>
        <v>3813.8485959122777</v>
      </c>
      <c r="BH218" s="686">
        <f t="shared" si="79"/>
        <v>49.580031746859611</v>
      </c>
      <c r="BI218" s="665">
        <f t="shared" si="84"/>
        <v>476.73107448903471</v>
      </c>
      <c r="BJ218" s="505">
        <f t="shared" si="86"/>
        <v>786.7</v>
      </c>
      <c r="BK218" s="501">
        <f t="shared" si="80"/>
        <v>3.7835799562621801</v>
      </c>
      <c r="BL218" s="501">
        <f t="shared" si="81"/>
        <v>3.8446054394276996</v>
      </c>
      <c r="BM218" s="501">
        <f t="shared" si="82"/>
        <v>45.79645179059743</v>
      </c>
      <c r="BN218" s="501">
        <f t="shared" si="83"/>
        <v>53.424637186287313</v>
      </c>
    </row>
    <row r="219" spans="34:66" x14ac:dyDescent="0.25">
      <c r="AH219" s="670">
        <v>0.97211805555555564</v>
      </c>
      <c r="AI219" s="671">
        <f t="shared" si="77"/>
        <v>45526.972118055557</v>
      </c>
      <c r="AJ219" s="670" t="s">
        <v>329</v>
      </c>
      <c r="AK219" s="672">
        <v>2.1000000000000001E-2</v>
      </c>
      <c r="AL219" s="672">
        <v>5.0999999999999997E-2</v>
      </c>
      <c r="AM219" s="672">
        <v>0.03</v>
      </c>
      <c r="AN219" s="674">
        <f t="shared" si="93"/>
        <v>157.83820991030385</v>
      </c>
      <c r="AO219" s="672">
        <f t="shared" si="87"/>
        <v>5261.273663676795</v>
      </c>
      <c r="AP219" s="675">
        <f t="shared" si="88"/>
        <v>110.4867469372127</v>
      </c>
      <c r="AQ219" s="660">
        <f t="shared" si="94"/>
        <v>268.32495684751655</v>
      </c>
      <c r="AR219" s="497">
        <f t="shared" si="95"/>
        <v>1642.88</v>
      </c>
      <c r="AS219" s="672">
        <f t="shared" si="89"/>
        <v>5.0915551583968979</v>
      </c>
      <c r="AT219" s="672">
        <f t="shared" si="90"/>
        <v>5.4426968934587538</v>
      </c>
      <c r="AU219" s="672">
        <f t="shared" si="91"/>
        <v>105.3951917788158</v>
      </c>
      <c r="AV219" s="672">
        <f t="shared" si="92"/>
        <v>115.92944383067146</v>
      </c>
      <c r="AZ219" s="682">
        <v>0.94450231481481473</v>
      </c>
      <c r="BA219" s="683">
        <f t="shared" si="96"/>
        <v>45526.944502314815</v>
      </c>
      <c r="BB219" s="682" t="s">
        <v>366</v>
      </c>
      <c r="BC219" s="684">
        <v>1.2999999999999999E-2</v>
      </c>
      <c r="BD219" s="684">
        <v>0.125</v>
      </c>
      <c r="BE219" s="684">
        <v>0.125</v>
      </c>
      <c r="BF219" s="685">
        <f t="shared" si="85"/>
        <v>476.73107448903471</v>
      </c>
      <c r="BG219" s="501">
        <f t="shared" si="78"/>
        <v>3813.8485959122777</v>
      </c>
      <c r="BH219" s="686">
        <f t="shared" si="79"/>
        <v>49.580031746859611</v>
      </c>
      <c r="BI219" s="665">
        <f t="shared" si="84"/>
        <v>476.73107448903471</v>
      </c>
      <c r="BJ219" s="505">
        <f t="shared" si="86"/>
        <v>786.7</v>
      </c>
      <c r="BK219" s="501">
        <f t="shared" si="80"/>
        <v>3.7835799562621801</v>
      </c>
      <c r="BL219" s="501">
        <f t="shared" si="81"/>
        <v>3.8446054394276996</v>
      </c>
      <c r="BM219" s="501">
        <f t="shared" si="82"/>
        <v>45.79645179059743</v>
      </c>
      <c r="BN219" s="501">
        <f t="shared" si="83"/>
        <v>53.424637186287313</v>
      </c>
    </row>
    <row r="220" spans="34:66" x14ac:dyDescent="0.25">
      <c r="AP220" s="669"/>
      <c r="AQ220" s="669"/>
      <c r="AZ220" s="682">
        <v>0.94797453703703705</v>
      </c>
      <c r="BA220" s="683">
        <f t="shared" si="96"/>
        <v>45526.947974537034</v>
      </c>
      <c r="BB220" s="682" t="s">
        <v>366</v>
      </c>
      <c r="BC220" s="684">
        <v>1.0999999999999999E-2</v>
      </c>
      <c r="BD220" s="684">
        <v>0.125</v>
      </c>
      <c r="BE220" s="684">
        <v>0.125</v>
      </c>
      <c r="BF220" s="685">
        <f t="shared" si="85"/>
        <v>476.73107448903471</v>
      </c>
      <c r="BG220" s="501">
        <f t="shared" si="78"/>
        <v>3813.8485959122777</v>
      </c>
      <c r="BH220" s="686">
        <f t="shared" si="79"/>
        <v>41.952334555035051</v>
      </c>
      <c r="BI220" s="665">
        <f t="shared" si="84"/>
        <v>476.73107448903471</v>
      </c>
      <c r="BJ220" s="505">
        <f t="shared" si="86"/>
        <v>786.7</v>
      </c>
      <c r="BK220" s="501">
        <f t="shared" si="80"/>
        <v>3.7835799562621801</v>
      </c>
      <c r="BL220" s="501">
        <f t="shared" si="81"/>
        <v>3.8446054394276996</v>
      </c>
      <c r="BM220" s="501">
        <f t="shared" si="82"/>
        <v>38.168754598772871</v>
      </c>
      <c r="BN220" s="501">
        <f t="shared" si="83"/>
        <v>45.796939994462754</v>
      </c>
    </row>
    <row r="221" spans="34:66" x14ac:dyDescent="0.25">
      <c r="AO221" t="s">
        <v>466</v>
      </c>
      <c r="AP221" s="687">
        <f>MAX(AP81:AP219)</f>
        <v>126.27056792824308</v>
      </c>
      <c r="AQ221" s="669"/>
      <c r="AZ221" s="682">
        <v>0.95142361111111118</v>
      </c>
      <c r="BA221" s="683">
        <f t="shared" si="96"/>
        <v>45526.951423611114</v>
      </c>
      <c r="BB221" s="682" t="s">
        <v>366</v>
      </c>
      <c r="BC221" s="684">
        <v>1.0999999999999999E-2</v>
      </c>
      <c r="BD221" s="684">
        <v>0.125</v>
      </c>
      <c r="BE221" s="684">
        <v>0.125</v>
      </c>
      <c r="BF221" s="685">
        <f t="shared" si="85"/>
        <v>476.73107448903471</v>
      </c>
      <c r="BG221" s="501">
        <f t="shared" si="78"/>
        <v>3813.8485959122777</v>
      </c>
      <c r="BH221" s="686">
        <f t="shared" si="79"/>
        <v>41.952334555035051</v>
      </c>
      <c r="BI221" s="665">
        <f t="shared" si="84"/>
        <v>476.73107448903471</v>
      </c>
      <c r="BJ221" s="505">
        <f t="shared" si="86"/>
        <v>786.7</v>
      </c>
      <c r="BK221" s="501">
        <f t="shared" si="80"/>
        <v>3.7835799562621801</v>
      </c>
      <c r="BL221" s="501">
        <f t="shared" si="81"/>
        <v>3.8446054394276996</v>
      </c>
      <c r="BM221" s="501">
        <f t="shared" si="82"/>
        <v>38.168754598772871</v>
      </c>
      <c r="BN221" s="501">
        <f t="shared" si="83"/>
        <v>45.796939994462754</v>
      </c>
    </row>
    <row r="222" spans="34:66" x14ac:dyDescent="0.25">
      <c r="AO222" t="s">
        <v>464</v>
      </c>
      <c r="AP222" s="687">
        <f>AVERAGE(AP81:AP219)</f>
        <v>62.24941207830426</v>
      </c>
      <c r="AQ222" s="669"/>
      <c r="AZ222" s="682">
        <v>0.95496527777777773</v>
      </c>
      <c r="BA222" s="683">
        <f t="shared" si="96"/>
        <v>45526.954965277779</v>
      </c>
      <c r="BB222" s="682" t="s">
        <v>366</v>
      </c>
      <c r="BC222" s="684">
        <v>0.01</v>
      </c>
      <c r="BD222" s="684">
        <v>0.125</v>
      </c>
      <c r="BE222" s="684">
        <v>0.125</v>
      </c>
      <c r="BF222" s="685">
        <f t="shared" si="85"/>
        <v>476.73107448903471</v>
      </c>
      <c r="BG222" s="501">
        <f t="shared" si="78"/>
        <v>3813.8485959122777</v>
      </c>
      <c r="BH222" s="686">
        <f t="shared" si="79"/>
        <v>38.138485959122775</v>
      </c>
      <c r="BI222" s="665">
        <f t="shared" si="84"/>
        <v>476.73107448903471</v>
      </c>
      <c r="BJ222" s="505">
        <f t="shared" si="86"/>
        <v>786.7</v>
      </c>
      <c r="BK222" s="501">
        <f t="shared" si="80"/>
        <v>3.7835799562621801</v>
      </c>
      <c r="BL222" s="501">
        <f t="shared" si="81"/>
        <v>3.8446054394276996</v>
      </c>
      <c r="BM222" s="501">
        <f t="shared" si="82"/>
        <v>34.354906002860595</v>
      </c>
      <c r="BN222" s="501">
        <f t="shared" si="83"/>
        <v>41.983091398550478</v>
      </c>
    </row>
    <row r="223" spans="34:66" x14ac:dyDescent="0.25">
      <c r="AO223" t="s">
        <v>578</v>
      </c>
      <c r="AP223" s="687">
        <f>MEDIAN(AP81:AP219)</f>
        <v>57.874010300444745</v>
      </c>
      <c r="AQ223" s="669"/>
      <c r="AZ223" s="682">
        <v>0.95834490740740741</v>
      </c>
      <c r="BA223" s="683">
        <f t="shared" si="96"/>
        <v>45526.958344907405</v>
      </c>
      <c r="BB223" s="682" t="s">
        <v>366</v>
      </c>
      <c r="BC223" s="684">
        <v>1.2E-2</v>
      </c>
      <c r="BD223" s="684">
        <v>0.125</v>
      </c>
      <c r="BE223" s="684">
        <v>0.125</v>
      </c>
      <c r="BF223" s="685">
        <f t="shared" si="85"/>
        <v>476.73107448903471</v>
      </c>
      <c r="BG223" s="501">
        <f t="shared" si="78"/>
        <v>3813.8485959122777</v>
      </c>
      <c r="BH223" s="686">
        <f t="shared" si="79"/>
        <v>45.766183150947334</v>
      </c>
      <c r="BI223" s="665">
        <f t="shared" si="84"/>
        <v>476.73107448903471</v>
      </c>
      <c r="BJ223" s="505">
        <f t="shared" si="86"/>
        <v>786.7</v>
      </c>
      <c r="BK223" s="501">
        <f t="shared" si="80"/>
        <v>3.7835799562621801</v>
      </c>
      <c r="BL223" s="501">
        <f t="shared" si="81"/>
        <v>3.8446054394276996</v>
      </c>
      <c r="BM223" s="501">
        <f t="shared" si="82"/>
        <v>41.982603194685154</v>
      </c>
      <c r="BN223" s="501">
        <f t="shared" si="83"/>
        <v>49.610788590375037</v>
      </c>
    </row>
    <row r="224" spans="34:66" x14ac:dyDescent="0.25">
      <c r="AO224" t="s">
        <v>467</v>
      </c>
      <c r="AP224" s="687">
        <f>MIN(AP81:AP219)</f>
        <v>4.4776797137674862</v>
      </c>
      <c r="AQ224" s="669"/>
      <c r="AZ224" s="682">
        <v>0.96186342592592589</v>
      </c>
      <c r="BA224" s="683">
        <f t="shared" si="96"/>
        <v>45526.961863425924</v>
      </c>
      <c r="BB224" s="682" t="s">
        <v>366</v>
      </c>
      <c r="BC224" s="684">
        <v>8.9999999999999993E-3</v>
      </c>
      <c r="BD224" s="684">
        <v>0.125</v>
      </c>
      <c r="BE224" s="684">
        <v>0.125</v>
      </c>
      <c r="BF224" s="685">
        <f t="shared" si="85"/>
        <v>476.73107448903471</v>
      </c>
      <c r="BG224" s="501">
        <f t="shared" si="78"/>
        <v>3813.8485959122777</v>
      </c>
      <c r="BH224" s="686">
        <f t="shared" si="79"/>
        <v>34.324637363210499</v>
      </c>
      <c r="BI224" s="665">
        <f t="shared" si="84"/>
        <v>476.73107448903471</v>
      </c>
      <c r="BJ224" s="505">
        <f t="shared" si="86"/>
        <v>786.7</v>
      </c>
      <c r="BK224" s="501">
        <f t="shared" si="80"/>
        <v>3.7835799562621801</v>
      </c>
      <c r="BL224" s="501">
        <f t="shared" si="81"/>
        <v>3.8446054394276996</v>
      </c>
      <c r="BM224" s="501">
        <f t="shared" si="82"/>
        <v>30.541057406948319</v>
      </c>
      <c r="BN224" s="501">
        <f t="shared" si="83"/>
        <v>38.169242802638202</v>
      </c>
    </row>
    <row r="225" spans="42:66" x14ac:dyDescent="0.25">
      <c r="AP225" s="669"/>
      <c r="AQ225" s="669"/>
      <c r="AZ225" s="682">
        <v>0.96534722222222225</v>
      </c>
      <c r="BA225" s="683">
        <f t="shared" si="96"/>
        <v>45526.96534722222</v>
      </c>
      <c r="BB225" s="682" t="s">
        <v>366</v>
      </c>
      <c r="BC225" s="684">
        <v>8.9999999999999993E-3</v>
      </c>
      <c r="BD225" s="684">
        <v>0.125</v>
      </c>
      <c r="BE225" s="684">
        <v>0.125</v>
      </c>
      <c r="BF225" s="685">
        <f t="shared" si="85"/>
        <v>476.73107448903471</v>
      </c>
      <c r="BG225" s="501">
        <f t="shared" si="78"/>
        <v>3813.8485959122777</v>
      </c>
      <c r="BH225" s="686">
        <f t="shared" si="79"/>
        <v>34.324637363210499</v>
      </c>
      <c r="BI225" s="665">
        <f t="shared" si="84"/>
        <v>476.73107448903471</v>
      </c>
      <c r="BJ225" s="505">
        <f t="shared" si="86"/>
        <v>786.7</v>
      </c>
      <c r="BK225" s="501">
        <f t="shared" si="80"/>
        <v>3.7835799562621801</v>
      </c>
      <c r="BL225" s="501">
        <f t="shared" si="81"/>
        <v>3.8446054394276996</v>
      </c>
      <c r="BM225" s="501">
        <f t="shared" si="82"/>
        <v>30.541057406948319</v>
      </c>
      <c r="BN225" s="501">
        <f t="shared" si="83"/>
        <v>38.169242802638202</v>
      </c>
    </row>
    <row r="226" spans="42:66" x14ac:dyDescent="0.25">
      <c r="AP226" s="669"/>
      <c r="AQ226" s="669"/>
      <c r="AZ226" s="682">
        <v>0.96880787037037042</v>
      </c>
      <c r="BA226" s="683">
        <f t="shared" si="96"/>
        <v>45526.968807870369</v>
      </c>
      <c r="BB226" s="682" t="s">
        <v>366</v>
      </c>
      <c r="BC226" s="684">
        <v>0.01</v>
      </c>
      <c r="BD226" s="684">
        <v>0.125</v>
      </c>
      <c r="BE226" s="684">
        <v>0.125</v>
      </c>
      <c r="BF226" s="685">
        <f t="shared" si="85"/>
        <v>476.73107448903471</v>
      </c>
      <c r="BG226" s="501">
        <f t="shared" si="78"/>
        <v>3813.8485959122777</v>
      </c>
      <c r="BH226" s="686">
        <f t="shared" si="79"/>
        <v>38.138485959122775</v>
      </c>
      <c r="BI226" s="665">
        <f t="shared" si="84"/>
        <v>476.73107448903471</v>
      </c>
      <c r="BJ226" s="505">
        <f t="shared" si="86"/>
        <v>786.7</v>
      </c>
      <c r="BK226" s="501">
        <f t="shared" si="80"/>
        <v>3.7835799562621801</v>
      </c>
      <c r="BL226" s="501">
        <f t="shared" si="81"/>
        <v>3.8446054394276996</v>
      </c>
      <c r="BM226" s="501">
        <f t="shared" si="82"/>
        <v>34.354906002860595</v>
      </c>
      <c r="BN226" s="501">
        <f t="shared" si="83"/>
        <v>41.983091398550478</v>
      </c>
    </row>
    <row r="227" spans="42:66" x14ac:dyDescent="0.25">
      <c r="AP227" s="669"/>
      <c r="AQ227" s="669"/>
      <c r="AZ227" s="682">
        <v>0.97211805555555564</v>
      </c>
      <c r="BA227" s="683">
        <f t="shared" si="96"/>
        <v>45526.972118055557</v>
      </c>
      <c r="BB227" s="682" t="s">
        <v>366</v>
      </c>
      <c r="BC227" s="684">
        <v>8.9999999999999993E-3</v>
      </c>
      <c r="BD227" s="684">
        <v>0.125</v>
      </c>
      <c r="BE227" s="684">
        <v>0.125</v>
      </c>
      <c r="BF227" s="685">
        <f t="shared" si="85"/>
        <v>476.73107448903471</v>
      </c>
      <c r="BG227" s="501">
        <f t="shared" si="78"/>
        <v>3813.8485959122777</v>
      </c>
      <c r="BH227" s="686">
        <f t="shared" si="79"/>
        <v>34.324637363210499</v>
      </c>
      <c r="BI227" s="665">
        <f t="shared" si="84"/>
        <v>476.73107448903471</v>
      </c>
      <c r="BJ227" s="505">
        <f t="shared" si="86"/>
        <v>786.7</v>
      </c>
      <c r="BK227" s="501">
        <f t="shared" si="80"/>
        <v>3.7835799562621801</v>
      </c>
      <c r="BL227" s="501">
        <f t="shared" si="81"/>
        <v>3.8446054394276996</v>
      </c>
      <c r="BM227" s="501">
        <f t="shared" si="82"/>
        <v>30.541057406948319</v>
      </c>
      <c r="BN227" s="501">
        <f t="shared" si="83"/>
        <v>38.169242802638202</v>
      </c>
    </row>
    <row r="228" spans="42:66" x14ac:dyDescent="0.25">
      <c r="AP228" s="669"/>
      <c r="AQ228" s="669"/>
      <c r="BC228" s="681"/>
      <c r="BD228" s="681"/>
      <c r="BE228" s="681"/>
      <c r="BF228" s="306"/>
    </row>
    <row r="229" spans="42:66" x14ac:dyDescent="0.25">
      <c r="AP229" s="669"/>
      <c r="AQ229" s="669"/>
      <c r="BC229" s="681"/>
      <c r="BD229" s="681"/>
      <c r="BE229" s="681"/>
      <c r="BF229" s="306"/>
      <c r="BG229" t="s">
        <v>466</v>
      </c>
      <c r="BH229" s="422">
        <f>MAX(BH124:BH228)</f>
        <v>100.80657081706461</v>
      </c>
    </row>
    <row r="230" spans="42:66" x14ac:dyDescent="0.25">
      <c r="AP230" s="669"/>
      <c r="AQ230" s="669"/>
      <c r="BC230" s="681"/>
      <c r="BD230" s="681"/>
      <c r="BE230" s="681"/>
      <c r="BF230" s="306"/>
      <c r="BG230" t="s">
        <v>465</v>
      </c>
      <c r="BH230" s="422">
        <f>AVERAGE(BH124:BH227)</f>
        <v>70.060314567090728</v>
      </c>
    </row>
    <row r="231" spans="42:66" x14ac:dyDescent="0.25">
      <c r="AP231" s="669"/>
      <c r="AQ231" s="669"/>
      <c r="BC231" s="681"/>
      <c r="BD231" s="681"/>
      <c r="BE231" s="681"/>
      <c r="BF231" s="306"/>
      <c r="BG231" t="s">
        <v>578</v>
      </c>
      <c r="BH231" s="422">
        <f>MEDIAN(BH124:BH227)</f>
        <v>69.304517436731928</v>
      </c>
    </row>
    <row r="232" spans="42:66" x14ac:dyDescent="0.25">
      <c r="AP232" s="669"/>
      <c r="AQ232" s="669"/>
      <c r="BC232" s="681"/>
      <c r="BD232" s="681"/>
      <c r="BE232" s="681"/>
      <c r="BF232" s="306"/>
      <c r="BG232" t="s">
        <v>467</v>
      </c>
      <c r="BH232" s="422">
        <f>MIN(BH124:BH227)</f>
        <v>14.654089738791898</v>
      </c>
    </row>
    <row r="233" spans="42:66" x14ac:dyDescent="0.25">
      <c r="AP233" s="669"/>
      <c r="AQ233" s="669"/>
      <c r="BC233" s="681"/>
      <c r="BD233" s="681"/>
      <c r="BE233" s="681"/>
      <c r="BF233" s="306"/>
    </row>
    <row r="234" spans="42:66" x14ac:dyDescent="0.25">
      <c r="AP234" s="669"/>
      <c r="AQ234" s="669"/>
      <c r="BC234" s="681"/>
      <c r="BD234" s="681"/>
      <c r="BE234" s="681"/>
      <c r="BF234" s="306"/>
    </row>
    <row r="235" spans="42:66" x14ac:dyDescent="0.25">
      <c r="AP235" s="669"/>
      <c r="AQ235" s="669"/>
      <c r="BC235" s="681"/>
      <c r="BD235" s="681"/>
      <c r="BE235" s="681"/>
      <c r="BF235" s="306"/>
    </row>
    <row r="236" spans="42:66" x14ac:dyDescent="0.25">
      <c r="AP236" s="669"/>
      <c r="AQ236" s="669"/>
      <c r="BC236" s="681"/>
      <c r="BD236" s="681"/>
      <c r="BE236" s="681"/>
      <c r="BF236" s="306"/>
    </row>
    <row r="237" spans="42:66" x14ac:dyDescent="0.25">
      <c r="AP237" s="669"/>
      <c r="AQ237" s="669"/>
      <c r="BC237" s="681"/>
      <c r="BD237" s="681"/>
      <c r="BE237" s="681"/>
      <c r="BF237" s="306"/>
    </row>
    <row r="238" spans="42:66" x14ac:dyDescent="0.25">
      <c r="AP238" s="669"/>
      <c r="AQ238" s="669"/>
      <c r="BC238" s="681"/>
      <c r="BD238" s="681"/>
      <c r="BE238" s="681"/>
      <c r="BF238" s="306"/>
    </row>
    <row r="239" spans="42:66" x14ac:dyDescent="0.25">
      <c r="AP239" s="669"/>
      <c r="AQ239" s="669"/>
      <c r="BC239" s="681"/>
      <c r="BD239" s="681"/>
      <c r="BE239" s="681"/>
      <c r="BF239" s="306"/>
    </row>
    <row r="240" spans="42:66" x14ac:dyDescent="0.25">
      <c r="AP240" s="669"/>
      <c r="AQ240" s="669"/>
      <c r="BC240" s="681"/>
      <c r="BD240" s="681"/>
      <c r="BE240" s="681"/>
      <c r="BF240" s="306"/>
    </row>
    <row r="241" spans="42:58" x14ac:dyDescent="0.25">
      <c r="AP241" s="669"/>
      <c r="AQ241" s="669"/>
      <c r="BC241" s="681"/>
      <c r="BD241" s="681"/>
      <c r="BE241" s="681"/>
      <c r="BF241" s="306"/>
    </row>
    <row r="242" spans="42:58" x14ac:dyDescent="0.25">
      <c r="AP242" s="669"/>
      <c r="AQ242" s="669"/>
      <c r="BC242" s="681"/>
      <c r="BD242" s="681"/>
      <c r="BE242" s="681"/>
      <c r="BF242" s="306"/>
    </row>
    <row r="243" spans="42:58" x14ac:dyDescent="0.25">
      <c r="AP243" s="669"/>
      <c r="AQ243" s="669"/>
      <c r="BC243" s="681"/>
      <c r="BD243" s="681"/>
      <c r="BE243" s="681"/>
      <c r="BF243" s="306"/>
    </row>
    <row r="244" spans="42:58" x14ac:dyDescent="0.25">
      <c r="AP244" s="669"/>
      <c r="AQ244" s="669"/>
      <c r="BC244" s="681"/>
      <c r="BD244" s="681"/>
      <c r="BE244" s="681"/>
      <c r="BF244" s="306"/>
    </row>
    <row r="245" spans="42:58" x14ac:dyDescent="0.25">
      <c r="AP245" s="669"/>
      <c r="AQ245" s="669"/>
      <c r="BC245" s="681"/>
      <c r="BD245" s="681"/>
      <c r="BE245" s="681"/>
      <c r="BF245" s="306"/>
    </row>
    <row r="246" spans="42:58" x14ac:dyDescent="0.25">
      <c r="AP246" s="669"/>
      <c r="AQ246" s="669"/>
      <c r="BC246" s="681"/>
      <c r="BD246" s="681"/>
      <c r="BE246" s="681"/>
      <c r="BF246" s="306"/>
    </row>
    <row r="247" spans="42:58" x14ac:dyDescent="0.25">
      <c r="AP247" s="669"/>
      <c r="AQ247" s="669"/>
      <c r="BC247" s="681"/>
      <c r="BD247" s="681"/>
      <c r="BE247" s="681"/>
      <c r="BF247" s="306"/>
    </row>
    <row r="248" spans="42:58" x14ac:dyDescent="0.25">
      <c r="AP248" s="669"/>
      <c r="AQ248" s="669"/>
      <c r="BC248" s="681"/>
      <c r="BD248" s="681"/>
      <c r="BE248" s="681"/>
      <c r="BF248" s="306"/>
    </row>
    <row r="249" spans="42:58" x14ac:dyDescent="0.25">
      <c r="AP249" s="669"/>
      <c r="AQ249" s="669"/>
      <c r="BC249" s="681"/>
      <c r="BD249" s="681"/>
      <c r="BE249" s="681"/>
      <c r="BF249" s="306"/>
    </row>
    <row r="250" spans="42:58" x14ac:dyDescent="0.25">
      <c r="AP250" s="669"/>
      <c r="AQ250" s="669"/>
      <c r="BC250" s="681"/>
      <c r="BD250" s="681"/>
      <c r="BE250" s="681"/>
      <c r="BF250" s="306"/>
    </row>
    <row r="251" spans="42:58" x14ac:dyDescent="0.25">
      <c r="AP251" s="669"/>
      <c r="AQ251" s="669"/>
      <c r="BC251" s="681"/>
      <c r="BD251" s="681"/>
      <c r="BE251" s="681"/>
      <c r="BF251" s="306"/>
    </row>
    <row r="252" spans="42:58" x14ac:dyDescent="0.25">
      <c r="AP252" s="669"/>
      <c r="AQ252" s="669"/>
      <c r="BC252" s="681"/>
      <c r="BD252" s="681"/>
      <c r="BE252" s="681"/>
      <c r="BF252" s="306"/>
    </row>
    <row r="253" spans="42:58" x14ac:dyDescent="0.25">
      <c r="AP253" s="669"/>
      <c r="AQ253" s="669"/>
      <c r="BC253" s="681"/>
      <c r="BD253" s="681"/>
      <c r="BE253" s="681"/>
      <c r="BF253" s="306"/>
    </row>
    <row r="254" spans="42:58" x14ac:dyDescent="0.25">
      <c r="AP254" s="669"/>
      <c r="AQ254" s="669"/>
      <c r="BC254" s="681"/>
      <c r="BD254" s="681"/>
      <c r="BE254" s="681"/>
      <c r="BF254" s="306"/>
    </row>
    <row r="255" spans="42:58" x14ac:dyDescent="0.25">
      <c r="AP255" s="669"/>
      <c r="AQ255" s="669"/>
      <c r="BC255" s="681"/>
      <c r="BD255" s="681"/>
      <c r="BE255" s="681"/>
      <c r="BF255" s="306"/>
    </row>
    <row r="256" spans="42:58" x14ac:dyDescent="0.25">
      <c r="AP256" s="669"/>
      <c r="AQ256" s="669"/>
      <c r="BC256" s="681"/>
      <c r="BD256" s="681"/>
      <c r="BE256" s="681"/>
      <c r="BF256" s="306"/>
    </row>
    <row r="257" spans="42:58" x14ac:dyDescent="0.25">
      <c r="AP257" s="669"/>
      <c r="AQ257" s="669"/>
      <c r="BC257" s="681"/>
      <c r="BD257" s="681"/>
      <c r="BE257" s="681"/>
      <c r="BF257" s="306"/>
    </row>
    <row r="258" spans="42:58" x14ac:dyDescent="0.25">
      <c r="AP258" s="669"/>
      <c r="AQ258" s="669"/>
      <c r="BC258" s="681"/>
      <c r="BD258" s="681"/>
      <c r="BE258" s="681"/>
      <c r="BF258" s="306"/>
    </row>
    <row r="259" spans="42:58" x14ac:dyDescent="0.25">
      <c r="AP259" s="669"/>
      <c r="AQ259" s="669"/>
      <c r="BC259" s="681"/>
      <c r="BD259" s="681"/>
      <c r="BE259" s="681"/>
      <c r="BF259" s="306"/>
    </row>
    <row r="260" spans="42:58" x14ac:dyDescent="0.25">
      <c r="AP260" s="669"/>
      <c r="AQ260" s="669"/>
      <c r="BC260" s="681"/>
      <c r="BD260" s="681"/>
      <c r="BE260" s="681"/>
      <c r="BF260" s="306"/>
    </row>
    <row r="261" spans="42:58" x14ac:dyDescent="0.25">
      <c r="AP261" s="669"/>
      <c r="AQ261" s="669"/>
      <c r="BC261" s="681"/>
      <c r="BD261" s="681"/>
      <c r="BE261" s="681"/>
      <c r="BF261" s="306"/>
    </row>
    <row r="262" spans="42:58" x14ac:dyDescent="0.25">
      <c r="AP262" s="669"/>
      <c r="AQ262" s="669"/>
      <c r="BC262" s="681"/>
      <c r="BD262" s="681"/>
      <c r="BE262" s="681"/>
      <c r="BF262" s="306"/>
    </row>
    <row r="263" spans="42:58" x14ac:dyDescent="0.25">
      <c r="AP263" s="669"/>
      <c r="AQ263" s="669"/>
      <c r="BC263" s="681"/>
      <c r="BD263" s="681"/>
      <c r="BE263" s="681"/>
      <c r="BF263" s="306"/>
    </row>
    <row r="264" spans="42:58" x14ac:dyDescent="0.25">
      <c r="AP264" s="669"/>
      <c r="AQ264" s="669"/>
      <c r="BC264" s="681"/>
      <c r="BD264" s="681"/>
      <c r="BE264" s="681"/>
      <c r="BF264" s="306"/>
    </row>
    <row r="265" spans="42:58" x14ac:dyDescent="0.25">
      <c r="AP265" s="669"/>
      <c r="AQ265" s="669"/>
      <c r="BC265" s="681"/>
      <c r="BD265" s="681"/>
      <c r="BE265" s="681"/>
      <c r="BF265" s="306"/>
    </row>
    <row r="266" spans="42:58" x14ac:dyDescent="0.25">
      <c r="AP266" s="669"/>
      <c r="AQ266" s="669"/>
      <c r="BC266" s="681"/>
      <c r="BD266" s="681"/>
      <c r="BE266" s="681"/>
      <c r="BF266" s="306"/>
    </row>
    <row r="267" spans="42:58" x14ac:dyDescent="0.25">
      <c r="AP267" s="669"/>
      <c r="AQ267" s="669"/>
      <c r="BC267" s="681"/>
      <c r="BD267" s="681"/>
      <c r="BE267" s="681"/>
      <c r="BF267" s="306"/>
    </row>
    <row r="268" spans="42:58" x14ac:dyDescent="0.25">
      <c r="AP268" s="669"/>
      <c r="AQ268" s="669"/>
      <c r="BC268" s="681"/>
      <c r="BD268" s="681"/>
      <c r="BE268" s="681"/>
      <c r="BF268" s="306"/>
    </row>
    <row r="269" spans="42:58" x14ac:dyDescent="0.25">
      <c r="AP269" s="669"/>
      <c r="AQ269" s="669"/>
      <c r="BC269" s="681"/>
      <c r="BD269" s="681"/>
      <c r="BE269" s="681"/>
      <c r="BF269" s="306"/>
    </row>
    <row r="270" spans="42:58" x14ac:dyDescent="0.25">
      <c r="AP270" s="669"/>
      <c r="AQ270" s="669"/>
      <c r="BC270" s="681"/>
      <c r="BD270" s="681"/>
      <c r="BE270" s="681"/>
      <c r="BF270" s="306"/>
    </row>
    <row r="271" spans="42:58" x14ac:dyDescent="0.25">
      <c r="AP271" s="669"/>
      <c r="AQ271" s="669"/>
      <c r="BC271" s="681"/>
      <c r="BD271" s="681"/>
      <c r="BE271" s="681"/>
      <c r="BF271" s="306"/>
    </row>
    <row r="272" spans="42:58" x14ac:dyDescent="0.25">
      <c r="AP272" s="669"/>
      <c r="AQ272" s="669"/>
      <c r="BC272" s="681"/>
      <c r="BD272" s="681"/>
      <c r="BE272" s="681"/>
      <c r="BF272" s="306"/>
    </row>
    <row r="273" spans="42:58" x14ac:dyDescent="0.25">
      <c r="AP273" s="669"/>
      <c r="AQ273" s="669"/>
      <c r="BC273" s="681"/>
      <c r="BD273" s="681"/>
      <c r="BE273" s="681"/>
      <c r="BF273" s="306"/>
    </row>
    <row r="274" spans="42:58" x14ac:dyDescent="0.25">
      <c r="AP274" s="669"/>
      <c r="AQ274" s="669"/>
      <c r="BC274" s="681"/>
      <c r="BD274" s="681"/>
      <c r="BE274" s="681"/>
      <c r="BF274" s="306"/>
    </row>
    <row r="275" spans="42:58" x14ac:dyDescent="0.25">
      <c r="AP275" s="669"/>
      <c r="AQ275" s="669"/>
      <c r="BC275" s="681"/>
      <c r="BD275" s="681"/>
      <c r="BE275" s="681"/>
      <c r="BF275" s="306"/>
    </row>
    <row r="276" spans="42:58" x14ac:dyDescent="0.25">
      <c r="AP276" s="669"/>
      <c r="AQ276" s="669"/>
      <c r="BC276" s="681"/>
      <c r="BD276" s="681"/>
      <c r="BE276" s="681"/>
      <c r="BF276" s="306"/>
    </row>
    <row r="277" spans="42:58" x14ac:dyDescent="0.25">
      <c r="AP277" s="669"/>
      <c r="AQ277" s="669"/>
      <c r="BC277" s="681"/>
      <c r="BD277" s="681"/>
      <c r="BE277" s="681"/>
      <c r="BF277" s="306"/>
    </row>
    <row r="278" spans="42:58" x14ac:dyDescent="0.25">
      <c r="AP278" s="669"/>
      <c r="AQ278" s="669"/>
      <c r="BC278" s="681"/>
      <c r="BD278" s="681"/>
      <c r="BE278" s="681"/>
      <c r="BF278" s="306"/>
    </row>
    <row r="279" spans="42:58" x14ac:dyDescent="0.25">
      <c r="AP279" s="669"/>
      <c r="AQ279" s="669"/>
      <c r="BC279" s="681"/>
      <c r="BD279" s="681"/>
      <c r="BE279" s="681"/>
      <c r="BF279" s="306"/>
    </row>
    <row r="280" spans="42:58" x14ac:dyDescent="0.25">
      <c r="AP280" s="669"/>
      <c r="AQ280" s="669"/>
      <c r="BC280" s="681"/>
      <c r="BD280" s="681"/>
      <c r="BE280" s="681"/>
      <c r="BF280" s="306"/>
    </row>
    <row r="281" spans="42:58" x14ac:dyDescent="0.25">
      <c r="AP281" s="669"/>
      <c r="AQ281" s="669"/>
      <c r="BC281" s="681"/>
      <c r="BD281" s="681"/>
      <c r="BE281" s="681"/>
      <c r="BF281" s="306"/>
    </row>
    <row r="282" spans="42:58" x14ac:dyDescent="0.25">
      <c r="AP282" s="669"/>
      <c r="AQ282" s="669"/>
      <c r="BC282" s="681"/>
      <c r="BD282" s="681"/>
      <c r="BE282" s="681"/>
      <c r="BF282" s="306"/>
    </row>
    <row r="283" spans="42:58" x14ac:dyDescent="0.25">
      <c r="AP283" s="669"/>
      <c r="AQ283" s="669"/>
      <c r="BC283" s="681"/>
      <c r="BD283" s="681"/>
      <c r="BE283" s="681"/>
      <c r="BF283" s="306"/>
    </row>
    <row r="284" spans="42:58" x14ac:dyDescent="0.25">
      <c r="AP284" s="669"/>
      <c r="AQ284" s="669"/>
      <c r="BC284" s="681"/>
      <c r="BD284" s="681"/>
      <c r="BE284" s="681"/>
      <c r="BF284" s="306"/>
    </row>
    <row r="285" spans="42:58" x14ac:dyDescent="0.25">
      <c r="AP285" s="669"/>
      <c r="AQ285" s="669"/>
      <c r="BC285" s="681"/>
      <c r="BD285" s="681"/>
      <c r="BE285" s="681"/>
      <c r="BF285" s="306"/>
    </row>
    <row r="286" spans="42:58" x14ac:dyDescent="0.25">
      <c r="AP286" s="669"/>
      <c r="AQ286" s="669"/>
      <c r="BC286" s="681"/>
      <c r="BD286" s="681"/>
      <c r="BE286" s="681"/>
      <c r="BF286" s="306"/>
    </row>
    <row r="287" spans="42:58" x14ac:dyDescent="0.25">
      <c r="AP287" s="669"/>
      <c r="AQ287" s="669"/>
      <c r="BC287" s="681"/>
      <c r="BD287" s="681"/>
      <c r="BE287" s="681"/>
      <c r="BF287" s="306"/>
    </row>
    <row r="288" spans="42:58" x14ac:dyDescent="0.25">
      <c r="AP288" s="669"/>
      <c r="AQ288" s="669"/>
      <c r="BC288" s="681"/>
      <c r="BD288" s="681"/>
      <c r="BE288" s="681"/>
      <c r="BF288" s="306"/>
    </row>
    <row r="289" spans="42:58" x14ac:dyDescent="0.25">
      <c r="AP289" s="669"/>
      <c r="AQ289" s="669"/>
      <c r="BC289" s="681"/>
      <c r="BD289" s="681"/>
      <c r="BE289" s="681"/>
      <c r="BF289" s="306"/>
    </row>
    <row r="290" spans="42:58" x14ac:dyDescent="0.25">
      <c r="AP290" s="669"/>
      <c r="AQ290" s="669"/>
      <c r="BC290" s="681"/>
      <c r="BD290" s="681"/>
      <c r="BE290" s="681"/>
      <c r="BF290" s="306"/>
    </row>
    <row r="291" spans="42:58" x14ac:dyDescent="0.25">
      <c r="AP291" s="669"/>
      <c r="AQ291" s="669"/>
      <c r="BC291" s="681"/>
      <c r="BD291" s="681"/>
      <c r="BE291" s="681"/>
      <c r="BF291" s="306"/>
    </row>
    <row r="292" spans="42:58" x14ac:dyDescent="0.25">
      <c r="AP292" s="669"/>
      <c r="AQ292" s="669"/>
      <c r="BC292" s="681"/>
      <c r="BD292" s="681"/>
      <c r="BE292" s="681"/>
      <c r="BF292" s="306"/>
    </row>
    <row r="293" spans="42:58" x14ac:dyDescent="0.25">
      <c r="AP293" s="669"/>
      <c r="AQ293" s="669"/>
      <c r="BC293" s="681"/>
      <c r="BD293" s="681"/>
      <c r="BE293" s="681"/>
      <c r="BF293" s="306"/>
    </row>
    <row r="294" spans="42:58" x14ac:dyDescent="0.25">
      <c r="AP294" s="669"/>
      <c r="AQ294" s="669"/>
      <c r="BC294" s="681"/>
      <c r="BD294" s="681"/>
      <c r="BE294" s="681"/>
      <c r="BF294" s="306"/>
    </row>
    <row r="295" spans="42:58" x14ac:dyDescent="0.25">
      <c r="AP295" s="669"/>
      <c r="AQ295" s="669"/>
      <c r="BC295" s="681"/>
      <c r="BD295" s="681"/>
      <c r="BE295" s="681"/>
      <c r="BF295" s="306"/>
    </row>
    <row r="296" spans="42:58" x14ac:dyDescent="0.25">
      <c r="AP296" s="669"/>
      <c r="AQ296" s="669"/>
      <c r="BC296" s="681"/>
      <c r="BD296" s="681"/>
      <c r="BE296" s="681"/>
      <c r="BF296" s="306"/>
    </row>
    <row r="297" spans="42:58" x14ac:dyDescent="0.25">
      <c r="AP297" s="669"/>
      <c r="AQ297" s="669"/>
      <c r="BC297" s="681"/>
      <c r="BD297" s="681"/>
      <c r="BE297" s="681"/>
      <c r="BF297" s="306"/>
    </row>
    <row r="298" spans="42:58" x14ac:dyDescent="0.25">
      <c r="AP298" s="669"/>
      <c r="AQ298" s="669"/>
      <c r="BC298" s="681"/>
      <c r="BD298" s="681"/>
      <c r="BE298" s="681"/>
      <c r="BF298" s="306"/>
    </row>
    <row r="299" spans="42:58" x14ac:dyDescent="0.25">
      <c r="AP299" s="669"/>
      <c r="AQ299" s="669"/>
      <c r="BC299" s="681"/>
      <c r="BD299" s="681"/>
      <c r="BE299" s="681"/>
      <c r="BF299" s="306"/>
    </row>
    <row r="300" spans="42:58" x14ac:dyDescent="0.25">
      <c r="AP300" s="669"/>
      <c r="AQ300" s="669"/>
      <c r="BC300" s="681"/>
      <c r="BD300" s="681"/>
      <c r="BE300" s="681"/>
      <c r="BF300" s="306"/>
    </row>
    <row r="301" spans="42:58" x14ac:dyDescent="0.25">
      <c r="AP301" s="669"/>
      <c r="AQ301" s="669"/>
      <c r="BC301" s="681"/>
      <c r="BD301" s="681"/>
      <c r="BE301" s="681"/>
      <c r="BF301" s="306"/>
    </row>
    <row r="302" spans="42:58" x14ac:dyDescent="0.25">
      <c r="AP302" s="669"/>
      <c r="AQ302" s="669"/>
      <c r="BC302" s="681"/>
      <c r="BD302" s="681"/>
      <c r="BE302" s="681"/>
      <c r="BF302" s="306"/>
    </row>
    <row r="303" spans="42:58" x14ac:dyDescent="0.25">
      <c r="AP303" s="669"/>
      <c r="AQ303" s="669"/>
      <c r="BC303" s="681"/>
      <c r="BD303" s="681"/>
      <c r="BE303" s="681"/>
      <c r="BF303" s="306"/>
    </row>
    <row r="304" spans="42:58" x14ac:dyDescent="0.25">
      <c r="AP304" s="669"/>
      <c r="AQ304" s="669"/>
      <c r="BC304" s="681"/>
      <c r="BD304" s="681"/>
      <c r="BE304" s="681"/>
      <c r="BF304" s="306"/>
    </row>
    <row r="305" spans="42:58" x14ac:dyDescent="0.25">
      <c r="AP305" s="669"/>
      <c r="AQ305" s="669"/>
      <c r="BC305" s="681"/>
      <c r="BD305" s="681"/>
      <c r="BE305" s="681"/>
      <c r="BF305" s="306"/>
    </row>
    <row r="306" spans="42:58" x14ac:dyDescent="0.25">
      <c r="AP306" s="669"/>
      <c r="AQ306" s="669"/>
      <c r="BC306" s="681"/>
      <c r="BD306" s="681"/>
      <c r="BE306" s="681"/>
      <c r="BF306" s="306"/>
    </row>
    <row r="307" spans="42:58" x14ac:dyDescent="0.25">
      <c r="AP307" s="669"/>
      <c r="AQ307" s="669"/>
      <c r="BC307" s="681"/>
      <c r="BD307" s="681"/>
      <c r="BE307" s="681"/>
      <c r="BF307" s="306"/>
    </row>
    <row r="308" spans="42:58" x14ac:dyDescent="0.25">
      <c r="AP308" s="669"/>
      <c r="AQ308" s="669"/>
      <c r="BC308" s="681"/>
      <c r="BD308" s="681"/>
      <c r="BE308" s="681"/>
      <c r="BF308" s="306"/>
    </row>
    <row r="309" spans="42:58" x14ac:dyDescent="0.25">
      <c r="AP309" s="669"/>
      <c r="AQ309" s="669"/>
      <c r="BC309" s="681"/>
      <c r="BD309" s="681"/>
      <c r="BE309" s="681"/>
      <c r="BF309" s="306"/>
    </row>
    <row r="310" spans="42:58" x14ac:dyDescent="0.25">
      <c r="AP310" s="669"/>
      <c r="AQ310" s="669"/>
      <c r="BC310" s="681"/>
      <c r="BD310" s="681"/>
      <c r="BE310" s="681"/>
      <c r="BF310" s="306"/>
    </row>
    <row r="311" spans="42:58" x14ac:dyDescent="0.25">
      <c r="AP311" s="669"/>
      <c r="AQ311" s="669"/>
      <c r="BC311" s="681"/>
      <c r="BD311" s="681"/>
      <c r="BE311" s="681"/>
      <c r="BF311" s="306"/>
    </row>
    <row r="312" spans="42:58" x14ac:dyDescent="0.25">
      <c r="AP312" s="669"/>
      <c r="AQ312" s="669"/>
      <c r="BC312" s="681"/>
      <c r="BD312" s="681"/>
      <c r="BE312" s="681"/>
      <c r="BF312" s="306"/>
    </row>
    <row r="313" spans="42:58" x14ac:dyDescent="0.25">
      <c r="AP313" s="669"/>
      <c r="AQ313" s="669"/>
      <c r="BC313" s="681"/>
      <c r="BD313" s="681"/>
      <c r="BE313" s="681"/>
      <c r="BF313" s="306"/>
    </row>
    <row r="314" spans="42:58" x14ac:dyDescent="0.25">
      <c r="AP314" s="669"/>
      <c r="AQ314" s="669"/>
      <c r="BC314" s="681"/>
      <c r="BD314" s="681"/>
      <c r="BE314" s="681"/>
      <c r="BF314" s="306"/>
    </row>
    <row r="315" spans="42:58" x14ac:dyDescent="0.25">
      <c r="AP315" s="669"/>
      <c r="AQ315" s="669"/>
      <c r="BC315" s="681"/>
      <c r="BD315" s="681"/>
      <c r="BE315" s="681"/>
      <c r="BF315" s="306"/>
    </row>
    <row r="316" spans="42:58" x14ac:dyDescent="0.25">
      <c r="AP316" s="669"/>
      <c r="AQ316" s="669"/>
      <c r="BC316" s="681"/>
      <c r="BD316" s="681"/>
      <c r="BE316" s="681"/>
      <c r="BF316" s="306"/>
    </row>
    <row r="317" spans="42:58" x14ac:dyDescent="0.25">
      <c r="AP317" s="669"/>
      <c r="AQ317" s="669"/>
      <c r="BC317" s="681"/>
      <c r="BD317" s="681"/>
      <c r="BE317" s="681"/>
      <c r="BF317" s="306"/>
    </row>
    <row r="318" spans="42:58" x14ac:dyDescent="0.25">
      <c r="AP318" s="669"/>
      <c r="AQ318" s="669"/>
      <c r="BC318" s="681"/>
      <c r="BD318" s="681"/>
      <c r="BE318" s="681"/>
      <c r="BF318" s="306"/>
    </row>
    <row r="319" spans="42:58" x14ac:dyDescent="0.25">
      <c r="AP319" s="669"/>
      <c r="AQ319" s="669"/>
      <c r="BC319" s="681"/>
      <c r="BD319" s="681"/>
      <c r="BE319" s="681"/>
      <c r="BF319" s="306"/>
    </row>
    <row r="320" spans="42:58" x14ac:dyDescent="0.25">
      <c r="AP320" s="669"/>
      <c r="AQ320" s="669"/>
      <c r="BC320" s="681"/>
      <c r="BD320" s="681"/>
      <c r="BE320" s="681"/>
      <c r="BF320" s="306"/>
    </row>
    <row r="321" spans="42:58" x14ac:dyDescent="0.25">
      <c r="AP321" s="669"/>
      <c r="AQ321" s="669"/>
      <c r="BC321" s="681"/>
      <c r="BD321" s="681"/>
      <c r="BE321" s="681"/>
      <c r="BF321" s="306"/>
    </row>
    <row r="322" spans="42:58" x14ac:dyDescent="0.25">
      <c r="AP322" s="669"/>
      <c r="AQ322" s="669"/>
      <c r="BC322" s="681"/>
      <c r="BD322" s="681"/>
      <c r="BE322" s="681"/>
      <c r="BF322" s="306"/>
    </row>
    <row r="323" spans="42:58" x14ac:dyDescent="0.25">
      <c r="AP323" s="669"/>
      <c r="AQ323" s="669"/>
      <c r="BC323" s="681"/>
      <c r="BD323" s="681"/>
      <c r="BE323" s="681"/>
      <c r="BF323" s="306"/>
    </row>
    <row r="324" spans="42:58" x14ac:dyDescent="0.25">
      <c r="AP324" s="669"/>
      <c r="AQ324" s="669"/>
      <c r="BC324" s="681"/>
      <c r="BD324" s="681"/>
      <c r="BE324" s="681"/>
      <c r="BF324" s="306"/>
    </row>
    <row r="325" spans="42:58" x14ac:dyDescent="0.25">
      <c r="AP325" s="669"/>
      <c r="AQ325" s="669"/>
      <c r="BC325" s="681"/>
      <c r="BD325" s="681"/>
      <c r="BE325" s="681"/>
      <c r="BF325" s="306"/>
    </row>
    <row r="326" spans="42:58" x14ac:dyDescent="0.25">
      <c r="AP326" s="669"/>
      <c r="AQ326" s="669"/>
      <c r="BC326" s="681"/>
      <c r="BD326" s="681"/>
      <c r="BE326" s="681"/>
      <c r="BF326" s="306"/>
    </row>
    <row r="327" spans="42:58" x14ac:dyDescent="0.25">
      <c r="AP327" s="669"/>
      <c r="AQ327" s="669"/>
      <c r="BC327" s="681"/>
      <c r="BD327" s="681"/>
      <c r="BE327" s="681"/>
      <c r="BF327" s="306"/>
    </row>
    <row r="328" spans="42:58" x14ac:dyDescent="0.25">
      <c r="AP328" s="669"/>
      <c r="AQ328" s="669"/>
      <c r="BC328" s="681"/>
      <c r="BD328" s="681"/>
      <c r="BE328" s="681"/>
      <c r="BF328" s="306"/>
    </row>
    <row r="329" spans="42:58" x14ac:dyDescent="0.25">
      <c r="AP329" s="669"/>
      <c r="AQ329" s="669"/>
      <c r="BC329" s="681"/>
      <c r="BD329" s="681"/>
      <c r="BE329" s="681"/>
      <c r="BF329" s="306"/>
    </row>
    <row r="330" spans="42:58" x14ac:dyDescent="0.25">
      <c r="AP330" s="669"/>
      <c r="AQ330" s="669"/>
      <c r="BC330" s="681"/>
      <c r="BD330" s="681"/>
      <c r="BE330" s="681"/>
      <c r="BF330" s="306"/>
    </row>
    <row r="331" spans="42:58" x14ac:dyDescent="0.25">
      <c r="AP331" s="669"/>
      <c r="AQ331" s="669"/>
      <c r="BC331" s="681"/>
      <c r="BD331" s="681"/>
      <c r="BE331" s="681"/>
      <c r="BF331" s="306"/>
    </row>
    <row r="332" spans="42:58" x14ac:dyDescent="0.25">
      <c r="AP332" s="669"/>
      <c r="AQ332" s="669"/>
      <c r="BC332" s="681"/>
      <c r="BD332" s="681"/>
      <c r="BE332" s="681"/>
      <c r="BF332" s="306"/>
    </row>
    <row r="333" spans="42:58" x14ac:dyDescent="0.25">
      <c r="AP333" s="669"/>
      <c r="AQ333" s="669"/>
      <c r="BC333" s="681"/>
      <c r="BD333" s="681"/>
      <c r="BE333" s="681"/>
      <c r="BF333" s="306"/>
    </row>
    <row r="334" spans="42:58" x14ac:dyDescent="0.25">
      <c r="AP334" s="669"/>
      <c r="AQ334" s="669"/>
      <c r="BC334" s="681"/>
      <c r="BD334" s="681"/>
      <c r="BE334" s="681"/>
      <c r="BF334" s="306"/>
    </row>
    <row r="335" spans="42:58" x14ac:dyDescent="0.25">
      <c r="AP335" s="669"/>
      <c r="AQ335" s="669"/>
      <c r="BC335" s="681"/>
      <c r="BD335" s="681"/>
      <c r="BE335" s="681"/>
      <c r="BF335" s="306"/>
    </row>
    <row r="336" spans="42:58" x14ac:dyDescent="0.25">
      <c r="AP336" s="669"/>
      <c r="AQ336" s="669"/>
      <c r="BC336" s="681"/>
      <c r="BD336" s="681"/>
      <c r="BE336" s="681"/>
      <c r="BF336" s="306"/>
    </row>
    <row r="337" spans="42:58" x14ac:dyDescent="0.25">
      <c r="AP337" s="669"/>
      <c r="AQ337" s="669"/>
      <c r="BC337" s="681"/>
      <c r="BD337" s="681"/>
      <c r="BE337" s="681"/>
      <c r="BF337" s="306"/>
    </row>
    <row r="338" spans="42:58" x14ac:dyDescent="0.25">
      <c r="AP338" s="669"/>
      <c r="AQ338" s="669"/>
      <c r="BC338" s="681"/>
      <c r="BD338" s="681"/>
      <c r="BE338" s="681"/>
      <c r="BF338" s="306"/>
    </row>
    <row r="339" spans="42:58" x14ac:dyDescent="0.25">
      <c r="AP339" s="669"/>
      <c r="AQ339" s="669"/>
      <c r="BC339" s="681"/>
      <c r="BD339" s="681"/>
      <c r="BE339" s="681"/>
      <c r="BF339" s="306"/>
    </row>
    <row r="340" spans="42:58" x14ac:dyDescent="0.25">
      <c r="AP340" s="669"/>
      <c r="AQ340" s="669"/>
      <c r="BC340" s="681"/>
      <c r="BD340" s="681"/>
      <c r="BE340" s="681"/>
      <c r="BF340" s="306"/>
    </row>
    <row r="341" spans="42:58" x14ac:dyDescent="0.25">
      <c r="AP341" s="669"/>
      <c r="AQ341" s="669"/>
      <c r="BC341" s="681"/>
      <c r="BD341" s="681"/>
      <c r="BE341" s="681"/>
      <c r="BF341" s="306"/>
    </row>
    <row r="342" spans="42:58" x14ac:dyDescent="0.25">
      <c r="AP342" s="669"/>
      <c r="AQ342" s="669"/>
      <c r="BC342" s="681"/>
      <c r="BD342" s="681"/>
      <c r="BE342" s="681"/>
      <c r="BF342" s="306"/>
    </row>
    <row r="343" spans="42:58" x14ac:dyDescent="0.25">
      <c r="AP343" s="669"/>
      <c r="AQ343" s="669"/>
      <c r="BC343" s="681"/>
      <c r="BD343" s="681"/>
      <c r="BE343" s="681"/>
      <c r="BF343" s="306"/>
    </row>
    <row r="344" spans="42:58" x14ac:dyDescent="0.25">
      <c r="AP344" s="669"/>
      <c r="AQ344" s="669"/>
      <c r="BC344" s="681"/>
      <c r="BD344" s="681"/>
      <c r="BE344" s="681"/>
      <c r="BF344" s="306"/>
    </row>
    <row r="345" spans="42:58" x14ac:dyDescent="0.25">
      <c r="AP345" s="669"/>
      <c r="AQ345" s="669"/>
      <c r="BC345" s="681"/>
      <c r="BD345" s="681"/>
      <c r="BE345" s="681"/>
      <c r="BF345" s="306"/>
    </row>
    <row r="346" spans="42:58" x14ac:dyDescent="0.25">
      <c r="AP346" s="669"/>
      <c r="AQ346" s="669"/>
      <c r="BC346" s="681"/>
      <c r="BD346" s="681"/>
      <c r="BE346" s="681"/>
      <c r="BF346" s="306"/>
    </row>
    <row r="347" spans="42:58" x14ac:dyDescent="0.25">
      <c r="AP347" s="669"/>
      <c r="AQ347" s="669"/>
      <c r="BC347" s="681"/>
      <c r="BD347" s="681"/>
      <c r="BE347" s="681"/>
      <c r="BF347" s="306"/>
    </row>
    <row r="348" spans="42:58" x14ac:dyDescent="0.25">
      <c r="AP348" s="669"/>
      <c r="AQ348" s="669"/>
      <c r="BC348" s="681"/>
      <c r="BD348" s="681"/>
      <c r="BE348" s="681"/>
      <c r="BF348" s="306"/>
    </row>
    <row r="349" spans="42:58" x14ac:dyDescent="0.25">
      <c r="AP349" s="669"/>
      <c r="AQ349" s="669"/>
      <c r="BC349" s="681"/>
      <c r="BD349" s="681"/>
      <c r="BE349" s="681"/>
      <c r="BF349" s="306"/>
    </row>
    <row r="350" spans="42:58" x14ac:dyDescent="0.25">
      <c r="AP350" s="669"/>
      <c r="AQ350" s="669"/>
      <c r="BC350" s="681"/>
      <c r="BD350" s="681"/>
      <c r="BE350" s="681"/>
      <c r="BF350" s="306"/>
    </row>
    <row r="351" spans="42:58" x14ac:dyDescent="0.25">
      <c r="AP351" s="669"/>
      <c r="AQ351" s="669"/>
      <c r="BC351" s="681"/>
      <c r="BD351" s="681"/>
      <c r="BE351" s="681"/>
      <c r="BF351" s="306"/>
    </row>
    <row r="352" spans="42:58" x14ac:dyDescent="0.25">
      <c r="AP352" s="669"/>
      <c r="AQ352" s="669"/>
      <c r="BC352" s="681"/>
      <c r="BD352" s="681"/>
      <c r="BE352" s="681"/>
      <c r="BF352" s="306"/>
    </row>
    <row r="353" spans="42:58" x14ac:dyDescent="0.25">
      <c r="AP353" s="669"/>
      <c r="AQ353" s="669"/>
      <c r="BC353" s="681"/>
      <c r="BD353" s="681"/>
      <c r="BE353" s="681"/>
      <c r="BF353" s="306"/>
    </row>
    <row r="354" spans="42:58" x14ac:dyDescent="0.25">
      <c r="AP354" s="669"/>
      <c r="AQ354" s="669"/>
      <c r="BC354" s="681"/>
      <c r="BD354" s="681"/>
      <c r="BE354" s="681"/>
      <c r="BF354" s="306"/>
    </row>
    <row r="355" spans="42:58" x14ac:dyDescent="0.25">
      <c r="AP355" s="669"/>
      <c r="AQ355" s="669"/>
      <c r="BC355" s="681"/>
      <c r="BD355" s="681"/>
      <c r="BE355" s="681"/>
      <c r="BF355" s="306"/>
    </row>
    <row r="356" spans="42:58" x14ac:dyDescent="0.25">
      <c r="AP356" s="669"/>
      <c r="AQ356" s="669"/>
      <c r="BC356" s="681"/>
      <c r="BD356" s="681"/>
      <c r="BE356" s="681"/>
      <c r="BF356" s="306"/>
    </row>
    <row r="357" spans="42:58" x14ac:dyDescent="0.25">
      <c r="AP357" s="669"/>
      <c r="AQ357" s="669"/>
      <c r="BC357" s="681"/>
      <c r="BD357" s="681"/>
      <c r="BE357" s="681"/>
      <c r="BF357" s="306"/>
    </row>
    <row r="358" spans="42:58" x14ac:dyDescent="0.25">
      <c r="AP358" s="669"/>
      <c r="AQ358" s="669"/>
      <c r="BC358" s="681"/>
      <c r="BD358" s="681"/>
      <c r="BE358" s="681"/>
      <c r="BF358" s="306"/>
    </row>
    <row r="359" spans="42:58" x14ac:dyDescent="0.25">
      <c r="AP359" s="669"/>
      <c r="AQ359" s="669"/>
      <c r="BC359" s="681"/>
      <c r="BD359" s="681"/>
      <c r="BE359" s="681"/>
      <c r="BF359" s="306"/>
    </row>
    <row r="360" spans="42:58" x14ac:dyDescent="0.25">
      <c r="AP360" s="669"/>
      <c r="AQ360" s="669"/>
      <c r="BC360" s="681"/>
      <c r="BD360" s="681"/>
      <c r="BE360" s="681"/>
      <c r="BF360" s="306"/>
    </row>
    <row r="361" spans="42:58" x14ac:dyDescent="0.25">
      <c r="AP361" s="669"/>
      <c r="AQ361" s="669"/>
      <c r="BC361" s="681"/>
      <c r="BD361" s="681"/>
      <c r="BE361" s="681"/>
      <c r="BF361" s="306"/>
    </row>
    <row r="362" spans="42:58" x14ac:dyDescent="0.25">
      <c r="AP362" s="669"/>
      <c r="AQ362" s="669"/>
      <c r="BC362" s="681"/>
      <c r="BD362" s="681"/>
      <c r="BE362" s="681"/>
      <c r="BF362" s="306"/>
    </row>
    <row r="363" spans="42:58" x14ac:dyDescent="0.25">
      <c r="AP363" s="669"/>
      <c r="AQ363" s="669"/>
      <c r="BC363" s="681"/>
      <c r="BD363" s="681"/>
      <c r="BE363" s="681"/>
      <c r="BF363" s="306"/>
    </row>
    <row r="364" spans="42:58" x14ac:dyDescent="0.25">
      <c r="AP364" s="669"/>
      <c r="AQ364" s="669"/>
      <c r="BC364" s="681"/>
      <c r="BD364" s="681"/>
      <c r="BE364" s="681"/>
      <c r="BF364" s="306"/>
    </row>
    <row r="365" spans="42:58" x14ac:dyDescent="0.25">
      <c r="AP365" s="669"/>
      <c r="AQ365" s="669"/>
      <c r="BC365" s="681"/>
      <c r="BD365" s="681"/>
      <c r="BE365" s="681"/>
      <c r="BF365" s="306"/>
    </row>
    <row r="366" spans="42:58" x14ac:dyDescent="0.25">
      <c r="AP366" s="669"/>
      <c r="AQ366" s="669"/>
      <c r="BC366" s="681"/>
      <c r="BD366" s="681"/>
      <c r="BE366" s="681"/>
      <c r="BF366" s="306"/>
    </row>
    <row r="367" spans="42:58" x14ac:dyDescent="0.25">
      <c r="AP367" s="669"/>
      <c r="AQ367" s="669"/>
      <c r="BC367" s="681"/>
      <c r="BD367" s="681"/>
      <c r="BE367" s="681"/>
      <c r="BF367" s="306"/>
    </row>
    <row r="368" spans="42:58" x14ac:dyDescent="0.25">
      <c r="AP368" s="669"/>
      <c r="AQ368" s="669"/>
      <c r="BC368" s="681"/>
      <c r="BD368" s="681"/>
      <c r="BE368" s="681"/>
      <c r="BF368" s="306"/>
    </row>
    <row r="369" spans="42:58" x14ac:dyDescent="0.25">
      <c r="AP369" s="669"/>
      <c r="AQ369" s="669"/>
      <c r="BC369" s="681"/>
      <c r="BD369" s="681"/>
      <c r="BE369" s="681"/>
      <c r="BF369" s="306"/>
    </row>
    <row r="370" spans="42:58" x14ac:dyDescent="0.25">
      <c r="AP370" s="669"/>
      <c r="AQ370" s="669"/>
      <c r="BC370" s="681"/>
      <c r="BD370" s="681"/>
      <c r="BE370" s="681"/>
      <c r="BF370" s="306"/>
    </row>
    <row r="371" spans="42:58" x14ac:dyDescent="0.25">
      <c r="AP371" s="669"/>
      <c r="AQ371" s="669"/>
      <c r="BC371" s="681"/>
      <c r="BD371" s="681"/>
      <c r="BE371" s="681"/>
      <c r="BF371" s="306"/>
    </row>
    <row r="372" spans="42:58" x14ac:dyDescent="0.25">
      <c r="AP372" s="669"/>
      <c r="AQ372" s="669"/>
      <c r="BC372" s="681"/>
      <c r="BD372" s="681"/>
      <c r="BE372" s="681"/>
      <c r="BF372" s="306"/>
    </row>
    <row r="373" spans="42:58" x14ac:dyDescent="0.25">
      <c r="AP373" s="669"/>
      <c r="AQ373" s="669"/>
      <c r="BC373" s="681"/>
      <c r="BD373" s="681"/>
      <c r="BE373" s="681"/>
      <c r="BF373" s="306"/>
    </row>
    <row r="374" spans="42:58" x14ac:dyDescent="0.25">
      <c r="AP374" s="669"/>
      <c r="AQ374" s="669"/>
      <c r="BC374" s="681"/>
      <c r="BD374" s="681"/>
      <c r="BE374" s="681"/>
      <c r="BF374" s="306"/>
    </row>
    <row r="375" spans="42:58" x14ac:dyDescent="0.25">
      <c r="AP375" s="669"/>
      <c r="AQ375" s="669"/>
      <c r="BC375" s="681"/>
      <c r="BD375" s="681"/>
      <c r="BE375" s="681"/>
      <c r="BF375" s="306"/>
    </row>
    <row r="376" spans="42:58" x14ac:dyDescent="0.25">
      <c r="AP376" s="669"/>
      <c r="AQ376" s="669"/>
      <c r="BC376" s="681"/>
      <c r="BD376" s="681"/>
      <c r="BE376" s="681"/>
      <c r="BF376" s="306"/>
    </row>
    <row r="377" spans="42:58" x14ac:dyDescent="0.25">
      <c r="AP377" s="669"/>
      <c r="AQ377" s="669"/>
      <c r="BC377" s="681"/>
      <c r="BD377" s="681"/>
      <c r="BE377" s="681"/>
      <c r="BF377" s="306"/>
    </row>
    <row r="378" spans="42:58" x14ac:dyDescent="0.25">
      <c r="AP378" s="669"/>
      <c r="AQ378" s="669"/>
      <c r="BC378" s="681"/>
      <c r="BD378" s="681"/>
      <c r="BE378" s="681"/>
      <c r="BF378" s="306"/>
    </row>
    <row r="379" spans="42:58" x14ac:dyDescent="0.25">
      <c r="AP379" s="669"/>
      <c r="AQ379" s="669"/>
      <c r="BC379" s="681"/>
      <c r="BD379" s="681"/>
      <c r="BE379" s="681"/>
      <c r="BF379" s="306"/>
    </row>
    <row r="380" spans="42:58" x14ac:dyDescent="0.25">
      <c r="AP380" s="669"/>
      <c r="AQ380" s="669"/>
      <c r="BC380" s="681"/>
      <c r="BD380" s="681"/>
      <c r="BE380" s="681"/>
      <c r="BF380" s="306"/>
    </row>
    <row r="381" spans="42:58" x14ac:dyDescent="0.25">
      <c r="AP381" s="669"/>
      <c r="AQ381" s="669"/>
      <c r="BC381" s="681"/>
      <c r="BD381" s="681"/>
      <c r="BE381" s="681"/>
      <c r="BF381" s="306"/>
    </row>
    <row r="382" spans="42:58" x14ac:dyDescent="0.25">
      <c r="AP382" s="669"/>
      <c r="AQ382" s="669"/>
      <c r="BC382" s="681"/>
      <c r="BD382" s="681"/>
      <c r="BE382" s="681"/>
      <c r="BF382" s="306"/>
    </row>
    <row r="383" spans="42:58" x14ac:dyDescent="0.25">
      <c r="AP383" s="669"/>
      <c r="AQ383" s="669"/>
      <c r="BC383" s="681"/>
      <c r="BD383" s="681"/>
      <c r="BE383" s="681"/>
      <c r="BF383" s="306"/>
    </row>
    <row r="384" spans="42:58" x14ac:dyDescent="0.25">
      <c r="AP384" s="669"/>
      <c r="AQ384" s="669"/>
      <c r="BC384" s="681"/>
      <c r="BD384" s="681"/>
      <c r="BE384" s="681"/>
      <c r="BF384" s="306"/>
    </row>
    <row r="385" spans="42:58" x14ac:dyDescent="0.25">
      <c r="AP385" s="669"/>
      <c r="AQ385" s="669"/>
      <c r="BC385" s="681"/>
      <c r="BD385" s="681"/>
      <c r="BE385" s="681"/>
      <c r="BF385" s="306"/>
    </row>
    <row r="386" spans="42:58" x14ac:dyDescent="0.25">
      <c r="AP386" s="669"/>
      <c r="AQ386" s="669"/>
      <c r="BC386" s="681"/>
      <c r="BD386" s="681"/>
      <c r="BE386" s="681"/>
      <c r="BF386" s="306"/>
    </row>
    <row r="387" spans="42:58" x14ac:dyDescent="0.25">
      <c r="AP387" s="669"/>
      <c r="AQ387" s="669"/>
      <c r="BC387" s="681"/>
      <c r="BD387" s="681"/>
      <c r="BE387" s="681"/>
      <c r="BF387" s="306"/>
    </row>
    <row r="388" spans="42:58" x14ac:dyDescent="0.25">
      <c r="AP388" s="669"/>
      <c r="AQ388" s="669"/>
      <c r="BC388" s="681"/>
      <c r="BD388" s="681"/>
      <c r="BE388" s="681"/>
      <c r="BF388" s="306"/>
    </row>
    <row r="389" spans="42:58" x14ac:dyDescent="0.25">
      <c r="AP389" s="669"/>
      <c r="AQ389" s="669"/>
      <c r="BC389" s="681"/>
      <c r="BD389" s="681"/>
      <c r="BE389" s="681"/>
      <c r="BF389" s="306"/>
    </row>
    <row r="390" spans="42:58" x14ac:dyDescent="0.25">
      <c r="AP390" s="669"/>
      <c r="AQ390" s="669"/>
      <c r="BC390" s="681"/>
      <c r="BD390" s="681"/>
      <c r="BE390" s="681"/>
      <c r="BF390" s="306"/>
    </row>
    <row r="391" spans="42:58" x14ac:dyDescent="0.25">
      <c r="AP391" s="669"/>
      <c r="AQ391" s="669"/>
      <c r="BC391" s="681"/>
      <c r="BD391" s="681"/>
      <c r="BE391" s="681"/>
      <c r="BF391" s="306"/>
    </row>
    <row r="392" spans="42:58" x14ac:dyDescent="0.25">
      <c r="AP392" s="669"/>
      <c r="AQ392" s="669"/>
      <c r="BC392" s="681"/>
      <c r="BD392" s="681"/>
      <c r="BE392" s="681"/>
      <c r="BF392" s="306"/>
    </row>
    <row r="393" spans="42:58" x14ac:dyDescent="0.25">
      <c r="AP393" s="669"/>
      <c r="AQ393" s="669"/>
      <c r="BC393" s="681"/>
      <c r="BD393" s="681"/>
      <c r="BE393" s="681"/>
      <c r="BF393" s="306"/>
    </row>
    <row r="394" spans="42:58" x14ac:dyDescent="0.25">
      <c r="AP394" s="669"/>
      <c r="AQ394" s="669"/>
      <c r="BC394" s="681"/>
      <c r="BD394" s="681"/>
      <c r="BE394" s="681"/>
      <c r="BF394" s="306"/>
    </row>
    <row r="395" spans="42:58" x14ac:dyDescent="0.25">
      <c r="AP395" s="669"/>
      <c r="AQ395" s="669"/>
      <c r="BC395" s="681"/>
      <c r="BD395" s="681"/>
      <c r="BE395" s="681"/>
      <c r="BF395" s="306"/>
    </row>
    <row r="396" spans="42:58" x14ac:dyDescent="0.25">
      <c r="AP396" s="669"/>
      <c r="AQ396" s="669"/>
      <c r="BC396" s="681"/>
      <c r="BD396" s="681"/>
      <c r="BE396" s="681"/>
      <c r="BF396" s="306"/>
    </row>
    <row r="397" spans="42:58" x14ac:dyDescent="0.25">
      <c r="AP397" s="669"/>
      <c r="AQ397" s="669"/>
      <c r="BC397" s="681"/>
      <c r="BD397" s="681"/>
      <c r="BE397" s="681"/>
      <c r="BF397" s="306"/>
    </row>
    <row r="398" spans="42:58" x14ac:dyDescent="0.25">
      <c r="AP398" s="669"/>
      <c r="AQ398" s="669"/>
      <c r="BC398" s="681"/>
      <c r="BD398" s="681"/>
      <c r="BE398" s="681"/>
      <c r="BF398" s="306"/>
    </row>
    <row r="399" spans="42:58" x14ac:dyDescent="0.25">
      <c r="AP399" s="669"/>
      <c r="AQ399" s="669"/>
      <c r="BC399" s="681"/>
      <c r="BD399" s="681"/>
      <c r="BE399" s="681"/>
      <c r="BF399" s="306"/>
    </row>
    <row r="400" spans="42:58" x14ac:dyDescent="0.25">
      <c r="AP400" s="669"/>
      <c r="AQ400" s="669"/>
      <c r="BC400" s="681"/>
      <c r="BD400" s="681"/>
      <c r="BE400" s="681"/>
      <c r="BF400" s="306"/>
    </row>
    <row r="401" spans="42:58" x14ac:dyDescent="0.25">
      <c r="AP401" s="669"/>
      <c r="AQ401" s="669"/>
      <c r="BC401" s="681"/>
      <c r="BD401" s="681"/>
      <c r="BE401" s="681"/>
      <c r="BF401" s="306"/>
    </row>
    <row r="402" spans="42:58" x14ac:dyDescent="0.25">
      <c r="AP402" s="669"/>
      <c r="AQ402" s="669"/>
      <c r="BC402" s="681"/>
      <c r="BD402" s="681"/>
      <c r="BE402" s="681"/>
      <c r="BF402" s="306"/>
    </row>
    <row r="403" spans="42:58" x14ac:dyDescent="0.25">
      <c r="AP403" s="669"/>
      <c r="AQ403" s="669"/>
      <c r="BC403" s="681"/>
      <c r="BD403" s="681"/>
      <c r="BE403" s="681"/>
      <c r="BF403" s="306"/>
    </row>
    <row r="404" spans="42:58" x14ac:dyDescent="0.25">
      <c r="AP404" s="669"/>
      <c r="AQ404" s="669"/>
      <c r="BC404" s="681"/>
      <c r="BD404" s="681"/>
      <c r="BE404" s="681"/>
      <c r="BF404" s="306"/>
    </row>
    <row r="405" spans="42:58" x14ac:dyDescent="0.25">
      <c r="AP405" s="669"/>
      <c r="AQ405" s="669"/>
      <c r="BC405" s="681"/>
      <c r="BD405" s="681"/>
      <c r="BE405" s="681"/>
      <c r="BF405" s="306"/>
    </row>
    <row r="406" spans="42:58" x14ac:dyDescent="0.25">
      <c r="AP406" s="669"/>
      <c r="AQ406" s="669"/>
      <c r="BC406" s="681"/>
      <c r="BD406" s="681"/>
      <c r="BE406" s="681"/>
      <c r="BF406" s="306"/>
    </row>
    <row r="407" spans="42:58" x14ac:dyDescent="0.25">
      <c r="AP407" s="669"/>
      <c r="AQ407" s="669"/>
      <c r="BC407" s="681"/>
      <c r="BD407" s="681"/>
      <c r="BE407" s="681"/>
      <c r="BF407" s="306"/>
    </row>
    <row r="408" spans="42:58" x14ac:dyDescent="0.25">
      <c r="AP408" s="669"/>
      <c r="AQ408" s="669"/>
      <c r="BC408" s="681"/>
      <c r="BD408" s="681"/>
      <c r="BE408" s="681"/>
      <c r="BF408" s="306"/>
    </row>
    <row r="409" spans="42:58" x14ac:dyDescent="0.25">
      <c r="AP409" s="669"/>
      <c r="AQ409" s="669"/>
      <c r="BC409" s="681"/>
      <c r="BD409" s="681"/>
      <c r="BE409" s="681"/>
      <c r="BF409" s="306"/>
    </row>
    <row r="410" spans="42:58" x14ac:dyDescent="0.25">
      <c r="AP410" s="669"/>
      <c r="AQ410" s="669"/>
      <c r="BC410" s="681"/>
      <c r="BD410" s="681"/>
      <c r="BE410" s="681"/>
      <c r="BF410" s="306"/>
    </row>
    <row r="411" spans="42:58" x14ac:dyDescent="0.25">
      <c r="AP411" s="669"/>
      <c r="AQ411" s="669"/>
      <c r="BC411" s="681"/>
      <c r="BD411" s="681"/>
      <c r="BE411" s="681"/>
      <c r="BF411" s="306"/>
    </row>
    <row r="412" spans="42:58" x14ac:dyDescent="0.25">
      <c r="AP412" s="669"/>
      <c r="AQ412" s="669"/>
      <c r="BC412" s="681"/>
      <c r="BD412" s="681"/>
      <c r="BE412" s="681"/>
      <c r="BF412" s="306"/>
    </row>
    <row r="413" spans="42:58" x14ac:dyDescent="0.25">
      <c r="AP413" s="669"/>
      <c r="AQ413" s="669"/>
      <c r="BC413" s="681"/>
      <c r="BD413" s="681"/>
      <c r="BE413" s="681"/>
      <c r="BF413" s="306"/>
    </row>
    <row r="414" spans="42:58" x14ac:dyDescent="0.25">
      <c r="AP414" s="669"/>
      <c r="AQ414" s="669"/>
      <c r="BC414" s="681"/>
      <c r="BD414" s="681"/>
      <c r="BE414" s="681"/>
      <c r="BF414" s="306"/>
    </row>
    <row r="415" spans="42:58" x14ac:dyDescent="0.25">
      <c r="AP415" s="669"/>
      <c r="AQ415" s="669"/>
      <c r="BC415" s="681"/>
      <c r="BD415" s="681"/>
      <c r="BE415" s="681"/>
      <c r="BF415" s="306"/>
    </row>
    <row r="416" spans="42:58" x14ac:dyDescent="0.25">
      <c r="AP416" s="669"/>
      <c r="AQ416" s="669"/>
      <c r="BC416" s="681"/>
      <c r="BD416" s="681"/>
      <c r="BE416" s="681"/>
      <c r="BF416" s="306"/>
    </row>
    <row r="417" spans="42:58" x14ac:dyDescent="0.25">
      <c r="AP417" s="669"/>
      <c r="AQ417" s="669"/>
      <c r="BC417" s="681"/>
      <c r="BD417" s="681"/>
      <c r="BE417" s="681"/>
      <c r="BF417" s="306"/>
    </row>
    <row r="418" spans="42:58" x14ac:dyDescent="0.25">
      <c r="AP418" s="669"/>
      <c r="AQ418" s="669"/>
      <c r="BC418" s="681"/>
      <c r="BD418" s="681"/>
      <c r="BE418" s="681"/>
      <c r="BF418" s="306"/>
    </row>
    <row r="419" spans="42:58" x14ac:dyDescent="0.25">
      <c r="AP419" s="669"/>
      <c r="AQ419" s="669"/>
      <c r="BC419" s="681"/>
      <c r="BD419" s="681"/>
      <c r="BE419" s="681"/>
      <c r="BF419" s="306"/>
    </row>
    <row r="420" spans="42:58" x14ac:dyDescent="0.25">
      <c r="AP420" s="669"/>
      <c r="AQ420" s="669"/>
      <c r="BC420" s="681"/>
      <c r="BD420" s="681"/>
      <c r="BE420" s="681"/>
      <c r="BF420" s="306"/>
    </row>
    <row r="421" spans="42:58" x14ac:dyDescent="0.25">
      <c r="AP421" s="669"/>
      <c r="AQ421" s="669"/>
      <c r="BC421" s="681"/>
      <c r="BD421" s="681"/>
      <c r="BE421" s="681"/>
      <c r="BF421" s="306"/>
    </row>
    <row r="422" spans="42:58" x14ac:dyDescent="0.25">
      <c r="AP422" s="669"/>
      <c r="AQ422" s="669"/>
      <c r="BC422" s="681"/>
      <c r="BD422" s="681"/>
      <c r="BE422" s="681"/>
      <c r="BF422" s="306"/>
    </row>
    <row r="423" spans="42:58" x14ac:dyDescent="0.25">
      <c r="AP423" s="669"/>
      <c r="AQ423" s="669"/>
      <c r="BC423" s="681"/>
      <c r="BD423" s="681"/>
      <c r="BE423" s="681"/>
      <c r="BF423" s="306"/>
    </row>
    <row r="424" spans="42:58" x14ac:dyDescent="0.25">
      <c r="AP424" s="669"/>
      <c r="AQ424" s="669"/>
      <c r="BC424" s="681"/>
      <c r="BD424" s="681"/>
      <c r="BE424" s="681"/>
      <c r="BF424" s="306"/>
    </row>
    <row r="425" spans="42:58" x14ac:dyDescent="0.25">
      <c r="AP425" s="669"/>
      <c r="AQ425" s="669"/>
      <c r="BC425" s="681"/>
      <c r="BD425" s="681"/>
      <c r="BE425" s="681"/>
      <c r="BF425" s="306"/>
    </row>
    <row r="426" spans="42:58" x14ac:dyDescent="0.25">
      <c r="AP426" s="669"/>
      <c r="AQ426" s="669"/>
      <c r="BC426" s="681"/>
      <c r="BD426" s="681"/>
      <c r="BE426" s="681"/>
      <c r="BF426" s="306"/>
    </row>
    <row r="427" spans="42:58" x14ac:dyDescent="0.25">
      <c r="AP427" s="669"/>
      <c r="AQ427" s="669"/>
      <c r="BC427" s="681"/>
      <c r="BD427" s="681"/>
      <c r="BE427" s="681"/>
      <c r="BF427" s="306"/>
    </row>
    <row r="428" spans="42:58" x14ac:dyDescent="0.25">
      <c r="AP428" s="669"/>
      <c r="AQ428" s="669"/>
      <c r="BC428" s="681"/>
      <c r="BD428" s="681"/>
      <c r="BE428" s="681"/>
      <c r="BF428" s="306"/>
    </row>
    <row r="429" spans="42:58" x14ac:dyDescent="0.25">
      <c r="AP429" s="669"/>
      <c r="AQ429" s="669"/>
      <c r="BC429" s="681"/>
      <c r="BD429" s="681"/>
      <c r="BE429" s="681"/>
      <c r="BF429" s="306"/>
    </row>
    <row r="430" spans="42:58" x14ac:dyDescent="0.25">
      <c r="AP430" s="669"/>
      <c r="AQ430" s="669"/>
      <c r="BC430" s="681"/>
      <c r="BD430" s="681"/>
      <c r="BE430" s="681"/>
      <c r="BF430" s="306"/>
    </row>
    <row r="431" spans="42:58" x14ac:dyDescent="0.25">
      <c r="AP431" s="669"/>
      <c r="AQ431" s="669"/>
      <c r="BC431" s="681"/>
      <c r="BD431" s="681"/>
      <c r="BE431" s="681"/>
      <c r="BF431" s="306"/>
    </row>
    <row r="432" spans="42:58" x14ac:dyDescent="0.25">
      <c r="AP432" s="669"/>
      <c r="AQ432" s="669"/>
      <c r="BC432" s="681"/>
      <c r="BD432" s="681"/>
      <c r="BE432" s="681"/>
      <c r="BF432" s="306"/>
    </row>
    <row r="433" spans="42:58" x14ac:dyDescent="0.25">
      <c r="AP433" s="669"/>
      <c r="AQ433" s="669"/>
      <c r="BC433" s="681"/>
      <c r="BD433" s="681"/>
      <c r="BE433" s="681"/>
      <c r="BF433" s="306"/>
    </row>
    <row r="434" spans="42:58" x14ac:dyDescent="0.25">
      <c r="AP434" s="669"/>
      <c r="AQ434" s="669"/>
      <c r="BC434" s="681"/>
      <c r="BD434" s="681"/>
      <c r="BE434" s="681"/>
      <c r="BF434" s="306"/>
    </row>
    <row r="435" spans="42:58" x14ac:dyDescent="0.25">
      <c r="AP435" s="669"/>
      <c r="AQ435" s="669"/>
      <c r="BC435" s="681"/>
      <c r="BD435" s="681"/>
      <c r="BE435" s="681"/>
      <c r="BF435" s="306"/>
    </row>
    <row r="436" spans="42:58" x14ac:dyDescent="0.25">
      <c r="AP436" s="669"/>
      <c r="AQ436" s="669"/>
      <c r="BC436" s="681"/>
      <c r="BD436" s="681"/>
      <c r="BE436" s="681"/>
      <c r="BF436" s="306"/>
    </row>
    <row r="437" spans="42:58" x14ac:dyDescent="0.25">
      <c r="AP437" s="669"/>
      <c r="AQ437" s="669"/>
      <c r="BC437" s="681"/>
      <c r="BD437" s="681"/>
      <c r="BE437" s="681"/>
      <c r="BF437" s="306"/>
    </row>
    <row r="438" spans="42:58" x14ac:dyDescent="0.25">
      <c r="AP438" s="669"/>
      <c r="AQ438" s="669"/>
      <c r="BC438" s="681"/>
      <c r="BD438" s="681"/>
      <c r="BE438" s="681"/>
      <c r="BF438" s="306"/>
    </row>
    <row r="439" spans="42:58" x14ac:dyDescent="0.25">
      <c r="AP439" s="669"/>
      <c r="AQ439" s="669"/>
      <c r="BC439" s="681"/>
      <c r="BD439" s="681"/>
      <c r="BE439" s="681"/>
      <c r="BF439" s="306"/>
    </row>
    <row r="440" spans="42:58" x14ac:dyDescent="0.25">
      <c r="AP440" s="669"/>
      <c r="AQ440" s="669"/>
      <c r="BC440" s="681"/>
      <c r="BD440" s="681"/>
      <c r="BE440" s="681"/>
      <c r="BF440" s="306"/>
    </row>
    <row r="441" spans="42:58" x14ac:dyDescent="0.25">
      <c r="AP441" s="669"/>
      <c r="AQ441" s="669"/>
      <c r="BC441" s="681"/>
      <c r="BD441" s="681"/>
      <c r="BE441" s="681"/>
      <c r="BF441" s="306"/>
    </row>
    <row r="442" spans="42:58" x14ac:dyDescent="0.25">
      <c r="AP442" s="669"/>
      <c r="AQ442" s="669"/>
      <c r="BC442" s="681"/>
      <c r="BD442" s="681"/>
      <c r="BE442" s="681"/>
      <c r="BF442" s="306"/>
    </row>
    <row r="443" spans="42:58" x14ac:dyDescent="0.25">
      <c r="AP443" s="669"/>
      <c r="AQ443" s="669"/>
      <c r="BC443" s="681"/>
      <c r="BD443" s="681"/>
      <c r="BE443" s="681"/>
      <c r="BF443" s="306"/>
    </row>
    <row r="444" spans="42:58" x14ac:dyDescent="0.25">
      <c r="AP444" s="669"/>
      <c r="AQ444" s="669"/>
      <c r="BC444" s="681"/>
      <c r="BD444" s="681"/>
      <c r="BE444" s="681"/>
      <c r="BF444" s="306"/>
    </row>
    <row r="445" spans="42:58" x14ac:dyDescent="0.25">
      <c r="AP445" s="669"/>
      <c r="AQ445" s="669"/>
      <c r="BC445" s="681"/>
      <c r="BD445" s="681"/>
      <c r="BE445" s="681"/>
      <c r="BF445" s="306"/>
    </row>
    <row r="446" spans="42:58" x14ac:dyDescent="0.25">
      <c r="AP446" s="669"/>
      <c r="AQ446" s="669"/>
      <c r="BC446" s="681"/>
      <c r="BD446" s="681"/>
      <c r="BE446" s="681"/>
      <c r="BF446" s="306"/>
    </row>
    <row r="447" spans="42:58" x14ac:dyDescent="0.25">
      <c r="AP447" s="669"/>
      <c r="AQ447" s="669"/>
      <c r="BC447" s="681"/>
      <c r="BD447" s="681"/>
      <c r="BE447" s="681"/>
      <c r="BF447" s="306"/>
    </row>
    <row r="448" spans="42:58" x14ac:dyDescent="0.25">
      <c r="AP448" s="669"/>
      <c r="AQ448" s="669"/>
      <c r="BC448" s="681"/>
      <c r="BD448" s="681"/>
      <c r="BE448" s="681"/>
      <c r="BF448" s="306"/>
    </row>
    <row r="449" spans="42:58" x14ac:dyDescent="0.25">
      <c r="AP449" s="669"/>
      <c r="AQ449" s="669"/>
      <c r="BC449" s="681"/>
      <c r="BD449" s="681"/>
      <c r="BE449" s="681"/>
      <c r="BF449" s="306"/>
    </row>
    <row r="450" spans="42:58" x14ac:dyDescent="0.25">
      <c r="AP450" s="669"/>
      <c r="AQ450" s="669"/>
      <c r="BC450" s="681"/>
      <c r="BD450" s="681"/>
      <c r="BE450" s="681"/>
      <c r="BF450" s="306"/>
    </row>
    <row r="451" spans="42:58" x14ac:dyDescent="0.25">
      <c r="AP451" s="669"/>
      <c r="AQ451" s="669"/>
      <c r="BC451" s="681"/>
      <c r="BD451" s="681"/>
      <c r="BE451" s="681"/>
      <c r="BF451" s="306"/>
    </row>
    <row r="452" spans="42:58" x14ac:dyDescent="0.25">
      <c r="AP452" s="669"/>
      <c r="AQ452" s="669"/>
      <c r="BC452" s="681"/>
      <c r="BD452" s="681"/>
      <c r="BE452" s="681"/>
      <c r="BF452" s="306"/>
    </row>
    <row r="453" spans="42:58" x14ac:dyDescent="0.25">
      <c r="AP453" s="669"/>
      <c r="AQ453" s="669"/>
      <c r="BC453" s="681"/>
      <c r="BD453" s="681"/>
      <c r="BE453" s="681"/>
      <c r="BF453" s="306"/>
    </row>
    <row r="454" spans="42:58" x14ac:dyDescent="0.25">
      <c r="AP454" s="669"/>
      <c r="AQ454" s="669"/>
      <c r="BC454" s="681"/>
      <c r="BD454" s="681"/>
      <c r="BE454" s="681"/>
      <c r="BF454" s="306"/>
    </row>
    <row r="455" spans="42:58" x14ac:dyDescent="0.25">
      <c r="AP455" s="669"/>
      <c r="AQ455" s="669"/>
      <c r="BC455" s="681"/>
      <c r="BD455" s="681"/>
      <c r="BE455" s="681"/>
      <c r="BF455" s="306"/>
    </row>
    <row r="456" spans="42:58" x14ac:dyDescent="0.25">
      <c r="AP456" s="669"/>
      <c r="AQ456" s="669"/>
      <c r="BC456" s="681"/>
      <c r="BD456" s="681"/>
      <c r="BE456" s="681"/>
      <c r="BF456" s="306"/>
    </row>
    <row r="457" spans="42:58" x14ac:dyDescent="0.25">
      <c r="AP457" s="669"/>
      <c r="AQ457" s="669"/>
      <c r="BC457" s="681"/>
      <c r="BD457" s="681"/>
      <c r="BE457" s="681"/>
      <c r="BF457" s="306"/>
    </row>
    <row r="458" spans="42:58" x14ac:dyDescent="0.25">
      <c r="AP458" s="669"/>
      <c r="AQ458" s="669"/>
      <c r="BC458" s="681"/>
      <c r="BD458" s="681"/>
      <c r="BE458" s="681"/>
      <c r="BF458" s="306"/>
    </row>
    <row r="459" spans="42:58" x14ac:dyDescent="0.25">
      <c r="AP459" s="669"/>
      <c r="AQ459" s="669"/>
      <c r="BC459" s="681"/>
      <c r="BD459" s="681"/>
      <c r="BE459" s="681"/>
      <c r="BF459" s="306"/>
    </row>
    <row r="460" spans="42:58" x14ac:dyDescent="0.25">
      <c r="AP460" s="669"/>
      <c r="AQ460" s="669"/>
      <c r="BC460" s="681"/>
      <c r="BD460" s="681"/>
      <c r="BE460" s="681"/>
      <c r="BF460" s="306"/>
    </row>
    <row r="461" spans="42:58" x14ac:dyDescent="0.25">
      <c r="AP461" s="669"/>
      <c r="AQ461" s="669"/>
      <c r="BC461" s="681"/>
      <c r="BD461" s="681"/>
      <c r="BE461" s="681"/>
      <c r="BF461" s="306"/>
    </row>
    <row r="462" spans="42:58" x14ac:dyDescent="0.25">
      <c r="AP462" s="669"/>
      <c r="AQ462" s="669"/>
      <c r="BC462" s="681"/>
      <c r="BD462" s="681"/>
      <c r="BE462" s="681"/>
      <c r="BF462" s="306"/>
    </row>
    <row r="463" spans="42:58" x14ac:dyDescent="0.25">
      <c r="AP463" s="669"/>
      <c r="AQ463" s="669"/>
      <c r="BC463" s="681"/>
      <c r="BD463" s="681"/>
      <c r="BE463" s="681"/>
      <c r="BF463" s="306"/>
    </row>
    <row r="464" spans="42:58" x14ac:dyDescent="0.25">
      <c r="AP464" s="669"/>
      <c r="AQ464" s="669"/>
      <c r="BC464" s="681"/>
      <c r="BD464" s="681"/>
      <c r="BE464" s="681"/>
      <c r="BF464" s="306"/>
    </row>
    <row r="465" spans="42:58" x14ac:dyDescent="0.25">
      <c r="AP465" s="669"/>
      <c r="AQ465" s="669"/>
      <c r="BC465" s="681"/>
      <c r="BD465" s="681"/>
      <c r="BE465" s="681"/>
      <c r="BF465" s="306"/>
    </row>
    <row r="466" spans="42:58" x14ac:dyDescent="0.25">
      <c r="AP466" s="669"/>
      <c r="AQ466" s="669"/>
      <c r="BC466" s="681"/>
      <c r="BD466" s="681"/>
      <c r="BE466" s="681"/>
      <c r="BF466" s="306"/>
    </row>
    <row r="467" spans="42:58" x14ac:dyDescent="0.25">
      <c r="AP467" s="669"/>
      <c r="AQ467" s="669"/>
      <c r="BC467" s="681"/>
      <c r="BD467" s="681"/>
      <c r="BE467" s="681"/>
      <c r="BF467" s="306"/>
    </row>
    <row r="468" spans="42:58" x14ac:dyDescent="0.25">
      <c r="AP468" s="669"/>
      <c r="AQ468" s="669"/>
      <c r="BC468" s="681"/>
      <c r="BD468" s="681"/>
      <c r="BE468" s="681"/>
      <c r="BF468" s="306"/>
    </row>
    <row r="469" spans="42:58" x14ac:dyDescent="0.25">
      <c r="AP469" s="669"/>
      <c r="AQ469" s="669"/>
      <c r="BC469" s="681"/>
      <c r="BD469" s="681"/>
      <c r="BE469" s="681"/>
      <c r="BF469" s="306"/>
    </row>
    <row r="470" spans="42:58" x14ac:dyDescent="0.25">
      <c r="AP470" s="669"/>
      <c r="AQ470" s="669"/>
      <c r="BC470" s="681"/>
      <c r="BD470" s="681"/>
      <c r="BE470" s="681"/>
      <c r="BF470" s="306"/>
    </row>
    <row r="471" spans="42:58" x14ac:dyDescent="0.25">
      <c r="AP471" s="669"/>
      <c r="AQ471" s="669"/>
      <c r="BC471" s="681"/>
      <c r="BD471" s="681"/>
      <c r="BE471" s="681"/>
      <c r="BF471" s="306"/>
    </row>
    <row r="472" spans="42:58" x14ac:dyDescent="0.25">
      <c r="AP472" s="669"/>
      <c r="AQ472" s="669"/>
      <c r="BC472" s="681"/>
      <c r="BD472" s="681"/>
      <c r="BE472" s="681"/>
      <c r="BF472" s="306"/>
    </row>
    <row r="473" spans="42:58" x14ac:dyDescent="0.25">
      <c r="AP473" s="669"/>
      <c r="AQ473" s="669"/>
      <c r="BC473" s="681"/>
      <c r="BD473" s="681"/>
      <c r="BE473" s="681"/>
      <c r="BF473" s="306"/>
    </row>
    <row r="474" spans="42:58" x14ac:dyDescent="0.25">
      <c r="AP474" s="669"/>
      <c r="AQ474" s="669"/>
      <c r="BC474" s="681"/>
      <c r="BD474" s="681"/>
      <c r="BE474" s="681"/>
      <c r="BF474" s="306"/>
    </row>
    <row r="475" spans="42:58" x14ac:dyDescent="0.25">
      <c r="AP475" s="669"/>
      <c r="AQ475" s="669"/>
      <c r="BC475" s="681"/>
      <c r="BD475" s="681"/>
      <c r="BE475" s="681"/>
      <c r="BF475" s="306"/>
    </row>
    <row r="476" spans="42:58" x14ac:dyDescent="0.25">
      <c r="AP476" s="669"/>
      <c r="AQ476" s="669"/>
      <c r="BC476" s="681"/>
      <c r="BD476" s="681"/>
      <c r="BE476" s="681"/>
      <c r="BF476" s="306"/>
    </row>
    <row r="477" spans="42:58" x14ac:dyDescent="0.25">
      <c r="AP477" s="669"/>
      <c r="AQ477" s="669"/>
      <c r="BC477" s="681"/>
      <c r="BD477" s="681"/>
      <c r="BE477" s="681"/>
      <c r="BF477" s="306"/>
    </row>
    <row r="478" spans="42:58" x14ac:dyDescent="0.25">
      <c r="AP478" s="669"/>
      <c r="AQ478" s="669"/>
      <c r="BC478" s="681"/>
      <c r="BD478" s="681"/>
      <c r="BE478" s="681"/>
      <c r="BF478" s="306"/>
    </row>
    <row r="479" spans="42:58" x14ac:dyDescent="0.25">
      <c r="AP479" s="669"/>
      <c r="AQ479" s="669"/>
      <c r="BC479" s="681"/>
      <c r="BD479" s="681"/>
      <c r="BE479" s="681"/>
      <c r="BF479" s="306"/>
    </row>
    <row r="480" spans="42:58" x14ac:dyDescent="0.25">
      <c r="AP480" s="669"/>
      <c r="AQ480" s="669"/>
      <c r="BC480" s="681"/>
      <c r="BD480" s="681"/>
      <c r="BE480" s="681"/>
      <c r="BF480" s="306"/>
    </row>
    <row r="481" spans="42:58" x14ac:dyDescent="0.25">
      <c r="AP481" s="669"/>
      <c r="AQ481" s="669"/>
      <c r="BC481" s="681"/>
      <c r="BD481" s="681"/>
      <c r="BE481" s="681"/>
      <c r="BF481" s="306"/>
    </row>
    <row r="482" spans="42:58" x14ac:dyDescent="0.25">
      <c r="AP482" s="669"/>
      <c r="AQ482" s="669"/>
      <c r="BC482" s="681"/>
      <c r="BD482" s="681"/>
      <c r="BE482" s="681"/>
      <c r="BF482" s="306"/>
    </row>
    <row r="483" spans="42:58" x14ac:dyDescent="0.25">
      <c r="AP483" s="669"/>
      <c r="AQ483" s="669"/>
      <c r="BC483" s="681"/>
      <c r="BD483" s="681"/>
      <c r="BE483" s="681"/>
      <c r="BF483" s="306"/>
    </row>
    <row r="484" spans="42:58" x14ac:dyDescent="0.25">
      <c r="AP484" s="669"/>
      <c r="AQ484" s="669"/>
      <c r="BC484" s="681"/>
      <c r="BD484" s="681"/>
      <c r="BE484" s="681"/>
      <c r="BF484" s="306"/>
    </row>
    <row r="485" spans="42:58" x14ac:dyDescent="0.25">
      <c r="AP485" s="669"/>
      <c r="AQ485" s="669"/>
      <c r="BC485" s="681"/>
      <c r="BD485" s="681"/>
      <c r="BE485" s="681"/>
      <c r="BF485" s="306"/>
    </row>
    <row r="486" spans="42:58" x14ac:dyDescent="0.25">
      <c r="AP486" s="669"/>
      <c r="AQ486" s="669"/>
      <c r="BC486" s="681"/>
      <c r="BD486" s="681"/>
      <c r="BE486" s="681"/>
      <c r="BF486" s="306"/>
    </row>
    <row r="487" spans="42:58" x14ac:dyDescent="0.25">
      <c r="AP487" s="669"/>
      <c r="AQ487" s="669"/>
      <c r="BC487" s="681"/>
      <c r="BD487" s="681"/>
      <c r="BE487" s="681"/>
      <c r="BF487" s="306"/>
    </row>
    <row r="488" spans="42:58" x14ac:dyDescent="0.25">
      <c r="AP488" s="669"/>
      <c r="AQ488" s="669"/>
      <c r="BC488" s="681"/>
      <c r="BD488" s="681"/>
      <c r="BE488" s="681"/>
      <c r="BF488" s="306"/>
    </row>
    <row r="489" spans="42:58" x14ac:dyDescent="0.25">
      <c r="AP489" s="669"/>
      <c r="AQ489" s="669"/>
      <c r="BC489" s="681"/>
      <c r="BD489" s="681"/>
      <c r="BE489" s="681"/>
      <c r="BF489" s="306"/>
    </row>
    <row r="490" spans="42:58" x14ac:dyDescent="0.25">
      <c r="AP490" s="669"/>
      <c r="AQ490" s="669"/>
      <c r="BC490" s="681"/>
      <c r="BD490" s="681"/>
      <c r="BE490" s="681"/>
      <c r="BF490" s="306"/>
    </row>
    <row r="491" spans="42:58" x14ac:dyDescent="0.25">
      <c r="AP491" s="669"/>
      <c r="AQ491" s="669"/>
      <c r="BC491" s="681"/>
      <c r="BD491" s="681"/>
      <c r="BE491" s="681"/>
      <c r="BF491" s="306"/>
    </row>
    <row r="492" spans="42:58" x14ac:dyDescent="0.25">
      <c r="AP492" s="669"/>
      <c r="AQ492" s="669"/>
      <c r="BC492" s="681"/>
      <c r="BD492" s="681"/>
      <c r="BE492" s="681"/>
      <c r="BF492" s="306"/>
    </row>
    <row r="493" spans="42:58" x14ac:dyDescent="0.25">
      <c r="AP493" s="669"/>
      <c r="AQ493" s="669"/>
      <c r="BC493" s="681"/>
      <c r="BD493" s="681"/>
      <c r="BE493" s="681"/>
      <c r="BF493" s="306"/>
    </row>
    <row r="494" spans="42:58" x14ac:dyDescent="0.25">
      <c r="AP494" s="669"/>
      <c r="AQ494" s="669"/>
      <c r="BC494" s="681"/>
      <c r="BD494" s="681"/>
      <c r="BE494" s="681"/>
      <c r="BF494" s="306"/>
    </row>
    <row r="495" spans="42:58" x14ac:dyDescent="0.25">
      <c r="AP495" s="669"/>
      <c r="AQ495" s="669"/>
      <c r="BC495" s="681"/>
      <c r="BD495" s="681"/>
      <c r="BE495" s="681"/>
      <c r="BF495" s="306"/>
    </row>
    <row r="496" spans="42:58" x14ac:dyDescent="0.25">
      <c r="AP496" s="669"/>
      <c r="AQ496" s="669"/>
      <c r="BC496" s="681"/>
      <c r="BD496" s="681"/>
      <c r="BE496" s="681"/>
      <c r="BF496" s="306"/>
    </row>
    <row r="497" spans="42:58" x14ac:dyDescent="0.25">
      <c r="AP497" s="669"/>
      <c r="AQ497" s="669"/>
      <c r="BC497" s="681"/>
      <c r="BD497" s="681"/>
      <c r="BE497" s="681"/>
      <c r="BF497" s="306"/>
    </row>
    <row r="498" spans="42:58" x14ac:dyDescent="0.25">
      <c r="AP498" s="669"/>
      <c r="AQ498" s="669"/>
      <c r="BC498" s="681"/>
      <c r="BD498" s="681"/>
      <c r="BE498" s="681"/>
      <c r="BF498" s="306"/>
    </row>
    <row r="499" spans="42:58" x14ac:dyDescent="0.25">
      <c r="AP499" s="669"/>
      <c r="AQ499" s="669"/>
      <c r="BC499" s="681"/>
      <c r="BD499" s="681"/>
      <c r="BE499" s="681"/>
      <c r="BF499" s="306"/>
    </row>
    <row r="500" spans="42:58" x14ac:dyDescent="0.25">
      <c r="AP500" s="669"/>
      <c r="AQ500" s="669"/>
      <c r="BC500" s="681"/>
      <c r="BD500" s="681"/>
      <c r="BE500" s="681"/>
      <c r="BF500" s="306"/>
    </row>
    <row r="501" spans="42:58" x14ac:dyDescent="0.25">
      <c r="AP501" s="669"/>
      <c r="AQ501" s="669"/>
      <c r="BC501" s="681"/>
      <c r="BD501" s="681"/>
      <c r="BE501" s="681"/>
      <c r="BF501" s="306"/>
    </row>
    <row r="502" spans="42:58" x14ac:dyDescent="0.25">
      <c r="AP502" s="669"/>
      <c r="AQ502" s="669"/>
      <c r="BC502" s="681"/>
      <c r="BD502" s="681"/>
      <c r="BE502" s="681"/>
      <c r="BF502" s="306"/>
    </row>
    <row r="503" spans="42:58" x14ac:dyDescent="0.25">
      <c r="AP503" s="669"/>
      <c r="AQ503" s="669"/>
      <c r="BC503" s="681"/>
      <c r="BD503" s="681"/>
      <c r="BE503" s="681"/>
      <c r="BF503" s="306"/>
    </row>
    <row r="504" spans="42:58" x14ac:dyDescent="0.25">
      <c r="AP504" s="669"/>
      <c r="AQ504" s="669"/>
      <c r="BC504" s="681"/>
      <c r="BD504" s="681"/>
      <c r="BE504" s="681"/>
      <c r="BF504" s="306"/>
    </row>
    <row r="505" spans="42:58" x14ac:dyDescent="0.25">
      <c r="AP505" s="669"/>
      <c r="AQ505" s="669"/>
      <c r="BC505" s="681"/>
      <c r="BD505" s="681"/>
      <c r="BE505" s="681"/>
      <c r="BF505" s="306"/>
    </row>
    <row r="506" spans="42:58" x14ac:dyDescent="0.25">
      <c r="AP506" s="669"/>
      <c r="AQ506" s="669"/>
      <c r="BC506" s="681"/>
      <c r="BD506" s="681"/>
      <c r="BE506" s="681"/>
      <c r="BF506" s="306"/>
    </row>
    <row r="507" spans="42:58" x14ac:dyDescent="0.25">
      <c r="AP507" s="669"/>
      <c r="AQ507" s="669"/>
      <c r="BC507" s="681"/>
      <c r="BD507" s="681"/>
      <c r="BE507" s="681"/>
      <c r="BF507" s="306"/>
    </row>
    <row r="508" spans="42:58" x14ac:dyDescent="0.25">
      <c r="AP508" s="669"/>
      <c r="AQ508" s="669"/>
      <c r="BC508" s="681"/>
      <c r="BD508" s="681"/>
      <c r="BE508" s="681"/>
      <c r="BF508" s="306"/>
    </row>
    <row r="509" spans="42:58" x14ac:dyDescent="0.25">
      <c r="AP509" s="669"/>
      <c r="AQ509" s="669"/>
      <c r="BC509" s="681"/>
      <c r="BD509" s="681"/>
      <c r="BE509" s="681"/>
      <c r="BF509" s="306"/>
    </row>
    <row r="510" spans="42:58" x14ac:dyDescent="0.25">
      <c r="AP510" s="669"/>
      <c r="AQ510" s="669"/>
      <c r="BC510" s="681"/>
      <c r="BD510" s="681"/>
      <c r="BE510" s="681"/>
      <c r="BF510" s="306"/>
    </row>
    <row r="511" spans="42:58" x14ac:dyDescent="0.25">
      <c r="AP511" s="669"/>
      <c r="AQ511" s="669"/>
      <c r="BC511" s="681"/>
      <c r="BD511" s="681"/>
      <c r="BE511" s="681"/>
      <c r="BF511" s="306"/>
    </row>
    <row r="512" spans="42:58" x14ac:dyDescent="0.25">
      <c r="AP512" s="669"/>
      <c r="AQ512" s="669"/>
      <c r="BC512" s="681"/>
      <c r="BD512" s="681"/>
      <c r="BE512" s="681"/>
      <c r="BF512" s="306"/>
    </row>
    <row r="513" spans="42:58" x14ac:dyDescent="0.25">
      <c r="AP513" s="669"/>
      <c r="AQ513" s="669"/>
      <c r="BC513" s="681"/>
      <c r="BD513" s="681"/>
      <c r="BE513" s="681"/>
      <c r="BF513" s="306"/>
    </row>
    <row r="514" spans="42:58" x14ac:dyDescent="0.25">
      <c r="AP514" s="669"/>
      <c r="AQ514" s="669"/>
      <c r="BC514" s="681"/>
      <c r="BD514" s="681"/>
      <c r="BE514" s="681"/>
      <c r="BF514" s="306"/>
    </row>
    <row r="515" spans="42:58" x14ac:dyDescent="0.25">
      <c r="AP515" s="669"/>
      <c r="AQ515" s="669"/>
      <c r="BC515" s="681"/>
      <c r="BD515" s="681"/>
      <c r="BE515" s="681"/>
      <c r="BF515" s="306"/>
    </row>
    <row r="516" spans="42:58" x14ac:dyDescent="0.25">
      <c r="AP516" s="669"/>
      <c r="AQ516" s="669"/>
      <c r="BC516" s="681"/>
      <c r="BD516" s="681"/>
      <c r="BE516" s="681"/>
      <c r="BF516" s="306"/>
    </row>
    <row r="517" spans="42:58" x14ac:dyDescent="0.25">
      <c r="AP517" s="669"/>
      <c r="AQ517" s="669"/>
      <c r="BC517" s="681"/>
      <c r="BD517" s="681"/>
      <c r="BE517" s="681"/>
      <c r="BF517" s="306"/>
    </row>
    <row r="518" spans="42:58" x14ac:dyDescent="0.25">
      <c r="AP518" s="669"/>
      <c r="AQ518" s="669"/>
      <c r="BC518" s="681"/>
      <c r="BD518" s="681"/>
      <c r="BE518" s="681"/>
      <c r="BF518" s="306"/>
    </row>
    <row r="519" spans="42:58" x14ac:dyDescent="0.25">
      <c r="AP519" s="669"/>
      <c r="AQ519" s="669"/>
      <c r="BC519" s="681"/>
      <c r="BD519" s="681"/>
      <c r="BE519" s="681"/>
      <c r="BF519" s="306"/>
    </row>
    <row r="520" spans="42:58" x14ac:dyDescent="0.25">
      <c r="AP520" s="669"/>
      <c r="AQ520" s="669"/>
      <c r="BC520" s="681"/>
      <c r="BD520" s="681"/>
      <c r="BE520" s="681"/>
      <c r="BF520" s="306"/>
    </row>
    <row r="521" spans="42:58" x14ac:dyDescent="0.25">
      <c r="AP521" s="669"/>
      <c r="AQ521" s="669"/>
      <c r="BC521" s="681"/>
      <c r="BD521" s="681"/>
      <c r="BE521" s="681"/>
      <c r="BF521" s="306"/>
    </row>
    <row r="522" spans="42:58" x14ac:dyDescent="0.25">
      <c r="AP522" s="669"/>
      <c r="AQ522" s="669"/>
      <c r="BC522" s="681"/>
      <c r="BD522" s="681"/>
      <c r="BE522" s="681"/>
      <c r="BF522" s="306"/>
    </row>
    <row r="523" spans="42:58" x14ac:dyDescent="0.25">
      <c r="AP523" s="669"/>
      <c r="AQ523" s="669"/>
      <c r="BC523" s="681"/>
      <c r="BD523" s="681"/>
      <c r="BE523" s="681"/>
      <c r="BF523" s="306"/>
    </row>
    <row r="524" spans="42:58" x14ac:dyDescent="0.25">
      <c r="AP524" s="669"/>
      <c r="AQ524" s="669"/>
      <c r="BC524" s="681"/>
      <c r="BD524" s="681"/>
      <c r="BE524" s="681"/>
      <c r="BF524" s="306"/>
    </row>
    <row r="525" spans="42:58" x14ac:dyDescent="0.25">
      <c r="AP525" s="669"/>
      <c r="AQ525" s="669"/>
      <c r="BC525" s="681"/>
      <c r="BD525" s="681"/>
      <c r="BE525" s="681"/>
      <c r="BF525" s="306"/>
    </row>
    <row r="526" spans="42:58" x14ac:dyDescent="0.25">
      <c r="AP526" s="669"/>
      <c r="AQ526" s="669"/>
      <c r="BC526" s="681"/>
      <c r="BD526" s="681"/>
      <c r="BE526" s="681"/>
      <c r="BF526" s="306"/>
    </row>
    <row r="527" spans="42:58" x14ac:dyDescent="0.25">
      <c r="AP527" s="669"/>
      <c r="AQ527" s="669"/>
      <c r="BC527" s="681"/>
      <c r="BD527" s="681"/>
      <c r="BE527" s="681"/>
      <c r="BF527" s="306"/>
    </row>
    <row r="528" spans="42:58" x14ac:dyDescent="0.25">
      <c r="AP528" s="669"/>
      <c r="AQ528" s="669"/>
      <c r="BC528" s="681"/>
      <c r="BD528" s="681"/>
      <c r="BE528" s="681"/>
      <c r="BF528" s="306"/>
    </row>
    <row r="529" spans="42:58" x14ac:dyDescent="0.25">
      <c r="AP529" s="669"/>
      <c r="AQ529" s="669"/>
      <c r="BC529" s="681"/>
      <c r="BD529" s="681"/>
      <c r="BE529" s="681"/>
      <c r="BF529" s="306"/>
    </row>
    <row r="530" spans="42:58" x14ac:dyDescent="0.25">
      <c r="AP530" s="669"/>
      <c r="AQ530" s="669"/>
      <c r="BC530" s="681"/>
      <c r="BD530" s="681"/>
      <c r="BE530" s="681"/>
      <c r="BF530" s="306"/>
    </row>
    <row r="531" spans="42:58" x14ac:dyDescent="0.25">
      <c r="AP531" s="669"/>
      <c r="AQ531" s="669"/>
      <c r="BC531" s="681"/>
      <c r="BD531" s="681"/>
      <c r="BE531" s="681"/>
      <c r="BF531" s="306"/>
    </row>
    <row r="532" spans="42:58" x14ac:dyDescent="0.25">
      <c r="AP532" s="669"/>
      <c r="AQ532" s="669"/>
      <c r="BC532" s="681"/>
      <c r="BD532" s="681"/>
      <c r="BE532" s="681"/>
      <c r="BF532" s="306"/>
    </row>
    <row r="533" spans="42:58" x14ac:dyDescent="0.25">
      <c r="AP533" s="669"/>
      <c r="AQ533" s="669"/>
      <c r="BC533" s="681"/>
      <c r="BD533" s="681"/>
      <c r="BE533" s="681"/>
      <c r="BF533" s="306"/>
    </row>
    <row r="534" spans="42:58" x14ac:dyDescent="0.25">
      <c r="AP534" s="669"/>
      <c r="AQ534" s="669"/>
      <c r="BC534" s="681"/>
      <c r="BD534" s="681"/>
      <c r="BE534" s="681"/>
      <c r="BF534" s="306"/>
    </row>
    <row r="535" spans="42:58" x14ac:dyDescent="0.25">
      <c r="AP535" s="669"/>
      <c r="AQ535" s="669"/>
      <c r="BC535" s="681"/>
      <c r="BD535" s="681"/>
      <c r="BE535" s="681"/>
      <c r="BF535" s="306"/>
    </row>
    <row r="536" spans="42:58" x14ac:dyDescent="0.25">
      <c r="AP536" s="669"/>
      <c r="AQ536" s="669"/>
      <c r="BC536" s="681"/>
      <c r="BD536" s="681"/>
      <c r="BE536" s="681"/>
      <c r="BF536" s="306"/>
    </row>
    <row r="537" spans="42:58" x14ac:dyDescent="0.25">
      <c r="AP537" s="669"/>
      <c r="AQ537" s="669"/>
      <c r="BC537" s="681"/>
      <c r="BD537" s="681"/>
      <c r="BE537" s="681"/>
      <c r="BF537" s="306"/>
    </row>
    <row r="538" spans="42:58" x14ac:dyDescent="0.25">
      <c r="AP538" s="669"/>
      <c r="AQ538" s="669"/>
      <c r="BC538" s="681"/>
      <c r="BD538" s="681"/>
      <c r="BE538" s="681"/>
      <c r="BF538" s="306"/>
    </row>
    <row r="539" spans="42:58" x14ac:dyDescent="0.25">
      <c r="AP539" s="669"/>
      <c r="AQ539" s="669"/>
      <c r="BC539" s="681"/>
      <c r="BD539" s="681"/>
      <c r="BE539" s="681"/>
      <c r="BF539" s="306"/>
    </row>
    <row r="540" spans="42:58" x14ac:dyDescent="0.25">
      <c r="AP540" s="669"/>
      <c r="AQ540" s="669"/>
      <c r="BC540" s="681"/>
      <c r="BD540" s="681"/>
      <c r="BE540" s="681"/>
      <c r="BF540" s="306"/>
    </row>
    <row r="541" spans="42:58" x14ac:dyDescent="0.25">
      <c r="AP541" s="669"/>
      <c r="AQ541" s="669"/>
      <c r="BC541" s="681"/>
      <c r="BD541" s="681"/>
      <c r="BE541" s="681"/>
      <c r="BF541" s="306"/>
    </row>
    <row r="542" spans="42:58" x14ac:dyDescent="0.25">
      <c r="AP542" s="669"/>
      <c r="AQ542" s="669"/>
      <c r="BC542" s="681"/>
      <c r="BD542" s="681"/>
      <c r="BE542" s="681"/>
      <c r="BF542" s="306"/>
    </row>
    <row r="543" spans="42:58" x14ac:dyDescent="0.25">
      <c r="AP543" s="669"/>
      <c r="AQ543" s="669"/>
      <c r="BC543" s="681"/>
      <c r="BD543" s="681"/>
      <c r="BE543" s="681"/>
      <c r="BF543" s="306"/>
    </row>
    <row r="544" spans="42:58" x14ac:dyDescent="0.25">
      <c r="AP544" s="669"/>
      <c r="AQ544" s="669"/>
      <c r="BC544" s="681"/>
      <c r="BD544" s="681"/>
      <c r="BE544" s="681"/>
      <c r="BF544" s="306"/>
    </row>
    <row r="545" spans="42:58" x14ac:dyDescent="0.25">
      <c r="AP545" s="669"/>
      <c r="AQ545" s="669"/>
      <c r="BC545" s="681"/>
      <c r="BD545" s="681"/>
      <c r="BE545" s="681"/>
      <c r="BF545" s="306"/>
    </row>
    <row r="546" spans="42:58" x14ac:dyDescent="0.25">
      <c r="AP546" s="669"/>
      <c r="AQ546" s="669"/>
      <c r="BC546" s="681"/>
      <c r="BD546" s="681"/>
      <c r="BE546" s="681"/>
      <c r="BF546" s="306"/>
    </row>
    <row r="547" spans="42:58" x14ac:dyDescent="0.25">
      <c r="AP547" s="669"/>
      <c r="AQ547" s="669"/>
      <c r="BC547" s="681"/>
      <c r="BD547" s="681"/>
      <c r="BE547" s="681"/>
      <c r="BF547" s="306"/>
    </row>
    <row r="548" spans="42:58" x14ac:dyDescent="0.25">
      <c r="AP548" s="669"/>
      <c r="AQ548" s="669"/>
      <c r="BC548" s="681"/>
      <c r="BD548" s="681"/>
      <c r="BE548" s="681"/>
      <c r="BF548" s="306"/>
    </row>
    <row r="549" spans="42:58" x14ac:dyDescent="0.25">
      <c r="AP549" s="669"/>
      <c r="AQ549" s="669"/>
      <c r="BC549" s="681"/>
      <c r="BD549" s="681"/>
      <c r="BE549" s="681"/>
      <c r="BF549" s="306"/>
    </row>
    <row r="550" spans="42:58" x14ac:dyDescent="0.25">
      <c r="AP550" s="669"/>
      <c r="AQ550" s="669"/>
      <c r="BC550" s="681"/>
      <c r="BD550" s="681"/>
      <c r="BE550" s="681"/>
      <c r="BF550" s="306"/>
    </row>
    <row r="551" spans="42:58" x14ac:dyDescent="0.25">
      <c r="AP551" s="669"/>
      <c r="AQ551" s="669"/>
      <c r="BC551" s="681"/>
      <c r="BD551" s="681"/>
      <c r="BE551" s="681"/>
      <c r="BF551" s="306"/>
    </row>
    <row r="552" spans="42:58" x14ac:dyDescent="0.25">
      <c r="AP552" s="669"/>
      <c r="AQ552" s="669"/>
      <c r="BC552" s="681"/>
      <c r="BD552" s="681"/>
      <c r="BE552" s="681"/>
      <c r="BF552" s="306"/>
    </row>
    <row r="553" spans="42:58" x14ac:dyDescent="0.25">
      <c r="AP553" s="669"/>
      <c r="AQ553" s="669"/>
      <c r="BC553" s="681"/>
      <c r="BD553" s="681"/>
      <c r="BE553" s="681"/>
      <c r="BF553" s="306"/>
    </row>
    <row r="554" spans="42:58" x14ac:dyDescent="0.25">
      <c r="AP554" s="669"/>
      <c r="AQ554" s="669"/>
      <c r="BC554" s="681"/>
      <c r="BD554" s="681"/>
      <c r="BE554" s="681"/>
      <c r="BF554" s="306"/>
    </row>
    <row r="555" spans="42:58" x14ac:dyDescent="0.25">
      <c r="AP555" s="669"/>
      <c r="AQ555" s="669"/>
      <c r="BC555" s="681"/>
      <c r="BD555" s="681"/>
      <c r="BE555" s="681"/>
      <c r="BF555" s="306"/>
    </row>
    <row r="556" spans="42:58" x14ac:dyDescent="0.25">
      <c r="AP556" s="669"/>
      <c r="AQ556" s="669"/>
      <c r="BC556" s="681"/>
      <c r="BD556" s="681"/>
      <c r="BE556" s="681"/>
      <c r="BF556" s="306"/>
    </row>
    <row r="557" spans="42:58" x14ac:dyDescent="0.25">
      <c r="AP557" s="669"/>
      <c r="AQ557" s="669"/>
      <c r="BC557" s="681"/>
      <c r="BD557" s="681"/>
      <c r="BE557" s="681"/>
      <c r="BF557" s="306"/>
    </row>
    <row r="558" spans="42:58" x14ac:dyDescent="0.25">
      <c r="AP558" s="669"/>
      <c r="AQ558" s="669"/>
      <c r="BC558" s="681"/>
      <c r="BD558" s="681"/>
      <c r="BE558" s="681"/>
      <c r="BF558" s="306"/>
    </row>
    <row r="559" spans="42:58" x14ac:dyDescent="0.25">
      <c r="AP559" s="669"/>
      <c r="AQ559" s="669"/>
      <c r="BC559" s="681"/>
      <c r="BD559" s="681"/>
      <c r="BE559" s="681"/>
      <c r="BF559" s="306"/>
    </row>
    <row r="560" spans="42:58" x14ac:dyDescent="0.25">
      <c r="AP560" s="669"/>
      <c r="AQ560" s="669"/>
      <c r="BC560" s="681"/>
      <c r="BD560" s="681"/>
      <c r="BE560" s="681"/>
      <c r="BF560" s="306"/>
    </row>
    <row r="561" spans="42:58" x14ac:dyDescent="0.25">
      <c r="AP561" s="669"/>
      <c r="AQ561" s="669"/>
      <c r="BC561" s="681"/>
      <c r="BD561" s="681"/>
      <c r="BE561" s="681"/>
      <c r="BF561" s="306"/>
    </row>
    <row r="562" spans="42:58" x14ac:dyDescent="0.25">
      <c r="AP562" s="669"/>
      <c r="AQ562" s="669"/>
      <c r="BC562" s="681"/>
      <c r="BD562" s="681"/>
      <c r="BE562" s="681"/>
      <c r="BF562" s="306"/>
    </row>
    <row r="563" spans="42:58" x14ac:dyDescent="0.25">
      <c r="AP563" s="669"/>
      <c r="AQ563" s="669"/>
      <c r="BC563" s="681"/>
      <c r="BD563" s="681"/>
      <c r="BE563" s="681"/>
      <c r="BF563" s="306"/>
    </row>
    <row r="564" spans="42:58" x14ac:dyDescent="0.25">
      <c r="AP564" s="669"/>
      <c r="AQ564" s="669"/>
      <c r="BC564" s="681"/>
      <c r="BD564" s="681"/>
      <c r="BE564" s="681"/>
      <c r="BF564" s="306"/>
    </row>
    <row r="565" spans="42:58" x14ac:dyDescent="0.25">
      <c r="AP565" s="669"/>
      <c r="AQ565" s="669"/>
      <c r="BC565" s="681"/>
      <c r="BD565" s="681"/>
      <c r="BE565" s="681"/>
      <c r="BF565" s="306"/>
    </row>
    <row r="566" spans="42:58" x14ac:dyDescent="0.25">
      <c r="AP566" s="669"/>
      <c r="AQ566" s="669"/>
      <c r="BC566" s="681"/>
      <c r="BD566" s="681"/>
      <c r="BE566" s="681"/>
      <c r="BF566" s="306"/>
    </row>
    <row r="567" spans="42:58" x14ac:dyDescent="0.25">
      <c r="AP567" s="669"/>
      <c r="AQ567" s="669"/>
      <c r="BC567" s="681"/>
      <c r="BD567" s="681"/>
      <c r="BE567" s="681"/>
      <c r="BF567" s="306"/>
    </row>
    <row r="568" spans="42:58" x14ac:dyDescent="0.25">
      <c r="AP568" s="669"/>
      <c r="AQ568" s="669"/>
      <c r="BC568" s="681"/>
      <c r="BD568" s="681"/>
      <c r="BE568" s="681"/>
      <c r="BF568" s="306"/>
    </row>
    <row r="569" spans="42:58" x14ac:dyDescent="0.25">
      <c r="AP569" s="669"/>
      <c r="AQ569" s="669"/>
      <c r="BC569" s="681"/>
      <c r="BD569" s="681"/>
      <c r="BE569" s="681"/>
      <c r="BF569" s="306"/>
    </row>
    <row r="570" spans="42:58" x14ac:dyDescent="0.25">
      <c r="AP570" s="669"/>
      <c r="AQ570" s="669"/>
      <c r="BC570" s="681"/>
      <c r="BD570" s="681"/>
      <c r="BE570" s="681"/>
      <c r="BF570" s="306"/>
    </row>
    <row r="571" spans="42:58" x14ac:dyDescent="0.25">
      <c r="AP571" s="669"/>
      <c r="AQ571" s="669"/>
      <c r="BC571" s="681"/>
      <c r="BD571" s="681"/>
      <c r="BE571" s="681"/>
      <c r="BF571" s="306"/>
    </row>
    <row r="572" spans="42:58" x14ac:dyDescent="0.25">
      <c r="AP572" s="669"/>
      <c r="AQ572" s="669"/>
      <c r="BC572" s="681"/>
      <c r="BD572" s="681"/>
      <c r="BE572" s="681"/>
      <c r="BF572" s="306"/>
    </row>
    <row r="573" spans="42:58" x14ac:dyDescent="0.25">
      <c r="AP573" s="669"/>
      <c r="AQ573" s="669"/>
      <c r="BC573" s="681"/>
      <c r="BD573" s="681"/>
      <c r="BE573" s="681"/>
      <c r="BF573" s="306"/>
    </row>
    <row r="574" spans="42:58" x14ac:dyDescent="0.25">
      <c r="AP574" s="669"/>
      <c r="AQ574" s="669"/>
      <c r="BC574" s="681"/>
      <c r="BD574" s="681"/>
      <c r="BE574" s="681"/>
      <c r="BF574" s="306"/>
    </row>
    <row r="575" spans="42:58" x14ac:dyDescent="0.25">
      <c r="AP575" s="669"/>
      <c r="AQ575" s="669"/>
      <c r="BC575" s="681"/>
      <c r="BD575" s="681"/>
      <c r="BE575" s="681"/>
      <c r="BF575" s="306"/>
    </row>
    <row r="576" spans="42:58" x14ac:dyDescent="0.25">
      <c r="AP576" s="669"/>
      <c r="AQ576" s="669"/>
      <c r="BC576" s="681"/>
      <c r="BD576" s="681"/>
      <c r="BE576" s="681"/>
      <c r="BF576" s="306"/>
    </row>
    <row r="577" spans="42:58" x14ac:dyDescent="0.25">
      <c r="AP577" s="669"/>
      <c r="AQ577" s="669"/>
      <c r="BC577" s="681"/>
      <c r="BD577" s="681"/>
      <c r="BE577" s="681"/>
      <c r="BF577" s="306"/>
    </row>
    <row r="578" spans="42:58" x14ac:dyDescent="0.25">
      <c r="AP578" s="669"/>
      <c r="AQ578" s="669"/>
      <c r="BC578" s="681"/>
      <c r="BD578" s="681"/>
      <c r="BE578" s="681"/>
      <c r="BF578" s="306"/>
    </row>
    <row r="579" spans="42:58" x14ac:dyDescent="0.25">
      <c r="AP579" s="669"/>
      <c r="AQ579" s="669"/>
      <c r="BC579" s="681"/>
      <c r="BD579" s="681"/>
      <c r="BE579" s="681"/>
      <c r="BF579" s="306"/>
    </row>
    <row r="580" spans="42:58" x14ac:dyDescent="0.25">
      <c r="AP580" s="669"/>
      <c r="AQ580" s="669"/>
      <c r="BC580" s="681"/>
      <c r="BD580" s="681"/>
      <c r="BE580" s="681"/>
      <c r="BF580" s="306"/>
    </row>
    <row r="581" spans="42:58" x14ac:dyDescent="0.25">
      <c r="AP581" s="669"/>
      <c r="AQ581" s="669"/>
      <c r="BC581" s="681"/>
      <c r="BD581" s="681"/>
      <c r="BE581" s="681"/>
      <c r="BF581" s="306"/>
    </row>
    <row r="582" spans="42:58" x14ac:dyDescent="0.25">
      <c r="AP582" s="669"/>
      <c r="AQ582" s="669"/>
      <c r="BC582" s="681"/>
      <c r="BD582" s="681"/>
      <c r="BE582" s="681"/>
      <c r="BF582" s="306"/>
    </row>
    <row r="583" spans="42:58" x14ac:dyDescent="0.25">
      <c r="AP583" s="669"/>
      <c r="AQ583" s="669"/>
      <c r="BC583" s="681"/>
      <c r="BD583" s="681"/>
      <c r="BE583" s="681"/>
      <c r="BF583" s="306"/>
    </row>
    <row r="584" spans="42:58" x14ac:dyDescent="0.25">
      <c r="AP584" s="669"/>
      <c r="AQ584" s="669"/>
      <c r="BC584" s="681"/>
      <c r="BD584" s="681"/>
      <c r="BE584" s="681"/>
      <c r="BF584" s="306"/>
    </row>
    <row r="585" spans="42:58" x14ac:dyDescent="0.25">
      <c r="AP585" s="669"/>
      <c r="AQ585" s="669"/>
      <c r="BC585" s="681"/>
      <c r="BD585" s="681"/>
      <c r="BE585" s="681"/>
      <c r="BF585" s="306"/>
    </row>
    <row r="586" spans="42:58" x14ac:dyDescent="0.25">
      <c r="AP586" s="669"/>
      <c r="AQ586" s="669"/>
      <c r="BC586" s="681"/>
      <c r="BD586" s="681"/>
      <c r="BE586" s="681"/>
      <c r="BF586" s="306"/>
    </row>
    <row r="587" spans="42:58" x14ac:dyDescent="0.25">
      <c r="AP587" s="669"/>
      <c r="AQ587" s="669"/>
      <c r="BC587" s="681"/>
      <c r="BD587" s="681"/>
      <c r="BE587" s="681"/>
      <c r="BF587" s="306"/>
    </row>
    <row r="588" spans="42:58" x14ac:dyDescent="0.25">
      <c r="AP588" s="669"/>
      <c r="AQ588" s="669"/>
      <c r="BC588" s="681"/>
      <c r="BD588" s="681"/>
      <c r="BE588" s="681"/>
      <c r="BF588" s="306"/>
    </row>
    <row r="589" spans="42:58" x14ac:dyDescent="0.25">
      <c r="AP589" s="669"/>
      <c r="AQ589" s="669"/>
      <c r="BC589" s="681"/>
      <c r="BD589" s="681"/>
      <c r="BE589" s="681"/>
      <c r="BF589" s="306"/>
    </row>
    <row r="590" spans="42:58" x14ac:dyDescent="0.25">
      <c r="AP590" s="669"/>
      <c r="AQ590" s="669"/>
      <c r="BC590" s="681"/>
      <c r="BD590" s="681"/>
      <c r="BE590" s="681"/>
      <c r="BF590" s="306"/>
    </row>
    <row r="591" spans="42:58" x14ac:dyDescent="0.25">
      <c r="AP591" s="669"/>
      <c r="AQ591" s="669"/>
      <c r="BC591" s="681"/>
      <c r="BD591" s="681"/>
      <c r="BE591" s="681"/>
      <c r="BF591" s="306"/>
    </row>
    <row r="592" spans="42:58" x14ac:dyDescent="0.25">
      <c r="AP592" s="669"/>
      <c r="AQ592" s="669"/>
      <c r="BC592" s="681"/>
      <c r="BD592" s="681"/>
      <c r="BE592" s="681"/>
      <c r="BF592" s="306"/>
    </row>
    <row r="593" spans="42:58" x14ac:dyDescent="0.25">
      <c r="AP593" s="669"/>
      <c r="AQ593" s="669"/>
      <c r="BC593" s="681"/>
      <c r="BD593" s="681"/>
      <c r="BE593" s="681"/>
      <c r="BF593" s="306"/>
    </row>
    <row r="594" spans="42:58" x14ac:dyDescent="0.25">
      <c r="AP594" s="669"/>
      <c r="AQ594" s="669"/>
      <c r="BC594" s="681"/>
      <c r="BD594" s="681"/>
      <c r="BE594" s="681"/>
      <c r="BF594" s="306"/>
    </row>
    <row r="595" spans="42:58" x14ac:dyDescent="0.25">
      <c r="AP595" s="669"/>
      <c r="AQ595" s="669"/>
      <c r="BC595" s="681"/>
      <c r="BD595" s="681"/>
      <c r="BE595" s="681"/>
      <c r="BF595" s="306"/>
    </row>
    <row r="596" spans="42:58" x14ac:dyDescent="0.25">
      <c r="AP596" s="669"/>
      <c r="AQ596" s="669"/>
      <c r="BC596" s="681"/>
      <c r="BD596" s="681"/>
      <c r="BE596" s="681"/>
      <c r="BF596" s="306"/>
    </row>
    <row r="597" spans="42:58" x14ac:dyDescent="0.25">
      <c r="AP597" s="669"/>
      <c r="AQ597" s="669"/>
      <c r="BC597" s="681"/>
      <c r="BD597" s="681"/>
      <c r="BE597" s="681"/>
      <c r="BF597" s="306"/>
    </row>
    <row r="598" spans="42:58" x14ac:dyDescent="0.25">
      <c r="AP598" s="669"/>
      <c r="AQ598" s="669"/>
      <c r="BC598" s="681"/>
      <c r="BD598" s="681"/>
      <c r="BE598" s="681"/>
      <c r="BF598" s="306"/>
    </row>
    <row r="599" spans="42:58" x14ac:dyDescent="0.25">
      <c r="AP599" s="669"/>
      <c r="AQ599" s="669"/>
      <c r="BC599" s="681"/>
      <c r="BD599" s="681"/>
      <c r="BE599" s="681"/>
      <c r="BF599" s="306"/>
    </row>
    <row r="600" spans="42:58" x14ac:dyDescent="0.25">
      <c r="AP600" s="669"/>
      <c r="AQ600" s="669"/>
      <c r="BC600" s="681"/>
      <c r="BD600" s="681"/>
      <c r="BE600" s="681"/>
      <c r="BF600" s="306"/>
    </row>
    <row r="601" spans="42:58" x14ac:dyDescent="0.25">
      <c r="AP601" s="669"/>
      <c r="AQ601" s="669"/>
      <c r="BC601" s="681"/>
      <c r="BD601" s="681"/>
      <c r="BE601" s="681"/>
      <c r="BF601" s="306"/>
    </row>
    <row r="602" spans="42:58" x14ac:dyDescent="0.25">
      <c r="AP602" s="669"/>
      <c r="AQ602" s="669"/>
      <c r="BC602" s="681"/>
      <c r="BD602" s="681"/>
      <c r="BE602" s="681"/>
      <c r="BF602" s="306"/>
    </row>
    <row r="603" spans="42:58" x14ac:dyDescent="0.25">
      <c r="AP603" s="669"/>
      <c r="AQ603" s="669"/>
      <c r="BC603" s="681"/>
      <c r="BD603" s="681"/>
      <c r="BE603" s="681"/>
      <c r="BF603" s="306"/>
    </row>
    <row r="604" spans="42:58" x14ac:dyDescent="0.25">
      <c r="AP604" s="669"/>
      <c r="AQ604" s="669"/>
      <c r="BC604" s="681"/>
      <c r="BD604" s="681"/>
      <c r="BE604" s="681"/>
      <c r="BF604" s="306"/>
    </row>
    <row r="605" spans="42:58" x14ac:dyDescent="0.25">
      <c r="AP605" s="669"/>
      <c r="AQ605" s="669"/>
      <c r="BC605" s="681"/>
      <c r="BD605" s="681"/>
      <c r="BE605" s="681"/>
      <c r="BF605" s="306"/>
    </row>
    <row r="606" spans="42:58" x14ac:dyDescent="0.25">
      <c r="AP606" s="669"/>
      <c r="AQ606" s="669"/>
      <c r="BC606" s="681"/>
      <c r="BD606" s="681"/>
      <c r="BE606" s="681"/>
      <c r="BF606" s="306"/>
    </row>
    <row r="607" spans="42:58" x14ac:dyDescent="0.25">
      <c r="AP607" s="669"/>
      <c r="AQ607" s="669"/>
      <c r="BC607" s="681"/>
      <c r="BD607" s="681"/>
      <c r="BE607" s="681"/>
      <c r="BF607" s="306"/>
    </row>
    <row r="608" spans="42:58" x14ac:dyDescent="0.25">
      <c r="AP608" s="669"/>
      <c r="AQ608" s="669"/>
      <c r="BC608" s="681"/>
      <c r="BD608" s="681"/>
      <c r="BE608" s="681"/>
      <c r="BF608" s="306"/>
    </row>
    <row r="609" spans="42:58" x14ac:dyDescent="0.25">
      <c r="AP609" s="669"/>
      <c r="AQ609" s="669"/>
      <c r="BC609" s="681"/>
      <c r="BD609" s="681"/>
      <c r="BE609" s="681"/>
      <c r="BF609" s="306"/>
    </row>
    <row r="610" spans="42:58" x14ac:dyDescent="0.25">
      <c r="AP610" s="669"/>
      <c r="AQ610" s="669"/>
      <c r="BC610" s="681"/>
      <c r="BD610" s="681"/>
      <c r="BE610" s="681"/>
      <c r="BF610" s="306"/>
    </row>
    <row r="611" spans="42:58" x14ac:dyDescent="0.25">
      <c r="AP611" s="669"/>
      <c r="AQ611" s="669"/>
      <c r="BC611" s="681"/>
      <c r="BD611" s="681"/>
      <c r="BE611" s="681"/>
      <c r="BF611" s="306"/>
    </row>
    <row r="612" spans="42:58" x14ac:dyDescent="0.25">
      <c r="AP612" s="669"/>
      <c r="AQ612" s="669"/>
      <c r="BC612" s="681"/>
      <c r="BD612" s="681"/>
      <c r="BE612" s="681"/>
      <c r="BF612" s="306"/>
    </row>
    <row r="613" spans="42:58" x14ac:dyDescent="0.25">
      <c r="AP613" s="669"/>
      <c r="AQ613" s="669"/>
      <c r="BC613" s="681"/>
      <c r="BD613" s="681"/>
      <c r="BE613" s="681"/>
      <c r="BF613" s="306"/>
    </row>
    <row r="614" spans="42:58" x14ac:dyDescent="0.25">
      <c r="AP614" s="669"/>
      <c r="AQ614" s="669"/>
      <c r="BC614" s="681"/>
      <c r="BD614" s="681"/>
      <c r="BE614" s="681"/>
      <c r="BF614" s="306"/>
    </row>
    <row r="615" spans="42:58" x14ac:dyDescent="0.25">
      <c r="AP615" s="669"/>
      <c r="AQ615" s="669"/>
      <c r="BC615" s="681"/>
      <c r="BD615" s="681"/>
      <c r="BE615" s="681"/>
      <c r="BF615" s="306"/>
    </row>
    <row r="616" spans="42:58" x14ac:dyDescent="0.25">
      <c r="AP616" s="669"/>
      <c r="AQ616" s="669"/>
      <c r="BC616" s="681"/>
      <c r="BD616" s="681"/>
      <c r="BE616" s="681"/>
      <c r="BF616" s="306"/>
    </row>
    <row r="617" spans="42:58" x14ac:dyDescent="0.25">
      <c r="AP617" s="669"/>
      <c r="AQ617" s="669"/>
      <c r="BC617" s="681"/>
      <c r="BD617" s="681"/>
      <c r="BE617" s="681"/>
      <c r="BF617" s="306"/>
    </row>
    <row r="618" spans="42:58" x14ac:dyDescent="0.25">
      <c r="AP618" s="669"/>
      <c r="AQ618" s="669"/>
      <c r="BC618" s="681"/>
      <c r="BD618" s="681"/>
      <c r="BE618" s="681"/>
      <c r="BF618" s="306"/>
    </row>
    <row r="619" spans="42:58" x14ac:dyDescent="0.25">
      <c r="AP619" s="669"/>
      <c r="AQ619" s="669"/>
      <c r="BC619" s="681"/>
      <c r="BD619" s="681"/>
      <c r="BE619" s="681"/>
      <c r="BF619" s="306"/>
    </row>
    <row r="620" spans="42:58" x14ac:dyDescent="0.25">
      <c r="AP620" s="669"/>
      <c r="AQ620" s="669"/>
      <c r="BC620" s="681"/>
      <c r="BD620" s="681"/>
      <c r="BE620" s="681"/>
      <c r="BF620" s="306"/>
    </row>
    <row r="621" spans="42:58" x14ac:dyDescent="0.25">
      <c r="AP621" s="669"/>
      <c r="AQ621" s="669"/>
      <c r="BC621" s="681"/>
      <c r="BD621" s="681"/>
      <c r="BE621" s="681"/>
      <c r="BF621" s="306"/>
    </row>
    <row r="622" spans="42:58" x14ac:dyDescent="0.25">
      <c r="AP622" s="669"/>
      <c r="AQ622" s="669"/>
      <c r="BC622" s="681"/>
      <c r="BD622" s="681"/>
      <c r="BE622" s="681"/>
      <c r="BF622" s="306"/>
    </row>
    <row r="623" spans="42:58" x14ac:dyDescent="0.25">
      <c r="AP623" s="669"/>
      <c r="AQ623" s="669"/>
      <c r="BC623" s="681"/>
      <c r="BD623" s="681"/>
      <c r="BE623" s="681"/>
      <c r="BF623" s="306"/>
    </row>
    <row r="624" spans="42:58" x14ac:dyDescent="0.25">
      <c r="AP624" s="669"/>
      <c r="AQ624" s="669"/>
      <c r="BC624" s="681"/>
      <c r="BD624" s="681"/>
      <c r="BE624" s="681"/>
      <c r="BF624" s="306"/>
    </row>
    <row r="625" spans="42:58" x14ac:dyDescent="0.25">
      <c r="AP625" s="669"/>
      <c r="AQ625" s="669"/>
      <c r="BC625" s="681"/>
      <c r="BD625" s="681"/>
      <c r="BE625" s="681"/>
      <c r="BF625" s="306"/>
    </row>
    <row r="626" spans="42:58" x14ac:dyDescent="0.25">
      <c r="AP626" s="669"/>
      <c r="AQ626" s="669"/>
      <c r="BC626" s="681"/>
      <c r="BD626" s="681"/>
      <c r="BE626" s="681"/>
      <c r="BF626" s="306"/>
    </row>
    <row r="627" spans="42:58" x14ac:dyDescent="0.25">
      <c r="AP627" s="669"/>
      <c r="AQ627" s="669"/>
      <c r="BC627" s="681"/>
      <c r="BD627" s="681"/>
      <c r="BE627" s="681"/>
      <c r="BF627" s="306"/>
    </row>
    <row r="628" spans="42:58" x14ac:dyDescent="0.25">
      <c r="AP628" s="669"/>
      <c r="AQ628" s="669"/>
      <c r="BC628" s="681"/>
      <c r="BD628" s="681"/>
      <c r="BE628" s="681"/>
      <c r="BF628" s="306"/>
    </row>
    <row r="629" spans="42:58" x14ac:dyDescent="0.25">
      <c r="AP629" s="669"/>
      <c r="AQ629" s="669"/>
      <c r="BC629" s="681"/>
      <c r="BD629" s="681"/>
      <c r="BE629" s="681"/>
      <c r="BF629" s="306"/>
    </row>
    <row r="630" spans="42:58" x14ac:dyDescent="0.25">
      <c r="AP630" s="669"/>
      <c r="AQ630" s="669"/>
      <c r="BC630" s="681"/>
      <c r="BD630" s="681"/>
      <c r="BE630" s="681"/>
      <c r="BF630" s="306"/>
    </row>
    <row r="631" spans="42:58" x14ac:dyDescent="0.25">
      <c r="AP631" s="669"/>
      <c r="AQ631" s="669"/>
      <c r="BC631" s="681"/>
      <c r="BD631" s="681"/>
      <c r="BE631" s="681"/>
      <c r="BF631" s="306"/>
    </row>
    <row r="632" spans="42:58" x14ac:dyDescent="0.25">
      <c r="AP632" s="669"/>
      <c r="AQ632" s="669"/>
      <c r="BC632" s="681"/>
      <c r="BD632" s="681"/>
      <c r="BE632" s="681"/>
      <c r="BF632" s="306"/>
    </row>
    <row r="633" spans="42:58" x14ac:dyDescent="0.25">
      <c r="AP633" s="669"/>
      <c r="AQ633" s="669"/>
      <c r="BC633" s="681"/>
      <c r="BD633" s="681"/>
      <c r="BE633" s="681"/>
      <c r="BF633" s="306"/>
    </row>
    <row r="634" spans="42:58" x14ac:dyDescent="0.25">
      <c r="AP634" s="669"/>
      <c r="AQ634" s="669"/>
      <c r="BC634" s="681"/>
      <c r="BD634" s="681"/>
      <c r="BE634" s="681"/>
      <c r="BF634" s="306"/>
    </row>
    <row r="635" spans="42:58" x14ac:dyDescent="0.25">
      <c r="AP635" s="669"/>
      <c r="AQ635" s="669"/>
      <c r="BC635" s="681"/>
      <c r="BD635" s="681"/>
      <c r="BE635" s="681"/>
      <c r="BF635" s="306"/>
    </row>
    <row r="636" spans="42:58" x14ac:dyDescent="0.25">
      <c r="AP636" s="669"/>
      <c r="AQ636" s="669"/>
      <c r="BC636" s="681"/>
      <c r="BD636" s="681"/>
      <c r="BE636" s="681"/>
      <c r="BF636" s="306"/>
    </row>
    <row r="637" spans="42:58" x14ac:dyDescent="0.25">
      <c r="AP637" s="669"/>
      <c r="AQ637" s="669"/>
      <c r="BC637" s="681"/>
      <c r="BD637" s="681"/>
      <c r="BE637" s="681"/>
      <c r="BF637" s="306"/>
    </row>
    <row r="638" spans="42:58" x14ac:dyDescent="0.25">
      <c r="AP638" s="669"/>
      <c r="AQ638" s="669"/>
      <c r="BC638" s="681"/>
      <c r="BD638" s="681"/>
      <c r="BE638" s="681"/>
      <c r="BF638" s="306"/>
    </row>
    <row r="639" spans="42:58" x14ac:dyDescent="0.25">
      <c r="AP639" s="669"/>
      <c r="AQ639" s="669"/>
      <c r="BC639" s="681"/>
      <c r="BD639" s="681"/>
      <c r="BE639" s="681"/>
      <c r="BF639" s="306"/>
    </row>
    <row r="640" spans="42:58" x14ac:dyDescent="0.25">
      <c r="AP640" s="669"/>
      <c r="AQ640" s="669"/>
      <c r="BC640" s="681"/>
      <c r="BD640" s="681"/>
      <c r="BE640" s="681"/>
      <c r="BF640" s="306"/>
    </row>
    <row r="641" spans="42:58" x14ac:dyDescent="0.25">
      <c r="AP641" s="669"/>
      <c r="AQ641" s="669"/>
      <c r="BC641" s="681"/>
      <c r="BD641" s="681"/>
      <c r="BE641" s="681"/>
      <c r="BF641" s="306"/>
    </row>
    <row r="642" spans="42:58" x14ac:dyDescent="0.25">
      <c r="AP642" s="669"/>
      <c r="AQ642" s="669"/>
      <c r="BC642" s="681"/>
      <c r="BD642" s="681"/>
      <c r="BE642" s="681"/>
      <c r="BF642" s="306"/>
    </row>
    <row r="643" spans="42:58" x14ac:dyDescent="0.25">
      <c r="AP643" s="669"/>
      <c r="AQ643" s="669"/>
      <c r="BC643" s="681"/>
      <c r="BD643" s="681"/>
      <c r="BE643" s="681"/>
      <c r="BF643" s="306"/>
    </row>
    <row r="644" spans="42:58" x14ac:dyDescent="0.25">
      <c r="AP644" s="669"/>
      <c r="AQ644" s="669"/>
      <c r="BC644" s="681"/>
      <c r="BD644" s="681"/>
      <c r="BE644" s="681"/>
      <c r="BF644" s="306"/>
    </row>
    <row r="645" spans="42:58" x14ac:dyDescent="0.25">
      <c r="AP645" s="669"/>
      <c r="AQ645" s="669"/>
      <c r="BC645" s="681"/>
      <c r="BD645" s="681"/>
      <c r="BE645" s="681"/>
      <c r="BF645" s="306"/>
    </row>
    <row r="646" spans="42:58" x14ac:dyDescent="0.25">
      <c r="AP646" s="669"/>
      <c r="AQ646" s="669"/>
      <c r="BC646" s="681"/>
      <c r="BD646" s="681"/>
      <c r="BE646" s="681"/>
      <c r="BF646" s="306"/>
    </row>
    <row r="647" spans="42:58" x14ac:dyDescent="0.25">
      <c r="AP647" s="669"/>
      <c r="AQ647" s="669"/>
      <c r="BC647" s="681"/>
      <c r="BD647" s="681"/>
      <c r="BE647" s="681"/>
      <c r="BF647" s="306"/>
    </row>
    <row r="648" spans="42:58" x14ac:dyDescent="0.25">
      <c r="AP648" s="669"/>
      <c r="AQ648" s="669"/>
      <c r="BC648" s="681"/>
      <c r="BD648" s="681"/>
      <c r="BE648" s="681"/>
      <c r="BF648" s="306"/>
    </row>
    <row r="649" spans="42:58" x14ac:dyDescent="0.25">
      <c r="AP649" s="669"/>
      <c r="AQ649" s="669"/>
      <c r="BC649" s="681"/>
      <c r="BD649" s="681"/>
      <c r="BE649" s="681"/>
      <c r="BF649" s="306"/>
    </row>
    <row r="650" spans="42:58" x14ac:dyDescent="0.25">
      <c r="AP650" s="669"/>
      <c r="AQ650" s="669"/>
      <c r="BC650" s="681"/>
      <c r="BD650" s="681"/>
      <c r="BE650" s="681"/>
      <c r="BF650" s="306"/>
    </row>
    <row r="651" spans="42:58" x14ac:dyDescent="0.25">
      <c r="AP651" s="669"/>
      <c r="AQ651" s="669"/>
      <c r="BC651" s="681"/>
      <c r="BD651" s="681"/>
      <c r="BE651" s="681"/>
      <c r="BF651" s="306"/>
    </row>
    <row r="652" spans="42:58" x14ac:dyDescent="0.25">
      <c r="AP652" s="669"/>
      <c r="AQ652" s="669"/>
      <c r="BC652" s="681"/>
      <c r="BD652" s="681"/>
      <c r="BE652" s="681"/>
      <c r="BF652" s="306"/>
    </row>
    <row r="653" spans="42:58" x14ac:dyDescent="0.25">
      <c r="AP653" s="669"/>
      <c r="AQ653" s="669"/>
      <c r="BC653" s="681"/>
      <c r="BD653" s="681"/>
      <c r="BE653" s="681"/>
      <c r="BF653" s="306"/>
    </row>
    <row r="654" spans="42:58" x14ac:dyDescent="0.25">
      <c r="AP654" s="669"/>
      <c r="AQ654" s="669"/>
      <c r="BC654" s="681"/>
      <c r="BD654" s="681"/>
      <c r="BE654" s="681"/>
      <c r="BF654" s="306"/>
    </row>
    <row r="655" spans="42:58" x14ac:dyDescent="0.25">
      <c r="AP655" s="669"/>
      <c r="AQ655" s="669"/>
      <c r="BC655" s="681"/>
      <c r="BD655" s="681"/>
      <c r="BE655" s="681"/>
      <c r="BF655" s="306"/>
    </row>
    <row r="656" spans="42:58" x14ac:dyDescent="0.25">
      <c r="AP656" s="669"/>
      <c r="AQ656" s="669"/>
      <c r="BC656" s="681"/>
      <c r="BD656" s="681"/>
      <c r="BE656" s="681"/>
      <c r="BF656" s="306"/>
    </row>
    <row r="657" spans="42:58" x14ac:dyDescent="0.25">
      <c r="AP657" s="669"/>
      <c r="AQ657" s="669"/>
      <c r="BC657" s="681"/>
      <c r="BD657" s="681"/>
      <c r="BE657" s="681"/>
      <c r="BF657" s="306"/>
    </row>
    <row r="658" spans="42:58" x14ac:dyDescent="0.25">
      <c r="AP658" s="669"/>
      <c r="AQ658" s="669"/>
      <c r="BC658" s="681"/>
      <c r="BD658" s="681"/>
      <c r="BE658" s="681"/>
      <c r="BF658" s="306"/>
    </row>
    <row r="659" spans="42:58" x14ac:dyDescent="0.25">
      <c r="AP659" s="669"/>
      <c r="AQ659" s="669"/>
      <c r="BC659" s="681"/>
      <c r="BD659" s="681"/>
      <c r="BE659" s="681"/>
      <c r="BF659" s="306"/>
    </row>
    <row r="660" spans="42:58" x14ac:dyDescent="0.25">
      <c r="AP660" s="669"/>
      <c r="AQ660" s="669"/>
      <c r="BC660" s="681"/>
      <c r="BD660" s="681"/>
      <c r="BE660" s="681"/>
      <c r="BF660" s="306"/>
    </row>
    <row r="661" spans="42:58" x14ac:dyDescent="0.25">
      <c r="AP661" s="669"/>
      <c r="AQ661" s="669"/>
      <c r="BC661" s="681"/>
      <c r="BD661" s="681"/>
      <c r="BE661" s="681"/>
      <c r="BF661" s="306"/>
    </row>
    <row r="662" spans="42:58" x14ac:dyDescent="0.25">
      <c r="AP662" s="669"/>
      <c r="AQ662" s="669"/>
      <c r="BC662" s="681"/>
      <c r="BD662" s="681"/>
      <c r="BE662" s="681"/>
      <c r="BF662" s="306"/>
    </row>
    <row r="663" spans="42:58" x14ac:dyDescent="0.25">
      <c r="AP663" s="669"/>
      <c r="AQ663" s="669"/>
      <c r="BC663" s="681"/>
      <c r="BD663" s="681"/>
      <c r="BE663" s="681"/>
      <c r="BF663" s="306"/>
    </row>
    <row r="664" spans="42:58" x14ac:dyDescent="0.25">
      <c r="AP664" s="669"/>
      <c r="AQ664" s="669"/>
      <c r="BC664" s="681"/>
      <c r="BD664" s="681"/>
      <c r="BE664" s="681"/>
      <c r="BF664" s="306"/>
    </row>
    <row r="665" spans="42:58" x14ac:dyDescent="0.25">
      <c r="AP665" s="669"/>
      <c r="AQ665" s="669"/>
      <c r="BC665" s="681"/>
      <c r="BD665" s="681"/>
      <c r="BE665" s="681"/>
      <c r="BF665" s="306"/>
    </row>
    <row r="666" spans="42:58" x14ac:dyDescent="0.25">
      <c r="AP666" s="669"/>
      <c r="AQ666" s="669"/>
      <c r="BC666" s="681"/>
      <c r="BD666" s="681"/>
      <c r="BE666" s="681"/>
      <c r="BF666" s="306"/>
    </row>
    <row r="667" spans="42:58" x14ac:dyDescent="0.25">
      <c r="AP667" s="669"/>
      <c r="AQ667" s="669"/>
      <c r="BC667" s="681"/>
      <c r="BD667" s="681"/>
      <c r="BE667" s="681"/>
      <c r="BF667" s="306"/>
    </row>
    <row r="668" spans="42:58" x14ac:dyDescent="0.25">
      <c r="AP668" s="669"/>
      <c r="AQ668" s="669"/>
      <c r="BC668" s="681"/>
      <c r="BD668" s="681"/>
      <c r="BE668" s="681"/>
      <c r="BF668" s="306"/>
    </row>
    <row r="669" spans="42:58" x14ac:dyDescent="0.25">
      <c r="AP669" s="669"/>
      <c r="AQ669" s="669"/>
      <c r="BC669" s="681"/>
      <c r="BD669" s="681"/>
      <c r="BE669" s="681"/>
      <c r="BF669" s="306"/>
    </row>
    <row r="670" spans="42:58" x14ac:dyDescent="0.25">
      <c r="AP670" s="669"/>
      <c r="AQ670" s="669"/>
      <c r="BC670" s="681"/>
      <c r="BD670" s="681"/>
      <c r="BE670" s="681"/>
      <c r="BF670" s="306"/>
    </row>
    <row r="671" spans="42:58" x14ac:dyDescent="0.25">
      <c r="AP671" s="669"/>
      <c r="AQ671" s="669"/>
      <c r="BC671" s="681"/>
      <c r="BD671" s="681"/>
      <c r="BE671" s="681"/>
      <c r="BF671" s="306"/>
    </row>
    <row r="672" spans="42:58" x14ac:dyDescent="0.25">
      <c r="AP672" s="669"/>
      <c r="AQ672" s="669"/>
      <c r="BC672" s="681"/>
      <c r="BD672" s="681"/>
      <c r="BE672" s="681"/>
      <c r="BF672" s="306"/>
    </row>
    <row r="673" spans="42:58" x14ac:dyDescent="0.25">
      <c r="AP673" s="669"/>
      <c r="AQ673" s="669"/>
      <c r="BC673" s="681"/>
      <c r="BD673" s="681"/>
      <c r="BE673" s="681"/>
      <c r="BF673" s="306"/>
    </row>
    <row r="674" spans="42:58" x14ac:dyDescent="0.25">
      <c r="AP674" s="669"/>
      <c r="AQ674" s="669"/>
      <c r="BC674" s="681"/>
      <c r="BD674" s="681"/>
      <c r="BE674" s="681"/>
      <c r="BF674" s="306"/>
    </row>
    <row r="675" spans="42:58" x14ac:dyDescent="0.25">
      <c r="AP675" s="669"/>
      <c r="AQ675" s="669"/>
      <c r="BC675" s="681"/>
      <c r="BD675" s="681"/>
      <c r="BE675" s="681"/>
      <c r="BF675" s="306"/>
    </row>
    <row r="676" spans="42:58" x14ac:dyDescent="0.25">
      <c r="AP676" s="669"/>
      <c r="AQ676" s="669"/>
      <c r="BC676" s="681"/>
      <c r="BD676" s="681"/>
      <c r="BE676" s="681"/>
      <c r="BF676" s="306"/>
    </row>
    <row r="677" spans="42:58" x14ac:dyDescent="0.25">
      <c r="AP677" s="669"/>
      <c r="AQ677" s="669"/>
      <c r="BC677" s="681"/>
      <c r="BD677" s="681"/>
      <c r="BE677" s="681"/>
      <c r="BF677" s="306"/>
    </row>
    <row r="678" spans="42:58" x14ac:dyDescent="0.25">
      <c r="AP678" s="669"/>
      <c r="AQ678" s="669"/>
      <c r="BC678" s="681"/>
      <c r="BD678" s="681"/>
      <c r="BE678" s="681"/>
      <c r="BF678" s="306"/>
    </row>
    <row r="679" spans="42:58" x14ac:dyDescent="0.25">
      <c r="AP679" s="669"/>
      <c r="AQ679" s="669"/>
      <c r="BC679" s="681"/>
      <c r="BD679" s="681"/>
      <c r="BE679" s="681"/>
      <c r="BF679" s="306"/>
    </row>
    <row r="680" spans="42:58" x14ac:dyDescent="0.25">
      <c r="AP680" s="669"/>
      <c r="AQ680" s="669"/>
      <c r="BC680" s="681"/>
      <c r="BD680" s="681"/>
      <c r="BE680" s="681"/>
      <c r="BF680" s="306"/>
    </row>
    <row r="681" spans="42:58" x14ac:dyDescent="0.25">
      <c r="AP681" s="669"/>
      <c r="AQ681" s="669"/>
      <c r="BC681" s="681"/>
      <c r="BD681" s="681"/>
      <c r="BE681" s="681"/>
      <c r="BF681" s="306"/>
    </row>
    <row r="682" spans="42:58" x14ac:dyDescent="0.25">
      <c r="AP682" s="669"/>
      <c r="AQ682" s="669"/>
      <c r="BC682" s="681"/>
      <c r="BD682" s="681"/>
      <c r="BE682" s="681"/>
      <c r="BF682" s="306"/>
    </row>
    <row r="683" spans="42:58" x14ac:dyDescent="0.25">
      <c r="AP683" s="669"/>
      <c r="AQ683" s="669"/>
      <c r="BC683" s="681"/>
      <c r="BD683" s="681"/>
      <c r="BE683" s="681"/>
      <c r="BF683" s="306"/>
    </row>
    <row r="684" spans="42:58" x14ac:dyDescent="0.25">
      <c r="AP684" s="669"/>
      <c r="AQ684" s="669"/>
      <c r="BC684" s="681"/>
      <c r="BD684" s="681"/>
      <c r="BE684" s="681"/>
      <c r="BF684" s="306"/>
    </row>
    <row r="685" spans="42:58" x14ac:dyDescent="0.25">
      <c r="AP685" s="669"/>
      <c r="AQ685" s="669"/>
      <c r="BC685" s="681"/>
      <c r="BD685" s="681"/>
      <c r="BE685" s="681"/>
      <c r="BF685" s="306"/>
    </row>
    <row r="686" spans="42:58" x14ac:dyDescent="0.25">
      <c r="AP686" s="669"/>
      <c r="AQ686" s="669"/>
      <c r="BC686" s="681"/>
      <c r="BD686" s="681"/>
      <c r="BE686" s="681"/>
      <c r="BF686" s="306"/>
    </row>
    <row r="687" spans="42:58" x14ac:dyDescent="0.25">
      <c r="AP687" s="669"/>
      <c r="AQ687" s="669"/>
      <c r="BC687" s="681"/>
      <c r="BD687" s="681"/>
      <c r="BE687" s="681"/>
      <c r="BF687" s="306"/>
    </row>
    <row r="688" spans="42:58" x14ac:dyDescent="0.25">
      <c r="AP688" s="669"/>
      <c r="AQ688" s="669"/>
      <c r="BC688" s="681"/>
      <c r="BD688" s="681"/>
      <c r="BE688" s="681"/>
      <c r="BF688" s="306"/>
    </row>
    <row r="689" spans="42:58" x14ac:dyDescent="0.25">
      <c r="AP689" s="669"/>
      <c r="AQ689" s="669"/>
      <c r="BC689" s="681"/>
      <c r="BD689" s="681"/>
      <c r="BE689" s="681"/>
      <c r="BF689" s="306"/>
    </row>
    <row r="690" spans="42:58" x14ac:dyDescent="0.25">
      <c r="AP690" s="669"/>
      <c r="AQ690" s="669"/>
      <c r="BC690" s="681"/>
      <c r="BD690" s="681"/>
      <c r="BE690" s="681"/>
      <c r="BF690" s="306"/>
    </row>
    <row r="691" spans="42:58" x14ac:dyDescent="0.25">
      <c r="AP691" s="669"/>
      <c r="AQ691" s="669"/>
      <c r="BC691" s="681"/>
      <c r="BD691" s="681"/>
      <c r="BE691" s="681"/>
      <c r="BF691" s="306"/>
    </row>
    <row r="692" spans="42:58" x14ac:dyDescent="0.25">
      <c r="AP692" s="669"/>
      <c r="AQ692" s="669"/>
      <c r="BC692" s="681"/>
      <c r="BD692" s="681"/>
      <c r="BE692" s="681"/>
      <c r="BF692" s="306"/>
    </row>
    <row r="693" spans="42:58" x14ac:dyDescent="0.25">
      <c r="AP693" s="669"/>
      <c r="AQ693" s="669"/>
      <c r="BC693" s="681"/>
      <c r="BD693" s="681"/>
      <c r="BE693" s="681"/>
      <c r="BF693" s="306"/>
    </row>
    <row r="694" spans="42:58" x14ac:dyDescent="0.25">
      <c r="AP694" s="669"/>
      <c r="AQ694" s="669"/>
      <c r="BC694" s="681"/>
      <c r="BD694" s="681"/>
      <c r="BE694" s="681"/>
      <c r="BF694" s="306"/>
    </row>
    <row r="695" spans="42:58" x14ac:dyDescent="0.25">
      <c r="AP695" s="669"/>
      <c r="AQ695" s="669"/>
      <c r="BC695" s="681"/>
      <c r="BD695" s="681"/>
      <c r="BE695" s="681"/>
      <c r="BF695" s="306"/>
    </row>
    <row r="696" spans="42:58" x14ac:dyDescent="0.25">
      <c r="AP696" s="669"/>
      <c r="AQ696" s="669"/>
      <c r="BC696" s="681"/>
      <c r="BD696" s="681"/>
      <c r="BE696" s="681"/>
      <c r="BF696" s="306"/>
    </row>
    <row r="697" spans="42:58" x14ac:dyDescent="0.25">
      <c r="AP697" s="669"/>
      <c r="AQ697" s="669"/>
      <c r="BC697" s="681"/>
      <c r="BD697" s="681"/>
      <c r="BE697" s="681"/>
      <c r="BF697" s="306"/>
    </row>
    <row r="698" spans="42:58" x14ac:dyDescent="0.25">
      <c r="AP698" s="669"/>
      <c r="AQ698" s="669"/>
      <c r="BC698" s="681"/>
      <c r="BD698" s="681"/>
      <c r="BE698" s="681"/>
      <c r="BF698" s="306"/>
    </row>
    <row r="699" spans="42:58" x14ac:dyDescent="0.25">
      <c r="AP699" s="669"/>
      <c r="AQ699" s="669"/>
      <c r="BC699" s="681"/>
      <c r="BD699" s="681"/>
      <c r="BE699" s="681"/>
      <c r="BF699" s="306"/>
    </row>
    <row r="700" spans="42:58" x14ac:dyDescent="0.25">
      <c r="AP700" s="669"/>
      <c r="AQ700" s="669"/>
      <c r="BC700" s="681"/>
      <c r="BD700" s="681"/>
      <c r="BE700" s="681"/>
      <c r="BF700" s="306"/>
    </row>
    <row r="701" spans="42:58" x14ac:dyDescent="0.25">
      <c r="AP701" s="669"/>
      <c r="AQ701" s="669"/>
      <c r="BC701" s="681"/>
      <c r="BD701" s="681"/>
      <c r="BE701" s="681"/>
      <c r="BF701" s="306"/>
    </row>
    <row r="702" spans="42:58" x14ac:dyDescent="0.25">
      <c r="AP702" s="669"/>
      <c r="AQ702" s="669"/>
      <c r="BC702" s="681"/>
      <c r="BD702" s="681"/>
      <c r="BE702" s="681"/>
      <c r="BF702" s="306"/>
    </row>
    <row r="703" spans="42:58" x14ac:dyDescent="0.25">
      <c r="AP703" s="669"/>
      <c r="AQ703" s="669"/>
      <c r="BC703" s="681"/>
      <c r="BD703" s="681"/>
      <c r="BE703" s="681"/>
      <c r="BF703" s="306"/>
    </row>
    <row r="704" spans="42:58" x14ac:dyDescent="0.25">
      <c r="AP704" s="669"/>
      <c r="AQ704" s="669"/>
      <c r="BC704" s="681"/>
      <c r="BD704" s="681"/>
      <c r="BE704" s="681"/>
      <c r="BF704" s="306"/>
    </row>
    <row r="705" spans="42:58" x14ac:dyDescent="0.25">
      <c r="AP705" s="669"/>
      <c r="AQ705" s="669"/>
      <c r="BC705" s="681"/>
      <c r="BD705" s="681"/>
      <c r="BE705" s="681"/>
      <c r="BF705" s="306"/>
    </row>
    <row r="706" spans="42:58" x14ac:dyDescent="0.25">
      <c r="AP706" s="669"/>
      <c r="AQ706" s="669"/>
      <c r="BC706" s="681"/>
      <c r="BD706" s="681"/>
      <c r="BE706" s="681"/>
      <c r="BF706" s="306"/>
    </row>
    <row r="707" spans="42:58" x14ac:dyDescent="0.25">
      <c r="AP707" s="669"/>
      <c r="AQ707" s="669"/>
      <c r="BC707" s="681"/>
      <c r="BD707" s="681"/>
      <c r="BE707" s="681"/>
      <c r="BF707" s="306"/>
    </row>
    <row r="708" spans="42:58" x14ac:dyDescent="0.25">
      <c r="AP708" s="669"/>
      <c r="AQ708" s="669"/>
      <c r="BC708" s="681"/>
      <c r="BD708" s="681"/>
      <c r="BE708" s="681"/>
      <c r="BF708" s="306"/>
    </row>
    <row r="709" spans="42:58" x14ac:dyDescent="0.25">
      <c r="AP709" s="669"/>
      <c r="AQ709" s="669"/>
      <c r="BC709" s="681"/>
      <c r="BD709" s="681"/>
      <c r="BE709" s="681"/>
      <c r="BF709" s="306"/>
    </row>
    <row r="710" spans="42:58" x14ac:dyDescent="0.25">
      <c r="AP710" s="669"/>
      <c r="AQ710" s="669"/>
      <c r="BC710" s="681"/>
      <c r="BD710" s="681"/>
      <c r="BE710" s="681"/>
      <c r="BF710" s="306"/>
    </row>
    <row r="711" spans="42:58" x14ac:dyDescent="0.25">
      <c r="AP711" s="669"/>
      <c r="AQ711" s="669"/>
      <c r="BC711" s="681"/>
      <c r="BD711" s="681"/>
      <c r="BE711" s="681"/>
      <c r="BF711" s="306"/>
    </row>
    <row r="712" spans="42:58" x14ac:dyDescent="0.25">
      <c r="AP712" s="669"/>
      <c r="AQ712" s="669"/>
      <c r="BC712" s="681"/>
      <c r="BD712" s="681"/>
      <c r="BE712" s="681"/>
      <c r="BF712" s="306"/>
    </row>
    <row r="713" spans="42:58" x14ac:dyDescent="0.25">
      <c r="AP713" s="669"/>
      <c r="AQ713" s="669"/>
      <c r="BC713" s="681"/>
      <c r="BD713" s="681"/>
      <c r="BE713" s="681"/>
      <c r="BF713" s="306"/>
    </row>
    <row r="714" spans="42:58" x14ac:dyDescent="0.25">
      <c r="AP714" s="669"/>
      <c r="AQ714" s="669"/>
      <c r="BC714" s="681"/>
      <c r="BD714" s="681"/>
      <c r="BE714" s="681"/>
      <c r="BF714" s="306"/>
    </row>
    <row r="715" spans="42:58" x14ac:dyDescent="0.25">
      <c r="AP715" s="669"/>
      <c r="AQ715" s="669"/>
      <c r="BC715" s="681"/>
      <c r="BD715" s="681"/>
      <c r="BE715" s="681"/>
      <c r="BF715" s="306"/>
    </row>
    <row r="716" spans="42:58" x14ac:dyDescent="0.25">
      <c r="AP716" s="669"/>
      <c r="AQ716" s="669"/>
      <c r="BC716" s="681"/>
      <c r="BD716" s="681"/>
      <c r="BE716" s="681"/>
      <c r="BF716" s="306"/>
    </row>
    <row r="717" spans="42:58" x14ac:dyDescent="0.25">
      <c r="AP717" s="669"/>
      <c r="AQ717" s="669"/>
      <c r="BC717" s="681"/>
      <c r="BD717" s="681"/>
      <c r="BE717" s="681"/>
      <c r="BF717" s="306"/>
    </row>
    <row r="718" spans="42:58" x14ac:dyDescent="0.25">
      <c r="AP718" s="669"/>
      <c r="AQ718" s="669"/>
      <c r="BC718" s="681"/>
      <c r="BD718" s="681"/>
      <c r="BE718" s="681"/>
      <c r="BF718" s="306"/>
    </row>
    <row r="719" spans="42:58" x14ac:dyDescent="0.25">
      <c r="AP719" s="669"/>
      <c r="AQ719" s="669"/>
      <c r="BC719" s="681"/>
      <c r="BD719" s="681"/>
      <c r="BE719" s="681"/>
      <c r="BF719" s="306"/>
    </row>
    <row r="720" spans="42:58" x14ac:dyDescent="0.25">
      <c r="AP720" s="669"/>
      <c r="AQ720" s="669"/>
      <c r="BC720" s="681"/>
      <c r="BD720" s="681"/>
      <c r="BE720" s="681"/>
      <c r="BF720" s="306"/>
    </row>
    <row r="721" spans="42:58" x14ac:dyDescent="0.25">
      <c r="AP721" s="669"/>
      <c r="AQ721" s="669"/>
      <c r="BC721" s="681"/>
      <c r="BD721" s="681"/>
      <c r="BE721" s="681"/>
      <c r="BF721" s="306"/>
    </row>
    <row r="722" spans="42:58" x14ac:dyDescent="0.25">
      <c r="AP722" s="669"/>
      <c r="AQ722" s="669"/>
      <c r="BC722" s="681"/>
      <c r="BD722" s="681"/>
      <c r="BE722" s="681"/>
      <c r="BF722" s="306"/>
    </row>
    <row r="723" spans="42:58" x14ac:dyDescent="0.25">
      <c r="AP723" s="669"/>
      <c r="AQ723" s="669"/>
      <c r="BC723" s="681"/>
      <c r="BD723" s="681"/>
      <c r="BE723" s="681"/>
      <c r="BF723" s="306"/>
    </row>
    <row r="724" spans="42:58" x14ac:dyDescent="0.25">
      <c r="AP724" s="669"/>
      <c r="AQ724" s="669"/>
      <c r="BC724" s="681"/>
      <c r="BD724" s="681"/>
      <c r="BE724" s="681"/>
      <c r="BF724" s="306"/>
    </row>
    <row r="725" spans="42:58" x14ac:dyDescent="0.25">
      <c r="AP725" s="669"/>
      <c r="AQ725" s="669"/>
      <c r="BC725" s="681"/>
      <c r="BD725" s="681"/>
      <c r="BE725" s="681"/>
      <c r="BF725" s="306"/>
    </row>
    <row r="726" spans="42:58" x14ac:dyDescent="0.25">
      <c r="AP726" s="669"/>
      <c r="AQ726" s="669"/>
      <c r="BC726" s="681"/>
      <c r="BD726" s="681"/>
      <c r="BE726" s="681"/>
      <c r="BF726" s="306"/>
    </row>
    <row r="727" spans="42:58" x14ac:dyDescent="0.25">
      <c r="AP727" s="669"/>
      <c r="AQ727" s="669"/>
      <c r="BC727" s="681"/>
      <c r="BD727" s="681"/>
      <c r="BE727" s="681"/>
      <c r="BF727" s="306"/>
    </row>
    <row r="728" spans="42:58" x14ac:dyDescent="0.25">
      <c r="AP728" s="669"/>
      <c r="AQ728" s="669"/>
      <c r="BC728" s="681"/>
      <c r="BD728" s="681"/>
      <c r="BE728" s="681"/>
      <c r="BF728" s="306"/>
    </row>
    <row r="729" spans="42:58" x14ac:dyDescent="0.25">
      <c r="AP729" s="669"/>
      <c r="AQ729" s="669"/>
      <c r="BC729" s="681"/>
      <c r="BD729" s="681"/>
      <c r="BE729" s="681"/>
      <c r="BF729" s="306"/>
    </row>
    <row r="730" spans="42:58" x14ac:dyDescent="0.25">
      <c r="AP730" s="669"/>
      <c r="AQ730" s="669"/>
      <c r="BC730" s="681"/>
      <c r="BD730" s="681"/>
      <c r="BE730" s="681"/>
      <c r="BF730" s="306"/>
    </row>
    <row r="731" spans="42:58" x14ac:dyDescent="0.25">
      <c r="AP731" s="669"/>
      <c r="AQ731" s="669"/>
      <c r="BC731" s="681"/>
      <c r="BD731" s="681"/>
      <c r="BE731" s="681"/>
      <c r="BF731" s="306"/>
    </row>
    <row r="732" spans="42:58" x14ac:dyDescent="0.25">
      <c r="AP732" s="669"/>
      <c r="AQ732" s="669"/>
      <c r="BC732" s="681"/>
      <c r="BD732" s="681"/>
      <c r="BE732" s="681"/>
      <c r="BF732" s="306"/>
    </row>
    <row r="733" spans="42:58" x14ac:dyDescent="0.25">
      <c r="AP733" s="669"/>
      <c r="AQ733" s="669"/>
      <c r="BC733" s="681"/>
      <c r="BD733" s="681"/>
      <c r="BE733" s="681"/>
      <c r="BF733" s="306"/>
    </row>
    <row r="734" spans="42:58" x14ac:dyDescent="0.25">
      <c r="AP734" s="669"/>
      <c r="AQ734" s="669"/>
      <c r="BC734" s="681"/>
      <c r="BD734" s="681"/>
      <c r="BE734" s="681"/>
      <c r="BF734" s="306"/>
    </row>
    <row r="735" spans="42:58" x14ac:dyDescent="0.25">
      <c r="AP735" s="669"/>
      <c r="AQ735" s="669"/>
      <c r="BC735" s="681"/>
      <c r="BD735" s="681"/>
      <c r="BE735" s="681"/>
      <c r="BF735" s="306"/>
    </row>
    <row r="736" spans="42:58" x14ac:dyDescent="0.25">
      <c r="AP736" s="669"/>
      <c r="AQ736" s="669"/>
      <c r="BC736" s="681"/>
      <c r="BD736" s="681"/>
      <c r="BE736" s="681"/>
      <c r="BF736" s="306"/>
    </row>
    <row r="737" spans="42:58" x14ac:dyDescent="0.25">
      <c r="AP737" s="669"/>
      <c r="AQ737" s="669"/>
      <c r="BC737" s="681"/>
      <c r="BD737" s="681"/>
      <c r="BE737" s="681"/>
      <c r="BF737" s="306"/>
    </row>
    <row r="738" spans="42:58" x14ac:dyDescent="0.25">
      <c r="AP738" s="669"/>
      <c r="AQ738" s="669"/>
      <c r="BC738" s="681"/>
      <c r="BD738" s="681"/>
      <c r="BE738" s="681"/>
      <c r="BF738" s="306"/>
    </row>
    <row r="739" spans="42:58" x14ac:dyDescent="0.25">
      <c r="AP739" s="669"/>
      <c r="AQ739" s="669"/>
      <c r="BC739" s="681"/>
      <c r="BD739" s="681"/>
      <c r="BE739" s="681"/>
      <c r="BF739" s="306"/>
    </row>
    <row r="740" spans="42:58" x14ac:dyDescent="0.25">
      <c r="AP740" s="669"/>
      <c r="AQ740" s="669"/>
      <c r="BC740" s="681"/>
      <c r="BD740" s="681"/>
      <c r="BE740" s="681"/>
      <c r="BF740" s="306"/>
    </row>
    <row r="741" spans="42:58" x14ac:dyDescent="0.25">
      <c r="AP741" s="669"/>
      <c r="AQ741" s="669"/>
      <c r="BC741" s="681"/>
      <c r="BD741" s="681"/>
      <c r="BE741" s="681"/>
      <c r="BF741" s="306"/>
    </row>
    <row r="742" spans="42:58" x14ac:dyDescent="0.25">
      <c r="AP742" s="669"/>
      <c r="AQ742" s="669"/>
      <c r="BC742" s="681"/>
      <c r="BD742" s="681"/>
      <c r="BE742" s="681"/>
      <c r="BF742" s="306"/>
    </row>
    <row r="743" spans="42:58" x14ac:dyDescent="0.25">
      <c r="AP743" s="669"/>
      <c r="AQ743" s="669"/>
      <c r="BC743" s="681"/>
      <c r="BD743" s="681"/>
      <c r="BE743" s="681"/>
      <c r="BF743" s="306"/>
    </row>
    <row r="744" spans="42:58" x14ac:dyDescent="0.25">
      <c r="AP744" s="669"/>
      <c r="AQ744" s="669"/>
      <c r="BC744" s="681"/>
      <c r="BD744" s="681"/>
      <c r="BE744" s="681"/>
      <c r="BF744" s="306"/>
    </row>
    <row r="745" spans="42:58" x14ac:dyDescent="0.25">
      <c r="AP745" s="669"/>
      <c r="AQ745" s="669"/>
      <c r="BC745" s="681"/>
      <c r="BD745" s="681"/>
      <c r="BE745" s="681"/>
      <c r="BF745" s="306"/>
    </row>
    <row r="746" spans="42:58" x14ac:dyDescent="0.25">
      <c r="AP746" s="669"/>
      <c r="AQ746" s="669"/>
      <c r="BC746" s="681"/>
      <c r="BD746" s="681"/>
      <c r="BE746" s="681"/>
      <c r="BF746" s="306"/>
    </row>
    <row r="747" spans="42:58" x14ac:dyDescent="0.25">
      <c r="AP747" s="669"/>
      <c r="AQ747" s="669"/>
      <c r="BC747" s="681"/>
      <c r="BD747" s="681"/>
      <c r="BE747" s="681"/>
      <c r="BF747" s="306"/>
    </row>
    <row r="748" spans="42:58" x14ac:dyDescent="0.25">
      <c r="AP748" s="669"/>
      <c r="AQ748" s="669"/>
      <c r="BC748" s="681"/>
      <c r="BD748" s="681"/>
      <c r="BE748" s="681"/>
      <c r="BF748" s="306"/>
    </row>
    <row r="749" spans="42:58" x14ac:dyDescent="0.25">
      <c r="AP749" s="669"/>
      <c r="AQ749" s="669"/>
      <c r="BC749" s="681"/>
      <c r="BD749" s="681"/>
      <c r="BE749" s="681"/>
      <c r="BF749" s="306"/>
    </row>
    <row r="750" spans="42:58" x14ac:dyDescent="0.25">
      <c r="AP750" s="669"/>
      <c r="AQ750" s="669"/>
      <c r="BC750" s="681"/>
      <c r="BD750" s="681"/>
      <c r="BE750" s="681"/>
      <c r="BF750" s="306"/>
    </row>
    <row r="751" spans="42:58" x14ac:dyDescent="0.25">
      <c r="AP751" s="669"/>
      <c r="AQ751" s="669"/>
      <c r="BC751" s="681"/>
      <c r="BD751" s="681"/>
      <c r="BE751" s="681"/>
      <c r="BF751" s="306"/>
    </row>
    <row r="752" spans="42:58" x14ac:dyDescent="0.25">
      <c r="AP752" s="669"/>
      <c r="AQ752" s="669"/>
      <c r="BC752" s="681"/>
      <c r="BD752" s="681"/>
      <c r="BE752" s="681"/>
      <c r="BF752" s="306"/>
    </row>
    <row r="753" spans="42:58" x14ac:dyDescent="0.25">
      <c r="AP753" s="669"/>
      <c r="AQ753" s="669"/>
      <c r="BC753" s="681"/>
      <c r="BD753" s="681"/>
      <c r="BE753" s="681"/>
      <c r="BF753" s="306"/>
    </row>
    <row r="754" spans="42:58" x14ac:dyDescent="0.25">
      <c r="AP754" s="669"/>
      <c r="AQ754" s="669"/>
      <c r="BC754" s="681"/>
      <c r="BD754" s="681"/>
      <c r="BE754" s="681"/>
      <c r="BF754" s="306"/>
    </row>
    <row r="755" spans="42:58" x14ac:dyDescent="0.25">
      <c r="AP755" s="669"/>
      <c r="AQ755" s="669"/>
      <c r="BC755" s="681"/>
      <c r="BD755" s="681"/>
      <c r="BE755" s="681"/>
      <c r="BF755" s="306"/>
    </row>
    <row r="756" spans="42:58" x14ac:dyDescent="0.25">
      <c r="AP756" s="669"/>
      <c r="AQ756" s="669"/>
      <c r="BC756" s="681"/>
      <c r="BD756" s="681"/>
      <c r="BE756" s="681"/>
      <c r="BF756" s="306"/>
    </row>
    <row r="757" spans="42:58" x14ac:dyDescent="0.25">
      <c r="AP757" s="669"/>
      <c r="AQ757" s="669"/>
      <c r="BC757" s="681"/>
      <c r="BD757" s="681"/>
      <c r="BE757" s="681"/>
      <c r="BF757" s="306"/>
    </row>
    <row r="758" spans="42:58" x14ac:dyDescent="0.25">
      <c r="AP758" s="669"/>
      <c r="AQ758" s="669"/>
      <c r="BC758" s="681"/>
      <c r="BD758" s="681"/>
      <c r="BE758" s="681"/>
      <c r="BF758" s="306"/>
    </row>
    <row r="759" spans="42:58" x14ac:dyDescent="0.25">
      <c r="AP759" s="669"/>
      <c r="AQ759" s="669"/>
      <c r="BC759" s="681"/>
      <c r="BD759" s="681"/>
      <c r="BE759" s="681"/>
      <c r="BF759" s="306"/>
    </row>
    <row r="760" spans="42:58" x14ac:dyDescent="0.25">
      <c r="AP760" s="669"/>
      <c r="AQ760" s="669"/>
      <c r="BC760" s="681"/>
      <c r="BD760" s="681"/>
      <c r="BE760" s="681"/>
      <c r="BF760" s="306"/>
    </row>
    <row r="761" spans="42:58" x14ac:dyDescent="0.25">
      <c r="AP761" s="669"/>
      <c r="AQ761" s="669"/>
      <c r="BC761" s="681"/>
      <c r="BD761" s="681"/>
      <c r="BE761" s="681"/>
      <c r="BF761" s="306"/>
    </row>
    <row r="762" spans="42:58" x14ac:dyDescent="0.25">
      <c r="AP762" s="669"/>
      <c r="AQ762" s="669"/>
      <c r="BC762" s="681"/>
      <c r="BD762" s="681"/>
      <c r="BE762" s="681"/>
      <c r="BF762" s="306"/>
    </row>
    <row r="763" spans="42:58" x14ac:dyDescent="0.25">
      <c r="AP763" s="669"/>
      <c r="AQ763" s="669"/>
      <c r="BC763" s="681"/>
      <c r="BD763" s="681"/>
      <c r="BE763" s="681"/>
      <c r="BF763" s="306"/>
    </row>
    <row r="764" spans="42:58" x14ac:dyDescent="0.25">
      <c r="AP764" s="669"/>
      <c r="AQ764" s="669"/>
      <c r="BC764" s="681"/>
      <c r="BD764" s="681"/>
      <c r="BE764" s="681"/>
      <c r="BF764" s="306"/>
    </row>
    <row r="765" spans="42:58" x14ac:dyDescent="0.25">
      <c r="AP765" s="669"/>
      <c r="AQ765" s="669"/>
      <c r="BC765" s="681"/>
      <c r="BD765" s="681"/>
      <c r="BE765" s="681"/>
      <c r="BF765" s="306"/>
    </row>
    <row r="766" spans="42:58" x14ac:dyDescent="0.25">
      <c r="AP766" s="669"/>
      <c r="AQ766" s="669"/>
      <c r="BC766" s="681"/>
      <c r="BD766" s="681"/>
      <c r="BE766" s="681"/>
      <c r="BF766" s="306"/>
    </row>
    <row r="767" spans="42:58" x14ac:dyDescent="0.25">
      <c r="AP767" s="669"/>
      <c r="AQ767" s="669"/>
      <c r="BC767" s="681"/>
      <c r="BD767" s="681"/>
      <c r="BE767" s="681"/>
      <c r="BF767" s="306"/>
    </row>
    <row r="768" spans="42:58" x14ac:dyDescent="0.25">
      <c r="AP768" s="669"/>
      <c r="AQ768" s="669"/>
      <c r="BC768" s="681"/>
      <c r="BD768" s="681"/>
      <c r="BE768" s="681"/>
      <c r="BF768" s="306"/>
    </row>
    <row r="769" spans="42:58" x14ac:dyDescent="0.25">
      <c r="AP769" s="669"/>
      <c r="AQ769" s="669"/>
      <c r="BC769" s="681"/>
      <c r="BD769" s="681"/>
      <c r="BE769" s="681"/>
      <c r="BF769" s="306"/>
    </row>
    <row r="770" spans="42:58" x14ac:dyDescent="0.25">
      <c r="AP770" s="669"/>
      <c r="AQ770" s="669"/>
      <c r="BC770" s="681"/>
      <c r="BD770" s="681"/>
      <c r="BE770" s="681"/>
      <c r="BF770" s="306"/>
    </row>
    <row r="771" spans="42:58" x14ac:dyDescent="0.25">
      <c r="AP771" s="669"/>
      <c r="AQ771" s="669"/>
      <c r="BC771" s="681"/>
      <c r="BD771" s="681"/>
      <c r="BE771" s="681"/>
      <c r="BF771" s="306"/>
    </row>
    <row r="772" spans="42:58" x14ac:dyDescent="0.25">
      <c r="AP772" s="669"/>
      <c r="AQ772" s="669"/>
      <c r="BC772" s="681"/>
      <c r="BD772" s="681"/>
      <c r="BE772" s="681"/>
      <c r="BF772" s="306"/>
    </row>
    <row r="773" spans="42:58" x14ac:dyDescent="0.25">
      <c r="AP773" s="669"/>
      <c r="AQ773" s="669"/>
      <c r="BC773" s="681"/>
      <c r="BD773" s="681"/>
      <c r="BE773" s="681"/>
      <c r="BF773" s="306"/>
    </row>
    <row r="774" spans="42:58" x14ac:dyDescent="0.25">
      <c r="AP774" s="669"/>
      <c r="AQ774" s="669"/>
      <c r="BC774" s="681"/>
      <c r="BD774" s="681"/>
      <c r="BE774" s="681"/>
      <c r="BF774" s="306"/>
    </row>
    <row r="775" spans="42:58" x14ac:dyDescent="0.25">
      <c r="AP775" s="669"/>
      <c r="AQ775" s="669"/>
      <c r="BC775" s="681"/>
      <c r="BD775" s="681"/>
      <c r="BE775" s="681"/>
      <c r="BF775" s="306"/>
    </row>
    <row r="776" spans="42:58" x14ac:dyDescent="0.25">
      <c r="AP776" s="669"/>
      <c r="AQ776" s="669"/>
      <c r="BC776" s="681"/>
      <c r="BD776" s="681"/>
      <c r="BE776" s="681"/>
      <c r="BF776" s="306"/>
    </row>
    <row r="777" spans="42:58" x14ac:dyDescent="0.25">
      <c r="AP777" s="669"/>
      <c r="AQ777" s="669"/>
      <c r="BC777" s="681"/>
      <c r="BD777" s="681"/>
      <c r="BE777" s="681"/>
      <c r="BF777" s="306"/>
    </row>
    <row r="778" spans="42:58" x14ac:dyDescent="0.25">
      <c r="AP778" s="669"/>
      <c r="AQ778" s="669"/>
      <c r="BC778" s="681"/>
      <c r="BD778" s="681"/>
      <c r="BE778" s="681"/>
      <c r="BF778" s="306"/>
    </row>
    <row r="779" spans="42:58" x14ac:dyDescent="0.25">
      <c r="AP779" s="669"/>
      <c r="AQ779" s="669"/>
      <c r="BC779" s="681"/>
      <c r="BD779" s="681"/>
      <c r="BE779" s="681"/>
      <c r="BF779" s="306"/>
    </row>
    <row r="780" spans="42:58" x14ac:dyDescent="0.25">
      <c r="AP780" s="669"/>
      <c r="AQ780" s="669"/>
      <c r="BC780" s="681"/>
      <c r="BD780" s="681"/>
      <c r="BE780" s="681"/>
      <c r="BF780" s="306"/>
    </row>
    <row r="781" spans="42:58" x14ac:dyDescent="0.25">
      <c r="AP781" s="669"/>
      <c r="AQ781" s="669"/>
      <c r="BC781" s="681"/>
      <c r="BD781" s="681"/>
      <c r="BE781" s="681"/>
      <c r="BF781" s="306"/>
    </row>
    <row r="782" spans="42:58" x14ac:dyDescent="0.25">
      <c r="AP782" s="669"/>
      <c r="AQ782" s="669"/>
      <c r="BC782" s="681"/>
      <c r="BD782" s="681"/>
      <c r="BE782" s="681"/>
      <c r="BF782" s="306"/>
    </row>
    <row r="783" spans="42:58" x14ac:dyDescent="0.25">
      <c r="AP783" s="669"/>
      <c r="AQ783" s="669"/>
      <c r="BC783" s="681"/>
      <c r="BD783" s="681"/>
      <c r="BE783" s="681"/>
      <c r="BF783" s="306"/>
    </row>
    <row r="784" spans="42:58" x14ac:dyDescent="0.25">
      <c r="AP784" s="669"/>
      <c r="AQ784" s="669"/>
      <c r="BC784" s="681"/>
      <c r="BD784" s="681"/>
      <c r="BE784" s="681"/>
      <c r="BF784" s="306"/>
    </row>
    <row r="785" spans="42:58" x14ac:dyDescent="0.25">
      <c r="AP785" s="669"/>
      <c r="AQ785" s="669"/>
      <c r="BC785" s="681"/>
      <c r="BD785" s="681"/>
      <c r="BE785" s="681"/>
      <c r="BF785" s="306"/>
    </row>
    <row r="786" spans="42:58" x14ac:dyDescent="0.25">
      <c r="AP786" s="669"/>
      <c r="AQ786" s="669"/>
      <c r="BC786" s="681"/>
      <c r="BD786" s="681"/>
      <c r="BE786" s="681"/>
      <c r="BF786" s="306"/>
    </row>
    <row r="787" spans="42:58" x14ac:dyDescent="0.25">
      <c r="AP787" s="669"/>
      <c r="AQ787" s="669"/>
      <c r="BC787" s="681"/>
      <c r="BD787" s="681"/>
      <c r="BE787" s="681"/>
      <c r="BF787" s="306"/>
    </row>
    <row r="788" spans="42:58" x14ac:dyDescent="0.25">
      <c r="AP788" s="669"/>
      <c r="AQ788" s="669"/>
      <c r="BC788" s="681"/>
      <c r="BD788" s="681"/>
      <c r="BE788" s="681"/>
      <c r="BF788" s="306"/>
    </row>
    <row r="789" spans="42:58" x14ac:dyDescent="0.25">
      <c r="AP789" s="669"/>
      <c r="AQ789" s="669"/>
      <c r="BC789" s="681"/>
      <c r="BD789" s="681"/>
      <c r="BE789" s="681"/>
      <c r="BF789" s="306"/>
    </row>
    <row r="790" spans="42:58" x14ac:dyDescent="0.25">
      <c r="AP790" s="669"/>
      <c r="AQ790" s="669"/>
      <c r="BC790" s="681"/>
      <c r="BD790" s="681"/>
      <c r="BE790" s="681"/>
      <c r="BF790" s="306"/>
    </row>
    <row r="791" spans="42:58" x14ac:dyDescent="0.25">
      <c r="AP791" s="669"/>
      <c r="AQ791" s="669"/>
      <c r="BC791" s="681"/>
      <c r="BD791" s="681"/>
      <c r="BE791" s="681"/>
      <c r="BF791" s="306"/>
    </row>
    <row r="792" spans="42:58" x14ac:dyDescent="0.25">
      <c r="AP792" s="669"/>
      <c r="AQ792" s="669"/>
      <c r="BC792" s="681"/>
      <c r="BD792" s="681"/>
      <c r="BE792" s="681"/>
      <c r="BF792" s="306"/>
    </row>
    <row r="793" spans="42:58" x14ac:dyDescent="0.25">
      <c r="AP793" s="669"/>
      <c r="AQ793" s="669"/>
      <c r="BC793" s="681"/>
      <c r="BD793" s="681"/>
      <c r="BE793" s="681"/>
      <c r="BF793" s="306"/>
    </row>
    <row r="794" spans="42:58" x14ac:dyDescent="0.25">
      <c r="AP794" s="669"/>
      <c r="AQ794" s="669"/>
      <c r="BC794" s="681"/>
      <c r="BD794" s="681"/>
      <c r="BE794" s="681"/>
      <c r="BF794" s="306"/>
    </row>
    <row r="795" spans="42:58" x14ac:dyDescent="0.25">
      <c r="AP795" s="669"/>
      <c r="AQ795" s="669"/>
      <c r="BC795" s="681"/>
      <c r="BD795" s="681"/>
      <c r="BE795" s="681"/>
      <c r="BF795" s="306"/>
    </row>
    <row r="796" spans="42:58" x14ac:dyDescent="0.25">
      <c r="AP796" s="669"/>
      <c r="AQ796" s="669"/>
      <c r="BC796" s="681"/>
      <c r="BD796" s="681"/>
      <c r="BE796" s="681"/>
      <c r="BF796" s="306"/>
    </row>
    <row r="797" spans="42:58" x14ac:dyDescent="0.25">
      <c r="AP797" s="669"/>
      <c r="AQ797" s="669"/>
      <c r="BC797" s="681"/>
      <c r="BD797" s="681"/>
      <c r="BE797" s="681"/>
      <c r="BF797" s="306"/>
    </row>
    <row r="798" spans="42:58" x14ac:dyDescent="0.25">
      <c r="AP798" s="669"/>
      <c r="AQ798" s="669"/>
      <c r="BC798" s="681"/>
      <c r="BD798" s="681"/>
      <c r="BE798" s="681"/>
      <c r="BF798" s="306"/>
    </row>
    <row r="799" spans="42:58" x14ac:dyDescent="0.25">
      <c r="AP799" s="669"/>
      <c r="AQ799" s="669"/>
      <c r="BC799" s="681"/>
      <c r="BD799" s="681"/>
      <c r="BE799" s="681"/>
      <c r="BF799" s="306"/>
    </row>
    <row r="800" spans="42:58" x14ac:dyDescent="0.25">
      <c r="AP800" s="669"/>
      <c r="AQ800" s="669"/>
      <c r="BC800" s="681"/>
      <c r="BD800" s="681"/>
      <c r="BE800" s="681"/>
      <c r="BF800" s="306"/>
    </row>
    <row r="801" spans="42:58" x14ac:dyDescent="0.25">
      <c r="AP801" s="669"/>
      <c r="AQ801" s="669"/>
      <c r="BC801" s="681"/>
      <c r="BD801" s="681"/>
      <c r="BE801" s="681"/>
      <c r="BF801" s="306"/>
    </row>
    <row r="802" spans="42:58" x14ac:dyDescent="0.25">
      <c r="AP802" s="669"/>
      <c r="AQ802" s="669"/>
      <c r="BC802" s="681"/>
      <c r="BD802" s="681"/>
      <c r="BE802" s="681"/>
      <c r="BF802" s="306"/>
    </row>
    <row r="803" spans="42:58" x14ac:dyDescent="0.25">
      <c r="AP803" s="669"/>
      <c r="AQ803" s="669"/>
      <c r="BC803" s="681"/>
      <c r="BD803" s="681"/>
      <c r="BE803" s="681"/>
      <c r="BF803" s="306"/>
    </row>
    <row r="804" spans="42:58" x14ac:dyDescent="0.25">
      <c r="AP804" s="669"/>
      <c r="AQ804" s="669"/>
      <c r="BC804" s="681"/>
      <c r="BD804" s="681"/>
      <c r="BE804" s="681"/>
      <c r="BF804" s="306"/>
    </row>
    <row r="805" spans="42:58" x14ac:dyDescent="0.25">
      <c r="AP805" s="669"/>
      <c r="AQ805" s="669"/>
      <c r="BC805" s="681"/>
      <c r="BD805" s="681"/>
      <c r="BE805" s="681"/>
      <c r="BF805" s="306"/>
    </row>
    <row r="806" spans="42:58" x14ac:dyDescent="0.25">
      <c r="AP806" s="669"/>
      <c r="AQ806" s="669"/>
      <c r="BC806" s="681"/>
      <c r="BD806" s="681"/>
      <c r="BE806" s="681"/>
      <c r="BF806" s="306"/>
    </row>
    <row r="807" spans="42:58" x14ac:dyDescent="0.25">
      <c r="AP807" s="669"/>
      <c r="AQ807" s="669"/>
      <c r="BC807" s="681"/>
      <c r="BD807" s="681"/>
      <c r="BE807" s="681"/>
      <c r="BF807" s="306"/>
    </row>
    <row r="808" spans="42:58" x14ac:dyDescent="0.25">
      <c r="AP808" s="669"/>
      <c r="AQ808" s="669"/>
      <c r="BC808" s="681"/>
      <c r="BD808" s="681"/>
      <c r="BE808" s="681"/>
      <c r="BF808" s="306"/>
    </row>
    <row r="809" spans="42:58" x14ac:dyDescent="0.25">
      <c r="AP809" s="669"/>
      <c r="AQ809" s="669"/>
      <c r="BC809" s="681"/>
      <c r="BD809" s="681"/>
      <c r="BE809" s="681"/>
      <c r="BF809" s="306"/>
    </row>
    <row r="810" spans="42:58" x14ac:dyDescent="0.25">
      <c r="AP810" s="669"/>
      <c r="AQ810" s="669"/>
      <c r="BC810" s="681"/>
      <c r="BD810" s="681"/>
      <c r="BE810" s="681"/>
      <c r="BF810" s="306"/>
    </row>
    <row r="811" spans="42:58" x14ac:dyDescent="0.25">
      <c r="AP811" s="669"/>
      <c r="AQ811" s="669"/>
      <c r="BC811" s="681"/>
      <c r="BD811" s="681"/>
      <c r="BE811" s="681"/>
      <c r="BF811" s="306"/>
    </row>
    <row r="812" spans="42:58" x14ac:dyDescent="0.25">
      <c r="AP812" s="669"/>
      <c r="AQ812" s="669"/>
      <c r="BC812" s="681"/>
      <c r="BD812" s="681"/>
      <c r="BE812" s="681"/>
      <c r="BF812" s="306"/>
    </row>
    <row r="813" spans="42:58" x14ac:dyDescent="0.25">
      <c r="AP813" s="669"/>
      <c r="AQ813" s="669"/>
      <c r="BC813" s="681"/>
      <c r="BD813" s="681"/>
      <c r="BE813" s="681"/>
      <c r="BF813" s="306"/>
    </row>
    <row r="814" spans="42:58" x14ac:dyDescent="0.25">
      <c r="AP814" s="669"/>
      <c r="AQ814" s="669"/>
      <c r="BC814" s="681"/>
      <c r="BD814" s="681"/>
      <c r="BE814" s="681"/>
      <c r="BF814" s="306"/>
    </row>
    <row r="815" spans="42:58" x14ac:dyDescent="0.25">
      <c r="AP815" s="669"/>
      <c r="AQ815" s="669"/>
      <c r="BC815" s="681"/>
      <c r="BD815" s="681"/>
      <c r="BE815" s="681"/>
      <c r="BF815" s="306"/>
    </row>
    <row r="816" spans="42:58" x14ac:dyDescent="0.25">
      <c r="AP816" s="669"/>
      <c r="AQ816" s="669"/>
      <c r="BC816" s="681"/>
      <c r="BD816" s="681"/>
      <c r="BE816" s="681"/>
      <c r="BF816" s="306"/>
    </row>
    <row r="817" spans="42:58" x14ac:dyDescent="0.25">
      <c r="AP817" s="669"/>
      <c r="AQ817" s="669"/>
      <c r="BC817" s="681"/>
      <c r="BD817" s="681"/>
      <c r="BE817" s="681"/>
      <c r="BF817" s="306"/>
    </row>
    <row r="818" spans="42:58" x14ac:dyDescent="0.25">
      <c r="AP818" s="669"/>
      <c r="AQ818" s="669"/>
      <c r="BC818" s="681"/>
      <c r="BD818" s="681"/>
      <c r="BE818" s="681"/>
      <c r="BF818" s="306"/>
    </row>
    <row r="819" spans="42:58" x14ac:dyDescent="0.25">
      <c r="AP819" s="669"/>
      <c r="AQ819" s="669"/>
      <c r="BC819" s="681"/>
      <c r="BD819" s="681"/>
      <c r="BE819" s="681"/>
      <c r="BF819" s="306"/>
    </row>
    <row r="820" spans="42:58" x14ac:dyDescent="0.25">
      <c r="AP820" s="669"/>
      <c r="AQ820" s="669"/>
      <c r="BC820" s="681"/>
      <c r="BD820" s="681"/>
      <c r="BE820" s="681"/>
      <c r="BF820" s="306"/>
    </row>
    <row r="821" spans="42:58" x14ac:dyDescent="0.25">
      <c r="AP821" s="669"/>
      <c r="AQ821" s="669"/>
      <c r="BC821" s="681"/>
      <c r="BD821" s="681"/>
      <c r="BE821" s="681"/>
      <c r="BF821" s="306"/>
    </row>
    <row r="822" spans="42:58" x14ac:dyDescent="0.25">
      <c r="AP822" s="669"/>
      <c r="AQ822" s="669"/>
      <c r="BC822" s="681"/>
      <c r="BD822" s="681"/>
      <c r="BE822" s="681"/>
      <c r="BF822" s="306"/>
    </row>
    <row r="823" spans="42:58" x14ac:dyDescent="0.25">
      <c r="AP823" s="669"/>
      <c r="AQ823" s="669"/>
      <c r="BC823" s="681"/>
      <c r="BD823" s="681"/>
      <c r="BE823" s="681"/>
      <c r="BF823" s="306"/>
    </row>
    <row r="824" spans="42:58" x14ac:dyDescent="0.25">
      <c r="AP824" s="669"/>
      <c r="AQ824" s="669"/>
      <c r="BC824" s="681"/>
      <c r="BD824" s="681"/>
      <c r="BE824" s="681"/>
      <c r="BF824" s="306"/>
    </row>
    <row r="825" spans="42:58" x14ac:dyDescent="0.25">
      <c r="AP825" s="669"/>
      <c r="AQ825" s="669"/>
      <c r="BC825" s="681"/>
      <c r="BD825" s="681"/>
      <c r="BE825" s="681"/>
      <c r="BF825" s="306"/>
    </row>
    <row r="826" spans="42:58" x14ac:dyDescent="0.25">
      <c r="AP826" s="669"/>
      <c r="AQ826" s="669"/>
      <c r="BC826" s="681"/>
      <c r="BD826" s="681"/>
      <c r="BE826" s="681"/>
      <c r="BF826" s="306"/>
    </row>
    <row r="827" spans="42:58" x14ac:dyDescent="0.25">
      <c r="AP827" s="669"/>
      <c r="AQ827" s="669"/>
      <c r="BC827" s="681"/>
      <c r="BD827" s="681"/>
      <c r="BE827" s="681"/>
      <c r="BF827" s="306"/>
    </row>
    <row r="828" spans="42:58" x14ac:dyDescent="0.25">
      <c r="AP828" s="669"/>
      <c r="AQ828" s="669"/>
      <c r="BC828" s="681"/>
      <c r="BD828" s="681"/>
      <c r="BE828" s="681"/>
      <c r="BF828" s="306"/>
    </row>
    <row r="829" spans="42:58" x14ac:dyDescent="0.25">
      <c r="AP829" s="669"/>
      <c r="AQ829" s="669"/>
      <c r="BC829" s="681"/>
      <c r="BD829" s="681"/>
      <c r="BE829" s="681"/>
      <c r="BF829" s="306"/>
    </row>
    <row r="830" spans="42:58" x14ac:dyDescent="0.25">
      <c r="AP830" s="669"/>
      <c r="AQ830" s="669"/>
      <c r="BC830" s="681"/>
      <c r="BD830" s="681"/>
      <c r="BE830" s="681"/>
      <c r="BF830" s="306"/>
    </row>
    <row r="831" spans="42:58" x14ac:dyDescent="0.25">
      <c r="AP831" s="669"/>
      <c r="AQ831" s="669"/>
      <c r="BC831" s="681"/>
      <c r="BD831" s="681"/>
      <c r="BE831" s="681"/>
      <c r="BF831" s="306"/>
    </row>
    <row r="832" spans="42:58" x14ac:dyDescent="0.25">
      <c r="AP832" s="669"/>
      <c r="AQ832" s="669"/>
      <c r="BC832" s="681"/>
      <c r="BD832" s="681"/>
      <c r="BE832" s="681"/>
      <c r="BF832" s="306"/>
    </row>
    <row r="833" spans="42:58" x14ac:dyDescent="0.25">
      <c r="AP833" s="669"/>
      <c r="AQ833" s="669"/>
      <c r="BC833" s="681"/>
      <c r="BD833" s="681"/>
      <c r="BE833" s="681"/>
      <c r="BF833" s="306"/>
    </row>
    <row r="834" spans="42:58" x14ac:dyDescent="0.25">
      <c r="AP834" s="669"/>
      <c r="AQ834" s="669"/>
      <c r="BC834" s="681"/>
      <c r="BD834" s="681"/>
      <c r="BE834" s="681"/>
      <c r="BF834" s="306"/>
    </row>
    <row r="835" spans="42:58" x14ac:dyDescent="0.25">
      <c r="AP835" s="669"/>
      <c r="AQ835" s="669"/>
      <c r="BC835" s="681"/>
      <c r="BD835" s="681"/>
      <c r="BE835" s="681"/>
      <c r="BF835" s="306"/>
    </row>
    <row r="836" spans="42:58" x14ac:dyDescent="0.25">
      <c r="AP836" s="669"/>
      <c r="AQ836" s="669"/>
      <c r="BC836" s="681"/>
      <c r="BD836" s="681"/>
      <c r="BE836" s="681"/>
      <c r="BF836" s="306"/>
    </row>
    <row r="837" spans="42:58" x14ac:dyDescent="0.25">
      <c r="AP837" s="669"/>
      <c r="AQ837" s="669"/>
      <c r="BC837" s="681"/>
      <c r="BD837" s="681"/>
      <c r="BE837" s="681"/>
      <c r="BF837" s="306"/>
    </row>
    <row r="838" spans="42:58" x14ac:dyDescent="0.25">
      <c r="AP838" s="669"/>
      <c r="AQ838" s="669"/>
      <c r="BC838" s="681"/>
      <c r="BD838" s="681"/>
      <c r="BE838" s="681"/>
      <c r="BF838" s="306"/>
    </row>
    <row r="839" spans="42:58" x14ac:dyDescent="0.25">
      <c r="AP839" s="669"/>
      <c r="AQ839" s="669"/>
      <c r="BC839" s="681"/>
      <c r="BD839" s="681"/>
      <c r="BE839" s="681"/>
      <c r="BF839" s="306"/>
    </row>
    <row r="840" spans="42:58" x14ac:dyDescent="0.25">
      <c r="AP840" s="669"/>
      <c r="AQ840" s="669"/>
      <c r="BC840" s="681"/>
      <c r="BD840" s="681"/>
      <c r="BE840" s="681"/>
      <c r="BF840" s="306"/>
    </row>
    <row r="841" spans="42:58" x14ac:dyDescent="0.25">
      <c r="AP841" s="669"/>
      <c r="AQ841" s="669"/>
      <c r="BC841" s="681"/>
      <c r="BD841" s="681"/>
      <c r="BE841" s="681"/>
      <c r="BF841" s="306"/>
    </row>
    <row r="842" spans="42:58" x14ac:dyDescent="0.25">
      <c r="AP842" s="669"/>
      <c r="AQ842" s="669"/>
      <c r="BC842" s="681"/>
      <c r="BD842" s="681"/>
      <c r="BE842" s="681"/>
      <c r="BF842" s="306"/>
    </row>
    <row r="843" spans="42:58" x14ac:dyDescent="0.25">
      <c r="AP843" s="669"/>
      <c r="AQ843" s="669"/>
      <c r="BC843" s="681"/>
      <c r="BD843" s="681"/>
      <c r="BE843" s="681"/>
      <c r="BF843" s="306"/>
    </row>
    <row r="844" spans="42:58" x14ac:dyDescent="0.25">
      <c r="AP844" s="669"/>
      <c r="AQ844" s="669"/>
      <c r="BC844" s="681"/>
      <c r="BD844" s="681"/>
      <c r="BE844" s="681"/>
      <c r="BF844" s="306"/>
    </row>
    <row r="845" spans="42:58" x14ac:dyDescent="0.25">
      <c r="AP845" s="669"/>
      <c r="AQ845" s="669"/>
      <c r="BC845" s="681"/>
      <c r="BD845" s="681"/>
      <c r="BE845" s="681"/>
      <c r="BF845" s="306"/>
    </row>
    <row r="846" spans="42:58" x14ac:dyDescent="0.25">
      <c r="AP846" s="669"/>
      <c r="AQ846" s="669"/>
      <c r="BC846" s="681"/>
      <c r="BD846" s="681"/>
      <c r="BE846" s="681"/>
      <c r="BF846" s="306"/>
    </row>
    <row r="847" spans="42:58" x14ac:dyDescent="0.25">
      <c r="AP847" s="669"/>
      <c r="AQ847" s="669"/>
      <c r="BC847" s="681"/>
      <c r="BD847" s="681"/>
      <c r="BE847" s="681"/>
      <c r="BF847" s="306"/>
    </row>
    <row r="848" spans="42:58" x14ac:dyDescent="0.25">
      <c r="AP848" s="669"/>
      <c r="AQ848" s="669"/>
      <c r="BC848" s="681"/>
      <c r="BD848" s="681"/>
      <c r="BE848" s="681"/>
      <c r="BF848" s="306"/>
    </row>
    <row r="849" spans="42:58" x14ac:dyDescent="0.25">
      <c r="AP849" s="669"/>
      <c r="AQ849" s="669"/>
      <c r="BC849" s="681"/>
      <c r="BD849" s="681"/>
      <c r="BE849" s="681"/>
      <c r="BF849" s="306"/>
    </row>
    <row r="850" spans="42:58" x14ac:dyDescent="0.25">
      <c r="AP850" s="669"/>
      <c r="AQ850" s="669"/>
      <c r="BC850" s="681"/>
      <c r="BD850" s="681"/>
      <c r="BE850" s="681"/>
      <c r="BF850" s="306"/>
    </row>
    <row r="851" spans="42:58" x14ac:dyDescent="0.25">
      <c r="AP851" s="669"/>
      <c r="AQ851" s="669"/>
      <c r="BC851" s="681"/>
      <c r="BD851" s="681"/>
      <c r="BE851" s="681"/>
      <c r="BF851" s="306"/>
    </row>
    <row r="852" spans="42:58" x14ac:dyDescent="0.25">
      <c r="AP852" s="669"/>
      <c r="AQ852" s="669"/>
      <c r="BC852" s="681"/>
      <c r="BD852" s="681"/>
      <c r="BE852" s="681"/>
      <c r="BF852" s="306"/>
    </row>
    <row r="853" spans="42:58" x14ac:dyDescent="0.25">
      <c r="AP853" s="669"/>
      <c r="AQ853" s="669"/>
      <c r="BC853" s="681"/>
      <c r="BD853" s="681"/>
      <c r="BE853" s="681"/>
      <c r="BF853" s="306"/>
    </row>
    <row r="854" spans="42:58" x14ac:dyDescent="0.25">
      <c r="AP854" s="669"/>
      <c r="AQ854" s="669"/>
      <c r="BC854" s="681"/>
      <c r="BD854" s="681"/>
      <c r="BE854" s="681"/>
      <c r="BF854" s="306"/>
    </row>
    <row r="855" spans="42:58" x14ac:dyDescent="0.25">
      <c r="AP855" s="669"/>
      <c r="AQ855" s="669"/>
      <c r="BC855" s="681"/>
      <c r="BD855" s="681"/>
      <c r="BE855" s="681"/>
      <c r="BF855" s="306"/>
    </row>
    <row r="856" spans="42:58" x14ac:dyDescent="0.25">
      <c r="AP856" s="669"/>
      <c r="AQ856" s="669"/>
      <c r="BC856" s="681"/>
      <c r="BD856" s="681"/>
      <c r="BE856" s="681"/>
      <c r="BF856" s="306"/>
    </row>
    <row r="857" spans="42:58" x14ac:dyDescent="0.25">
      <c r="AP857" s="669"/>
      <c r="AQ857" s="669"/>
      <c r="BC857" s="681"/>
      <c r="BD857" s="681"/>
      <c r="BE857" s="681"/>
      <c r="BF857" s="306"/>
    </row>
    <row r="858" spans="42:58" x14ac:dyDescent="0.25">
      <c r="AP858" s="669"/>
      <c r="AQ858" s="669"/>
      <c r="BC858" s="681"/>
      <c r="BD858" s="681"/>
      <c r="BE858" s="681"/>
      <c r="BF858" s="306"/>
    </row>
    <row r="859" spans="42:58" x14ac:dyDescent="0.25">
      <c r="AP859" s="669"/>
      <c r="AQ859" s="669"/>
      <c r="BC859" s="681"/>
      <c r="BD859" s="681"/>
      <c r="BE859" s="681"/>
      <c r="BF859" s="306"/>
    </row>
    <row r="860" spans="42:58" x14ac:dyDescent="0.25">
      <c r="AP860" s="669"/>
      <c r="AQ860" s="669"/>
      <c r="BC860" s="681"/>
      <c r="BD860" s="681"/>
      <c r="BE860" s="681"/>
      <c r="BF860" s="306"/>
    </row>
    <row r="861" spans="42:58" x14ac:dyDescent="0.25">
      <c r="AP861" s="669"/>
      <c r="AQ861" s="669"/>
      <c r="BC861" s="681"/>
      <c r="BD861" s="681"/>
      <c r="BE861" s="681"/>
      <c r="BF861" s="306"/>
    </row>
    <row r="862" spans="42:58" x14ac:dyDescent="0.25">
      <c r="AP862" s="669"/>
      <c r="AQ862" s="669"/>
      <c r="BC862" s="681"/>
      <c r="BD862" s="681"/>
      <c r="BE862" s="681"/>
      <c r="BF862" s="306"/>
    </row>
    <row r="863" spans="42:58" x14ac:dyDescent="0.25">
      <c r="AP863" s="669"/>
      <c r="AQ863" s="669"/>
      <c r="BC863" s="681"/>
      <c r="BD863" s="681"/>
      <c r="BE863" s="681"/>
      <c r="BF863" s="306"/>
    </row>
    <row r="864" spans="42:58" x14ac:dyDescent="0.25">
      <c r="AP864" s="669"/>
      <c r="AQ864" s="669"/>
      <c r="BC864" s="681"/>
      <c r="BD864" s="681"/>
      <c r="BE864" s="681"/>
      <c r="BF864" s="306"/>
    </row>
    <row r="865" spans="42:58" x14ac:dyDescent="0.25">
      <c r="AP865" s="669"/>
      <c r="AQ865" s="669"/>
      <c r="BC865" s="681"/>
      <c r="BD865" s="681"/>
      <c r="BE865" s="681"/>
      <c r="BF865" s="306"/>
    </row>
    <row r="866" spans="42:58" x14ac:dyDescent="0.25">
      <c r="AP866" s="669"/>
      <c r="AQ866" s="669"/>
      <c r="BC866" s="681"/>
      <c r="BD866" s="681"/>
      <c r="BE866" s="681"/>
      <c r="BF866" s="306"/>
    </row>
    <row r="867" spans="42:58" x14ac:dyDescent="0.25">
      <c r="AP867" s="669"/>
      <c r="AQ867" s="669"/>
      <c r="BC867" s="681"/>
      <c r="BD867" s="681"/>
      <c r="BE867" s="681"/>
      <c r="BF867" s="306"/>
    </row>
    <row r="868" spans="42:58" x14ac:dyDescent="0.25">
      <c r="AP868" s="669"/>
      <c r="AQ868" s="669"/>
      <c r="BC868" s="681"/>
      <c r="BD868" s="681"/>
      <c r="BE868" s="681"/>
      <c r="BF868" s="306"/>
    </row>
    <row r="869" spans="42:58" x14ac:dyDescent="0.25">
      <c r="AP869" s="669"/>
      <c r="AQ869" s="669"/>
      <c r="BC869" s="681"/>
      <c r="BD869" s="681"/>
      <c r="BE869" s="681"/>
      <c r="BF869" s="306"/>
    </row>
    <row r="870" spans="42:58" x14ac:dyDescent="0.25">
      <c r="AP870" s="669"/>
      <c r="AQ870" s="669"/>
      <c r="BC870" s="681"/>
      <c r="BD870" s="681"/>
      <c r="BE870" s="681"/>
      <c r="BF870" s="306"/>
    </row>
    <row r="871" spans="42:58" x14ac:dyDescent="0.25">
      <c r="AP871" s="669"/>
      <c r="AQ871" s="669"/>
      <c r="BC871" s="681"/>
      <c r="BD871" s="681"/>
      <c r="BE871" s="681"/>
      <c r="BF871" s="306"/>
    </row>
    <row r="872" spans="42:58" x14ac:dyDescent="0.25">
      <c r="AP872" s="669"/>
      <c r="AQ872" s="669"/>
      <c r="BC872" s="681"/>
      <c r="BD872" s="681"/>
      <c r="BE872" s="681"/>
      <c r="BF872" s="306"/>
    </row>
    <row r="873" spans="42:58" x14ac:dyDescent="0.25">
      <c r="AP873" s="669"/>
      <c r="AQ873" s="669"/>
      <c r="BC873" s="681"/>
      <c r="BD873" s="681"/>
      <c r="BE873" s="681"/>
      <c r="BF873" s="306"/>
    </row>
    <row r="874" spans="42:58" x14ac:dyDescent="0.25">
      <c r="AP874" s="669"/>
      <c r="AQ874" s="669"/>
      <c r="BC874" s="681"/>
      <c r="BD874" s="681"/>
      <c r="BE874" s="681"/>
      <c r="BF874" s="306"/>
    </row>
    <row r="875" spans="42:58" x14ac:dyDescent="0.25">
      <c r="AP875" s="669"/>
      <c r="AQ875" s="669"/>
      <c r="BC875" s="681"/>
      <c r="BD875" s="681"/>
      <c r="BE875" s="681"/>
      <c r="BF875" s="306"/>
    </row>
    <row r="876" spans="42:58" x14ac:dyDescent="0.25">
      <c r="AP876" s="669"/>
      <c r="AQ876" s="669"/>
      <c r="BC876" s="681"/>
      <c r="BD876" s="681"/>
      <c r="BE876" s="681"/>
      <c r="BF876" s="306"/>
    </row>
    <row r="877" spans="42:58" x14ac:dyDescent="0.25">
      <c r="AP877" s="669"/>
      <c r="AQ877" s="669"/>
      <c r="BC877" s="681"/>
      <c r="BD877" s="681"/>
      <c r="BE877" s="681"/>
      <c r="BF877" s="306"/>
    </row>
    <row r="878" spans="42:58" x14ac:dyDescent="0.25">
      <c r="AP878" s="669"/>
      <c r="AQ878" s="669"/>
      <c r="BC878" s="681"/>
      <c r="BD878" s="681"/>
      <c r="BE878" s="681"/>
      <c r="BF878" s="306"/>
    </row>
    <row r="879" spans="42:58" x14ac:dyDescent="0.25">
      <c r="AP879" s="669"/>
      <c r="AQ879" s="669"/>
      <c r="BC879" s="681"/>
      <c r="BD879" s="681"/>
      <c r="BE879" s="681"/>
      <c r="BF879" s="306"/>
    </row>
    <row r="880" spans="42:58" x14ac:dyDescent="0.25">
      <c r="AP880" s="669"/>
      <c r="AQ880" s="669"/>
      <c r="BC880" s="681"/>
      <c r="BD880" s="681"/>
      <c r="BE880" s="681"/>
      <c r="BF880" s="306"/>
    </row>
    <row r="881" spans="42:58" x14ac:dyDescent="0.25">
      <c r="AP881" s="669"/>
      <c r="AQ881" s="669"/>
      <c r="BC881" s="681"/>
      <c r="BD881" s="681"/>
      <c r="BE881" s="681"/>
      <c r="BF881" s="306"/>
    </row>
    <row r="882" spans="42:58" x14ac:dyDescent="0.25">
      <c r="AP882" s="669"/>
      <c r="AQ882" s="669"/>
      <c r="BC882" s="681"/>
      <c r="BD882" s="681"/>
      <c r="BE882" s="681"/>
      <c r="BF882" s="306"/>
    </row>
    <row r="883" spans="42:58" x14ac:dyDescent="0.25">
      <c r="AP883" s="669"/>
      <c r="AQ883" s="669"/>
      <c r="BC883" s="681"/>
      <c r="BD883" s="681"/>
      <c r="BE883" s="681"/>
      <c r="BF883" s="306"/>
    </row>
    <row r="884" spans="42:58" x14ac:dyDescent="0.25">
      <c r="AP884" s="669"/>
      <c r="AQ884" s="669"/>
      <c r="BC884" s="681"/>
      <c r="BD884" s="681"/>
      <c r="BE884" s="681"/>
      <c r="BF884" s="306"/>
    </row>
    <row r="885" spans="42:58" x14ac:dyDescent="0.25">
      <c r="AP885" s="669"/>
      <c r="AQ885" s="669"/>
      <c r="BC885" s="681"/>
      <c r="BD885" s="681"/>
      <c r="BE885" s="681"/>
      <c r="BF885" s="306"/>
    </row>
    <row r="886" spans="42:58" x14ac:dyDescent="0.25">
      <c r="AP886" s="669"/>
      <c r="AQ886" s="669"/>
      <c r="BC886" s="681"/>
      <c r="BD886" s="681"/>
      <c r="BE886" s="681"/>
      <c r="BF886" s="306"/>
    </row>
    <row r="887" spans="42:58" x14ac:dyDescent="0.25">
      <c r="AP887" s="669"/>
      <c r="AQ887" s="669"/>
      <c r="BC887" s="681"/>
      <c r="BD887" s="681"/>
      <c r="BE887" s="681"/>
      <c r="BF887" s="306"/>
    </row>
    <row r="888" spans="42:58" x14ac:dyDescent="0.25">
      <c r="AP888" s="669"/>
      <c r="AQ888" s="669"/>
      <c r="BC888" s="681"/>
      <c r="BD888" s="681"/>
      <c r="BE888" s="681"/>
      <c r="BF888" s="306"/>
    </row>
    <row r="889" spans="42:58" x14ac:dyDescent="0.25">
      <c r="AP889" s="669"/>
      <c r="AQ889" s="669"/>
      <c r="BC889" s="681"/>
      <c r="BD889" s="681"/>
      <c r="BE889" s="681"/>
      <c r="BF889" s="306"/>
    </row>
    <row r="890" spans="42:58" x14ac:dyDescent="0.25">
      <c r="AP890" s="669"/>
      <c r="AQ890" s="669"/>
      <c r="BC890" s="681"/>
      <c r="BD890" s="681"/>
      <c r="BE890" s="681"/>
      <c r="BF890" s="306"/>
    </row>
    <row r="891" spans="42:58" x14ac:dyDescent="0.25">
      <c r="AP891" s="669"/>
      <c r="AQ891" s="669"/>
      <c r="BC891" s="681"/>
      <c r="BD891" s="681"/>
      <c r="BE891" s="681"/>
      <c r="BF891" s="306"/>
    </row>
    <row r="892" spans="42:58" x14ac:dyDescent="0.25">
      <c r="AP892" s="669"/>
      <c r="AQ892" s="669"/>
      <c r="BC892" s="681"/>
      <c r="BD892" s="681"/>
      <c r="BE892" s="681"/>
      <c r="BF892" s="306"/>
    </row>
    <row r="893" spans="42:58" x14ac:dyDescent="0.25">
      <c r="AP893" s="669"/>
      <c r="AQ893" s="669"/>
      <c r="BC893" s="681"/>
      <c r="BD893" s="681"/>
      <c r="BE893" s="681"/>
      <c r="BF893" s="306"/>
    </row>
    <row r="894" spans="42:58" x14ac:dyDescent="0.25">
      <c r="AP894" s="669"/>
      <c r="AQ894" s="669"/>
      <c r="BC894" s="681"/>
      <c r="BD894" s="681"/>
      <c r="BE894" s="681"/>
      <c r="BF894" s="306"/>
    </row>
    <row r="895" spans="42:58" x14ac:dyDescent="0.25">
      <c r="AP895" s="669"/>
      <c r="AQ895" s="669"/>
      <c r="BC895" s="681"/>
      <c r="BD895" s="681"/>
      <c r="BE895" s="681"/>
      <c r="BF895" s="306"/>
    </row>
    <row r="896" spans="42:58" x14ac:dyDescent="0.25">
      <c r="AP896" s="669"/>
      <c r="AQ896" s="669"/>
      <c r="BC896" s="681"/>
      <c r="BD896" s="681"/>
      <c r="BE896" s="681"/>
      <c r="BF896" s="306"/>
    </row>
    <row r="897" spans="42:58" x14ac:dyDescent="0.25">
      <c r="AP897" s="669"/>
      <c r="AQ897" s="669"/>
      <c r="BC897" s="681"/>
      <c r="BD897" s="681"/>
      <c r="BE897" s="681"/>
      <c r="BF897" s="306"/>
    </row>
    <row r="898" spans="42:58" x14ac:dyDescent="0.25">
      <c r="AP898" s="669"/>
      <c r="AQ898" s="669"/>
      <c r="BC898" s="681"/>
      <c r="BD898" s="681"/>
      <c r="BE898" s="681"/>
      <c r="BF898" s="306"/>
    </row>
    <row r="899" spans="42:58" x14ac:dyDescent="0.25">
      <c r="AP899" s="669"/>
      <c r="AQ899" s="669"/>
      <c r="BC899" s="681"/>
      <c r="BD899" s="681"/>
      <c r="BE899" s="681"/>
      <c r="BF899" s="306"/>
    </row>
    <row r="900" spans="42:58" x14ac:dyDescent="0.25">
      <c r="AP900" s="669"/>
      <c r="AQ900" s="669"/>
      <c r="BC900" s="681"/>
      <c r="BD900" s="681"/>
      <c r="BE900" s="681"/>
      <c r="BF900" s="306"/>
    </row>
    <row r="901" spans="42:58" x14ac:dyDescent="0.25">
      <c r="AP901" s="669"/>
      <c r="AQ901" s="669"/>
      <c r="BC901" s="681"/>
      <c r="BD901" s="681"/>
      <c r="BE901" s="681"/>
      <c r="BF901" s="306"/>
    </row>
    <row r="902" spans="42:58" x14ac:dyDescent="0.25">
      <c r="AP902" s="669"/>
      <c r="AQ902" s="669"/>
      <c r="BC902" s="681"/>
      <c r="BD902" s="681"/>
      <c r="BE902" s="681"/>
      <c r="BF902" s="306"/>
    </row>
    <row r="903" spans="42:58" x14ac:dyDescent="0.25">
      <c r="AP903" s="669"/>
      <c r="AQ903" s="669"/>
      <c r="BC903" s="681"/>
      <c r="BD903" s="681"/>
      <c r="BE903" s="681"/>
      <c r="BF903" s="306"/>
    </row>
    <row r="904" spans="42:58" x14ac:dyDescent="0.25">
      <c r="AP904" s="669"/>
      <c r="AQ904" s="669"/>
      <c r="BC904" s="681"/>
      <c r="BD904" s="681"/>
      <c r="BE904" s="681"/>
      <c r="BF904" s="306"/>
    </row>
    <row r="905" spans="42:58" x14ac:dyDescent="0.25">
      <c r="AP905" s="669"/>
      <c r="AQ905" s="669"/>
      <c r="BC905" s="681"/>
      <c r="BD905" s="681"/>
      <c r="BE905" s="681"/>
      <c r="BF905" s="306"/>
    </row>
    <row r="906" spans="42:58" x14ac:dyDescent="0.25">
      <c r="AP906" s="669"/>
      <c r="AQ906" s="669"/>
      <c r="BC906" s="681"/>
      <c r="BD906" s="681"/>
      <c r="BE906" s="681"/>
      <c r="BF906" s="306"/>
    </row>
    <row r="907" spans="42:58" x14ac:dyDescent="0.25">
      <c r="AP907" s="669"/>
      <c r="AQ907" s="669"/>
      <c r="BC907" s="681"/>
      <c r="BD907" s="681"/>
      <c r="BE907" s="681"/>
      <c r="BF907" s="306"/>
    </row>
    <row r="908" spans="42:58" x14ac:dyDescent="0.25">
      <c r="AP908" s="669"/>
      <c r="AQ908" s="669"/>
      <c r="BC908" s="681"/>
      <c r="BD908" s="681"/>
      <c r="BE908" s="681"/>
      <c r="BF908" s="306"/>
    </row>
    <row r="909" spans="42:58" x14ac:dyDescent="0.25">
      <c r="AP909" s="669"/>
      <c r="AQ909" s="669"/>
      <c r="BC909" s="681"/>
      <c r="BD909" s="681"/>
      <c r="BE909" s="681"/>
      <c r="BF909" s="306"/>
    </row>
    <row r="910" spans="42:58" x14ac:dyDescent="0.25">
      <c r="AP910" s="669"/>
      <c r="AQ910" s="669"/>
      <c r="BC910" s="681"/>
      <c r="BD910" s="681"/>
      <c r="BE910" s="681"/>
      <c r="BF910" s="306"/>
    </row>
    <row r="911" spans="42:58" x14ac:dyDescent="0.25">
      <c r="AP911" s="669"/>
      <c r="AQ911" s="669"/>
      <c r="BC911" s="681"/>
      <c r="BD911" s="681"/>
      <c r="BE911" s="681"/>
      <c r="BF911" s="306"/>
    </row>
    <row r="912" spans="42:58" x14ac:dyDescent="0.25">
      <c r="AP912" s="669"/>
      <c r="AQ912" s="669"/>
      <c r="BC912" s="681"/>
      <c r="BD912" s="681"/>
      <c r="BE912" s="681"/>
      <c r="BF912" s="306"/>
    </row>
    <row r="913" spans="42:58" x14ac:dyDescent="0.25">
      <c r="AP913" s="669"/>
      <c r="AQ913" s="669"/>
      <c r="BC913" s="681"/>
      <c r="BD913" s="681"/>
      <c r="BE913" s="681"/>
      <c r="BF913" s="306"/>
    </row>
    <row r="914" spans="42:58" x14ac:dyDescent="0.25">
      <c r="AP914" s="669"/>
      <c r="AQ914" s="669"/>
      <c r="BC914" s="681"/>
      <c r="BD914" s="681"/>
      <c r="BE914" s="681"/>
      <c r="BF914" s="306"/>
    </row>
    <row r="915" spans="42:58" x14ac:dyDescent="0.25">
      <c r="AP915" s="669"/>
      <c r="AQ915" s="669"/>
      <c r="BC915" s="681"/>
      <c r="BD915" s="681"/>
      <c r="BE915" s="681"/>
      <c r="BF915" s="306"/>
    </row>
    <row r="916" spans="42:58" x14ac:dyDescent="0.25">
      <c r="AP916" s="669"/>
      <c r="AQ916" s="669"/>
      <c r="BC916" s="681"/>
      <c r="BD916" s="681"/>
      <c r="BE916" s="681"/>
      <c r="BF916" s="306"/>
    </row>
    <row r="917" spans="42:58" x14ac:dyDescent="0.25">
      <c r="AP917" s="669"/>
      <c r="AQ917" s="669"/>
      <c r="BC917" s="681"/>
      <c r="BD917" s="681"/>
      <c r="BE917" s="681"/>
      <c r="BF917" s="306"/>
    </row>
    <row r="918" spans="42:58" x14ac:dyDescent="0.25">
      <c r="AP918" s="669"/>
      <c r="AQ918" s="669"/>
      <c r="BC918" s="681"/>
      <c r="BD918" s="681"/>
      <c r="BE918" s="681"/>
      <c r="BF918" s="306"/>
    </row>
    <row r="919" spans="42:58" x14ac:dyDescent="0.25">
      <c r="AP919" s="669"/>
      <c r="AQ919" s="669"/>
      <c r="BC919" s="681"/>
      <c r="BD919" s="681"/>
      <c r="BE919" s="681"/>
      <c r="BF919" s="306"/>
    </row>
    <row r="920" spans="42:58" x14ac:dyDescent="0.25">
      <c r="AP920" s="669"/>
      <c r="AQ920" s="669"/>
      <c r="BC920" s="681"/>
      <c r="BD920" s="681"/>
      <c r="BE920" s="681"/>
      <c r="BF920" s="306"/>
    </row>
    <row r="921" spans="42:58" x14ac:dyDescent="0.25">
      <c r="AP921" s="669"/>
      <c r="AQ921" s="669"/>
      <c r="BC921" s="681"/>
      <c r="BD921" s="681"/>
      <c r="BE921" s="681"/>
      <c r="BF921" s="306"/>
    </row>
    <row r="922" spans="42:58" x14ac:dyDescent="0.25">
      <c r="AP922" s="669"/>
      <c r="AQ922" s="669"/>
      <c r="BC922" s="681"/>
      <c r="BD922" s="681"/>
      <c r="BE922" s="681"/>
      <c r="BF922" s="306"/>
    </row>
    <row r="923" spans="42:58" x14ac:dyDescent="0.25">
      <c r="AP923" s="669"/>
      <c r="AQ923" s="669"/>
      <c r="BC923" s="681"/>
      <c r="BD923" s="681"/>
      <c r="BE923" s="681"/>
      <c r="BF923" s="306"/>
    </row>
    <row r="924" spans="42:58" x14ac:dyDescent="0.25">
      <c r="AP924" s="669"/>
      <c r="AQ924" s="669"/>
      <c r="BC924" s="681"/>
      <c r="BD924" s="681"/>
      <c r="BE924" s="681"/>
      <c r="BF924" s="306"/>
    </row>
    <row r="925" spans="42:58" x14ac:dyDescent="0.25">
      <c r="AP925" s="669"/>
      <c r="AQ925" s="669"/>
      <c r="BC925" s="681"/>
      <c r="BD925" s="681"/>
      <c r="BE925" s="681"/>
      <c r="BF925" s="306"/>
    </row>
    <row r="926" spans="42:58" x14ac:dyDescent="0.25">
      <c r="AP926" s="669"/>
      <c r="AQ926" s="669"/>
      <c r="BC926" s="681"/>
      <c r="BD926" s="681"/>
      <c r="BE926" s="681"/>
      <c r="BF926" s="306"/>
    </row>
    <row r="927" spans="42:58" x14ac:dyDescent="0.25">
      <c r="AP927" s="669"/>
      <c r="AQ927" s="669"/>
      <c r="BC927" s="681"/>
      <c r="BD927" s="681"/>
      <c r="BE927" s="681"/>
      <c r="BF927" s="306"/>
    </row>
    <row r="928" spans="42:58" x14ac:dyDescent="0.25">
      <c r="AP928" s="669"/>
      <c r="AQ928" s="669"/>
      <c r="BC928" s="681"/>
      <c r="BD928" s="681"/>
      <c r="BE928" s="681"/>
      <c r="BF928" s="306"/>
    </row>
    <row r="929" spans="42:58" x14ac:dyDescent="0.25">
      <c r="AP929" s="669"/>
      <c r="AQ929" s="669"/>
      <c r="BC929" s="681"/>
      <c r="BD929" s="681"/>
      <c r="BE929" s="681"/>
      <c r="BF929" s="306"/>
    </row>
    <row r="930" spans="42:58" x14ac:dyDescent="0.25">
      <c r="AP930" s="669"/>
      <c r="AQ930" s="669"/>
      <c r="BC930" s="681"/>
      <c r="BD930" s="681"/>
      <c r="BE930" s="681"/>
      <c r="BF930" s="306"/>
    </row>
    <row r="931" spans="42:58" x14ac:dyDescent="0.25">
      <c r="AP931" s="669"/>
      <c r="AQ931" s="669"/>
      <c r="BC931" s="681"/>
      <c r="BD931" s="681"/>
      <c r="BE931" s="681"/>
      <c r="BF931" s="306"/>
    </row>
    <row r="932" spans="42:58" x14ac:dyDescent="0.25">
      <c r="AP932" s="669"/>
      <c r="AQ932" s="669"/>
      <c r="BC932" s="681"/>
      <c r="BD932" s="681"/>
      <c r="BE932" s="681"/>
      <c r="BF932" s="306"/>
    </row>
    <row r="933" spans="42:58" x14ac:dyDescent="0.25">
      <c r="AP933" s="669"/>
      <c r="AQ933" s="669"/>
      <c r="BC933" s="681"/>
      <c r="BD933" s="681"/>
      <c r="BE933" s="681"/>
      <c r="BF933" s="306"/>
    </row>
    <row r="934" spans="42:58" x14ac:dyDescent="0.25">
      <c r="AP934" s="669"/>
      <c r="AQ934" s="669"/>
      <c r="BC934" s="681"/>
      <c r="BD934" s="681"/>
      <c r="BE934" s="681"/>
      <c r="BF934" s="306"/>
    </row>
    <row r="935" spans="42:58" x14ac:dyDescent="0.25">
      <c r="AP935" s="669"/>
      <c r="AQ935" s="669"/>
      <c r="BC935" s="681"/>
      <c r="BD935" s="681"/>
      <c r="BE935" s="681"/>
      <c r="BF935" s="306"/>
    </row>
    <row r="936" spans="42:58" x14ac:dyDescent="0.25">
      <c r="AP936" s="669"/>
      <c r="AQ936" s="669"/>
      <c r="BC936" s="681"/>
      <c r="BD936" s="681"/>
      <c r="BE936" s="681"/>
      <c r="BF936" s="306"/>
    </row>
    <row r="937" spans="42:58" x14ac:dyDescent="0.25">
      <c r="AP937" s="669"/>
      <c r="AQ937" s="669"/>
      <c r="BC937" s="681"/>
      <c r="BD937" s="681"/>
      <c r="BE937" s="681"/>
      <c r="BF937" s="306"/>
    </row>
    <row r="938" spans="42:58" x14ac:dyDescent="0.25">
      <c r="AP938" s="669"/>
      <c r="AQ938" s="669"/>
      <c r="BC938" s="681"/>
      <c r="BD938" s="681"/>
      <c r="BE938" s="681"/>
      <c r="BF938" s="306"/>
    </row>
    <row r="939" spans="42:58" x14ac:dyDescent="0.25">
      <c r="AP939" s="669"/>
      <c r="AQ939" s="669"/>
      <c r="BC939" s="681"/>
      <c r="BD939" s="681"/>
      <c r="BE939" s="681"/>
      <c r="BF939" s="306"/>
    </row>
    <row r="940" spans="42:58" x14ac:dyDescent="0.25">
      <c r="AP940" s="669"/>
      <c r="AQ940" s="669"/>
      <c r="BC940" s="681"/>
      <c r="BD940" s="681"/>
      <c r="BE940" s="681"/>
      <c r="BF940" s="306"/>
    </row>
    <row r="941" spans="42:58" x14ac:dyDescent="0.25">
      <c r="AP941" s="669"/>
      <c r="AQ941" s="669"/>
      <c r="BC941" s="681"/>
      <c r="BD941" s="681"/>
      <c r="BE941" s="681"/>
      <c r="BF941" s="306"/>
    </row>
    <row r="942" spans="42:58" x14ac:dyDescent="0.25">
      <c r="AP942" s="669"/>
      <c r="AQ942" s="669"/>
      <c r="BC942" s="681"/>
      <c r="BD942" s="681"/>
      <c r="BE942" s="681"/>
      <c r="BF942" s="306"/>
    </row>
    <row r="943" spans="42:58" x14ac:dyDescent="0.25">
      <c r="AP943" s="669"/>
      <c r="AQ943" s="669"/>
      <c r="BC943" s="681"/>
      <c r="BD943" s="681"/>
      <c r="BE943" s="681"/>
      <c r="BF943" s="306"/>
    </row>
    <row r="944" spans="42:58" x14ac:dyDescent="0.25">
      <c r="AP944" s="669"/>
      <c r="AQ944" s="669"/>
      <c r="BC944" s="681"/>
      <c r="BD944" s="681"/>
      <c r="BE944" s="681"/>
      <c r="BF944" s="306"/>
    </row>
    <row r="945" spans="42:58" x14ac:dyDescent="0.25">
      <c r="AP945" s="669"/>
      <c r="AQ945" s="669"/>
      <c r="BC945" s="681"/>
      <c r="BD945" s="681"/>
      <c r="BE945" s="681"/>
      <c r="BF945" s="306"/>
    </row>
    <row r="946" spans="42:58" x14ac:dyDescent="0.25">
      <c r="AP946" s="669"/>
      <c r="AQ946" s="669"/>
      <c r="BC946" s="681"/>
      <c r="BD946" s="681"/>
      <c r="BE946" s="681"/>
      <c r="BF946" s="306"/>
    </row>
    <row r="947" spans="42:58" x14ac:dyDescent="0.25">
      <c r="AP947" s="669"/>
      <c r="AQ947" s="669"/>
      <c r="BC947" s="681"/>
      <c r="BD947" s="681"/>
      <c r="BE947" s="681"/>
      <c r="BF947" s="306"/>
    </row>
    <row r="948" spans="42:58" x14ac:dyDescent="0.25">
      <c r="AP948" s="669"/>
      <c r="AQ948" s="669"/>
      <c r="BC948" s="681"/>
      <c r="BD948" s="681"/>
      <c r="BE948" s="681"/>
      <c r="BF948" s="306"/>
    </row>
    <row r="949" spans="42:58" x14ac:dyDescent="0.25">
      <c r="AP949" s="669"/>
      <c r="AQ949" s="669"/>
      <c r="BC949" s="681"/>
      <c r="BD949" s="681"/>
      <c r="BE949" s="681"/>
      <c r="BF949" s="306"/>
    </row>
    <row r="950" spans="42:58" x14ac:dyDescent="0.25">
      <c r="AP950" s="669"/>
      <c r="AQ950" s="669"/>
      <c r="BC950" s="681"/>
      <c r="BD950" s="681"/>
      <c r="BE950" s="681"/>
      <c r="BF950" s="306"/>
    </row>
    <row r="951" spans="42:58" x14ac:dyDescent="0.25">
      <c r="AP951" s="669"/>
      <c r="AQ951" s="669"/>
      <c r="BC951" s="681"/>
      <c r="BD951" s="681"/>
      <c r="BE951" s="681"/>
      <c r="BF951" s="306"/>
    </row>
    <row r="952" spans="42:58" x14ac:dyDescent="0.25">
      <c r="AP952" s="669"/>
      <c r="AQ952" s="669"/>
      <c r="BC952" s="681"/>
      <c r="BD952" s="681"/>
      <c r="BE952" s="681"/>
      <c r="BF952" s="306"/>
    </row>
    <row r="953" spans="42:58" x14ac:dyDescent="0.25">
      <c r="AP953" s="669"/>
      <c r="AQ953" s="669"/>
      <c r="BC953" s="681"/>
      <c r="BD953" s="681"/>
      <c r="BE953" s="681"/>
      <c r="BF953" s="306"/>
    </row>
    <row r="954" spans="42:58" x14ac:dyDescent="0.25">
      <c r="AP954" s="669"/>
      <c r="AQ954" s="669"/>
      <c r="BC954" s="681"/>
      <c r="BD954" s="681"/>
      <c r="BE954" s="681"/>
      <c r="BF954" s="306"/>
    </row>
    <row r="955" spans="42:58" x14ac:dyDescent="0.25">
      <c r="AP955" s="669"/>
      <c r="AQ955" s="669"/>
      <c r="BC955" s="681"/>
      <c r="BD955" s="681"/>
      <c r="BE955" s="681"/>
      <c r="BF955" s="306"/>
    </row>
    <row r="956" spans="42:58" x14ac:dyDescent="0.25">
      <c r="AP956" s="669"/>
      <c r="AQ956" s="669"/>
      <c r="BC956" s="681"/>
      <c r="BD956" s="681"/>
      <c r="BE956" s="681"/>
      <c r="BF956" s="306"/>
    </row>
    <row r="957" spans="42:58" x14ac:dyDescent="0.25">
      <c r="AP957" s="669"/>
      <c r="AQ957" s="669"/>
      <c r="BC957" s="681"/>
      <c r="BD957" s="681"/>
      <c r="BE957" s="681"/>
      <c r="BF957" s="306"/>
    </row>
    <row r="958" spans="42:58" x14ac:dyDescent="0.25">
      <c r="AP958" s="669"/>
      <c r="AQ958" s="669"/>
      <c r="BC958" s="681"/>
      <c r="BD958" s="681"/>
      <c r="BE958" s="681"/>
      <c r="BF958" s="306"/>
    </row>
    <row r="959" spans="42:58" x14ac:dyDescent="0.25">
      <c r="AP959" s="669"/>
      <c r="AQ959" s="669"/>
      <c r="BC959" s="681"/>
      <c r="BD959" s="681"/>
      <c r="BE959" s="681"/>
      <c r="BF959" s="306"/>
    </row>
    <row r="960" spans="42:58" x14ac:dyDescent="0.25">
      <c r="AP960" s="669"/>
      <c r="AQ960" s="669"/>
      <c r="BC960" s="681"/>
      <c r="BD960" s="681"/>
      <c r="BE960" s="681"/>
      <c r="BF960" s="306"/>
    </row>
    <row r="961" spans="42:58" x14ac:dyDescent="0.25">
      <c r="AP961" s="669"/>
      <c r="AQ961" s="669"/>
      <c r="BC961" s="681"/>
      <c r="BD961" s="681"/>
      <c r="BE961" s="681"/>
      <c r="BF961" s="306"/>
    </row>
    <row r="962" spans="42:58" x14ac:dyDescent="0.25">
      <c r="AP962" s="669"/>
      <c r="AQ962" s="669"/>
      <c r="BC962" s="681"/>
      <c r="BD962" s="681"/>
      <c r="BE962" s="681"/>
      <c r="BF962" s="306"/>
    </row>
    <row r="963" spans="42:58" x14ac:dyDescent="0.25">
      <c r="AP963" s="669"/>
      <c r="AQ963" s="669"/>
      <c r="BC963" s="681"/>
      <c r="BD963" s="681"/>
      <c r="BE963" s="681"/>
      <c r="BF963" s="306"/>
    </row>
    <row r="964" spans="42:58" x14ac:dyDescent="0.25">
      <c r="AP964" s="669"/>
      <c r="AQ964" s="669"/>
      <c r="BC964" s="681"/>
      <c r="BD964" s="681"/>
      <c r="BE964" s="681"/>
      <c r="BF964" s="306"/>
    </row>
    <row r="965" spans="42:58" x14ac:dyDescent="0.25">
      <c r="AP965" s="669"/>
      <c r="AQ965" s="669"/>
      <c r="BC965" s="681"/>
      <c r="BD965" s="681"/>
      <c r="BE965" s="681"/>
      <c r="BF965" s="306"/>
    </row>
    <row r="966" spans="42:58" x14ac:dyDescent="0.25">
      <c r="AP966" s="669"/>
      <c r="AQ966" s="669"/>
      <c r="BC966" s="681"/>
      <c r="BD966" s="681"/>
      <c r="BE966" s="681"/>
      <c r="BF966" s="306"/>
    </row>
    <row r="967" spans="42:58" x14ac:dyDescent="0.25">
      <c r="AP967" s="669"/>
      <c r="AQ967" s="669"/>
      <c r="BC967" s="681"/>
      <c r="BD967" s="681"/>
      <c r="BE967" s="681"/>
      <c r="BF967" s="306"/>
    </row>
    <row r="968" spans="42:58" x14ac:dyDescent="0.25">
      <c r="AP968" s="669"/>
      <c r="AQ968" s="669"/>
      <c r="BC968" s="681"/>
      <c r="BD968" s="681"/>
      <c r="BE968" s="681"/>
      <c r="BF968" s="306"/>
    </row>
    <row r="969" spans="42:58" x14ac:dyDescent="0.25">
      <c r="AP969" s="669"/>
      <c r="AQ969" s="669"/>
      <c r="BC969" s="681"/>
      <c r="BD969" s="681"/>
      <c r="BE969" s="681"/>
      <c r="BF969" s="306"/>
    </row>
    <row r="970" spans="42:58" x14ac:dyDescent="0.25">
      <c r="AP970" s="669"/>
      <c r="AQ970" s="669"/>
      <c r="BC970" s="681"/>
      <c r="BD970" s="681"/>
      <c r="BE970" s="681"/>
      <c r="BF970" s="306"/>
    </row>
    <row r="971" spans="42:58" x14ac:dyDescent="0.25">
      <c r="AP971" s="669"/>
      <c r="AQ971" s="669"/>
      <c r="BC971" s="681"/>
      <c r="BD971" s="681"/>
      <c r="BE971" s="681"/>
      <c r="BF971" s="306"/>
    </row>
    <row r="972" spans="42:58" x14ac:dyDescent="0.25">
      <c r="AP972" s="669"/>
      <c r="AQ972" s="669"/>
      <c r="BC972" s="681"/>
      <c r="BD972" s="681"/>
      <c r="BE972" s="681"/>
      <c r="BF972" s="306"/>
    </row>
    <row r="973" spans="42:58" x14ac:dyDescent="0.25">
      <c r="AP973" s="669"/>
      <c r="AQ973" s="669"/>
      <c r="BC973" s="681"/>
      <c r="BD973" s="681"/>
      <c r="BE973" s="681"/>
      <c r="BF973" s="306"/>
    </row>
    <row r="974" spans="42:58" x14ac:dyDescent="0.25">
      <c r="AP974" s="669"/>
      <c r="AQ974" s="669"/>
      <c r="BC974" s="681"/>
      <c r="BD974" s="681"/>
      <c r="BE974" s="681"/>
      <c r="BF974" s="306"/>
    </row>
    <row r="975" spans="42:58" x14ac:dyDescent="0.25">
      <c r="AP975" s="669"/>
      <c r="AQ975" s="669"/>
      <c r="BC975" s="681"/>
      <c r="BD975" s="681"/>
      <c r="BE975" s="681"/>
      <c r="BF975" s="306"/>
    </row>
    <row r="976" spans="42:58" x14ac:dyDescent="0.25">
      <c r="AP976" s="669"/>
      <c r="AQ976" s="669"/>
      <c r="BC976" s="681"/>
      <c r="BD976" s="681"/>
      <c r="BE976" s="681"/>
      <c r="BF976" s="306"/>
    </row>
    <row r="977" spans="42:58" x14ac:dyDescent="0.25">
      <c r="AP977" s="669"/>
      <c r="AQ977" s="669"/>
      <c r="BC977" s="681"/>
      <c r="BD977" s="681"/>
      <c r="BE977" s="681"/>
      <c r="BF977" s="306"/>
    </row>
    <row r="978" spans="42:58" x14ac:dyDescent="0.25">
      <c r="AP978" s="669"/>
      <c r="AQ978" s="669"/>
      <c r="BC978" s="681"/>
      <c r="BD978" s="681"/>
      <c r="BE978" s="681"/>
      <c r="BF978" s="306"/>
    </row>
    <row r="979" spans="42:58" x14ac:dyDescent="0.25">
      <c r="AP979" s="669"/>
      <c r="AQ979" s="669"/>
      <c r="BC979" s="681"/>
      <c r="BD979" s="681"/>
      <c r="BE979" s="681"/>
      <c r="BF979" s="306"/>
    </row>
    <row r="980" spans="42:58" x14ac:dyDescent="0.25">
      <c r="AP980" s="669"/>
      <c r="AQ980" s="669"/>
      <c r="BC980" s="681"/>
      <c r="BD980" s="681"/>
      <c r="BE980" s="681"/>
      <c r="BF980" s="306"/>
    </row>
    <row r="981" spans="42:58" x14ac:dyDescent="0.25">
      <c r="AP981" s="669"/>
      <c r="AQ981" s="669"/>
      <c r="BC981" s="681"/>
      <c r="BD981" s="681"/>
      <c r="BE981" s="681"/>
      <c r="BF981" s="306"/>
    </row>
    <row r="982" spans="42:58" x14ac:dyDescent="0.25">
      <c r="AP982" s="669"/>
      <c r="AQ982" s="669"/>
      <c r="BC982" s="681"/>
      <c r="BD982" s="681"/>
      <c r="BE982" s="681"/>
      <c r="BF982" s="306"/>
    </row>
    <row r="983" spans="42:58" x14ac:dyDescent="0.25">
      <c r="AP983" s="669"/>
      <c r="AQ983" s="669"/>
      <c r="BC983" s="681"/>
      <c r="BD983" s="681"/>
      <c r="BE983" s="681"/>
      <c r="BF983" s="306"/>
    </row>
    <row r="984" spans="42:58" x14ac:dyDescent="0.25">
      <c r="AP984" s="669"/>
      <c r="AQ984" s="669"/>
      <c r="BC984" s="681"/>
      <c r="BD984" s="681"/>
      <c r="BE984" s="681"/>
      <c r="BF984" s="306"/>
    </row>
    <row r="985" spans="42:58" x14ac:dyDescent="0.25">
      <c r="AP985" s="669"/>
      <c r="AQ985" s="669"/>
      <c r="BC985" s="681"/>
      <c r="BD985" s="681"/>
      <c r="BE985" s="681"/>
      <c r="BF985" s="306"/>
    </row>
    <row r="986" spans="42:58" x14ac:dyDescent="0.25">
      <c r="AP986" s="669"/>
      <c r="AQ986" s="669"/>
      <c r="BC986" s="681"/>
      <c r="BD986" s="681"/>
      <c r="BE986" s="681"/>
      <c r="BF986" s="306"/>
    </row>
    <row r="987" spans="42:58" x14ac:dyDescent="0.25">
      <c r="AP987" s="669"/>
      <c r="AQ987" s="669"/>
      <c r="BC987" s="681"/>
      <c r="BD987" s="681"/>
      <c r="BE987" s="681"/>
      <c r="BF987" s="306"/>
    </row>
    <row r="988" spans="42:58" x14ac:dyDescent="0.25">
      <c r="AP988" s="669"/>
      <c r="AQ988" s="669"/>
      <c r="BC988" s="681"/>
      <c r="BD988" s="681"/>
      <c r="BE988" s="681"/>
      <c r="BF988" s="306"/>
    </row>
    <row r="989" spans="42:58" x14ac:dyDescent="0.25">
      <c r="AP989" s="669"/>
      <c r="AQ989" s="669"/>
      <c r="BC989" s="681"/>
      <c r="BD989" s="681"/>
      <c r="BE989" s="681"/>
      <c r="BF989" s="306"/>
    </row>
    <row r="990" spans="42:58" x14ac:dyDescent="0.25">
      <c r="AP990" s="669"/>
      <c r="AQ990" s="669"/>
      <c r="BC990" s="681"/>
      <c r="BD990" s="681"/>
      <c r="BE990" s="681"/>
      <c r="BF990" s="306"/>
    </row>
    <row r="991" spans="42:58" x14ac:dyDescent="0.25">
      <c r="AP991" s="669"/>
      <c r="AQ991" s="669"/>
      <c r="BC991" s="681"/>
      <c r="BD991" s="681"/>
      <c r="BE991" s="681"/>
      <c r="BF991" s="306"/>
    </row>
    <row r="992" spans="42:58" x14ac:dyDescent="0.25">
      <c r="AP992" s="669"/>
      <c r="AQ992" s="669"/>
      <c r="BC992" s="681"/>
      <c r="BD992" s="681"/>
      <c r="BE992" s="681"/>
      <c r="BF992" s="306"/>
    </row>
    <row r="993" spans="42:58" x14ac:dyDescent="0.25">
      <c r="AP993" s="669"/>
      <c r="AQ993" s="669"/>
      <c r="BC993" s="681"/>
      <c r="BD993" s="681"/>
      <c r="BE993" s="681"/>
      <c r="BF993" s="306"/>
    </row>
    <row r="994" spans="42:58" x14ac:dyDescent="0.25">
      <c r="AP994" s="669"/>
      <c r="AQ994" s="669"/>
      <c r="BC994" s="681"/>
      <c r="BD994" s="681"/>
      <c r="BE994" s="681"/>
      <c r="BF994" s="306"/>
    </row>
    <row r="995" spans="42:58" x14ac:dyDescent="0.25">
      <c r="AP995" s="669"/>
      <c r="AQ995" s="669"/>
      <c r="BC995" s="681"/>
      <c r="BD995" s="681"/>
      <c r="BE995" s="681"/>
      <c r="BF995" s="306"/>
    </row>
    <row r="996" spans="42:58" x14ac:dyDescent="0.25">
      <c r="AP996" s="669"/>
      <c r="AQ996" s="669"/>
      <c r="BC996" s="681"/>
      <c r="BD996" s="681"/>
      <c r="BE996" s="681"/>
      <c r="BF996" s="306"/>
    </row>
    <row r="997" spans="42:58" x14ac:dyDescent="0.25">
      <c r="AP997" s="669"/>
      <c r="AQ997" s="669"/>
      <c r="BC997" s="681"/>
      <c r="BD997" s="681"/>
      <c r="BE997" s="681"/>
      <c r="BF997" s="306"/>
    </row>
    <row r="998" spans="42:58" x14ac:dyDescent="0.25">
      <c r="AP998" s="669"/>
      <c r="AQ998" s="669"/>
      <c r="BC998" s="681"/>
      <c r="BD998" s="681"/>
      <c r="BE998" s="681"/>
      <c r="BF998" s="306"/>
    </row>
    <row r="999" spans="42:58" x14ac:dyDescent="0.25">
      <c r="AP999" s="669"/>
      <c r="AQ999" s="669"/>
      <c r="BC999" s="681"/>
      <c r="BD999" s="681"/>
      <c r="BE999" s="681"/>
      <c r="BF999" s="306"/>
    </row>
    <row r="1000" spans="42:58" x14ac:dyDescent="0.25">
      <c r="AP1000" s="669"/>
      <c r="AQ1000" s="669"/>
      <c r="BC1000" s="681"/>
      <c r="BD1000" s="681"/>
      <c r="BE1000" s="681"/>
      <c r="BF1000" s="306"/>
    </row>
    <row r="1001" spans="42:58" x14ac:dyDescent="0.25">
      <c r="AP1001" s="669"/>
      <c r="AQ1001" s="669"/>
      <c r="BC1001" s="681"/>
      <c r="BD1001" s="681"/>
      <c r="BE1001" s="681"/>
      <c r="BF1001" s="306"/>
    </row>
    <row r="1002" spans="42:58" x14ac:dyDescent="0.25">
      <c r="AP1002" s="669"/>
      <c r="AQ1002" s="669"/>
      <c r="BC1002" s="681"/>
      <c r="BD1002" s="681"/>
      <c r="BE1002" s="681"/>
      <c r="BF1002" s="306"/>
    </row>
    <row r="1003" spans="42:58" x14ac:dyDescent="0.25">
      <c r="AP1003" s="669"/>
      <c r="AQ1003" s="669"/>
      <c r="BC1003" s="681"/>
      <c r="BD1003" s="681"/>
      <c r="BE1003" s="681"/>
      <c r="BF1003" s="306"/>
    </row>
    <row r="1004" spans="42:58" x14ac:dyDescent="0.25">
      <c r="AP1004" s="669"/>
      <c r="AQ1004" s="669"/>
      <c r="BC1004" s="681"/>
      <c r="BD1004" s="681"/>
      <c r="BE1004" s="681"/>
      <c r="BF1004" s="306"/>
    </row>
    <row r="1005" spans="42:58" x14ac:dyDescent="0.25">
      <c r="AP1005" s="669"/>
      <c r="AQ1005" s="669"/>
      <c r="BC1005" s="681"/>
      <c r="BD1005" s="681"/>
      <c r="BE1005" s="681"/>
      <c r="BF1005" s="306"/>
    </row>
    <row r="1006" spans="42:58" x14ac:dyDescent="0.25">
      <c r="AP1006" s="669"/>
      <c r="AQ1006" s="669"/>
      <c r="BC1006" s="681"/>
      <c r="BD1006" s="681"/>
      <c r="BE1006" s="681"/>
      <c r="BF1006" s="306"/>
    </row>
    <row r="1007" spans="42:58" x14ac:dyDescent="0.25">
      <c r="AP1007" s="669"/>
      <c r="AQ1007" s="669"/>
      <c r="BC1007" s="681"/>
      <c r="BD1007" s="681"/>
      <c r="BE1007" s="681"/>
      <c r="BF1007" s="306"/>
    </row>
    <row r="1008" spans="42:58" x14ac:dyDescent="0.25">
      <c r="AP1008" s="669"/>
      <c r="AQ1008" s="669"/>
      <c r="BC1008" s="681"/>
      <c r="BD1008" s="681"/>
      <c r="BE1008" s="681"/>
      <c r="BF1008" s="306"/>
    </row>
    <row r="1009" spans="42:58" x14ac:dyDescent="0.25">
      <c r="AP1009" s="669"/>
      <c r="AQ1009" s="669"/>
      <c r="BC1009" s="681"/>
      <c r="BD1009" s="681"/>
      <c r="BE1009" s="681"/>
      <c r="BF1009" s="306"/>
    </row>
    <row r="1010" spans="42:58" x14ac:dyDescent="0.25">
      <c r="AP1010" s="669"/>
      <c r="AQ1010" s="669"/>
      <c r="BC1010" s="681"/>
      <c r="BD1010" s="681"/>
      <c r="BE1010" s="681"/>
      <c r="BF1010" s="306"/>
    </row>
    <row r="1011" spans="42:58" x14ac:dyDescent="0.25">
      <c r="AP1011" s="669"/>
      <c r="AQ1011" s="669"/>
      <c r="BC1011" s="681"/>
      <c r="BD1011" s="681"/>
      <c r="BE1011" s="681"/>
      <c r="BF1011" s="306"/>
    </row>
    <row r="1012" spans="42:58" x14ac:dyDescent="0.25">
      <c r="AP1012" s="669"/>
      <c r="AQ1012" s="669"/>
      <c r="BC1012" s="681"/>
      <c r="BD1012" s="681"/>
      <c r="BE1012" s="681"/>
      <c r="BF1012" s="306"/>
    </row>
    <row r="1013" spans="42:58" x14ac:dyDescent="0.25">
      <c r="AP1013" s="669"/>
      <c r="AQ1013" s="669"/>
      <c r="BC1013" s="681"/>
      <c r="BD1013" s="681"/>
      <c r="BE1013" s="681"/>
      <c r="BF1013" s="306"/>
    </row>
    <row r="1014" spans="42:58" x14ac:dyDescent="0.25">
      <c r="AP1014" s="669"/>
      <c r="AQ1014" s="669"/>
      <c r="BC1014" s="681"/>
      <c r="BD1014" s="681"/>
      <c r="BE1014" s="681"/>
      <c r="BF1014" s="306"/>
    </row>
    <row r="1015" spans="42:58" x14ac:dyDescent="0.25">
      <c r="AP1015" s="669"/>
      <c r="AQ1015" s="669"/>
      <c r="BC1015" s="681"/>
      <c r="BD1015" s="681"/>
      <c r="BE1015" s="681"/>
      <c r="BF1015" s="306"/>
    </row>
    <row r="1016" spans="42:58" x14ac:dyDescent="0.25">
      <c r="AP1016" s="669"/>
      <c r="AQ1016" s="669"/>
      <c r="BC1016" s="681"/>
      <c r="BD1016" s="681"/>
      <c r="BE1016" s="681"/>
      <c r="BF1016" s="306"/>
    </row>
    <row r="1017" spans="42:58" x14ac:dyDescent="0.25">
      <c r="AP1017" s="669"/>
      <c r="AQ1017" s="669"/>
      <c r="BC1017" s="681"/>
      <c r="BD1017" s="681"/>
      <c r="BE1017" s="681"/>
      <c r="BF1017" s="306"/>
    </row>
    <row r="1018" spans="42:58" x14ac:dyDescent="0.25">
      <c r="AP1018" s="669"/>
      <c r="AQ1018" s="669"/>
      <c r="BC1018" s="681"/>
      <c r="BD1018" s="681"/>
      <c r="BE1018" s="681"/>
      <c r="BF1018" s="306"/>
    </row>
    <row r="1019" spans="42:58" x14ac:dyDescent="0.25">
      <c r="AP1019" s="669"/>
      <c r="AQ1019" s="669"/>
      <c r="BC1019" s="681"/>
      <c r="BD1019" s="681"/>
      <c r="BE1019" s="681"/>
      <c r="BF1019" s="306"/>
    </row>
    <row r="1020" spans="42:58" x14ac:dyDescent="0.25">
      <c r="AP1020" s="669"/>
      <c r="AQ1020" s="669"/>
      <c r="BC1020" s="681"/>
      <c r="BD1020" s="681"/>
      <c r="BE1020" s="681"/>
      <c r="BF1020" s="306"/>
    </row>
    <row r="1021" spans="42:58" x14ac:dyDescent="0.25">
      <c r="AP1021" s="669"/>
      <c r="AQ1021" s="669"/>
      <c r="BC1021" s="681"/>
      <c r="BD1021" s="681"/>
      <c r="BE1021" s="681"/>
      <c r="BF1021" s="306"/>
    </row>
    <row r="1022" spans="42:58" x14ac:dyDescent="0.25">
      <c r="AP1022" s="669"/>
      <c r="AQ1022" s="669"/>
      <c r="BC1022" s="681"/>
      <c r="BD1022" s="681"/>
      <c r="BE1022" s="681"/>
      <c r="BF1022" s="306"/>
    </row>
    <row r="1023" spans="42:58" x14ac:dyDescent="0.25">
      <c r="AP1023" s="669"/>
      <c r="AQ1023" s="669"/>
      <c r="BC1023" s="681"/>
      <c r="BD1023" s="681"/>
      <c r="BE1023" s="681"/>
      <c r="BF1023" s="306"/>
    </row>
    <row r="1024" spans="42:58" x14ac:dyDescent="0.25">
      <c r="AP1024" s="669"/>
      <c r="AQ1024" s="669"/>
      <c r="BC1024" s="681"/>
      <c r="BD1024" s="681"/>
      <c r="BE1024" s="681"/>
      <c r="BF1024" s="306"/>
    </row>
    <row r="1025" spans="42:58" x14ac:dyDescent="0.25">
      <c r="AP1025" s="669"/>
      <c r="AQ1025" s="669"/>
      <c r="BC1025" s="681"/>
      <c r="BD1025" s="681"/>
      <c r="BE1025" s="681"/>
      <c r="BF1025" s="306"/>
    </row>
    <row r="1026" spans="42:58" x14ac:dyDescent="0.25">
      <c r="AP1026" s="669"/>
      <c r="AQ1026" s="669"/>
      <c r="BC1026" s="681"/>
      <c r="BD1026" s="681"/>
      <c r="BE1026" s="681"/>
      <c r="BF1026" s="306"/>
    </row>
    <row r="1027" spans="42:58" x14ac:dyDescent="0.25">
      <c r="AP1027" s="669"/>
      <c r="AQ1027" s="669"/>
      <c r="BC1027" s="681"/>
      <c r="BD1027" s="681"/>
      <c r="BE1027" s="681"/>
      <c r="BF1027" s="306"/>
    </row>
    <row r="1028" spans="42:58" x14ac:dyDescent="0.25">
      <c r="AP1028" s="669"/>
      <c r="AQ1028" s="669"/>
      <c r="BC1028" s="681"/>
      <c r="BD1028" s="681"/>
      <c r="BE1028" s="681"/>
      <c r="BF1028" s="306"/>
    </row>
    <row r="1029" spans="42:58" x14ac:dyDescent="0.25">
      <c r="AP1029" s="669"/>
      <c r="AQ1029" s="669"/>
      <c r="BC1029" s="681"/>
      <c r="BD1029" s="681"/>
      <c r="BE1029" s="681"/>
      <c r="BF1029" s="306"/>
    </row>
    <row r="1030" spans="42:58" x14ac:dyDescent="0.25">
      <c r="AP1030" s="669"/>
      <c r="AQ1030" s="669"/>
      <c r="BC1030" s="681"/>
      <c r="BD1030" s="681"/>
      <c r="BE1030" s="681"/>
      <c r="BF1030" s="306"/>
    </row>
    <row r="1031" spans="42:58" x14ac:dyDescent="0.25">
      <c r="AP1031" s="669"/>
      <c r="AQ1031" s="669"/>
      <c r="BC1031" s="681"/>
      <c r="BD1031" s="681"/>
      <c r="BE1031" s="681"/>
      <c r="BF1031" s="306"/>
    </row>
    <row r="1032" spans="42:58" x14ac:dyDescent="0.25">
      <c r="AP1032" s="669"/>
      <c r="AQ1032" s="669"/>
      <c r="BC1032" s="681"/>
      <c r="BD1032" s="681"/>
      <c r="BE1032" s="681"/>
      <c r="BF1032" s="306"/>
    </row>
    <row r="1033" spans="42:58" x14ac:dyDescent="0.25">
      <c r="AP1033" s="669"/>
      <c r="AQ1033" s="669"/>
      <c r="BC1033" s="681"/>
      <c r="BD1033" s="681"/>
      <c r="BE1033" s="681"/>
      <c r="BF1033" s="306"/>
    </row>
    <row r="1034" spans="42:58" x14ac:dyDescent="0.25">
      <c r="AP1034" s="669"/>
      <c r="AQ1034" s="669"/>
      <c r="BC1034" s="681"/>
      <c r="BD1034" s="681"/>
      <c r="BE1034" s="681"/>
      <c r="BF1034" s="306"/>
    </row>
    <row r="1035" spans="42:58" x14ac:dyDescent="0.25">
      <c r="AP1035" s="669"/>
      <c r="AQ1035" s="669"/>
      <c r="BC1035" s="681"/>
      <c r="BD1035" s="681"/>
      <c r="BE1035" s="681"/>
      <c r="BF1035" s="306"/>
    </row>
    <row r="1036" spans="42:58" x14ac:dyDescent="0.25">
      <c r="AP1036" s="669"/>
      <c r="AQ1036" s="669"/>
      <c r="BC1036" s="681"/>
      <c r="BD1036" s="681"/>
      <c r="BE1036" s="681"/>
      <c r="BF1036" s="306"/>
    </row>
    <row r="1037" spans="42:58" x14ac:dyDescent="0.25">
      <c r="AP1037" s="669"/>
      <c r="AQ1037" s="669"/>
      <c r="BC1037" s="681"/>
      <c r="BD1037" s="681"/>
      <c r="BE1037" s="681"/>
      <c r="BF1037" s="306"/>
    </row>
    <row r="1038" spans="42:58" x14ac:dyDescent="0.25">
      <c r="AP1038" s="669"/>
      <c r="AQ1038" s="669"/>
      <c r="BC1038" s="681"/>
      <c r="BD1038" s="681"/>
      <c r="BE1038" s="681"/>
      <c r="BF1038" s="306"/>
    </row>
    <row r="1039" spans="42:58" x14ac:dyDescent="0.25">
      <c r="AP1039" s="669"/>
      <c r="AQ1039" s="669"/>
      <c r="BC1039" s="681"/>
      <c r="BD1039" s="681"/>
      <c r="BE1039" s="681"/>
      <c r="BF1039" s="306"/>
    </row>
    <row r="1040" spans="42:58" x14ac:dyDescent="0.25">
      <c r="AP1040" s="669"/>
      <c r="AQ1040" s="669"/>
      <c r="BC1040" s="681"/>
      <c r="BD1040" s="681"/>
      <c r="BE1040" s="681"/>
      <c r="BF1040" s="306"/>
    </row>
    <row r="1041" spans="42:58" x14ac:dyDescent="0.25">
      <c r="AP1041" s="669"/>
      <c r="AQ1041" s="669"/>
      <c r="BC1041" s="681"/>
      <c r="BD1041" s="681"/>
      <c r="BE1041" s="681"/>
      <c r="BF1041" s="306"/>
    </row>
    <row r="1042" spans="42:58" x14ac:dyDescent="0.25">
      <c r="AP1042" s="669"/>
      <c r="AQ1042" s="669"/>
      <c r="BC1042" s="681"/>
      <c r="BD1042" s="681"/>
      <c r="BE1042" s="681"/>
      <c r="BF1042" s="306"/>
    </row>
    <row r="1043" spans="42:58" x14ac:dyDescent="0.25">
      <c r="AP1043" s="669"/>
      <c r="AQ1043" s="669"/>
      <c r="BC1043" s="681"/>
      <c r="BD1043" s="681"/>
      <c r="BE1043" s="681"/>
      <c r="BF1043" s="306"/>
    </row>
    <row r="1044" spans="42:58" x14ac:dyDescent="0.25">
      <c r="AP1044" s="669"/>
      <c r="AQ1044" s="669"/>
      <c r="BC1044" s="681"/>
      <c r="BD1044" s="681"/>
      <c r="BE1044" s="681"/>
      <c r="BF1044" s="306"/>
    </row>
    <row r="1045" spans="42:58" x14ac:dyDescent="0.25">
      <c r="AP1045" s="669"/>
      <c r="AQ1045" s="669"/>
      <c r="BC1045" s="681"/>
      <c r="BD1045" s="681"/>
      <c r="BE1045" s="681"/>
      <c r="BF1045" s="306"/>
    </row>
    <row r="1046" spans="42:58" x14ac:dyDescent="0.25">
      <c r="AP1046" s="669"/>
      <c r="AQ1046" s="669"/>
      <c r="BC1046" s="681"/>
      <c r="BD1046" s="681"/>
      <c r="BE1046" s="681"/>
      <c r="BF1046" s="306"/>
    </row>
    <row r="1047" spans="42:58" x14ac:dyDescent="0.25">
      <c r="AP1047" s="669"/>
      <c r="AQ1047" s="669"/>
      <c r="BC1047" s="681"/>
      <c r="BD1047" s="681"/>
      <c r="BE1047" s="681"/>
      <c r="BF1047" s="306"/>
    </row>
    <row r="1048" spans="42:58" x14ac:dyDescent="0.25">
      <c r="AP1048" s="669"/>
      <c r="AQ1048" s="669"/>
      <c r="BC1048" s="681"/>
      <c r="BD1048" s="681"/>
      <c r="BE1048" s="681"/>
      <c r="BF1048" s="306"/>
    </row>
    <row r="1049" spans="42:58" x14ac:dyDescent="0.25">
      <c r="AP1049" s="669"/>
      <c r="AQ1049" s="669"/>
      <c r="BC1049" s="681"/>
      <c r="BD1049" s="681"/>
      <c r="BE1049" s="681"/>
      <c r="BF1049" s="306"/>
    </row>
    <row r="1050" spans="42:58" x14ac:dyDescent="0.25">
      <c r="AP1050" s="669"/>
      <c r="AQ1050" s="669"/>
      <c r="BC1050" s="681"/>
      <c r="BD1050" s="681"/>
      <c r="BE1050" s="681"/>
      <c r="BF1050" s="306"/>
    </row>
    <row r="1051" spans="42:58" x14ac:dyDescent="0.25">
      <c r="AP1051" s="669"/>
      <c r="AQ1051" s="669"/>
      <c r="BC1051" s="681"/>
      <c r="BD1051" s="681"/>
      <c r="BE1051" s="681"/>
      <c r="BF1051" s="306"/>
    </row>
    <row r="1052" spans="42:58" x14ac:dyDescent="0.25">
      <c r="AP1052" s="669"/>
      <c r="AQ1052" s="669"/>
      <c r="BC1052" s="681"/>
      <c r="BD1052" s="681"/>
      <c r="BE1052" s="681"/>
      <c r="BF1052" s="306"/>
    </row>
    <row r="1053" spans="42:58" x14ac:dyDescent="0.25">
      <c r="AP1053" s="669"/>
      <c r="AQ1053" s="669"/>
      <c r="BC1053" s="681"/>
      <c r="BD1053" s="681"/>
      <c r="BE1053" s="681"/>
      <c r="BF1053" s="306"/>
    </row>
    <row r="1054" spans="42:58" x14ac:dyDescent="0.25">
      <c r="AP1054" s="669"/>
      <c r="AQ1054" s="669"/>
      <c r="BC1054" s="681"/>
      <c r="BD1054" s="681"/>
      <c r="BE1054" s="681"/>
      <c r="BF1054" s="306"/>
    </row>
    <row r="1055" spans="42:58" x14ac:dyDescent="0.25">
      <c r="AP1055" s="669"/>
      <c r="AQ1055" s="669"/>
      <c r="BC1055" s="681"/>
      <c r="BD1055" s="681"/>
      <c r="BE1055" s="681"/>
      <c r="BF1055" s="306"/>
    </row>
    <row r="1056" spans="42:58" x14ac:dyDescent="0.25">
      <c r="AP1056" s="669"/>
      <c r="AQ1056" s="669"/>
      <c r="BC1056" s="681"/>
      <c r="BD1056" s="681"/>
      <c r="BE1056" s="681"/>
      <c r="BF1056" s="306"/>
    </row>
    <row r="1057" spans="42:58" x14ac:dyDescent="0.25">
      <c r="AP1057" s="669"/>
      <c r="AQ1057" s="669"/>
      <c r="BC1057" s="681"/>
      <c r="BD1057" s="681"/>
      <c r="BE1057" s="681"/>
      <c r="BF1057" s="306"/>
    </row>
    <row r="1058" spans="42:58" x14ac:dyDescent="0.25">
      <c r="AP1058" s="669"/>
      <c r="AQ1058" s="669"/>
      <c r="BC1058" s="681"/>
      <c r="BD1058" s="681"/>
      <c r="BE1058" s="681"/>
      <c r="BF1058" s="306"/>
    </row>
    <row r="1059" spans="42:58" x14ac:dyDescent="0.25">
      <c r="AP1059" s="669"/>
      <c r="AQ1059" s="669"/>
      <c r="BC1059" s="681"/>
      <c r="BD1059" s="681"/>
      <c r="BE1059" s="681"/>
      <c r="BF1059" s="306"/>
    </row>
    <row r="1060" spans="42:58" x14ac:dyDescent="0.25">
      <c r="AP1060" s="669"/>
      <c r="AQ1060" s="669"/>
      <c r="BC1060" s="681"/>
      <c r="BD1060" s="681"/>
      <c r="BE1060" s="681"/>
      <c r="BF1060" s="306"/>
    </row>
    <row r="1061" spans="42:58" x14ac:dyDescent="0.25">
      <c r="AP1061" s="669"/>
      <c r="AQ1061" s="669"/>
      <c r="BC1061" s="681"/>
      <c r="BD1061" s="681"/>
      <c r="BE1061" s="681"/>
      <c r="BF1061" s="306"/>
    </row>
    <row r="1062" spans="42:58" x14ac:dyDescent="0.25">
      <c r="AP1062" s="669"/>
      <c r="AQ1062" s="669"/>
      <c r="BC1062" s="681"/>
      <c r="BD1062" s="681"/>
      <c r="BE1062" s="681"/>
      <c r="BF1062" s="306"/>
    </row>
    <row r="1063" spans="42:58" x14ac:dyDescent="0.25">
      <c r="AP1063" s="669"/>
      <c r="AQ1063" s="669"/>
      <c r="BC1063" s="681"/>
      <c r="BD1063" s="681"/>
      <c r="BE1063" s="681"/>
      <c r="BF1063" s="306"/>
    </row>
    <row r="1064" spans="42:58" x14ac:dyDescent="0.25">
      <c r="AP1064" s="669"/>
      <c r="AQ1064" s="669"/>
      <c r="BC1064" s="681"/>
      <c r="BD1064" s="681"/>
      <c r="BE1064" s="681"/>
      <c r="BF1064" s="306"/>
    </row>
    <row r="1065" spans="42:58" x14ac:dyDescent="0.25">
      <c r="AP1065" s="669"/>
      <c r="AQ1065" s="669"/>
      <c r="BC1065" s="681"/>
      <c r="BD1065" s="681"/>
      <c r="BE1065" s="681"/>
      <c r="BF1065" s="306"/>
    </row>
    <row r="1066" spans="42:58" x14ac:dyDescent="0.25">
      <c r="AP1066" s="669"/>
      <c r="AQ1066" s="669"/>
      <c r="BC1066" s="681"/>
      <c r="BD1066" s="681"/>
      <c r="BE1066" s="681"/>
      <c r="BF1066" s="306"/>
    </row>
    <row r="1067" spans="42:58" x14ac:dyDescent="0.25">
      <c r="AP1067" s="669"/>
      <c r="AQ1067" s="669"/>
      <c r="BC1067" s="681"/>
      <c r="BD1067" s="681"/>
      <c r="BE1067" s="681"/>
      <c r="BF1067" s="306"/>
    </row>
    <row r="1068" spans="42:58" x14ac:dyDescent="0.25">
      <c r="AP1068" s="669"/>
      <c r="AQ1068" s="669"/>
      <c r="BC1068" s="681"/>
      <c r="BD1068" s="681"/>
      <c r="BE1068" s="681"/>
      <c r="BF1068" s="306"/>
    </row>
    <row r="1069" spans="42:58" x14ac:dyDescent="0.25">
      <c r="AP1069" s="669"/>
      <c r="AQ1069" s="669"/>
      <c r="BC1069" s="681"/>
      <c r="BD1069" s="681"/>
      <c r="BE1069" s="681"/>
      <c r="BF1069" s="306"/>
    </row>
    <row r="1070" spans="42:58" x14ac:dyDescent="0.25">
      <c r="AP1070" s="669"/>
      <c r="AQ1070" s="669"/>
      <c r="BC1070" s="681"/>
      <c r="BD1070" s="681"/>
      <c r="BE1070" s="681"/>
      <c r="BF1070" s="306"/>
    </row>
    <row r="1071" spans="42:58" x14ac:dyDescent="0.25">
      <c r="AP1071" s="669"/>
      <c r="AQ1071" s="669"/>
      <c r="BC1071" s="681"/>
      <c r="BD1071" s="681"/>
      <c r="BE1071" s="681"/>
      <c r="BF1071" s="306"/>
    </row>
    <row r="1072" spans="42:58" x14ac:dyDescent="0.25">
      <c r="AP1072" s="669"/>
      <c r="AQ1072" s="669"/>
      <c r="BC1072" s="681"/>
      <c r="BD1072" s="681"/>
      <c r="BE1072" s="681"/>
      <c r="BF1072" s="306"/>
    </row>
    <row r="1073" spans="42:58" x14ac:dyDescent="0.25">
      <c r="AP1073" s="669"/>
      <c r="AQ1073" s="669"/>
      <c r="BC1073" s="681"/>
      <c r="BD1073" s="681"/>
      <c r="BE1073" s="681"/>
      <c r="BF1073" s="306"/>
    </row>
    <row r="1074" spans="42:58" x14ac:dyDescent="0.25">
      <c r="AP1074" s="669"/>
      <c r="AQ1074" s="669"/>
      <c r="BC1074" s="681"/>
      <c r="BD1074" s="681"/>
      <c r="BE1074" s="681"/>
      <c r="BF1074" s="306"/>
    </row>
    <row r="1075" spans="42:58" x14ac:dyDescent="0.25">
      <c r="AP1075" s="669"/>
      <c r="AQ1075" s="669"/>
      <c r="BC1075" s="681"/>
      <c r="BD1075" s="681"/>
      <c r="BE1075" s="681"/>
      <c r="BF1075" s="306"/>
    </row>
    <row r="1076" spans="42:58" x14ac:dyDescent="0.25">
      <c r="AP1076" s="669"/>
      <c r="AQ1076" s="669"/>
      <c r="BC1076" s="681"/>
      <c r="BD1076" s="681"/>
      <c r="BE1076" s="681"/>
      <c r="BF1076" s="306"/>
    </row>
    <row r="1077" spans="42:58" x14ac:dyDescent="0.25">
      <c r="AP1077" s="669"/>
      <c r="AQ1077" s="669"/>
      <c r="BC1077" s="681"/>
      <c r="BD1077" s="681"/>
      <c r="BE1077" s="681"/>
      <c r="BF1077" s="306"/>
    </row>
    <row r="1078" spans="42:58" x14ac:dyDescent="0.25">
      <c r="AP1078" s="669"/>
      <c r="AQ1078" s="669"/>
      <c r="BC1078" s="681"/>
      <c r="BD1078" s="681"/>
      <c r="BE1078" s="681"/>
      <c r="BF1078" s="306"/>
    </row>
    <row r="1079" spans="42:58" x14ac:dyDescent="0.25">
      <c r="AP1079" s="669"/>
      <c r="AQ1079" s="669"/>
      <c r="BC1079" s="681"/>
      <c r="BD1079" s="681"/>
      <c r="BE1079" s="681"/>
      <c r="BF1079" s="306"/>
    </row>
    <row r="1080" spans="42:58" x14ac:dyDescent="0.25">
      <c r="AP1080" s="669"/>
      <c r="AQ1080" s="669"/>
      <c r="BC1080" s="681"/>
      <c r="BD1080" s="681"/>
      <c r="BE1080" s="681"/>
      <c r="BF1080" s="306"/>
    </row>
    <row r="1081" spans="42:58" x14ac:dyDescent="0.25">
      <c r="AP1081" s="669"/>
      <c r="AQ1081" s="669"/>
      <c r="BC1081" s="681"/>
      <c r="BD1081" s="681"/>
      <c r="BE1081" s="681"/>
      <c r="BF1081" s="306"/>
    </row>
    <row r="1082" spans="42:58" x14ac:dyDescent="0.25">
      <c r="AP1082" s="669"/>
      <c r="AQ1082" s="669"/>
      <c r="BC1082" s="681"/>
      <c r="BD1082" s="681"/>
      <c r="BE1082" s="681"/>
      <c r="BF1082" s="306"/>
    </row>
    <row r="1083" spans="42:58" x14ac:dyDescent="0.25">
      <c r="AP1083" s="669"/>
      <c r="AQ1083" s="669"/>
      <c r="BC1083" s="681"/>
      <c r="BD1083" s="681"/>
      <c r="BE1083" s="681"/>
      <c r="BF1083" s="306"/>
    </row>
    <row r="1084" spans="42:58" x14ac:dyDescent="0.25">
      <c r="AP1084" s="669"/>
      <c r="AQ1084" s="669"/>
      <c r="BC1084" s="681"/>
      <c r="BD1084" s="681"/>
      <c r="BE1084" s="681"/>
      <c r="BF1084" s="306"/>
    </row>
    <row r="1085" spans="42:58" x14ac:dyDescent="0.25">
      <c r="AP1085" s="669"/>
      <c r="AQ1085" s="669"/>
      <c r="BC1085" s="681"/>
      <c r="BD1085" s="681"/>
      <c r="BE1085" s="681"/>
      <c r="BF1085" s="306"/>
    </row>
    <row r="1086" spans="42:58" x14ac:dyDescent="0.25">
      <c r="AP1086" s="669"/>
      <c r="AQ1086" s="669"/>
      <c r="BC1086" s="681"/>
      <c r="BD1086" s="681"/>
      <c r="BE1086" s="681"/>
      <c r="BF1086" s="306"/>
    </row>
    <row r="1087" spans="42:58" x14ac:dyDescent="0.25">
      <c r="AP1087" s="669"/>
      <c r="AQ1087" s="669"/>
      <c r="BC1087" s="681"/>
      <c r="BD1087" s="681"/>
      <c r="BE1087" s="681"/>
      <c r="BF1087" s="306"/>
    </row>
    <row r="1088" spans="42:58" x14ac:dyDescent="0.25">
      <c r="AP1088" s="669"/>
      <c r="AQ1088" s="669"/>
      <c r="BC1088" s="681"/>
      <c r="BD1088" s="681"/>
      <c r="BE1088" s="681"/>
      <c r="BF1088" s="306"/>
    </row>
    <row r="1089" spans="42:58" x14ac:dyDescent="0.25">
      <c r="AP1089" s="669"/>
      <c r="AQ1089" s="669"/>
      <c r="BC1089" s="681"/>
      <c r="BD1089" s="681"/>
      <c r="BE1089" s="681"/>
      <c r="BF1089" s="306"/>
    </row>
    <row r="1090" spans="42:58" x14ac:dyDescent="0.25">
      <c r="AP1090" s="669"/>
      <c r="AQ1090" s="669"/>
      <c r="BC1090" s="681"/>
      <c r="BD1090" s="681"/>
      <c r="BE1090" s="681"/>
      <c r="BF1090" s="306"/>
    </row>
    <row r="1091" spans="42:58" x14ac:dyDescent="0.25">
      <c r="AP1091" s="669"/>
      <c r="AQ1091" s="669"/>
      <c r="BC1091" s="681"/>
      <c r="BD1091" s="681"/>
      <c r="BE1091" s="681"/>
      <c r="BF1091" s="306"/>
    </row>
    <row r="1092" spans="42:58" x14ac:dyDescent="0.25">
      <c r="AP1092" s="669"/>
      <c r="AQ1092" s="669"/>
      <c r="BC1092" s="681"/>
      <c r="BD1092" s="681"/>
      <c r="BE1092" s="681"/>
      <c r="BF1092" s="306"/>
    </row>
    <row r="1093" spans="42:58" x14ac:dyDescent="0.25">
      <c r="AP1093" s="669"/>
      <c r="AQ1093" s="669"/>
      <c r="BC1093" s="681"/>
      <c r="BD1093" s="681"/>
      <c r="BE1093" s="681"/>
      <c r="BF1093" s="306"/>
    </row>
    <row r="1094" spans="42:58" x14ac:dyDescent="0.25">
      <c r="AP1094" s="669"/>
      <c r="AQ1094" s="669"/>
      <c r="BC1094" s="681"/>
      <c r="BD1094" s="681"/>
      <c r="BE1094" s="681"/>
      <c r="BF1094" s="306"/>
    </row>
    <row r="1095" spans="42:58" x14ac:dyDescent="0.25">
      <c r="AP1095" s="669"/>
      <c r="AQ1095" s="669"/>
      <c r="BC1095" s="681"/>
      <c r="BD1095" s="681"/>
      <c r="BE1095" s="681"/>
      <c r="BF1095" s="306"/>
    </row>
    <row r="1096" spans="42:58" x14ac:dyDescent="0.25">
      <c r="AP1096" s="669"/>
      <c r="AQ1096" s="669"/>
      <c r="BC1096" s="681"/>
      <c r="BD1096" s="681"/>
      <c r="BE1096" s="681"/>
      <c r="BF1096" s="306"/>
    </row>
    <row r="1097" spans="42:58" x14ac:dyDescent="0.25">
      <c r="AP1097" s="669"/>
      <c r="AQ1097" s="669"/>
      <c r="BC1097" s="681"/>
      <c r="BD1097" s="681"/>
      <c r="BE1097" s="681"/>
      <c r="BF1097" s="306"/>
    </row>
    <row r="1098" spans="42:58" x14ac:dyDescent="0.25">
      <c r="AP1098" s="669"/>
      <c r="AQ1098" s="669"/>
      <c r="BC1098" s="681"/>
      <c r="BD1098" s="681"/>
      <c r="BE1098" s="681"/>
      <c r="BF1098" s="306"/>
    </row>
    <row r="1099" spans="42:58" x14ac:dyDescent="0.25">
      <c r="AP1099" s="669"/>
      <c r="AQ1099" s="669"/>
      <c r="BC1099" s="681"/>
      <c r="BD1099" s="681"/>
      <c r="BE1099" s="681"/>
      <c r="BF1099" s="306"/>
    </row>
    <row r="1100" spans="42:58" x14ac:dyDescent="0.25">
      <c r="AP1100" s="669"/>
      <c r="AQ1100" s="669"/>
      <c r="BC1100" s="681"/>
      <c r="BD1100" s="681"/>
      <c r="BE1100" s="681"/>
      <c r="BF1100" s="306"/>
    </row>
    <row r="1101" spans="42:58" x14ac:dyDescent="0.25">
      <c r="AP1101" s="669"/>
      <c r="AQ1101" s="669"/>
      <c r="BC1101" s="681"/>
      <c r="BD1101" s="681"/>
      <c r="BE1101" s="681"/>
      <c r="BF1101" s="306"/>
    </row>
    <row r="1102" spans="42:58" x14ac:dyDescent="0.25">
      <c r="AP1102" s="669"/>
      <c r="AQ1102" s="669"/>
      <c r="BC1102" s="681"/>
      <c r="BD1102" s="681"/>
      <c r="BE1102" s="681"/>
      <c r="BF1102" s="306"/>
    </row>
    <row r="1103" spans="42:58" x14ac:dyDescent="0.25">
      <c r="AP1103" s="669"/>
      <c r="AQ1103" s="669"/>
      <c r="BC1103" s="681"/>
      <c r="BD1103" s="681"/>
      <c r="BE1103" s="681"/>
      <c r="BF1103" s="306"/>
    </row>
    <row r="1104" spans="42:58" x14ac:dyDescent="0.25">
      <c r="AP1104" s="669"/>
      <c r="AQ1104" s="669"/>
      <c r="BC1104" s="681"/>
      <c r="BD1104" s="681"/>
      <c r="BE1104" s="681"/>
      <c r="BF1104" s="306"/>
    </row>
    <row r="1105" spans="42:58" x14ac:dyDescent="0.25">
      <c r="AP1105" s="669"/>
      <c r="AQ1105" s="669"/>
      <c r="BC1105" s="681"/>
      <c r="BD1105" s="681"/>
      <c r="BE1105" s="681"/>
      <c r="BF1105" s="306"/>
    </row>
    <row r="1106" spans="42:58" x14ac:dyDescent="0.25">
      <c r="AP1106" s="669"/>
      <c r="AQ1106" s="669"/>
      <c r="BC1106" s="681"/>
      <c r="BD1106" s="681"/>
      <c r="BE1106" s="681"/>
      <c r="BF1106" s="306"/>
    </row>
    <row r="1107" spans="42:58" x14ac:dyDescent="0.25">
      <c r="AP1107" s="669"/>
      <c r="AQ1107" s="669"/>
      <c r="BC1107" s="681"/>
      <c r="BD1107" s="681"/>
      <c r="BE1107" s="681"/>
      <c r="BF1107" s="306"/>
    </row>
    <row r="1108" spans="42:58" x14ac:dyDescent="0.25">
      <c r="AP1108" s="669"/>
      <c r="AQ1108" s="669"/>
      <c r="BC1108" s="681"/>
      <c r="BD1108" s="681"/>
      <c r="BE1108" s="681"/>
      <c r="BF1108" s="306"/>
    </row>
    <row r="1109" spans="42:58" x14ac:dyDescent="0.25">
      <c r="AP1109" s="669"/>
      <c r="AQ1109" s="669"/>
      <c r="BC1109" s="681"/>
      <c r="BD1109" s="681"/>
      <c r="BE1109" s="681"/>
      <c r="BF1109" s="306"/>
    </row>
    <row r="1110" spans="42:58" x14ac:dyDescent="0.25">
      <c r="AP1110" s="669"/>
      <c r="AQ1110" s="669"/>
      <c r="BC1110" s="681"/>
      <c r="BD1110" s="681"/>
      <c r="BE1110" s="681"/>
      <c r="BF1110" s="306"/>
    </row>
    <row r="1111" spans="42:58" x14ac:dyDescent="0.25">
      <c r="AP1111" s="669"/>
      <c r="AQ1111" s="669"/>
      <c r="BC1111" s="681"/>
      <c r="BD1111" s="681"/>
      <c r="BE1111" s="681"/>
      <c r="BF1111" s="306"/>
    </row>
    <row r="1112" spans="42:58" x14ac:dyDescent="0.25">
      <c r="AP1112" s="669"/>
      <c r="AQ1112" s="669"/>
      <c r="BC1112" s="681"/>
      <c r="BD1112" s="681"/>
      <c r="BE1112" s="681"/>
      <c r="BF1112" s="306"/>
    </row>
    <row r="1113" spans="42:58" x14ac:dyDescent="0.25">
      <c r="AP1113" s="669"/>
      <c r="AQ1113" s="669"/>
      <c r="BC1113" s="681"/>
      <c r="BD1113" s="681"/>
      <c r="BE1113" s="681"/>
      <c r="BF1113" s="306"/>
    </row>
    <row r="1114" spans="42:58" x14ac:dyDescent="0.25">
      <c r="AP1114" s="669"/>
      <c r="AQ1114" s="669"/>
      <c r="BC1114" s="681"/>
      <c r="BD1114" s="681"/>
      <c r="BE1114" s="681"/>
      <c r="BF1114" s="306"/>
    </row>
    <row r="1115" spans="42:58" x14ac:dyDescent="0.25">
      <c r="AP1115" s="669"/>
      <c r="AQ1115" s="669"/>
      <c r="BC1115" s="681"/>
      <c r="BD1115" s="681"/>
      <c r="BE1115" s="681"/>
      <c r="BF1115" s="306"/>
    </row>
    <row r="1116" spans="42:58" x14ac:dyDescent="0.25">
      <c r="AP1116" s="669"/>
      <c r="AQ1116" s="669"/>
      <c r="BC1116" s="681"/>
      <c r="BD1116" s="681"/>
      <c r="BE1116" s="681"/>
      <c r="BF1116" s="306"/>
    </row>
    <row r="1117" spans="42:58" x14ac:dyDescent="0.25">
      <c r="AP1117" s="669"/>
      <c r="AQ1117" s="669"/>
      <c r="BC1117" s="681"/>
      <c r="BD1117" s="681"/>
      <c r="BE1117" s="681"/>
      <c r="BF1117" s="306"/>
    </row>
    <row r="1118" spans="42:58" x14ac:dyDescent="0.25">
      <c r="AP1118" s="669"/>
      <c r="AQ1118" s="669"/>
      <c r="BC1118" s="681"/>
      <c r="BD1118" s="681"/>
      <c r="BE1118" s="681"/>
      <c r="BF1118" s="306"/>
    </row>
    <row r="1119" spans="42:58" x14ac:dyDescent="0.25">
      <c r="AP1119" s="669"/>
      <c r="AQ1119" s="669"/>
      <c r="BC1119" s="681"/>
      <c r="BD1119" s="681"/>
      <c r="BE1119" s="681"/>
      <c r="BF1119" s="306"/>
    </row>
    <row r="1120" spans="42:58" x14ac:dyDescent="0.25">
      <c r="AP1120" s="669"/>
      <c r="AQ1120" s="669"/>
      <c r="BC1120" s="681"/>
      <c r="BD1120" s="681"/>
      <c r="BE1120" s="681"/>
      <c r="BF1120" s="306"/>
    </row>
    <row r="1121" spans="42:58" x14ac:dyDescent="0.25">
      <c r="AP1121" s="669"/>
      <c r="AQ1121" s="669"/>
      <c r="BC1121" s="681"/>
      <c r="BD1121" s="681"/>
      <c r="BE1121" s="681"/>
      <c r="BF1121" s="306"/>
    </row>
    <row r="1122" spans="42:58" x14ac:dyDescent="0.25">
      <c r="AP1122" s="669"/>
      <c r="AQ1122" s="669"/>
      <c r="BC1122" s="681"/>
      <c r="BD1122" s="681"/>
      <c r="BE1122" s="681"/>
      <c r="BF1122" s="306"/>
    </row>
    <row r="1123" spans="42:58" x14ac:dyDescent="0.25">
      <c r="AP1123" s="669"/>
      <c r="AQ1123" s="669"/>
      <c r="BC1123" s="681"/>
      <c r="BD1123" s="681"/>
      <c r="BE1123" s="681"/>
      <c r="BF1123" s="306"/>
    </row>
    <row r="1124" spans="42:58" x14ac:dyDescent="0.25">
      <c r="AP1124" s="669"/>
      <c r="AQ1124" s="669"/>
      <c r="BC1124" s="681"/>
      <c r="BD1124" s="681"/>
      <c r="BE1124" s="681"/>
      <c r="BF1124" s="306"/>
    </row>
    <row r="1125" spans="42:58" x14ac:dyDescent="0.25">
      <c r="AP1125" s="669"/>
      <c r="AQ1125" s="669"/>
      <c r="BC1125" s="681"/>
      <c r="BD1125" s="681"/>
      <c r="BE1125" s="681"/>
      <c r="BF1125" s="306"/>
    </row>
    <row r="1126" spans="42:58" x14ac:dyDescent="0.25">
      <c r="AP1126" s="669"/>
      <c r="AQ1126" s="669"/>
      <c r="BC1126" s="681"/>
      <c r="BD1126" s="681"/>
      <c r="BE1126" s="681"/>
      <c r="BF1126" s="306"/>
    </row>
    <row r="1127" spans="42:58" x14ac:dyDescent="0.25">
      <c r="AP1127" s="669"/>
      <c r="AQ1127" s="669"/>
      <c r="BC1127" s="681"/>
      <c r="BD1127" s="681"/>
      <c r="BE1127" s="681"/>
      <c r="BF1127" s="306"/>
    </row>
    <row r="1128" spans="42:58" x14ac:dyDescent="0.25">
      <c r="AP1128" s="669"/>
      <c r="AQ1128" s="669"/>
      <c r="BC1128" s="681"/>
      <c r="BD1128" s="681"/>
      <c r="BE1128" s="681"/>
      <c r="BF1128" s="306"/>
    </row>
    <row r="1129" spans="42:58" x14ac:dyDescent="0.25">
      <c r="AP1129" s="669"/>
      <c r="AQ1129" s="669"/>
      <c r="BC1129" s="681"/>
      <c r="BD1129" s="681"/>
      <c r="BE1129" s="681"/>
      <c r="BF1129" s="306"/>
    </row>
    <row r="1130" spans="42:58" x14ac:dyDescent="0.25">
      <c r="AP1130" s="669"/>
      <c r="AQ1130" s="669"/>
      <c r="BC1130" s="681"/>
      <c r="BD1130" s="681"/>
      <c r="BE1130" s="681"/>
      <c r="BF1130" s="306"/>
    </row>
    <row r="1131" spans="42:58" x14ac:dyDescent="0.25">
      <c r="AP1131" s="669"/>
      <c r="AQ1131" s="669"/>
      <c r="BC1131" s="681"/>
      <c r="BD1131" s="681"/>
      <c r="BE1131" s="681"/>
      <c r="BF1131" s="306"/>
    </row>
    <row r="1132" spans="42:58" x14ac:dyDescent="0.25">
      <c r="AP1132" s="669"/>
      <c r="AQ1132" s="669"/>
      <c r="BC1132" s="681"/>
      <c r="BD1132" s="681"/>
      <c r="BE1132" s="681"/>
      <c r="BF1132" s="306"/>
    </row>
    <row r="1133" spans="42:58" x14ac:dyDescent="0.25">
      <c r="AP1133" s="669"/>
      <c r="AQ1133" s="669"/>
      <c r="BC1133" s="681"/>
      <c r="BD1133" s="681"/>
      <c r="BE1133" s="681"/>
      <c r="BF1133" s="306"/>
    </row>
    <row r="1134" spans="42:58" x14ac:dyDescent="0.25">
      <c r="AP1134" s="669"/>
      <c r="AQ1134" s="669"/>
      <c r="BC1134" s="681"/>
      <c r="BD1134" s="681"/>
      <c r="BE1134" s="681"/>
      <c r="BF1134" s="306"/>
    </row>
    <row r="1135" spans="42:58" x14ac:dyDescent="0.25">
      <c r="AP1135" s="669"/>
      <c r="AQ1135" s="669"/>
      <c r="BC1135" s="681"/>
      <c r="BD1135" s="681"/>
      <c r="BE1135" s="681"/>
      <c r="BF1135" s="306"/>
    </row>
    <row r="1136" spans="42:58" x14ac:dyDescent="0.25">
      <c r="AP1136" s="669"/>
      <c r="AQ1136" s="669"/>
      <c r="BC1136" s="681"/>
      <c r="BD1136" s="681"/>
      <c r="BE1136" s="681"/>
      <c r="BF1136" s="306"/>
    </row>
    <row r="1137" spans="42:58" x14ac:dyDescent="0.25">
      <c r="AP1137" s="669"/>
      <c r="AQ1137" s="669"/>
      <c r="BC1137" s="681"/>
      <c r="BD1137" s="681"/>
      <c r="BE1137" s="681"/>
      <c r="BF1137" s="306"/>
    </row>
    <row r="1138" spans="42:58" x14ac:dyDescent="0.25">
      <c r="AP1138" s="669"/>
      <c r="AQ1138" s="669"/>
      <c r="BC1138" s="681"/>
      <c r="BD1138" s="681"/>
      <c r="BE1138" s="681"/>
      <c r="BF1138" s="306"/>
    </row>
    <row r="1139" spans="42:58" x14ac:dyDescent="0.25">
      <c r="AP1139" s="669"/>
      <c r="AQ1139" s="669"/>
      <c r="BC1139" s="681"/>
      <c r="BD1139" s="681"/>
      <c r="BE1139" s="681"/>
      <c r="BF1139" s="306"/>
    </row>
    <row r="1140" spans="42:58" x14ac:dyDescent="0.25">
      <c r="AP1140" s="669"/>
      <c r="AQ1140" s="669"/>
      <c r="BC1140" s="681"/>
      <c r="BD1140" s="681"/>
      <c r="BE1140" s="681"/>
      <c r="BF1140" s="306"/>
    </row>
    <row r="1141" spans="42:58" x14ac:dyDescent="0.25">
      <c r="AP1141" s="669"/>
      <c r="AQ1141" s="669"/>
      <c r="BC1141" s="681"/>
      <c r="BD1141" s="681"/>
      <c r="BE1141" s="681"/>
      <c r="BF1141" s="306"/>
    </row>
    <row r="1142" spans="42:58" x14ac:dyDescent="0.25">
      <c r="AP1142" s="669"/>
      <c r="AQ1142" s="669"/>
      <c r="BC1142" s="681"/>
      <c r="BD1142" s="681"/>
      <c r="BE1142" s="681"/>
      <c r="BF1142" s="306"/>
    </row>
    <row r="1143" spans="42:58" x14ac:dyDescent="0.25">
      <c r="AP1143" s="669"/>
      <c r="AQ1143" s="669"/>
    </row>
    <row r="1144" spans="42:58" x14ac:dyDescent="0.25">
      <c r="AP1144" s="669"/>
      <c r="AQ1144" s="669"/>
    </row>
    <row r="1145" spans="42:58" x14ac:dyDescent="0.25">
      <c r="AP1145" s="669"/>
      <c r="AQ1145" s="669"/>
    </row>
    <row r="1146" spans="42:58" x14ac:dyDescent="0.25">
      <c r="AP1146" s="669"/>
      <c r="AQ1146" s="669"/>
    </row>
    <row r="1147" spans="42:58" x14ac:dyDescent="0.25">
      <c r="AP1147" s="669"/>
      <c r="AQ1147" s="669"/>
    </row>
  </sheetData>
  <sortState xmlns:xlrd2="http://schemas.microsoft.com/office/spreadsheetml/2017/richdata2" ref="L24:L61">
    <sortCondition ref="L24:L61"/>
  </sortState>
  <mergeCells count="8">
    <mergeCell ref="A1:F1"/>
    <mergeCell ref="AH3:AV3"/>
    <mergeCell ref="AZ3:BN3"/>
    <mergeCell ref="A2:F2"/>
    <mergeCell ref="J2:S2"/>
    <mergeCell ref="W2:AD2"/>
    <mergeCell ref="AH2:AW2"/>
    <mergeCell ref="AZ2:BO2"/>
  </mergeCells>
  <conditionalFormatting sqref="AP3:AQ74 AQ75 AP76:AQ219">
    <cfRule type="colorScale" priority="5854">
      <colorScale>
        <cfvo type="min"/>
        <cfvo type="max"/>
        <color rgb="FFFCFCFF"/>
        <color rgb="FFF8696B"/>
      </colorScale>
    </cfRule>
    <cfRule type="colorScale" priority="5855">
      <colorScale>
        <cfvo type="min"/>
        <cfvo type="max"/>
        <color theme="5" tint="0.79998168889431442"/>
        <color theme="5" tint="-0.249977111117893"/>
      </colorScale>
    </cfRule>
    <cfRule type="colorScale" priority="5856">
      <colorScale>
        <cfvo type="min"/>
        <cfvo type="max"/>
        <color rgb="FFFCFCFF"/>
        <color rgb="FFF8696B"/>
      </colorScale>
    </cfRule>
  </conditionalFormatting>
  <conditionalFormatting sqref="AS3:AS219">
    <cfRule type="colorScale" priority="5866">
      <colorScale>
        <cfvo type="min"/>
        <cfvo type="percentile" val="50"/>
        <cfvo type="max"/>
        <color rgb="FF63BE7B"/>
        <color rgb="FFFFEB84"/>
        <color rgb="FFF8696B"/>
      </colorScale>
    </cfRule>
  </conditionalFormatting>
  <conditionalFormatting sqref="AS3:AT219">
    <cfRule type="colorScale" priority="5868">
      <colorScale>
        <cfvo type="min"/>
        <cfvo type="percentile" val="50"/>
        <cfvo type="max"/>
        <color rgb="FF63BE7B"/>
        <color rgb="FFFFEB84"/>
        <color rgb="FFF8696B"/>
      </colorScale>
    </cfRule>
  </conditionalFormatting>
  <conditionalFormatting sqref="AT3:AT219">
    <cfRule type="colorScale" priority="5870">
      <colorScale>
        <cfvo type="min"/>
        <cfvo type="percentile" val="50"/>
        <cfvo type="max"/>
        <color rgb="FF63BE7B"/>
        <color rgb="FFFFEB84"/>
        <color rgb="FFF8696B"/>
      </colorScale>
    </cfRule>
  </conditionalFormatting>
  <conditionalFormatting sqref="BH3:BI1142">
    <cfRule type="colorScale" priority="5942">
      <colorScale>
        <cfvo type="min"/>
        <cfvo type="max"/>
        <color theme="0"/>
        <color rgb="FFFF0000"/>
      </colorScale>
    </cfRule>
    <cfRule type="colorScale" priority="5943">
      <colorScale>
        <cfvo type="min"/>
        <cfvo type="max"/>
        <color theme="0"/>
        <color rgb="FFE60000"/>
      </colorScale>
    </cfRule>
    <cfRule type="colorScale" priority="5944">
      <colorScale>
        <cfvo type="min"/>
        <cfvo type="max"/>
        <color rgb="FFFCFCFF"/>
        <color rgb="FFF8696B"/>
      </colorScale>
    </cfRule>
  </conditionalFormatting>
  <conditionalFormatting sqref="BH124:BI227">
    <cfRule type="colorScale" priority="4">
      <colorScale>
        <cfvo type="min"/>
        <cfvo type="max"/>
        <color rgb="FFFCFCFF"/>
        <color rgb="FFF8696B"/>
      </colorScale>
    </cfRule>
    <cfRule type="colorScale" priority="5">
      <colorScale>
        <cfvo type="min"/>
        <cfvo type="max"/>
        <color theme="5" tint="0.79998168889431442"/>
        <color theme="5" tint="-0.249977111117893"/>
      </colorScale>
    </cfRule>
    <cfRule type="colorScale" priority="6">
      <colorScale>
        <cfvo type="min"/>
        <cfvo type="max"/>
        <color rgb="FFFCFCFF"/>
        <color rgb="FFF8696B"/>
      </colorScale>
    </cfRule>
  </conditionalFormatting>
  <conditionalFormatting sqref="BI123:BI227 BH3:BI122">
    <cfRule type="colorScale" priority="10">
      <colorScale>
        <cfvo type="min"/>
        <cfvo type="max"/>
        <color rgb="FFFCFCFF"/>
        <color rgb="FFF8696B"/>
      </colorScale>
    </cfRule>
    <cfRule type="colorScale" priority="11">
      <colorScale>
        <cfvo type="min"/>
        <cfvo type="max"/>
        <color theme="5" tint="0.79998168889431442"/>
        <color theme="5" tint="-0.249977111117893"/>
      </colorScale>
    </cfRule>
    <cfRule type="colorScale" priority="12">
      <colorScale>
        <cfvo type="min"/>
        <cfvo type="max"/>
        <color rgb="FFFCFCFF"/>
        <color rgb="FFF8696B"/>
      </colorScale>
    </cfRule>
  </conditionalFormatting>
  <conditionalFormatting sqref="BK3:BK122">
    <cfRule type="colorScale" priority="5951">
      <colorScale>
        <cfvo type="min"/>
        <cfvo type="percentile" val="50"/>
        <cfvo type="max"/>
        <color rgb="FF63BE7B"/>
        <color rgb="FFFFEB84"/>
        <color rgb="FFF8696B"/>
      </colorScale>
    </cfRule>
  </conditionalFormatting>
  <conditionalFormatting sqref="BK124:BK227">
    <cfRule type="colorScale" priority="7">
      <colorScale>
        <cfvo type="min"/>
        <cfvo type="percentile" val="50"/>
        <cfvo type="max"/>
        <color rgb="FF63BE7B"/>
        <color rgb="FFFFEB84"/>
        <color rgb="FFF8696B"/>
      </colorScale>
    </cfRule>
  </conditionalFormatting>
  <conditionalFormatting sqref="BK3:BL122">
    <cfRule type="colorScale" priority="5952">
      <colorScale>
        <cfvo type="min"/>
        <cfvo type="percentile" val="50"/>
        <cfvo type="max"/>
        <color rgb="FF63BE7B"/>
        <color rgb="FFFFEB84"/>
        <color rgb="FFF8696B"/>
      </colorScale>
    </cfRule>
  </conditionalFormatting>
  <conditionalFormatting sqref="BK124:BL227">
    <cfRule type="colorScale" priority="8">
      <colorScale>
        <cfvo type="min"/>
        <cfvo type="percentile" val="50"/>
        <cfvo type="max"/>
        <color rgb="FF63BE7B"/>
        <color rgb="FFFFEB84"/>
        <color rgb="FFF8696B"/>
      </colorScale>
    </cfRule>
  </conditionalFormatting>
  <conditionalFormatting sqref="BL3:BL122">
    <cfRule type="colorScale" priority="5953">
      <colorScale>
        <cfvo type="min"/>
        <cfvo type="percentile" val="50"/>
        <cfvo type="max"/>
        <color rgb="FF63BE7B"/>
        <color rgb="FFFFEB84"/>
        <color rgb="FFF8696B"/>
      </colorScale>
    </cfRule>
  </conditionalFormatting>
  <conditionalFormatting sqref="BL124:BL227">
    <cfRule type="colorScale" priority="9">
      <colorScale>
        <cfvo type="min"/>
        <cfvo type="percentile" val="50"/>
        <cfvo type="max"/>
        <color rgb="FF63BE7B"/>
        <color rgb="FFFFEB84"/>
        <color rgb="FFF8696B"/>
      </colorScale>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B2FD97-AACA-41B6-9313-C9740CA2A345}">
  <dimension ref="A1:KD125"/>
  <sheetViews>
    <sheetView topLeftCell="V1" workbookViewId="0">
      <selection activeCell="AC2" sqref="AC2:AI2"/>
    </sheetView>
  </sheetViews>
  <sheetFormatPr defaultRowHeight="15" x14ac:dyDescent="0.25"/>
  <cols>
    <col min="1" max="1" width="11.85546875" customWidth="1"/>
    <col min="2" max="2" width="21.5703125" customWidth="1"/>
    <col min="4" max="4" width="18.5703125" customWidth="1"/>
    <col min="5" max="5" width="16.42578125" customWidth="1"/>
    <col min="6" max="6" width="13.28515625" customWidth="1"/>
    <col min="7" max="7" width="16.140625" customWidth="1"/>
    <col min="9" max="9" width="15.7109375" customWidth="1"/>
    <col min="10" max="10" width="14.28515625" customWidth="1"/>
    <col min="11" max="11" width="14.5703125" customWidth="1"/>
    <col min="15" max="15" width="11.85546875" customWidth="1"/>
    <col min="16" max="16" width="21.5703125" customWidth="1"/>
    <col min="18" max="18" width="18.5703125" customWidth="1"/>
    <col min="19" max="19" width="16.42578125" customWidth="1"/>
    <col min="20" max="20" width="13.28515625" customWidth="1"/>
    <col min="21" max="21" width="16.140625" customWidth="1"/>
    <col min="23" max="23" width="15.7109375" customWidth="1"/>
    <col min="24" max="24" width="14.28515625" customWidth="1"/>
    <col min="25" max="25" width="14.5703125" customWidth="1"/>
    <col min="29" max="31" width="17" customWidth="1"/>
    <col min="32" max="33" width="20.85546875" customWidth="1"/>
    <col min="34" max="35" width="17" customWidth="1"/>
    <col min="37" max="37" width="9.140625" style="760"/>
    <col min="39" max="39" width="14.28515625" customWidth="1"/>
    <col min="40" max="40" width="25.42578125" customWidth="1"/>
    <col min="42" max="42" width="16" customWidth="1"/>
    <col min="43" max="43" width="16.7109375" customWidth="1"/>
    <col min="44" max="44" width="14.85546875" customWidth="1"/>
    <col min="45" max="45" width="13.7109375" customWidth="1"/>
    <col min="46" max="46" width="10.7109375" customWidth="1"/>
    <col min="47" max="47" width="13.42578125" customWidth="1"/>
    <col min="48" max="48" width="16" customWidth="1"/>
    <col min="49" max="49" width="17.28515625" customWidth="1"/>
    <col min="53" max="53" width="14.28515625" customWidth="1"/>
    <col min="54" max="54" width="25.42578125" customWidth="1"/>
    <col min="56" max="56" width="16" customWidth="1"/>
    <col min="57" max="57" width="16.7109375" customWidth="1"/>
    <col min="58" max="58" width="14.85546875" customWidth="1"/>
    <col min="59" max="59" width="13.7109375" customWidth="1"/>
    <col min="60" max="60" width="10.7109375" customWidth="1"/>
    <col min="61" max="61" width="13.42578125" customWidth="1"/>
    <col min="62" max="62" width="16" customWidth="1"/>
    <col min="63" max="63" width="17.28515625" customWidth="1"/>
    <col min="67" max="69" width="17" customWidth="1"/>
    <col min="70" max="71" width="20.85546875" customWidth="1"/>
    <col min="72" max="73" width="17" customWidth="1"/>
    <col min="75" max="75" width="9.140625" style="760"/>
    <col min="77" max="77" width="16.28515625" customWidth="1"/>
    <col min="78" max="78" width="20.5703125" customWidth="1"/>
    <col min="80" max="80" width="14.28515625" customWidth="1"/>
    <col min="81" max="81" width="17.140625" customWidth="1"/>
    <col min="82" max="82" width="15.85546875" customWidth="1"/>
    <col min="83" max="83" width="19.5703125" customWidth="1"/>
    <col min="85" max="85" width="13.28515625" customWidth="1"/>
    <col min="86" max="86" width="14.7109375" customWidth="1"/>
    <col min="87" max="87" width="14.85546875" customWidth="1"/>
    <col min="91" max="91" width="16.28515625" customWidth="1"/>
    <col min="92" max="92" width="20.5703125" customWidth="1"/>
    <col min="94" max="94" width="14.28515625" customWidth="1"/>
    <col min="95" max="95" width="17.140625" customWidth="1"/>
    <col min="96" max="96" width="15.85546875" customWidth="1"/>
    <col min="97" max="97" width="19.5703125" customWidth="1"/>
    <col min="99" max="99" width="13.28515625" customWidth="1"/>
    <col min="100" max="100" width="14.7109375" customWidth="1"/>
    <col min="101" max="101" width="14.85546875" customWidth="1"/>
    <col min="105" max="107" width="17" customWidth="1"/>
    <col min="108" max="109" width="20.85546875" customWidth="1"/>
    <col min="110" max="111" width="17" customWidth="1"/>
    <col min="113" max="113" width="9.140625" style="760"/>
    <col min="115" max="115" width="13.7109375" customWidth="1"/>
    <col min="116" max="116" width="22.42578125" customWidth="1"/>
    <col min="118" max="118" width="16.5703125" customWidth="1"/>
    <col min="119" max="119" width="18.140625" customWidth="1"/>
    <col min="120" max="120" width="16.5703125" customWidth="1"/>
    <col min="121" max="121" width="17.7109375" customWidth="1"/>
    <col min="123" max="123" width="14.7109375" customWidth="1"/>
    <col min="124" max="124" width="15.28515625" customWidth="1"/>
    <col min="125" max="125" width="14.7109375" customWidth="1"/>
    <col min="129" max="129" width="13.7109375" customWidth="1"/>
    <col min="130" max="130" width="22.42578125" customWidth="1"/>
    <col min="132" max="132" width="16.5703125" customWidth="1"/>
    <col min="133" max="133" width="18.140625" customWidth="1"/>
    <col min="134" max="134" width="16.5703125" customWidth="1"/>
    <col min="135" max="135" width="17.7109375" customWidth="1"/>
    <col min="137" max="137" width="14.7109375" customWidth="1"/>
    <col min="138" max="138" width="15.28515625" customWidth="1"/>
    <col min="139" max="139" width="14.7109375" customWidth="1"/>
    <col min="143" max="145" width="17" customWidth="1"/>
    <col min="146" max="147" width="20.85546875" customWidth="1"/>
    <col min="148" max="149" width="17" customWidth="1"/>
    <col min="151" max="151" width="9.140625" style="760"/>
    <col min="153" max="153" width="14.85546875" customWidth="1"/>
    <col min="154" max="154" width="20.28515625" customWidth="1"/>
    <col min="156" max="156" width="17.42578125" customWidth="1"/>
    <col min="157" max="157" width="18.28515625" customWidth="1"/>
    <col min="158" max="158" width="15.7109375" customWidth="1"/>
    <col min="159" max="159" width="18.28515625" customWidth="1"/>
    <col min="161" max="161" width="15.28515625" customWidth="1"/>
    <col min="162" max="162" width="15.42578125" customWidth="1"/>
    <col min="163" max="163" width="14.28515625" customWidth="1"/>
    <col min="167" max="167" width="14.85546875" customWidth="1"/>
    <col min="168" max="168" width="20.28515625" customWidth="1"/>
    <col min="170" max="170" width="17.42578125" customWidth="1"/>
    <col min="171" max="171" width="18.28515625" customWidth="1"/>
    <col min="172" max="172" width="15.7109375" customWidth="1"/>
    <col min="173" max="173" width="18.28515625" customWidth="1"/>
    <col min="175" max="175" width="15.28515625" customWidth="1"/>
    <col min="176" max="176" width="15.42578125" customWidth="1"/>
    <col min="177" max="177" width="14.28515625" customWidth="1"/>
    <col min="181" max="183" width="17" customWidth="1"/>
    <col min="184" max="185" width="20.85546875" customWidth="1"/>
    <col min="186" max="187" width="17" customWidth="1"/>
    <col min="189" max="189" width="9.140625" style="760"/>
    <col min="191" max="191" width="14" customWidth="1"/>
    <col min="192" max="192" width="21.7109375" customWidth="1"/>
    <col min="194" max="194" width="17" customWidth="1"/>
    <col min="195" max="195" width="17.42578125" customWidth="1"/>
    <col min="196" max="196" width="15.85546875" customWidth="1"/>
    <col min="197" max="197" width="17.7109375" customWidth="1"/>
    <col min="198" max="198" width="10.7109375" customWidth="1"/>
    <col min="199" max="199" width="14.7109375" customWidth="1"/>
    <col min="200" max="200" width="14.5703125" customWidth="1"/>
    <col min="201" max="201" width="14.7109375" customWidth="1"/>
    <col min="205" max="205" width="14" customWidth="1"/>
    <col min="206" max="206" width="21.7109375" customWidth="1"/>
    <col min="208" max="208" width="17" customWidth="1"/>
    <col min="209" max="209" width="17.42578125" customWidth="1"/>
    <col min="210" max="210" width="15.85546875" customWidth="1"/>
    <col min="211" max="211" width="17.7109375" customWidth="1"/>
    <col min="212" max="212" width="10.7109375" customWidth="1"/>
    <col min="213" max="213" width="14.7109375" customWidth="1"/>
    <col min="214" max="214" width="14.5703125" customWidth="1"/>
    <col min="215" max="215" width="14.7109375" customWidth="1"/>
    <col min="219" max="221" width="17" customWidth="1"/>
    <col min="222" max="223" width="20.85546875" customWidth="1"/>
    <col min="224" max="225" width="17" customWidth="1"/>
    <col min="227" max="227" width="9.140625" style="760"/>
  </cols>
  <sheetData>
    <row r="1" spans="1:290" ht="21" x14ac:dyDescent="0.25">
      <c r="A1" s="747" t="s">
        <v>724</v>
      </c>
      <c r="B1" s="747"/>
      <c r="C1" s="747"/>
      <c r="D1" s="747"/>
      <c r="E1" s="747"/>
      <c r="F1" s="747"/>
      <c r="G1" s="747"/>
      <c r="H1" s="747"/>
      <c r="I1" s="747"/>
      <c r="J1" s="747"/>
      <c r="K1" s="747"/>
      <c r="L1" s="747"/>
      <c r="M1" s="747"/>
      <c r="O1" s="747" t="s">
        <v>725</v>
      </c>
      <c r="P1" s="747"/>
      <c r="Q1" s="747"/>
      <c r="R1" s="747"/>
      <c r="S1" s="747"/>
      <c r="T1" s="747"/>
      <c r="U1" s="747"/>
      <c r="V1" s="747"/>
      <c r="W1" s="747"/>
      <c r="X1" s="747"/>
      <c r="Y1" s="747"/>
      <c r="Z1" s="747"/>
      <c r="AA1" s="747"/>
      <c r="AM1" s="747" t="s">
        <v>726</v>
      </c>
      <c r="AN1" s="747"/>
      <c r="AO1" s="747"/>
      <c r="AP1" s="747"/>
      <c r="AQ1" s="747"/>
      <c r="AR1" s="747"/>
      <c r="AS1" s="747"/>
      <c r="AT1" s="747"/>
      <c r="AU1" s="747"/>
      <c r="AV1" s="747"/>
      <c r="AW1" s="747"/>
      <c r="AX1" s="747"/>
      <c r="AY1" s="747"/>
      <c r="BA1" s="747" t="s">
        <v>727</v>
      </c>
      <c r="BB1" s="747"/>
      <c r="BC1" s="747"/>
      <c r="BD1" s="747"/>
      <c r="BE1" s="747"/>
      <c r="BF1" s="747"/>
      <c r="BG1" s="747"/>
      <c r="BH1" s="747"/>
      <c r="BI1" s="747"/>
      <c r="BJ1" s="747"/>
      <c r="BK1" s="747"/>
      <c r="BL1" s="747"/>
      <c r="BM1" s="747"/>
      <c r="BY1" s="747" t="s">
        <v>733</v>
      </c>
      <c r="BZ1" s="747"/>
      <c r="CA1" s="747"/>
      <c r="CB1" s="747"/>
      <c r="CC1" s="747"/>
      <c r="CD1" s="747"/>
      <c r="CE1" s="747"/>
      <c r="CF1" s="747"/>
      <c r="CG1" s="747"/>
      <c r="CH1" s="747"/>
      <c r="CI1" s="747"/>
      <c r="CJ1" s="747"/>
      <c r="CK1" s="747"/>
      <c r="CM1" s="747" t="s">
        <v>734</v>
      </c>
      <c r="CN1" s="747"/>
      <c r="CO1" s="747"/>
      <c r="CP1" s="747"/>
      <c r="CQ1" s="747"/>
      <c r="CR1" s="747"/>
      <c r="CS1" s="747"/>
      <c r="CT1" s="747"/>
      <c r="CU1" s="747"/>
      <c r="CV1" s="747"/>
      <c r="CW1" s="747"/>
      <c r="CX1" s="747"/>
      <c r="CY1" s="747"/>
      <c r="DK1" s="747" t="s">
        <v>735</v>
      </c>
      <c r="DL1" s="747"/>
      <c r="DM1" s="747"/>
      <c r="DN1" s="747"/>
      <c r="DO1" s="747"/>
      <c r="DP1" s="747"/>
      <c r="DQ1" s="747"/>
      <c r="DR1" s="747"/>
      <c r="DS1" s="747"/>
      <c r="DT1" s="747"/>
      <c r="DU1" s="747"/>
      <c r="DV1" s="747"/>
      <c r="DW1" s="747"/>
      <c r="DY1" s="747" t="s">
        <v>736</v>
      </c>
      <c r="DZ1" s="747"/>
      <c r="EA1" s="747"/>
      <c r="EB1" s="747"/>
      <c r="EC1" s="747"/>
      <c r="ED1" s="747"/>
      <c r="EE1" s="747"/>
      <c r="EF1" s="747"/>
      <c r="EG1" s="747"/>
      <c r="EH1" s="747"/>
      <c r="EI1" s="747"/>
      <c r="EJ1" s="747"/>
      <c r="EK1" s="747"/>
      <c r="EW1" s="747" t="s">
        <v>737</v>
      </c>
      <c r="EX1" s="747"/>
      <c r="EY1" s="747"/>
      <c r="EZ1" s="747"/>
      <c r="FA1" s="747"/>
      <c r="FB1" s="747"/>
      <c r="FC1" s="747"/>
      <c r="FD1" s="747"/>
      <c r="FE1" s="747"/>
      <c r="FF1" s="747"/>
      <c r="FG1" s="747"/>
      <c r="FH1" s="747"/>
      <c r="FI1" s="747"/>
      <c r="FK1" s="747" t="s">
        <v>738</v>
      </c>
      <c r="FL1" s="747"/>
      <c r="FM1" s="747"/>
      <c r="FN1" s="747"/>
      <c r="FO1" s="747"/>
      <c r="FP1" s="747"/>
      <c r="FQ1" s="747"/>
      <c r="FR1" s="747"/>
      <c r="FS1" s="747"/>
      <c r="FT1" s="747"/>
      <c r="FU1" s="747"/>
      <c r="FV1" s="747"/>
      <c r="FW1" s="747"/>
      <c r="GI1" s="747" t="s">
        <v>739</v>
      </c>
      <c r="GJ1" s="747"/>
      <c r="GK1" s="747"/>
      <c r="GL1" s="747"/>
      <c r="GM1" s="747"/>
      <c r="GN1" s="747"/>
      <c r="GO1" s="747"/>
      <c r="GP1" s="747"/>
      <c r="GQ1" s="747"/>
      <c r="GR1" s="747"/>
      <c r="GS1" s="747"/>
      <c r="GT1" s="747"/>
      <c r="GU1" s="747"/>
      <c r="GW1" s="747" t="s">
        <v>740</v>
      </c>
      <c r="GX1" s="747"/>
      <c r="GY1" s="747"/>
      <c r="GZ1" s="747"/>
      <c r="HA1" s="747"/>
      <c r="HB1" s="747"/>
      <c r="HC1" s="747"/>
      <c r="HD1" s="747"/>
      <c r="HE1" s="747"/>
      <c r="HF1" s="747"/>
      <c r="HG1" s="747"/>
      <c r="HH1" s="747"/>
      <c r="HI1" s="747"/>
    </row>
    <row r="2" spans="1:290" ht="70.150000000000006" customHeight="1" x14ac:dyDescent="0.25">
      <c r="A2" s="258" t="s">
        <v>310</v>
      </c>
      <c r="B2" s="333" t="s">
        <v>387</v>
      </c>
      <c r="C2" s="219" t="s">
        <v>64</v>
      </c>
      <c r="D2" s="219" t="s">
        <v>378</v>
      </c>
      <c r="E2" s="219" t="s">
        <v>379</v>
      </c>
      <c r="F2" s="219" t="s">
        <v>336</v>
      </c>
      <c r="G2" s="219" t="s">
        <v>337</v>
      </c>
      <c r="H2" s="219" t="s">
        <v>340</v>
      </c>
      <c r="I2" s="219" t="s">
        <v>380</v>
      </c>
      <c r="J2" s="219" t="s">
        <v>377</v>
      </c>
      <c r="K2" s="219" t="s">
        <v>345</v>
      </c>
      <c r="L2" s="219" t="s">
        <v>347</v>
      </c>
      <c r="M2" s="219" t="s">
        <v>346</v>
      </c>
      <c r="O2" s="258" t="s">
        <v>310</v>
      </c>
      <c r="P2" s="333" t="s">
        <v>387</v>
      </c>
      <c r="Q2" s="219" t="s">
        <v>64</v>
      </c>
      <c r="R2" s="219" t="s">
        <v>378</v>
      </c>
      <c r="S2" s="219" t="s">
        <v>379</v>
      </c>
      <c r="T2" s="219" t="s">
        <v>336</v>
      </c>
      <c r="U2" s="219" t="s">
        <v>337</v>
      </c>
      <c r="V2" s="219" t="s">
        <v>340</v>
      </c>
      <c r="W2" s="219" t="s">
        <v>380</v>
      </c>
      <c r="X2" s="219" t="s">
        <v>377</v>
      </c>
      <c r="Y2" s="219" t="s">
        <v>345</v>
      </c>
      <c r="Z2" s="219" t="s">
        <v>347</v>
      </c>
      <c r="AA2" s="219" t="s">
        <v>346</v>
      </c>
      <c r="AC2" s="898" t="s">
        <v>732</v>
      </c>
      <c r="AD2" s="898" t="s">
        <v>728</v>
      </c>
      <c r="AE2" s="898" t="s">
        <v>729</v>
      </c>
      <c r="AF2" s="898" t="s">
        <v>730</v>
      </c>
      <c r="AG2" s="898" t="s">
        <v>731</v>
      </c>
      <c r="AH2" s="898" t="s">
        <v>721</v>
      </c>
      <c r="AI2" s="898" t="s">
        <v>722</v>
      </c>
      <c r="AJ2" s="284"/>
      <c r="AM2" s="258" t="s">
        <v>310</v>
      </c>
      <c r="AN2" s="333" t="s">
        <v>386</v>
      </c>
      <c r="AO2" s="219" t="s">
        <v>64</v>
      </c>
      <c r="AP2" s="219" t="s">
        <v>378</v>
      </c>
      <c r="AQ2" s="219" t="s">
        <v>379</v>
      </c>
      <c r="AR2" s="219" t="s">
        <v>336</v>
      </c>
      <c r="AS2" s="320" t="s">
        <v>337</v>
      </c>
      <c r="AT2" s="320" t="s">
        <v>340</v>
      </c>
      <c r="AU2" s="320" t="s">
        <v>380</v>
      </c>
      <c r="AV2" s="320" t="s">
        <v>377</v>
      </c>
      <c r="AW2" s="320" t="s">
        <v>345</v>
      </c>
      <c r="AX2" s="320" t="s">
        <v>347</v>
      </c>
      <c r="AY2" s="320" t="s">
        <v>346</v>
      </c>
      <c r="BA2" s="258" t="s">
        <v>310</v>
      </c>
      <c r="BB2" s="333" t="s">
        <v>386</v>
      </c>
      <c r="BC2" s="219" t="s">
        <v>64</v>
      </c>
      <c r="BD2" s="219" t="s">
        <v>378</v>
      </c>
      <c r="BE2" s="219" t="s">
        <v>379</v>
      </c>
      <c r="BF2" s="219" t="s">
        <v>336</v>
      </c>
      <c r="BG2" s="320" t="s">
        <v>337</v>
      </c>
      <c r="BH2" s="320" t="s">
        <v>340</v>
      </c>
      <c r="BI2" s="320" t="s">
        <v>380</v>
      </c>
      <c r="BJ2" s="320" t="s">
        <v>377</v>
      </c>
      <c r="BK2" s="320" t="s">
        <v>345</v>
      </c>
      <c r="BL2" s="320" t="s">
        <v>347</v>
      </c>
      <c r="BM2" s="320" t="s">
        <v>346</v>
      </c>
      <c r="BO2" s="898" t="s">
        <v>732</v>
      </c>
      <c r="BP2" s="898" t="s">
        <v>728</v>
      </c>
      <c r="BQ2" s="898" t="s">
        <v>729</v>
      </c>
      <c r="BR2" s="898" t="s">
        <v>730</v>
      </c>
      <c r="BS2" s="898" t="s">
        <v>731</v>
      </c>
      <c r="BT2" s="898" t="s">
        <v>721</v>
      </c>
      <c r="BU2" s="898" t="s">
        <v>722</v>
      </c>
      <c r="BY2" s="258" t="s">
        <v>310</v>
      </c>
      <c r="BZ2" s="333" t="s">
        <v>386</v>
      </c>
      <c r="CA2" s="219" t="s">
        <v>64</v>
      </c>
      <c r="CB2" s="219" t="s">
        <v>378</v>
      </c>
      <c r="CC2" s="219" t="s">
        <v>379</v>
      </c>
      <c r="CD2" s="219" t="s">
        <v>336</v>
      </c>
      <c r="CE2" s="320" t="s">
        <v>337</v>
      </c>
      <c r="CF2" s="320" t="s">
        <v>340</v>
      </c>
      <c r="CG2" s="320" t="s">
        <v>380</v>
      </c>
      <c r="CH2" s="320" t="s">
        <v>377</v>
      </c>
      <c r="CI2" s="320" t="s">
        <v>345</v>
      </c>
      <c r="CJ2" s="320" t="s">
        <v>347</v>
      </c>
      <c r="CK2" s="320" t="s">
        <v>346</v>
      </c>
      <c r="CM2" s="258" t="s">
        <v>310</v>
      </c>
      <c r="CN2" s="333" t="s">
        <v>386</v>
      </c>
      <c r="CO2" s="219" t="s">
        <v>64</v>
      </c>
      <c r="CP2" s="219" t="s">
        <v>378</v>
      </c>
      <c r="CQ2" s="219" t="s">
        <v>379</v>
      </c>
      <c r="CR2" s="219" t="s">
        <v>336</v>
      </c>
      <c r="CS2" s="320" t="s">
        <v>337</v>
      </c>
      <c r="CT2" s="320" t="s">
        <v>340</v>
      </c>
      <c r="CU2" s="320" t="s">
        <v>380</v>
      </c>
      <c r="CV2" s="320" t="s">
        <v>377</v>
      </c>
      <c r="CW2" s="320" t="s">
        <v>345</v>
      </c>
      <c r="CX2" s="320" t="s">
        <v>347</v>
      </c>
      <c r="CY2" s="320" t="s">
        <v>346</v>
      </c>
      <c r="DA2" s="898" t="s">
        <v>732</v>
      </c>
      <c r="DB2" s="898" t="s">
        <v>728</v>
      </c>
      <c r="DC2" s="898" t="s">
        <v>729</v>
      </c>
      <c r="DD2" s="898" t="s">
        <v>730</v>
      </c>
      <c r="DE2" s="898" t="s">
        <v>731</v>
      </c>
      <c r="DF2" s="898" t="s">
        <v>721</v>
      </c>
      <c r="DG2" s="898" t="s">
        <v>722</v>
      </c>
      <c r="DK2" s="258" t="s">
        <v>310</v>
      </c>
      <c r="DL2" s="333" t="s">
        <v>386</v>
      </c>
      <c r="DM2" s="219" t="s">
        <v>64</v>
      </c>
      <c r="DN2" s="219" t="s">
        <v>378</v>
      </c>
      <c r="DO2" s="219" t="s">
        <v>379</v>
      </c>
      <c r="DP2" s="219" t="s">
        <v>336</v>
      </c>
      <c r="DQ2" s="320" t="s">
        <v>337</v>
      </c>
      <c r="DR2" s="320" t="s">
        <v>340</v>
      </c>
      <c r="DS2" s="320" t="s">
        <v>380</v>
      </c>
      <c r="DT2" s="320" t="s">
        <v>377</v>
      </c>
      <c r="DU2" s="320" t="s">
        <v>345</v>
      </c>
      <c r="DV2" s="320" t="s">
        <v>347</v>
      </c>
      <c r="DW2" s="320" t="s">
        <v>346</v>
      </c>
      <c r="DY2" s="258" t="s">
        <v>310</v>
      </c>
      <c r="DZ2" s="333" t="s">
        <v>386</v>
      </c>
      <c r="EA2" s="219" t="s">
        <v>64</v>
      </c>
      <c r="EB2" s="219" t="s">
        <v>378</v>
      </c>
      <c r="EC2" s="219" t="s">
        <v>379</v>
      </c>
      <c r="ED2" s="219" t="s">
        <v>336</v>
      </c>
      <c r="EE2" s="320" t="s">
        <v>337</v>
      </c>
      <c r="EF2" s="320" t="s">
        <v>340</v>
      </c>
      <c r="EG2" s="320" t="s">
        <v>380</v>
      </c>
      <c r="EH2" s="320" t="s">
        <v>377</v>
      </c>
      <c r="EI2" s="320" t="s">
        <v>345</v>
      </c>
      <c r="EJ2" s="320" t="s">
        <v>347</v>
      </c>
      <c r="EK2" s="320" t="s">
        <v>346</v>
      </c>
      <c r="EM2" s="898" t="s">
        <v>732</v>
      </c>
      <c r="EN2" s="898" t="s">
        <v>728</v>
      </c>
      <c r="EO2" s="898" t="s">
        <v>729</v>
      </c>
      <c r="EP2" s="898" t="s">
        <v>730</v>
      </c>
      <c r="EQ2" s="898" t="s">
        <v>731</v>
      </c>
      <c r="ER2" s="898" t="s">
        <v>721</v>
      </c>
      <c r="ES2" s="898" t="s">
        <v>722</v>
      </c>
      <c r="EW2" s="258" t="s">
        <v>310</v>
      </c>
      <c r="EX2" s="333" t="s">
        <v>386</v>
      </c>
      <c r="EY2" s="219" t="s">
        <v>64</v>
      </c>
      <c r="EZ2" s="219" t="s">
        <v>378</v>
      </c>
      <c r="FA2" s="219" t="s">
        <v>379</v>
      </c>
      <c r="FB2" s="219" t="s">
        <v>336</v>
      </c>
      <c r="FC2" s="320" t="s">
        <v>337</v>
      </c>
      <c r="FD2" s="320" t="s">
        <v>340</v>
      </c>
      <c r="FE2" s="320" t="s">
        <v>380</v>
      </c>
      <c r="FF2" s="320" t="s">
        <v>377</v>
      </c>
      <c r="FG2" s="320" t="s">
        <v>345</v>
      </c>
      <c r="FH2" s="320" t="s">
        <v>347</v>
      </c>
      <c r="FI2" s="320" t="s">
        <v>346</v>
      </c>
      <c r="FK2" s="258" t="s">
        <v>310</v>
      </c>
      <c r="FL2" s="333" t="s">
        <v>386</v>
      </c>
      <c r="FM2" s="219" t="s">
        <v>64</v>
      </c>
      <c r="FN2" s="219" t="s">
        <v>378</v>
      </c>
      <c r="FO2" s="219" t="s">
        <v>379</v>
      </c>
      <c r="FP2" s="219" t="s">
        <v>336</v>
      </c>
      <c r="FQ2" s="320" t="s">
        <v>337</v>
      </c>
      <c r="FR2" s="320" t="s">
        <v>340</v>
      </c>
      <c r="FS2" s="320" t="s">
        <v>380</v>
      </c>
      <c r="FT2" s="320" t="s">
        <v>377</v>
      </c>
      <c r="FU2" s="320" t="s">
        <v>345</v>
      </c>
      <c r="FV2" s="320" t="s">
        <v>347</v>
      </c>
      <c r="FW2" s="320" t="s">
        <v>346</v>
      </c>
      <c r="FY2" s="898" t="s">
        <v>732</v>
      </c>
      <c r="FZ2" s="898" t="s">
        <v>728</v>
      </c>
      <c r="GA2" s="898" t="s">
        <v>729</v>
      </c>
      <c r="GB2" s="898" t="s">
        <v>730</v>
      </c>
      <c r="GC2" s="898" t="s">
        <v>731</v>
      </c>
      <c r="GD2" s="898" t="s">
        <v>721</v>
      </c>
      <c r="GE2" s="898" t="s">
        <v>722</v>
      </c>
      <c r="GI2" s="258" t="s">
        <v>310</v>
      </c>
      <c r="GJ2" s="333" t="s">
        <v>386</v>
      </c>
      <c r="GK2" s="219" t="s">
        <v>64</v>
      </c>
      <c r="GL2" s="219" t="s">
        <v>378</v>
      </c>
      <c r="GM2" s="219" t="s">
        <v>379</v>
      </c>
      <c r="GN2" s="219" t="s">
        <v>336</v>
      </c>
      <c r="GO2" s="320" t="s">
        <v>337</v>
      </c>
      <c r="GP2" s="320" t="s">
        <v>340</v>
      </c>
      <c r="GQ2" s="320" t="s">
        <v>380</v>
      </c>
      <c r="GR2" s="320" t="s">
        <v>377</v>
      </c>
      <c r="GS2" s="320" t="s">
        <v>345</v>
      </c>
      <c r="GT2" s="320" t="s">
        <v>347</v>
      </c>
      <c r="GU2" s="320" t="s">
        <v>346</v>
      </c>
      <c r="GW2" s="258" t="s">
        <v>310</v>
      </c>
      <c r="GX2" s="333" t="s">
        <v>386</v>
      </c>
      <c r="GY2" s="219" t="s">
        <v>64</v>
      </c>
      <c r="GZ2" s="219" t="s">
        <v>378</v>
      </c>
      <c r="HA2" s="219" t="s">
        <v>379</v>
      </c>
      <c r="HB2" s="219" t="s">
        <v>336</v>
      </c>
      <c r="HC2" s="320" t="s">
        <v>337</v>
      </c>
      <c r="HD2" s="320" t="s">
        <v>340</v>
      </c>
      <c r="HE2" s="320" t="s">
        <v>380</v>
      </c>
      <c r="HF2" s="320" t="s">
        <v>377</v>
      </c>
      <c r="HG2" s="320" t="s">
        <v>345</v>
      </c>
      <c r="HH2" s="320" t="s">
        <v>347</v>
      </c>
      <c r="HI2" s="320" t="s">
        <v>346</v>
      </c>
      <c r="HK2" s="898" t="s">
        <v>732</v>
      </c>
      <c r="HL2" s="898" t="s">
        <v>728</v>
      </c>
      <c r="HM2" s="898" t="s">
        <v>729</v>
      </c>
      <c r="HN2" s="898" t="s">
        <v>730</v>
      </c>
      <c r="HO2" s="898" t="s">
        <v>731</v>
      </c>
      <c r="HP2" s="898" t="s">
        <v>721</v>
      </c>
      <c r="HQ2" s="898" t="s">
        <v>722</v>
      </c>
    </row>
    <row r="3" spans="1:290" ht="18.75" x14ac:dyDescent="0.25">
      <c r="A3" s="258"/>
      <c r="B3" s="333"/>
      <c r="C3" s="219"/>
      <c r="D3" s="219"/>
      <c r="E3" s="219"/>
      <c r="F3" s="219"/>
      <c r="G3" s="219"/>
      <c r="H3" s="219"/>
      <c r="I3" s="219"/>
      <c r="J3" s="219"/>
      <c r="K3" s="219"/>
      <c r="L3" s="219"/>
      <c r="M3" s="219"/>
      <c r="O3" s="258"/>
      <c r="P3" s="333"/>
      <c r="Q3" s="219"/>
      <c r="R3" s="219"/>
      <c r="S3" s="219"/>
      <c r="T3" s="219"/>
      <c r="U3" s="219"/>
      <c r="V3" s="219"/>
      <c r="W3" s="219"/>
      <c r="X3" s="219"/>
      <c r="Y3" s="219"/>
      <c r="Z3" s="219"/>
      <c r="AA3" s="219"/>
      <c r="AM3" s="258"/>
      <c r="AN3" s="333"/>
      <c r="AO3" s="219"/>
      <c r="AP3" s="219"/>
      <c r="AQ3" s="219"/>
      <c r="AR3" s="219"/>
      <c r="AS3" s="320"/>
      <c r="AT3" s="320"/>
      <c r="AU3" s="320"/>
      <c r="AV3" s="320"/>
      <c r="AW3" s="320"/>
      <c r="AX3" s="320"/>
      <c r="AY3" s="320"/>
      <c r="BA3" s="258"/>
      <c r="BB3" s="333"/>
      <c r="BC3" s="219"/>
      <c r="BD3" s="219"/>
      <c r="BE3" s="219"/>
      <c r="BF3" s="219"/>
      <c r="BG3" s="320"/>
      <c r="BH3" s="320"/>
      <c r="BI3" s="320"/>
      <c r="BJ3" s="320"/>
      <c r="BK3" s="320"/>
      <c r="BL3" s="320"/>
      <c r="BM3" s="320"/>
      <c r="BY3" s="258"/>
      <c r="BZ3" s="333"/>
      <c r="CA3" s="219"/>
      <c r="CB3" s="219"/>
      <c r="CC3" s="219"/>
      <c r="CD3" s="219"/>
      <c r="CE3" s="320"/>
      <c r="CF3" s="320"/>
      <c r="CG3" s="320"/>
      <c r="CH3" s="320"/>
      <c r="CI3" s="320"/>
      <c r="CJ3" s="320"/>
      <c r="CK3" s="320"/>
      <c r="CM3" s="258"/>
      <c r="CN3" s="333"/>
      <c r="CO3" s="219"/>
      <c r="CP3" s="219"/>
      <c r="CQ3" s="219"/>
      <c r="CR3" s="219"/>
      <c r="CS3" s="320"/>
      <c r="CT3" s="320"/>
      <c r="CU3" s="320"/>
      <c r="CV3" s="320"/>
      <c r="CW3" s="320"/>
      <c r="CX3" s="320"/>
      <c r="CY3" s="320"/>
      <c r="DK3" s="167">
        <v>0.93855324074074076</v>
      </c>
      <c r="DL3" s="333"/>
      <c r="DM3" s="219"/>
      <c r="DN3" s="219"/>
      <c r="DO3" s="219"/>
      <c r="DP3" s="219"/>
      <c r="DQ3" s="320"/>
      <c r="DR3" s="320"/>
      <c r="DS3" s="320"/>
      <c r="DT3" s="320"/>
      <c r="DU3" s="320"/>
      <c r="DV3" s="320"/>
      <c r="DW3" s="320"/>
      <c r="DY3" s="167">
        <v>0.93855324074074076</v>
      </c>
      <c r="DZ3" s="333"/>
      <c r="EA3" s="219"/>
      <c r="EB3" s="219"/>
      <c r="EC3" s="219"/>
      <c r="ED3" s="219"/>
      <c r="EE3" s="320"/>
      <c r="EF3" s="320"/>
      <c r="EG3" s="320"/>
      <c r="EH3" s="320"/>
      <c r="EI3" s="320"/>
      <c r="EJ3" s="320"/>
      <c r="EK3" s="320"/>
      <c r="EW3" s="168">
        <v>0.94226851851851856</v>
      </c>
      <c r="EX3" s="333"/>
      <c r="EY3" s="219"/>
      <c r="EZ3" s="219"/>
      <c r="FA3" s="219"/>
      <c r="FB3" s="219"/>
      <c r="FC3" s="320"/>
      <c r="FD3" s="320"/>
      <c r="FE3" s="320"/>
      <c r="FF3" s="320"/>
      <c r="FG3" s="320"/>
      <c r="FH3" s="320"/>
      <c r="FI3" s="320"/>
      <c r="FK3" s="168">
        <v>0.94226851851851856</v>
      </c>
      <c r="FL3" s="333"/>
      <c r="FM3" s="219"/>
      <c r="FN3" s="219"/>
      <c r="FO3" s="219"/>
      <c r="FP3" s="219"/>
      <c r="FQ3" s="320"/>
      <c r="FR3" s="320"/>
      <c r="FS3" s="320"/>
      <c r="FT3" s="320"/>
      <c r="FU3" s="320"/>
      <c r="FV3" s="320"/>
      <c r="FW3" s="320"/>
      <c r="GI3" s="169">
        <v>0.95874999999999999</v>
      </c>
      <c r="GJ3" s="333"/>
      <c r="GK3" s="219"/>
      <c r="GL3" s="219"/>
      <c r="GM3" s="219"/>
      <c r="GN3" s="219"/>
      <c r="GO3" s="320"/>
      <c r="GP3" s="320"/>
      <c r="GQ3" s="320"/>
      <c r="GR3" s="320"/>
      <c r="GS3" s="320"/>
      <c r="GT3" s="320"/>
      <c r="GU3" s="320"/>
      <c r="GW3" s="169">
        <v>0.95874999999999999</v>
      </c>
      <c r="GX3" s="333"/>
      <c r="GY3" s="219"/>
      <c r="GZ3" s="219"/>
      <c r="HA3" s="219"/>
      <c r="HB3" s="219"/>
      <c r="HC3" s="320"/>
      <c r="HD3" s="320"/>
      <c r="HE3" s="320"/>
      <c r="HF3" s="320"/>
      <c r="HG3" s="320"/>
      <c r="HH3" s="320"/>
      <c r="HI3" s="320"/>
    </row>
    <row r="4" spans="1:290" ht="18.75" x14ac:dyDescent="0.25">
      <c r="A4" s="322">
        <v>0.95724537037037039</v>
      </c>
      <c r="B4" s="339">
        <f>DATE(2023,12,18) + A4</f>
        <v>45278.957245370373</v>
      </c>
      <c r="C4" s="309" t="s">
        <v>319</v>
      </c>
      <c r="D4" s="309">
        <v>1E-3</v>
      </c>
      <c r="E4" s="309">
        <v>1E-3</v>
      </c>
      <c r="F4" s="309">
        <v>1.0999999999999999E-2</v>
      </c>
      <c r="G4" s="309">
        <v>38.438978106432415</v>
      </c>
      <c r="H4" s="309">
        <f>G4/F4</f>
        <v>3494.4525551302199</v>
      </c>
      <c r="I4" s="309">
        <f>D33*H4</f>
        <v>10.48335766539066</v>
      </c>
      <c r="J4" s="309">
        <f t="shared" ref="J4:J31" si="0">0.001*((G4/(F4+0.001)))</f>
        <v>3.2032481755360345</v>
      </c>
      <c r="K4" s="309">
        <f t="shared" ref="K4:K31" si="1">0.001*((G4/(F4-0.001)))</f>
        <v>3.8438978106432424</v>
      </c>
      <c r="L4" s="309">
        <f t="shared" ref="L4:L31" si="2">I4-J4</f>
        <v>7.2801094898546257</v>
      </c>
      <c r="M4" s="309">
        <f t="shared" ref="M4:M31" si="3">I4+K4</f>
        <v>14.327255476033901</v>
      </c>
      <c r="O4" s="322">
        <v>0.95724537037037039</v>
      </c>
      <c r="P4" s="339">
        <f>DATE(2023,12,18) + O4</f>
        <v>45278.957245370373</v>
      </c>
      <c r="Q4" s="309" t="s">
        <v>319</v>
      </c>
      <c r="R4" s="309">
        <v>1E-3</v>
      </c>
      <c r="S4" s="309">
        <v>1E-3</v>
      </c>
      <c r="T4" s="309">
        <v>1.0999999999999999E-2</v>
      </c>
      <c r="U4" s="309">
        <v>31.299481509662268</v>
      </c>
      <c r="V4" s="309">
        <f>U4/T4</f>
        <v>2845.4074099692971</v>
      </c>
      <c r="W4" s="309">
        <f>R33*V4</f>
        <v>8.5362222299078923</v>
      </c>
      <c r="X4" s="309">
        <f t="shared" ref="X4:X31" si="4">0.001*((U4/(T4+0.001)))</f>
        <v>2.6082901258051887</v>
      </c>
      <c r="Y4" s="309">
        <f t="shared" ref="Y4:Y31" si="5">0.001*((U4/(T4-0.001)))</f>
        <v>3.1299481509662272</v>
      </c>
      <c r="Z4" s="309">
        <f t="shared" ref="Z4:Z31" si="6">W4-X4</f>
        <v>5.9279321041027035</v>
      </c>
      <c r="AA4" s="309">
        <f t="shared" ref="AA4:AA31" si="7">W4+Y4</f>
        <v>11.666170380874119</v>
      </c>
      <c r="AC4">
        <v>9.3722657346233227</v>
      </c>
      <c r="AD4">
        <f>MAX(AA4,M4)</f>
        <v>14.327255476033901</v>
      </c>
      <c r="AE4">
        <f>MIN(L4,Z4)</f>
        <v>5.9279321041027035</v>
      </c>
      <c r="AF4">
        <v>12.808763170651876</v>
      </c>
      <c r="AG4">
        <v>6.5085178712661964</v>
      </c>
      <c r="AH4" s="306">
        <f>AD4-AF4</f>
        <v>1.5184923053820256</v>
      </c>
      <c r="AI4" s="306">
        <f>AG4-AE4</f>
        <v>0.58058576716349286</v>
      </c>
      <c r="AJ4" s="306"/>
      <c r="AM4" s="165">
        <v>0.92868055555555551</v>
      </c>
      <c r="AN4" s="333"/>
      <c r="AO4" s="219"/>
      <c r="AP4" s="219"/>
      <c r="AQ4" s="219"/>
      <c r="AR4" s="219"/>
      <c r="AS4" s="320"/>
      <c r="AT4" s="320"/>
      <c r="AU4" s="320"/>
      <c r="AV4" s="320"/>
      <c r="AW4" s="320"/>
      <c r="AX4" s="320"/>
      <c r="AY4" s="320"/>
      <c r="BA4" s="165">
        <v>0.92868055555555551</v>
      </c>
      <c r="BB4" s="333"/>
      <c r="BC4" s="219"/>
      <c r="BD4" s="219"/>
      <c r="BE4" s="219"/>
      <c r="BF4" s="219"/>
      <c r="BG4" s="320"/>
      <c r="BH4" s="320"/>
      <c r="BI4" s="320"/>
      <c r="BJ4" s="320"/>
      <c r="BK4" s="320"/>
      <c r="BL4" s="320"/>
      <c r="BM4" s="320"/>
      <c r="BY4" s="166">
        <v>0.93479166666666669</v>
      </c>
      <c r="BZ4" s="333"/>
      <c r="CA4" s="219"/>
      <c r="CB4" s="219"/>
      <c r="CC4" s="219"/>
      <c r="CD4" s="219"/>
      <c r="CE4" s="320"/>
      <c r="CF4" s="320"/>
      <c r="CG4" s="320"/>
      <c r="CH4" s="320"/>
      <c r="CI4" s="320"/>
      <c r="CJ4" s="320"/>
      <c r="CK4" s="320"/>
      <c r="CM4" s="166">
        <v>0.93479166666666669</v>
      </c>
      <c r="CN4" s="333"/>
      <c r="CO4" s="219"/>
      <c r="CP4" s="219"/>
      <c r="CQ4" s="219"/>
      <c r="CR4" s="219"/>
      <c r="CS4" s="320"/>
      <c r="CT4" s="320"/>
      <c r="CU4" s="320"/>
      <c r="CV4" s="320"/>
      <c r="CW4" s="320"/>
      <c r="CX4" s="320"/>
      <c r="CY4" s="320"/>
      <c r="DK4" s="184">
        <v>0.93861111111111117</v>
      </c>
      <c r="DL4" s="336">
        <f>DATE(2023,12,18) + DK4</f>
        <v>45278.938611111109</v>
      </c>
      <c r="DM4" s="141" t="s">
        <v>366</v>
      </c>
      <c r="DN4" s="141">
        <v>3.0000000000000001E-3</v>
      </c>
      <c r="DO4" s="141">
        <v>4.0000000000000001E-3</v>
      </c>
      <c r="DP4" s="141">
        <v>1.4E-2</v>
      </c>
      <c r="DQ4" s="198">
        <v>18.252371579047903</v>
      </c>
      <c r="DR4" s="198">
        <f t="shared" ref="DR4:DR67" si="8">DQ4/DP4</f>
        <v>1303.7408270748501</v>
      </c>
      <c r="DS4" s="198">
        <f t="shared" ref="DS4:DS67" si="9">DN4*DR4</f>
        <v>3.9112224812245504</v>
      </c>
      <c r="DT4" s="198">
        <f t="shared" ref="DT4:DT30" si="10">0.001*((DQ4/(DP4+0.001)))</f>
        <v>1.216824771936527</v>
      </c>
      <c r="DU4" s="198">
        <f t="shared" ref="DU4:DU30" si="11">0.001*((DQ4/(DP4-0.001)))</f>
        <v>1.4040285830036847</v>
      </c>
      <c r="DV4" s="198">
        <f t="shared" ref="DV4:DV30" si="12">DS4-DT4</f>
        <v>2.6943977092880234</v>
      </c>
      <c r="DW4" s="198">
        <f t="shared" ref="DW4:DW30" si="13">DS4+DU4</f>
        <v>5.3152510642282351</v>
      </c>
      <c r="DY4" s="184">
        <v>0.93861111111111117</v>
      </c>
      <c r="DZ4" s="336">
        <f>DATE(2023,12,18) + DY4</f>
        <v>45278.938611111109</v>
      </c>
      <c r="EA4" s="141" t="s">
        <v>366</v>
      </c>
      <c r="EB4" s="141">
        <v>3.0000000000000001E-3</v>
      </c>
      <c r="EC4" s="141">
        <v>4.0000000000000001E-3</v>
      </c>
      <c r="ED4" s="141">
        <v>1.4E-2</v>
      </c>
      <c r="EE4" s="198">
        <v>15.727321683690167</v>
      </c>
      <c r="EF4" s="198">
        <f t="shared" ref="EF4:EF30" si="14">EE4/ED4</f>
        <v>1123.3801202635834</v>
      </c>
      <c r="EG4" s="198">
        <f t="shared" ref="EG4:EG30" si="15">EB4*EF4</f>
        <v>3.3701403607907503</v>
      </c>
      <c r="EH4" s="198">
        <f t="shared" ref="EH4:EH30" si="16">0.001*((EE4/(ED4+0.001)))</f>
        <v>1.0484881122460112</v>
      </c>
      <c r="EI4" s="198">
        <f t="shared" ref="EI4:EI30" si="17">0.001*((EE4/(ED4-0.001)))</f>
        <v>1.2097939756684744</v>
      </c>
      <c r="EJ4" s="198">
        <f t="shared" ref="EJ4:EJ30" si="18">EG4-EH4</f>
        <v>2.3216522485447388</v>
      </c>
      <c r="EK4" s="198">
        <f t="shared" ref="EK4:EK30" si="19">EG4+EI4</f>
        <v>4.5799343364592247</v>
      </c>
      <c r="EM4">
        <v>3.5881960126481287</v>
      </c>
      <c r="EN4" s="306">
        <f>MAX(EK4,DW4)</f>
        <v>5.3152510642282351</v>
      </c>
      <c r="EO4" s="306">
        <f>MIN(EJ4,DV4)</f>
        <v>2.3216522485447388</v>
      </c>
      <c r="EP4">
        <v>4.8762663761628415</v>
      </c>
      <c r="EQ4">
        <v>2.4718683642687109</v>
      </c>
      <c r="ER4" s="306">
        <f>EN4-EP4</f>
        <v>0.43898468806539359</v>
      </c>
      <c r="ES4" s="306">
        <f>EQ4-EO4</f>
        <v>0.15021611572397209</v>
      </c>
      <c r="EW4" s="324">
        <v>0.94230324074074068</v>
      </c>
      <c r="EX4" s="335">
        <f>DATE(2023,12,18) + EW4</f>
        <v>45278.942303240743</v>
      </c>
      <c r="EY4" s="314" t="s">
        <v>368</v>
      </c>
      <c r="EZ4" s="314">
        <v>1E-3</v>
      </c>
      <c r="FA4" s="314">
        <v>3.0000000000000001E-3</v>
      </c>
      <c r="FB4" s="314">
        <v>0.02</v>
      </c>
      <c r="FC4" s="315">
        <v>126.13536809060692</v>
      </c>
      <c r="FD4" s="315">
        <f t="shared" ref="FD4:FD67" si="20">FC4/FB4</f>
        <v>6306.7684045303458</v>
      </c>
      <c r="FE4" s="315">
        <f t="shared" ref="FE4:FE67" si="21">EZ4*FD4</f>
        <v>6.306768404530346</v>
      </c>
      <c r="FF4" s="315">
        <f t="shared" ref="FF4:FF31" si="22">0.001*((FC4/(FB4+0.001)))</f>
        <v>6.0064460995527096</v>
      </c>
      <c r="FG4" s="315">
        <f t="shared" ref="FG4:FG31" si="23">0.001*((FC4/(FB4-0.001)))</f>
        <v>6.6387035837161541</v>
      </c>
      <c r="FH4" s="315">
        <f t="shared" ref="FH4:FH31" si="24">FE4-FF4</f>
        <v>0.30032230497763646</v>
      </c>
      <c r="FI4" s="315">
        <f t="shared" ref="FI4:FI31" si="25">FE4+FG4</f>
        <v>12.945471988246499</v>
      </c>
      <c r="FK4" s="324">
        <v>0.94230324074074068</v>
      </c>
      <c r="FL4" s="335">
        <f>DATE(2023,12,18) + FK4</f>
        <v>45278.942303240743</v>
      </c>
      <c r="FM4" s="314" t="s">
        <v>368</v>
      </c>
      <c r="FN4" s="314">
        <v>1E-3</v>
      </c>
      <c r="FO4" s="314">
        <v>3.0000000000000001E-3</v>
      </c>
      <c r="FP4" s="314">
        <v>0.02</v>
      </c>
      <c r="FQ4" s="315">
        <v>114.05960934561111</v>
      </c>
      <c r="FR4" s="315">
        <f t="shared" ref="FR4:FR31" si="26">FQ4/FP4</f>
        <v>5702.9804672805549</v>
      </c>
      <c r="FS4" s="315">
        <f t="shared" ref="FS4:FS31" si="27">FN4*FR4</f>
        <v>5.7029804672805549</v>
      </c>
      <c r="FT4" s="315">
        <f t="shared" ref="FT4:FT31" si="28">0.001*((FQ4/(FP4+0.001)))</f>
        <v>5.4314099688386239</v>
      </c>
      <c r="FU4" s="315">
        <f t="shared" ref="FU4:FU31" si="29">0.001*((FQ4/(FP4-0.001)))</f>
        <v>6.0031373339795318</v>
      </c>
      <c r="FV4" s="315">
        <f t="shared" ref="FV4:FV31" si="30">FS4-FT4</f>
        <v>0.27157049844193093</v>
      </c>
      <c r="FW4" s="315">
        <f t="shared" ref="FW4:FW31" si="31">FS4+FU4</f>
        <v>11.706117801260087</v>
      </c>
      <c r="FY4">
        <v>6.0894552137500213</v>
      </c>
      <c r="FZ4" s="306">
        <f>MAX(FW4,FI4)</f>
        <v>12.945471988246499</v>
      </c>
      <c r="GA4" s="306">
        <f>MIN(FV4,FH4)</f>
        <v>0.27157049844193093</v>
      </c>
      <c r="GB4">
        <v>12.499408070328991</v>
      </c>
      <c r="GC4">
        <v>0.28997405779762087</v>
      </c>
      <c r="GD4" s="306">
        <f>FZ4-GB4</f>
        <v>0.44606391791750788</v>
      </c>
      <c r="GE4" s="306">
        <f>GC4-GA4</f>
        <v>1.8403559355689936E-2</v>
      </c>
      <c r="GI4" s="325">
        <v>0.95881944444444445</v>
      </c>
      <c r="GJ4" s="334">
        <f>DATE(2023,12,18)+GI4</f>
        <v>45278.958819444444</v>
      </c>
      <c r="GK4" s="316" t="s">
        <v>371</v>
      </c>
      <c r="GL4" s="316">
        <v>3.0000000000000001E-3</v>
      </c>
      <c r="GM4" s="316">
        <v>5.0000000000000001E-3</v>
      </c>
      <c r="GN4" s="316">
        <v>0.03</v>
      </c>
      <c r="GO4" s="317">
        <v>69.507677901413842</v>
      </c>
      <c r="GP4" s="317">
        <f t="shared" ref="GP4:GP67" si="32">GO4/GN4</f>
        <v>2316.922596713795</v>
      </c>
      <c r="GQ4" s="317">
        <f t="shared" ref="GQ4:GQ67" si="33">GL4*GP4</f>
        <v>6.9507677901413851</v>
      </c>
      <c r="GR4" s="317">
        <f t="shared" ref="GR4:GR31" si="34">0.001*((GO4/(GN4+0.001)))</f>
        <v>2.2421831581101244</v>
      </c>
      <c r="GS4" s="317">
        <f t="shared" ref="GS4:GS31" si="35">0.001*((GO4/(GN4-0.001)))</f>
        <v>2.396816479359098</v>
      </c>
      <c r="GT4" s="317">
        <f t="shared" ref="GT4:GT31" si="36">GQ4-GR4</f>
        <v>4.7085846320312612</v>
      </c>
      <c r="GU4" s="317">
        <f t="shared" ref="GU4:GU31" si="37">GQ4+GS4</f>
        <v>9.3475842695004836</v>
      </c>
      <c r="GW4" s="325">
        <v>0.95881944444444445</v>
      </c>
      <c r="GX4" s="334">
        <f>DATE(2023,12,18)+GW4</f>
        <v>45278.958819444444</v>
      </c>
      <c r="GY4" s="316" t="s">
        <v>371</v>
      </c>
      <c r="GZ4" s="316">
        <v>3.0000000000000001E-3</v>
      </c>
      <c r="HA4" s="316">
        <v>5.0000000000000001E-3</v>
      </c>
      <c r="HB4" s="316">
        <v>0.03</v>
      </c>
      <c r="HC4" s="317">
        <v>57.971859394248469</v>
      </c>
      <c r="HD4" s="317">
        <f t="shared" ref="HD4:HD31" si="38">HC4/HB4</f>
        <v>1932.3953131416156</v>
      </c>
      <c r="HE4" s="317">
        <f t="shared" ref="HE4:HE31" si="39">GZ4*HD4</f>
        <v>5.7971859394248471</v>
      </c>
      <c r="HF4" s="317">
        <f t="shared" ref="HF4:HF31" si="40">0.001*((HC4/(HB4+0.001)))</f>
        <v>1.8700599804596283</v>
      </c>
      <c r="HG4" s="317">
        <f t="shared" ref="HG4:HG31" si="41">0.001*((HC4/(HB4-0.001)))</f>
        <v>1.9990296342844303</v>
      </c>
      <c r="HH4" s="317">
        <f t="shared" ref="HH4:HH31" si="42">HE4-HF4</f>
        <v>3.9271259589652185</v>
      </c>
      <c r="HI4" s="317">
        <f t="shared" ref="HI4:HI31" si="43">HE4+HG4</f>
        <v>7.7962155737092775</v>
      </c>
      <c r="HK4">
        <v>6.4019232711319738</v>
      </c>
      <c r="HL4" s="306">
        <f>MAX(HI4,GU4)</f>
        <v>9.3475842695004836</v>
      </c>
      <c r="HM4" s="306">
        <f>MIN(HH4,GT4)</f>
        <v>3.9271259589652185</v>
      </c>
      <c r="HN4">
        <v>8.6094830197981711</v>
      </c>
      <c r="HO4">
        <v>4.3367867320571438</v>
      </c>
      <c r="HP4" s="306">
        <f>HL4-HN4</f>
        <v>0.7381012497023125</v>
      </c>
      <c r="HQ4" s="306">
        <f>HO4-HM4</f>
        <v>0.40966077309192528</v>
      </c>
    </row>
    <row r="5" spans="1:290" x14ac:dyDescent="0.25">
      <c r="A5" s="322">
        <v>0.95766203703703701</v>
      </c>
      <c r="B5" s="339">
        <f t="shared" ref="B5:B83" si="44">DATE(2023,12,18) + A5</f>
        <v>45278.957662037035</v>
      </c>
      <c r="C5" s="309" t="s">
        <v>319</v>
      </c>
      <c r="D5" s="309">
        <v>2E-3</v>
      </c>
      <c r="E5" s="309">
        <v>2E-3</v>
      </c>
      <c r="F5" s="309">
        <v>1.0999999999999999E-2</v>
      </c>
      <c r="G5" s="309">
        <v>38.438978106432415</v>
      </c>
      <c r="H5" s="309">
        <f t="shared" ref="H5:H67" si="45">G5/F5</f>
        <v>3494.4525551302199</v>
      </c>
      <c r="I5" s="309">
        <f>D34*H5</f>
        <v>13.97781022052088</v>
      </c>
      <c r="J5" s="309">
        <f t="shared" si="0"/>
        <v>3.2032481755360345</v>
      </c>
      <c r="K5" s="309">
        <f t="shared" si="1"/>
        <v>3.8438978106432424</v>
      </c>
      <c r="L5" s="309">
        <f t="shared" si="2"/>
        <v>10.774562044984846</v>
      </c>
      <c r="M5" s="309">
        <f t="shared" si="3"/>
        <v>17.821708031164121</v>
      </c>
      <c r="O5" s="322">
        <v>0.95766203703703701</v>
      </c>
      <c r="P5" s="339">
        <f t="shared" ref="P5:P19" si="46">DATE(2023,12,18) + O5</f>
        <v>45278.957662037035</v>
      </c>
      <c r="Q5" s="309" t="s">
        <v>319</v>
      </c>
      <c r="R5" s="309">
        <v>2E-3</v>
      </c>
      <c r="S5" s="309">
        <v>2E-3</v>
      </c>
      <c r="T5" s="309">
        <v>1.0999999999999999E-2</v>
      </c>
      <c r="U5" s="309">
        <v>31.299481509662268</v>
      </c>
      <c r="V5" s="309">
        <f t="shared" ref="V5:V31" si="47">U5/T5</f>
        <v>2845.4074099692971</v>
      </c>
      <c r="W5" s="309">
        <f>R34*V5</f>
        <v>11.381629639877188</v>
      </c>
      <c r="X5" s="309">
        <f t="shared" si="4"/>
        <v>2.6082901258051887</v>
      </c>
      <c r="Y5" s="309">
        <f t="shared" si="5"/>
        <v>3.1299481509662272</v>
      </c>
      <c r="Z5" s="309">
        <f t="shared" si="6"/>
        <v>8.7733395140719992</v>
      </c>
      <c r="AA5" s="309">
        <f t="shared" si="7"/>
        <v>14.511577790843415</v>
      </c>
      <c r="AC5">
        <v>12.496354312831098</v>
      </c>
      <c r="AD5">
        <f t="shared" ref="AD5:AD68" si="48">MAX(AA5,M5)</f>
        <v>17.821708031164121</v>
      </c>
      <c r="AE5">
        <f t="shared" ref="AE5:AE68" si="49">MIN(L5,Z5)</f>
        <v>8.7733395140719992</v>
      </c>
      <c r="AF5">
        <v>15.932851748859651</v>
      </c>
      <c r="AG5">
        <v>9.6326064494739718</v>
      </c>
      <c r="AH5" s="306">
        <f t="shared" ref="AH5:AH68" si="50">AD5-AF5</f>
        <v>1.8888562823044701</v>
      </c>
      <c r="AI5" s="306">
        <f t="shared" ref="AI5:AI68" si="51">AG5-AE5</f>
        <v>0.85926693540197263</v>
      </c>
      <c r="AJ5" s="306"/>
      <c r="AM5" s="340">
        <v>0.9331828703703704</v>
      </c>
      <c r="AN5" s="341">
        <f>DATE(2023,12,18) + AM5</f>
        <v>45278.933182870373</v>
      </c>
      <c r="AO5" s="342" t="s">
        <v>324</v>
      </c>
      <c r="AP5" s="342">
        <v>1.0999999999999999E-2</v>
      </c>
      <c r="AQ5" s="342">
        <v>0.01</v>
      </c>
      <c r="AR5" s="342">
        <v>1.4999999999999999E-2</v>
      </c>
      <c r="AS5" s="343">
        <v>36.958977416408857</v>
      </c>
      <c r="AT5" s="343">
        <f t="shared" ref="AT5:AT62" si="52">AS5/AR5</f>
        <v>2463.9318277605907</v>
      </c>
      <c r="AU5" s="343">
        <f t="shared" ref="AU5:AU62" si="53">AP5*AT5</f>
        <v>27.103250105366495</v>
      </c>
      <c r="AV5" s="343">
        <f t="shared" ref="AV5:AV62" si="54">0.001*((AS5/(AR5+0.001)))</f>
        <v>2.3099360885255535</v>
      </c>
      <c r="AW5" s="343">
        <f t="shared" ref="AW5:AW62" si="55">0.001*((AS5/(AR5-0.001)))</f>
        <v>2.6399269583149185</v>
      </c>
      <c r="AX5" s="343">
        <f t="shared" ref="AX5:AX62" si="56">AU5-AV5</f>
        <v>24.793314016840942</v>
      </c>
      <c r="AY5" s="343">
        <f t="shared" ref="AY5:AY62" si="57">AU5+AW5</f>
        <v>29.743177063681415</v>
      </c>
      <c r="BA5" s="340">
        <v>0.9331828703703704</v>
      </c>
      <c r="BB5" s="341">
        <f>DATE(2023,12,18) + BA5</f>
        <v>45278.933182870373</v>
      </c>
      <c r="BC5" s="342" t="s">
        <v>324</v>
      </c>
      <c r="BD5" s="342">
        <v>1.0999999999999999E-2</v>
      </c>
      <c r="BE5" s="342">
        <v>0.01</v>
      </c>
      <c r="BF5" s="342">
        <v>1.4999999999999999E-2</v>
      </c>
      <c r="BG5" s="343">
        <v>32.406150830717571</v>
      </c>
      <c r="BH5" s="343">
        <f t="shared" ref="BH5:BH62" si="58">BG5/BF5</f>
        <v>2160.4100553811713</v>
      </c>
      <c r="BI5" s="343">
        <f t="shared" ref="BI5:BI62" si="59">BD5*BH5</f>
        <v>23.764510609192882</v>
      </c>
      <c r="BJ5" s="343">
        <f t="shared" ref="BJ5:BJ62" si="60">0.001*((BG5/(BF5+0.001)))</f>
        <v>2.0253844269198482</v>
      </c>
      <c r="BK5" s="343">
        <f t="shared" ref="BK5:BK62" si="61">0.001*((BG5/(BF5-0.001)))</f>
        <v>2.3147250593369697</v>
      </c>
      <c r="BL5" s="343">
        <f t="shared" ref="BL5:BL62" si="62">BI5-BJ5</f>
        <v>21.739126182273033</v>
      </c>
      <c r="BM5" s="343">
        <f t="shared" ref="BM5:BM62" si="63">BI5+BK5</f>
        <v>26.079235668529851</v>
      </c>
      <c r="BO5">
        <v>25.856481975999763</v>
      </c>
      <c r="BP5" s="306">
        <f>MAX(BM5,AY5)</f>
        <v>29.743177063681415</v>
      </c>
      <c r="BQ5" s="306">
        <f>MIN(BL5,AX5)</f>
        <v>21.739126182273033</v>
      </c>
      <c r="BR5">
        <v>28.374970480155586</v>
      </c>
      <c r="BS5">
        <v>23.652804534863421</v>
      </c>
      <c r="BT5" s="306">
        <f>BP5-BR5</f>
        <v>1.3682065835258292</v>
      </c>
      <c r="BU5" s="306">
        <f>BS5-BQ5</f>
        <v>1.913678352590388</v>
      </c>
      <c r="BY5" s="321">
        <v>0.93480324074074073</v>
      </c>
      <c r="BZ5" s="338">
        <f>DATE(2023,12,18) + BY5</f>
        <v>45278.934803240743</v>
      </c>
      <c r="CA5" s="311">
        <v>3</v>
      </c>
      <c r="CB5" s="311">
        <v>2E-3</v>
      </c>
      <c r="CC5" s="311">
        <v>2E-3</v>
      </c>
      <c r="CD5" s="311">
        <v>1.0999999999999999E-2</v>
      </c>
      <c r="CE5" s="312">
        <v>58.757549161810154</v>
      </c>
      <c r="CF5" s="312">
        <f t="shared" ref="CF5:CF32" si="64">CE5/CD5</f>
        <v>5341.5953783463783</v>
      </c>
      <c r="CG5" s="312">
        <f t="shared" ref="CG5:CG32" si="65">CB5*CF5</f>
        <v>10.683190756692756</v>
      </c>
      <c r="CH5" s="312">
        <f t="shared" ref="CH5:CH32" si="66">0.001*((CE5/(CD5+0.001)))</f>
        <v>4.8964624301508461</v>
      </c>
      <c r="CI5" s="312">
        <f t="shared" ref="CI5:CI32" si="67">0.001*((CE5/(CD5-0.001)))</f>
        <v>5.875754916181017</v>
      </c>
      <c r="CJ5" s="312">
        <f t="shared" ref="CJ5:CJ32" si="68">CG5-CH5</f>
        <v>5.7867283265419101</v>
      </c>
      <c r="CK5" s="312">
        <f t="shared" ref="CK5:CK32" si="69">CG5+CI5</f>
        <v>16.558945672873772</v>
      </c>
      <c r="CM5" s="321">
        <v>0.93480324074074073</v>
      </c>
      <c r="CN5" s="338">
        <f>DATE(2023,12,18) + CM5</f>
        <v>45278.934803240743</v>
      </c>
      <c r="CO5" s="311">
        <v>3</v>
      </c>
      <c r="CP5" s="311">
        <v>2E-3</v>
      </c>
      <c r="CQ5" s="311">
        <v>2E-3</v>
      </c>
      <c r="CR5" s="311">
        <v>1.0999999999999999E-2</v>
      </c>
      <c r="CS5" s="312">
        <v>50.089248206573821</v>
      </c>
      <c r="CT5" s="312">
        <f t="shared" ref="CT5:CT32" si="70">CS5/CR5</f>
        <v>4553.5680187794387</v>
      </c>
      <c r="CU5" s="312">
        <f t="shared" ref="CU5:CU32" si="71">CP5*CT5</f>
        <v>9.1071360375588775</v>
      </c>
      <c r="CV5" s="312">
        <f t="shared" ref="CV5:CV32" si="72">0.001*((CS5/(CR5+0.001)))</f>
        <v>4.1741040172144848</v>
      </c>
      <c r="CW5" s="312">
        <f t="shared" ref="CW5:CW32" si="73">0.001*((CS5/(CR5-0.001)))</f>
        <v>5.0089248206573833</v>
      </c>
      <c r="CX5" s="312">
        <f t="shared" ref="CX5:CX32" si="74">CU5-CV5</f>
        <v>4.9330320203443927</v>
      </c>
      <c r="CY5" s="312">
        <f t="shared" ref="CY5:CY32" si="75">CU5+CW5</f>
        <v>14.116060858216262</v>
      </c>
      <c r="DA5">
        <v>9.8777381247519074</v>
      </c>
      <c r="DB5" s="306">
        <f>MAX(CY5,CK5)</f>
        <v>16.558945672873772</v>
      </c>
      <c r="DC5">
        <f>(MIN(CX5,CJ5))</f>
        <v>4.9330320203443927</v>
      </c>
      <c r="DD5">
        <v>15.310494093365456</v>
      </c>
      <c r="DE5">
        <v>5.3504414842406174</v>
      </c>
      <c r="DF5" s="306">
        <f>DB5-DD5</f>
        <v>1.2484515795083162</v>
      </c>
      <c r="DG5" s="306">
        <f>DE5-DC5</f>
        <v>0.41740946389622469</v>
      </c>
      <c r="DK5" s="184">
        <v>0.93865740740740744</v>
      </c>
      <c r="DL5" s="336">
        <f t="shared" ref="DL5:DL78" si="76">DATE(2023,12,18) + DK5</f>
        <v>45278.938657407409</v>
      </c>
      <c r="DM5" s="141" t="s">
        <v>366</v>
      </c>
      <c r="DN5" s="141">
        <v>4.0000000000000001E-3</v>
      </c>
      <c r="DO5" s="141">
        <v>6.0000000000000001E-3</v>
      </c>
      <c r="DP5" s="141">
        <v>1.4E-2</v>
      </c>
      <c r="DQ5" s="198">
        <v>18.252371579047903</v>
      </c>
      <c r="DR5" s="198">
        <f t="shared" si="8"/>
        <v>1303.7408270748501</v>
      </c>
      <c r="DS5" s="198">
        <f t="shared" si="9"/>
        <v>5.2149633082994002</v>
      </c>
      <c r="DT5" s="198">
        <f t="shared" si="10"/>
        <v>1.216824771936527</v>
      </c>
      <c r="DU5" s="198">
        <f t="shared" si="11"/>
        <v>1.4040285830036847</v>
      </c>
      <c r="DV5" s="198">
        <f t="shared" si="12"/>
        <v>3.9981385363628732</v>
      </c>
      <c r="DW5" s="198">
        <f t="shared" si="13"/>
        <v>6.618991891303085</v>
      </c>
      <c r="DY5" s="184">
        <v>0.93865740740740744</v>
      </c>
      <c r="DZ5" s="336">
        <f t="shared" ref="DZ5:DZ30" si="77">DATE(2023,12,18) + DY5</f>
        <v>45278.938657407409</v>
      </c>
      <c r="EA5" s="141" t="s">
        <v>366</v>
      </c>
      <c r="EB5" s="141">
        <v>4.0000000000000001E-3</v>
      </c>
      <c r="EC5" s="141">
        <v>6.0000000000000001E-3</v>
      </c>
      <c r="ED5" s="141">
        <v>1.4E-2</v>
      </c>
      <c r="EE5" s="198">
        <v>15.727321683690167</v>
      </c>
      <c r="EF5" s="198">
        <f t="shared" si="14"/>
        <v>1123.3801202635834</v>
      </c>
      <c r="EG5" s="198">
        <f t="shared" si="15"/>
        <v>4.4935204810543334</v>
      </c>
      <c r="EH5" s="198">
        <f t="shared" si="16"/>
        <v>1.0484881122460112</v>
      </c>
      <c r="EI5" s="198">
        <f t="shared" si="17"/>
        <v>1.2097939756684744</v>
      </c>
      <c r="EJ5" s="198">
        <f t="shared" si="18"/>
        <v>3.445032368808322</v>
      </c>
      <c r="EK5" s="198">
        <f t="shared" si="19"/>
        <v>5.7033144567228078</v>
      </c>
      <c r="EM5">
        <v>4.7842613501975046</v>
      </c>
      <c r="EN5" s="306">
        <f t="shared" ref="EN5:EN68" si="78">MAX(EK5,DW5)</f>
        <v>6.618991891303085</v>
      </c>
      <c r="EO5" s="306">
        <f t="shared" ref="EO5:EO68" si="79">MIN(EJ5,DV5)</f>
        <v>3.445032368808322</v>
      </c>
      <c r="EP5">
        <v>6.0723317137122175</v>
      </c>
      <c r="EQ5">
        <v>3.6679337018180869</v>
      </c>
      <c r="ER5" s="306">
        <f t="shared" ref="ER5:ER68" si="80">EN5-EP5</f>
        <v>0.54666017759086749</v>
      </c>
      <c r="ES5" s="306">
        <f t="shared" ref="ES5:ES68" si="81">EQ5-EO5</f>
        <v>0.22290133300976489</v>
      </c>
      <c r="EW5" s="324">
        <v>0.94239583333333332</v>
      </c>
      <c r="EX5" s="335">
        <f t="shared" ref="EX5:EX58" si="82">DATE(2023,12,18) + EW5</f>
        <v>45278.942395833335</v>
      </c>
      <c r="EY5" s="314" t="s">
        <v>368</v>
      </c>
      <c r="EZ5" s="314">
        <v>2E-3</v>
      </c>
      <c r="FA5" s="314"/>
      <c r="FB5" s="314">
        <v>0.02</v>
      </c>
      <c r="FC5" s="315">
        <v>126.13536809060692</v>
      </c>
      <c r="FD5" s="315">
        <f t="shared" si="20"/>
        <v>6306.7684045303458</v>
      </c>
      <c r="FE5" s="315">
        <f t="shared" si="21"/>
        <v>12.613536809060692</v>
      </c>
      <c r="FF5" s="315">
        <f t="shared" si="22"/>
        <v>6.0064460995527096</v>
      </c>
      <c r="FG5" s="315">
        <f t="shared" si="23"/>
        <v>6.6387035837161541</v>
      </c>
      <c r="FH5" s="315">
        <f t="shared" si="24"/>
        <v>6.6070907095079825</v>
      </c>
      <c r="FI5" s="315">
        <f t="shared" si="25"/>
        <v>19.252240392776848</v>
      </c>
      <c r="FK5" s="324">
        <v>0.94239583333333332</v>
      </c>
      <c r="FL5" s="335">
        <f t="shared" ref="FL5:FL31" si="83">DATE(2023,12,18) + FK5</f>
        <v>45278.942395833335</v>
      </c>
      <c r="FM5" s="314" t="s">
        <v>368</v>
      </c>
      <c r="FN5" s="314">
        <v>2E-3</v>
      </c>
      <c r="FO5" s="314"/>
      <c r="FP5" s="314">
        <v>0.02</v>
      </c>
      <c r="FQ5" s="315">
        <v>114.05960934561111</v>
      </c>
      <c r="FR5" s="315">
        <f t="shared" si="26"/>
        <v>5702.9804672805549</v>
      </c>
      <c r="FS5" s="315">
        <f t="shared" si="27"/>
        <v>11.40596093456111</v>
      </c>
      <c r="FT5" s="315">
        <f t="shared" si="28"/>
        <v>5.4314099688386239</v>
      </c>
      <c r="FU5" s="315">
        <f t="shared" si="29"/>
        <v>6.0031373339795318</v>
      </c>
      <c r="FV5" s="315">
        <f t="shared" si="30"/>
        <v>5.9745509657224858</v>
      </c>
      <c r="FW5" s="315">
        <f t="shared" si="31"/>
        <v>17.409098268540642</v>
      </c>
      <c r="FY5">
        <v>12.178910427500043</v>
      </c>
      <c r="FZ5" s="306">
        <f t="shared" ref="FZ5:FZ68" si="84">MAX(FW5,FI5)</f>
        <v>19.252240392776848</v>
      </c>
      <c r="GA5" s="306">
        <f t="shared" ref="GA5:GA68" si="85">MIN(FV5,FH5)</f>
        <v>5.9745509657224858</v>
      </c>
      <c r="GB5">
        <v>18.588863284079011</v>
      </c>
      <c r="GC5">
        <v>6.3794292715476422</v>
      </c>
      <c r="GD5" s="306">
        <f t="shared" ref="GD5:GD68" si="86">FZ5-GB5</f>
        <v>0.66337710869783706</v>
      </c>
      <c r="GE5" s="306">
        <f t="shared" ref="GE5:GE68" si="87">GC5-GA5</f>
        <v>0.40487830582515638</v>
      </c>
      <c r="GI5" s="325">
        <v>0.95894675925925921</v>
      </c>
      <c r="GJ5" s="334">
        <f>DATE(2023,12,18)+GI5</f>
        <v>45278.95894675926</v>
      </c>
      <c r="GK5" s="316" t="s">
        <v>371</v>
      </c>
      <c r="GL5" s="316">
        <v>6.0000000000000001E-3</v>
      </c>
      <c r="GM5" s="316">
        <v>0.01</v>
      </c>
      <c r="GN5" s="316">
        <v>0.03</v>
      </c>
      <c r="GO5" s="317">
        <v>69.507677901413842</v>
      </c>
      <c r="GP5" s="317">
        <f t="shared" si="32"/>
        <v>2316.922596713795</v>
      </c>
      <c r="GQ5" s="317">
        <f t="shared" si="33"/>
        <v>13.90153558028277</v>
      </c>
      <c r="GR5" s="317">
        <f t="shared" si="34"/>
        <v>2.2421831581101244</v>
      </c>
      <c r="GS5" s="317">
        <f t="shared" si="35"/>
        <v>2.396816479359098</v>
      </c>
      <c r="GT5" s="317">
        <f t="shared" si="36"/>
        <v>11.659352422172645</v>
      </c>
      <c r="GU5" s="317">
        <f t="shared" si="37"/>
        <v>16.298352059641868</v>
      </c>
      <c r="GW5" s="325">
        <v>0.95894675925925921</v>
      </c>
      <c r="GX5" s="334">
        <f>DATE(2023,12,18)+GW5</f>
        <v>45278.95894675926</v>
      </c>
      <c r="GY5" s="316" t="s">
        <v>371</v>
      </c>
      <c r="GZ5" s="316">
        <v>6.0000000000000001E-3</v>
      </c>
      <c r="HA5" s="316">
        <v>0.01</v>
      </c>
      <c r="HB5" s="316">
        <v>0.03</v>
      </c>
      <c r="HC5" s="317">
        <v>57.971859394248469</v>
      </c>
      <c r="HD5" s="317">
        <f t="shared" si="38"/>
        <v>1932.3953131416156</v>
      </c>
      <c r="HE5" s="317">
        <f t="shared" si="39"/>
        <v>11.594371878849694</v>
      </c>
      <c r="HF5" s="317">
        <f t="shared" si="40"/>
        <v>1.8700599804596283</v>
      </c>
      <c r="HG5" s="317">
        <f t="shared" si="41"/>
        <v>1.9990296342844303</v>
      </c>
      <c r="HH5" s="317">
        <f t="shared" si="42"/>
        <v>9.7243118983900665</v>
      </c>
      <c r="HI5" s="317">
        <f t="shared" si="43"/>
        <v>13.593401513134124</v>
      </c>
      <c r="HK5">
        <v>12.803846542263948</v>
      </c>
      <c r="HL5" s="306">
        <f t="shared" ref="HL5:HL68" si="88">MAX(HI5,GU5)</f>
        <v>16.298352059641868</v>
      </c>
      <c r="HM5" s="306">
        <f t="shared" ref="HM5:HM68" si="89">MIN(HH5,GT5)</f>
        <v>9.7243118983900665</v>
      </c>
      <c r="HN5">
        <v>15.011406290930145</v>
      </c>
      <c r="HO5">
        <v>10.738710003189118</v>
      </c>
      <c r="HP5" s="306">
        <f t="shared" ref="HP5:HP68" si="90">HL5-HN5</f>
        <v>1.2869457687117229</v>
      </c>
      <c r="HQ5" s="306">
        <f t="shared" ref="HQ5:HQ68" si="91">HO5-HM5</f>
        <v>1.0143981047990511</v>
      </c>
    </row>
    <row r="6" spans="1:290" x14ac:dyDescent="0.25">
      <c r="A6" s="322">
        <v>0.95805555555555555</v>
      </c>
      <c r="B6" s="339">
        <f t="shared" si="44"/>
        <v>45278.958055555559</v>
      </c>
      <c r="C6" s="309" t="s">
        <v>319</v>
      </c>
      <c r="D6" s="309">
        <v>2E-3</v>
      </c>
      <c r="E6" s="309">
        <v>2E-3</v>
      </c>
      <c r="F6" s="309">
        <v>1.0999999999999999E-2</v>
      </c>
      <c r="G6" s="309">
        <v>38.438978106432415</v>
      </c>
      <c r="H6" s="309">
        <f t="shared" si="45"/>
        <v>3494.4525551302199</v>
      </c>
      <c r="I6" s="309">
        <f>D35*H6</f>
        <v>10.48335766539066</v>
      </c>
      <c r="J6" s="309">
        <f t="shared" si="0"/>
        <v>3.2032481755360345</v>
      </c>
      <c r="K6" s="309">
        <f t="shared" si="1"/>
        <v>3.8438978106432424</v>
      </c>
      <c r="L6" s="309">
        <f t="shared" si="2"/>
        <v>7.2801094898546257</v>
      </c>
      <c r="M6" s="309">
        <f t="shared" si="3"/>
        <v>14.327255476033901</v>
      </c>
      <c r="O6" s="322">
        <v>0.95805555555555555</v>
      </c>
      <c r="P6" s="339">
        <f t="shared" si="46"/>
        <v>45278.958055555559</v>
      </c>
      <c r="Q6" s="309" t="s">
        <v>319</v>
      </c>
      <c r="R6" s="309">
        <v>2E-3</v>
      </c>
      <c r="S6" s="309">
        <v>2E-3</v>
      </c>
      <c r="T6" s="309">
        <v>1.0999999999999999E-2</v>
      </c>
      <c r="U6" s="309">
        <v>31.299481509662268</v>
      </c>
      <c r="V6" s="309">
        <f t="shared" si="47"/>
        <v>2845.4074099692971</v>
      </c>
      <c r="W6" s="309">
        <f>R35*V6</f>
        <v>8.5362222299078923</v>
      </c>
      <c r="X6" s="309">
        <f t="shared" si="4"/>
        <v>2.6082901258051887</v>
      </c>
      <c r="Y6" s="309">
        <f t="shared" si="5"/>
        <v>3.1299481509662272</v>
      </c>
      <c r="Z6" s="309">
        <f t="shared" si="6"/>
        <v>5.9279321041027035</v>
      </c>
      <c r="AA6" s="309">
        <f t="shared" si="7"/>
        <v>11.666170380874119</v>
      </c>
      <c r="AC6">
        <v>9.3722657346233227</v>
      </c>
      <c r="AD6">
        <f t="shared" si="48"/>
        <v>14.327255476033901</v>
      </c>
      <c r="AE6">
        <f t="shared" si="49"/>
        <v>5.9279321041027035</v>
      </c>
      <c r="AF6">
        <v>12.808763170651876</v>
      </c>
      <c r="AG6">
        <v>6.5085178712661964</v>
      </c>
      <c r="AH6" s="306">
        <f t="shared" si="50"/>
        <v>1.5184923053820256</v>
      </c>
      <c r="AI6" s="306">
        <f t="shared" si="51"/>
        <v>0.58058576716349286</v>
      </c>
      <c r="AJ6" s="306"/>
      <c r="AM6" s="340">
        <v>0.93332175925925931</v>
      </c>
      <c r="AN6" s="341">
        <f t="shared" ref="AN6:AN27" si="92">DATE(2023,12,18) + AM6</f>
        <v>45278.933321759258</v>
      </c>
      <c r="AO6" s="342" t="s">
        <v>324</v>
      </c>
      <c r="AP6" s="342">
        <v>1.0999999999999999E-2</v>
      </c>
      <c r="AQ6" s="342">
        <v>0.01</v>
      </c>
      <c r="AR6" s="342">
        <v>1.4999999999999999E-2</v>
      </c>
      <c r="AS6" s="343">
        <v>36.958977416408857</v>
      </c>
      <c r="AT6" s="343">
        <f t="shared" si="52"/>
        <v>2463.9318277605907</v>
      </c>
      <c r="AU6" s="343">
        <f t="shared" si="53"/>
        <v>27.103250105366495</v>
      </c>
      <c r="AV6" s="343">
        <f t="shared" si="54"/>
        <v>2.3099360885255535</v>
      </c>
      <c r="AW6" s="343">
        <f t="shared" si="55"/>
        <v>2.6399269583149185</v>
      </c>
      <c r="AX6" s="343">
        <f t="shared" si="56"/>
        <v>24.793314016840942</v>
      </c>
      <c r="AY6" s="343">
        <f t="shared" si="57"/>
        <v>29.743177063681415</v>
      </c>
      <c r="BA6" s="340">
        <v>0.93332175925925931</v>
      </c>
      <c r="BB6" s="341">
        <f t="shared" ref="BB6" si="93">DATE(2023,12,18) + BA6</f>
        <v>45278.933321759258</v>
      </c>
      <c r="BC6" s="342" t="s">
        <v>324</v>
      </c>
      <c r="BD6" s="342">
        <v>1.0999999999999999E-2</v>
      </c>
      <c r="BE6" s="342">
        <v>0.01</v>
      </c>
      <c r="BF6" s="342">
        <v>1.4999999999999999E-2</v>
      </c>
      <c r="BG6" s="343">
        <v>32.406150830717571</v>
      </c>
      <c r="BH6" s="343">
        <f t="shared" si="58"/>
        <v>2160.4100553811713</v>
      </c>
      <c r="BI6" s="343">
        <f t="shared" si="59"/>
        <v>23.764510609192882</v>
      </c>
      <c r="BJ6" s="343">
        <f t="shared" si="60"/>
        <v>2.0253844269198482</v>
      </c>
      <c r="BK6" s="343">
        <f t="shared" si="61"/>
        <v>2.3147250593369697</v>
      </c>
      <c r="BL6" s="343">
        <f t="shared" si="62"/>
        <v>21.739126182273033</v>
      </c>
      <c r="BM6" s="343">
        <f t="shared" si="63"/>
        <v>26.079235668529851</v>
      </c>
      <c r="BO6">
        <v>25.856481975999763</v>
      </c>
      <c r="BP6" s="306">
        <f t="shared" ref="BP6:BP69" si="94">MAX(BM6,AY6)</f>
        <v>29.743177063681415</v>
      </c>
      <c r="BQ6" s="306">
        <f t="shared" ref="BQ6:BQ69" si="95">MIN(BL6,AX6)</f>
        <v>21.739126182273033</v>
      </c>
      <c r="BR6">
        <v>28.374970480155586</v>
      </c>
      <c r="BS6">
        <v>23.652804534863421</v>
      </c>
      <c r="BT6" s="306">
        <f t="shared" ref="BT6:BT69" si="96">BP6-BR6</f>
        <v>1.3682065835258292</v>
      </c>
      <c r="BU6" s="306">
        <f t="shared" ref="BU6:BU69" si="97">BS6-BQ6</f>
        <v>1.913678352590388</v>
      </c>
      <c r="BY6" s="321">
        <v>0.93488425925925922</v>
      </c>
      <c r="BZ6" s="338">
        <f t="shared" ref="BZ6:BZ37" si="98">DATE(2023,12,18) + BY6</f>
        <v>45278.934884259259</v>
      </c>
      <c r="CA6" s="311">
        <v>3</v>
      </c>
      <c r="CB6" s="311">
        <v>4.0000000000000001E-3</v>
      </c>
      <c r="CC6" s="311">
        <v>4.0000000000000001E-3</v>
      </c>
      <c r="CD6" s="311">
        <v>1.0999999999999999E-2</v>
      </c>
      <c r="CE6" s="312">
        <v>58.757549161810154</v>
      </c>
      <c r="CF6" s="312">
        <f t="shared" si="64"/>
        <v>5341.5953783463783</v>
      </c>
      <c r="CG6" s="312">
        <f t="shared" si="65"/>
        <v>21.366381513385512</v>
      </c>
      <c r="CH6" s="312">
        <f t="shared" si="66"/>
        <v>4.8964624301508461</v>
      </c>
      <c r="CI6" s="312">
        <f t="shared" si="67"/>
        <v>5.875754916181017</v>
      </c>
      <c r="CJ6" s="312">
        <f t="shared" si="68"/>
        <v>16.469919083234664</v>
      </c>
      <c r="CK6" s="312">
        <f t="shared" si="69"/>
        <v>27.242136429566528</v>
      </c>
      <c r="CM6" s="321">
        <v>0.93488425925925922</v>
      </c>
      <c r="CN6" s="338">
        <f t="shared" ref="CN6:CN32" si="99">DATE(2023,12,18) + CM6</f>
        <v>45278.934884259259</v>
      </c>
      <c r="CO6" s="311">
        <v>3</v>
      </c>
      <c r="CP6" s="311">
        <v>4.0000000000000001E-3</v>
      </c>
      <c r="CQ6" s="311">
        <v>4.0000000000000001E-3</v>
      </c>
      <c r="CR6" s="311">
        <v>1.0999999999999999E-2</v>
      </c>
      <c r="CS6" s="312">
        <v>50.089248206573821</v>
      </c>
      <c r="CT6" s="312">
        <f t="shared" si="70"/>
        <v>4553.5680187794387</v>
      </c>
      <c r="CU6" s="312">
        <f t="shared" si="71"/>
        <v>18.214272075117755</v>
      </c>
      <c r="CV6" s="312">
        <f t="shared" si="72"/>
        <v>4.1741040172144848</v>
      </c>
      <c r="CW6" s="312">
        <f t="shared" si="73"/>
        <v>5.0089248206573833</v>
      </c>
      <c r="CX6" s="312">
        <f t="shared" si="74"/>
        <v>14.040168057903269</v>
      </c>
      <c r="CY6" s="312">
        <f t="shared" si="75"/>
        <v>23.223196895775139</v>
      </c>
      <c r="DA6">
        <v>19.755476249503815</v>
      </c>
      <c r="DB6" s="306">
        <f t="shared" ref="DB6:DB37" si="100">MAX(CY6,CK6)</f>
        <v>27.242136429566528</v>
      </c>
      <c r="DC6">
        <f t="shared" ref="DC6:DC37" si="101">(MIN(CX6,CJ6))</f>
        <v>14.040168057903269</v>
      </c>
      <c r="DD6">
        <v>25.188232218117363</v>
      </c>
      <c r="DE6">
        <v>15.228179608992525</v>
      </c>
      <c r="DF6" s="306">
        <f t="shared" ref="DF6:DF37" si="102">DB6-DD6</f>
        <v>2.053904211449165</v>
      </c>
      <c r="DG6" s="306">
        <f t="shared" ref="DG6:DG37" si="103">DE6-DC6</f>
        <v>1.1880115510892555</v>
      </c>
      <c r="DK6" s="184">
        <v>0.93873842592592593</v>
      </c>
      <c r="DL6" s="336">
        <f t="shared" si="76"/>
        <v>45278.938738425924</v>
      </c>
      <c r="DM6" s="141" t="s">
        <v>366</v>
      </c>
      <c r="DN6" s="141">
        <v>6.0000000000000001E-3</v>
      </c>
      <c r="DO6" s="141">
        <v>7.0000000000000001E-3</v>
      </c>
      <c r="DP6" s="141">
        <v>1.4E-2</v>
      </c>
      <c r="DQ6" s="198">
        <v>18.252371579047903</v>
      </c>
      <c r="DR6" s="198">
        <f t="shared" si="8"/>
        <v>1303.7408270748501</v>
      </c>
      <c r="DS6" s="198">
        <f t="shared" si="9"/>
        <v>7.8224449624491008</v>
      </c>
      <c r="DT6" s="198">
        <f t="shared" si="10"/>
        <v>1.216824771936527</v>
      </c>
      <c r="DU6" s="198">
        <f t="shared" si="11"/>
        <v>1.4040285830036847</v>
      </c>
      <c r="DV6" s="198">
        <f t="shared" si="12"/>
        <v>6.6056201905125738</v>
      </c>
      <c r="DW6" s="198">
        <f t="shared" si="13"/>
        <v>9.2264735454527855</v>
      </c>
      <c r="DY6" s="184">
        <v>0.93873842592592593</v>
      </c>
      <c r="DZ6" s="336">
        <f t="shared" si="77"/>
        <v>45278.938738425924</v>
      </c>
      <c r="EA6" s="141" t="s">
        <v>366</v>
      </c>
      <c r="EB6" s="141">
        <v>6.0000000000000001E-3</v>
      </c>
      <c r="EC6" s="141">
        <v>7.0000000000000001E-3</v>
      </c>
      <c r="ED6" s="141">
        <v>1.4E-2</v>
      </c>
      <c r="EE6" s="198">
        <v>15.727321683690167</v>
      </c>
      <c r="EF6" s="198">
        <f t="shared" si="14"/>
        <v>1123.3801202635834</v>
      </c>
      <c r="EG6" s="198">
        <f t="shared" si="15"/>
        <v>6.7402807215815006</v>
      </c>
      <c r="EH6" s="198">
        <f t="shared" si="16"/>
        <v>1.0484881122460112</v>
      </c>
      <c r="EI6" s="198">
        <f t="shared" si="17"/>
        <v>1.2097939756684744</v>
      </c>
      <c r="EJ6" s="198">
        <f t="shared" si="18"/>
        <v>5.6917926093354891</v>
      </c>
      <c r="EK6" s="198">
        <f t="shared" si="19"/>
        <v>7.950074697249975</v>
      </c>
      <c r="EM6">
        <v>7.1763920252962574</v>
      </c>
      <c r="EN6" s="306">
        <f t="shared" si="78"/>
        <v>9.2264735454527855</v>
      </c>
      <c r="EO6" s="306">
        <f t="shared" si="79"/>
        <v>5.6917926093354891</v>
      </c>
      <c r="EP6">
        <v>8.4644623888109702</v>
      </c>
      <c r="EQ6">
        <v>6.0600643769168396</v>
      </c>
      <c r="ER6" s="306">
        <f t="shared" si="80"/>
        <v>0.76201115664181529</v>
      </c>
      <c r="ES6" s="306">
        <f t="shared" si="81"/>
        <v>0.3682717675813505</v>
      </c>
      <c r="EW6" s="324">
        <v>0.94254629629629638</v>
      </c>
      <c r="EX6" s="335">
        <f t="shared" si="82"/>
        <v>45278.942546296297</v>
      </c>
      <c r="EY6" s="314" t="s">
        <v>368</v>
      </c>
      <c r="EZ6" s="314">
        <v>3.0000000000000001E-3</v>
      </c>
      <c r="FA6" s="314"/>
      <c r="FB6" s="314">
        <v>0.02</v>
      </c>
      <c r="FC6" s="315">
        <v>126.13536809060692</v>
      </c>
      <c r="FD6" s="315">
        <f t="shared" si="20"/>
        <v>6306.7684045303458</v>
      </c>
      <c r="FE6" s="315">
        <f t="shared" si="21"/>
        <v>18.920305213591039</v>
      </c>
      <c r="FF6" s="315">
        <f t="shared" si="22"/>
        <v>6.0064460995527096</v>
      </c>
      <c r="FG6" s="315">
        <f t="shared" si="23"/>
        <v>6.6387035837161541</v>
      </c>
      <c r="FH6" s="315">
        <f t="shared" si="24"/>
        <v>12.913859114038329</v>
      </c>
      <c r="FI6" s="315">
        <f t="shared" si="25"/>
        <v>25.559008797307193</v>
      </c>
      <c r="FK6" s="324">
        <v>0.94254629629629638</v>
      </c>
      <c r="FL6" s="335">
        <f t="shared" si="83"/>
        <v>45278.942546296297</v>
      </c>
      <c r="FM6" s="314" t="s">
        <v>368</v>
      </c>
      <c r="FN6" s="314">
        <v>3.0000000000000001E-3</v>
      </c>
      <c r="FO6" s="314"/>
      <c r="FP6" s="314">
        <v>0.02</v>
      </c>
      <c r="FQ6" s="315">
        <v>114.05960934561111</v>
      </c>
      <c r="FR6" s="315">
        <f t="shared" si="26"/>
        <v>5702.9804672805549</v>
      </c>
      <c r="FS6" s="315">
        <f t="shared" si="27"/>
        <v>17.108941401841665</v>
      </c>
      <c r="FT6" s="315">
        <f t="shared" si="28"/>
        <v>5.4314099688386239</v>
      </c>
      <c r="FU6" s="315">
        <f t="shared" si="29"/>
        <v>6.0031373339795318</v>
      </c>
      <c r="FV6" s="315">
        <f t="shared" si="30"/>
        <v>11.677531433003042</v>
      </c>
      <c r="FW6" s="315">
        <f t="shared" si="31"/>
        <v>23.112078735821196</v>
      </c>
      <c r="FY6">
        <v>18.268365641250064</v>
      </c>
      <c r="FZ6" s="306">
        <f t="shared" si="84"/>
        <v>25.559008797307193</v>
      </c>
      <c r="GA6" s="306">
        <f t="shared" si="85"/>
        <v>11.677531433003042</v>
      </c>
      <c r="GB6">
        <v>24.678318497829032</v>
      </c>
      <c r="GC6">
        <v>12.468884485297664</v>
      </c>
      <c r="GD6" s="306">
        <f t="shared" si="86"/>
        <v>0.88069029947816091</v>
      </c>
      <c r="GE6" s="306">
        <f t="shared" si="87"/>
        <v>0.79135305229462283</v>
      </c>
      <c r="GI6" s="325">
        <v>0.95903935185185185</v>
      </c>
      <c r="GJ6" s="334">
        <f t="shared" ref="GJ6:GJ58" si="104">DATE(2023,12,18)+GI6</f>
        <v>45278.959039351852</v>
      </c>
      <c r="GK6" s="316" t="s">
        <v>371</v>
      </c>
      <c r="GL6" s="316">
        <v>5.0000000000000001E-3</v>
      </c>
      <c r="GM6" s="316">
        <v>1.4999999999999999E-2</v>
      </c>
      <c r="GN6" s="316">
        <v>0.03</v>
      </c>
      <c r="GO6" s="317">
        <v>69.507677901413842</v>
      </c>
      <c r="GP6" s="317">
        <f t="shared" si="32"/>
        <v>2316.922596713795</v>
      </c>
      <c r="GQ6" s="317">
        <f t="shared" si="33"/>
        <v>11.584612983568976</v>
      </c>
      <c r="GR6" s="317">
        <f t="shared" si="34"/>
        <v>2.2421831581101244</v>
      </c>
      <c r="GS6" s="317">
        <f t="shared" si="35"/>
        <v>2.396816479359098</v>
      </c>
      <c r="GT6" s="317">
        <f t="shared" si="36"/>
        <v>9.3424298254588507</v>
      </c>
      <c r="GU6" s="317">
        <f t="shared" si="37"/>
        <v>13.981429462928073</v>
      </c>
      <c r="GW6" s="325">
        <v>0.95903935185185185</v>
      </c>
      <c r="GX6" s="334">
        <f t="shared" ref="GX6:GX24" si="105">DATE(2023,12,18)+GW6</f>
        <v>45278.959039351852</v>
      </c>
      <c r="GY6" s="316" t="s">
        <v>371</v>
      </c>
      <c r="GZ6" s="316">
        <v>5.0000000000000001E-3</v>
      </c>
      <c r="HA6" s="316">
        <v>1.4999999999999999E-2</v>
      </c>
      <c r="HB6" s="316">
        <v>0.03</v>
      </c>
      <c r="HC6" s="317">
        <v>57.971859394248469</v>
      </c>
      <c r="HD6" s="317">
        <f t="shared" si="38"/>
        <v>1932.3953131416156</v>
      </c>
      <c r="HE6" s="317">
        <f t="shared" si="39"/>
        <v>9.6619765657080787</v>
      </c>
      <c r="HF6" s="317">
        <f t="shared" si="40"/>
        <v>1.8700599804596283</v>
      </c>
      <c r="HG6" s="317">
        <f t="shared" si="41"/>
        <v>1.9990296342844303</v>
      </c>
      <c r="HH6" s="317">
        <f t="shared" si="42"/>
        <v>7.7919165852484502</v>
      </c>
      <c r="HI6" s="317">
        <f t="shared" si="43"/>
        <v>11.661006199992508</v>
      </c>
      <c r="HK6">
        <v>10.66987211855329</v>
      </c>
      <c r="HL6" s="306">
        <f t="shared" si="88"/>
        <v>13.981429462928073</v>
      </c>
      <c r="HM6" s="306">
        <f t="shared" si="89"/>
        <v>7.7919165852484502</v>
      </c>
      <c r="HN6">
        <v>12.877431867219487</v>
      </c>
      <c r="HO6">
        <v>8.6047355794784597</v>
      </c>
      <c r="HP6" s="306">
        <f t="shared" si="90"/>
        <v>1.1039975957085861</v>
      </c>
      <c r="HQ6" s="306">
        <f t="shared" si="91"/>
        <v>0.81281899423000947</v>
      </c>
    </row>
    <row r="7" spans="1:290" x14ac:dyDescent="0.25">
      <c r="A7" s="322">
        <v>0.95840277777777771</v>
      </c>
      <c r="B7" s="339">
        <f t="shared" si="44"/>
        <v>45278.958402777775</v>
      </c>
      <c r="C7" s="309" t="s">
        <v>319</v>
      </c>
      <c r="D7" s="309">
        <v>2E-3</v>
      </c>
      <c r="E7" s="309">
        <v>2E-3</v>
      </c>
      <c r="F7" s="309">
        <v>1.0999999999999999E-2</v>
      </c>
      <c r="G7" s="309">
        <v>38.438978106432415</v>
      </c>
      <c r="H7" s="309">
        <f t="shared" si="45"/>
        <v>3494.4525551302199</v>
      </c>
      <c r="I7" s="309">
        <f t="shared" ref="I7:I31" si="106">D7*H7</f>
        <v>6.9889051102604398</v>
      </c>
      <c r="J7" s="309">
        <f t="shared" si="0"/>
        <v>3.2032481755360345</v>
      </c>
      <c r="K7" s="309">
        <f t="shared" si="1"/>
        <v>3.8438978106432424</v>
      </c>
      <c r="L7" s="309">
        <f t="shared" si="2"/>
        <v>3.7856569347244053</v>
      </c>
      <c r="M7" s="309">
        <f t="shared" si="3"/>
        <v>10.832802920903681</v>
      </c>
      <c r="O7" s="322">
        <v>0.95840277777777771</v>
      </c>
      <c r="P7" s="339">
        <f t="shared" si="46"/>
        <v>45278.958402777775</v>
      </c>
      <c r="Q7" s="309" t="s">
        <v>319</v>
      </c>
      <c r="R7" s="309">
        <v>2E-3</v>
      </c>
      <c r="S7" s="309">
        <v>2E-3</v>
      </c>
      <c r="T7" s="309">
        <v>1.0999999999999999E-2</v>
      </c>
      <c r="U7" s="309">
        <v>31.299481509662268</v>
      </c>
      <c r="V7" s="309">
        <f t="shared" si="47"/>
        <v>2845.4074099692971</v>
      </c>
      <c r="W7" s="309">
        <f t="shared" ref="W7:W31" si="107">R7*V7</f>
        <v>5.6908148199385939</v>
      </c>
      <c r="X7" s="309">
        <f t="shared" si="4"/>
        <v>2.6082901258051887</v>
      </c>
      <c r="Y7" s="309">
        <f t="shared" si="5"/>
        <v>3.1299481509662272</v>
      </c>
      <c r="Z7" s="309">
        <f t="shared" si="6"/>
        <v>3.0825246941334052</v>
      </c>
      <c r="AA7" s="309">
        <f t="shared" si="7"/>
        <v>8.8207629709048216</v>
      </c>
      <c r="AC7">
        <v>6.248177156415549</v>
      </c>
      <c r="AD7">
        <f t="shared" si="48"/>
        <v>10.832802920903681</v>
      </c>
      <c r="AE7">
        <f t="shared" si="49"/>
        <v>3.0825246941334052</v>
      </c>
      <c r="AF7">
        <v>9.6846745924441002</v>
      </c>
      <c r="AG7">
        <v>3.3844292930584228</v>
      </c>
      <c r="AH7" s="306">
        <f t="shared" si="50"/>
        <v>1.1481283284595811</v>
      </c>
      <c r="AI7" s="306">
        <f t="shared" si="51"/>
        <v>0.30190459892501753</v>
      </c>
      <c r="AJ7" s="306"/>
      <c r="AM7" s="340">
        <v>0.93346064814814822</v>
      </c>
      <c r="AN7" s="341">
        <f>DATE(2023,12,18) + AM7</f>
        <v>45278.93346064815</v>
      </c>
      <c r="AO7" s="342" t="s">
        <v>324</v>
      </c>
      <c r="AP7" s="342">
        <v>1.0999999999999999E-2</v>
      </c>
      <c r="AQ7" s="342">
        <v>1.2E-2</v>
      </c>
      <c r="AR7" s="342">
        <v>1.4999999999999999E-2</v>
      </c>
      <c r="AS7" s="343">
        <v>36.958977416408857</v>
      </c>
      <c r="AT7" s="343">
        <f t="shared" si="52"/>
        <v>2463.9318277605907</v>
      </c>
      <c r="AU7" s="343">
        <f t="shared" si="53"/>
        <v>27.103250105366495</v>
      </c>
      <c r="AV7" s="343">
        <f t="shared" si="54"/>
        <v>2.3099360885255535</v>
      </c>
      <c r="AW7" s="343">
        <f t="shared" si="55"/>
        <v>2.6399269583149185</v>
      </c>
      <c r="AX7" s="343">
        <f t="shared" si="56"/>
        <v>24.793314016840942</v>
      </c>
      <c r="AY7" s="343">
        <f t="shared" si="57"/>
        <v>29.743177063681415</v>
      </c>
      <c r="BA7" s="340">
        <v>0.93346064814814822</v>
      </c>
      <c r="BB7" s="341">
        <f>DATE(2023,12,18) + BA7</f>
        <v>45278.93346064815</v>
      </c>
      <c r="BC7" s="342" t="s">
        <v>324</v>
      </c>
      <c r="BD7" s="342">
        <v>1.0999999999999999E-2</v>
      </c>
      <c r="BE7" s="342">
        <v>1.2E-2</v>
      </c>
      <c r="BF7" s="342">
        <v>1.4999999999999999E-2</v>
      </c>
      <c r="BG7" s="343">
        <v>32.406150830717571</v>
      </c>
      <c r="BH7" s="343">
        <f t="shared" si="58"/>
        <v>2160.4100553811713</v>
      </c>
      <c r="BI7" s="343">
        <f t="shared" si="59"/>
        <v>23.764510609192882</v>
      </c>
      <c r="BJ7" s="343">
        <f t="shared" si="60"/>
        <v>2.0253844269198482</v>
      </c>
      <c r="BK7" s="343">
        <f t="shared" si="61"/>
        <v>2.3147250593369697</v>
      </c>
      <c r="BL7" s="343">
        <f t="shared" si="62"/>
        <v>21.739126182273033</v>
      </c>
      <c r="BM7" s="343">
        <f t="shared" si="63"/>
        <v>26.079235668529851</v>
      </c>
      <c r="BO7">
        <v>25.856481975999763</v>
      </c>
      <c r="BP7" s="306">
        <f t="shared" si="94"/>
        <v>29.743177063681415</v>
      </c>
      <c r="BQ7" s="306">
        <f t="shared" si="95"/>
        <v>21.739126182273033</v>
      </c>
      <c r="BR7">
        <v>28.374970480155586</v>
      </c>
      <c r="BS7">
        <v>23.652804534863421</v>
      </c>
      <c r="BT7" s="306">
        <f t="shared" si="96"/>
        <v>1.3682065835258292</v>
      </c>
      <c r="BU7" s="306">
        <f t="shared" si="97"/>
        <v>1.913678352590388</v>
      </c>
      <c r="BY7" s="321">
        <v>0.93496527777777771</v>
      </c>
      <c r="BZ7" s="338">
        <f t="shared" si="98"/>
        <v>45278.934965277775</v>
      </c>
      <c r="CA7" s="311">
        <v>3</v>
      </c>
      <c r="CB7" s="311">
        <v>4.0000000000000001E-3</v>
      </c>
      <c r="CC7" s="311">
        <v>5.0000000000000001E-3</v>
      </c>
      <c r="CD7" s="311">
        <v>1.0999999999999999E-2</v>
      </c>
      <c r="CE7" s="312">
        <v>58.757549161810154</v>
      </c>
      <c r="CF7" s="312">
        <f t="shared" si="64"/>
        <v>5341.5953783463783</v>
      </c>
      <c r="CG7" s="312">
        <f t="shared" si="65"/>
        <v>21.366381513385512</v>
      </c>
      <c r="CH7" s="312">
        <f t="shared" si="66"/>
        <v>4.8964624301508461</v>
      </c>
      <c r="CI7" s="312">
        <f t="shared" si="67"/>
        <v>5.875754916181017</v>
      </c>
      <c r="CJ7" s="312">
        <f t="shared" si="68"/>
        <v>16.469919083234664</v>
      </c>
      <c r="CK7" s="312">
        <f t="shared" si="69"/>
        <v>27.242136429566528</v>
      </c>
      <c r="CM7" s="321">
        <v>0.93496527777777771</v>
      </c>
      <c r="CN7" s="338">
        <f t="shared" si="99"/>
        <v>45278.934965277775</v>
      </c>
      <c r="CO7" s="311">
        <v>3</v>
      </c>
      <c r="CP7" s="311">
        <v>4.0000000000000001E-3</v>
      </c>
      <c r="CQ7" s="311">
        <v>5.0000000000000001E-3</v>
      </c>
      <c r="CR7" s="311">
        <v>1.0999999999999999E-2</v>
      </c>
      <c r="CS7" s="312">
        <v>50.089248206573821</v>
      </c>
      <c r="CT7" s="312">
        <f t="shared" si="70"/>
        <v>4553.5680187794387</v>
      </c>
      <c r="CU7" s="312">
        <f t="shared" si="71"/>
        <v>18.214272075117755</v>
      </c>
      <c r="CV7" s="312">
        <f t="shared" si="72"/>
        <v>4.1741040172144848</v>
      </c>
      <c r="CW7" s="312">
        <f t="shared" si="73"/>
        <v>5.0089248206573833</v>
      </c>
      <c r="CX7" s="312">
        <f t="shared" si="74"/>
        <v>14.040168057903269</v>
      </c>
      <c r="CY7" s="312">
        <f t="shared" si="75"/>
        <v>23.223196895775139</v>
      </c>
      <c r="DA7">
        <v>19.755476249503815</v>
      </c>
      <c r="DB7" s="306">
        <f t="shared" si="100"/>
        <v>27.242136429566528</v>
      </c>
      <c r="DC7">
        <f t="shared" si="101"/>
        <v>14.040168057903269</v>
      </c>
      <c r="DD7">
        <v>25.188232218117363</v>
      </c>
      <c r="DE7">
        <v>15.228179608992525</v>
      </c>
      <c r="DF7" s="306">
        <f t="shared" si="102"/>
        <v>2.053904211449165</v>
      </c>
      <c r="DG7" s="306">
        <f t="shared" si="103"/>
        <v>1.1880115510892555</v>
      </c>
      <c r="DK7" s="184">
        <v>0.93880787037037028</v>
      </c>
      <c r="DL7" s="336">
        <f t="shared" si="76"/>
        <v>45278.938807870371</v>
      </c>
      <c r="DM7" s="141" t="s">
        <v>366</v>
      </c>
      <c r="DN7" s="141">
        <v>7.0000000000000001E-3</v>
      </c>
      <c r="DO7" s="141">
        <v>1.2E-2</v>
      </c>
      <c r="DP7" s="141">
        <v>1.4E-2</v>
      </c>
      <c r="DQ7" s="198">
        <v>18.252371579047903</v>
      </c>
      <c r="DR7" s="198">
        <f t="shared" si="8"/>
        <v>1303.7408270748501</v>
      </c>
      <c r="DS7" s="198">
        <f t="shared" si="9"/>
        <v>9.1261857895239515</v>
      </c>
      <c r="DT7" s="198">
        <f t="shared" si="10"/>
        <v>1.216824771936527</v>
      </c>
      <c r="DU7" s="198">
        <f t="shared" si="11"/>
        <v>1.4040285830036847</v>
      </c>
      <c r="DV7" s="198">
        <f t="shared" si="12"/>
        <v>7.9093610175874245</v>
      </c>
      <c r="DW7" s="198">
        <f t="shared" si="13"/>
        <v>10.530214372527636</v>
      </c>
      <c r="DY7" s="184">
        <v>0.93880787037037028</v>
      </c>
      <c r="DZ7" s="336">
        <f t="shared" si="77"/>
        <v>45278.938807870371</v>
      </c>
      <c r="EA7" s="141" t="s">
        <v>366</v>
      </c>
      <c r="EB7" s="141">
        <v>7.0000000000000001E-3</v>
      </c>
      <c r="EC7" s="141">
        <v>1.2E-2</v>
      </c>
      <c r="ED7" s="141">
        <v>1.4E-2</v>
      </c>
      <c r="EE7" s="198">
        <v>15.727321683690167</v>
      </c>
      <c r="EF7" s="198">
        <f t="shared" si="14"/>
        <v>1123.3801202635834</v>
      </c>
      <c r="EG7" s="198">
        <f t="shared" si="15"/>
        <v>7.8636608418450837</v>
      </c>
      <c r="EH7" s="198">
        <f t="shared" si="16"/>
        <v>1.0484881122460112</v>
      </c>
      <c r="EI7" s="198">
        <f t="shared" si="17"/>
        <v>1.2097939756684744</v>
      </c>
      <c r="EJ7" s="198">
        <f t="shared" si="18"/>
        <v>6.8151727295990723</v>
      </c>
      <c r="EK7" s="198">
        <f t="shared" si="19"/>
        <v>9.0734548175135572</v>
      </c>
      <c r="EM7">
        <v>9.9570457790234563</v>
      </c>
      <c r="EN7" s="306">
        <f t="shared" si="78"/>
        <v>10.530214372527636</v>
      </c>
      <c r="EO7" s="306">
        <f t="shared" si="79"/>
        <v>6.8151727295990723</v>
      </c>
      <c r="EP7">
        <v>11.488898975796296</v>
      </c>
      <c r="EQ7">
        <v>8.6294396751536624</v>
      </c>
      <c r="ER7" s="306">
        <f t="shared" si="80"/>
        <v>-0.95868460326865979</v>
      </c>
      <c r="ES7" s="306">
        <f t="shared" si="81"/>
        <v>1.8142669455545901</v>
      </c>
      <c r="EW7" s="324">
        <v>0.94282407407407398</v>
      </c>
      <c r="EX7" s="335">
        <f t="shared" si="82"/>
        <v>45278.942824074074</v>
      </c>
      <c r="EY7" s="314" t="s">
        <v>368</v>
      </c>
      <c r="EZ7" s="314">
        <v>4.0000000000000001E-3</v>
      </c>
      <c r="FA7" s="314"/>
      <c r="FB7" s="314">
        <v>0.02</v>
      </c>
      <c r="FC7" s="315">
        <v>126.13536809060692</v>
      </c>
      <c r="FD7" s="315">
        <f t="shared" si="20"/>
        <v>6306.7684045303458</v>
      </c>
      <c r="FE7" s="315">
        <f t="shared" si="21"/>
        <v>25.227073618121384</v>
      </c>
      <c r="FF7" s="315">
        <f t="shared" si="22"/>
        <v>6.0064460995527096</v>
      </c>
      <c r="FG7" s="315">
        <f t="shared" si="23"/>
        <v>6.6387035837161541</v>
      </c>
      <c r="FH7" s="315">
        <f t="shared" si="24"/>
        <v>19.220627518568676</v>
      </c>
      <c r="FI7" s="315">
        <f t="shared" si="25"/>
        <v>31.865777201837538</v>
      </c>
      <c r="FK7" s="324">
        <v>0.94282407407407398</v>
      </c>
      <c r="FL7" s="335">
        <f t="shared" si="83"/>
        <v>45278.942824074074</v>
      </c>
      <c r="FM7" s="314" t="s">
        <v>368</v>
      </c>
      <c r="FN7" s="314">
        <v>4.0000000000000001E-3</v>
      </c>
      <c r="FO7" s="314"/>
      <c r="FP7" s="314">
        <v>0.02</v>
      </c>
      <c r="FQ7" s="315">
        <v>114.05960934561111</v>
      </c>
      <c r="FR7" s="315">
        <f t="shared" si="26"/>
        <v>5702.9804672805549</v>
      </c>
      <c r="FS7" s="315">
        <f t="shared" si="27"/>
        <v>22.811921869122219</v>
      </c>
      <c r="FT7" s="315">
        <f t="shared" si="28"/>
        <v>5.4314099688386239</v>
      </c>
      <c r="FU7" s="315">
        <f t="shared" si="29"/>
        <v>6.0031373339795318</v>
      </c>
      <c r="FV7" s="315">
        <f t="shared" si="30"/>
        <v>17.380511900283594</v>
      </c>
      <c r="FW7" s="315">
        <f t="shared" si="31"/>
        <v>28.81505920310175</v>
      </c>
      <c r="FY7">
        <v>24.357820855000085</v>
      </c>
      <c r="FZ7" s="306">
        <f t="shared" si="84"/>
        <v>31.865777201837538</v>
      </c>
      <c r="GA7" s="306">
        <f t="shared" si="85"/>
        <v>17.380511900283594</v>
      </c>
      <c r="GB7">
        <v>30.767773711579053</v>
      </c>
      <c r="GC7">
        <v>18.558339699047686</v>
      </c>
      <c r="GD7" s="306">
        <f t="shared" si="86"/>
        <v>1.0980034902584848</v>
      </c>
      <c r="GE7" s="306">
        <f t="shared" si="87"/>
        <v>1.1778277987640919</v>
      </c>
      <c r="GI7" s="325">
        <v>0.95916666666666661</v>
      </c>
      <c r="GJ7" s="334">
        <f t="shared" si="104"/>
        <v>45278.959166666667</v>
      </c>
      <c r="GK7" s="316" t="s">
        <v>371</v>
      </c>
      <c r="GL7" s="316">
        <v>6.0000000000000001E-3</v>
      </c>
      <c r="GM7" s="316">
        <v>0.02</v>
      </c>
      <c r="GN7" s="316">
        <v>0.03</v>
      </c>
      <c r="GO7" s="317">
        <v>69.507677901413842</v>
      </c>
      <c r="GP7" s="317">
        <f t="shared" si="32"/>
        <v>2316.922596713795</v>
      </c>
      <c r="GQ7" s="317">
        <f t="shared" si="33"/>
        <v>13.90153558028277</v>
      </c>
      <c r="GR7" s="317">
        <f t="shared" si="34"/>
        <v>2.2421831581101244</v>
      </c>
      <c r="GS7" s="317">
        <f t="shared" si="35"/>
        <v>2.396816479359098</v>
      </c>
      <c r="GT7" s="317">
        <f t="shared" si="36"/>
        <v>11.659352422172645</v>
      </c>
      <c r="GU7" s="317">
        <f t="shared" si="37"/>
        <v>16.298352059641868</v>
      </c>
      <c r="GW7" s="325">
        <v>0.95916666666666661</v>
      </c>
      <c r="GX7" s="334">
        <f t="shared" si="105"/>
        <v>45278.959166666667</v>
      </c>
      <c r="GY7" s="316" t="s">
        <v>371</v>
      </c>
      <c r="GZ7" s="316">
        <v>6.0000000000000001E-3</v>
      </c>
      <c r="HA7" s="316">
        <v>0.02</v>
      </c>
      <c r="HB7" s="316">
        <v>0.03</v>
      </c>
      <c r="HC7" s="317">
        <v>57.971859394248469</v>
      </c>
      <c r="HD7" s="317">
        <f t="shared" si="38"/>
        <v>1932.3953131416156</v>
      </c>
      <c r="HE7" s="317">
        <f t="shared" si="39"/>
        <v>11.594371878849694</v>
      </c>
      <c r="HF7" s="317">
        <f t="shared" si="40"/>
        <v>1.8700599804596283</v>
      </c>
      <c r="HG7" s="317">
        <f t="shared" si="41"/>
        <v>1.9990296342844303</v>
      </c>
      <c r="HH7" s="317">
        <f t="shared" si="42"/>
        <v>9.7243118983900665</v>
      </c>
      <c r="HI7" s="317">
        <f t="shared" si="43"/>
        <v>13.593401513134124</v>
      </c>
      <c r="HK7">
        <v>12.803846542263948</v>
      </c>
      <c r="HL7" s="306">
        <f t="shared" si="88"/>
        <v>16.298352059641868</v>
      </c>
      <c r="HM7" s="306">
        <f t="shared" si="89"/>
        <v>9.7243118983900665</v>
      </c>
      <c r="HN7">
        <v>15.011406290930145</v>
      </c>
      <c r="HO7">
        <v>10.738710003189118</v>
      </c>
      <c r="HP7" s="306">
        <f t="shared" si="90"/>
        <v>1.2869457687117229</v>
      </c>
      <c r="HQ7" s="306">
        <f t="shared" si="91"/>
        <v>1.0143981047990511</v>
      </c>
    </row>
    <row r="8" spans="1:290" x14ac:dyDescent="0.25">
      <c r="A8" s="322">
        <v>0.96081018518518524</v>
      </c>
      <c r="B8" s="339">
        <f t="shared" si="44"/>
        <v>45278.960810185185</v>
      </c>
      <c r="C8" s="309" t="s">
        <v>319</v>
      </c>
      <c r="D8" s="309">
        <v>2E-3</v>
      </c>
      <c r="E8" s="309">
        <v>3.0000000000000001E-3</v>
      </c>
      <c r="F8" s="309">
        <v>1.0999999999999999E-2</v>
      </c>
      <c r="G8" s="309">
        <v>38.438978106432415</v>
      </c>
      <c r="H8" s="309">
        <f t="shared" si="45"/>
        <v>3494.4525551302199</v>
      </c>
      <c r="I8" s="309">
        <f t="shared" si="106"/>
        <v>6.9889051102604398</v>
      </c>
      <c r="J8" s="309">
        <f t="shared" si="0"/>
        <v>3.2032481755360345</v>
      </c>
      <c r="K8" s="309">
        <f t="shared" si="1"/>
        <v>3.8438978106432424</v>
      </c>
      <c r="L8" s="309">
        <f t="shared" si="2"/>
        <v>3.7856569347244053</v>
      </c>
      <c r="M8" s="309">
        <f t="shared" si="3"/>
        <v>10.832802920903681</v>
      </c>
      <c r="O8" s="322">
        <v>0.96081018518518524</v>
      </c>
      <c r="P8" s="339">
        <f t="shared" si="46"/>
        <v>45278.960810185185</v>
      </c>
      <c r="Q8" s="309" t="s">
        <v>319</v>
      </c>
      <c r="R8" s="309">
        <v>2E-3</v>
      </c>
      <c r="S8" s="309">
        <v>3.0000000000000001E-3</v>
      </c>
      <c r="T8" s="309">
        <v>1.0999999999999999E-2</v>
      </c>
      <c r="U8" s="309">
        <v>31.299481509662268</v>
      </c>
      <c r="V8" s="309">
        <f t="shared" si="47"/>
        <v>2845.4074099692971</v>
      </c>
      <c r="W8" s="309">
        <f t="shared" si="107"/>
        <v>5.6908148199385939</v>
      </c>
      <c r="X8" s="309">
        <f t="shared" si="4"/>
        <v>2.6082901258051887</v>
      </c>
      <c r="Y8" s="309">
        <f t="shared" si="5"/>
        <v>3.1299481509662272</v>
      </c>
      <c r="Z8" s="309">
        <f t="shared" si="6"/>
        <v>3.0825246941334052</v>
      </c>
      <c r="AA8" s="309">
        <f t="shared" si="7"/>
        <v>8.8207629709048216</v>
      </c>
      <c r="AC8">
        <v>6.248177156415549</v>
      </c>
      <c r="AD8">
        <f t="shared" si="48"/>
        <v>10.832802920903681</v>
      </c>
      <c r="AE8">
        <f t="shared" si="49"/>
        <v>3.0825246941334052</v>
      </c>
      <c r="AF8">
        <v>9.6846745924441002</v>
      </c>
      <c r="AG8">
        <v>3.3844292930584228</v>
      </c>
      <c r="AH8" s="306">
        <f t="shared" si="50"/>
        <v>1.1481283284595811</v>
      </c>
      <c r="AI8" s="306">
        <f t="shared" si="51"/>
        <v>0.30190459892501753</v>
      </c>
      <c r="AJ8" s="306"/>
      <c r="AM8" s="340">
        <v>0.93361111111111106</v>
      </c>
      <c r="AN8" s="341">
        <f t="shared" si="92"/>
        <v>45278.933611111112</v>
      </c>
      <c r="AO8" s="342" t="s">
        <v>324</v>
      </c>
      <c r="AP8" s="342">
        <v>0.01</v>
      </c>
      <c r="AQ8" s="342">
        <v>1.2E-2</v>
      </c>
      <c r="AR8" s="342">
        <v>1.4999999999999999E-2</v>
      </c>
      <c r="AS8" s="343">
        <v>36.958977416408857</v>
      </c>
      <c r="AT8" s="343">
        <f t="shared" si="52"/>
        <v>2463.9318277605907</v>
      </c>
      <c r="AU8" s="343">
        <f t="shared" si="53"/>
        <v>24.639318277605909</v>
      </c>
      <c r="AV8" s="343">
        <f t="shared" si="54"/>
        <v>2.3099360885255535</v>
      </c>
      <c r="AW8" s="343">
        <f t="shared" si="55"/>
        <v>2.6399269583149185</v>
      </c>
      <c r="AX8" s="343">
        <f t="shared" si="56"/>
        <v>22.329382189080356</v>
      </c>
      <c r="AY8" s="343">
        <f t="shared" si="57"/>
        <v>27.279245235920829</v>
      </c>
      <c r="BA8" s="340">
        <v>0.93361111111111106</v>
      </c>
      <c r="BB8" s="341">
        <f t="shared" ref="BB8:BB27" si="108">DATE(2023,12,18) + BA8</f>
        <v>45278.933611111112</v>
      </c>
      <c r="BC8" s="342" t="s">
        <v>324</v>
      </c>
      <c r="BD8" s="342">
        <v>0.01</v>
      </c>
      <c r="BE8" s="342">
        <v>1.2E-2</v>
      </c>
      <c r="BF8" s="342">
        <v>1.4999999999999999E-2</v>
      </c>
      <c r="BG8" s="343">
        <v>32.406150830717571</v>
      </c>
      <c r="BH8" s="343">
        <f t="shared" si="58"/>
        <v>2160.4100553811713</v>
      </c>
      <c r="BI8" s="343">
        <f t="shared" si="59"/>
        <v>21.604100553811715</v>
      </c>
      <c r="BJ8" s="343">
        <f t="shared" si="60"/>
        <v>2.0253844269198482</v>
      </c>
      <c r="BK8" s="343">
        <f t="shared" si="61"/>
        <v>2.3147250593369697</v>
      </c>
      <c r="BL8" s="343">
        <f t="shared" si="62"/>
        <v>19.578716126891866</v>
      </c>
      <c r="BM8" s="343">
        <f t="shared" si="63"/>
        <v>23.918825613148684</v>
      </c>
      <c r="BO8">
        <v>23.505892705454329</v>
      </c>
      <c r="BP8" s="306">
        <f t="shared" si="94"/>
        <v>27.279245235920829</v>
      </c>
      <c r="BQ8" s="306">
        <f t="shared" si="95"/>
        <v>19.578716126891866</v>
      </c>
      <c r="BR8">
        <v>26.024381209610151</v>
      </c>
      <c r="BS8">
        <v>21.302215264317987</v>
      </c>
      <c r="BT8" s="306">
        <f t="shared" si="96"/>
        <v>1.2548640263106776</v>
      </c>
      <c r="BU8" s="306">
        <f t="shared" si="97"/>
        <v>1.7234991374261206</v>
      </c>
      <c r="BY8" s="321">
        <v>0.93501157407407398</v>
      </c>
      <c r="BZ8" s="338">
        <f t="shared" si="98"/>
        <v>45278.935011574074</v>
      </c>
      <c r="CA8" s="311">
        <v>3</v>
      </c>
      <c r="CB8" s="311">
        <v>6.0000000000000001E-3</v>
      </c>
      <c r="CC8" s="311">
        <v>7.0000000000000001E-3</v>
      </c>
      <c r="CD8" s="311">
        <v>1.0999999999999999E-2</v>
      </c>
      <c r="CE8" s="312">
        <v>58.757549161810154</v>
      </c>
      <c r="CF8" s="312">
        <f t="shared" si="64"/>
        <v>5341.5953783463783</v>
      </c>
      <c r="CG8" s="312">
        <f t="shared" si="65"/>
        <v>32.049572270078272</v>
      </c>
      <c r="CH8" s="312">
        <f t="shared" si="66"/>
        <v>4.8964624301508461</v>
      </c>
      <c r="CI8" s="312">
        <f t="shared" si="67"/>
        <v>5.875754916181017</v>
      </c>
      <c r="CJ8" s="312">
        <f t="shared" si="68"/>
        <v>27.153109839927424</v>
      </c>
      <c r="CK8" s="312">
        <f t="shared" si="69"/>
        <v>37.925327186259288</v>
      </c>
      <c r="CM8" s="321">
        <v>0.93501157407407398</v>
      </c>
      <c r="CN8" s="338">
        <f t="shared" si="99"/>
        <v>45278.935011574074</v>
      </c>
      <c r="CO8" s="311">
        <v>3</v>
      </c>
      <c r="CP8" s="311">
        <v>6.0000000000000001E-3</v>
      </c>
      <c r="CQ8" s="311">
        <v>7.0000000000000001E-3</v>
      </c>
      <c r="CR8" s="311">
        <v>1.0999999999999999E-2</v>
      </c>
      <c r="CS8" s="312">
        <v>50.089248206573821</v>
      </c>
      <c r="CT8" s="312">
        <f t="shared" si="70"/>
        <v>4553.5680187794387</v>
      </c>
      <c r="CU8" s="312">
        <f t="shared" si="71"/>
        <v>27.321408112676632</v>
      </c>
      <c r="CV8" s="312">
        <f t="shared" si="72"/>
        <v>4.1741040172144848</v>
      </c>
      <c r="CW8" s="312">
        <f t="shared" si="73"/>
        <v>5.0089248206573833</v>
      </c>
      <c r="CX8" s="312">
        <f t="shared" si="74"/>
        <v>23.147304095462147</v>
      </c>
      <c r="CY8" s="312">
        <f t="shared" si="75"/>
        <v>32.330332933334013</v>
      </c>
      <c r="DA8">
        <v>29.633214374255726</v>
      </c>
      <c r="DB8" s="306">
        <f t="shared" si="100"/>
        <v>37.925327186259288</v>
      </c>
      <c r="DC8">
        <f t="shared" si="101"/>
        <v>23.147304095462147</v>
      </c>
      <c r="DD8">
        <v>35.065970342869278</v>
      </c>
      <c r="DE8">
        <v>25.105917733744434</v>
      </c>
      <c r="DF8" s="306">
        <f t="shared" si="102"/>
        <v>2.8593568433900103</v>
      </c>
      <c r="DG8" s="306">
        <f t="shared" si="103"/>
        <v>1.9586136382822872</v>
      </c>
      <c r="DK8" s="184">
        <v>0.93885416666666666</v>
      </c>
      <c r="DL8" s="336">
        <f t="shared" si="76"/>
        <v>45278.938854166663</v>
      </c>
      <c r="DM8" s="141" t="s">
        <v>366</v>
      </c>
      <c r="DN8" s="141">
        <v>8.0000000000000002E-3</v>
      </c>
      <c r="DO8" s="141">
        <v>1.2E-2</v>
      </c>
      <c r="DP8" s="141">
        <v>1.4E-2</v>
      </c>
      <c r="DQ8" s="198">
        <v>18.252371579047903</v>
      </c>
      <c r="DR8" s="198">
        <f t="shared" si="8"/>
        <v>1303.7408270748501</v>
      </c>
      <c r="DS8" s="198">
        <f t="shared" si="9"/>
        <v>10.4299266165988</v>
      </c>
      <c r="DT8" s="198">
        <f t="shared" si="10"/>
        <v>1.216824771936527</v>
      </c>
      <c r="DU8" s="198">
        <f t="shared" si="11"/>
        <v>1.4040285830036847</v>
      </c>
      <c r="DV8" s="198">
        <f t="shared" si="12"/>
        <v>9.2131018446622726</v>
      </c>
      <c r="DW8" s="198">
        <f t="shared" si="13"/>
        <v>11.833955199602485</v>
      </c>
      <c r="DY8" s="184">
        <v>0.93885416666666666</v>
      </c>
      <c r="DZ8" s="336">
        <f t="shared" si="77"/>
        <v>45278.938854166663</v>
      </c>
      <c r="EA8" s="141" t="s">
        <v>366</v>
      </c>
      <c r="EB8" s="141">
        <v>8.0000000000000002E-3</v>
      </c>
      <c r="EC8" s="141">
        <v>1.2E-2</v>
      </c>
      <c r="ED8" s="141">
        <v>1.4E-2</v>
      </c>
      <c r="EE8" s="198">
        <v>15.727321683690167</v>
      </c>
      <c r="EF8" s="198">
        <f t="shared" si="14"/>
        <v>1123.3801202635834</v>
      </c>
      <c r="EG8" s="198">
        <f t="shared" si="15"/>
        <v>8.9870409621086669</v>
      </c>
      <c r="EH8" s="198">
        <f t="shared" si="16"/>
        <v>1.0484881122460112</v>
      </c>
      <c r="EI8" s="198">
        <f t="shared" si="17"/>
        <v>1.2097939756684744</v>
      </c>
      <c r="EJ8" s="198">
        <f t="shared" si="18"/>
        <v>7.9385528498626554</v>
      </c>
      <c r="EK8" s="198">
        <f t="shared" si="19"/>
        <v>10.19683493777714</v>
      </c>
      <c r="EM8">
        <v>11.379480890312522</v>
      </c>
      <c r="EN8" s="306">
        <f t="shared" si="78"/>
        <v>11.833955199602485</v>
      </c>
      <c r="EO8" s="306">
        <f t="shared" si="79"/>
        <v>7.9385528498626554</v>
      </c>
      <c r="EP8">
        <v>12.911334087085361</v>
      </c>
      <c r="EQ8">
        <v>10.051874786442728</v>
      </c>
      <c r="ER8" s="306">
        <f t="shared" si="80"/>
        <v>-1.077378887482876</v>
      </c>
      <c r="ES8" s="306">
        <f t="shared" si="81"/>
        <v>2.1133219365800722</v>
      </c>
      <c r="EW8" s="324">
        <v>0.94291666666666663</v>
      </c>
      <c r="EX8" s="335">
        <f t="shared" si="82"/>
        <v>45278.942916666667</v>
      </c>
      <c r="EY8" s="314" t="s">
        <v>368</v>
      </c>
      <c r="EZ8" s="314">
        <v>4.0000000000000001E-3</v>
      </c>
      <c r="FA8" s="314"/>
      <c r="FB8" s="314">
        <v>0.02</v>
      </c>
      <c r="FC8" s="315">
        <v>126.13536809060692</v>
      </c>
      <c r="FD8" s="315">
        <f t="shared" si="20"/>
        <v>6306.7684045303458</v>
      </c>
      <c r="FE8" s="315">
        <f t="shared" si="21"/>
        <v>25.227073618121384</v>
      </c>
      <c r="FF8" s="315">
        <f t="shared" si="22"/>
        <v>6.0064460995527096</v>
      </c>
      <c r="FG8" s="315">
        <f t="shared" si="23"/>
        <v>6.6387035837161541</v>
      </c>
      <c r="FH8" s="315">
        <f t="shared" si="24"/>
        <v>19.220627518568676</v>
      </c>
      <c r="FI8" s="315">
        <f t="shared" si="25"/>
        <v>31.865777201837538</v>
      </c>
      <c r="FK8" s="324">
        <v>0.94291666666666663</v>
      </c>
      <c r="FL8" s="335">
        <f t="shared" si="83"/>
        <v>45278.942916666667</v>
      </c>
      <c r="FM8" s="314" t="s">
        <v>368</v>
      </c>
      <c r="FN8" s="314">
        <v>4.0000000000000001E-3</v>
      </c>
      <c r="FO8" s="314"/>
      <c r="FP8" s="314">
        <v>0.02</v>
      </c>
      <c r="FQ8" s="315">
        <v>114.05960934561111</v>
      </c>
      <c r="FR8" s="315">
        <f t="shared" si="26"/>
        <v>5702.9804672805549</v>
      </c>
      <c r="FS8" s="315">
        <f t="shared" si="27"/>
        <v>22.811921869122219</v>
      </c>
      <c r="FT8" s="315">
        <f t="shared" si="28"/>
        <v>5.4314099688386239</v>
      </c>
      <c r="FU8" s="315">
        <f t="shared" si="29"/>
        <v>6.0031373339795318</v>
      </c>
      <c r="FV8" s="315">
        <f t="shared" si="30"/>
        <v>17.380511900283594</v>
      </c>
      <c r="FW8" s="315">
        <f t="shared" si="31"/>
        <v>28.81505920310175</v>
      </c>
      <c r="FY8">
        <v>24.357820855000085</v>
      </c>
      <c r="FZ8" s="306">
        <f t="shared" si="84"/>
        <v>31.865777201837538</v>
      </c>
      <c r="GA8" s="306">
        <f t="shared" si="85"/>
        <v>17.380511900283594</v>
      </c>
      <c r="GB8">
        <v>30.767773711579053</v>
      </c>
      <c r="GC8">
        <v>18.558339699047686</v>
      </c>
      <c r="GD8" s="306">
        <f t="shared" si="86"/>
        <v>1.0980034902584848</v>
      </c>
      <c r="GE8" s="306">
        <f t="shared" si="87"/>
        <v>1.1778277987640919</v>
      </c>
      <c r="GI8" s="325">
        <v>0.95927083333333341</v>
      </c>
      <c r="GJ8" s="334">
        <f t="shared" si="104"/>
        <v>45278.959270833337</v>
      </c>
      <c r="GK8" s="316" t="s">
        <v>371</v>
      </c>
      <c r="GL8" s="316">
        <v>5.0000000000000001E-3</v>
      </c>
      <c r="GM8" s="316">
        <v>0.02</v>
      </c>
      <c r="GN8" s="316">
        <v>0.03</v>
      </c>
      <c r="GO8" s="317">
        <v>69.507677901413842</v>
      </c>
      <c r="GP8" s="317">
        <f t="shared" si="32"/>
        <v>2316.922596713795</v>
      </c>
      <c r="GQ8" s="317">
        <f t="shared" si="33"/>
        <v>11.584612983568976</v>
      </c>
      <c r="GR8" s="317">
        <f t="shared" si="34"/>
        <v>2.2421831581101244</v>
      </c>
      <c r="GS8" s="317">
        <f t="shared" si="35"/>
        <v>2.396816479359098</v>
      </c>
      <c r="GT8" s="317">
        <f t="shared" si="36"/>
        <v>9.3424298254588507</v>
      </c>
      <c r="GU8" s="317">
        <f t="shared" si="37"/>
        <v>13.981429462928073</v>
      </c>
      <c r="GW8" s="325">
        <v>0.95927083333333341</v>
      </c>
      <c r="GX8" s="334">
        <f t="shared" si="105"/>
        <v>45278.959270833337</v>
      </c>
      <c r="GY8" s="316" t="s">
        <v>371</v>
      </c>
      <c r="GZ8" s="316">
        <v>5.0000000000000001E-3</v>
      </c>
      <c r="HA8" s="316">
        <v>0.02</v>
      </c>
      <c r="HB8" s="316">
        <v>0.03</v>
      </c>
      <c r="HC8" s="317">
        <v>57.971859394248469</v>
      </c>
      <c r="HD8" s="317">
        <f t="shared" si="38"/>
        <v>1932.3953131416156</v>
      </c>
      <c r="HE8" s="317">
        <f t="shared" si="39"/>
        <v>9.6619765657080787</v>
      </c>
      <c r="HF8" s="317">
        <f t="shared" si="40"/>
        <v>1.8700599804596283</v>
      </c>
      <c r="HG8" s="317">
        <f t="shared" si="41"/>
        <v>1.9990296342844303</v>
      </c>
      <c r="HH8" s="317">
        <f t="shared" si="42"/>
        <v>7.7919165852484502</v>
      </c>
      <c r="HI8" s="317">
        <f t="shared" si="43"/>
        <v>11.661006199992508</v>
      </c>
      <c r="HK8">
        <v>10.66987211855329</v>
      </c>
      <c r="HL8" s="306">
        <f t="shared" si="88"/>
        <v>13.981429462928073</v>
      </c>
      <c r="HM8" s="306">
        <f t="shared" si="89"/>
        <v>7.7919165852484502</v>
      </c>
      <c r="HN8">
        <v>12.877431867219487</v>
      </c>
      <c r="HO8">
        <v>8.6047355794784597</v>
      </c>
      <c r="HP8" s="306">
        <f t="shared" si="90"/>
        <v>1.1039975957085861</v>
      </c>
      <c r="HQ8" s="306">
        <f t="shared" si="91"/>
        <v>0.81281899423000947</v>
      </c>
    </row>
    <row r="9" spans="1:290" x14ac:dyDescent="0.25">
      <c r="A9" s="322">
        <v>0.96182870370370377</v>
      </c>
      <c r="B9" s="339">
        <f t="shared" si="44"/>
        <v>45278.961828703701</v>
      </c>
      <c r="C9" s="309" t="s">
        <v>319</v>
      </c>
      <c r="D9" s="309">
        <v>3.0000000000000001E-3</v>
      </c>
      <c r="E9" s="309">
        <v>3.0000000000000001E-3</v>
      </c>
      <c r="F9" s="309">
        <v>1.0999999999999999E-2</v>
      </c>
      <c r="G9" s="309">
        <v>38.438978106432415</v>
      </c>
      <c r="H9" s="309">
        <f t="shared" si="45"/>
        <v>3494.4525551302199</v>
      </c>
      <c r="I9" s="309">
        <f t="shared" si="106"/>
        <v>10.48335766539066</v>
      </c>
      <c r="J9" s="309">
        <f t="shared" si="0"/>
        <v>3.2032481755360345</v>
      </c>
      <c r="K9" s="309">
        <f t="shared" si="1"/>
        <v>3.8438978106432424</v>
      </c>
      <c r="L9" s="309">
        <f t="shared" si="2"/>
        <v>7.2801094898546257</v>
      </c>
      <c r="M9" s="309">
        <f t="shared" si="3"/>
        <v>14.327255476033901</v>
      </c>
      <c r="O9" s="322">
        <v>0.96182870370370377</v>
      </c>
      <c r="P9" s="339">
        <f t="shared" si="46"/>
        <v>45278.961828703701</v>
      </c>
      <c r="Q9" s="309" t="s">
        <v>319</v>
      </c>
      <c r="R9" s="309">
        <v>3.0000000000000001E-3</v>
      </c>
      <c r="S9" s="309">
        <v>3.0000000000000001E-3</v>
      </c>
      <c r="T9" s="309">
        <v>1.0999999999999999E-2</v>
      </c>
      <c r="U9" s="309">
        <v>31.299481509662268</v>
      </c>
      <c r="V9" s="309">
        <f t="shared" si="47"/>
        <v>2845.4074099692971</v>
      </c>
      <c r="W9" s="309">
        <f t="shared" si="107"/>
        <v>8.5362222299078923</v>
      </c>
      <c r="X9" s="309">
        <f t="shared" si="4"/>
        <v>2.6082901258051887</v>
      </c>
      <c r="Y9" s="309">
        <f t="shared" si="5"/>
        <v>3.1299481509662272</v>
      </c>
      <c r="Z9" s="309">
        <f t="shared" si="6"/>
        <v>5.9279321041027035</v>
      </c>
      <c r="AA9" s="309">
        <f t="shared" si="7"/>
        <v>11.666170380874119</v>
      </c>
      <c r="AC9">
        <v>9.3722657346233227</v>
      </c>
      <c r="AD9">
        <f t="shared" si="48"/>
        <v>14.327255476033901</v>
      </c>
      <c r="AE9">
        <f t="shared" si="49"/>
        <v>5.9279321041027035</v>
      </c>
      <c r="AF9">
        <v>12.808763170651876</v>
      </c>
      <c r="AG9">
        <v>6.5085178712661964</v>
      </c>
      <c r="AH9" s="306">
        <f t="shared" si="50"/>
        <v>1.5184923053820256</v>
      </c>
      <c r="AI9" s="306">
        <f t="shared" si="51"/>
        <v>0.58058576716349286</v>
      </c>
      <c r="AJ9" s="306"/>
      <c r="AM9" s="340">
        <v>0.93374999999999997</v>
      </c>
      <c r="AN9" s="341">
        <f t="shared" si="92"/>
        <v>45278.933749999997</v>
      </c>
      <c r="AO9" s="342" t="s">
        <v>324</v>
      </c>
      <c r="AP9" s="342">
        <v>8.9999999999999993E-3</v>
      </c>
      <c r="AQ9" s="342">
        <v>1.2E-2</v>
      </c>
      <c r="AR9" s="342">
        <v>1.4999999999999999E-2</v>
      </c>
      <c r="AS9" s="343">
        <v>36.958977416408857</v>
      </c>
      <c r="AT9" s="343">
        <f t="shared" si="52"/>
        <v>2463.9318277605907</v>
      </c>
      <c r="AU9" s="343">
        <f t="shared" si="53"/>
        <v>22.175386449845316</v>
      </c>
      <c r="AV9" s="343">
        <f t="shared" si="54"/>
        <v>2.3099360885255535</v>
      </c>
      <c r="AW9" s="343">
        <f t="shared" si="55"/>
        <v>2.6399269583149185</v>
      </c>
      <c r="AX9" s="343">
        <f t="shared" si="56"/>
        <v>19.865450361319763</v>
      </c>
      <c r="AY9" s="343">
        <f t="shared" si="57"/>
        <v>24.815313408160236</v>
      </c>
      <c r="BA9" s="340">
        <v>0.93374999999999997</v>
      </c>
      <c r="BB9" s="341">
        <f t="shared" si="108"/>
        <v>45278.933749999997</v>
      </c>
      <c r="BC9" s="342" t="s">
        <v>324</v>
      </c>
      <c r="BD9" s="342">
        <v>8.9999999999999993E-3</v>
      </c>
      <c r="BE9" s="342">
        <v>1.2E-2</v>
      </c>
      <c r="BF9" s="342">
        <v>1.4999999999999999E-2</v>
      </c>
      <c r="BG9" s="343">
        <v>32.406150830717571</v>
      </c>
      <c r="BH9" s="343">
        <f t="shared" si="58"/>
        <v>2160.4100553811713</v>
      </c>
      <c r="BI9" s="343">
        <f t="shared" si="59"/>
        <v>19.443690498430541</v>
      </c>
      <c r="BJ9" s="343">
        <f t="shared" si="60"/>
        <v>2.0253844269198482</v>
      </c>
      <c r="BK9" s="343">
        <f t="shared" si="61"/>
        <v>2.3147250593369697</v>
      </c>
      <c r="BL9" s="343">
        <f t="shared" si="62"/>
        <v>17.418306071510692</v>
      </c>
      <c r="BM9" s="343">
        <f t="shared" si="63"/>
        <v>21.75841555776751</v>
      </c>
      <c r="BO9">
        <v>21.155303434908895</v>
      </c>
      <c r="BP9" s="306">
        <f t="shared" si="94"/>
        <v>24.815313408160236</v>
      </c>
      <c r="BQ9" s="306">
        <f t="shared" si="95"/>
        <v>17.418306071510692</v>
      </c>
      <c r="BR9">
        <v>23.673791939064717</v>
      </c>
      <c r="BS9">
        <v>18.951625993772552</v>
      </c>
      <c r="BT9" s="306">
        <f t="shared" si="96"/>
        <v>1.1415214690955189</v>
      </c>
      <c r="BU9" s="306">
        <f t="shared" si="97"/>
        <v>1.5333199222618603</v>
      </c>
      <c r="BY9" s="321">
        <v>0.93510416666666663</v>
      </c>
      <c r="BZ9" s="338">
        <f t="shared" si="98"/>
        <v>45278.935104166667</v>
      </c>
      <c r="CA9" s="311">
        <v>3</v>
      </c>
      <c r="CB9" s="311">
        <v>5.0000000000000001E-3</v>
      </c>
      <c r="CC9" s="311">
        <v>8.0000000000000002E-3</v>
      </c>
      <c r="CD9" s="311">
        <v>1.0999999999999999E-2</v>
      </c>
      <c r="CE9" s="312">
        <v>58.757549161810154</v>
      </c>
      <c r="CF9" s="312">
        <f t="shared" si="64"/>
        <v>5341.5953783463783</v>
      </c>
      <c r="CG9" s="312">
        <f t="shared" si="65"/>
        <v>26.707976891731892</v>
      </c>
      <c r="CH9" s="312">
        <f t="shared" si="66"/>
        <v>4.8964624301508461</v>
      </c>
      <c r="CI9" s="312">
        <f t="shared" si="67"/>
        <v>5.875754916181017</v>
      </c>
      <c r="CJ9" s="312">
        <f t="shared" si="68"/>
        <v>21.811514461581048</v>
      </c>
      <c r="CK9" s="312">
        <f t="shared" si="69"/>
        <v>32.583731807912912</v>
      </c>
      <c r="CM9" s="321">
        <v>0.93510416666666663</v>
      </c>
      <c r="CN9" s="338">
        <f t="shared" si="99"/>
        <v>45278.935104166667</v>
      </c>
      <c r="CO9" s="311">
        <v>3</v>
      </c>
      <c r="CP9" s="311">
        <v>5.0000000000000001E-3</v>
      </c>
      <c r="CQ9" s="311">
        <v>8.0000000000000002E-3</v>
      </c>
      <c r="CR9" s="311">
        <v>1.0999999999999999E-2</v>
      </c>
      <c r="CS9" s="312">
        <v>50.089248206573821</v>
      </c>
      <c r="CT9" s="312">
        <f t="shared" si="70"/>
        <v>4553.5680187794387</v>
      </c>
      <c r="CU9" s="312">
        <f t="shared" si="71"/>
        <v>22.767840093897195</v>
      </c>
      <c r="CV9" s="312">
        <f t="shared" si="72"/>
        <v>4.1741040172144848</v>
      </c>
      <c r="CW9" s="312">
        <f t="shared" si="73"/>
        <v>5.0089248206573833</v>
      </c>
      <c r="CX9" s="312">
        <f t="shared" si="74"/>
        <v>18.59373607668271</v>
      </c>
      <c r="CY9" s="312">
        <f t="shared" si="75"/>
        <v>27.77676491455458</v>
      </c>
      <c r="DA9">
        <v>24.694345311879772</v>
      </c>
      <c r="DB9" s="306">
        <f t="shared" si="100"/>
        <v>32.583731807912912</v>
      </c>
      <c r="DC9">
        <f t="shared" si="101"/>
        <v>18.59373607668271</v>
      </c>
      <c r="DD9">
        <v>30.127101280493321</v>
      </c>
      <c r="DE9">
        <v>20.167048671368484</v>
      </c>
      <c r="DF9" s="306">
        <f t="shared" si="102"/>
        <v>2.4566305274195912</v>
      </c>
      <c r="DG9" s="306">
        <f t="shared" si="103"/>
        <v>1.573312594685774</v>
      </c>
      <c r="DK9" s="184">
        <v>0.93890046296296292</v>
      </c>
      <c r="DL9" s="336">
        <f t="shared" si="76"/>
        <v>45278.938900462963</v>
      </c>
      <c r="DM9" s="141" t="s">
        <v>366</v>
      </c>
      <c r="DN9" s="141">
        <v>1.2E-2</v>
      </c>
      <c r="DO9" s="141">
        <v>1.2E-2</v>
      </c>
      <c r="DP9" s="141">
        <v>1.4E-2</v>
      </c>
      <c r="DQ9" s="198">
        <v>18.252371579047903</v>
      </c>
      <c r="DR9" s="198">
        <f t="shared" si="8"/>
        <v>1303.7408270748501</v>
      </c>
      <c r="DS9" s="198">
        <f t="shared" si="9"/>
        <v>15.644889924898202</v>
      </c>
      <c r="DT9" s="198">
        <f t="shared" si="10"/>
        <v>1.216824771936527</v>
      </c>
      <c r="DU9" s="198">
        <f t="shared" si="11"/>
        <v>1.4040285830036847</v>
      </c>
      <c r="DV9" s="198">
        <f t="shared" si="12"/>
        <v>14.428065152961675</v>
      </c>
      <c r="DW9" s="198">
        <f t="shared" si="13"/>
        <v>17.048918507901888</v>
      </c>
      <c r="DY9" s="184">
        <v>0.93890046296296292</v>
      </c>
      <c r="DZ9" s="336">
        <f t="shared" si="77"/>
        <v>45278.938900462963</v>
      </c>
      <c r="EA9" s="141" t="s">
        <v>366</v>
      </c>
      <c r="EB9" s="141">
        <v>1.2E-2</v>
      </c>
      <c r="EC9" s="141">
        <v>1.2E-2</v>
      </c>
      <c r="ED9" s="141">
        <v>1.4E-2</v>
      </c>
      <c r="EE9" s="198">
        <v>15.727321683690167</v>
      </c>
      <c r="EF9" s="198">
        <f t="shared" si="14"/>
        <v>1123.3801202635834</v>
      </c>
      <c r="EG9" s="198">
        <f t="shared" si="15"/>
        <v>13.480561443163001</v>
      </c>
      <c r="EH9" s="198">
        <f t="shared" si="16"/>
        <v>1.0484881122460112</v>
      </c>
      <c r="EI9" s="198">
        <f t="shared" si="17"/>
        <v>1.2097939756684744</v>
      </c>
      <c r="EJ9" s="198">
        <f t="shared" si="18"/>
        <v>12.432073330916991</v>
      </c>
      <c r="EK9" s="198">
        <f t="shared" si="19"/>
        <v>14.690355418831476</v>
      </c>
      <c r="EM9">
        <v>17.069221335468782</v>
      </c>
      <c r="EN9" s="306">
        <f t="shared" si="78"/>
        <v>17.048918507901888</v>
      </c>
      <c r="EO9" s="306">
        <f t="shared" si="79"/>
        <v>12.432073330916991</v>
      </c>
      <c r="EP9">
        <v>18.601074532241622</v>
      </c>
      <c r="EQ9">
        <v>15.741615231598988</v>
      </c>
      <c r="ER9" s="306">
        <f t="shared" si="80"/>
        <v>-1.5521560243397339</v>
      </c>
      <c r="ES9" s="306">
        <f t="shared" si="81"/>
        <v>3.3095419006819977</v>
      </c>
      <c r="EW9" s="324">
        <v>0.94299768518518512</v>
      </c>
      <c r="EX9" s="335">
        <f t="shared" si="82"/>
        <v>45278.942997685182</v>
      </c>
      <c r="EY9" s="314" t="s">
        <v>368</v>
      </c>
      <c r="EZ9" s="314">
        <v>6.0000000000000001E-3</v>
      </c>
      <c r="FA9" s="314"/>
      <c r="FB9" s="314">
        <v>0.02</v>
      </c>
      <c r="FC9" s="315">
        <v>126.13536809060692</v>
      </c>
      <c r="FD9" s="315">
        <f t="shared" si="20"/>
        <v>6306.7684045303458</v>
      </c>
      <c r="FE9" s="315">
        <f t="shared" si="21"/>
        <v>37.840610427182078</v>
      </c>
      <c r="FF9" s="315">
        <f t="shared" si="22"/>
        <v>6.0064460995527096</v>
      </c>
      <c r="FG9" s="315">
        <f t="shared" si="23"/>
        <v>6.6387035837161541</v>
      </c>
      <c r="FH9" s="315">
        <f t="shared" si="24"/>
        <v>31.834164327629367</v>
      </c>
      <c r="FI9" s="315">
        <f t="shared" si="25"/>
        <v>44.479314010898236</v>
      </c>
      <c r="FK9" s="324">
        <v>0.94299768518518512</v>
      </c>
      <c r="FL9" s="335">
        <f t="shared" si="83"/>
        <v>45278.942997685182</v>
      </c>
      <c r="FM9" s="314" t="s">
        <v>368</v>
      </c>
      <c r="FN9" s="314">
        <v>6.0000000000000001E-3</v>
      </c>
      <c r="FO9" s="314"/>
      <c r="FP9" s="314">
        <v>0.02</v>
      </c>
      <c r="FQ9" s="315">
        <v>114.05960934561111</v>
      </c>
      <c r="FR9" s="315">
        <f t="shared" si="26"/>
        <v>5702.9804672805549</v>
      </c>
      <c r="FS9" s="315">
        <f t="shared" si="27"/>
        <v>34.217882803683331</v>
      </c>
      <c r="FT9" s="315">
        <f t="shared" si="28"/>
        <v>5.4314099688386239</v>
      </c>
      <c r="FU9" s="315">
        <f t="shared" si="29"/>
        <v>6.0031373339795318</v>
      </c>
      <c r="FV9" s="315">
        <f t="shared" si="30"/>
        <v>28.786472834844709</v>
      </c>
      <c r="FW9" s="315">
        <f t="shared" si="31"/>
        <v>40.221020137662862</v>
      </c>
      <c r="FY9">
        <v>36.536731282500128</v>
      </c>
      <c r="FZ9" s="306">
        <f t="shared" si="84"/>
        <v>44.479314010898236</v>
      </c>
      <c r="GA9" s="306">
        <f t="shared" si="85"/>
        <v>28.786472834844709</v>
      </c>
      <c r="GB9">
        <v>42.946684139079096</v>
      </c>
      <c r="GC9">
        <v>30.737250126547728</v>
      </c>
      <c r="GD9" s="306">
        <f t="shared" si="86"/>
        <v>1.5326298718191396</v>
      </c>
      <c r="GE9" s="306">
        <f t="shared" si="87"/>
        <v>1.9507772917030195</v>
      </c>
      <c r="GI9" s="325">
        <v>0.95937499999999998</v>
      </c>
      <c r="GJ9" s="334">
        <f t="shared" si="104"/>
        <v>45278.959374999999</v>
      </c>
      <c r="GK9" s="316" t="s">
        <v>371</v>
      </c>
      <c r="GL9" s="316">
        <v>7.0000000000000001E-3</v>
      </c>
      <c r="GM9" s="316">
        <v>2.1000000000000001E-2</v>
      </c>
      <c r="GN9" s="316">
        <v>0.03</v>
      </c>
      <c r="GO9" s="317">
        <v>69.507677901413842</v>
      </c>
      <c r="GP9" s="317">
        <f t="shared" si="32"/>
        <v>2316.922596713795</v>
      </c>
      <c r="GQ9" s="317">
        <f t="shared" si="33"/>
        <v>16.218458176996567</v>
      </c>
      <c r="GR9" s="317">
        <f t="shared" si="34"/>
        <v>2.2421831581101244</v>
      </c>
      <c r="GS9" s="317">
        <f t="shared" si="35"/>
        <v>2.396816479359098</v>
      </c>
      <c r="GT9" s="317">
        <f t="shared" si="36"/>
        <v>13.976275018886442</v>
      </c>
      <c r="GU9" s="317">
        <f t="shared" si="37"/>
        <v>18.615274656355666</v>
      </c>
      <c r="GW9" s="325">
        <v>0.95937499999999998</v>
      </c>
      <c r="GX9" s="334">
        <f t="shared" si="105"/>
        <v>45278.959374999999</v>
      </c>
      <c r="GY9" s="316" t="s">
        <v>371</v>
      </c>
      <c r="GZ9" s="316">
        <v>7.0000000000000001E-3</v>
      </c>
      <c r="HA9" s="316">
        <v>2.1000000000000001E-2</v>
      </c>
      <c r="HB9" s="316">
        <v>0.03</v>
      </c>
      <c r="HC9" s="317">
        <v>57.971859394248469</v>
      </c>
      <c r="HD9" s="317">
        <f t="shared" si="38"/>
        <v>1932.3953131416156</v>
      </c>
      <c r="HE9" s="317">
        <f t="shared" si="39"/>
        <v>13.52676719199131</v>
      </c>
      <c r="HF9" s="317">
        <f t="shared" si="40"/>
        <v>1.8700599804596283</v>
      </c>
      <c r="HG9" s="317">
        <f t="shared" si="41"/>
        <v>1.9990296342844303</v>
      </c>
      <c r="HH9" s="317">
        <f t="shared" si="42"/>
        <v>11.656707211531682</v>
      </c>
      <c r="HI9" s="317">
        <f t="shared" si="43"/>
        <v>15.525796826275739</v>
      </c>
      <c r="HK9">
        <v>14.937820965974606</v>
      </c>
      <c r="HL9" s="306">
        <f t="shared" si="88"/>
        <v>18.615274656355666</v>
      </c>
      <c r="HM9" s="306">
        <f t="shared" si="89"/>
        <v>11.656707211531682</v>
      </c>
      <c r="HN9">
        <v>17.145380714640805</v>
      </c>
      <c r="HO9">
        <v>12.872684426899776</v>
      </c>
      <c r="HP9" s="306">
        <f t="shared" si="90"/>
        <v>1.4698939417148615</v>
      </c>
      <c r="HQ9" s="306">
        <f t="shared" si="91"/>
        <v>1.2159772153680937</v>
      </c>
    </row>
    <row r="10" spans="1:290" x14ac:dyDescent="0.25">
      <c r="A10" s="322">
        <v>0.96534722222222225</v>
      </c>
      <c r="B10" s="339">
        <f t="shared" si="44"/>
        <v>45278.96534722222</v>
      </c>
      <c r="C10" s="309" t="s">
        <v>319</v>
      </c>
      <c r="D10" s="309">
        <v>3.0000000000000001E-3</v>
      </c>
      <c r="E10" s="309">
        <v>5.0000000000000001E-3</v>
      </c>
      <c r="F10" s="309">
        <v>1.0999999999999999E-2</v>
      </c>
      <c r="G10" s="309">
        <v>38.438978106432415</v>
      </c>
      <c r="H10" s="309">
        <f t="shared" si="45"/>
        <v>3494.4525551302199</v>
      </c>
      <c r="I10" s="309">
        <f t="shared" si="106"/>
        <v>10.48335766539066</v>
      </c>
      <c r="J10" s="309">
        <f t="shared" si="0"/>
        <v>3.2032481755360345</v>
      </c>
      <c r="K10" s="309">
        <f t="shared" si="1"/>
        <v>3.8438978106432424</v>
      </c>
      <c r="L10" s="309">
        <f t="shared" si="2"/>
        <v>7.2801094898546257</v>
      </c>
      <c r="M10" s="309">
        <f t="shared" si="3"/>
        <v>14.327255476033901</v>
      </c>
      <c r="O10" s="322">
        <v>0.96534722222222225</v>
      </c>
      <c r="P10" s="339">
        <f t="shared" si="46"/>
        <v>45278.96534722222</v>
      </c>
      <c r="Q10" s="309" t="s">
        <v>319</v>
      </c>
      <c r="R10" s="309">
        <v>3.0000000000000001E-3</v>
      </c>
      <c r="S10" s="309">
        <v>5.0000000000000001E-3</v>
      </c>
      <c r="T10" s="309">
        <v>1.0999999999999999E-2</v>
      </c>
      <c r="U10" s="309">
        <v>31.299481509662268</v>
      </c>
      <c r="V10" s="309">
        <f t="shared" si="47"/>
        <v>2845.4074099692971</v>
      </c>
      <c r="W10" s="309">
        <f t="shared" si="107"/>
        <v>8.5362222299078923</v>
      </c>
      <c r="X10" s="309">
        <f t="shared" si="4"/>
        <v>2.6082901258051887</v>
      </c>
      <c r="Y10" s="309">
        <f t="shared" si="5"/>
        <v>3.1299481509662272</v>
      </c>
      <c r="Z10" s="309">
        <f t="shared" si="6"/>
        <v>5.9279321041027035</v>
      </c>
      <c r="AA10" s="309">
        <f t="shared" si="7"/>
        <v>11.666170380874119</v>
      </c>
      <c r="AC10">
        <v>9.3722657346233227</v>
      </c>
      <c r="AD10">
        <f t="shared" si="48"/>
        <v>14.327255476033901</v>
      </c>
      <c r="AE10">
        <f t="shared" si="49"/>
        <v>5.9279321041027035</v>
      </c>
      <c r="AF10">
        <v>12.808763170651876</v>
      </c>
      <c r="AG10">
        <v>6.5085178712661964</v>
      </c>
      <c r="AH10" s="306">
        <f t="shared" si="50"/>
        <v>1.5184923053820256</v>
      </c>
      <c r="AI10" s="306">
        <f t="shared" si="51"/>
        <v>0.58058576716349286</v>
      </c>
      <c r="AJ10" s="306"/>
      <c r="AM10" s="340">
        <v>0.93388888888888888</v>
      </c>
      <c r="AN10" s="341">
        <f t="shared" si="92"/>
        <v>45278.933888888889</v>
      </c>
      <c r="AO10" s="342" t="s">
        <v>324</v>
      </c>
      <c r="AP10" s="342">
        <v>0.01</v>
      </c>
      <c r="AQ10" s="342">
        <v>1.2E-2</v>
      </c>
      <c r="AR10" s="342">
        <v>1.4999999999999999E-2</v>
      </c>
      <c r="AS10" s="343">
        <v>36.958977416408857</v>
      </c>
      <c r="AT10" s="343">
        <f t="shared" si="52"/>
        <v>2463.9318277605907</v>
      </c>
      <c r="AU10" s="343">
        <f t="shared" si="53"/>
        <v>24.639318277605909</v>
      </c>
      <c r="AV10" s="343">
        <f t="shared" si="54"/>
        <v>2.3099360885255535</v>
      </c>
      <c r="AW10" s="343">
        <f t="shared" si="55"/>
        <v>2.6399269583149185</v>
      </c>
      <c r="AX10" s="343">
        <f t="shared" si="56"/>
        <v>22.329382189080356</v>
      </c>
      <c r="AY10" s="343">
        <f t="shared" si="57"/>
        <v>27.279245235920829</v>
      </c>
      <c r="BA10" s="340">
        <v>0.93388888888888888</v>
      </c>
      <c r="BB10" s="341">
        <f t="shared" si="108"/>
        <v>45278.933888888889</v>
      </c>
      <c r="BC10" s="342" t="s">
        <v>324</v>
      </c>
      <c r="BD10" s="342">
        <v>0.01</v>
      </c>
      <c r="BE10" s="342">
        <v>1.2E-2</v>
      </c>
      <c r="BF10" s="342">
        <v>1.4999999999999999E-2</v>
      </c>
      <c r="BG10" s="343">
        <v>32.406150830717571</v>
      </c>
      <c r="BH10" s="343">
        <f t="shared" si="58"/>
        <v>2160.4100553811713</v>
      </c>
      <c r="BI10" s="343">
        <f t="shared" si="59"/>
        <v>21.604100553811715</v>
      </c>
      <c r="BJ10" s="343">
        <f t="shared" si="60"/>
        <v>2.0253844269198482</v>
      </c>
      <c r="BK10" s="343">
        <f t="shared" si="61"/>
        <v>2.3147250593369697</v>
      </c>
      <c r="BL10" s="343">
        <f t="shared" si="62"/>
        <v>19.578716126891866</v>
      </c>
      <c r="BM10" s="343">
        <f t="shared" si="63"/>
        <v>23.918825613148684</v>
      </c>
      <c r="BO10">
        <v>23.505892705454329</v>
      </c>
      <c r="BP10" s="306">
        <f t="shared" si="94"/>
        <v>27.279245235920829</v>
      </c>
      <c r="BQ10" s="306">
        <f t="shared" si="95"/>
        <v>19.578716126891866</v>
      </c>
      <c r="BR10">
        <v>26.024381209610151</v>
      </c>
      <c r="BS10">
        <v>21.302215264317987</v>
      </c>
      <c r="BT10" s="306">
        <f t="shared" si="96"/>
        <v>1.2548640263106776</v>
      </c>
      <c r="BU10" s="306">
        <f t="shared" si="97"/>
        <v>1.7234991374261206</v>
      </c>
      <c r="BY10" s="321">
        <v>0.93524305555555554</v>
      </c>
      <c r="BZ10" s="338">
        <f t="shared" si="98"/>
        <v>45278.935243055559</v>
      </c>
      <c r="CA10" s="311">
        <v>3</v>
      </c>
      <c r="CB10" s="311">
        <v>8.9999999999999993E-3</v>
      </c>
      <c r="CC10" s="311">
        <v>8.9999999999999993E-3</v>
      </c>
      <c r="CD10" s="311">
        <v>1.0999999999999999E-2</v>
      </c>
      <c r="CE10" s="312">
        <v>58.757549161810154</v>
      </c>
      <c r="CF10" s="312">
        <f t="shared" si="64"/>
        <v>5341.5953783463783</v>
      </c>
      <c r="CG10" s="312">
        <f t="shared" si="65"/>
        <v>48.074358405117401</v>
      </c>
      <c r="CH10" s="312">
        <f t="shared" si="66"/>
        <v>4.8964624301508461</v>
      </c>
      <c r="CI10" s="312">
        <f t="shared" si="67"/>
        <v>5.875754916181017</v>
      </c>
      <c r="CJ10" s="312">
        <f t="shared" si="68"/>
        <v>43.177895974966553</v>
      </c>
      <c r="CK10" s="312">
        <f t="shared" si="69"/>
        <v>53.950113321298417</v>
      </c>
      <c r="CM10" s="321">
        <v>0.93524305555555554</v>
      </c>
      <c r="CN10" s="338">
        <f t="shared" si="99"/>
        <v>45278.935243055559</v>
      </c>
      <c r="CO10" s="311">
        <v>3</v>
      </c>
      <c r="CP10" s="311">
        <v>8.9999999999999993E-3</v>
      </c>
      <c r="CQ10" s="311">
        <v>8.9999999999999993E-3</v>
      </c>
      <c r="CR10" s="311">
        <v>1.0999999999999999E-2</v>
      </c>
      <c r="CS10" s="312">
        <v>50.089248206573821</v>
      </c>
      <c r="CT10" s="312">
        <f t="shared" si="70"/>
        <v>4553.5680187794387</v>
      </c>
      <c r="CU10" s="312">
        <f t="shared" si="71"/>
        <v>40.982112169014947</v>
      </c>
      <c r="CV10" s="312">
        <f t="shared" si="72"/>
        <v>4.1741040172144848</v>
      </c>
      <c r="CW10" s="312">
        <f t="shared" si="73"/>
        <v>5.0089248206573833</v>
      </c>
      <c r="CX10" s="312">
        <f t="shared" si="74"/>
        <v>36.808008151800465</v>
      </c>
      <c r="CY10" s="312">
        <f t="shared" si="75"/>
        <v>45.991036989672331</v>
      </c>
      <c r="DA10">
        <v>44.44982156138358</v>
      </c>
      <c r="DB10" s="306">
        <f t="shared" si="100"/>
        <v>53.950113321298417</v>
      </c>
      <c r="DC10">
        <f t="shared" si="101"/>
        <v>36.808008151800465</v>
      </c>
      <c r="DD10">
        <v>49.882577529997128</v>
      </c>
      <c r="DE10">
        <v>39.922524920872291</v>
      </c>
      <c r="DF10" s="306">
        <f t="shared" si="102"/>
        <v>4.0675357913012888</v>
      </c>
      <c r="DG10" s="306">
        <f t="shared" si="103"/>
        <v>3.1145167690718267</v>
      </c>
      <c r="DK10" s="184">
        <v>0.93893518518518526</v>
      </c>
      <c r="DL10" s="336">
        <f t="shared" si="76"/>
        <v>45278.938935185186</v>
      </c>
      <c r="DM10" s="141" t="s">
        <v>366</v>
      </c>
      <c r="DN10" s="141">
        <v>1.0999999999999999E-2</v>
      </c>
      <c r="DO10" s="141">
        <v>1.2E-2</v>
      </c>
      <c r="DP10" s="141">
        <v>1.4E-2</v>
      </c>
      <c r="DQ10" s="198">
        <v>18.252371579047903</v>
      </c>
      <c r="DR10" s="198">
        <f t="shared" si="8"/>
        <v>1303.7408270748501</v>
      </c>
      <c r="DS10" s="198">
        <f t="shared" si="9"/>
        <v>14.341149097823351</v>
      </c>
      <c r="DT10" s="198">
        <f t="shared" si="10"/>
        <v>1.216824771936527</v>
      </c>
      <c r="DU10" s="198">
        <f t="shared" si="11"/>
        <v>1.4040285830036847</v>
      </c>
      <c r="DV10" s="198">
        <f t="shared" si="12"/>
        <v>13.124324325886825</v>
      </c>
      <c r="DW10" s="198">
        <f t="shared" si="13"/>
        <v>15.745177680827036</v>
      </c>
      <c r="DY10" s="184">
        <v>0.93893518518518526</v>
      </c>
      <c r="DZ10" s="336">
        <f t="shared" si="77"/>
        <v>45278.938935185186</v>
      </c>
      <c r="EA10" s="141" t="s">
        <v>366</v>
      </c>
      <c r="EB10" s="141">
        <v>1.0999999999999999E-2</v>
      </c>
      <c r="EC10" s="141">
        <v>1.2E-2</v>
      </c>
      <c r="ED10" s="141">
        <v>1.4E-2</v>
      </c>
      <c r="EE10" s="198">
        <v>15.727321683690167</v>
      </c>
      <c r="EF10" s="198">
        <f t="shared" si="14"/>
        <v>1123.3801202635834</v>
      </c>
      <c r="EG10" s="198">
        <f t="shared" si="15"/>
        <v>12.357181322899416</v>
      </c>
      <c r="EH10" s="198">
        <f t="shared" si="16"/>
        <v>1.0484881122460112</v>
      </c>
      <c r="EI10" s="198">
        <f t="shared" si="17"/>
        <v>1.2097939756684744</v>
      </c>
      <c r="EJ10" s="198">
        <f t="shared" si="18"/>
        <v>11.308693210653406</v>
      </c>
      <c r="EK10" s="198">
        <f t="shared" si="19"/>
        <v>13.56697529856789</v>
      </c>
      <c r="EM10">
        <v>15.646786224179715</v>
      </c>
      <c r="EN10" s="306">
        <f t="shared" si="78"/>
        <v>15.745177680827036</v>
      </c>
      <c r="EO10" s="306">
        <f t="shared" si="79"/>
        <v>11.308693210653406</v>
      </c>
      <c r="EP10">
        <v>17.178639420952553</v>
      </c>
      <c r="EQ10">
        <v>14.319180120309921</v>
      </c>
      <c r="ER10" s="306">
        <f t="shared" si="80"/>
        <v>-1.4334617401255176</v>
      </c>
      <c r="ES10" s="306">
        <f t="shared" si="81"/>
        <v>3.0104869096565157</v>
      </c>
      <c r="EW10" s="324">
        <v>0.9434027777777777</v>
      </c>
      <c r="EX10" s="335">
        <f t="shared" si="82"/>
        <v>45278.943402777775</v>
      </c>
      <c r="EY10" s="314" t="s">
        <v>368</v>
      </c>
      <c r="EZ10" s="314">
        <v>6.0000000000000001E-3</v>
      </c>
      <c r="FA10" s="314"/>
      <c r="FB10" s="314">
        <v>0.02</v>
      </c>
      <c r="FC10" s="315">
        <v>126.13536809060692</v>
      </c>
      <c r="FD10" s="315">
        <f t="shared" si="20"/>
        <v>6306.7684045303458</v>
      </c>
      <c r="FE10" s="315">
        <f t="shared" si="21"/>
        <v>37.840610427182078</v>
      </c>
      <c r="FF10" s="315">
        <f t="shared" si="22"/>
        <v>6.0064460995527096</v>
      </c>
      <c r="FG10" s="315">
        <f t="shared" si="23"/>
        <v>6.6387035837161541</v>
      </c>
      <c r="FH10" s="315">
        <f t="shared" si="24"/>
        <v>31.834164327629367</v>
      </c>
      <c r="FI10" s="315">
        <f t="shared" si="25"/>
        <v>44.479314010898236</v>
      </c>
      <c r="FK10" s="324">
        <v>0.9434027777777777</v>
      </c>
      <c r="FL10" s="335">
        <f t="shared" si="83"/>
        <v>45278.943402777775</v>
      </c>
      <c r="FM10" s="314" t="s">
        <v>368</v>
      </c>
      <c r="FN10" s="314">
        <v>6.0000000000000001E-3</v>
      </c>
      <c r="FO10" s="314"/>
      <c r="FP10" s="314">
        <v>0.02</v>
      </c>
      <c r="FQ10" s="315">
        <v>114.05960934561111</v>
      </c>
      <c r="FR10" s="315">
        <f t="shared" si="26"/>
        <v>5702.9804672805549</v>
      </c>
      <c r="FS10" s="315">
        <f t="shared" si="27"/>
        <v>34.217882803683331</v>
      </c>
      <c r="FT10" s="315">
        <f t="shared" si="28"/>
        <v>5.4314099688386239</v>
      </c>
      <c r="FU10" s="315">
        <f t="shared" si="29"/>
        <v>6.0031373339795318</v>
      </c>
      <c r="FV10" s="315">
        <f t="shared" si="30"/>
        <v>28.786472834844709</v>
      </c>
      <c r="FW10" s="315">
        <f t="shared" si="31"/>
        <v>40.221020137662862</v>
      </c>
      <c r="FY10">
        <v>36.536731282500128</v>
      </c>
      <c r="FZ10" s="306">
        <f t="shared" si="84"/>
        <v>44.479314010898236</v>
      </c>
      <c r="GA10" s="306">
        <f t="shared" si="85"/>
        <v>28.786472834844709</v>
      </c>
      <c r="GB10">
        <v>42.946684139079096</v>
      </c>
      <c r="GC10">
        <v>30.737250126547728</v>
      </c>
      <c r="GD10" s="306">
        <f t="shared" si="86"/>
        <v>1.5326298718191396</v>
      </c>
      <c r="GE10" s="306">
        <f t="shared" si="87"/>
        <v>1.9507772917030195</v>
      </c>
      <c r="GI10" s="325">
        <v>0.95947916666666666</v>
      </c>
      <c r="GJ10" s="334">
        <f t="shared" si="104"/>
        <v>45278.959479166668</v>
      </c>
      <c r="GK10" s="316" t="s">
        <v>371</v>
      </c>
      <c r="GL10" s="316">
        <v>6.0000000000000001E-3</v>
      </c>
      <c r="GM10" s="316">
        <v>2.3E-2</v>
      </c>
      <c r="GN10" s="316">
        <v>0.03</v>
      </c>
      <c r="GO10" s="317">
        <v>69.507677901413842</v>
      </c>
      <c r="GP10" s="317">
        <f t="shared" si="32"/>
        <v>2316.922596713795</v>
      </c>
      <c r="GQ10" s="317">
        <f t="shared" si="33"/>
        <v>13.90153558028277</v>
      </c>
      <c r="GR10" s="317">
        <f t="shared" si="34"/>
        <v>2.2421831581101244</v>
      </c>
      <c r="GS10" s="317">
        <f t="shared" si="35"/>
        <v>2.396816479359098</v>
      </c>
      <c r="GT10" s="317">
        <f t="shared" si="36"/>
        <v>11.659352422172645</v>
      </c>
      <c r="GU10" s="317">
        <f t="shared" si="37"/>
        <v>16.298352059641868</v>
      </c>
      <c r="GW10" s="325">
        <v>0.95947916666666666</v>
      </c>
      <c r="GX10" s="334">
        <f t="shared" si="105"/>
        <v>45278.959479166668</v>
      </c>
      <c r="GY10" s="316" t="s">
        <v>371</v>
      </c>
      <c r="GZ10" s="316">
        <v>6.0000000000000001E-3</v>
      </c>
      <c r="HA10" s="316">
        <v>2.3E-2</v>
      </c>
      <c r="HB10" s="316">
        <v>0.03</v>
      </c>
      <c r="HC10" s="317">
        <v>57.971859394248469</v>
      </c>
      <c r="HD10" s="317">
        <f t="shared" si="38"/>
        <v>1932.3953131416156</v>
      </c>
      <c r="HE10" s="317">
        <f t="shared" si="39"/>
        <v>11.594371878849694</v>
      </c>
      <c r="HF10" s="317">
        <f t="shared" si="40"/>
        <v>1.8700599804596283</v>
      </c>
      <c r="HG10" s="317">
        <f t="shared" si="41"/>
        <v>1.9990296342844303</v>
      </c>
      <c r="HH10" s="317">
        <f t="shared" si="42"/>
        <v>9.7243118983900665</v>
      </c>
      <c r="HI10" s="317">
        <f t="shared" si="43"/>
        <v>13.593401513134124</v>
      </c>
      <c r="HK10">
        <v>12.803846542263948</v>
      </c>
      <c r="HL10" s="306">
        <f t="shared" si="88"/>
        <v>16.298352059641868</v>
      </c>
      <c r="HM10" s="306">
        <f t="shared" si="89"/>
        <v>9.7243118983900665</v>
      </c>
      <c r="HN10">
        <v>15.011406290930145</v>
      </c>
      <c r="HO10">
        <v>10.738710003189118</v>
      </c>
      <c r="HP10" s="306">
        <f t="shared" si="90"/>
        <v>1.2869457687117229</v>
      </c>
      <c r="HQ10" s="306">
        <f t="shared" si="91"/>
        <v>1.0143981047990511</v>
      </c>
    </row>
    <row r="11" spans="1:290" x14ac:dyDescent="0.25">
      <c r="A11" s="322">
        <v>0.96879629629629627</v>
      </c>
      <c r="B11" s="339">
        <f t="shared" si="44"/>
        <v>45278.9687962963</v>
      </c>
      <c r="C11" s="309" t="s">
        <v>319</v>
      </c>
      <c r="D11" s="309">
        <v>3.0000000000000001E-3</v>
      </c>
      <c r="E11" s="309">
        <v>5.0000000000000001E-3</v>
      </c>
      <c r="F11" s="309">
        <v>1.0999999999999999E-2</v>
      </c>
      <c r="G11" s="309">
        <v>38.438978106432415</v>
      </c>
      <c r="H11" s="309">
        <f t="shared" si="45"/>
        <v>3494.4525551302199</v>
      </c>
      <c r="I11" s="309">
        <f t="shared" si="106"/>
        <v>10.48335766539066</v>
      </c>
      <c r="J11" s="309">
        <f t="shared" si="0"/>
        <v>3.2032481755360345</v>
      </c>
      <c r="K11" s="309">
        <f t="shared" si="1"/>
        <v>3.8438978106432424</v>
      </c>
      <c r="L11" s="309">
        <f t="shared" si="2"/>
        <v>7.2801094898546257</v>
      </c>
      <c r="M11" s="309">
        <f t="shared" si="3"/>
        <v>14.327255476033901</v>
      </c>
      <c r="O11" s="322">
        <v>0.96879629629629627</v>
      </c>
      <c r="P11" s="339">
        <f t="shared" si="46"/>
        <v>45278.9687962963</v>
      </c>
      <c r="Q11" s="309" t="s">
        <v>319</v>
      </c>
      <c r="R11" s="309">
        <v>3.0000000000000001E-3</v>
      </c>
      <c r="S11" s="309">
        <v>5.0000000000000001E-3</v>
      </c>
      <c r="T11" s="309">
        <v>1.0999999999999999E-2</v>
      </c>
      <c r="U11" s="309">
        <v>31.299481509662268</v>
      </c>
      <c r="V11" s="309">
        <f t="shared" si="47"/>
        <v>2845.4074099692971</v>
      </c>
      <c r="W11" s="309">
        <f t="shared" si="107"/>
        <v>8.5362222299078923</v>
      </c>
      <c r="X11" s="309">
        <f t="shared" si="4"/>
        <v>2.6082901258051887</v>
      </c>
      <c r="Y11" s="309">
        <f t="shared" si="5"/>
        <v>3.1299481509662272</v>
      </c>
      <c r="Z11" s="309">
        <f t="shared" si="6"/>
        <v>5.9279321041027035</v>
      </c>
      <c r="AA11" s="309">
        <f t="shared" si="7"/>
        <v>11.666170380874119</v>
      </c>
      <c r="AC11">
        <v>9.3722657346233227</v>
      </c>
      <c r="AD11">
        <f t="shared" si="48"/>
        <v>14.327255476033901</v>
      </c>
      <c r="AE11">
        <f t="shared" si="49"/>
        <v>5.9279321041027035</v>
      </c>
      <c r="AF11">
        <v>12.808763170651876</v>
      </c>
      <c r="AG11">
        <v>6.5085178712661964</v>
      </c>
      <c r="AH11" s="306">
        <f t="shared" si="50"/>
        <v>1.5184923053820256</v>
      </c>
      <c r="AI11" s="306">
        <f t="shared" si="51"/>
        <v>0.58058576716349286</v>
      </c>
      <c r="AJ11" s="306"/>
      <c r="AM11" s="340">
        <v>0.9340046296296296</v>
      </c>
      <c r="AN11" s="341">
        <f t="shared" si="92"/>
        <v>45278.934004629627</v>
      </c>
      <c r="AO11" s="342" t="s">
        <v>324</v>
      </c>
      <c r="AP11" s="342">
        <v>1.0999999999999999E-2</v>
      </c>
      <c r="AQ11" s="342">
        <v>1.2E-2</v>
      </c>
      <c r="AR11" s="342">
        <v>1.4999999999999999E-2</v>
      </c>
      <c r="AS11" s="343">
        <v>36.958977416408857</v>
      </c>
      <c r="AT11" s="343">
        <f t="shared" si="52"/>
        <v>2463.9318277605907</v>
      </c>
      <c r="AU11" s="343">
        <f t="shared" si="53"/>
        <v>27.103250105366495</v>
      </c>
      <c r="AV11" s="343">
        <f t="shared" si="54"/>
        <v>2.3099360885255535</v>
      </c>
      <c r="AW11" s="343">
        <f t="shared" si="55"/>
        <v>2.6399269583149185</v>
      </c>
      <c r="AX11" s="343">
        <f t="shared" si="56"/>
        <v>24.793314016840942</v>
      </c>
      <c r="AY11" s="343">
        <f t="shared" si="57"/>
        <v>29.743177063681415</v>
      </c>
      <c r="BA11" s="340">
        <v>0.9340046296296296</v>
      </c>
      <c r="BB11" s="341">
        <f t="shared" si="108"/>
        <v>45278.934004629627</v>
      </c>
      <c r="BC11" s="342" t="s">
        <v>324</v>
      </c>
      <c r="BD11" s="342">
        <v>1.0999999999999999E-2</v>
      </c>
      <c r="BE11" s="342">
        <v>1.2E-2</v>
      </c>
      <c r="BF11" s="342">
        <v>1.4999999999999999E-2</v>
      </c>
      <c r="BG11" s="343">
        <v>32.406150830717571</v>
      </c>
      <c r="BH11" s="343">
        <f t="shared" si="58"/>
        <v>2160.4100553811713</v>
      </c>
      <c r="BI11" s="343">
        <f t="shared" si="59"/>
        <v>23.764510609192882</v>
      </c>
      <c r="BJ11" s="343">
        <f t="shared" si="60"/>
        <v>2.0253844269198482</v>
      </c>
      <c r="BK11" s="343">
        <f t="shared" si="61"/>
        <v>2.3147250593369697</v>
      </c>
      <c r="BL11" s="343">
        <f t="shared" si="62"/>
        <v>21.739126182273033</v>
      </c>
      <c r="BM11" s="343">
        <f t="shared" si="63"/>
        <v>26.079235668529851</v>
      </c>
      <c r="BO11">
        <v>25.856481975999763</v>
      </c>
      <c r="BP11" s="306">
        <f t="shared" si="94"/>
        <v>29.743177063681415</v>
      </c>
      <c r="BQ11" s="306">
        <f t="shared" si="95"/>
        <v>21.739126182273033</v>
      </c>
      <c r="BR11">
        <v>28.374970480155586</v>
      </c>
      <c r="BS11">
        <v>23.652804534863421</v>
      </c>
      <c r="BT11" s="306">
        <f t="shared" si="96"/>
        <v>1.3682065835258292</v>
      </c>
      <c r="BU11" s="306">
        <f t="shared" si="97"/>
        <v>1.913678352590388</v>
      </c>
      <c r="BY11" s="321">
        <v>0.93541666666666667</v>
      </c>
      <c r="BZ11" s="338">
        <f t="shared" si="98"/>
        <v>45278.935416666667</v>
      </c>
      <c r="CA11" s="311">
        <v>3</v>
      </c>
      <c r="CB11" s="311">
        <v>1.0999999999999999E-2</v>
      </c>
      <c r="CC11" s="311">
        <v>8.9999999999999993E-3</v>
      </c>
      <c r="CD11" s="311">
        <v>1.0999999999999999E-2</v>
      </c>
      <c r="CE11" s="312">
        <v>58.757549161810154</v>
      </c>
      <c r="CF11" s="312">
        <f t="shared" si="64"/>
        <v>5341.5953783463783</v>
      </c>
      <c r="CG11" s="312">
        <f t="shared" si="65"/>
        <v>58.757549161810161</v>
      </c>
      <c r="CH11" s="312">
        <f t="shared" si="66"/>
        <v>4.8964624301508461</v>
      </c>
      <c r="CI11" s="312">
        <f t="shared" si="67"/>
        <v>5.875754916181017</v>
      </c>
      <c r="CJ11" s="312">
        <f t="shared" si="68"/>
        <v>53.861086731659313</v>
      </c>
      <c r="CK11" s="312">
        <f t="shared" si="69"/>
        <v>64.633304077991184</v>
      </c>
      <c r="CM11" s="321">
        <v>0.93541666666666667</v>
      </c>
      <c r="CN11" s="338">
        <f t="shared" si="99"/>
        <v>45278.935416666667</v>
      </c>
      <c r="CO11" s="311">
        <v>3</v>
      </c>
      <c r="CP11" s="311">
        <v>1.0999999999999999E-2</v>
      </c>
      <c r="CQ11" s="311">
        <v>8.9999999999999993E-3</v>
      </c>
      <c r="CR11" s="311">
        <v>1.0999999999999999E-2</v>
      </c>
      <c r="CS11" s="312">
        <v>50.089248206573821</v>
      </c>
      <c r="CT11" s="312">
        <f t="shared" si="70"/>
        <v>4553.5680187794387</v>
      </c>
      <c r="CU11" s="312">
        <f t="shared" si="71"/>
        <v>50.089248206573821</v>
      </c>
      <c r="CV11" s="312">
        <f t="shared" si="72"/>
        <v>4.1741040172144848</v>
      </c>
      <c r="CW11" s="312">
        <f t="shared" si="73"/>
        <v>5.0089248206573833</v>
      </c>
      <c r="CX11" s="312">
        <f t="shared" si="74"/>
        <v>45.915144189359339</v>
      </c>
      <c r="CY11" s="312">
        <f t="shared" si="75"/>
        <v>55.098173027231205</v>
      </c>
      <c r="DA11">
        <v>54.327559686135487</v>
      </c>
      <c r="DB11" s="306">
        <f t="shared" si="100"/>
        <v>64.633304077991184</v>
      </c>
      <c r="DC11">
        <f t="shared" si="101"/>
        <v>45.915144189359339</v>
      </c>
      <c r="DD11">
        <v>59.760315654749036</v>
      </c>
      <c r="DE11">
        <v>49.800263045624199</v>
      </c>
      <c r="DF11" s="306">
        <f t="shared" si="102"/>
        <v>4.8729884232421483</v>
      </c>
      <c r="DG11" s="306">
        <f t="shared" si="103"/>
        <v>3.8851188562648602</v>
      </c>
      <c r="DK11" s="184">
        <v>0.93899305555555557</v>
      </c>
      <c r="DL11" s="336">
        <f t="shared" si="76"/>
        <v>45278.938993055555</v>
      </c>
      <c r="DM11" s="141" t="s">
        <v>366</v>
      </c>
      <c r="DN11" s="141">
        <v>1.2E-2</v>
      </c>
      <c r="DO11" s="141">
        <v>1.4E-2</v>
      </c>
      <c r="DP11" s="141">
        <v>1.4E-2</v>
      </c>
      <c r="DQ11" s="198">
        <v>18.252371579047903</v>
      </c>
      <c r="DR11" s="198">
        <f t="shared" si="8"/>
        <v>1303.7408270748501</v>
      </c>
      <c r="DS11" s="198">
        <f t="shared" si="9"/>
        <v>15.644889924898202</v>
      </c>
      <c r="DT11" s="198">
        <f t="shared" si="10"/>
        <v>1.216824771936527</v>
      </c>
      <c r="DU11" s="198">
        <f t="shared" si="11"/>
        <v>1.4040285830036847</v>
      </c>
      <c r="DV11" s="198">
        <f t="shared" si="12"/>
        <v>14.428065152961675</v>
      </c>
      <c r="DW11" s="198">
        <f t="shared" si="13"/>
        <v>17.048918507901888</v>
      </c>
      <c r="DY11" s="184">
        <v>0.93899305555555557</v>
      </c>
      <c r="DZ11" s="336">
        <f t="shared" si="77"/>
        <v>45278.938993055555</v>
      </c>
      <c r="EA11" s="141" t="s">
        <v>366</v>
      </c>
      <c r="EB11" s="141">
        <v>1.2E-2</v>
      </c>
      <c r="EC11" s="141">
        <v>1.4E-2</v>
      </c>
      <c r="ED11" s="141">
        <v>1.4E-2</v>
      </c>
      <c r="EE11" s="198">
        <v>15.727321683690167</v>
      </c>
      <c r="EF11" s="198">
        <f t="shared" si="14"/>
        <v>1123.3801202635834</v>
      </c>
      <c r="EG11" s="198">
        <f t="shared" si="15"/>
        <v>13.480561443163001</v>
      </c>
      <c r="EH11" s="198">
        <f t="shared" si="16"/>
        <v>1.0484881122460112</v>
      </c>
      <c r="EI11" s="198">
        <f t="shared" si="17"/>
        <v>1.2097939756684744</v>
      </c>
      <c r="EJ11" s="198">
        <f t="shared" si="18"/>
        <v>12.432073330916991</v>
      </c>
      <c r="EK11" s="198">
        <f t="shared" si="19"/>
        <v>14.690355418831476</v>
      </c>
      <c r="EM11">
        <v>17.069221335468782</v>
      </c>
      <c r="EN11" s="306">
        <f t="shared" si="78"/>
        <v>17.048918507901888</v>
      </c>
      <c r="EO11" s="306">
        <f t="shared" si="79"/>
        <v>12.432073330916991</v>
      </c>
      <c r="EP11">
        <v>18.601074532241622</v>
      </c>
      <c r="EQ11">
        <v>15.741615231598988</v>
      </c>
      <c r="ER11" s="306">
        <f t="shared" si="80"/>
        <v>-1.5521560243397339</v>
      </c>
      <c r="ES11" s="306">
        <f t="shared" si="81"/>
        <v>3.3095419006819977</v>
      </c>
      <c r="EW11" s="324">
        <v>0.94349537037037035</v>
      </c>
      <c r="EX11" s="335">
        <f t="shared" si="82"/>
        <v>45278.943495370368</v>
      </c>
      <c r="EY11" s="314" t="s">
        <v>368</v>
      </c>
      <c r="EZ11" s="314">
        <v>7.0000000000000001E-3</v>
      </c>
      <c r="FA11" s="314"/>
      <c r="FB11" s="314">
        <v>0.02</v>
      </c>
      <c r="FC11" s="315">
        <v>126.13536809060692</v>
      </c>
      <c r="FD11" s="315">
        <f t="shared" si="20"/>
        <v>6306.7684045303458</v>
      </c>
      <c r="FE11" s="315">
        <f t="shared" si="21"/>
        <v>44.147378831712423</v>
      </c>
      <c r="FF11" s="315">
        <f t="shared" si="22"/>
        <v>6.0064460995527096</v>
      </c>
      <c r="FG11" s="315">
        <f t="shared" si="23"/>
        <v>6.6387035837161541</v>
      </c>
      <c r="FH11" s="315">
        <f t="shared" si="24"/>
        <v>38.140932732159712</v>
      </c>
      <c r="FI11" s="315">
        <f t="shared" si="25"/>
        <v>50.786082415428581</v>
      </c>
      <c r="FK11" s="324">
        <v>0.94349537037037035</v>
      </c>
      <c r="FL11" s="335">
        <f t="shared" si="83"/>
        <v>45278.943495370368</v>
      </c>
      <c r="FM11" s="314" t="s">
        <v>368</v>
      </c>
      <c r="FN11" s="314">
        <v>7.0000000000000001E-3</v>
      </c>
      <c r="FO11" s="314"/>
      <c r="FP11" s="314">
        <v>0.02</v>
      </c>
      <c r="FQ11" s="315">
        <v>114.05960934561111</v>
      </c>
      <c r="FR11" s="315">
        <f t="shared" si="26"/>
        <v>5702.9804672805549</v>
      </c>
      <c r="FS11" s="315">
        <f t="shared" si="27"/>
        <v>39.920863270963885</v>
      </c>
      <c r="FT11" s="315">
        <f t="shared" si="28"/>
        <v>5.4314099688386239</v>
      </c>
      <c r="FU11" s="315">
        <f t="shared" si="29"/>
        <v>6.0031373339795318</v>
      </c>
      <c r="FV11" s="315">
        <f t="shared" si="30"/>
        <v>34.489453302125263</v>
      </c>
      <c r="FW11" s="315">
        <f t="shared" si="31"/>
        <v>45.924000604943416</v>
      </c>
      <c r="FY11">
        <v>42.626186496250149</v>
      </c>
      <c r="FZ11" s="306">
        <f t="shared" si="84"/>
        <v>50.786082415428581</v>
      </c>
      <c r="GA11" s="306">
        <f t="shared" si="85"/>
        <v>34.489453302125263</v>
      </c>
      <c r="GB11">
        <v>49.036139352829117</v>
      </c>
      <c r="GC11">
        <v>36.82670534029775</v>
      </c>
      <c r="GD11" s="306">
        <f t="shared" si="86"/>
        <v>1.7499430625994634</v>
      </c>
      <c r="GE11" s="306">
        <f t="shared" si="87"/>
        <v>2.3372520381724868</v>
      </c>
      <c r="GI11" s="325">
        <v>0.95966435185185184</v>
      </c>
      <c r="GJ11" s="334">
        <f t="shared" si="104"/>
        <v>45278.959664351853</v>
      </c>
      <c r="GK11" s="316" t="s">
        <v>371</v>
      </c>
      <c r="GL11" s="316">
        <v>7.0000000000000001E-3</v>
      </c>
      <c r="GM11" s="316">
        <v>2.9000000000000001E-2</v>
      </c>
      <c r="GN11" s="316">
        <v>0.03</v>
      </c>
      <c r="GO11" s="317">
        <v>69.507677901413842</v>
      </c>
      <c r="GP11" s="317">
        <f t="shared" si="32"/>
        <v>2316.922596713795</v>
      </c>
      <c r="GQ11" s="317">
        <f t="shared" si="33"/>
        <v>16.218458176996567</v>
      </c>
      <c r="GR11" s="317">
        <f t="shared" si="34"/>
        <v>2.2421831581101244</v>
      </c>
      <c r="GS11" s="317">
        <f t="shared" si="35"/>
        <v>2.396816479359098</v>
      </c>
      <c r="GT11" s="317">
        <f t="shared" si="36"/>
        <v>13.976275018886442</v>
      </c>
      <c r="GU11" s="317">
        <f t="shared" si="37"/>
        <v>18.615274656355666</v>
      </c>
      <c r="GW11" s="325">
        <v>0.95966435185185184</v>
      </c>
      <c r="GX11" s="334">
        <f t="shared" si="105"/>
        <v>45278.959664351853</v>
      </c>
      <c r="GY11" s="316" t="s">
        <v>371</v>
      </c>
      <c r="GZ11" s="316">
        <v>7.0000000000000001E-3</v>
      </c>
      <c r="HA11" s="316">
        <v>2.9000000000000001E-2</v>
      </c>
      <c r="HB11" s="316">
        <v>0.03</v>
      </c>
      <c r="HC11" s="317">
        <v>57.971859394248469</v>
      </c>
      <c r="HD11" s="317">
        <f t="shared" si="38"/>
        <v>1932.3953131416156</v>
      </c>
      <c r="HE11" s="317">
        <f t="shared" si="39"/>
        <v>13.52676719199131</v>
      </c>
      <c r="HF11" s="317">
        <f t="shared" si="40"/>
        <v>1.8700599804596283</v>
      </c>
      <c r="HG11" s="317">
        <f t="shared" si="41"/>
        <v>1.9990296342844303</v>
      </c>
      <c r="HH11" s="317">
        <f t="shared" si="42"/>
        <v>11.656707211531682</v>
      </c>
      <c r="HI11" s="317">
        <f t="shared" si="43"/>
        <v>15.525796826275739</v>
      </c>
      <c r="HK11">
        <v>14.937820965974606</v>
      </c>
      <c r="HL11" s="306">
        <f t="shared" si="88"/>
        <v>18.615274656355666</v>
      </c>
      <c r="HM11" s="306">
        <f t="shared" si="89"/>
        <v>11.656707211531682</v>
      </c>
      <c r="HN11">
        <v>17.145380714640805</v>
      </c>
      <c r="HO11">
        <v>12.872684426899776</v>
      </c>
      <c r="HP11" s="306">
        <f t="shared" si="90"/>
        <v>1.4698939417148615</v>
      </c>
      <c r="HQ11" s="306">
        <f t="shared" si="91"/>
        <v>1.2159772153680937</v>
      </c>
    </row>
    <row r="12" spans="1:290" x14ac:dyDescent="0.25">
      <c r="A12" s="322">
        <v>0.9723032407407407</v>
      </c>
      <c r="B12" s="339">
        <f t="shared" si="44"/>
        <v>45278.972303240742</v>
      </c>
      <c r="C12" s="309" t="s">
        <v>319</v>
      </c>
      <c r="D12" s="309">
        <v>3.0000000000000001E-3</v>
      </c>
      <c r="E12" s="309">
        <v>6.0000000000000001E-3</v>
      </c>
      <c r="F12" s="309">
        <v>1.0999999999999999E-2</v>
      </c>
      <c r="G12" s="309">
        <v>38.438978106432415</v>
      </c>
      <c r="H12" s="309">
        <f t="shared" si="45"/>
        <v>3494.4525551302199</v>
      </c>
      <c r="I12" s="309">
        <f t="shared" si="106"/>
        <v>10.48335766539066</v>
      </c>
      <c r="J12" s="309">
        <f t="shared" si="0"/>
        <v>3.2032481755360345</v>
      </c>
      <c r="K12" s="309">
        <f t="shared" si="1"/>
        <v>3.8438978106432424</v>
      </c>
      <c r="L12" s="309">
        <f t="shared" si="2"/>
        <v>7.2801094898546257</v>
      </c>
      <c r="M12" s="309">
        <f t="shared" si="3"/>
        <v>14.327255476033901</v>
      </c>
      <c r="O12" s="322">
        <v>0.9723032407407407</v>
      </c>
      <c r="P12" s="339">
        <f t="shared" si="46"/>
        <v>45278.972303240742</v>
      </c>
      <c r="Q12" s="309" t="s">
        <v>319</v>
      </c>
      <c r="R12" s="309">
        <v>3.0000000000000001E-3</v>
      </c>
      <c r="S12" s="309">
        <v>6.0000000000000001E-3</v>
      </c>
      <c r="T12" s="309">
        <v>1.0999999999999999E-2</v>
      </c>
      <c r="U12" s="309">
        <v>31.299481509662268</v>
      </c>
      <c r="V12" s="309">
        <f t="shared" si="47"/>
        <v>2845.4074099692971</v>
      </c>
      <c r="W12" s="309">
        <f t="shared" si="107"/>
        <v>8.5362222299078923</v>
      </c>
      <c r="X12" s="309">
        <f t="shared" si="4"/>
        <v>2.6082901258051887</v>
      </c>
      <c r="Y12" s="309">
        <f t="shared" si="5"/>
        <v>3.1299481509662272</v>
      </c>
      <c r="Z12" s="309">
        <f t="shared" si="6"/>
        <v>5.9279321041027035</v>
      </c>
      <c r="AA12" s="309">
        <f t="shared" si="7"/>
        <v>11.666170380874119</v>
      </c>
      <c r="AC12">
        <v>9.3722657346233227</v>
      </c>
      <c r="AD12">
        <f t="shared" si="48"/>
        <v>14.327255476033901</v>
      </c>
      <c r="AE12">
        <f t="shared" si="49"/>
        <v>5.9279321041027035</v>
      </c>
      <c r="AF12">
        <v>12.808763170651876</v>
      </c>
      <c r="AG12">
        <v>6.5085178712661964</v>
      </c>
      <c r="AH12" s="306">
        <f t="shared" si="50"/>
        <v>1.5184923053820256</v>
      </c>
      <c r="AI12" s="306">
        <f t="shared" si="51"/>
        <v>0.58058576716349286</v>
      </c>
      <c r="AJ12" s="306"/>
      <c r="AM12" s="340">
        <v>0.93437500000000007</v>
      </c>
      <c r="AN12" s="341">
        <f t="shared" si="92"/>
        <v>45278.934374999997</v>
      </c>
      <c r="AO12" s="342" t="s">
        <v>324</v>
      </c>
      <c r="AP12" s="342">
        <v>1.0999999999999999E-2</v>
      </c>
      <c r="AQ12" s="342">
        <v>1.2E-2</v>
      </c>
      <c r="AR12" s="342">
        <v>1.4999999999999999E-2</v>
      </c>
      <c r="AS12" s="343">
        <v>36.958977416408857</v>
      </c>
      <c r="AT12" s="343">
        <f t="shared" si="52"/>
        <v>2463.9318277605907</v>
      </c>
      <c r="AU12" s="343">
        <f t="shared" si="53"/>
        <v>27.103250105366495</v>
      </c>
      <c r="AV12" s="343">
        <f t="shared" si="54"/>
        <v>2.3099360885255535</v>
      </c>
      <c r="AW12" s="343">
        <f t="shared" si="55"/>
        <v>2.6399269583149185</v>
      </c>
      <c r="AX12" s="343">
        <f t="shared" si="56"/>
        <v>24.793314016840942</v>
      </c>
      <c r="AY12" s="343">
        <f t="shared" si="57"/>
        <v>29.743177063681415</v>
      </c>
      <c r="BA12" s="340">
        <v>0.93437500000000007</v>
      </c>
      <c r="BB12" s="341">
        <f t="shared" si="108"/>
        <v>45278.934374999997</v>
      </c>
      <c r="BC12" s="342" t="s">
        <v>324</v>
      </c>
      <c r="BD12" s="342">
        <v>1.0999999999999999E-2</v>
      </c>
      <c r="BE12" s="342">
        <v>1.2E-2</v>
      </c>
      <c r="BF12" s="342">
        <v>1.4999999999999999E-2</v>
      </c>
      <c r="BG12" s="343">
        <v>32.406150830717571</v>
      </c>
      <c r="BH12" s="343">
        <f t="shared" si="58"/>
        <v>2160.4100553811713</v>
      </c>
      <c r="BI12" s="343">
        <f t="shared" si="59"/>
        <v>23.764510609192882</v>
      </c>
      <c r="BJ12" s="343">
        <f t="shared" si="60"/>
        <v>2.0253844269198482</v>
      </c>
      <c r="BK12" s="343">
        <f t="shared" si="61"/>
        <v>2.3147250593369697</v>
      </c>
      <c r="BL12" s="343">
        <f t="shared" si="62"/>
        <v>21.739126182273033</v>
      </c>
      <c r="BM12" s="343">
        <f t="shared" si="63"/>
        <v>26.079235668529851</v>
      </c>
      <c r="BO12">
        <v>25.856481975999763</v>
      </c>
      <c r="BP12" s="306">
        <f t="shared" si="94"/>
        <v>29.743177063681415</v>
      </c>
      <c r="BQ12" s="306">
        <f t="shared" si="95"/>
        <v>21.739126182273033</v>
      </c>
      <c r="BR12">
        <v>28.374970480155586</v>
      </c>
      <c r="BS12">
        <v>23.652804534863421</v>
      </c>
      <c r="BT12" s="306">
        <f t="shared" si="96"/>
        <v>1.3682065835258292</v>
      </c>
      <c r="BU12" s="306">
        <f t="shared" si="97"/>
        <v>1.913678352590388</v>
      </c>
      <c r="BY12" s="321">
        <v>0.93555555555555558</v>
      </c>
      <c r="BZ12" s="338">
        <f t="shared" si="98"/>
        <v>45278.935555555552</v>
      </c>
      <c r="CA12" s="311">
        <v>3</v>
      </c>
      <c r="CB12" s="311">
        <v>1.2E-2</v>
      </c>
      <c r="CC12" s="311">
        <v>8.9999999999999993E-3</v>
      </c>
      <c r="CD12" s="311">
        <v>1.0999999999999999E-2</v>
      </c>
      <c r="CE12" s="312">
        <v>58.757549161810154</v>
      </c>
      <c r="CF12" s="312">
        <f t="shared" si="64"/>
        <v>5341.5953783463783</v>
      </c>
      <c r="CG12" s="312">
        <f t="shared" si="65"/>
        <v>64.099144540156544</v>
      </c>
      <c r="CH12" s="312">
        <f t="shared" si="66"/>
        <v>4.8964624301508461</v>
      </c>
      <c r="CI12" s="312">
        <f t="shared" si="67"/>
        <v>5.875754916181017</v>
      </c>
      <c r="CJ12" s="312">
        <f t="shared" si="68"/>
        <v>59.202682110005696</v>
      </c>
      <c r="CK12" s="312">
        <f t="shared" si="69"/>
        <v>69.974899456337567</v>
      </c>
      <c r="CM12" s="321">
        <v>0.93555555555555558</v>
      </c>
      <c r="CN12" s="338">
        <f t="shared" si="99"/>
        <v>45278.935555555552</v>
      </c>
      <c r="CO12" s="311">
        <v>3</v>
      </c>
      <c r="CP12" s="311">
        <v>1.2E-2</v>
      </c>
      <c r="CQ12" s="311">
        <v>8.9999999999999993E-3</v>
      </c>
      <c r="CR12" s="311">
        <v>1.0999999999999999E-2</v>
      </c>
      <c r="CS12" s="312">
        <v>50.089248206573821</v>
      </c>
      <c r="CT12" s="312">
        <f t="shared" si="70"/>
        <v>4553.5680187794387</v>
      </c>
      <c r="CU12" s="312">
        <f t="shared" si="71"/>
        <v>54.642816225353265</v>
      </c>
      <c r="CV12" s="312">
        <f t="shared" si="72"/>
        <v>4.1741040172144848</v>
      </c>
      <c r="CW12" s="312">
        <f t="shared" si="73"/>
        <v>5.0089248206573833</v>
      </c>
      <c r="CX12" s="312">
        <f t="shared" si="74"/>
        <v>50.468712208138783</v>
      </c>
      <c r="CY12" s="312">
        <f t="shared" si="75"/>
        <v>59.651741046010649</v>
      </c>
      <c r="DA12">
        <v>59.266428748511451</v>
      </c>
      <c r="DB12" s="306">
        <f t="shared" si="100"/>
        <v>69.974899456337567</v>
      </c>
      <c r="DC12">
        <f t="shared" si="101"/>
        <v>50.468712208138783</v>
      </c>
      <c r="DD12">
        <v>64.699184717125007</v>
      </c>
      <c r="DE12">
        <v>54.739132108000163</v>
      </c>
      <c r="DF12" s="306">
        <f t="shared" si="102"/>
        <v>5.2757147392125603</v>
      </c>
      <c r="DG12" s="306">
        <f t="shared" si="103"/>
        <v>4.2704198998613805</v>
      </c>
      <c r="DK12" s="184">
        <v>0.93903935185185183</v>
      </c>
      <c r="DL12" s="336">
        <f t="shared" si="76"/>
        <v>45278.939039351855</v>
      </c>
      <c r="DM12" s="141" t="s">
        <v>366</v>
      </c>
      <c r="DN12" s="141">
        <v>1.2999999999999999E-2</v>
      </c>
      <c r="DO12" s="141">
        <v>1.4E-2</v>
      </c>
      <c r="DP12" s="141">
        <v>1.4E-2</v>
      </c>
      <c r="DQ12" s="198">
        <v>18.252371579047903</v>
      </c>
      <c r="DR12" s="198">
        <f t="shared" si="8"/>
        <v>1303.7408270748501</v>
      </c>
      <c r="DS12" s="198">
        <f t="shared" si="9"/>
        <v>16.948630751973052</v>
      </c>
      <c r="DT12" s="198">
        <f t="shared" si="10"/>
        <v>1.216824771936527</v>
      </c>
      <c r="DU12" s="198">
        <f t="shared" si="11"/>
        <v>1.4040285830036847</v>
      </c>
      <c r="DV12" s="198">
        <f t="shared" si="12"/>
        <v>15.731805980036526</v>
      </c>
      <c r="DW12" s="198">
        <f t="shared" si="13"/>
        <v>18.352659334976735</v>
      </c>
      <c r="DY12" s="184">
        <v>0.93903935185185183</v>
      </c>
      <c r="DZ12" s="336">
        <f t="shared" si="77"/>
        <v>45278.939039351855</v>
      </c>
      <c r="EA12" s="141" t="s">
        <v>366</v>
      </c>
      <c r="EB12" s="141">
        <v>1.2999999999999999E-2</v>
      </c>
      <c r="EC12" s="141">
        <v>1.4E-2</v>
      </c>
      <c r="ED12" s="141">
        <v>1.4E-2</v>
      </c>
      <c r="EE12" s="198">
        <v>15.727321683690167</v>
      </c>
      <c r="EF12" s="198">
        <f t="shared" si="14"/>
        <v>1123.3801202635834</v>
      </c>
      <c r="EG12" s="198">
        <f t="shared" si="15"/>
        <v>14.603941563426584</v>
      </c>
      <c r="EH12" s="198">
        <f t="shared" si="16"/>
        <v>1.0484881122460112</v>
      </c>
      <c r="EI12" s="198">
        <f t="shared" si="17"/>
        <v>1.2097939756684744</v>
      </c>
      <c r="EJ12" s="198">
        <f t="shared" si="18"/>
        <v>13.555453451180574</v>
      </c>
      <c r="EK12" s="198">
        <f t="shared" si="19"/>
        <v>15.81373553909506</v>
      </c>
      <c r="EM12">
        <v>18.491656446757847</v>
      </c>
      <c r="EN12" s="306">
        <f t="shared" si="78"/>
        <v>18.352659334976735</v>
      </c>
      <c r="EO12" s="306">
        <f t="shared" si="79"/>
        <v>13.555453451180574</v>
      </c>
      <c r="EP12">
        <v>20.023509643530687</v>
      </c>
      <c r="EQ12">
        <v>17.164050342888054</v>
      </c>
      <c r="ER12" s="306">
        <f t="shared" si="80"/>
        <v>-1.6708503085539519</v>
      </c>
      <c r="ES12" s="306">
        <f t="shared" si="81"/>
        <v>3.6085968917074798</v>
      </c>
      <c r="EW12" s="324">
        <v>0.94377314814814817</v>
      </c>
      <c r="EX12" s="335">
        <f t="shared" si="82"/>
        <v>45278.943773148145</v>
      </c>
      <c r="EY12" s="314" t="s">
        <v>368</v>
      </c>
      <c r="EZ12" s="314">
        <v>7.0000000000000001E-3</v>
      </c>
      <c r="FA12" s="314"/>
      <c r="FB12" s="314">
        <v>0.02</v>
      </c>
      <c r="FC12" s="315">
        <v>126.13536809060692</v>
      </c>
      <c r="FD12" s="315">
        <f t="shared" si="20"/>
        <v>6306.7684045303458</v>
      </c>
      <c r="FE12" s="315">
        <f t="shared" si="21"/>
        <v>44.147378831712423</v>
      </c>
      <c r="FF12" s="315">
        <f t="shared" si="22"/>
        <v>6.0064460995527096</v>
      </c>
      <c r="FG12" s="315">
        <f t="shared" si="23"/>
        <v>6.6387035837161541</v>
      </c>
      <c r="FH12" s="315">
        <f t="shared" si="24"/>
        <v>38.140932732159712</v>
      </c>
      <c r="FI12" s="315">
        <f t="shared" si="25"/>
        <v>50.786082415428581</v>
      </c>
      <c r="FK12" s="324">
        <v>0.94377314814814817</v>
      </c>
      <c r="FL12" s="335">
        <f t="shared" si="83"/>
        <v>45278.943773148145</v>
      </c>
      <c r="FM12" s="314" t="s">
        <v>368</v>
      </c>
      <c r="FN12" s="314">
        <v>7.0000000000000001E-3</v>
      </c>
      <c r="FO12" s="314"/>
      <c r="FP12" s="314">
        <v>0.02</v>
      </c>
      <c r="FQ12" s="315">
        <v>114.05960934561111</v>
      </c>
      <c r="FR12" s="315">
        <f t="shared" si="26"/>
        <v>5702.9804672805549</v>
      </c>
      <c r="FS12" s="315">
        <f t="shared" si="27"/>
        <v>39.920863270963885</v>
      </c>
      <c r="FT12" s="315">
        <f t="shared" si="28"/>
        <v>5.4314099688386239</v>
      </c>
      <c r="FU12" s="315">
        <f t="shared" si="29"/>
        <v>6.0031373339795318</v>
      </c>
      <c r="FV12" s="315">
        <f t="shared" si="30"/>
        <v>34.489453302125263</v>
      </c>
      <c r="FW12" s="315">
        <f t="shared" si="31"/>
        <v>45.924000604943416</v>
      </c>
      <c r="FY12">
        <v>42.626186496250149</v>
      </c>
      <c r="FZ12" s="306">
        <f t="shared" si="84"/>
        <v>50.786082415428581</v>
      </c>
      <c r="GA12" s="306">
        <f t="shared" si="85"/>
        <v>34.489453302125263</v>
      </c>
      <c r="GB12">
        <v>49.036139352829117</v>
      </c>
      <c r="GC12">
        <v>36.82670534029775</v>
      </c>
      <c r="GD12" s="306">
        <f t="shared" si="86"/>
        <v>1.7499430625994634</v>
      </c>
      <c r="GE12" s="306">
        <f t="shared" si="87"/>
        <v>2.3372520381724868</v>
      </c>
      <c r="GI12" s="325">
        <v>0.95976851851851841</v>
      </c>
      <c r="GJ12" s="334">
        <f t="shared" si="104"/>
        <v>45278.959768518522</v>
      </c>
      <c r="GK12" s="316" t="s">
        <v>371</v>
      </c>
      <c r="GL12" s="316">
        <v>7.0000000000000001E-3</v>
      </c>
      <c r="GM12" s="316">
        <v>2.9000000000000001E-2</v>
      </c>
      <c r="GN12" s="316">
        <v>0.03</v>
      </c>
      <c r="GO12" s="317">
        <v>69.507677901413842</v>
      </c>
      <c r="GP12" s="317">
        <f t="shared" si="32"/>
        <v>2316.922596713795</v>
      </c>
      <c r="GQ12" s="317">
        <f t="shared" si="33"/>
        <v>16.218458176996567</v>
      </c>
      <c r="GR12" s="317">
        <f t="shared" si="34"/>
        <v>2.2421831581101244</v>
      </c>
      <c r="GS12" s="317">
        <f t="shared" si="35"/>
        <v>2.396816479359098</v>
      </c>
      <c r="GT12" s="317">
        <f t="shared" si="36"/>
        <v>13.976275018886442</v>
      </c>
      <c r="GU12" s="317">
        <f t="shared" si="37"/>
        <v>18.615274656355666</v>
      </c>
      <c r="GW12" s="325">
        <v>0.95976851851851841</v>
      </c>
      <c r="GX12" s="334">
        <f t="shared" si="105"/>
        <v>45278.959768518522</v>
      </c>
      <c r="GY12" s="316" t="s">
        <v>371</v>
      </c>
      <c r="GZ12" s="316">
        <v>7.0000000000000001E-3</v>
      </c>
      <c r="HA12" s="316">
        <v>2.9000000000000001E-2</v>
      </c>
      <c r="HB12" s="316">
        <v>0.03</v>
      </c>
      <c r="HC12" s="317">
        <v>57.971859394248469</v>
      </c>
      <c r="HD12" s="317">
        <f t="shared" si="38"/>
        <v>1932.3953131416156</v>
      </c>
      <c r="HE12" s="317">
        <f t="shared" si="39"/>
        <v>13.52676719199131</v>
      </c>
      <c r="HF12" s="317">
        <f t="shared" si="40"/>
        <v>1.8700599804596283</v>
      </c>
      <c r="HG12" s="317">
        <f t="shared" si="41"/>
        <v>1.9990296342844303</v>
      </c>
      <c r="HH12" s="317">
        <f t="shared" si="42"/>
        <v>11.656707211531682</v>
      </c>
      <c r="HI12" s="317">
        <f t="shared" si="43"/>
        <v>15.525796826275739</v>
      </c>
      <c r="HK12">
        <v>14.937820965974606</v>
      </c>
      <c r="HL12" s="306">
        <f t="shared" si="88"/>
        <v>18.615274656355666</v>
      </c>
      <c r="HM12" s="306">
        <f t="shared" si="89"/>
        <v>11.656707211531682</v>
      </c>
      <c r="HN12">
        <v>17.145380714640805</v>
      </c>
      <c r="HO12">
        <v>12.872684426899776</v>
      </c>
      <c r="HP12" s="306">
        <f t="shared" si="90"/>
        <v>1.4698939417148615</v>
      </c>
      <c r="HQ12" s="306">
        <f t="shared" si="91"/>
        <v>1.2159772153680937</v>
      </c>
    </row>
    <row r="13" spans="1:290" x14ac:dyDescent="0.25">
      <c r="A13" s="322">
        <v>0.97582175925925929</v>
      </c>
      <c r="B13" s="339">
        <f t="shared" si="44"/>
        <v>45278.975821759261</v>
      </c>
      <c r="C13" s="309" t="s">
        <v>319</v>
      </c>
      <c r="D13" s="309">
        <v>5.0000000000000001E-3</v>
      </c>
      <c r="E13" s="309">
        <v>8.9999999999999993E-3</v>
      </c>
      <c r="F13" s="309">
        <v>1.0999999999999999E-2</v>
      </c>
      <c r="G13" s="309">
        <v>38.438978106432415</v>
      </c>
      <c r="H13" s="309">
        <f t="shared" si="45"/>
        <v>3494.4525551302199</v>
      </c>
      <c r="I13" s="309">
        <f t="shared" si="106"/>
        <v>17.4722627756511</v>
      </c>
      <c r="J13" s="309">
        <f t="shared" si="0"/>
        <v>3.2032481755360345</v>
      </c>
      <c r="K13" s="309">
        <f t="shared" si="1"/>
        <v>3.8438978106432424</v>
      </c>
      <c r="L13" s="309">
        <f t="shared" si="2"/>
        <v>14.269014600115066</v>
      </c>
      <c r="M13" s="309">
        <f t="shared" si="3"/>
        <v>21.316160586294341</v>
      </c>
      <c r="O13" s="322">
        <v>0.97582175925925929</v>
      </c>
      <c r="P13" s="339">
        <f t="shared" si="46"/>
        <v>45278.975821759261</v>
      </c>
      <c r="Q13" s="309" t="s">
        <v>319</v>
      </c>
      <c r="R13" s="309">
        <v>5.0000000000000001E-3</v>
      </c>
      <c r="S13" s="309">
        <v>8.9999999999999993E-3</v>
      </c>
      <c r="T13" s="309">
        <v>1.0999999999999999E-2</v>
      </c>
      <c r="U13" s="309">
        <v>31.299481509662268</v>
      </c>
      <c r="V13" s="309">
        <f t="shared" si="47"/>
        <v>2845.4074099692971</v>
      </c>
      <c r="W13" s="309">
        <f t="shared" si="107"/>
        <v>14.227037049846485</v>
      </c>
      <c r="X13" s="309">
        <f t="shared" si="4"/>
        <v>2.6082901258051887</v>
      </c>
      <c r="Y13" s="309">
        <f t="shared" si="5"/>
        <v>3.1299481509662272</v>
      </c>
      <c r="Z13" s="309">
        <f t="shared" si="6"/>
        <v>11.618746924041297</v>
      </c>
      <c r="AA13" s="309">
        <f t="shared" si="7"/>
        <v>17.356985200812712</v>
      </c>
      <c r="AC13">
        <v>15.620442891038872</v>
      </c>
      <c r="AD13">
        <f t="shared" si="48"/>
        <v>21.316160586294341</v>
      </c>
      <c r="AE13">
        <f t="shared" si="49"/>
        <v>11.618746924041297</v>
      </c>
      <c r="AF13">
        <v>19.056940327067423</v>
      </c>
      <c r="AG13">
        <v>12.756695027681745</v>
      </c>
      <c r="AH13" s="306">
        <f t="shared" si="50"/>
        <v>2.2592202592269182</v>
      </c>
      <c r="AI13" s="306">
        <f t="shared" si="51"/>
        <v>1.1379481036404488</v>
      </c>
      <c r="AJ13" s="306"/>
      <c r="AM13" s="340">
        <v>0.93469907407407404</v>
      </c>
      <c r="AN13" s="341">
        <f t="shared" si="92"/>
        <v>45278.934699074074</v>
      </c>
      <c r="AO13" s="342" t="s">
        <v>324</v>
      </c>
      <c r="AP13" s="342">
        <v>8.9999999999999993E-3</v>
      </c>
      <c r="AQ13" s="342">
        <v>1.4999999999999999E-2</v>
      </c>
      <c r="AR13" s="342">
        <v>1.4999999999999999E-2</v>
      </c>
      <c r="AS13" s="343">
        <v>36.958977416408857</v>
      </c>
      <c r="AT13" s="343">
        <f t="shared" si="52"/>
        <v>2463.9318277605907</v>
      </c>
      <c r="AU13" s="343">
        <f t="shared" si="53"/>
        <v>22.175386449845316</v>
      </c>
      <c r="AV13" s="343">
        <f t="shared" si="54"/>
        <v>2.3099360885255535</v>
      </c>
      <c r="AW13" s="343">
        <f t="shared" si="55"/>
        <v>2.6399269583149185</v>
      </c>
      <c r="AX13" s="343">
        <f t="shared" si="56"/>
        <v>19.865450361319763</v>
      </c>
      <c r="AY13" s="343">
        <f t="shared" si="57"/>
        <v>24.815313408160236</v>
      </c>
      <c r="BA13" s="340">
        <v>0.93469907407407404</v>
      </c>
      <c r="BB13" s="341">
        <f t="shared" si="108"/>
        <v>45278.934699074074</v>
      </c>
      <c r="BC13" s="342" t="s">
        <v>324</v>
      </c>
      <c r="BD13" s="342">
        <v>8.9999999999999993E-3</v>
      </c>
      <c r="BE13" s="342">
        <v>1.4999999999999999E-2</v>
      </c>
      <c r="BF13" s="342">
        <v>1.4999999999999999E-2</v>
      </c>
      <c r="BG13" s="343">
        <v>32.406150830717571</v>
      </c>
      <c r="BH13" s="343">
        <f t="shared" si="58"/>
        <v>2160.4100553811713</v>
      </c>
      <c r="BI13" s="343">
        <f t="shared" si="59"/>
        <v>19.443690498430541</v>
      </c>
      <c r="BJ13" s="343">
        <f t="shared" si="60"/>
        <v>2.0253844269198482</v>
      </c>
      <c r="BK13" s="343">
        <f t="shared" si="61"/>
        <v>2.3147250593369697</v>
      </c>
      <c r="BL13" s="343">
        <f t="shared" si="62"/>
        <v>17.418306071510692</v>
      </c>
      <c r="BM13" s="343">
        <f t="shared" si="63"/>
        <v>21.75841555776751</v>
      </c>
      <c r="BO13">
        <v>21.155303434908895</v>
      </c>
      <c r="BP13" s="306">
        <f t="shared" si="94"/>
        <v>24.815313408160236</v>
      </c>
      <c r="BQ13" s="306">
        <f t="shared" si="95"/>
        <v>17.418306071510692</v>
      </c>
      <c r="BR13">
        <v>23.673791939064717</v>
      </c>
      <c r="BS13">
        <v>18.951625993772552</v>
      </c>
      <c r="BT13" s="306">
        <f t="shared" si="96"/>
        <v>1.1415214690955189</v>
      </c>
      <c r="BU13" s="306">
        <f t="shared" si="97"/>
        <v>1.5333199222618603</v>
      </c>
      <c r="BY13" s="321">
        <v>0.93564814814814812</v>
      </c>
      <c r="BZ13" s="338">
        <f t="shared" si="98"/>
        <v>45278.935648148145</v>
      </c>
      <c r="CA13" s="311">
        <v>3</v>
      </c>
      <c r="CB13" s="311">
        <v>1.0999999999999999E-2</v>
      </c>
      <c r="CC13" s="311">
        <v>8.9999999999999993E-3</v>
      </c>
      <c r="CD13" s="311">
        <v>1.0999999999999999E-2</v>
      </c>
      <c r="CE13" s="312">
        <v>58.757549161810154</v>
      </c>
      <c r="CF13" s="312">
        <f t="shared" si="64"/>
        <v>5341.5953783463783</v>
      </c>
      <c r="CG13" s="312">
        <f t="shared" si="65"/>
        <v>58.757549161810161</v>
      </c>
      <c r="CH13" s="312">
        <f t="shared" si="66"/>
        <v>4.8964624301508461</v>
      </c>
      <c r="CI13" s="312">
        <f t="shared" si="67"/>
        <v>5.875754916181017</v>
      </c>
      <c r="CJ13" s="312">
        <f t="shared" si="68"/>
        <v>53.861086731659313</v>
      </c>
      <c r="CK13" s="312">
        <f t="shared" si="69"/>
        <v>64.633304077991184</v>
      </c>
      <c r="CM13" s="321">
        <v>0.93564814814814812</v>
      </c>
      <c r="CN13" s="338">
        <f t="shared" si="99"/>
        <v>45278.935648148145</v>
      </c>
      <c r="CO13" s="311">
        <v>3</v>
      </c>
      <c r="CP13" s="311">
        <v>1.0999999999999999E-2</v>
      </c>
      <c r="CQ13" s="311">
        <v>8.9999999999999993E-3</v>
      </c>
      <c r="CR13" s="311">
        <v>1.0999999999999999E-2</v>
      </c>
      <c r="CS13" s="312">
        <v>50.089248206573821</v>
      </c>
      <c r="CT13" s="312">
        <f t="shared" si="70"/>
        <v>4553.5680187794387</v>
      </c>
      <c r="CU13" s="312">
        <f t="shared" si="71"/>
        <v>50.089248206573821</v>
      </c>
      <c r="CV13" s="312">
        <f t="shared" si="72"/>
        <v>4.1741040172144848</v>
      </c>
      <c r="CW13" s="312">
        <f t="shared" si="73"/>
        <v>5.0089248206573833</v>
      </c>
      <c r="CX13" s="312">
        <f t="shared" si="74"/>
        <v>45.915144189359339</v>
      </c>
      <c r="CY13" s="312">
        <f t="shared" si="75"/>
        <v>55.098173027231205</v>
      </c>
      <c r="DA13">
        <v>54.327559686135487</v>
      </c>
      <c r="DB13" s="306">
        <f t="shared" si="100"/>
        <v>64.633304077991184</v>
      </c>
      <c r="DC13">
        <f t="shared" si="101"/>
        <v>45.915144189359339</v>
      </c>
      <c r="DD13">
        <v>59.760315654749036</v>
      </c>
      <c r="DE13">
        <v>49.800263045624199</v>
      </c>
      <c r="DF13" s="306">
        <f t="shared" si="102"/>
        <v>4.8729884232421483</v>
      </c>
      <c r="DG13" s="306">
        <f t="shared" si="103"/>
        <v>3.8851188562648602</v>
      </c>
      <c r="DK13" s="184">
        <v>0.93916666666666659</v>
      </c>
      <c r="DL13" s="336">
        <f t="shared" si="76"/>
        <v>45278.939166666663</v>
      </c>
      <c r="DM13" s="141" t="s">
        <v>366</v>
      </c>
      <c r="DN13" s="141">
        <v>1.2E-2</v>
      </c>
      <c r="DO13" s="141">
        <v>1.4E-2</v>
      </c>
      <c r="DP13" s="141">
        <v>1.4E-2</v>
      </c>
      <c r="DQ13" s="198">
        <v>18.252371579047903</v>
      </c>
      <c r="DR13" s="198">
        <f t="shared" si="8"/>
        <v>1303.7408270748501</v>
      </c>
      <c r="DS13" s="198">
        <f t="shared" si="9"/>
        <v>15.644889924898202</v>
      </c>
      <c r="DT13" s="198">
        <f t="shared" si="10"/>
        <v>1.216824771936527</v>
      </c>
      <c r="DU13" s="198">
        <f t="shared" si="11"/>
        <v>1.4040285830036847</v>
      </c>
      <c r="DV13" s="198">
        <f t="shared" si="12"/>
        <v>14.428065152961675</v>
      </c>
      <c r="DW13" s="198">
        <f t="shared" si="13"/>
        <v>17.048918507901888</v>
      </c>
      <c r="DY13" s="184">
        <v>0.93916666666666659</v>
      </c>
      <c r="DZ13" s="336">
        <f t="shared" si="77"/>
        <v>45278.939166666663</v>
      </c>
      <c r="EA13" s="141" t="s">
        <v>366</v>
      </c>
      <c r="EB13" s="141">
        <v>1.2E-2</v>
      </c>
      <c r="EC13" s="141">
        <v>1.4E-2</v>
      </c>
      <c r="ED13" s="141">
        <v>1.4E-2</v>
      </c>
      <c r="EE13" s="198">
        <v>15.727321683690167</v>
      </c>
      <c r="EF13" s="198">
        <f t="shared" si="14"/>
        <v>1123.3801202635834</v>
      </c>
      <c r="EG13" s="198">
        <f t="shared" si="15"/>
        <v>13.480561443163001</v>
      </c>
      <c r="EH13" s="198">
        <f t="shared" si="16"/>
        <v>1.0484881122460112</v>
      </c>
      <c r="EI13" s="198">
        <f t="shared" si="17"/>
        <v>1.2097939756684744</v>
      </c>
      <c r="EJ13" s="198">
        <f t="shared" si="18"/>
        <v>12.432073330916991</v>
      </c>
      <c r="EK13" s="198">
        <f t="shared" si="19"/>
        <v>14.690355418831476</v>
      </c>
      <c r="EM13">
        <v>17.069221335468782</v>
      </c>
      <c r="EN13" s="306">
        <f t="shared" si="78"/>
        <v>17.048918507901888</v>
      </c>
      <c r="EO13" s="306">
        <f t="shared" si="79"/>
        <v>12.432073330916991</v>
      </c>
      <c r="EP13">
        <v>18.601074532241622</v>
      </c>
      <c r="EQ13">
        <v>15.741615231598988</v>
      </c>
      <c r="ER13" s="306">
        <f t="shared" si="80"/>
        <v>-1.5521560243397339</v>
      </c>
      <c r="ES13" s="306">
        <f t="shared" si="81"/>
        <v>3.3095419006819977</v>
      </c>
      <c r="EW13" s="324">
        <v>0.94415509259259256</v>
      </c>
      <c r="EX13" s="335">
        <f t="shared" si="82"/>
        <v>45278.944155092591</v>
      </c>
      <c r="EY13" s="314" t="s">
        <v>368</v>
      </c>
      <c r="EZ13" s="314">
        <v>8.0000000000000002E-3</v>
      </c>
      <c r="FA13" s="314"/>
      <c r="FB13" s="314">
        <v>0.02</v>
      </c>
      <c r="FC13" s="315">
        <v>126.13536809060692</v>
      </c>
      <c r="FD13" s="315">
        <f t="shared" si="20"/>
        <v>6306.7684045303458</v>
      </c>
      <c r="FE13" s="315">
        <f t="shared" si="21"/>
        <v>50.454147236242768</v>
      </c>
      <c r="FF13" s="315">
        <f t="shared" si="22"/>
        <v>6.0064460995527096</v>
      </c>
      <c r="FG13" s="315">
        <f t="shared" si="23"/>
        <v>6.6387035837161541</v>
      </c>
      <c r="FH13" s="315">
        <f t="shared" si="24"/>
        <v>44.447701136690057</v>
      </c>
      <c r="FI13" s="315">
        <f t="shared" si="25"/>
        <v>57.092850819958926</v>
      </c>
      <c r="FK13" s="324">
        <v>0.94415509259259256</v>
      </c>
      <c r="FL13" s="335">
        <f t="shared" si="83"/>
        <v>45278.944155092591</v>
      </c>
      <c r="FM13" s="314" t="s">
        <v>368</v>
      </c>
      <c r="FN13" s="314">
        <v>8.0000000000000002E-3</v>
      </c>
      <c r="FO13" s="314"/>
      <c r="FP13" s="314">
        <v>0.02</v>
      </c>
      <c r="FQ13" s="315">
        <v>114.05960934561111</v>
      </c>
      <c r="FR13" s="315">
        <f t="shared" si="26"/>
        <v>5702.9804672805549</v>
      </c>
      <c r="FS13" s="315">
        <f t="shared" si="27"/>
        <v>45.623843738244439</v>
      </c>
      <c r="FT13" s="315">
        <f t="shared" si="28"/>
        <v>5.4314099688386239</v>
      </c>
      <c r="FU13" s="315">
        <f t="shared" si="29"/>
        <v>6.0031373339795318</v>
      </c>
      <c r="FV13" s="315">
        <f t="shared" si="30"/>
        <v>40.192433769405817</v>
      </c>
      <c r="FW13" s="315">
        <f t="shared" si="31"/>
        <v>51.62698107222397</v>
      </c>
      <c r="FY13">
        <v>48.71564171000017</v>
      </c>
      <c r="FZ13" s="306">
        <f t="shared" si="84"/>
        <v>57.092850819958926</v>
      </c>
      <c r="GA13" s="306">
        <f t="shared" si="85"/>
        <v>40.192433769405817</v>
      </c>
      <c r="GB13">
        <v>55.125594566579139</v>
      </c>
      <c r="GC13">
        <v>42.916160554047771</v>
      </c>
      <c r="GD13" s="306">
        <f t="shared" si="86"/>
        <v>1.9672562533797873</v>
      </c>
      <c r="GE13" s="306">
        <f t="shared" si="87"/>
        <v>2.7237267846419542</v>
      </c>
      <c r="GI13" s="325">
        <v>0.95988425925925924</v>
      </c>
      <c r="GJ13" s="334">
        <f t="shared" si="104"/>
        <v>45278.95988425926</v>
      </c>
      <c r="GK13" s="316" t="s">
        <v>371</v>
      </c>
      <c r="GL13" s="316">
        <v>6.0000000000000001E-3</v>
      </c>
      <c r="GM13" s="316">
        <v>0.03</v>
      </c>
      <c r="GN13" s="316">
        <v>0.03</v>
      </c>
      <c r="GO13" s="317">
        <v>69.507677901413842</v>
      </c>
      <c r="GP13" s="317">
        <f t="shared" si="32"/>
        <v>2316.922596713795</v>
      </c>
      <c r="GQ13" s="317">
        <f t="shared" si="33"/>
        <v>13.90153558028277</v>
      </c>
      <c r="GR13" s="317">
        <f t="shared" si="34"/>
        <v>2.2421831581101244</v>
      </c>
      <c r="GS13" s="317">
        <f t="shared" si="35"/>
        <v>2.396816479359098</v>
      </c>
      <c r="GT13" s="317">
        <f t="shared" si="36"/>
        <v>11.659352422172645</v>
      </c>
      <c r="GU13" s="317">
        <f t="shared" si="37"/>
        <v>16.298352059641868</v>
      </c>
      <c r="GW13" s="325">
        <v>0.95988425925925924</v>
      </c>
      <c r="GX13" s="334">
        <f t="shared" si="105"/>
        <v>45278.95988425926</v>
      </c>
      <c r="GY13" s="316" t="s">
        <v>371</v>
      </c>
      <c r="GZ13" s="316">
        <v>6.0000000000000001E-3</v>
      </c>
      <c r="HA13" s="316">
        <v>0.03</v>
      </c>
      <c r="HB13" s="316">
        <v>0.03</v>
      </c>
      <c r="HC13" s="317">
        <v>57.971859394248469</v>
      </c>
      <c r="HD13" s="317">
        <f t="shared" si="38"/>
        <v>1932.3953131416156</v>
      </c>
      <c r="HE13" s="317">
        <f t="shared" si="39"/>
        <v>11.594371878849694</v>
      </c>
      <c r="HF13" s="317">
        <f t="shared" si="40"/>
        <v>1.8700599804596283</v>
      </c>
      <c r="HG13" s="317">
        <f t="shared" si="41"/>
        <v>1.9990296342844303</v>
      </c>
      <c r="HH13" s="317">
        <f t="shared" si="42"/>
        <v>9.7243118983900665</v>
      </c>
      <c r="HI13" s="317">
        <f t="shared" si="43"/>
        <v>13.593401513134124</v>
      </c>
      <c r="HK13">
        <v>12.803846542263948</v>
      </c>
      <c r="HL13" s="306">
        <f t="shared" si="88"/>
        <v>16.298352059641868</v>
      </c>
      <c r="HM13" s="306">
        <f t="shared" si="89"/>
        <v>9.7243118983900665</v>
      </c>
      <c r="HN13">
        <v>15.011406290930145</v>
      </c>
      <c r="HO13">
        <v>10.738710003189118</v>
      </c>
      <c r="HP13" s="306">
        <f t="shared" si="90"/>
        <v>1.2869457687117229</v>
      </c>
      <c r="HQ13" s="306">
        <f t="shared" si="91"/>
        <v>1.0143981047990511</v>
      </c>
    </row>
    <row r="14" spans="1:290" x14ac:dyDescent="0.25">
      <c r="A14" s="322">
        <v>0.97920138888888886</v>
      </c>
      <c r="B14" s="339">
        <f t="shared" si="44"/>
        <v>45278.979201388887</v>
      </c>
      <c r="C14" s="309" t="s">
        <v>319</v>
      </c>
      <c r="D14" s="309">
        <v>5.0000000000000001E-3</v>
      </c>
      <c r="E14" s="309">
        <v>1.0999999999999999E-2</v>
      </c>
      <c r="F14" s="309">
        <v>1.0999999999999999E-2</v>
      </c>
      <c r="G14" s="309">
        <v>38.438978106432415</v>
      </c>
      <c r="H14" s="309">
        <f t="shared" si="45"/>
        <v>3494.4525551302199</v>
      </c>
      <c r="I14" s="309">
        <f t="shared" si="106"/>
        <v>17.4722627756511</v>
      </c>
      <c r="J14" s="309">
        <f t="shared" si="0"/>
        <v>3.2032481755360345</v>
      </c>
      <c r="K14" s="309">
        <f t="shared" si="1"/>
        <v>3.8438978106432424</v>
      </c>
      <c r="L14" s="309">
        <f t="shared" si="2"/>
        <v>14.269014600115066</v>
      </c>
      <c r="M14" s="309">
        <f t="shared" si="3"/>
        <v>21.316160586294341</v>
      </c>
      <c r="O14" s="322">
        <v>0.97920138888888886</v>
      </c>
      <c r="P14" s="339">
        <f t="shared" si="46"/>
        <v>45278.979201388887</v>
      </c>
      <c r="Q14" s="309" t="s">
        <v>319</v>
      </c>
      <c r="R14" s="309">
        <v>5.0000000000000001E-3</v>
      </c>
      <c r="S14" s="309">
        <v>1.0999999999999999E-2</v>
      </c>
      <c r="T14" s="309">
        <v>1.0999999999999999E-2</v>
      </c>
      <c r="U14" s="309">
        <v>31.299481509662268</v>
      </c>
      <c r="V14" s="309">
        <f t="shared" si="47"/>
        <v>2845.4074099692971</v>
      </c>
      <c r="W14" s="309">
        <f t="shared" si="107"/>
        <v>14.227037049846485</v>
      </c>
      <c r="X14" s="309">
        <f t="shared" si="4"/>
        <v>2.6082901258051887</v>
      </c>
      <c r="Y14" s="309">
        <f t="shared" si="5"/>
        <v>3.1299481509662272</v>
      </c>
      <c r="Z14" s="309">
        <f t="shared" si="6"/>
        <v>11.618746924041297</v>
      </c>
      <c r="AA14" s="309">
        <f t="shared" si="7"/>
        <v>17.356985200812712</v>
      </c>
      <c r="AC14">
        <v>15.620442891038872</v>
      </c>
      <c r="AD14">
        <f t="shared" si="48"/>
        <v>21.316160586294341</v>
      </c>
      <c r="AE14">
        <f t="shared" si="49"/>
        <v>11.618746924041297</v>
      </c>
      <c r="AF14">
        <v>19.056940327067423</v>
      </c>
      <c r="AG14">
        <v>12.756695027681745</v>
      </c>
      <c r="AH14" s="306">
        <f t="shared" si="50"/>
        <v>2.2592202592269182</v>
      </c>
      <c r="AI14" s="306">
        <f t="shared" si="51"/>
        <v>1.1379481036404488</v>
      </c>
      <c r="AJ14" s="306"/>
      <c r="AM14" s="340">
        <v>0.93512731481481481</v>
      </c>
      <c r="AN14" s="341">
        <f t="shared" si="92"/>
        <v>45278.935127314813</v>
      </c>
      <c r="AO14" s="342" t="s">
        <v>324</v>
      </c>
      <c r="AP14" s="342">
        <v>0.01</v>
      </c>
      <c r="AQ14" s="342">
        <v>1.4999999999999999E-2</v>
      </c>
      <c r="AR14" s="342">
        <v>1.4999999999999999E-2</v>
      </c>
      <c r="AS14" s="343">
        <v>36.958977416408857</v>
      </c>
      <c r="AT14" s="343">
        <f t="shared" si="52"/>
        <v>2463.9318277605907</v>
      </c>
      <c r="AU14" s="343">
        <f t="shared" si="53"/>
        <v>24.639318277605909</v>
      </c>
      <c r="AV14" s="343">
        <f t="shared" si="54"/>
        <v>2.3099360885255535</v>
      </c>
      <c r="AW14" s="343">
        <f t="shared" si="55"/>
        <v>2.6399269583149185</v>
      </c>
      <c r="AX14" s="343">
        <f t="shared" si="56"/>
        <v>22.329382189080356</v>
      </c>
      <c r="AY14" s="343">
        <f t="shared" si="57"/>
        <v>27.279245235920829</v>
      </c>
      <c r="BA14" s="340">
        <v>0.93512731481481481</v>
      </c>
      <c r="BB14" s="341">
        <f t="shared" si="108"/>
        <v>45278.935127314813</v>
      </c>
      <c r="BC14" s="342" t="s">
        <v>324</v>
      </c>
      <c r="BD14" s="342">
        <v>0.01</v>
      </c>
      <c r="BE14" s="342">
        <v>1.4999999999999999E-2</v>
      </c>
      <c r="BF14" s="342">
        <v>1.4999999999999999E-2</v>
      </c>
      <c r="BG14" s="343">
        <v>32.406150830717571</v>
      </c>
      <c r="BH14" s="343">
        <f t="shared" si="58"/>
        <v>2160.4100553811713</v>
      </c>
      <c r="BI14" s="343">
        <f t="shared" si="59"/>
        <v>21.604100553811715</v>
      </c>
      <c r="BJ14" s="343">
        <f t="shared" si="60"/>
        <v>2.0253844269198482</v>
      </c>
      <c r="BK14" s="343">
        <f t="shared" si="61"/>
        <v>2.3147250593369697</v>
      </c>
      <c r="BL14" s="343">
        <f t="shared" si="62"/>
        <v>19.578716126891866</v>
      </c>
      <c r="BM14" s="343">
        <f t="shared" si="63"/>
        <v>23.918825613148684</v>
      </c>
      <c r="BO14">
        <v>23.505892705454329</v>
      </c>
      <c r="BP14" s="306">
        <f t="shared" si="94"/>
        <v>27.279245235920829</v>
      </c>
      <c r="BQ14" s="306">
        <f t="shared" si="95"/>
        <v>19.578716126891866</v>
      </c>
      <c r="BR14">
        <v>26.024381209610151</v>
      </c>
      <c r="BS14">
        <v>21.302215264317987</v>
      </c>
      <c r="BT14" s="306">
        <f t="shared" si="96"/>
        <v>1.2548640263106776</v>
      </c>
      <c r="BU14" s="306">
        <f t="shared" si="97"/>
        <v>1.7234991374261206</v>
      </c>
      <c r="BY14" s="321">
        <v>0.93574074074074076</v>
      </c>
      <c r="BZ14" s="338">
        <f t="shared" si="98"/>
        <v>45278.935740740744</v>
      </c>
      <c r="CA14" s="311">
        <v>3</v>
      </c>
      <c r="CB14" s="311">
        <v>1.0999999999999999E-2</v>
      </c>
      <c r="CC14" s="311">
        <v>1.0999999999999999E-2</v>
      </c>
      <c r="CD14" s="311">
        <v>1.0999999999999999E-2</v>
      </c>
      <c r="CE14" s="312">
        <v>58.757549161810154</v>
      </c>
      <c r="CF14" s="312">
        <f t="shared" si="64"/>
        <v>5341.5953783463783</v>
      </c>
      <c r="CG14" s="312">
        <f t="shared" si="65"/>
        <v>58.757549161810161</v>
      </c>
      <c r="CH14" s="312">
        <f t="shared" si="66"/>
        <v>4.8964624301508461</v>
      </c>
      <c r="CI14" s="312">
        <f t="shared" si="67"/>
        <v>5.875754916181017</v>
      </c>
      <c r="CJ14" s="312">
        <f t="shared" si="68"/>
        <v>53.861086731659313</v>
      </c>
      <c r="CK14" s="312">
        <f t="shared" si="69"/>
        <v>64.633304077991184</v>
      </c>
      <c r="CM14" s="321">
        <v>0.93574074074074076</v>
      </c>
      <c r="CN14" s="338">
        <f t="shared" si="99"/>
        <v>45278.935740740744</v>
      </c>
      <c r="CO14" s="311">
        <v>3</v>
      </c>
      <c r="CP14" s="311">
        <v>1.0999999999999999E-2</v>
      </c>
      <c r="CQ14" s="311">
        <v>1.0999999999999999E-2</v>
      </c>
      <c r="CR14" s="311">
        <v>1.0999999999999999E-2</v>
      </c>
      <c r="CS14" s="312">
        <v>50.089248206573821</v>
      </c>
      <c r="CT14" s="312">
        <f t="shared" si="70"/>
        <v>4553.5680187794387</v>
      </c>
      <c r="CU14" s="312">
        <f t="shared" si="71"/>
        <v>50.089248206573821</v>
      </c>
      <c r="CV14" s="312">
        <f t="shared" si="72"/>
        <v>4.1741040172144848</v>
      </c>
      <c r="CW14" s="312">
        <f t="shared" si="73"/>
        <v>5.0089248206573833</v>
      </c>
      <c r="CX14" s="312">
        <f t="shared" si="74"/>
        <v>45.915144189359339</v>
      </c>
      <c r="CY14" s="312">
        <f t="shared" si="75"/>
        <v>55.098173027231205</v>
      </c>
      <c r="DA14">
        <v>54.327559686135487</v>
      </c>
      <c r="DB14" s="306">
        <f t="shared" si="100"/>
        <v>64.633304077991184</v>
      </c>
      <c r="DC14">
        <f t="shared" si="101"/>
        <v>45.915144189359339</v>
      </c>
      <c r="DD14">
        <v>59.760315654749036</v>
      </c>
      <c r="DE14">
        <v>49.800263045624199</v>
      </c>
      <c r="DF14" s="306">
        <f t="shared" si="102"/>
        <v>4.8729884232421483</v>
      </c>
      <c r="DG14" s="306">
        <f t="shared" si="103"/>
        <v>3.8851188562648602</v>
      </c>
      <c r="DK14" s="184">
        <v>0.93925925925925924</v>
      </c>
      <c r="DL14" s="336">
        <f t="shared" si="76"/>
        <v>45278.939259259256</v>
      </c>
      <c r="DM14" s="141" t="s">
        <v>366</v>
      </c>
      <c r="DN14" s="141">
        <v>1.2999999999999999E-2</v>
      </c>
      <c r="DO14" s="141">
        <v>1.4E-2</v>
      </c>
      <c r="DP14" s="141">
        <v>1.4E-2</v>
      </c>
      <c r="DQ14" s="198">
        <v>18.252371579047903</v>
      </c>
      <c r="DR14" s="198">
        <f t="shared" si="8"/>
        <v>1303.7408270748501</v>
      </c>
      <c r="DS14" s="198">
        <f t="shared" si="9"/>
        <v>16.948630751973052</v>
      </c>
      <c r="DT14" s="198">
        <f t="shared" si="10"/>
        <v>1.216824771936527</v>
      </c>
      <c r="DU14" s="198">
        <f t="shared" si="11"/>
        <v>1.4040285830036847</v>
      </c>
      <c r="DV14" s="198">
        <f t="shared" si="12"/>
        <v>15.731805980036526</v>
      </c>
      <c r="DW14" s="198">
        <f t="shared" si="13"/>
        <v>18.352659334976735</v>
      </c>
      <c r="DY14" s="184">
        <v>0.93925925925925924</v>
      </c>
      <c r="DZ14" s="336">
        <f t="shared" si="77"/>
        <v>45278.939259259256</v>
      </c>
      <c r="EA14" s="141" t="s">
        <v>366</v>
      </c>
      <c r="EB14" s="141">
        <v>1.2999999999999999E-2</v>
      </c>
      <c r="EC14" s="141">
        <v>1.4E-2</v>
      </c>
      <c r="ED14" s="141">
        <v>1.4E-2</v>
      </c>
      <c r="EE14" s="198">
        <v>15.727321683690167</v>
      </c>
      <c r="EF14" s="198">
        <f t="shared" si="14"/>
        <v>1123.3801202635834</v>
      </c>
      <c r="EG14" s="198">
        <f t="shared" si="15"/>
        <v>14.603941563426584</v>
      </c>
      <c r="EH14" s="198">
        <f t="shared" si="16"/>
        <v>1.0484881122460112</v>
      </c>
      <c r="EI14" s="198">
        <f t="shared" si="17"/>
        <v>1.2097939756684744</v>
      </c>
      <c r="EJ14" s="198">
        <f t="shared" si="18"/>
        <v>13.555453451180574</v>
      </c>
      <c r="EK14" s="198">
        <f t="shared" si="19"/>
        <v>15.81373553909506</v>
      </c>
      <c r="EM14">
        <v>18.491656446757847</v>
      </c>
      <c r="EN14" s="306">
        <f t="shared" si="78"/>
        <v>18.352659334976735</v>
      </c>
      <c r="EO14" s="306">
        <f t="shared" si="79"/>
        <v>13.555453451180574</v>
      </c>
      <c r="EP14">
        <v>20.023509643530687</v>
      </c>
      <c r="EQ14">
        <v>17.164050342888054</v>
      </c>
      <c r="ER14" s="306">
        <f t="shared" si="80"/>
        <v>-1.6708503085539519</v>
      </c>
      <c r="ES14" s="306">
        <f t="shared" si="81"/>
        <v>3.6085968917074798</v>
      </c>
      <c r="EW14" s="324">
        <v>0.94579861111111108</v>
      </c>
      <c r="EX14" s="335">
        <f t="shared" si="82"/>
        <v>45278.945798611108</v>
      </c>
      <c r="EY14" s="314" t="s">
        <v>368</v>
      </c>
      <c r="EZ14" s="314">
        <v>3.0000000000000001E-3</v>
      </c>
      <c r="FA14" s="314">
        <v>0.02</v>
      </c>
      <c r="FB14" s="314">
        <v>0.02</v>
      </c>
      <c r="FC14" s="315">
        <v>126.13536809060692</v>
      </c>
      <c r="FD14" s="315">
        <f t="shared" si="20"/>
        <v>6306.7684045303458</v>
      </c>
      <c r="FE14" s="315">
        <f t="shared" si="21"/>
        <v>18.920305213591039</v>
      </c>
      <c r="FF14" s="315">
        <f t="shared" si="22"/>
        <v>6.0064460995527096</v>
      </c>
      <c r="FG14" s="315">
        <f t="shared" si="23"/>
        <v>6.6387035837161541</v>
      </c>
      <c r="FH14" s="315">
        <f t="shared" si="24"/>
        <v>12.913859114038329</v>
      </c>
      <c r="FI14" s="315">
        <f t="shared" si="25"/>
        <v>25.559008797307193</v>
      </c>
      <c r="FK14" s="324">
        <v>0.94579861111111108</v>
      </c>
      <c r="FL14" s="335">
        <f t="shared" si="83"/>
        <v>45278.945798611108</v>
      </c>
      <c r="FM14" s="314" t="s">
        <v>368</v>
      </c>
      <c r="FN14" s="314">
        <v>3.0000000000000001E-3</v>
      </c>
      <c r="FO14" s="314">
        <v>0.02</v>
      </c>
      <c r="FP14" s="314">
        <v>0.02</v>
      </c>
      <c r="FQ14" s="315">
        <v>114.05960934561111</v>
      </c>
      <c r="FR14" s="315">
        <f t="shared" si="26"/>
        <v>5702.9804672805549</v>
      </c>
      <c r="FS14" s="315">
        <f t="shared" si="27"/>
        <v>17.108941401841665</v>
      </c>
      <c r="FT14" s="315">
        <f t="shared" si="28"/>
        <v>5.4314099688386239</v>
      </c>
      <c r="FU14" s="315">
        <f t="shared" si="29"/>
        <v>6.0031373339795318</v>
      </c>
      <c r="FV14" s="315">
        <f t="shared" si="30"/>
        <v>11.677531433003042</v>
      </c>
      <c r="FW14" s="315">
        <f t="shared" si="31"/>
        <v>23.112078735821196</v>
      </c>
      <c r="FY14">
        <v>18.268365641250064</v>
      </c>
      <c r="FZ14" s="306">
        <f t="shared" si="84"/>
        <v>25.559008797307193</v>
      </c>
      <c r="GA14" s="306">
        <f t="shared" si="85"/>
        <v>11.677531433003042</v>
      </c>
      <c r="GB14">
        <v>24.678318497829032</v>
      </c>
      <c r="GC14">
        <v>12.468884485297664</v>
      </c>
      <c r="GD14" s="306">
        <f t="shared" si="86"/>
        <v>0.88069029947816091</v>
      </c>
      <c r="GE14" s="306">
        <f t="shared" si="87"/>
        <v>0.79135305229462283</v>
      </c>
      <c r="GI14" s="325">
        <v>0.96182870370370377</v>
      </c>
      <c r="GJ14" s="334">
        <f t="shared" si="104"/>
        <v>45278.961828703701</v>
      </c>
      <c r="GK14" s="316" t="s">
        <v>371</v>
      </c>
      <c r="GL14" s="316">
        <v>8.0000000000000002E-3</v>
      </c>
      <c r="GM14" s="316">
        <v>0.03</v>
      </c>
      <c r="GN14" s="316">
        <v>0.03</v>
      </c>
      <c r="GO14" s="317">
        <v>69.507677901413842</v>
      </c>
      <c r="GP14" s="317">
        <f t="shared" si="32"/>
        <v>2316.922596713795</v>
      </c>
      <c r="GQ14" s="317">
        <f t="shared" si="33"/>
        <v>18.535380773710362</v>
      </c>
      <c r="GR14" s="317">
        <f t="shared" si="34"/>
        <v>2.2421831581101244</v>
      </c>
      <c r="GS14" s="317">
        <f t="shared" si="35"/>
        <v>2.396816479359098</v>
      </c>
      <c r="GT14" s="317">
        <f t="shared" si="36"/>
        <v>16.293197615600238</v>
      </c>
      <c r="GU14" s="317">
        <f t="shared" si="37"/>
        <v>20.932197253069461</v>
      </c>
      <c r="GW14" s="325">
        <v>0.96182870370370377</v>
      </c>
      <c r="GX14" s="334">
        <f t="shared" si="105"/>
        <v>45278.961828703701</v>
      </c>
      <c r="GY14" s="316" t="s">
        <v>371</v>
      </c>
      <c r="GZ14" s="316">
        <v>8.0000000000000002E-3</v>
      </c>
      <c r="HA14" s="316">
        <v>0.03</v>
      </c>
      <c r="HB14" s="316">
        <v>0.03</v>
      </c>
      <c r="HC14" s="317">
        <v>57.971859394248469</v>
      </c>
      <c r="HD14" s="317">
        <f t="shared" si="38"/>
        <v>1932.3953131416156</v>
      </c>
      <c r="HE14" s="317">
        <f t="shared" si="39"/>
        <v>15.459162505132925</v>
      </c>
      <c r="HF14" s="317">
        <f t="shared" si="40"/>
        <v>1.8700599804596283</v>
      </c>
      <c r="HG14" s="317">
        <f t="shared" si="41"/>
        <v>1.9990296342844303</v>
      </c>
      <c r="HH14" s="317">
        <f t="shared" si="42"/>
        <v>13.589102524673297</v>
      </c>
      <c r="HI14" s="317">
        <f t="shared" si="43"/>
        <v>17.458192139417356</v>
      </c>
      <c r="HK14">
        <v>17.071795389685263</v>
      </c>
      <c r="HL14" s="306">
        <f t="shared" si="88"/>
        <v>20.932197253069461</v>
      </c>
      <c r="HM14" s="306">
        <f t="shared" si="89"/>
        <v>13.589102524673297</v>
      </c>
      <c r="HN14">
        <v>19.279355138351463</v>
      </c>
      <c r="HO14">
        <v>15.006658850610433</v>
      </c>
      <c r="HP14" s="306">
        <f t="shared" si="90"/>
        <v>1.6528421147179984</v>
      </c>
      <c r="HQ14" s="306">
        <f t="shared" si="91"/>
        <v>1.4175563259371362</v>
      </c>
    </row>
    <row r="15" spans="1:290" x14ac:dyDescent="0.25">
      <c r="A15" s="322">
        <v>0.98271990740740733</v>
      </c>
      <c r="B15" s="339">
        <f t="shared" si="44"/>
        <v>45278.982719907406</v>
      </c>
      <c r="C15" s="309" t="s">
        <v>319</v>
      </c>
      <c r="D15" s="309">
        <v>4.0000000000000001E-3</v>
      </c>
      <c r="E15" s="309">
        <v>1.0999999999999999E-2</v>
      </c>
      <c r="F15" s="309">
        <v>1.0999999999999999E-2</v>
      </c>
      <c r="G15" s="309">
        <v>38.438978106432415</v>
      </c>
      <c r="H15" s="309">
        <f t="shared" si="45"/>
        <v>3494.4525551302199</v>
      </c>
      <c r="I15" s="309">
        <f t="shared" si="106"/>
        <v>13.97781022052088</v>
      </c>
      <c r="J15" s="309">
        <f t="shared" si="0"/>
        <v>3.2032481755360345</v>
      </c>
      <c r="K15" s="309">
        <f t="shared" si="1"/>
        <v>3.8438978106432424</v>
      </c>
      <c r="L15" s="309">
        <f t="shared" si="2"/>
        <v>10.774562044984846</v>
      </c>
      <c r="M15" s="309">
        <f t="shared" si="3"/>
        <v>17.821708031164121</v>
      </c>
      <c r="O15" s="322">
        <v>0.98271990740740733</v>
      </c>
      <c r="P15" s="339">
        <f t="shared" si="46"/>
        <v>45278.982719907406</v>
      </c>
      <c r="Q15" s="309" t="s">
        <v>319</v>
      </c>
      <c r="R15" s="309">
        <v>4.0000000000000001E-3</v>
      </c>
      <c r="S15" s="309">
        <v>1.0999999999999999E-2</v>
      </c>
      <c r="T15" s="309">
        <v>1.0999999999999999E-2</v>
      </c>
      <c r="U15" s="309">
        <v>31.299481509662268</v>
      </c>
      <c r="V15" s="309">
        <f t="shared" si="47"/>
        <v>2845.4074099692971</v>
      </c>
      <c r="W15" s="309">
        <f t="shared" si="107"/>
        <v>11.381629639877188</v>
      </c>
      <c r="X15" s="309">
        <f t="shared" si="4"/>
        <v>2.6082901258051887</v>
      </c>
      <c r="Y15" s="309">
        <f t="shared" si="5"/>
        <v>3.1299481509662272</v>
      </c>
      <c r="Z15" s="309">
        <f t="shared" si="6"/>
        <v>8.7733395140719992</v>
      </c>
      <c r="AA15" s="309">
        <f t="shared" si="7"/>
        <v>14.511577790843415</v>
      </c>
      <c r="AC15">
        <v>12.496354312831098</v>
      </c>
      <c r="AD15">
        <f t="shared" si="48"/>
        <v>17.821708031164121</v>
      </c>
      <c r="AE15">
        <f t="shared" si="49"/>
        <v>8.7733395140719992</v>
      </c>
      <c r="AF15">
        <v>15.932851748859651</v>
      </c>
      <c r="AG15">
        <v>9.6326064494739718</v>
      </c>
      <c r="AH15" s="306">
        <f t="shared" si="50"/>
        <v>1.8888562823044701</v>
      </c>
      <c r="AI15" s="306">
        <f t="shared" si="51"/>
        <v>0.85926693540197263</v>
      </c>
      <c r="AJ15" s="306"/>
      <c r="AM15" s="340">
        <v>0.93532407407407403</v>
      </c>
      <c r="AN15" s="341">
        <f t="shared" si="92"/>
        <v>45278.935324074075</v>
      </c>
      <c r="AO15" s="342" t="s">
        <v>324</v>
      </c>
      <c r="AP15" s="342">
        <v>1.0999999999999999E-2</v>
      </c>
      <c r="AQ15" s="342">
        <v>1.4999999999999999E-2</v>
      </c>
      <c r="AR15" s="342">
        <v>1.4999999999999999E-2</v>
      </c>
      <c r="AS15" s="343">
        <v>36.958977416408857</v>
      </c>
      <c r="AT15" s="343">
        <f t="shared" si="52"/>
        <v>2463.9318277605907</v>
      </c>
      <c r="AU15" s="343">
        <f t="shared" si="53"/>
        <v>27.103250105366495</v>
      </c>
      <c r="AV15" s="343">
        <f t="shared" si="54"/>
        <v>2.3099360885255535</v>
      </c>
      <c r="AW15" s="343">
        <f t="shared" si="55"/>
        <v>2.6399269583149185</v>
      </c>
      <c r="AX15" s="343">
        <f t="shared" si="56"/>
        <v>24.793314016840942</v>
      </c>
      <c r="AY15" s="343">
        <f t="shared" si="57"/>
        <v>29.743177063681415</v>
      </c>
      <c r="BA15" s="340">
        <v>0.93532407407407403</v>
      </c>
      <c r="BB15" s="341">
        <f t="shared" si="108"/>
        <v>45278.935324074075</v>
      </c>
      <c r="BC15" s="342" t="s">
        <v>324</v>
      </c>
      <c r="BD15" s="342">
        <v>1.0999999999999999E-2</v>
      </c>
      <c r="BE15" s="342">
        <v>1.4999999999999999E-2</v>
      </c>
      <c r="BF15" s="342">
        <v>1.4999999999999999E-2</v>
      </c>
      <c r="BG15" s="343">
        <v>32.406150830717571</v>
      </c>
      <c r="BH15" s="343">
        <f t="shared" si="58"/>
        <v>2160.4100553811713</v>
      </c>
      <c r="BI15" s="343">
        <f t="shared" si="59"/>
        <v>23.764510609192882</v>
      </c>
      <c r="BJ15" s="343">
        <f t="shared" si="60"/>
        <v>2.0253844269198482</v>
      </c>
      <c r="BK15" s="343">
        <f t="shared" si="61"/>
        <v>2.3147250593369697</v>
      </c>
      <c r="BL15" s="343">
        <f t="shared" si="62"/>
        <v>21.739126182273033</v>
      </c>
      <c r="BM15" s="343">
        <f t="shared" si="63"/>
        <v>26.079235668529851</v>
      </c>
      <c r="BO15">
        <v>25.856481975999763</v>
      </c>
      <c r="BP15" s="306">
        <f t="shared" si="94"/>
        <v>29.743177063681415</v>
      </c>
      <c r="BQ15" s="306">
        <f t="shared" si="95"/>
        <v>21.739126182273033</v>
      </c>
      <c r="BR15">
        <v>28.374970480155586</v>
      </c>
      <c r="BS15">
        <v>23.652804534863421</v>
      </c>
      <c r="BT15" s="306">
        <f t="shared" si="96"/>
        <v>1.3682065835258292</v>
      </c>
      <c r="BU15" s="306">
        <f t="shared" si="97"/>
        <v>1.913678352590388</v>
      </c>
      <c r="BY15" s="321">
        <v>0.93606481481481485</v>
      </c>
      <c r="BZ15" s="338">
        <f t="shared" si="98"/>
        <v>45278.936064814814</v>
      </c>
      <c r="CA15" s="311">
        <v>3</v>
      </c>
      <c r="CB15" s="311">
        <v>1.0999999999999999E-2</v>
      </c>
      <c r="CC15" s="311">
        <v>1.0999999999999999E-2</v>
      </c>
      <c r="CD15" s="311">
        <v>1.0999999999999999E-2</v>
      </c>
      <c r="CE15" s="312">
        <v>58.757549161810154</v>
      </c>
      <c r="CF15" s="312">
        <f t="shared" si="64"/>
        <v>5341.5953783463783</v>
      </c>
      <c r="CG15" s="312">
        <f t="shared" si="65"/>
        <v>58.757549161810161</v>
      </c>
      <c r="CH15" s="312">
        <f t="shared" si="66"/>
        <v>4.8964624301508461</v>
      </c>
      <c r="CI15" s="312">
        <f t="shared" si="67"/>
        <v>5.875754916181017</v>
      </c>
      <c r="CJ15" s="312">
        <f t="shared" si="68"/>
        <v>53.861086731659313</v>
      </c>
      <c r="CK15" s="312">
        <f t="shared" si="69"/>
        <v>64.633304077991184</v>
      </c>
      <c r="CM15" s="321">
        <v>0.93606481481481485</v>
      </c>
      <c r="CN15" s="338">
        <f t="shared" si="99"/>
        <v>45278.936064814814</v>
      </c>
      <c r="CO15" s="311">
        <v>3</v>
      </c>
      <c r="CP15" s="311">
        <v>1.0999999999999999E-2</v>
      </c>
      <c r="CQ15" s="311">
        <v>1.0999999999999999E-2</v>
      </c>
      <c r="CR15" s="311">
        <v>1.0999999999999999E-2</v>
      </c>
      <c r="CS15" s="312">
        <v>50.089248206573821</v>
      </c>
      <c r="CT15" s="312">
        <f t="shared" si="70"/>
        <v>4553.5680187794387</v>
      </c>
      <c r="CU15" s="312">
        <f t="shared" si="71"/>
        <v>50.089248206573821</v>
      </c>
      <c r="CV15" s="312">
        <f t="shared" si="72"/>
        <v>4.1741040172144848</v>
      </c>
      <c r="CW15" s="312">
        <f t="shared" si="73"/>
        <v>5.0089248206573833</v>
      </c>
      <c r="CX15" s="312">
        <f t="shared" si="74"/>
        <v>45.915144189359339</v>
      </c>
      <c r="CY15" s="312">
        <f t="shared" si="75"/>
        <v>55.098173027231205</v>
      </c>
      <c r="DA15">
        <v>54.327559686135487</v>
      </c>
      <c r="DB15" s="306">
        <f t="shared" si="100"/>
        <v>64.633304077991184</v>
      </c>
      <c r="DC15">
        <f t="shared" si="101"/>
        <v>45.915144189359339</v>
      </c>
      <c r="DD15">
        <v>59.760315654749036</v>
      </c>
      <c r="DE15">
        <v>49.800263045624199</v>
      </c>
      <c r="DF15" s="306">
        <f t="shared" si="102"/>
        <v>4.8729884232421483</v>
      </c>
      <c r="DG15" s="306">
        <f t="shared" si="103"/>
        <v>3.8851188562648602</v>
      </c>
      <c r="DK15" s="184">
        <v>0.93939814814814815</v>
      </c>
      <c r="DL15" s="336">
        <f t="shared" si="76"/>
        <v>45278.939398148148</v>
      </c>
      <c r="DM15" s="141" t="s">
        <v>366</v>
      </c>
      <c r="DN15" s="141">
        <v>1.2999999999999999E-2</v>
      </c>
      <c r="DO15" s="141">
        <v>1.4E-2</v>
      </c>
      <c r="DP15" s="141">
        <v>1.4E-2</v>
      </c>
      <c r="DQ15" s="198">
        <v>18.252371579047903</v>
      </c>
      <c r="DR15" s="198">
        <f t="shared" si="8"/>
        <v>1303.7408270748501</v>
      </c>
      <c r="DS15" s="198">
        <f t="shared" si="9"/>
        <v>16.948630751973052</v>
      </c>
      <c r="DT15" s="198">
        <f t="shared" si="10"/>
        <v>1.216824771936527</v>
      </c>
      <c r="DU15" s="198">
        <f t="shared" si="11"/>
        <v>1.4040285830036847</v>
      </c>
      <c r="DV15" s="198">
        <f t="shared" si="12"/>
        <v>15.731805980036526</v>
      </c>
      <c r="DW15" s="198">
        <f t="shared" si="13"/>
        <v>18.352659334976735</v>
      </c>
      <c r="DY15" s="184">
        <v>0.93939814814814815</v>
      </c>
      <c r="DZ15" s="336">
        <f t="shared" si="77"/>
        <v>45278.939398148148</v>
      </c>
      <c r="EA15" s="141" t="s">
        <v>366</v>
      </c>
      <c r="EB15" s="141">
        <v>1.2999999999999999E-2</v>
      </c>
      <c r="EC15" s="141">
        <v>1.4E-2</v>
      </c>
      <c r="ED15" s="141">
        <v>1.4E-2</v>
      </c>
      <c r="EE15" s="198">
        <v>15.727321683690167</v>
      </c>
      <c r="EF15" s="198">
        <f t="shared" si="14"/>
        <v>1123.3801202635834</v>
      </c>
      <c r="EG15" s="198">
        <f t="shared" si="15"/>
        <v>14.603941563426584</v>
      </c>
      <c r="EH15" s="198">
        <f t="shared" si="16"/>
        <v>1.0484881122460112</v>
      </c>
      <c r="EI15" s="198">
        <f t="shared" si="17"/>
        <v>1.2097939756684744</v>
      </c>
      <c r="EJ15" s="198">
        <f t="shared" si="18"/>
        <v>13.555453451180574</v>
      </c>
      <c r="EK15" s="198">
        <f t="shared" si="19"/>
        <v>15.81373553909506</v>
      </c>
      <c r="EM15">
        <v>18.491656446757847</v>
      </c>
      <c r="EN15" s="306">
        <f t="shared" si="78"/>
        <v>18.352659334976735</v>
      </c>
      <c r="EO15" s="306">
        <f t="shared" si="79"/>
        <v>13.555453451180574</v>
      </c>
      <c r="EP15">
        <v>20.023509643530687</v>
      </c>
      <c r="EQ15">
        <v>17.164050342888054</v>
      </c>
      <c r="ER15" s="306">
        <f t="shared" si="80"/>
        <v>-1.6708503085539519</v>
      </c>
      <c r="ES15" s="306">
        <f t="shared" si="81"/>
        <v>3.6085968917074798</v>
      </c>
      <c r="EW15" s="324">
        <v>0.94796296296296301</v>
      </c>
      <c r="EX15" s="335">
        <f t="shared" si="82"/>
        <v>45278.947962962964</v>
      </c>
      <c r="EY15" s="314" t="s">
        <v>368</v>
      </c>
      <c r="EZ15" s="314">
        <v>6.0000000000000001E-3</v>
      </c>
      <c r="FA15" s="314">
        <v>0.02</v>
      </c>
      <c r="FB15" s="314">
        <v>0.02</v>
      </c>
      <c r="FC15" s="315">
        <v>126.13536809060692</v>
      </c>
      <c r="FD15" s="315">
        <f t="shared" si="20"/>
        <v>6306.7684045303458</v>
      </c>
      <c r="FE15" s="315">
        <f t="shared" si="21"/>
        <v>37.840610427182078</v>
      </c>
      <c r="FF15" s="315">
        <f t="shared" si="22"/>
        <v>6.0064460995527096</v>
      </c>
      <c r="FG15" s="315">
        <f t="shared" si="23"/>
        <v>6.6387035837161541</v>
      </c>
      <c r="FH15" s="315">
        <f t="shared" si="24"/>
        <v>31.834164327629367</v>
      </c>
      <c r="FI15" s="315">
        <f t="shared" si="25"/>
        <v>44.479314010898236</v>
      </c>
      <c r="FK15" s="324">
        <v>0.94796296296296301</v>
      </c>
      <c r="FL15" s="335">
        <f t="shared" si="83"/>
        <v>45278.947962962964</v>
      </c>
      <c r="FM15" s="314" t="s">
        <v>368</v>
      </c>
      <c r="FN15" s="314">
        <v>6.0000000000000001E-3</v>
      </c>
      <c r="FO15" s="314">
        <v>0.02</v>
      </c>
      <c r="FP15" s="314">
        <v>0.02</v>
      </c>
      <c r="FQ15" s="315">
        <v>114.05960934561111</v>
      </c>
      <c r="FR15" s="315">
        <f t="shared" si="26"/>
        <v>5702.9804672805549</v>
      </c>
      <c r="FS15" s="315">
        <f t="shared" si="27"/>
        <v>34.217882803683331</v>
      </c>
      <c r="FT15" s="315">
        <f t="shared" si="28"/>
        <v>5.4314099688386239</v>
      </c>
      <c r="FU15" s="315">
        <f t="shared" si="29"/>
        <v>6.0031373339795318</v>
      </c>
      <c r="FV15" s="315">
        <f t="shared" si="30"/>
        <v>28.786472834844709</v>
      </c>
      <c r="FW15" s="315">
        <f t="shared" si="31"/>
        <v>40.221020137662862</v>
      </c>
      <c r="FY15">
        <v>36.536731282500128</v>
      </c>
      <c r="FZ15" s="306">
        <f t="shared" si="84"/>
        <v>44.479314010898236</v>
      </c>
      <c r="GA15" s="306">
        <f t="shared" si="85"/>
        <v>28.786472834844709</v>
      </c>
      <c r="GB15">
        <v>42.946684139079096</v>
      </c>
      <c r="GC15">
        <v>30.737250126547728</v>
      </c>
      <c r="GD15" s="306">
        <f t="shared" si="86"/>
        <v>1.5326298718191396</v>
      </c>
      <c r="GE15" s="306">
        <f t="shared" si="87"/>
        <v>1.9507772917030195</v>
      </c>
      <c r="GI15" s="325">
        <v>0.96534722222222225</v>
      </c>
      <c r="GJ15" s="334">
        <f t="shared" si="104"/>
        <v>45278.96534722222</v>
      </c>
      <c r="GK15" s="316" t="s">
        <v>371</v>
      </c>
      <c r="GL15" s="316">
        <v>7.0000000000000001E-3</v>
      </c>
      <c r="GM15" s="316">
        <v>0.03</v>
      </c>
      <c r="GN15" s="316">
        <v>0.03</v>
      </c>
      <c r="GO15" s="317">
        <v>69.507677901413842</v>
      </c>
      <c r="GP15" s="317">
        <f t="shared" si="32"/>
        <v>2316.922596713795</v>
      </c>
      <c r="GQ15" s="317">
        <f t="shared" si="33"/>
        <v>16.218458176996567</v>
      </c>
      <c r="GR15" s="317">
        <f t="shared" si="34"/>
        <v>2.2421831581101244</v>
      </c>
      <c r="GS15" s="317">
        <f t="shared" si="35"/>
        <v>2.396816479359098</v>
      </c>
      <c r="GT15" s="317">
        <f t="shared" si="36"/>
        <v>13.976275018886442</v>
      </c>
      <c r="GU15" s="317">
        <f t="shared" si="37"/>
        <v>18.615274656355666</v>
      </c>
      <c r="GW15" s="325">
        <v>0.96534722222222225</v>
      </c>
      <c r="GX15" s="334">
        <f t="shared" si="105"/>
        <v>45278.96534722222</v>
      </c>
      <c r="GY15" s="316" t="s">
        <v>371</v>
      </c>
      <c r="GZ15" s="316">
        <v>7.0000000000000001E-3</v>
      </c>
      <c r="HA15" s="316">
        <v>0.03</v>
      </c>
      <c r="HB15" s="316">
        <v>0.03</v>
      </c>
      <c r="HC15" s="317">
        <v>57.971859394248469</v>
      </c>
      <c r="HD15" s="317">
        <f t="shared" si="38"/>
        <v>1932.3953131416156</v>
      </c>
      <c r="HE15" s="317">
        <f t="shared" si="39"/>
        <v>13.52676719199131</v>
      </c>
      <c r="HF15" s="317">
        <f t="shared" si="40"/>
        <v>1.8700599804596283</v>
      </c>
      <c r="HG15" s="317">
        <f t="shared" si="41"/>
        <v>1.9990296342844303</v>
      </c>
      <c r="HH15" s="317">
        <f t="shared" si="42"/>
        <v>11.656707211531682</v>
      </c>
      <c r="HI15" s="317">
        <f t="shared" si="43"/>
        <v>15.525796826275739</v>
      </c>
      <c r="HK15">
        <v>14.937820965974606</v>
      </c>
      <c r="HL15" s="306">
        <f t="shared" si="88"/>
        <v>18.615274656355666</v>
      </c>
      <c r="HM15" s="306">
        <f t="shared" si="89"/>
        <v>11.656707211531682</v>
      </c>
      <c r="HN15">
        <v>17.145380714640805</v>
      </c>
      <c r="HO15">
        <v>12.872684426899776</v>
      </c>
      <c r="HP15" s="306">
        <f t="shared" si="90"/>
        <v>1.4698939417148615</v>
      </c>
      <c r="HQ15" s="306">
        <f t="shared" si="91"/>
        <v>1.2159772153680937</v>
      </c>
      <c r="KD15" t="s">
        <v>723</v>
      </c>
    </row>
    <row r="16" spans="1:290" x14ac:dyDescent="0.25">
      <c r="A16" s="322">
        <v>0.98623842592592592</v>
      </c>
      <c r="B16" s="339">
        <f t="shared" si="44"/>
        <v>45278.986238425925</v>
      </c>
      <c r="C16" s="309" t="s">
        <v>319</v>
      </c>
      <c r="D16" s="309">
        <v>5.0000000000000001E-3</v>
      </c>
      <c r="E16" s="309">
        <v>1.0999999999999999E-2</v>
      </c>
      <c r="F16" s="309">
        <v>1.0999999999999999E-2</v>
      </c>
      <c r="G16" s="309">
        <v>38.438978106432415</v>
      </c>
      <c r="H16" s="309">
        <f t="shared" si="45"/>
        <v>3494.4525551302199</v>
      </c>
      <c r="I16" s="309">
        <f t="shared" si="106"/>
        <v>17.4722627756511</v>
      </c>
      <c r="J16" s="309">
        <f t="shared" si="0"/>
        <v>3.2032481755360345</v>
      </c>
      <c r="K16" s="309">
        <f t="shared" si="1"/>
        <v>3.8438978106432424</v>
      </c>
      <c r="L16" s="309">
        <f t="shared" si="2"/>
        <v>14.269014600115066</v>
      </c>
      <c r="M16" s="309">
        <f t="shared" si="3"/>
        <v>21.316160586294341</v>
      </c>
      <c r="O16" s="322">
        <v>0.98623842592592592</v>
      </c>
      <c r="P16" s="339">
        <f t="shared" si="46"/>
        <v>45278.986238425925</v>
      </c>
      <c r="Q16" s="309" t="s">
        <v>319</v>
      </c>
      <c r="R16" s="309">
        <v>5.0000000000000001E-3</v>
      </c>
      <c r="S16" s="309">
        <v>1.0999999999999999E-2</v>
      </c>
      <c r="T16" s="309">
        <v>1.0999999999999999E-2</v>
      </c>
      <c r="U16" s="309">
        <v>31.299481509662268</v>
      </c>
      <c r="V16" s="309">
        <f t="shared" si="47"/>
        <v>2845.4074099692971</v>
      </c>
      <c r="W16" s="309">
        <f t="shared" si="107"/>
        <v>14.227037049846485</v>
      </c>
      <c r="X16" s="309">
        <f t="shared" si="4"/>
        <v>2.6082901258051887</v>
      </c>
      <c r="Y16" s="309">
        <f t="shared" si="5"/>
        <v>3.1299481509662272</v>
      </c>
      <c r="Z16" s="309">
        <f t="shared" si="6"/>
        <v>11.618746924041297</v>
      </c>
      <c r="AA16" s="309">
        <f t="shared" si="7"/>
        <v>17.356985200812712</v>
      </c>
      <c r="AC16">
        <v>15.620442891038872</v>
      </c>
      <c r="AD16">
        <f t="shared" si="48"/>
        <v>21.316160586294341</v>
      </c>
      <c r="AE16">
        <f t="shared" si="49"/>
        <v>11.618746924041297</v>
      </c>
      <c r="AF16">
        <v>19.056940327067423</v>
      </c>
      <c r="AG16">
        <v>12.756695027681745</v>
      </c>
      <c r="AH16" s="306">
        <f t="shared" si="50"/>
        <v>2.2592202592269182</v>
      </c>
      <c r="AI16" s="306">
        <f t="shared" si="51"/>
        <v>1.1379481036404488</v>
      </c>
      <c r="AJ16" s="306"/>
      <c r="AM16" s="340">
        <v>0.93555555555555558</v>
      </c>
      <c r="AN16" s="341">
        <f t="shared" si="92"/>
        <v>45278.935555555552</v>
      </c>
      <c r="AO16" s="342" t="s">
        <v>324</v>
      </c>
      <c r="AP16" s="342">
        <v>1.0999999999999999E-2</v>
      </c>
      <c r="AQ16" s="342">
        <v>1.4999999999999999E-2</v>
      </c>
      <c r="AR16" s="342">
        <v>1.4999999999999999E-2</v>
      </c>
      <c r="AS16" s="343">
        <v>36.958977416408857</v>
      </c>
      <c r="AT16" s="343">
        <f t="shared" si="52"/>
        <v>2463.9318277605907</v>
      </c>
      <c r="AU16" s="343">
        <f t="shared" si="53"/>
        <v>27.103250105366495</v>
      </c>
      <c r="AV16" s="343">
        <f t="shared" si="54"/>
        <v>2.3099360885255535</v>
      </c>
      <c r="AW16" s="343">
        <f t="shared" si="55"/>
        <v>2.6399269583149185</v>
      </c>
      <c r="AX16" s="343">
        <f t="shared" si="56"/>
        <v>24.793314016840942</v>
      </c>
      <c r="AY16" s="343">
        <f t="shared" si="57"/>
        <v>29.743177063681415</v>
      </c>
      <c r="BA16" s="340">
        <v>0.93555555555555558</v>
      </c>
      <c r="BB16" s="341">
        <f t="shared" si="108"/>
        <v>45278.935555555552</v>
      </c>
      <c r="BC16" s="342" t="s">
        <v>324</v>
      </c>
      <c r="BD16" s="342">
        <v>1.0999999999999999E-2</v>
      </c>
      <c r="BE16" s="342">
        <v>1.4999999999999999E-2</v>
      </c>
      <c r="BF16" s="342">
        <v>1.4999999999999999E-2</v>
      </c>
      <c r="BG16" s="343">
        <v>32.406150830717571</v>
      </c>
      <c r="BH16" s="343">
        <f t="shared" si="58"/>
        <v>2160.4100553811713</v>
      </c>
      <c r="BI16" s="343">
        <f t="shared" si="59"/>
        <v>23.764510609192882</v>
      </c>
      <c r="BJ16" s="343">
        <f t="shared" si="60"/>
        <v>2.0253844269198482</v>
      </c>
      <c r="BK16" s="343">
        <f t="shared" si="61"/>
        <v>2.3147250593369697</v>
      </c>
      <c r="BL16" s="343">
        <f t="shared" si="62"/>
        <v>21.739126182273033</v>
      </c>
      <c r="BM16" s="343">
        <f t="shared" si="63"/>
        <v>26.079235668529851</v>
      </c>
      <c r="BO16">
        <v>25.856481975999763</v>
      </c>
      <c r="BP16" s="306">
        <f t="shared" si="94"/>
        <v>29.743177063681415</v>
      </c>
      <c r="BQ16" s="306">
        <f t="shared" si="95"/>
        <v>21.739126182273033</v>
      </c>
      <c r="BR16">
        <v>28.374970480155586</v>
      </c>
      <c r="BS16">
        <v>23.652804534863421</v>
      </c>
      <c r="BT16" s="306">
        <f t="shared" si="96"/>
        <v>1.3682065835258292</v>
      </c>
      <c r="BU16" s="306">
        <f t="shared" si="97"/>
        <v>1.913678352590388</v>
      </c>
      <c r="BY16" s="321">
        <v>0.93646990740740732</v>
      </c>
      <c r="BZ16" s="338">
        <f t="shared" si="98"/>
        <v>45278.936469907407</v>
      </c>
      <c r="CA16" s="311">
        <v>3</v>
      </c>
      <c r="CB16" s="311">
        <v>1.2999999999999999E-2</v>
      </c>
      <c r="CC16" s="311">
        <v>1.0999999999999999E-2</v>
      </c>
      <c r="CD16" s="311">
        <v>1.0999999999999999E-2</v>
      </c>
      <c r="CE16" s="312">
        <v>58.757549161810154</v>
      </c>
      <c r="CF16" s="312">
        <f t="shared" si="64"/>
        <v>5341.5953783463783</v>
      </c>
      <c r="CG16" s="312">
        <f t="shared" si="65"/>
        <v>69.440739918502913</v>
      </c>
      <c r="CH16" s="312">
        <f t="shared" si="66"/>
        <v>4.8964624301508461</v>
      </c>
      <c r="CI16" s="312">
        <f t="shared" si="67"/>
        <v>5.875754916181017</v>
      </c>
      <c r="CJ16" s="312">
        <f t="shared" si="68"/>
        <v>64.544277488352066</v>
      </c>
      <c r="CK16" s="312">
        <f t="shared" si="69"/>
        <v>75.316494834683937</v>
      </c>
      <c r="CM16" s="321">
        <v>0.93646990740740732</v>
      </c>
      <c r="CN16" s="338">
        <f t="shared" si="99"/>
        <v>45278.936469907407</v>
      </c>
      <c r="CO16" s="311">
        <v>3</v>
      </c>
      <c r="CP16" s="311">
        <v>1.2999999999999999E-2</v>
      </c>
      <c r="CQ16" s="311">
        <v>1.0999999999999999E-2</v>
      </c>
      <c r="CR16" s="311">
        <v>1.0999999999999999E-2</v>
      </c>
      <c r="CS16" s="312">
        <v>50.089248206573821</v>
      </c>
      <c r="CT16" s="312">
        <f t="shared" si="70"/>
        <v>4553.5680187794387</v>
      </c>
      <c r="CU16" s="312">
        <f t="shared" si="71"/>
        <v>59.196384244132702</v>
      </c>
      <c r="CV16" s="312">
        <f t="shared" si="72"/>
        <v>4.1741040172144848</v>
      </c>
      <c r="CW16" s="312">
        <f t="shared" si="73"/>
        <v>5.0089248206573833</v>
      </c>
      <c r="CX16" s="312">
        <f t="shared" si="74"/>
        <v>55.02228022691822</v>
      </c>
      <c r="CY16" s="312">
        <f t="shared" si="75"/>
        <v>64.205309064790086</v>
      </c>
      <c r="DA16">
        <v>64.205297810887402</v>
      </c>
      <c r="DB16" s="306">
        <f t="shared" si="100"/>
        <v>75.316494834683937</v>
      </c>
      <c r="DC16">
        <f t="shared" si="101"/>
        <v>55.02228022691822</v>
      </c>
      <c r="DD16">
        <v>69.63805377950095</v>
      </c>
      <c r="DE16">
        <v>59.678001170376113</v>
      </c>
      <c r="DF16" s="306">
        <f t="shared" si="102"/>
        <v>5.6784410551829865</v>
      </c>
      <c r="DG16" s="306">
        <f t="shared" si="103"/>
        <v>4.6557209434578937</v>
      </c>
      <c r="DK16" s="184">
        <v>0.93945601851851857</v>
      </c>
      <c r="DL16" s="336">
        <f t="shared" si="76"/>
        <v>45278.939456018517</v>
      </c>
      <c r="DM16" s="141" t="s">
        <v>366</v>
      </c>
      <c r="DN16" s="141">
        <v>1.2999999999999999E-2</v>
      </c>
      <c r="DO16" s="141">
        <v>1.4E-2</v>
      </c>
      <c r="DP16" s="141">
        <v>1.4E-2</v>
      </c>
      <c r="DQ16" s="198">
        <v>18.252371579047903</v>
      </c>
      <c r="DR16" s="198">
        <f t="shared" si="8"/>
        <v>1303.7408270748501</v>
      </c>
      <c r="DS16" s="198">
        <f t="shared" si="9"/>
        <v>16.948630751973052</v>
      </c>
      <c r="DT16" s="198">
        <f t="shared" si="10"/>
        <v>1.216824771936527</v>
      </c>
      <c r="DU16" s="198">
        <f t="shared" si="11"/>
        <v>1.4040285830036847</v>
      </c>
      <c r="DV16" s="198">
        <f t="shared" si="12"/>
        <v>15.731805980036526</v>
      </c>
      <c r="DW16" s="198">
        <f t="shared" si="13"/>
        <v>18.352659334976735</v>
      </c>
      <c r="DY16" s="184">
        <v>0.93945601851851857</v>
      </c>
      <c r="DZ16" s="336">
        <f t="shared" si="77"/>
        <v>45278.939456018517</v>
      </c>
      <c r="EA16" s="141" t="s">
        <v>366</v>
      </c>
      <c r="EB16" s="141">
        <v>1.2999999999999999E-2</v>
      </c>
      <c r="EC16" s="141">
        <v>1.4E-2</v>
      </c>
      <c r="ED16" s="141">
        <v>1.4E-2</v>
      </c>
      <c r="EE16" s="198">
        <v>15.727321683690167</v>
      </c>
      <c r="EF16" s="198">
        <f t="shared" si="14"/>
        <v>1123.3801202635834</v>
      </c>
      <c r="EG16" s="198">
        <f t="shared" si="15"/>
        <v>14.603941563426584</v>
      </c>
      <c r="EH16" s="198">
        <f t="shared" si="16"/>
        <v>1.0484881122460112</v>
      </c>
      <c r="EI16" s="198">
        <f t="shared" si="17"/>
        <v>1.2097939756684744</v>
      </c>
      <c r="EJ16" s="198">
        <f t="shared" si="18"/>
        <v>13.555453451180574</v>
      </c>
      <c r="EK16" s="198">
        <f t="shared" si="19"/>
        <v>15.81373553909506</v>
      </c>
      <c r="EM16">
        <v>18.491656446757847</v>
      </c>
      <c r="EN16" s="306">
        <f t="shared" si="78"/>
        <v>18.352659334976735</v>
      </c>
      <c r="EO16" s="306">
        <f t="shared" si="79"/>
        <v>13.555453451180574</v>
      </c>
      <c r="EP16">
        <v>20.023509643530687</v>
      </c>
      <c r="EQ16">
        <v>17.164050342888054</v>
      </c>
      <c r="ER16" s="306">
        <f t="shared" si="80"/>
        <v>-1.6708503085539519</v>
      </c>
      <c r="ES16" s="306">
        <f t="shared" si="81"/>
        <v>3.6085968917074798</v>
      </c>
      <c r="EW16" s="324">
        <v>0.94974537037037043</v>
      </c>
      <c r="EX16" s="335">
        <f t="shared" si="82"/>
        <v>45278.949745370373</v>
      </c>
      <c r="EY16" s="314" t="s">
        <v>368</v>
      </c>
      <c r="EZ16" s="314">
        <v>7.0000000000000001E-3</v>
      </c>
      <c r="FA16" s="314">
        <v>0.02</v>
      </c>
      <c r="FB16" s="314">
        <v>0.02</v>
      </c>
      <c r="FC16" s="315">
        <v>126.13536809060692</v>
      </c>
      <c r="FD16" s="315">
        <f t="shared" si="20"/>
        <v>6306.7684045303458</v>
      </c>
      <c r="FE16" s="315">
        <f t="shared" si="21"/>
        <v>44.147378831712423</v>
      </c>
      <c r="FF16" s="315">
        <f t="shared" si="22"/>
        <v>6.0064460995527096</v>
      </c>
      <c r="FG16" s="315">
        <f t="shared" si="23"/>
        <v>6.6387035837161541</v>
      </c>
      <c r="FH16" s="315">
        <f t="shared" si="24"/>
        <v>38.140932732159712</v>
      </c>
      <c r="FI16" s="315">
        <f t="shared" si="25"/>
        <v>50.786082415428581</v>
      </c>
      <c r="FK16" s="324">
        <v>0.94974537037037043</v>
      </c>
      <c r="FL16" s="335">
        <f t="shared" si="83"/>
        <v>45278.949745370373</v>
      </c>
      <c r="FM16" s="314" t="s">
        <v>368</v>
      </c>
      <c r="FN16" s="314">
        <v>7.0000000000000001E-3</v>
      </c>
      <c r="FO16" s="314">
        <v>0.02</v>
      </c>
      <c r="FP16" s="314">
        <v>0.02</v>
      </c>
      <c r="FQ16" s="315">
        <v>114.05960934561111</v>
      </c>
      <c r="FR16" s="315">
        <f t="shared" si="26"/>
        <v>5702.9804672805549</v>
      </c>
      <c r="FS16" s="315">
        <f t="shared" si="27"/>
        <v>39.920863270963885</v>
      </c>
      <c r="FT16" s="315">
        <f t="shared" si="28"/>
        <v>5.4314099688386239</v>
      </c>
      <c r="FU16" s="315">
        <f t="shared" si="29"/>
        <v>6.0031373339795318</v>
      </c>
      <c r="FV16" s="315">
        <f t="shared" si="30"/>
        <v>34.489453302125263</v>
      </c>
      <c r="FW16" s="315">
        <f t="shared" si="31"/>
        <v>45.924000604943416</v>
      </c>
      <c r="FY16">
        <v>42.626186496250149</v>
      </c>
      <c r="FZ16" s="306">
        <f t="shared" si="84"/>
        <v>50.786082415428581</v>
      </c>
      <c r="GA16" s="306">
        <f t="shared" si="85"/>
        <v>34.489453302125263</v>
      </c>
      <c r="GB16">
        <v>49.036139352829117</v>
      </c>
      <c r="GC16">
        <v>36.82670534029775</v>
      </c>
      <c r="GD16" s="306">
        <f t="shared" si="86"/>
        <v>1.7499430625994634</v>
      </c>
      <c r="GE16" s="306">
        <f t="shared" si="87"/>
        <v>2.3372520381724868</v>
      </c>
      <c r="GI16" s="325">
        <v>0.96879629629629627</v>
      </c>
      <c r="GJ16" s="334">
        <f t="shared" si="104"/>
        <v>45278.9687962963</v>
      </c>
      <c r="GK16" s="316" t="s">
        <v>371</v>
      </c>
      <c r="GL16" s="316">
        <v>8.9999999999999993E-3</v>
      </c>
      <c r="GM16" s="316">
        <v>0.03</v>
      </c>
      <c r="GN16" s="316">
        <v>0.03</v>
      </c>
      <c r="GO16" s="317">
        <v>69.507677901413842</v>
      </c>
      <c r="GP16" s="317">
        <f t="shared" si="32"/>
        <v>2316.922596713795</v>
      </c>
      <c r="GQ16" s="317">
        <f t="shared" si="33"/>
        <v>20.852303370424153</v>
      </c>
      <c r="GR16" s="317">
        <f t="shared" si="34"/>
        <v>2.2421831581101244</v>
      </c>
      <c r="GS16" s="317">
        <f t="shared" si="35"/>
        <v>2.396816479359098</v>
      </c>
      <c r="GT16" s="317">
        <f t="shared" si="36"/>
        <v>18.61012021231403</v>
      </c>
      <c r="GU16" s="317">
        <f t="shared" si="37"/>
        <v>23.249119849783252</v>
      </c>
      <c r="GW16" s="325">
        <v>0.96879629629629627</v>
      </c>
      <c r="GX16" s="334">
        <f t="shared" si="105"/>
        <v>45278.9687962963</v>
      </c>
      <c r="GY16" s="316" t="s">
        <v>371</v>
      </c>
      <c r="GZ16" s="316">
        <v>8.9999999999999993E-3</v>
      </c>
      <c r="HA16" s="316">
        <v>0.03</v>
      </c>
      <c r="HB16" s="316">
        <v>0.03</v>
      </c>
      <c r="HC16" s="317">
        <v>57.971859394248469</v>
      </c>
      <c r="HD16" s="317">
        <f t="shared" si="38"/>
        <v>1932.3953131416156</v>
      </c>
      <c r="HE16" s="317">
        <f t="shared" si="39"/>
        <v>17.391557818274539</v>
      </c>
      <c r="HF16" s="317">
        <f t="shared" si="40"/>
        <v>1.8700599804596283</v>
      </c>
      <c r="HG16" s="317">
        <f t="shared" si="41"/>
        <v>1.9990296342844303</v>
      </c>
      <c r="HH16" s="317">
        <f t="shared" si="42"/>
        <v>15.521497837814911</v>
      </c>
      <c r="HI16" s="317">
        <f t="shared" si="43"/>
        <v>19.390587452558968</v>
      </c>
      <c r="HK16">
        <v>19.205769813395921</v>
      </c>
      <c r="HL16" s="306">
        <f t="shared" si="88"/>
        <v>23.249119849783252</v>
      </c>
      <c r="HM16" s="306">
        <f t="shared" si="89"/>
        <v>15.521497837814911</v>
      </c>
      <c r="HN16">
        <v>21.41332956206212</v>
      </c>
      <c r="HO16">
        <v>17.14063327432109</v>
      </c>
      <c r="HP16" s="306">
        <f t="shared" si="90"/>
        <v>1.8357902877211316</v>
      </c>
      <c r="HQ16" s="306">
        <f t="shared" si="91"/>
        <v>1.6191354365061787</v>
      </c>
    </row>
    <row r="17" spans="1:225" x14ac:dyDescent="0.25">
      <c r="A17" s="322">
        <v>0.98965277777777771</v>
      </c>
      <c r="B17" s="339">
        <f t="shared" si="44"/>
        <v>45278.989652777775</v>
      </c>
      <c r="C17" s="309" t="s">
        <v>319</v>
      </c>
      <c r="D17" s="309">
        <v>5.0000000000000001E-3</v>
      </c>
      <c r="E17" s="309">
        <v>1.0999999999999999E-2</v>
      </c>
      <c r="F17" s="309">
        <v>1.0999999999999999E-2</v>
      </c>
      <c r="G17" s="309">
        <v>38.438978106432415</v>
      </c>
      <c r="H17" s="309">
        <f t="shared" si="45"/>
        <v>3494.4525551302199</v>
      </c>
      <c r="I17" s="309">
        <f t="shared" si="106"/>
        <v>17.4722627756511</v>
      </c>
      <c r="J17" s="309">
        <f t="shared" si="0"/>
        <v>3.2032481755360345</v>
      </c>
      <c r="K17" s="309">
        <f t="shared" si="1"/>
        <v>3.8438978106432424</v>
      </c>
      <c r="L17" s="309">
        <f t="shared" si="2"/>
        <v>14.269014600115066</v>
      </c>
      <c r="M17" s="309">
        <f t="shared" si="3"/>
        <v>21.316160586294341</v>
      </c>
      <c r="O17" s="322">
        <v>0.98965277777777771</v>
      </c>
      <c r="P17" s="339">
        <f t="shared" si="46"/>
        <v>45278.989652777775</v>
      </c>
      <c r="Q17" s="309" t="s">
        <v>319</v>
      </c>
      <c r="R17" s="309">
        <v>5.0000000000000001E-3</v>
      </c>
      <c r="S17" s="309">
        <v>1.0999999999999999E-2</v>
      </c>
      <c r="T17" s="309">
        <v>1.0999999999999999E-2</v>
      </c>
      <c r="U17" s="309">
        <v>31.299481509662268</v>
      </c>
      <c r="V17" s="309">
        <f t="shared" si="47"/>
        <v>2845.4074099692971</v>
      </c>
      <c r="W17" s="309">
        <f t="shared" si="107"/>
        <v>14.227037049846485</v>
      </c>
      <c r="X17" s="309">
        <f t="shared" si="4"/>
        <v>2.6082901258051887</v>
      </c>
      <c r="Y17" s="309">
        <f t="shared" si="5"/>
        <v>3.1299481509662272</v>
      </c>
      <c r="Z17" s="309">
        <f t="shared" si="6"/>
        <v>11.618746924041297</v>
      </c>
      <c r="AA17" s="309">
        <f t="shared" si="7"/>
        <v>17.356985200812712</v>
      </c>
      <c r="AC17">
        <v>15.620442891038872</v>
      </c>
      <c r="AD17">
        <f t="shared" si="48"/>
        <v>21.316160586294341</v>
      </c>
      <c r="AE17">
        <f t="shared" si="49"/>
        <v>11.618746924041297</v>
      </c>
      <c r="AF17">
        <v>19.056940327067423</v>
      </c>
      <c r="AG17">
        <v>12.756695027681745</v>
      </c>
      <c r="AH17" s="306">
        <f t="shared" si="50"/>
        <v>2.2592202592269182</v>
      </c>
      <c r="AI17" s="306">
        <f t="shared" si="51"/>
        <v>1.1379481036404488</v>
      </c>
      <c r="AJ17" s="306"/>
      <c r="AM17" s="340">
        <v>0.93574074074074076</v>
      </c>
      <c r="AN17" s="341">
        <f t="shared" si="92"/>
        <v>45278.935740740744</v>
      </c>
      <c r="AO17" s="342" t="s">
        <v>324</v>
      </c>
      <c r="AP17" s="342">
        <v>1.2E-2</v>
      </c>
      <c r="AQ17" s="342">
        <v>1.4999999999999999E-2</v>
      </c>
      <c r="AR17" s="342">
        <v>1.4999999999999999E-2</v>
      </c>
      <c r="AS17" s="343">
        <v>36.958977416408857</v>
      </c>
      <c r="AT17" s="343">
        <f t="shared" si="52"/>
        <v>2463.9318277605907</v>
      </c>
      <c r="AU17" s="343">
        <f t="shared" si="53"/>
        <v>29.567181933127088</v>
      </c>
      <c r="AV17" s="343">
        <f t="shared" si="54"/>
        <v>2.3099360885255535</v>
      </c>
      <c r="AW17" s="343">
        <f t="shared" si="55"/>
        <v>2.6399269583149185</v>
      </c>
      <c r="AX17" s="343">
        <f t="shared" si="56"/>
        <v>27.257245844601535</v>
      </c>
      <c r="AY17" s="343">
        <f t="shared" si="57"/>
        <v>32.207108891442005</v>
      </c>
      <c r="BA17" s="340">
        <v>0.93574074074074076</v>
      </c>
      <c r="BB17" s="341">
        <f t="shared" si="108"/>
        <v>45278.935740740744</v>
      </c>
      <c r="BC17" s="342" t="s">
        <v>324</v>
      </c>
      <c r="BD17" s="342">
        <v>1.2E-2</v>
      </c>
      <c r="BE17" s="342">
        <v>1.4999999999999999E-2</v>
      </c>
      <c r="BF17" s="342">
        <v>1.4999999999999999E-2</v>
      </c>
      <c r="BG17" s="343">
        <v>32.406150830717571</v>
      </c>
      <c r="BH17" s="343">
        <f t="shared" si="58"/>
        <v>2160.4100553811713</v>
      </c>
      <c r="BI17" s="343">
        <f t="shared" si="59"/>
        <v>25.924920664574056</v>
      </c>
      <c r="BJ17" s="343">
        <f t="shared" si="60"/>
        <v>2.0253844269198482</v>
      </c>
      <c r="BK17" s="343">
        <f t="shared" si="61"/>
        <v>2.3147250593369697</v>
      </c>
      <c r="BL17" s="343">
        <f t="shared" si="62"/>
        <v>23.899536237654207</v>
      </c>
      <c r="BM17" s="343">
        <f t="shared" si="63"/>
        <v>28.239645723911025</v>
      </c>
      <c r="BO17">
        <v>28.207071246545198</v>
      </c>
      <c r="BP17" s="306">
        <f t="shared" si="94"/>
        <v>32.207108891442005</v>
      </c>
      <c r="BQ17" s="306">
        <f t="shared" si="95"/>
        <v>23.899536237654207</v>
      </c>
      <c r="BR17">
        <v>30.72555975070102</v>
      </c>
      <c r="BS17">
        <v>26.003393805408855</v>
      </c>
      <c r="BT17" s="306">
        <f t="shared" si="96"/>
        <v>1.4815491407409844</v>
      </c>
      <c r="BU17" s="306">
        <f t="shared" si="97"/>
        <v>2.1038575677546483</v>
      </c>
      <c r="BY17" s="321">
        <v>0.9368171296296296</v>
      </c>
      <c r="BZ17" s="338">
        <f t="shared" si="98"/>
        <v>45278.93681712963</v>
      </c>
      <c r="CA17" s="311">
        <v>3</v>
      </c>
      <c r="CB17" s="311">
        <v>1.2E-2</v>
      </c>
      <c r="CC17" s="311">
        <v>1.0999999999999999E-2</v>
      </c>
      <c r="CD17" s="311">
        <v>1.0999999999999999E-2</v>
      </c>
      <c r="CE17" s="312">
        <v>58.757549161810154</v>
      </c>
      <c r="CF17" s="312">
        <f t="shared" si="64"/>
        <v>5341.5953783463783</v>
      </c>
      <c r="CG17" s="312">
        <f t="shared" si="65"/>
        <v>64.099144540156544</v>
      </c>
      <c r="CH17" s="312">
        <f t="shared" si="66"/>
        <v>4.8964624301508461</v>
      </c>
      <c r="CI17" s="312">
        <f t="shared" si="67"/>
        <v>5.875754916181017</v>
      </c>
      <c r="CJ17" s="312">
        <f t="shared" si="68"/>
        <v>59.202682110005696</v>
      </c>
      <c r="CK17" s="312">
        <f t="shared" si="69"/>
        <v>69.974899456337567</v>
      </c>
      <c r="CM17" s="321">
        <v>0.9368171296296296</v>
      </c>
      <c r="CN17" s="338">
        <f t="shared" si="99"/>
        <v>45278.93681712963</v>
      </c>
      <c r="CO17" s="311">
        <v>3</v>
      </c>
      <c r="CP17" s="311">
        <v>1.2E-2</v>
      </c>
      <c r="CQ17" s="311">
        <v>1.0999999999999999E-2</v>
      </c>
      <c r="CR17" s="311">
        <v>1.0999999999999999E-2</v>
      </c>
      <c r="CS17" s="312">
        <v>50.089248206573821</v>
      </c>
      <c r="CT17" s="312">
        <f t="shared" si="70"/>
        <v>4553.5680187794387</v>
      </c>
      <c r="CU17" s="312">
        <f t="shared" si="71"/>
        <v>54.642816225353265</v>
      </c>
      <c r="CV17" s="312">
        <f t="shared" si="72"/>
        <v>4.1741040172144848</v>
      </c>
      <c r="CW17" s="312">
        <f t="shared" si="73"/>
        <v>5.0089248206573833</v>
      </c>
      <c r="CX17" s="312">
        <f t="shared" si="74"/>
        <v>50.468712208138783</v>
      </c>
      <c r="CY17" s="312">
        <f t="shared" si="75"/>
        <v>59.651741046010649</v>
      </c>
      <c r="DA17">
        <v>59.266428748511451</v>
      </c>
      <c r="DB17" s="306">
        <f t="shared" si="100"/>
        <v>69.974899456337567</v>
      </c>
      <c r="DC17">
        <f t="shared" si="101"/>
        <v>50.468712208138783</v>
      </c>
      <c r="DD17">
        <v>64.699184717125007</v>
      </c>
      <c r="DE17">
        <v>54.739132108000163</v>
      </c>
      <c r="DF17" s="306">
        <f t="shared" si="102"/>
        <v>5.2757147392125603</v>
      </c>
      <c r="DG17" s="306">
        <f t="shared" si="103"/>
        <v>4.2704198998613805</v>
      </c>
      <c r="DK17" s="184">
        <v>0.93954861111111121</v>
      </c>
      <c r="DL17" s="336">
        <f t="shared" si="76"/>
        <v>45278.93954861111</v>
      </c>
      <c r="DM17" s="141" t="s">
        <v>366</v>
      </c>
      <c r="DN17" s="141">
        <v>1.2999999999999999E-2</v>
      </c>
      <c r="DO17" s="141">
        <v>1.4E-2</v>
      </c>
      <c r="DP17" s="141">
        <v>1.4E-2</v>
      </c>
      <c r="DQ17" s="198">
        <v>18.252371579047903</v>
      </c>
      <c r="DR17" s="198">
        <f t="shared" si="8"/>
        <v>1303.7408270748501</v>
      </c>
      <c r="DS17" s="198">
        <f t="shared" si="9"/>
        <v>16.948630751973052</v>
      </c>
      <c r="DT17" s="198">
        <f t="shared" si="10"/>
        <v>1.216824771936527</v>
      </c>
      <c r="DU17" s="198">
        <f t="shared" si="11"/>
        <v>1.4040285830036847</v>
      </c>
      <c r="DV17" s="198">
        <f t="shared" si="12"/>
        <v>15.731805980036526</v>
      </c>
      <c r="DW17" s="198">
        <f t="shared" si="13"/>
        <v>18.352659334976735</v>
      </c>
      <c r="DY17" s="184">
        <v>0.93954861111111121</v>
      </c>
      <c r="DZ17" s="336">
        <f t="shared" si="77"/>
        <v>45278.93954861111</v>
      </c>
      <c r="EA17" s="141" t="s">
        <v>366</v>
      </c>
      <c r="EB17" s="141">
        <v>1.2999999999999999E-2</v>
      </c>
      <c r="EC17" s="141">
        <v>1.4E-2</v>
      </c>
      <c r="ED17" s="141">
        <v>1.4E-2</v>
      </c>
      <c r="EE17" s="198">
        <v>15.727321683690167</v>
      </c>
      <c r="EF17" s="198">
        <f t="shared" si="14"/>
        <v>1123.3801202635834</v>
      </c>
      <c r="EG17" s="198">
        <f t="shared" si="15"/>
        <v>14.603941563426584</v>
      </c>
      <c r="EH17" s="198">
        <f t="shared" si="16"/>
        <v>1.0484881122460112</v>
      </c>
      <c r="EI17" s="198">
        <f t="shared" si="17"/>
        <v>1.2097939756684744</v>
      </c>
      <c r="EJ17" s="198">
        <f t="shared" si="18"/>
        <v>13.555453451180574</v>
      </c>
      <c r="EK17" s="198">
        <f t="shared" si="19"/>
        <v>15.81373553909506</v>
      </c>
      <c r="EM17">
        <v>18.491656446757847</v>
      </c>
      <c r="EN17" s="306">
        <f t="shared" si="78"/>
        <v>18.352659334976735</v>
      </c>
      <c r="EO17" s="306">
        <f t="shared" si="79"/>
        <v>13.555453451180574</v>
      </c>
      <c r="EP17">
        <v>20.023509643530687</v>
      </c>
      <c r="EQ17">
        <v>17.164050342888054</v>
      </c>
      <c r="ER17" s="306">
        <f t="shared" si="80"/>
        <v>-1.6708503085539519</v>
      </c>
      <c r="ES17" s="306">
        <f t="shared" si="81"/>
        <v>3.6085968917074798</v>
      </c>
      <c r="EW17" s="324">
        <v>0.95143518518518511</v>
      </c>
      <c r="EX17" s="335">
        <f t="shared" si="82"/>
        <v>45278.951435185183</v>
      </c>
      <c r="EY17" s="314" t="s">
        <v>368</v>
      </c>
      <c r="EZ17" s="314">
        <v>7.0000000000000001E-3</v>
      </c>
      <c r="FA17" s="314">
        <v>0.02</v>
      </c>
      <c r="FB17" s="314">
        <v>0.02</v>
      </c>
      <c r="FC17" s="315">
        <v>126.13536809060692</v>
      </c>
      <c r="FD17" s="315">
        <f t="shared" si="20"/>
        <v>6306.7684045303458</v>
      </c>
      <c r="FE17" s="315">
        <f t="shared" si="21"/>
        <v>44.147378831712423</v>
      </c>
      <c r="FF17" s="315">
        <f t="shared" si="22"/>
        <v>6.0064460995527096</v>
      </c>
      <c r="FG17" s="315">
        <f t="shared" si="23"/>
        <v>6.6387035837161541</v>
      </c>
      <c r="FH17" s="315">
        <f t="shared" si="24"/>
        <v>38.140932732159712</v>
      </c>
      <c r="FI17" s="315">
        <f t="shared" si="25"/>
        <v>50.786082415428581</v>
      </c>
      <c r="FK17" s="324">
        <v>0.95143518518518511</v>
      </c>
      <c r="FL17" s="335">
        <f t="shared" si="83"/>
        <v>45278.951435185183</v>
      </c>
      <c r="FM17" s="314" t="s">
        <v>368</v>
      </c>
      <c r="FN17" s="314">
        <v>7.0000000000000001E-3</v>
      </c>
      <c r="FO17" s="314">
        <v>0.02</v>
      </c>
      <c r="FP17" s="314">
        <v>0.02</v>
      </c>
      <c r="FQ17" s="315">
        <v>114.05960934561111</v>
      </c>
      <c r="FR17" s="315">
        <f t="shared" si="26"/>
        <v>5702.9804672805549</v>
      </c>
      <c r="FS17" s="315">
        <f t="shared" si="27"/>
        <v>39.920863270963885</v>
      </c>
      <c r="FT17" s="315">
        <f t="shared" si="28"/>
        <v>5.4314099688386239</v>
      </c>
      <c r="FU17" s="315">
        <f t="shared" si="29"/>
        <v>6.0031373339795318</v>
      </c>
      <c r="FV17" s="315">
        <f t="shared" si="30"/>
        <v>34.489453302125263</v>
      </c>
      <c r="FW17" s="315">
        <f t="shared" si="31"/>
        <v>45.924000604943416</v>
      </c>
      <c r="FY17">
        <v>42.626186496250149</v>
      </c>
      <c r="FZ17" s="306">
        <f t="shared" si="84"/>
        <v>50.786082415428581</v>
      </c>
      <c r="GA17" s="306">
        <f t="shared" si="85"/>
        <v>34.489453302125263</v>
      </c>
      <c r="GB17">
        <v>49.036139352829117</v>
      </c>
      <c r="GC17">
        <v>36.82670534029775</v>
      </c>
      <c r="GD17" s="306">
        <f t="shared" si="86"/>
        <v>1.7499430625994634</v>
      </c>
      <c r="GE17" s="306">
        <f t="shared" si="87"/>
        <v>2.3372520381724868</v>
      </c>
      <c r="GI17" s="325">
        <v>0.9723032407407407</v>
      </c>
      <c r="GJ17" s="334">
        <f t="shared" si="104"/>
        <v>45278.972303240742</v>
      </c>
      <c r="GK17" s="316" t="s">
        <v>371</v>
      </c>
      <c r="GL17" s="316">
        <v>8.0000000000000002E-3</v>
      </c>
      <c r="GM17" s="316">
        <v>0.03</v>
      </c>
      <c r="GN17" s="316">
        <v>0.03</v>
      </c>
      <c r="GO17" s="317">
        <v>69.507677901413842</v>
      </c>
      <c r="GP17" s="317">
        <f t="shared" si="32"/>
        <v>2316.922596713795</v>
      </c>
      <c r="GQ17" s="317">
        <f t="shared" si="33"/>
        <v>18.535380773710362</v>
      </c>
      <c r="GR17" s="317">
        <f t="shared" si="34"/>
        <v>2.2421831581101244</v>
      </c>
      <c r="GS17" s="317">
        <f t="shared" si="35"/>
        <v>2.396816479359098</v>
      </c>
      <c r="GT17" s="317">
        <f t="shared" si="36"/>
        <v>16.293197615600238</v>
      </c>
      <c r="GU17" s="317">
        <f t="shared" si="37"/>
        <v>20.932197253069461</v>
      </c>
      <c r="GW17" s="325">
        <v>0.9723032407407407</v>
      </c>
      <c r="GX17" s="334">
        <f t="shared" si="105"/>
        <v>45278.972303240742</v>
      </c>
      <c r="GY17" s="316" t="s">
        <v>371</v>
      </c>
      <c r="GZ17" s="316">
        <v>8.0000000000000002E-3</v>
      </c>
      <c r="HA17" s="316">
        <v>0.03</v>
      </c>
      <c r="HB17" s="316">
        <v>0.03</v>
      </c>
      <c r="HC17" s="317">
        <v>57.971859394248469</v>
      </c>
      <c r="HD17" s="317">
        <f t="shared" si="38"/>
        <v>1932.3953131416156</v>
      </c>
      <c r="HE17" s="317">
        <f t="shared" si="39"/>
        <v>15.459162505132925</v>
      </c>
      <c r="HF17" s="317">
        <f t="shared" si="40"/>
        <v>1.8700599804596283</v>
      </c>
      <c r="HG17" s="317">
        <f t="shared" si="41"/>
        <v>1.9990296342844303</v>
      </c>
      <c r="HH17" s="317">
        <f t="shared" si="42"/>
        <v>13.589102524673297</v>
      </c>
      <c r="HI17" s="317">
        <f t="shared" si="43"/>
        <v>17.458192139417356</v>
      </c>
      <c r="HK17">
        <v>17.071795389685263</v>
      </c>
      <c r="HL17" s="306">
        <f t="shared" si="88"/>
        <v>20.932197253069461</v>
      </c>
      <c r="HM17" s="306">
        <f t="shared" si="89"/>
        <v>13.589102524673297</v>
      </c>
      <c r="HN17">
        <v>19.279355138351463</v>
      </c>
      <c r="HO17">
        <v>15.006658850610433</v>
      </c>
      <c r="HP17" s="306">
        <f t="shared" si="90"/>
        <v>1.6528421147179984</v>
      </c>
      <c r="HQ17" s="306">
        <f t="shared" si="91"/>
        <v>1.4175563259371362</v>
      </c>
    </row>
    <row r="18" spans="1:225" x14ac:dyDescent="0.25">
      <c r="A18" s="322">
        <v>0.99318287037037034</v>
      </c>
      <c r="B18" s="339">
        <f t="shared" si="44"/>
        <v>45278.99318287037</v>
      </c>
      <c r="C18" s="309" t="s">
        <v>319</v>
      </c>
      <c r="D18" s="309">
        <v>4.0000000000000001E-3</v>
      </c>
      <c r="E18" s="309">
        <v>1.0999999999999999E-2</v>
      </c>
      <c r="F18" s="309">
        <v>1.0999999999999999E-2</v>
      </c>
      <c r="G18" s="309">
        <v>38.438978106432415</v>
      </c>
      <c r="H18" s="309">
        <f t="shared" si="45"/>
        <v>3494.4525551302199</v>
      </c>
      <c r="I18" s="309">
        <f t="shared" si="106"/>
        <v>13.97781022052088</v>
      </c>
      <c r="J18" s="309">
        <f t="shared" si="0"/>
        <v>3.2032481755360345</v>
      </c>
      <c r="K18" s="309">
        <f t="shared" si="1"/>
        <v>3.8438978106432424</v>
      </c>
      <c r="L18" s="309">
        <f t="shared" si="2"/>
        <v>10.774562044984846</v>
      </c>
      <c r="M18" s="309">
        <f t="shared" si="3"/>
        <v>17.821708031164121</v>
      </c>
      <c r="O18" s="322">
        <v>0.99318287037037034</v>
      </c>
      <c r="P18" s="339">
        <f t="shared" si="46"/>
        <v>45278.99318287037</v>
      </c>
      <c r="Q18" s="309" t="s">
        <v>319</v>
      </c>
      <c r="R18" s="309">
        <v>4.0000000000000001E-3</v>
      </c>
      <c r="S18" s="309">
        <v>1.0999999999999999E-2</v>
      </c>
      <c r="T18" s="309">
        <v>1.0999999999999999E-2</v>
      </c>
      <c r="U18" s="309">
        <v>31.299481509662268</v>
      </c>
      <c r="V18" s="309">
        <f t="shared" si="47"/>
        <v>2845.4074099692971</v>
      </c>
      <c r="W18" s="309">
        <f t="shared" si="107"/>
        <v>11.381629639877188</v>
      </c>
      <c r="X18" s="309">
        <f t="shared" si="4"/>
        <v>2.6082901258051887</v>
      </c>
      <c r="Y18" s="309">
        <f t="shared" si="5"/>
        <v>3.1299481509662272</v>
      </c>
      <c r="Z18" s="309">
        <f t="shared" si="6"/>
        <v>8.7733395140719992</v>
      </c>
      <c r="AA18" s="309">
        <f t="shared" si="7"/>
        <v>14.511577790843415</v>
      </c>
      <c r="AC18">
        <v>12.496354312831098</v>
      </c>
      <c r="AD18">
        <f t="shared" si="48"/>
        <v>17.821708031164121</v>
      </c>
      <c r="AE18">
        <f t="shared" si="49"/>
        <v>8.7733395140719992</v>
      </c>
      <c r="AF18">
        <v>15.932851748859651</v>
      </c>
      <c r="AG18">
        <v>9.6326064494739718</v>
      </c>
      <c r="AH18" s="306">
        <f t="shared" si="50"/>
        <v>1.8888562823044701</v>
      </c>
      <c r="AI18" s="306">
        <f t="shared" si="51"/>
        <v>0.85926693540197263</v>
      </c>
      <c r="AJ18" s="306"/>
      <c r="AM18" s="340">
        <v>0.93606481481481485</v>
      </c>
      <c r="AN18" s="341">
        <f t="shared" si="92"/>
        <v>45278.936064814814</v>
      </c>
      <c r="AO18" s="342" t="s">
        <v>324</v>
      </c>
      <c r="AP18" s="342">
        <v>1.0999999999999999E-2</v>
      </c>
      <c r="AQ18" s="342">
        <v>1.4999999999999999E-2</v>
      </c>
      <c r="AR18" s="342">
        <v>1.4999999999999999E-2</v>
      </c>
      <c r="AS18" s="343">
        <v>36.958977416408857</v>
      </c>
      <c r="AT18" s="343">
        <f t="shared" si="52"/>
        <v>2463.9318277605907</v>
      </c>
      <c r="AU18" s="343">
        <f t="shared" si="53"/>
        <v>27.103250105366495</v>
      </c>
      <c r="AV18" s="343">
        <f t="shared" si="54"/>
        <v>2.3099360885255535</v>
      </c>
      <c r="AW18" s="343">
        <f t="shared" si="55"/>
        <v>2.6399269583149185</v>
      </c>
      <c r="AX18" s="343">
        <f t="shared" si="56"/>
        <v>24.793314016840942</v>
      </c>
      <c r="AY18" s="343">
        <f t="shared" si="57"/>
        <v>29.743177063681415</v>
      </c>
      <c r="BA18" s="340">
        <v>0.93606481481481485</v>
      </c>
      <c r="BB18" s="341">
        <f t="shared" si="108"/>
        <v>45278.936064814814</v>
      </c>
      <c r="BC18" s="342" t="s">
        <v>324</v>
      </c>
      <c r="BD18" s="342">
        <v>1.0999999999999999E-2</v>
      </c>
      <c r="BE18" s="342">
        <v>1.4999999999999999E-2</v>
      </c>
      <c r="BF18" s="342">
        <v>1.4999999999999999E-2</v>
      </c>
      <c r="BG18" s="343">
        <v>32.406150830717571</v>
      </c>
      <c r="BH18" s="343">
        <f t="shared" si="58"/>
        <v>2160.4100553811713</v>
      </c>
      <c r="BI18" s="343">
        <f t="shared" si="59"/>
        <v>23.764510609192882</v>
      </c>
      <c r="BJ18" s="343">
        <f t="shared" si="60"/>
        <v>2.0253844269198482</v>
      </c>
      <c r="BK18" s="343">
        <f t="shared" si="61"/>
        <v>2.3147250593369697</v>
      </c>
      <c r="BL18" s="343">
        <f t="shared" si="62"/>
        <v>21.739126182273033</v>
      </c>
      <c r="BM18" s="343">
        <f t="shared" si="63"/>
        <v>26.079235668529851</v>
      </c>
      <c r="BO18">
        <v>25.856481975999763</v>
      </c>
      <c r="BP18" s="306">
        <f t="shared" si="94"/>
        <v>29.743177063681415</v>
      </c>
      <c r="BQ18" s="306">
        <f t="shared" si="95"/>
        <v>21.739126182273033</v>
      </c>
      <c r="BR18">
        <v>28.374970480155586</v>
      </c>
      <c r="BS18">
        <v>23.652804534863421</v>
      </c>
      <c r="BT18" s="306">
        <f t="shared" si="96"/>
        <v>1.3682065835258292</v>
      </c>
      <c r="BU18" s="306">
        <f t="shared" si="97"/>
        <v>1.913678352590388</v>
      </c>
      <c r="BY18" s="321">
        <v>0.93741898148148151</v>
      </c>
      <c r="BZ18" s="338">
        <f t="shared" si="98"/>
        <v>45278.937418981484</v>
      </c>
      <c r="CA18" s="311">
        <v>3</v>
      </c>
      <c r="CB18" s="311">
        <v>1.4999999999999999E-2</v>
      </c>
      <c r="CC18" s="311">
        <v>1.0999999999999999E-2</v>
      </c>
      <c r="CD18" s="311">
        <v>1.0999999999999999E-2</v>
      </c>
      <c r="CE18" s="312">
        <v>58.757549161810154</v>
      </c>
      <c r="CF18" s="312">
        <f t="shared" si="64"/>
        <v>5341.5953783463783</v>
      </c>
      <c r="CG18" s="312">
        <f t="shared" si="65"/>
        <v>80.123930675195666</v>
      </c>
      <c r="CH18" s="312">
        <f t="shared" si="66"/>
        <v>4.8964624301508461</v>
      </c>
      <c r="CI18" s="312">
        <f t="shared" si="67"/>
        <v>5.875754916181017</v>
      </c>
      <c r="CJ18" s="312">
        <f t="shared" si="68"/>
        <v>75.227468245044818</v>
      </c>
      <c r="CK18" s="312">
        <f t="shared" si="69"/>
        <v>85.999685591376689</v>
      </c>
      <c r="CM18" s="321">
        <v>0.93741898148148151</v>
      </c>
      <c r="CN18" s="338">
        <f t="shared" si="99"/>
        <v>45278.937418981484</v>
      </c>
      <c r="CO18" s="311">
        <v>3</v>
      </c>
      <c r="CP18" s="311">
        <v>1.4999999999999999E-2</v>
      </c>
      <c r="CQ18" s="311">
        <v>1.0999999999999999E-2</v>
      </c>
      <c r="CR18" s="311">
        <v>1.0999999999999999E-2</v>
      </c>
      <c r="CS18" s="312">
        <v>50.089248206573821</v>
      </c>
      <c r="CT18" s="312">
        <f t="shared" si="70"/>
        <v>4553.5680187794387</v>
      </c>
      <c r="CU18" s="312">
        <f t="shared" si="71"/>
        <v>68.303520281691576</v>
      </c>
      <c r="CV18" s="312">
        <f t="shared" si="72"/>
        <v>4.1741040172144848</v>
      </c>
      <c r="CW18" s="312">
        <f t="shared" si="73"/>
        <v>5.0089248206573833</v>
      </c>
      <c r="CX18" s="312">
        <f t="shared" si="74"/>
        <v>64.129416264477086</v>
      </c>
      <c r="CY18" s="312">
        <f t="shared" si="75"/>
        <v>73.31244510234896</v>
      </c>
      <c r="DA18">
        <v>74.083035935639302</v>
      </c>
      <c r="DB18" s="306">
        <f t="shared" si="100"/>
        <v>85.999685591376689</v>
      </c>
      <c r="DC18">
        <f t="shared" si="101"/>
        <v>64.129416264477086</v>
      </c>
      <c r="DD18">
        <v>79.51579190425285</v>
      </c>
      <c r="DE18">
        <v>69.555739295128006</v>
      </c>
      <c r="DF18" s="306">
        <f t="shared" si="102"/>
        <v>6.4838936871238388</v>
      </c>
      <c r="DG18" s="306">
        <f t="shared" si="103"/>
        <v>5.42632303065092</v>
      </c>
      <c r="DK18" s="184">
        <v>0.93966435185185182</v>
      </c>
      <c r="DL18" s="336">
        <f t="shared" si="76"/>
        <v>45278.939664351848</v>
      </c>
      <c r="DM18" s="141" t="s">
        <v>366</v>
      </c>
      <c r="DN18" s="141">
        <v>1.2999999999999999E-2</v>
      </c>
      <c r="DO18" s="141">
        <v>1.4E-2</v>
      </c>
      <c r="DP18" s="141">
        <v>1.4E-2</v>
      </c>
      <c r="DQ18" s="198">
        <v>18.252371579047903</v>
      </c>
      <c r="DR18" s="198">
        <f t="shared" si="8"/>
        <v>1303.7408270748501</v>
      </c>
      <c r="DS18" s="198">
        <f t="shared" si="9"/>
        <v>16.948630751973052</v>
      </c>
      <c r="DT18" s="198">
        <f t="shared" si="10"/>
        <v>1.216824771936527</v>
      </c>
      <c r="DU18" s="198">
        <f t="shared" si="11"/>
        <v>1.4040285830036847</v>
      </c>
      <c r="DV18" s="198">
        <f t="shared" si="12"/>
        <v>15.731805980036526</v>
      </c>
      <c r="DW18" s="198">
        <f t="shared" si="13"/>
        <v>18.352659334976735</v>
      </c>
      <c r="DY18" s="184">
        <v>0.93966435185185182</v>
      </c>
      <c r="DZ18" s="336">
        <f t="shared" si="77"/>
        <v>45278.939664351848</v>
      </c>
      <c r="EA18" s="141" t="s">
        <v>366</v>
      </c>
      <c r="EB18" s="141">
        <v>1.2999999999999999E-2</v>
      </c>
      <c r="EC18" s="141">
        <v>1.4E-2</v>
      </c>
      <c r="ED18" s="141">
        <v>1.4E-2</v>
      </c>
      <c r="EE18" s="198">
        <v>15.727321683690167</v>
      </c>
      <c r="EF18" s="198">
        <f t="shared" si="14"/>
        <v>1123.3801202635834</v>
      </c>
      <c r="EG18" s="198">
        <f t="shared" si="15"/>
        <v>14.603941563426584</v>
      </c>
      <c r="EH18" s="198">
        <f t="shared" si="16"/>
        <v>1.0484881122460112</v>
      </c>
      <c r="EI18" s="198">
        <f t="shared" si="17"/>
        <v>1.2097939756684744</v>
      </c>
      <c r="EJ18" s="198">
        <f t="shared" si="18"/>
        <v>13.555453451180574</v>
      </c>
      <c r="EK18" s="198">
        <f t="shared" si="19"/>
        <v>15.81373553909506</v>
      </c>
      <c r="EM18">
        <v>18.491656446757847</v>
      </c>
      <c r="EN18" s="306">
        <f t="shared" si="78"/>
        <v>18.352659334976735</v>
      </c>
      <c r="EO18" s="306">
        <f t="shared" si="79"/>
        <v>13.555453451180574</v>
      </c>
      <c r="EP18">
        <v>20.023509643530687</v>
      </c>
      <c r="EQ18">
        <v>17.164050342888054</v>
      </c>
      <c r="ER18" s="306">
        <f t="shared" si="80"/>
        <v>-1.6708503085539519</v>
      </c>
      <c r="ES18" s="306">
        <f t="shared" si="81"/>
        <v>3.6085968917074798</v>
      </c>
      <c r="EW18" s="324">
        <v>0.95491898148148147</v>
      </c>
      <c r="EX18" s="335">
        <f t="shared" si="82"/>
        <v>45278.954918981479</v>
      </c>
      <c r="EY18" s="314" t="s">
        <v>368</v>
      </c>
      <c r="EZ18" s="314">
        <v>5.0000000000000001E-3</v>
      </c>
      <c r="FA18" s="314">
        <v>0.02</v>
      </c>
      <c r="FB18" s="314">
        <v>0.02</v>
      </c>
      <c r="FC18" s="315">
        <v>126.13536809060692</v>
      </c>
      <c r="FD18" s="315">
        <f t="shared" si="20"/>
        <v>6306.7684045303458</v>
      </c>
      <c r="FE18" s="315">
        <f t="shared" si="21"/>
        <v>31.533842022651729</v>
      </c>
      <c r="FF18" s="315">
        <f t="shared" si="22"/>
        <v>6.0064460995527096</v>
      </c>
      <c r="FG18" s="315">
        <f t="shared" si="23"/>
        <v>6.6387035837161541</v>
      </c>
      <c r="FH18" s="315">
        <f t="shared" si="24"/>
        <v>25.527395923099022</v>
      </c>
      <c r="FI18" s="315">
        <f t="shared" si="25"/>
        <v>38.172545606367883</v>
      </c>
      <c r="FK18" s="324">
        <v>0.95491898148148147</v>
      </c>
      <c r="FL18" s="335">
        <f t="shared" si="83"/>
        <v>45278.954918981479</v>
      </c>
      <c r="FM18" s="314" t="s">
        <v>368</v>
      </c>
      <c r="FN18" s="314">
        <v>5.0000000000000001E-3</v>
      </c>
      <c r="FO18" s="314">
        <v>0.02</v>
      </c>
      <c r="FP18" s="314">
        <v>0.02</v>
      </c>
      <c r="FQ18" s="315">
        <v>114.05960934561111</v>
      </c>
      <c r="FR18" s="315">
        <f t="shared" si="26"/>
        <v>5702.9804672805549</v>
      </c>
      <c r="FS18" s="315">
        <f t="shared" si="27"/>
        <v>28.514902336402773</v>
      </c>
      <c r="FT18" s="315">
        <f t="shared" si="28"/>
        <v>5.4314099688386239</v>
      </c>
      <c r="FU18" s="315">
        <f t="shared" si="29"/>
        <v>6.0031373339795318</v>
      </c>
      <c r="FV18" s="315">
        <f t="shared" si="30"/>
        <v>23.083492367564148</v>
      </c>
      <c r="FW18" s="315">
        <f t="shared" si="31"/>
        <v>34.518039670382308</v>
      </c>
      <c r="FY18">
        <v>30.447276068750107</v>
      </c>
      <c r="FZ18" s="306">
        <f t="shared" si="84"/>
        <v>38.172545606367883</v>
      </c>
      <c r="GA18" s="306">
        <f t="shared" si="85"/>
        <v>23.083492367564148</v>
      </c>
      <c r="GB18">
        <v>36.857228925329075</v>
      </c>
      <c r="GC18">
        <v>24.647794912797707</v>
      </c>
      <c r="GD18" s="306">
        <f t="shared" si="86"/>
        <v>1.3153166810388086</v>
      </c>
      <c r="GE18" s="306">
        <f t="shared" si="87"/>
        <v>1.5643025452335593</v>
      </c>
      <c r="GI18" s="325">
        <v>0.97582175925925929</v>
      </c>
      <c r="GJ18" s="334">
        <f t="shared" si="104"/>
        <v>45278.975821759261</v>
      </c>
      <c r="GK18" s="316" t="s">
        <v>371</v>
      </c>
      <c r="GL18" s="316">
        <v>7.0000000000000001E-3</v>
      </c>
      <c r="GM18" s="316">
        <v>0.03</v>
      </c>
      <c r="GN18" s="316">
        <v>0.03</v>
      </c>
      <c r="GO18" s="317">
        <v>69.507677901413842</v>
      </c>
      <c r="GP18" s="317">
        <f t="shared" si="32"/>
        <v>2316.922596713795</v>
      </c>
      <c r="GQ18" s="317">
        <f t="shared" si="33"/>
        <v>16.218458176996567</v>
      </c>
      <c r="GR18" s="317">
        <f t="shared" si="34"/>
        <v>2.2421831581101244</v>
      </c>
      <c r="GS18" s="317">
        <f t="shared" si="35"/>
        <v>2.396816479359098</v>
      </c>
      <c r="GT18" s="317">
        <f t="shared" si="36"/>
        <v>13.976275018886442</v>
      </c>
      <c r="GU18" s="317">
        <f t="shared" si="37"/>
        <v>18.615274656355666</v>
      </c>
      <c r="GW18" s="325">
        <v>0.97582175925925929</v>
      </c>
      <c r="GX18" s="334">
        <f t="shared" si="105"/>
        <v>45278.975821759261</v>
      </c>
      <c r="GY18" s="316" t="s">
        <v>371</v>
      </c>
      <c r="GZ18" s="316">
        <v>7.0000000000000001E-3</v>
      </c>
      <c r="HA18" s="316">
        <v>0.03</v>
      </c>
      <c r="HB18" s="316">
        <v>0.03</v>
      </c>
      <c r="HC18" s="317">
        <v>57.971859394248469</v>
      </c>
      <c r="HD18" s="317">
        <f t="shared" si="38"/>
        <v>1932.3953131416156</v>
      </c>
      <c r="HE18" s="317">
        <f t="shared" si="39"/>
        <v>13.52676719199131</v>
      </c>
      <c r="HF18" s="317">
        <f t="shared" si="40"/>
        <v>1.8700599804596283</v>
      </c>
      <c r="HG18" s="317">
        <f t="shared" si="41"/>
        <v>1.9990296342844303</v>
      </c>
      <c r="HH18" s="317">
        <f t="shared" si="42"/>
        <v>11.656707211531682</v>
      </c>
      <c r="HI18" s="317">
        <f t="shared" si="43"/>
        <v>15.525796826275739</v>
      </c>
      <c r="HK18">
        <v>14.937820965974606</v>
      </c>
      <c r="HL18" s="306">
        <f t="shared" si="88"/>
        <v>18.615274656355666</v>
      </c>
      <c r="HM18" s="306">
        <f t="shared" si="89"/>
        <v>11.656707211531682</v>
      </c>
      <c r="HN18">
        <v>17.145380714640805</v>
      </c>
      <c r="HO18">
        <v>12.872684426899776</v>
      </c>
      <c r="HP18" s="306">
        <f t="shared" si="90"/>
        <v>1.4698939417148615</v>
      </c>
      <c r="HQ18" s="306">
        <f t="shared" si="91"/>
        <v>1.2159772153680937</v>
      </c>
    </row>
    <row r="19" spans="1:225" ht="15.75" thickBot="1" x14ac:dyDescent="0.3">
      <c r="A19" s="322">
        <v>0.99657407407407417</v>
      </c>
      <c r="B19" s="339">
        <f t="shared" si="44"/>
        <v>45278.996574074074</v>
      </c>
      <c r="C19" s="309" t="s">
        <v>319</v>
      </c>
      <c r="D19" s="309">
        <v>2E-3</v>
      </c>
      <c r="E19" s="309">
        <v>1.0999999999999999E-2</v>
      </c>
      <c r="F19" s="309">
        <v>1.0999999999999999E-2</v>
      </c>
      <c r="G19" s="309">
        <v>38.438978106432415</v>
      </c>
      <c r="H19" s="309">
        <f t="shared" si="45"/>
        <v>3494.4525551302199</v>
      </c>
      <c r="I19" s="309">
        <f t="shared" si="106"/>
        <v>6.9889051102604398</v>
      </c>
      <c r="J19" s="309">
        <f t="shared" si="0"/>
        <v>3.2032481755360345</v>
      </c>
      <c r="K19" s="309">
        <f t="shared" si="1"/>
        <v>3.8438978106432424</v>
      </c>
      <c r="L19" s="309">
        <f t="shared" si="2"/>
        <v>3.7856569347244053</v>
      </c>
      <c r="M19" s="309">
        <f t="shared" si="3"/>
        <v>10.832802920903681</v>
      </c>
      <c r="O19" s="322">
        <v>0.99657407407407417</v>
      </c>
      <c r="P19" s="339">
        <f t="shared" si="46"/>
        <v>45278.996574074074</v>
      </c>
      <c r="Q19" s="309" t="s">
        <v>319</v>
      </c>
      <c r="R19" s="309">
        <v>2E-3</v>
      </c>
      <c r="S19" s="309">
        <v>1.0999999999999999E-2</v>
      </c>
      <c r="T19" s="309">
        <v>1.0999999999999999E-2</v>
      </c>
      <c r="U19" s="309">
        <v>31.299481509662268</v>
      </c>
      <c r="V19" s="309">
        <f t="shared" si="47"/>
        <v>2845.4074099692971</v>
      </c>
      <c r="W19" s="309">
        <f t="shared" si="107"/>
        <v>5.6908148199385939</v>
      </c>
      <c r="X19" s="309">
        <f t="shared" si="4"/>
        <v>2.6082901258051887</v>
      </c>
      <c r="Y19" s="309">
        <f t="shared" si="5"/>
        <v>3.1299481509662272</v>
      </c>
      <c r="Z19" s="309">
        <f t="shared" si="6"/>
        <v>3.0825246941334052</v>
      </c>
      <c r="AA19" s="309">
        <f t="shared" si="7"/>
        <v>8.8207629709048216</v>
      </c>
      <c r="AC19">
        <v>6.248177156415549</v>
      </c>
      <c r="AD19">
        <f t="shared" si="48"/>
        <v>10.832802920903681</v>
      </c>
      <c r="AE19">
        <f t="shared" si="49"/>
        <v>3.0825246941334052</v>
      </c>
      <c r="AF19">
        <v>9.6846745924441002</v>
      </c>
      <c r="AG19">
        <v>3.3844292930584228</v>
      </c>
      <c r="AH19" s="306">
        <f t="shared" si="50"/>
        <v>1.1481283284595811</v>
      </c>
      <c r="AI19" s="306">
        <f t="shared" si="51"/>
        <v>0.30190459892501753</v>
      </c>
      <c r="AJ19" s="306"/>
      <c r="AM19" s="340">
        <v>0.93646990740740732</v>
      </c>
      <c r="AN19" s="341">
        <f t="shared" si="92"/>
        <v>45278.936469907407</v>
      </c>
      <c r="AO19" s="342" t="s">
        <v>324</v>
      </c>
      <c r="AP19" s="342">
        <v>1.2E-2</v>
      </c>
      <c r="AQ19" s="342">
        <v>1.4999999999999999E-2</v>
      </c>
      <c r="AR19" s="342">
        <v>1.4999999999999999E-2</v>
      </c>
      <c r="AS19" s="343">
        <v>36.958977416408857</v>
      </c>
      <c r="AT19" s="343">
        <f t="shared" si="52"/>
        <v>2463.9318277605907</v>
      </c>
      <c r="AU19" s="343">
        <f t="shared" si="53"/>
        <v>29.567181933127088</v>
      </c>
      <c r="AV19" s="343">
        <f t="shared" si="54"/>
        <v>2.3099360885255535</v>
      </c>
      <c r="AW19" s="343">
        <f t="shared" si="55"/>
        <v>2.6399269583149185</v>
      </c>
      <c r="AX19" s="343">
        <f t="shared" si="56"/>
        <v>27.257245844601535</v>
      </c>
      <c r="AY19" s="343">
        <f t="shared" si="57"/>
        <v>32.207108891442005</v>
      </c>
      <c r="BA19" s="340">
        <v>0.93646990740740732</v>
      </c>
      <c r="BB19" s="341">
        <f t="shared" si="108"/>
        <v>45278.936469907407</v>
      </c>
      <c r="BC19" s="342" t="s">
        <v>324</v>
      </c>
      <c r="BD19" s="342">
        <v>1.2E-2</v>
      </c>
      <c r="BE19" s="342">
        <v>1.4999999999999999E-2</v>
      </c>
      <c r="BF19" s="342">
        <v>1.4999999999999999E-2</v>
      </c>
      <c r="BG19" s="343">
        <v>32.406150830717571</v>
      </c>
      <c r="BH19" s="343">
        <f t="shared" si="58"/>
        <v>2160.4100553811713</v>
      </c>
      <c r="BI19" s="343">
        <f t="shared" si="59"/>
        <v>25.924920664574056</v>
      </c>
      <c r="BJ19" s="343">
        <f t="shared" si="60"/>
        <v>2.0253844269198482</v>
      </c>
      <c r="BK19" s="343">
        <f t="shared" si="61"/>
        <v>2.3147250593369697</v>
      </c>
      <c r="BL19" s="343">
        <f t="shared" si="62"/>
        <v>23.899536237654207</v>
      </c>
      <c r="BM19" s="343">
        <f t="shared" si="63"/>
        <v>28.239645723911025</v>
      </c>
      <c r="BO19">
        <v>28.207071246545198</v>
      </c>
      <c r="BP19" s="306">
        <f t="shared" si="94"/>
        <v>32.207108891442005</v>
      </c>
      <c r="BQ19" s="306">
        <f t="shared" si="95"/>
        <v>23.899536237654207</v>
      </c>
      <c r="BR19">
        <v>30.72555975070102</v>
      </c>
      <c r="BS19">
        <v>26.003393805408855</v>
      </c>
      <c r="BT19" s="306">
        <f t="shared" si="96"/>
        <v>1.4815491407409844</v>
      </c>
      <c r="BU19" s="306">
        <f t="shared" si="97"/>
        <v>2.1038575677546483</v>
      </c>
      <c r="BY19" s="321">
        <v>0.93815972222222221</v>
      </c>
      <c r="BZ19" s="338">
        <f t="shared" si="98"/>
        <v>45278.938159722224</v>
      </c>
      <c r="CA19" s="311">
        <v>3</v>
      </c>
      <c r="CB19" s="311">
        <v>1.0999999999999999E-2</v>
      </c>
      <c r="CC19" s="311">
        <v>1.0999999999999999E-2</v>
      </c>
      <c r="CD19" s="311">
        <v>1.0999999999999999E-2</v>
      </c>
      <c r="CE19" s="312">
        <v>58.757549161810154</v>
      </c>
      <c r="CF19" s="312">
        <f t="shared" si="64"/>
        <v>5341.5953783463783</v>
      </c>
      <c r="CG19" s="312">
        <f t="shared" si="65"/>
        <v>58.757549161810161</v>
      </c>
      <c r="CH19" s="312">
        <f t="shared" si="66"/>
        <v>4.8964624301508461</v>
      </c>
      <c r="CI19" s="312">
        <f t="shared" si="67"/>
        <v>5.875754916181017</v>
      </c>
      <c r="CJ19" s="312">
        <f t="shared" si="68"/>
        <v>53.861086731659313</v>
      </c>
      <c r="CK19" s="312">
        <f t="shared" si="69"/>
        <v>64.633304077991184</v>
      </c>
      <c r="CM19" s="321">
        <v>0.93815972222222221</v>
      </c>
      <c r="CN19" s="338">
        <f t="shared" si="99"/>
        <v>45278.938159722224</v>
      </c>
      <c r="CO19" s="311">
        <v>3</v>
      </c>
      <c r="CP19" s="311">
        <v>1.0999999999999999E-2</v>
      </c>
      <c r="CQ19" s="311">
        <v>1.0999999999999999E-2</v>
      </c>
      <c r="CR19" s="311">
        <v>1.0999999999999999E-2</v>
      </c>
      <c r="CS19" s="312">
        <v>50.089248206573821</v>
      </c>
      <c r="CT19" s="312">
        <f t="shared" si="70"/>
        <v>4553.5680187794387</v>
      </c>
      <c r="CU19" s="312">
        <f t="shared" si="71"/>
        <v>50.089248206573821</v>
      </c>
      <c r="CV19" s="312">
        <f t="shared" si="72"/>
        <v>4.1741040172144848</v>
      </c>
      <c r="CW19" s="312">
        <f t="shared" si="73"/>
        <v>5.0089248206573833</v>
      </c>
      <c r="CX19" s="312">
        <f t="shared" si="74"/>
        <v>45.915144189359339</v>
      </c>
      <c r="CY19" s="312">
        <f t="shared" si="75"/>
        <v>55.098173027231205</v>
      </c>
      <c r="DA19">
        <v>54.327559686135487</v>
      </c>
      <c r="DB19" s="306">
        <f t="shared" si="100"/>
        <v>64.633304077991184</v>
      </c>
      <c r="DC19">
        <f t="shared" si="101"/>
        <v>45.915144189359339</v>
      </c>
      <c r="DD19">
        <v>59.760315654749036</v>
      </c>
      <c r="DE19">
        <v>49.800263045624199</v>
      </c>
      <c r="DF19" s="306">
        <f t="shared" si="102"/>
        <v>4.8729884232421483</v>
      </c>
      <c r="DG19" s="306">
        <f t="shared" si="103"/>
        <v>3.8851188562648602</v>
      </c>
      <c r="DK19" s="184">
        <v>0.93973379629629628</v>
      </c>
      <c r="DL19" s="336">
        <f t="shared" si="76"/>
        <v>45278.939733796295</v>
      </c>
      <c r="DM19" s="141" t="s">
        <v>366</v>
      </c>
      <c r="DN19" s="141">
        <v>1.4E-2</v>
      </c>
      <c r="DO19" s="141">
        <v>1.4E-2</v>
      </c>
      <c r="DP19" s="141">
        <v>1.4E-2</v>
      </c>
      <c r="DQ19" s="198">
        <v>18.252371579047903</v>
      </c>
      <c r="DR19" s="198">
        <f t="shared" si="8"/>
        <v>1303.7408270748501</v>
      </c>
      <c r="DS19" s="198">
        <f t="shared" si="9"/>
        <v>18.252371579047903</v>
      </c>
      <c r="DT19" s="198">
        <f t="shared" si="10"/>
        <v>1.216824771936527</v>
      </c>
      <c r="DU19" s="198">
        <f t="shared" si="11"/>
        <v>1.4040285830036847</v>
      </c>
      <c r="DV19" s="198">
        <f t="shared" si="12"/>
        <v>17.035546807111377</v>
      </c>
      <c r="DW19" s="198">
        <f t="shared" si="13"/>
        <v>19.65640016205159</v>
      </c>
      <c r="DY19" s="184">
        <v>0.93973379629629628</v>
      </c>
      <c r="DZ19" s="336">
        <f t="shared" si="77"/>
        <v>45278.939733796295</v>
      </c>
      <c r="EA19" s="141" t="s">
        <v>366</v>
      </c>
      <c r="EB19" s="141">
        <v>1.4E-2</v>
      </c>
      <c r="EC19" s="141">
        <v>1.4E-2</v>
      </c>
      <c r="ED19" s="141">
        <v>1.4E-2</v>
      </c>
      <c r="EE19" s="198">
        <v>15.727321683690167</v>
      </c>
      <c r="EF19" s="198">
        <f t="shared" si="14"/>
        <v>1123.3801202635834</v>
      </c>
      <c r="EG19" s="198">
        <f t="shared" si="15"/>
        <v>15.727321683690167</v>
      </c>
      <c r="EH19" s="198">
        <f t="shared" si="16"/>
        <v>1.0484881122460112</v>
      </c>
      <c r="EI19" s="198">
        <f t="shared" si="17"/>
        <v>1.2097939756684744</v>
      </c>
      <c r="EJ19" s="198">
        <f t="shared" si="18"/>
        <v>14.678833571444157</v>
      </c>
      <c r="EK19" s="198">
        <f t="shared" si="19"/>
        <v>16.937115659358643</v>
      </c>
      <c r="EM19">
        <v>19.914091558046913</v>
      </c>
      <c r="EN19" s="306">
        <f t="shared" si="78"/>
        <v>19.65640016205159</v>
      </c>
      <c r="EO19" s="306">
        <f t="shared" si="79"/>
        <v>14.678833571444157</v>
      </c>
      <c r="EP19">
        <v>21.445944754819752</v>
      </c>
      <c r="EQ19">
        <v>18.586485454177119</v>
      </c>
      <c r="ER19" s="306">
        <f t="shared" si="80"/>
        <v>-1.7895445927681628</v>
      </c>
      <c r="ES19" s="306">
        <f t="shared" si="81"/>
        <v>3.9076518827329618</v>
      </c>
      <c r="EW19" s="329">
        <v>0.95840277777777771</v>
      </c>
      <c r="EX19" s="362">
        <f t="shared" si="82"/>
        <v>45278.958402777775</v>
      </c>
      <c r="EY19" s="330" t="s">
        <v>368</v>
      </c>
      <c r="EZ19" s="330">
        <v>5.0000000000000001E-3</v>
      </c>
      <c r="FA19" s="330">
        <v>0.02</v>
      </c>
      <c r="FB19" s="330">
        <v>0.02</v>
      </c>
      <c r="FC19" s="315">
        <v>126.13536809060692</v>
      </c>
      <c r="FD19" s="331">
        <f t="shared" si="20"/>
        <v>6306.7684045303458</v>
      </c>
      <c r="FE19" s="331">
        <f t="shared" si="21"/>
        <v>31.533842022651729</v>
      </c>
      <c r="FF19" s="331">
        <f t="shared" si="22"/>
        <v>6.0064460995527096</v>
      </c>
      <c r="FG19" s="331">
        <f t="shared" si="23"/>
        <v>6.6387035837161541</v>
      </c>
      <c r="FH19" s="331">
        <f t="shared" si="24"/>
        <v>25.527395923099022</v>
      </c>
      <c r="FI19" s="331">
        <f t="shared" si="25"/>
        <v>38.172545606367883</v>
      </c>
      <c r="FK19" s="329">
        <v>0.95840277777777771</v>
      </c>
      <c r="FL19" s="362">
        <f t="shared" si="83"/>
        <v>45278.958402777775</v>
      </c>
      <c r="FM19" s="330" t="s">
        <v>368</v>
      </c>
      <c r="FN19" s="330">
        <v>5.0000000000000001E-3</v>
      </c>
      <c r="FO19" s="330">
        <v>0.02</v>
      </c>
      <c r="FP19" s="330">
        <v>0.02</v>
      </c>
      <c r="FQ19" s="315">
        <v>114.05960934561111</v>
      </c>
      <c r="FR19" s="331">
        <f t="shared" si="26"/>
        <v>5702.9804672805549</v>
      </c>
      <c r="FS19" s="331">
        <f t="shared" si="27"/>
        <v>28.514902336402773</v>
      </c>
      <c r="FT19" s="331">
        <f t="shared" si="28"/>
        <v>5.4314099688386239</v>
      </c>
      <c r="FU19" s="331">
        <f t="shared" si="29"/>
        <v>6.0031373339795318</v>
      </c>
      <c r="FV19" s="331">
        <f t="shared" si="30"/>
        <v>23.083492367564148</v>
      </c>
      <c r="FW19" s="331">
        <f t="shared" si="31"/>
        <v>34.518039670382308</v>
      </c>
      <c r="FY19">
        <v>30.447276068750107</v>
      </c>
      <c r="FZ19" s="306">
        <f t="shared" si="84"/>
        <v>38.172545606367883</v>
      </c>
      <c r="GA19" s="306">
        <f t="shared" si="85"/>
        <v>23.083492367564148</v>
      </c>
      <c r="GB19">
        <v>36.857228925329075</v>
      </c>
      <c r="GC19">
        <v>24.647794912797707</v>
      </c>
      <c r="GD19" s="306">
        <f t="shared" si="86"/>
        <v>1.3153166810388086</v>
      </c>
      <c r="GE19" s="306">
        <f t="shared" si="87"/>
        <v>1.5643025452335593</v>
      </c>
      <c r="GI19" s="325">
        <v>0.97920138888888886</v>
      </c>
      <c r="GJ19" s="334">
        <f t="shared" si="104"/>
        <v>45278.979201388887</v>
      </c>
      <c r="GK19" s="316" t="s">
        <v>371</v>
      </c>
      <c r="GL19" s="316">
        <v>8.9999999999999993E-3</v>
      </c>
      <c r="GM19" s="316">
        <v>0.03</v>
      </c>
      <c r="GN19" s="316">
        <v>0.03</v>
      </c>
      <c r="GO19" s="317">
        <v>69.507677901413842</v>
      </c>
      <c r="GP19" s="317">
        <f t="shared" si="32"/>
        <v>2316.922596713795</v>
      </c>
      <c r="GQ19" s="317">
        <f t="shared" si="33"/>
        <v>20.852303370424153</v>
      </c>
      <c r="GR19" s="317">
        <f t="shared" si="34"/>
        <v>2.2421831581101244</v>
      </c>
      <c r="GS19" s="317">
        <f t="shared" si="35"/>
        <v>2.396816479359098</v>
      </c>
      <c r="GT19" s="317">
        <f t="shared" si="36"/>
        <v>18.61012021231403</v>
      </c>
      <c r="GU19" s="317">
        <f t="shared" si="37"/>
        <v>23.249119849783252</v>
      </c>
      <c r="GW19" s="325">
        <v>0.97920138888888886</v>
      </c>
      <c r="GX19" s="334">
        <f t="shared" si="105"/>
        <v>45278.979201388887</v>
      </c>
      <c r="GY19" s="316" t="s">
        <v>371</v>
      </c>
      <c r="GZ19" s="316">
        <v>8.9999999999999993E-3</v>
      </c>
      <c r="HA19" s="316">
        <v>0.03</v>
      </c>
      <c r="HB19" s="316">
        <v>0.03</v>
      </c>
      <c r="HC19" s="317">
        <v>57.971859394248469</v>
      </c>
      <c r="HD19" s="317">
        <f t="shared" si="38"/>
        <v>1932.3953131416156</v>
      </c>
      <c r="HE19" s="317">
        <f t="shared" si="39"/>
        <v>17.391557818274539</v>
      </c>
      <c r="HF19" s="317">
        <f t="shared" si="40"/>
        <v>1.8700599804596283</v>
      </c>
      <c r="HG19" s="317">
        <f t="shared" si="41"/>
        <v>1.9990296342844303</v>
      </c>
      <c r="HH19" s="317">
        <f t="shared" si="42"/>
        <v>15.521497837814911</v>
      </c>
      <c r="HI19" s="317">
        <f t="shared" si="43"/>
        <v>19.390587452558968</v>
      </c>
      <c r="HK19">
        <v>19.205769813395921</v>
      </c>
      <c r="HL19" s="306">
        <f t="shared" si="88"/>
        <v>23.249119849783252</v>
      </c>
      <c r="HM19" s="306">
        <f t="shared" si="89"/>
        <v>15.521497837814911</v>
      </c>
      <c r="HN19">
        <v>21.41332956206212</v>
      </c>
      <c r="HO19">
        <v>17.14063327432109</v>
      </c>
      <c r="HP19" s="306">
        <f t="shared" si="90"/>
        <v>1.8357902877211316</v>
      </c>
      <c r="HQ19" s="306">
        <f t="shared" si="91"/>
        <v>1.6191354365061787</v>
      </c>
    </row>
    <row r="20" spans="1:225" x14ac:dyDescent="0.25">
      <c r="A20" s="322">
        <v>9.2592592592592588E-5</v>
      </c>
      <c r="B20" s="339">
        <f>DATE(2023,12,19) + A20</f>
        <v>45279.000092592592</v>
      </c>
      <c r="C20" s="309" t="s">
        <v>319</v>
      </c>
      <c r="D20" s="309">
        <v>2E-3</v>
      </c>
      <c r="E20" s="309">
        <v>1.0999999999999999E-2</v>
      </c>
      <c r="F20" s="309">
        <v>1.0999999999999999E-2</v>
      </c>
      <c r="G20" s="309">
        <v>38.438978106432415</v>
      </c>
      <c r="H20" s="309">
        <f t="shared" si="45"/>
        <v>3494.4525551302199</v>
      </c>
      <c r="I20" s="309">
        <f t="shared" si="106"/>
        <v>6.9889051102604398</v>
      </c>
      <c r="J20" s="309">
        <f t="shared" si="0"/>
        <v>3.2032481755360345</v>
      </c>
      <c r="K20" s="309">
        <f t="shared" si="1"/>
        <v>3.8438978106432424</v>
      </c>
      <c r="L20" s="309">
        <f t="shared" si="2"/>
        <v>3.7856569347244053</v>
      </c>
      <c r="M20" s="309">
        <f t="shared" si="3"/>
        <v>10.832802920903681</v>
      </c>
      <c r="O20" s="322">
        <v>9.2592592592592588E-5</v>
      </c>
      <c r="P20" s="339">
        <f>DATE(2023,12,19) + O20</f>
        <v>45279.000092592592</v>
      </c>
      <c r="Q20" s="309" t="s">
        <v>319</v>
      </c>
      <c r="R20" s="309">
        <v>2E-3</v>
      </c>
      <c r="S20" s="309">
        <v>1.0999999999999999E-2</v>
      </c>
      <c r="T20" s="309">
        <v>1.0999999999999999E-2</v>
      </c>
      <c r="U20" s="309">
        <v>31.299481509662268</v>
      </c>
      <c r="V20" s="309">
        <f t="shared" si="47"/>
        <v>2845.4074099692971</v>
      </c>
      <c r="W20" s="309">
        <f t="shared" si="107"/>
        <v>5.6908148199385939</v>
      </c>
      <c r="X20" s="309">
        <f t="shared" si="4"/>
        <v>2.6082901258051887</v>
      </c>
      <c r="Y20" s="309">
        <f t="shared" si="5"/>
        <v>3.1299481509662272</v>
      </c>
      <c r="Z20" s="309">
        <f t="shared" si="6"/>
        <v>3.0825246941334052</v>
      </c>
      <c r="AA20" s="309">
        <f t="shared" si="7"/>
        <v>8.8207629709048216</v>
      </c>
      <c r="AC20">
        <v>6.248177156415549</v>
      </c>
      <c r="AD20">
        <f t="shared" si="48"/>
        <v>10.832802920903681</v>
      </c>
      <c r="AE20">
        <f t="shared" si="49"/>
        <v>3.0825246941334052</v>
      </c>
      <c r="AF20">
        <v>9.6846745924441002</v>
      </c>
      <c r="AG20">
        <v>3.3844292930584228</v>
      </c>
      <c r="AH20" s="306">
        <f t="shared" si="50"/>
        <v>1.1481283284595811</v>
      </c>
      <c r="AI20" s="306">
        <f t="shared" si="51"/>
        <v>0.30190459892501753</v>
      </c>
      <c r="AJ20" s="306"/>
      <c r="AM20" s="340">
        <v>0.9368171296296296</v>
      </c>
      <c r="AN20" s="341">
        <f t="shared" si="92"/>
        <v>45278.93681712963</v>
      </c>
      <c r="AO20" s="342" t="s">
        <v>324</v>
      </c>
      <c r="AP20" s="342">
        <v>1.2999999999999999E-2</v>
      </c>
      <c r="AQ20" s="342">
        <v>1.4999999999999999E-2</v>
      </c>
      <c r="AR20" s="342">
        <v>1.4999999999999999E-2</v>
      </c>
      <c r="AS20" s="343">
        <v>36.958977416408857</v>
      </c>
      <c r="AT20" s="343">
        <f t="shared" si="52"/>
        <v>2463.9318277605907</v>
      </c>
      <c r="AU20" s="343">
        <f t="shared" si="53"/>
        <v>32.031113760887678</v>
      </c>
      <c r="AV20" s="343">
        <f t="shared" si="54"/>
        <v>2.3099360885255535</v>
      </c>
      <c r="AW20" s="343">
        <f t="shared" si="55"/>
        <v>2.6399269583149185</v>
      </c>
      <c r="AX20" s="343">
        <f t="shared" si="56"/>
        <v>29.721177672362124</v>
      </c>
      <c r="AY20" s="343">
        <f t="shared" si="57"/>
        <v>34.671040719202594</v>
      </c>
      <c r="BA20" s="340">
        <v>0.9368171296296296</v>
      </c>
      <c r="BB20" s="341">
        <f t="shared" si="108"/>
        <v>45278.93681712963</v>
      </c>
      <c r="BC20" s="342" t="s">
        <v>324</v>
      </c>
      <c r="BD20" s="342">
        <v>1.2999999999999999E-2</v>
      </c>
      <c r="BE20" s="342">
        <v>1.4999999999999999E-2</v>
      </c>
      <c r="BF20" s="342">
        <v>1.4999999999999999E-2</v>
      </c>
      <c r="BG20" s="343">
        <v>32.406150830717571</v>
      </c>
      <c r="BH20" s="343">
        <f t="shared" si="58"/>
        <v>2160.4100553811713</v>
      </c>
      <c r="BI20" s="343">
        <f t="shared" si="59"/>
        <v>28.085330719955227</v>
      </c>
      <c r="BJ20" s="343">
        <f t="shared" si="60"/>
        <v>2.0253844269198482</v>
      </c>
      <c r="BK20" s="343">
        <f t="shared" si="61"/>
        <v>2.3147250593369697</v>
      </c>
      <c r="BL20" s="343">
        <f t="shared" si="62"/>
        <v>26.059946293035377</v>
      </c>
      <c r="BM20" s="343">
        <f t="shared" si="63"/>
        <v>30.400055779292195</v>
      </c>
      <c r="BO20">
        <v>30.557660517090628</v>
      </c>
      <c r="BP20" s="306">
        <f t="shared" si="94"/>
        <v>34.671040719202594</v>
      </c>
      <c r="BQ20" s="306">
        <f t="shared" si="95"/>
        <v>26.059946293035377</v>
      </c>
      <c r="BR20">
        <v>33.076149021246451</v>
      </c>
      <c r="BS20">
        <v>28.353983075954286</v>
      </c>
      <c r="BT20" s="306">
        <f t="shared" si="96"/>
        <v>1.5948916979561432</v>
      </c>
      <c r="BU20" s="306">
        <f t="shared" si="97"/>
        <v>2.2940367829189086</v>
      </c>
      <c r="BY20" s="321">
        <v>0.93853009259259268</v>
      </c>
      <c r="BZ20" s="338">
        <f t="shared" si="98"/>
        <v>45278.938530092593</v>
      </c>
      <c r="CA20" s="311">
        <v>3</v>
      </c>
      <c r="CB20" s="311">
        <v>1.2999999999999999E-2</v>
      </c>
      <c r="CC20" s="311">
        <v>1.0999999999999999E-2</v>
      </c>
      <c r="CD20" s="311">
        <v>1.0999999999999999E-2</v>
      </c>
      <c r="CE20" s="312">
        <v>58.757549161810154</v>
      </c>
      <c r="CF20" s="312">
        <f t="shared" si="64"/>
        <v>5341.5953783463783</v>
      </c>
      <c r="CG20" s="312">
        <f t="shared" si="65"/>
        <v>69.440739918502913</v>
      </c>
      <c r="CH20" s="312">
        <f t="shared" si="66"/>
        <v>4.8964624301508461</v>
      </c>
      <c r="CI20" s="312">
        <f t="shared" si="67"/>
        <v>5.875754916181017</v>
      </c>
      <c r="CJ20" s="312">
        <f t="shared" si="68"/>
        <v>64.544277488352066</v>
      </c>
      <c r="CK20" s="312">
        <f t="shared" si="69"/>
        <v>75.316494834683937</v>
      </c>
      <c r="CM20" s="321">
        <v>0.93853009259259268</v>
      </c>
      <c r="CN20" s="338">
        <f t="shared" si="99"/>
        <v>45278.938530092593</v>
      </c>
      <c r="CO20" s="311">
        <v>3</v>
      </c>
      <c r="CP20" s="311">
        <v>1.2999999999999999E-2</v>
      </c>
      <c r="CQ20" s="311">
        <v>1.0999999999999999E-2</v>
      </c>
      <c r="CR20" s="311">
        <v>1.0999999999999999E-2</v>
      </c>
      <c r="CS20" s="312">
        <v>50.089248206573821</v>
      </c>
      <c r="CT20" s="312">
        <f t="shared" si="70"/>
        <v>4553.5680187794387</v>
      </c>
      <c r="CU20" s="312">
        <f t="shared" si="71"/>
        <v>59.196384244132702</v>
      </c>
      <c r="CV20" s="312">
        <f t="shared" si="72"/>
        <v>4.1741040172144848</v>
      </c>
      <c r="CW20" s="312">
        <f t="shared" si="73"/>
        <v>5.0089248206573833</v>
      </c>
      <c r="CX20" s="312">
        <f t="shared" si="74"/>
        <v>55.02228022691822</v>
      </c>
      <c r="CY20" s="312">
        <f t="shared" si="75"/>
        <v>64.205309064790086</v>
      </c>
      <c r="DA20">
        <v>64.205297810887402</v>
      </c>
      <c r="DB20" s="306">
        <f t="shared" si="100"/>
        <v>75.316494834683937</v>
      </c>
      <c r="DC20">
        <f t="shared" si="101"/>
        <v>55.02228022691822</v>
      </c>
      <c r="DD20">
        <v>69.63805377950095</v>
      </c>
      <c r="DE20">
        <v>59.678001170376113</v>
      </c>
      <c r="DF20" s="306">
        <f t="shared" si="102"/>
        <v>5.6784410551829865</v>
      </c>
      <c r="DG20" s="306">
        <f t="shared" si="103"/>
        <v>4.6557209434578937</v>
      </c>
      <c r="DK20" s="184">
        <v>0.93980324074074073</v>
      </c>
      <c r="DL20" s="336">
        <f t="shared" si="76"/>
        <v>45278.939803240741</v>
      </c>
      <c r="DM20" s="141" t="s">
        <v>366</v>
      </c>
      <c r="DN20" s="141">
        <v>1.4999999999999999E-2</v>
      </c>
      <c r="DO20" s="141">
        <v>1.4E-2</v>
      </c>
      <c r="DP20" s="141">
        <v>1.4E-2</v>
      </c>
      <c r="DQ20" s="198">
        <v>18.252371579047903</v>
      </c>
      <c r="DR20" s="198">
        <f t="shared" si="8"/>
        <v>1303.7408270748501</v>
      </c>
      <c r="DS20" s="198">
        <f t="shared" si="9"/>
        <v>19.55611240612275</v>
      </c>
      <c r="DT20" s="198">
        <f t="shared" si="10"/>
        <v>1.216824771936527</v>
      </c>
      <c r="DU20" s="198">
        <f t="shared" si="11"/>
        <v>1.4040285830036847</v>
      </c>
      <c r="DV20" s="198">
        <f t="shared" si="12"/>
        <v>18.339287634186224</v>
      </c>
      <c r="DW20" s="198">
        <f t="shared" si="13"/>
        <v>20.960140989126437</v>
      </c>
      <c r="DY20" s="184">
        <v>0.93980324074074073</v>
      </c>
      <c r="DZ20" s="336">
        <f t="shared" si="77"/>
        <v>45278.939803240741</v>
      </c>
      <c r="EA20" s="141" t="s">
        <v>366</v>
      </c>
      <c r="EB20" s="141">
        <v>1.4999999999999999E-2</v>
      </c>
      <c r="EC20" s="141">
        <v>1.4E-2</v>
      </c>
      <c r="ED20" s="141">
        <v>1.4E-2</v>
      </c>
      <c r="EE20" s="198">
        <v>15.727321683690167</v>
      </c>
      <c r="EF20" s="198">
        <f t="shared" si="14"/>
        <v>1123.3801202635834</v>
      </c>
      <c r="EG20" s="198">
        <f t="shared" si="15"/>
        <v>16.850701803953751</v>
      </c>
      <c r="EH20" s="198">
        <f t="shared" si="16"/>
        <v>1.0484881122460112</v>
      </c>
      <c r="EI20" s="198">
        <f t="shared" si="17"/>
        <v>1.2097939756684744</v>
      </c>
      <c r="EJ20" s="198">
        <f t="shared" si="18"/>
        <v>15.80221369170774</v>
      </c>
      <c r="EK20" s="198">
        <f t="shared" si="19"/>
        <v>18.060495779622226</v>
      </c>
      <c r="EM20">
        <v>21.336526669335978</v>
      </c>
      <c r="EN20" s="306">
        <f t="shared" si="78"/>
        <v>20.960140989126437</v>
      </c>
      <c r="EO20" s="306">
        <f t="shared" si="79"/>
        <v>15.80221369170774</v>
      </c>
      <c r="EP20">
        <v>22.868379866108818</v>
      </c>
      <c r="EQ20">
        <v>20.008920565466184</v>
      </c>
      <c r="ER20" s="306">
        <f t="shared" si="80"/>
        <v>-1.9082388769823808</v>
      </c>
      <c r="ES20" s="306">
        <f t="shared" si="81"/>
        <v>4.2067068737584439</v>
      </c>
      <c r="EW20" s="326">
        <v>0.95579861111111108</v>
      </c>
      <c r="EX20" s="361">
        <f t="shared" si="82"/>
        <v>45278.95579861111</v>
      </c>
      <c r="EY20" s="327" t="s">
        <v>370</v>
      </c>
      <c r="EZ20" s="327">
        <v>5.0000000000000001E-3</v>
      </c>
      <c r="FA20" s="327"/>
      <c r="FB20" s="327">
        <v>3.7999999999999999E-2</v>
      </c>
      <c r="FC20" s="328">
        <v>176.87303272970689</v>
      </c>
      <c r="FD20" s="328">
        <f t="shared" si="20"/>
        <v>4654.5534928870238</v>
      </c>
      <c r="FE20" s="328">
        <f t="shared" si="21"/>
        <v>23.27276746443512</v>
      </c>
      <c r="FF20" s="328">
        <f t="shared" si="22"/>
        <v>4.5352059674283822</v>
      </c>
      <c r="FG20" s="328">
        <f t="shared" si="23"/>
        <v>4.7803522359380244</v>
      </c>
      <c r="FH20" s="328">
        <f t="shared" si="24"/>
        <v>18.737561497006737</v>
      </c>
      <c r="FI20" s="328">
        <f t="shared" si="25"/>
        <v>28.053119700373145</v>
      </c>
      <c r="FK20" s="326">
        <v>0.95579861111111108</v>
      </c>
      <c r="FL20" s="361">
        <f t="shared" si="83"/>
        <v>45278.95579861111</v>
      </c>
      <c r="FM20" s="327" t="s">
        <v>370</v>
      </c>
      <c r="FN20" s="327">
        <v>5.0000000000000001E-3</v>
      </c>
      <c r="FO20" s="327"/>
      <c r="FP20" s="327">
        <v>3.7999999999999999E-2</v>
      </c>
      <c r="FQ20" s="328">
        <v>152.09666357950175</v>
      </c>
      <c r="FR20" s="328">
        <f t="shared" si="26"/>
        <v>4002.5437784079409</v>
      </c>
      <c r="FS20" s="328">
        <f t="shared" si="27"/>
        <v>20.012718892039704</v>
      </c>
      <c r="FT20" s="328">
        <f t="shared" si="28"/>
        <v>3.8999144507564552</v>
      </c>
      <c r="FU20" s="328">
        <f t="shared" si="29"/>
        <v>4.1107206372838307</v>
      </c>
      <c r="FV20" s="328">
        <f t="shared" si="30"/>
        <v>16.112804441283249</v>
      </c>
      <c r="FW20" s="328">
        <f t="shared" si="31"/>
        <v>24.123439529323534</v>
      </c>
      <c r="FY20">
        <v>21.984859104670861</v>
      </c>
      <c r="FZ20" s="306">
        <f t="shared" si="84"/>
        <v>28.053119700373145</v>
      </c>
      <c r="GA20" s="306">
        <f t="shared" si="85"/>
        <v>16.112804441283249</v>
      </c>
      <c r="GB20">
        <v>26.500668001846496</v>
      </c>
      <c r="GC20">
        <v>17.700630150940128</v>
      </c>
      <c r="GD20" s="306">
        <f t="shared" si="86"/>
        <v>1.5524516985266494</v>
      </c>
      <c r="GE20" s="306">
        <f t="shared" si="87"/>
        <v>1.5878257096568795</v>
      </c>
      <c r="GI20" s="325">
        <v>0.98271990740740733</v>
      </c>
      <c r="GJ20" s="334">
        <f t="shared" si="104"/>
        <v>45278.982719907406</v>
      </c>
      <c r="GK20" s="316" t="s">
        <v>371</v>
      </c>
      <c r="GL20" s="316">
        <v>0.01</v>
      </c>
      <c r="GM20" s="316">
        <v>0.03</v>
      </c>
      <c r="GN20" s="316">
        <v>0.03</v>
      </c>
      <c r="GO20" s="317">
        <v>69.507677901413842</v>
      </c>
      <c r="GP20" s="317">
        <f t="shared" si="32"/>
        <v>2316.922596713795</v>
      </c>
      <c r="GQ20" s="317">
        <f t="shared" si="33"/>
        <v>23.169225967137951</v>
      </c>
      <c r="GR20" s="317">
        <f t="shared" si="34"/>
        <v>2.2421831581101244</v>
      </c>
      <c r="GS20" s="317">
        <f t="shared" si="35"/>
        <v>2.396816479359098</v>
      </c>
      <c r="GT20" s="317">
        <f t="shared" si="36"/>
        <v>20.927042809027828</v>
      </c>
      <c r="GU20" s="317">
        <f t="shared" si="37"/>
        <v>25.56604244649705</v>
      </c>
      <c r="GW20" s="325">
        <v>0.98271990740740733</v>
      </c>
      <c r="GX20" s="334">
        <f t="shared" si="105"/>
        <v>45278.982719907406</v>
      </c>
      <c r="GY20" s="316" t="s">
        <v>371</v>
      </c>
      <c r="GZ20" s="316">
        <v>0.01</v>
      </c>
      <c r="HA20" s="316">
        <v>0.03</v>
      </c>
      <c r="HB20" s="316">
        <v>0.03</v>
      </c>
      <c r="HC20" s="317">
        <v>57.971859394248469</v>
      </c>
      <c r="HD20" s="317">
        <f t="shared" si="38"/>
        <v>1932.3953131416156</v>
      </c>
      <c r="HE20" s="317">
        <f t="shared" si="39"/>
        <v>19.323953131416157</v>
      </c>
      <c r="HF20" s="317">
        <f t="shared" si="40"/>
        <v>1.8700599804596283</v>
      </c>
      <c r="HG20" s="317">
        <f t="shared" si="41"/>
        <v>1.9990296342844303</v>
      </c>
      <c r="HH20" s="317">
        <f t="shared" si="42"/>
        <v>17.453893150956528</v>
      </c>
      <c r="HI20" s="317">
        <f t="shared" si="43"/>
        <v>21.322982765700587</v>
      </c>
      <c r="HK20">
        <v>21.339744237106579</v>
      </c>
      <c r="HL20" s="306">
        <f t="shared" si="88"/>
        <v>25.56604244649705</v>
      </c>
      <c r="HM20" s="306">
        <f t="shared" si="89"/>
        <v>17.453893150956528</v>
      </c>
      <c r="HN20">
        <v>23.547303985772778</v>
      </c>
      <c r="HO20">
        <v>19.274607698031751</v>
      </c>
      <c r="HP20" s="306">
        <f t="shared" si="90"/>
        <v>2.018738460724272</v>
      </c>
      <c r="HQ20" s="306">
        <f t="shared" si="91"/>
        <v>1.8207145470752231</v>
      </c>
    </row>
    <row r="21" spans="1:225" x14ac:dyDescent="0.25">
      <c r="A21" s="322">
        <v>3.5995370370370369E-3</v>
      </c>
      <c r="B21" s="339">
        <f t="shared" ref="B21:B31" si="109">DATE(2023,12,19) + A21</f>
        <v>45279.003599537034</v>
      </c>
      <c r="C21" s="309" t="s">
        <v>319</v>
      </c>
      <c r="D21" s="309">
        <v>4.0000000000000001E-3</v>
      </c>
      <c r="E21" s="309">
        <v>1.0999999999999999E-2</v>
      </c>
      <c r="F21" s="309">
        <v>1.0999999999999999E-2</v>
      </c>
      <c r="G21" s="309">
        <v>38.438978106432415</v>
      </c>
      <c r="H21" s="309">
        <f t="shared" si="45"/>
        <v>3494.4525551302199</v>
      </c>
      <c r="I21" s="309">
        <f t="shared" si="106"/>
        <v>13.97781022052088</v>
      </c>
      <c r="J21" s="309">
        <f t="shared" si="0"/>
        <v>3.2032481755360345</v>
      </c>
      <c r="K21" s="309">
        <f t="shared" si="1"/>
        <v>3.8438978106432424</v>
      </c>
      <c r="L21" s="309">
        <f t="shared" si="2"/>
        <v>10.774562044984846</v>
      </c>
      <c r="M21" s="309">
        <f t="shared" si="3"/>
        <v>17.821708031164121</v>
      </c>
      <c r="O21" s="322">
        <v>3.5995370370370369E-3</v>
      </c>
      <c r="P21" s="339">
        <f t="shared" ref="P21:P31" si="110">DATE(2023,12,19) + O21</f>
        <v>45279.003599537034</v>
      </c>
      <c r="Q21" s="309" t="s">
        <v>319</v>
      </c>
      <c r="R21" s="309">
        <v>4.0000000000000001E-3</v>
      </c>
      <c r="S21" s="309">
        <v>1.0999999999999999E-2</v>
      </c>
      <c r="T21" s="309">
        <v>1.0999999999999999E-2</v>
      </c>
      <c r="U21" s="309">
        <v>31.299481509662268</v>
      </c>
      <c r="V21" s="309">
        <f t="shared" si="47"/>
        <v>2845.4074099692971</v>
      </c>
      <c r="W21" s="309">
        <f t="shared" si="107"/>
        <v>11.381629639877188</v>
      </c>
      <c r="X21" s="309">
        <f t="shared" si="4"/>
        <v>2.6082901258051887</v>
      </c>
      <c r="Y21" s="309">
        <f t="shared" si="5"/>
        <v>3.1299481509662272</v>
      </c>
      <c r="Z21" s="309">
        <f t="shared" si="6"/>
        <v>8.7733395140719992</v>
      </c>
      <c r="AA21" s="309">
        <f t="shared" si="7"/>
        <v>14.511577790843415</v>
      </c>
      <c r="AC21">
        <v>12.496354312831098</v>
      </c>
      <c r="AD21">
        <f t="shared" si="48"/>
        <v>17.821708031164121</v>
      </c>
      <c r="AE21">
        <f t="shared" si="49"/>
        <v>8.7733395140719992</v>
      </c>
      <c r="AF21">
        <v>15.932851748859651</v>
      </c>
      <c r="AG21">
        <v>9.6326064494739718</v>
      </c>
      <c r="AH21" s="306">
        <f t="shared" si="50"/>
        <v>1.8888562823044701</v>
      </c>
      <c r="AI21" s="306">
        <f t="shared" si="51"/>
        <v>0.85926693540197263</v>
      </c>
      <c r="AJ21" s="306"/>
      <c r="AM21" s="340">
        <v>0.93741898148148151</v>
      </c>
      <c r="AN21" s="341">
        <f t="shared" si="92"/>
        <v>45278.937418981484</v>
      </c>
      <c r="AO21" s="342" t="s">
        <v>324</v>
      </c>
      <c r="AP21" s="342">
        <v>1.4E-2</v>
      </c>
      <c r="AQ21" s="342">
        <v>1.4999999999999999E-2</v>
      </c>
      <c r="AR21" s="342">
        <v>1.4999999999999999E-2</v>
      </c>
      <c r="AS21" s="343">
        <v>36.958977416408857</v>
      </c>
      <c r="AT21" s="343">
        <f t="shared" si="52"/>
        <v>2463.9318277605907</v>
      </c>
      <c r="AU21" s="343">
        <f t="shared" si="53"/>
        <v>34.495045588648274</v>
      </c>
      <c r="AV21" s="343">
        <f t="shared" si="54"/>
        <v>2.3099360885255535</v>
      </c>
      <c r="AW21" s="343">
        <f t="shared" si="55"/>
        <v>2.6399269583149185</v>
      </c>
      <c r="AX21" s="343">
        <f t="shared" si="56"/>
        <v>32.185109500122721</v>
      </c>
      <c r="AY21" s="343">
        <f t="shared" si="57"/>
        <v>37.134972546963191</v>
      </c>
      <c r="BA21" s="340">
        <v>0.93741898148148151</v>
      </c>
      <c r="BB21" s="341">
        <f t="shared" si="108"/>
        <v>45278.937418981484</v>
      </c>
      <c r="BC21" s="342" t="s">
        <v>324</v>
      </c>
      <c r="BD21" s="342">
        <v>1.4E-2</v>
      </c>
      <c r="BE21" s="342">
        <v>1.4999999999999999E-2</v>
      </c>
      <c r="BF21" s="342">
        <v>1.4999999999999999E-2</v>
      </c>
      <c r="BG21" s="343">
        <v>32.406150830717571</v>
      </c>
      <c r="BH21" s="343">
        <f t="shared" si="58"/>
        <v>2160.4100553811713</v>
      </c>
      <c r="BI21" s="343">
        <f t="shared" si="59"/>
        <v>30.245740775336401</v>
      </c>
      <c r="BJ21" s="343">
        <f t="shared" si="60"/>
        <v>2.0253844269198482</v>
      </c>
      <c r="BK21" s="343">
        <f t="shared" si="61"/>
        <v>2.3147250593369697</v>
      </c>
      <c r="BL21" s="343">
        <f t="shared" si="62"/>
        <v>28.220356348416551</v>
      </c>
      <c r="BM21" s="343">
        <f t="shared" si="63"/>
        <v>32.560465834673373</v>
      </c>
      <c r="BO21">
        <v>32.908249787636066</v>
      </c>
      <c r="BP21" s="306">
        <f t="shared" si="94"/>
        <v>37.134972546963191</v>
      </c>
      <c r="BQ21" s="306">
        <f t="shared" si="95"/>
        <v>28.220356348416551</v>
      </c>
      <c r="BR21">
        <v>35.426738291791885</v>
      </c>
      <c r="BS21">
        <v>30.704572346499724</v>
      </c>
      <c r="BT21" s="306">
        <f t="shared" si="96"/>
        <v>1.7082342551713054</v>
      </c>
      <c r="BU21" s="306">
        <f t="shared" si="97"/>
        <v>2.4842159980831724</v>
      </c>
      <c r="BY21" s="321">
        <v>0.93890046296296292</v>
      </c>
      <c r="BZ21" s="338">
        <f t="shared" si="98"/>
        <v>45278.938900462963</v>
      </c>
      <c r="CA21" s="311">
        <v>3</v>
      </c>
      <c r="CB21" s="311">
        <v>1.2999999999999999E-2</v>
      </c>
      <c r="CC21" s="311">
        <v>1.0999999999999999E-2</v>
      </c>
      <c r="CD21" s="311">
        <v>1.0999999999999999E-2</v>
      </c>
      <c r="CE21" s="312">
        <v>58.757549161810154</v>
      </c>
      <c r="CF21" s="312">
        <f t="shared" si="64"/>
        <v>5341.5953783463783</v>
      </c>
      <c r="CG21" s="312">
        <f t="shared" si="65"/>
        <v>69.440739918502913</v>
      </c>
      <c r="CH21" s="312">
        <f t="shared" si="66"/>
        <v>4.8964624301508461</v>
      </c>
      <c r="CI21" s="312">
        <f t="shared" si="67"/>
        <v>5.875754916181017</v>
      </c>
      <c r="CJ21" s="312">
        <f t="shared" si="68"/>
        <v>64.544277488352066</v>
      </c>
      <c r="CK21" s="312">
        <f t="shared" si="69"/>
        <v>75.316494834683937</v>
      </c>
      <c r="CM21" s="321">
        <v>0.93890046296296292</v>
      </c>
      <c r="CN21" s="338">
        <f t="shared" si="99"/>
        <v>45278.938900462963</v>
      </c>
      <c r="CO21" s="311">
        <v>3</v>
      </c>
      <c r="CP21" s="311">
        <v>1.2999999999999999E-2</v>
      </c>
      <c r="CQ21" s="311">
        <v>1.0999999999999999E-2</v>
      </c>
      <c r="CR21" s="311">
        <v>1.0999999999999999E-2</v>
      </c>
      <c r="CS21" s="312">
        <v>50.089248206573821</v>
      </c>
      <c r="CT21" s="312">
        <f t="shared" si="70"/>
        <v>4553.5680187794387</v>
      </c>
      <c r="CU21" s="312">
        <f t="shared" si="71"/>
        <v>59.196384244132702</v>
      </c>
      <c r="CV21" s="312">
        <f t="shared" si="72"/>
        <v>4.1741040172144848</v>
      </c>
      <c r="CW21" s="312">
        <f t="shared" si="73"/>
        <v>5.0089248206573833</v>
      </c>
      <c r="CX21" s="312">
        <f t="shared" si="74"/>
        <v>55.02228022691822</v>
      </c>
      <c r="CY21" s="312">
        <f t="shared" si="75"/>
        <v>64.205309064790086</v>
      </c>
      <c r="DA21">
        <v>64.205297810887402</v>
      </c>
      <c r="DB21" s="306">
        <f t="shared" si="100"/>
        <v>75.316494834683937</v>
      </c>
      <c r="DC21">
        <f t="shared" si="101"/>
        <v>55.02228022691822</v>
      </c>
      <c r="DD21">
        <v>69.63805377950095</v>
      </c>
      <c r="DE21">
        <v>59.678001170376113</v>
      </c>
      <c r="DF21" s="306">
        <f t="shared" si="102"/>
        <v>5.6784410551829865</v>
      </c>
      <c r="DG21" s="306">
        <f t="shared" si="103"/>
        <v>4.6557209434578937</v>
      </c>
      <c r="DK21" s="184">
        <v>0.93991898148148145</v>
      </c>
      <c r="DL21" s="336">
        <f t="shared" si="76"/>
        <v>45278.939918981479</v>
      </c>
      <c r="DM21" s="141" t="s">
        <v>366</v>
      </c>
      <c r="DN21" s="141">
        <v>1.4999999999999999E-2</v>
      </c>
      <c r="DO21" s="141">
        <v>1.4E-2</v>
      </c>
      <c r="DP21" s="141">
        <v>1.4E-2</v>
      </c>
      <c r="DQ21" s="198">
        <v>18.252371579047903</v>
      </c>
      <c r="DR21" s="198">
        <f t="shared" si="8"/>
        <v>1303.7408270748501</v>
      </c>
      <c r="DS21" s="198">
        <f t="shared" si="9"/>
        <v>19.55611240612275</v>
      </c>
      <c r="DT21" s="198">
        <f t="shared" si="10"/>
        <v>1.216824771936527</v>
      </c>
      <c r="DU21" s="198">
        <f t="shared" si="11"/>
        <v>1.4040285830036847</v>
      </c>
      <c r="DV21" s="198">
        <f t="shared" si="12"/>
        <v>18.339287634186224</v>
      </c>
      <c r="DW21" s="198">
        <f t="shared" si="13"/>
        <v>20.960140989126437</v>
      </c>
      <c r="DY21" s="184">
        <v>0.93991898148148145</v>
      </c>
      <c r="DZ21" s="336">
        <f t="shared" si="77"/>
        <v>45278.939918981479</v>
      </c>
      <c r="EA21" s="141" t="s">
        <v>366</v>
      </c>
      <c r="EB21" s="141">
        <v>1.4999999999999999E-2</v>
      </c>
      <c r="EC21" s="141">
        <v>1.4E-2</v>
      </c>
      <c r="ED21" s="141">
        <v>1.4E-2</v>
      </c>
      <c r="EE21" s="198">
        <v>15.727321683690167</v>
      </c>
      <c r="EF21" s="198">
        <f t="shared" si="14"/>
        <v>1123.3801202635834</v>
      </c>
      <c r="EG21" s="198">
        <f t="shared" si="15"/>
        <v>16.850701803953751</v>
      </c>
      <c r="EH21" s="198">
        <f t="shared" si="16"/>
        <v>1.0484881122460112</v>
      </c>
      <c r="EI21" s="198">
        <f t="shared" si="17"/>
        <v>1.2097939756684744</v>
      </c>
      <c r="EJ21" s="198">
        <f t="shared" si="18"/>
        <v>15.80221369170774</v>
      </c>
      <c r="EK21" s="198">
        <f t="shared" si="19"/>
        <v>18.060495779622226</v>
      </c>
      <c r="EM21">
        <v>21.336526669335978</v>
      </c>
      <c r="EN21" s="306">
        <f t="shared" si="78"/>
        <v>20.960140989126437</v>
      </c>
      <c r="EO21" s="306">
        <f t="shared" si="79"/>
        <v>15.80221369170774</v>
      </c>
      <c r="EP21">
        <v>22.868379866108818</v>
      </c>
      <c r="EQ21">
        <v>20.008920565466184</v>
      </c>
      <c r="ER21" s="306">
        <f t="shared" si="80"/>
        <v>-1.9082388769823808</v>
      </c>
      <c r="ES21" s="306">
        <f t="shared" si="81"/>
        <v>4.2067068737584439</v>
      </c>
      <c r="EW21" s="324">
        <v>0.95559027777777772</v>
      </c>
      <c r="EX21" s="335">
        <f t="shared" si="82"/>
        <v>45278.955590277779</v>
      </c>
      <c r="EY21" s="314" t="s">
        <v>370</v>
      </c>
      <c r="EZ21" s="314">
        <v>5.0000000000000001E-3</v>
      </c>
      <c r="FA21" s="314"/>
      <c r="FB21" s="314">
        <v>3.7999999999999999E-2</v>
      </c>
      <c r="FC21" s="328">
        <v>176.87303272970689</v>
      </c>
      <c r="FD21" s="315">
        <f t="shared" si="20"/>
        <v>4654.5534928870238</v>
      </c>
      <c r="FE21" s="315">
        <f t="shared" si="21"/>
        <v>23.27276746443512</v>
      </c>
      <c r="FF21" s="315">
        <f t="shared" si="22"/>
        <v>4.5352059674283822</v>
      </c>
      <c r="FG21" s="315">
        <f t="shared" si="23"/>
        <v>4.7803522359380244</v>
      </c>
      <c r="FH21" s="315">
        <f t="shared" si="24"/>
        <v>18.737561497006737</v>
      </c>
      <c r="FI21" s="315">
        <f t="shared" si="25"/>
        <v>28.053119700373145</v>
      </c>
      <c r="FK21" s="324">
        <v>0.95559027777777772</v>
      </c>
      <c r="FL21" s="335">
        <f t="shared" si="83"/>
        <v>45278.955590277779</v>
      </c>
      <c r="FM21" s="314" t="s">
        <v>370</v>
      </c>
      <c r="FN21" s="314">
        <v>5.0000000000000001E-3</v>
      </c>
      <c r="FO21" s="314"/>
      <c r="FP21" s="314">
        <v>3.7999999999999999E-2</v>
      </c>
      <c r="FQ21" s="328">
        <v>152.09666357950175</v>
      </c>
      <c r="FR21" s="315">
        <f t="shared" si="26"/>
        <v>4002.5437784079409</v>
      </c>
      <c r="FS21" s="315">
        <f t="shared" si="27"/>
        <v>20.012718892039704</v>
      </c>
      <c r="FT21" s="315">
        <f t="shared" si="28"/>
        <v>3.8999144507564552</v>
      </c>
      <c r="FU21" s="315">
        <f t="shared" si="29"/>
        <v>4.1107206372838307</v>
      </c>
      <c r="FV21" s="315">
        <f t="shared" si="30"/>
        <v>16.112804441283249</v>
      </c>
      <c r="FW21" s="315">
        <f t="shared" si="31"/>
        <v>24.123439529323534</v>
      </c>
      <c r="FY21">
        <v>21.984859104670861</v>
      </c>
      <c r="FZ21" s="306">
        <f t="shared" si="84"/>
        <v>28.053119700373145</v>
      </c>
      <c r="GA21" s="306">
        <f t="shared" si="85"/>
        <v>16.112804441283249</v>
      </c>
      <c r="GB21">
        <v>26.500668001846496</v>
      </c>
      <c r="GC21">
        <v>17.700630150940128</v>
      </c>
      <c r="GD21" s="306">
        <f t="shared" si="86"/>
        <v>1.5524516985266494</v>
      </c>
      <c r="GE21" s="306">
        <f t="shared" si="87"/>
        <v>1.5878257096568795</v>
      </c>
      <c r="GI21" s="325">
        <v>0.98623842592592592</v>
      </c>
      <c r="GJ21" s="334">
        <f t="shared" si="104"/>
        <v>45278.986238425925</v>
      </c>
      <c r="GK21" s="316" t="s">
        <v>371</v>
      </c>
      <c r="GL21" s="316">
        <v>7.0000000000000001E-3</v>
      </c>
      <c r="GM21" s="316">
        <v>0.03</v>
      </c>
      <c r="GN21" s="316">
        <v>0.03</v>
      </c>
      <c r="GO21" s="317">
        <v>69.507677901413842</v>
      </c>
      <c r="GP21" s="317">
        <f t="shared" si="32"/>
        <v>2316.922596713795</v>
      </c>
      <c r="GQ21" s="317">
        <f t="shared" si="33"/>
        <v>16.218458176996567</v>
      </c>
      <c r="GR21" s="317">
        <f t="shared" si="34"/>
        <v>2.2421831581101244</v>
      </c>
      <c r="GS21" s="317">
        <f t="shared" si="35"/>
        <v>2.396816479359098</v>
      </c>
      <c r="GT21" s="317">
        <f t="shared" si="36"/>
        <v>13.976275018886442</v>
      </c>
      <c r="GU21" s="317">
        <f t="shared" si="37"/>
        <v>18.615274656355666</v>
      </c>
      <c r="GW21" s="325">
        <v>0.98623842592592592</v>
      </c>
      <c r="GX21" s="334">
        <f t="shared" si="105"/>
        <v>45278.986238425925</v>
      </c>
      <c r="GY21" s="316" t="s">
        <v>371</v>
      </c>
      <c r="GZ21" s="316">
        <v>7.0000000000000001E-3</v>
      </c>
      <c r="HA21" s="316">
        <v>0.03</v>
      </c>
      <c r="HB21" s="316">
        <v>0.03</v>
      </c>
      <c r="HC21" s="317">
        <v>57.971859394248469</v>
      </c>
      <c r="HD21" s="317">
        <f t="shared" si="38"/>
        <v>1932.3953131416156</v>
      </c>
      <c r="HE21" s="317">
        <f t="shared" si="39"/>
        <v>13.52676719199131</v>
      </c>
      <c r="HF21" s="317">
        <f t="shared" si="40"/>
        <v>1.8700599804596283</v>
      </c>
      <c r="HG21" s="317">
        <f t="shared" si="41"/>
        <v>1.9990296342844303</v>
      </c>
      <c r="HH21" s="317">
        <f t="shared" si="42"/>
        <v>11.656707211531682</v>
      </c>
      <c r="HI21" s="317">
        <f t="shared" si="43"/>
        <v>15.525796826275739</v>
      </c>
      <c r="HK21">
        <v>14.937820965974606</v>
      </c>
      <c r="HL21" s="306">
        <f t="shared" si="88"/>
        <v>18.615274656355666</v>
      </c>
      <c r="HM21" s="306">
        <f t="shared" si="89"/>
        <v>11.656707211531682</v>
      </c>
      <c r="HN21">
        <v>17.145380714640805</v>
      </c>
      <c r="HO21">
        <v>12.872684426899776</v>
      </c>
      <c r="HP21" s="306">
        <f t="shared" si="90"/>
        <v>1.4698939417148615</v>
      </c>
      <c r="HQ21" s="306">
        <f t="shared" si="91"/>
        <v>1.2159772153680937</v>
      </c>
    </row>
    <row r="22" spans="1:225" x14ac:dyDescent="0.25">
      <c r="A22" s="322">
        <v>7.013888888888889E-3</v>
      </c>
      <c r="B22" s="339">
        <f t="shared" si="109"/>
        <v>45279.007013888891</v>
      </c>
      <c r="C22" s="309" t="s">
        <v>319</v>
      </c>
      <c r="D22" s="309">
        <v>2E-3</v>
      </c>
      <c r="E22" s="309">
        <v>1.0999999999999999E-2</v>
      </c>
      <c r="F22" s="309">
        <v>1.0999999999999999E-2</v>
      </c>
      <c r="G22" s="309">
        <v>38.438978106432415</v>
      </c>
      <c r="H22" s="309">
        <f t="shared" si="45"/>
        <v>3494.4525551302199</v>
      </c>
      <c r="I22" s="309">
        <f t="shared" si="106"/>
        <v>6.9889051102604398</v>
      </c>
      <c r="J22" s="309">
        <f t="shared" si="0"/>
        <v>3.2032481755360345</v>
      </c>
      <c r="K22" s="309">
        <f t="shared" si="1"/>
        <v>3.8438978106432424</v>
      </c>
      <c r="L22" s="309">
        <f t="shared" si="2"/>
        <v>3.7856569347244053</v>
      </c>
      <c r="M22" s="309">
        <f t="shared" si="3"/>
        <v>10.832802920903681</v>
      </c>
      <c r="O22" s="322">
        <v>7.013888888888889E-3</v>
      </c>
      <c r="P22" s="339">
        <f t="shared" si="110"/>
        <v>45279.007013888891</v>
      </c>
      <c r="Q22" s="309" t="s">
        <v>319</v>
      </c>
      <c r="R22" s="309">
        <v>2E-3</v>
      </c>
      <c r="S22" s="309">
        <v>1.0999999999999999E-2</v>
      </c>
      <c r="T22" s="309">
        <v>1.0999999999999999E-2</v>
      </c>
      <c r="U22" s="309">
        <v>31.299481509662268</v>
      </c>
      <c r="V22" s="309">
        <f t="shared" si="47"/>
        <v>2845.4074099692971</v>
      </c>
      <c r="W22" s="309">
        <f t="shared" si="107"/>
        <v>5.6908148199385939</v>
      </c>
      <c r="X22" s="309">
        <f t="shared" si="4"/>
        <v>2.6082901258051887</v>
      </c>
      <c r="Y22" s="309">
        <f t="shared" si="5"/>
        <v>3.1299481509662272</v>
      </c>
      <c r="Z22" s="309">
        <f t="shared" si="6"/>
        <v>3.0825246941334052</v>
      </c>
      <c r="AA22" s="309">
        <f t="shared" si="7"/>
        <v>8.8207629709048216</v>
      </c>
      <c r="AC22">
        <v>6.248177156415549</v>
      </c>
      <c r="AD22">
        <f t="shared" si="48"/>
        <v>10.832802920903681</v>
      </c>
      <c r="AE22">
        <f t="shared" si="49"/>
        <v>3.0825246941334052</v>
      </c>
      <c r="AF22">
        <v>9.6846745924441002</v>
      </c>
      <c r="AG22">
        <v>3.3844292930584228</v>
      </c>
      <c r="AH22" s="306">
        <f t="shared" si="50"/>
        <v>1.1481283284595811</v>
      </c>
      <c r="AI22" s="306">
        <f t="shared" si="51"/>
        <v>0.30190459892501753</v>
      </c>
      <c r="AJ22" s="306"/>
      <c r="AM22" s="340">
        <v>0.93815972222222221</v>
      </c>
      <c r="AN22" s="341">
        <f t="shared" si="92"/>
        <v>45278.938159722224</v>
      </c>
      <c r="AO22" s="342" t="s">
        <v>324</v>
      </c>
      <c r="AP22" s="342">
        <v>1.2E-2</v>
      </c>
      <c r="AQ22" s="342">
        <v>1.4999999999999999E-2</v>
      </c>
      <c r="AR22" s="342">
        <v>1.4999999999999999E-2</v>
      </c>
      <c r="AS22" s="343">
        <v>36.958977416408857</v>
      </c>
      <c r="AT22" s="343">
        <f t="shared" si="52"/>
        <v>2463.9318277605907</v>
      </c>
      <c r="AU22" s="343">
        <f t="shared" si="53"/>
        <v>29.567181933127088</v>
      </c>
      <c r="AV22" s="343">
        <f t="shared" si="54"/>
        <v>2.3099360885255535</v>
      </c>
      <c r="AW22" s="343">
        <f t="shared" si="55"/>
        <v>2.6399269583149185</v>
      </c>
      <c r="AX22" s="343">
        <f t="shared" si="56"/>
        <v>27.257245844601535</v>
      </c>
      <c r="AY22" s="343">
        <f t="shared" si="57"/>
        <v>32.207108891442005</v>
      </c>
      <c r="BA22" s="340">
        <v>0.93815972222222221</v>
      </c>
      <c r="BB22" s="341">
        <f t="shared" si="108"/>
        <v>45278.938159722224</v>
      </c>
      <c r="BC22" s="342" t="s">
        <v>324</v>
      </c>
      <c r="BD22" s="342">
        <v>1.2E-2</v>
      </c>
      <c r="BE22" s="342">
        <v>1.4999999999999999E-2</v>
      </c>
      <c r="BF22" s="342">
        <v>1.4999999999999999E-2</v>
      </c>
      <c r="BG22" s="343">
        <v>32.406150830717571</v>
      </c>
      <c r="BH22" s="343">
        <f t="shared" si="58"/>
        <v>2160.4100553811713</v>
      </c>
      <c r="BI22" s="343">
        <f t="shared" si="59"/>
        <v>25.924920664574056</v>
      </c>
      <c r="BJ22" s="343">
        <f t="shared" si="60"/>
        <v>2.0253844269198482</v>
      </c>
      <c r="BK22" s="343">
        <f t="shared" si="61"/>
        <v>2.3147250593369697</v>
      </c>
      <c r="BL22" s="343">
        <f t="shared" si="62"/>
        <v>23.899536237654207</v>
      </c>
      <c r="BM22" s="343">
        <f t="shared" si="63"/>
        <v>28.239645723911025</v>
      </c>
      <c r="BO22">
        <v>28.207071246545198</v>
      </c>
      <c r="BP22" s="306">
        <f t="shared" si="94"/>
        <v>32.207108891442005</v>
      </c>
      <c r="BQ22" s="306">
        <f t="shared" si="95"/>
        <v>23.899536237654207</v>
      </c>
      <c r="BR22">
        <v>30.72555975070102</v>
      </c>
      <c r="BS22">
        <v>26.003393805408855</v>
      </c>
      <c r="BT22" s="306">
        <f t="shared" si="96"/>
        <v>1.4815491407409844</v>
      </c>
      <c r="BU22" s="306">
        <f t="shared" si="97"/>
        <v>2.1038575677546483</v>
      </c>
      <c r="BY22" s="321">
        <v>0.93928240740740743</v>
      </c>
      <c r="BZ22" s="338">
        <f t="shared" si="98"/>
        <v>45278.939282407409</v>
      </c>
      <c r="CA22" s="311">
        <v>3</v>
      </c>
      <c r="CB22" s="311">
        <v>1.4E-2</v>
      </c>
      <c r="CC22" s="311">
        <v>1.0999999999999999E-2</v>
      </c>
      <c r="CD22" s="311">
        <v>1.0999999999999999E-2</v>
      </c>
      <c r="CE22" s="312">
        <v>58.757549161810154</v>
      </c>
      <c r="CF22" s="312">
        <f t="shared" si="64"/>
        <v>5341.5953783463783</v>
      </c>
      <c r="CG22" s="312">
        <f t="shared" si="65"/>
        <v>74.782335296849297</v>
      </c>
      <c r="CH22" s="312">
        <f t="shared" si="66"/>
        <v>4.8964624301508461</v>
      </c>
      <c r="CI22" s="312">
        <f t="shared" si="67"/>
        <v>5.875754916181017</v>
      </c>
      <c r="CJ22" s="312">
        <f t="shared" si="68"/>
        <v>69.885872866698449</v>
      </c>
      <c r="CK22" s="312">
        <f t="shared" si="69"/>
        <v>80.65809021303032</v>
      </c>
      <c r="CM22" s="321">
        <v>0.93928240740740743</v>
      </c>
      <c r="CN22" s="338">
        <f t="shared" si="99"/>
        <v>45278.939282407409</v>
      </c>
      <c r="CO22" s="311">
        <v>3</v>
      </c>
      <c r="CP22" s="311">
        <v>1.4E-2</v>
      </c>
      <c r="CQ22" s="311">
        <v>1.0999999999999999E-2</v>
      </c>
      <c r="CR22" s="311">
        <v>1.0999999999999999E-2</v>
      </c>
      <c r="CS22" s="312">
        <v>50.089248206573821</v>
      </c>
      <c r="CT22" s="312">
        <f t="shared" si="70"/>
        <v>4553.5680187794387</v>
      </c>
      <c r="CU22" s="312">
        <f t="shared" si="71"/>
        <v>63.749952262912146</v>
      </c>
      <c r="CV22" s="312">
        <f t="shared" si="72"/>
        <v>4.1741040172144848</v>
      </c>
      <c r="CW22" s="312">
        <f t="shared" si="73"/>
        <v>5.0089248206573833</v>
      </c>
      <c r="CX22" s="312">
        <f t="shared" si="74"/>
        <v>59.575848245697664</v>
      </c>
      <c r="CY22" s="312">
        <f t="shared" si="75"/>
        <v>68.75887708356953</v>
      </c>
      <c r="DA22">
        <v>69.144166873263359</v>
      </c>
      <c r="DB22" s="306">
        <f t="shared" si="100"/>
        <v>80.65809021303032</v>
      </c>
      <c r="DC22">
        <f t="shared" si="101"/>
        <v>59.575848245697664</v>
      </c>
      <c r="DD22">
        <v>74.576922841876907</v>
      </c>
      <c r="DE22">
        <v>64.616870232752063</v>
      </c>
      <c r="DF22" s="306">
        <f t="shared" si="102"/>
        <v>6.0811673711534127</v>
      </c>
      <c r="DG22" s="306">
        <f t="shared" si="103"/>
        <v>5.0410219870543997</v>
      </c>
      <c r="DK22" s="184">
        <v>0.94040509259259253</v>
      </c>
      <c r="DL22" s="336">
        <f t="shared" si="76"/>
        <v>45278.940405092595</v>
      </c>
      <c r="DM22" s="141" t="s">
        <v>366</v>
      </c>
      <c r="DN22" s="141">
        <v>1.4E-2</v>
      </c>
      <c r="DO22" s="141">
        <v>1.4E-2</v>
      </c>
      <c r="DP22" s="141">
        <v>1.4E-2</v>
      </c>
      <c r="DQ22" s="198">
        <v>18.252371579047903</v>
      </c>
      <c r="DR22" s="198">
        <f t="shared" si="8"/>
        <v>1303.7408270748501</v>
      </c>
      <c r="DS22" s="198">
        <f t="shared" si="9"/>
        <v>18.252371579047903</v>
      </c>
      <c r="DT22" s="198">
        <f t="shared" si="10"/>
        <v>1.216824771936527</v>
      </c>
      <c r="DU22" s="198">
        <f t="shared" si="11"/>
        <v>1.4040285830036847</v>
      </c>
      <c r="DV22" s="198">
        <f t="shared" si="12"/>
        <v>17.035546807111377</v>
      </c>
      <c r="DW22" s="198">
        <f t="shared" si="13"/>
        <v>19.65640016205159</v>
      </c>
      <c r="DY22" s="184">
        <v>0.94040509259259253</v>
      </c>
      <c r="DZ22" s="336">
        <f t="shared" si="77"/>
        <v>45278.940405092595</v>
      </c>
      <c r="EA22" s="141" t="s">
        <v>366</v>
      </c>
      <c r="EB22" s="141">
        <v>1.4E-2</v>
      </c>
      <c r="EC22" s="141">
        <v>1.4E-2</v>
      </c>
      <c r="ED22" s="141">
        <v>1.4E-2</v>
      </c>
      <c r="EE22" s="198">
        <v>15.727321683690167</v>
      </c>
      <c r="EF22" s="198">
        <f t="shared" si="14"/>
        <v>1123.3801202635834</v>
      </c>
      <c r="EG22" s="198">
        <f t="shared" si="15"/>
        <v>15.727321683690167</v>
      </c>
      <c r="EH22" s="198">
        <f t="shared" si="16"/>
        <v>1.0484881122460112</v>
      </c>
      <c r="EI22" s="198">
        <f t="shared" si="17"/>
        <v>1.2097939756684744</v>
      </c>
      <c r="EJ22" s="198">
        <f t="shared" si="18"/>
        <v>14.678833571444157</v>
      </c>
      <c r="EK22" s="198">
        <f t="shared" si="19"/>
        <v>16.937115659358643</v>
      </c>
      <c r="EM22">
        <v>19.914091558046913</v>
      </c>
      <c r="EN22" s="306">
        <f t="shared" si="78"/>
        <v>19.65640016205159</v>
      </c>
      <c r="EO22" s="306">
        <f t="shared" si="79"/>
        <v>14.678833571444157</v>
      </c>
      <c r="EP22">
        <v>21.445944754819752</v>
      </c>
      <c r="EQ22">
        <v>18.586485454177119</v>
      </c>
      <c r="ER22" s="306">
        <f t="shared" si="80"/>
        <v>-1.7895445927681628</v>
      </c>
      <c r="ES22" s="306">
        <f t="shared" si="81"/>
        <v>3.9076518827329618</v>
      </c>
      <c r="EW22" s="324">
        <v>0.95592592592592596</v>
      </c>
      <c r="EX22" s="335">
        <f t="shared" si="82"/>
        <v>45278.955925925926</v>
      </c>
      <c r="EY22" s="314" t="s">
        <v>370</v>
      </c>
      <c r="EZ22" s="314">
        <v>6.0000000000000001E-3</v>
      </c>
      <c r="FA22" s="314"/>
      <c r="FB22" s="314">
        <v>3.7999999999999999E-2</v>
      </c>
      <c r="FC22" s="328">
        <v>176.87303272970689</v>
      </c>
      <c r="FD22" s="315">
        <f t="shared" si="20"/>
        <v>4654.5534928870238</v>
      </c>
      <c r="FE22" s="315">
        <f t="shared" si="21"/>
        <v>27.927320957322145</v>
      </c>
      <c r="FF22" s="315">
        <f t="shared" si="22"/>
        <v>4.5352059674283822</v>
      </c>
      <c r="FG22" s="315">
        <f t="shared" si="23"/>
        <v>4.7803522359380244</v>
      </c>
      <c r="FH22" s="315">
        <f t="shared" si="24"/>
        <v>23.392114989893763</v>
      </c>
      <c r="FI22" s="315">
        <f t="shared" si="25"/>
        <v>32.70767319326017</v>
      </c>
      <c r="FK22" s="324">
        <v>0.95592592592592596</v>
      </c>
      <c r="FL22" s="335">
        <f t="shared" si="83"/>
        <v>45278.955925925926</v>
      </c>
      <c r="FM22" s="314" t="s">
        <v>370</v>
      </c>
      <c r="FN22" s="314">
        <v>6.0000000000000001E-3</v>
      </c>
      <c r="FO22" s="314"/>
      <c r="FP22" s="314">
        <v>3.7999999999999999E-2</v>
      </c>
      <c r="FQ22" s="328">
        <v>152.09666357950175</v>
      </c>
      <c r="FR22" s="315">
        <f t="shared" si="26"/>
        <v>4002.5437784079409</v>
      </c>
      <c r="FS22" s="315">
        <f t="shared" si="27"/>
        <v>24.015262670447644</v>
      </c>
      <c r="FT22" s="315">
        <f t="shared" si="28"/>
        <v>3.8999144507564552</v>
      </c>
      <c r="FU22" s="315">
        <f t="shared" si="29"/>
        <v>4.1107206372838307</v>
      </c>
      <c r="FV22" s="315">
        <f t="shared" si="30"/>
        <v>20.115348219691189</v>
      </c>
      <c r="FW22" s="315">
        <f t="shared" si="31"/>
        <v>28.125983307731474</v>
      </c>
      <c r="FY22">
        <v>26.38183092560503</v>
      </c>
      <c r="FZ22" s="306">
        <f t="shared" si="84"/>
        <v>32.70767319326017</v>
      </c>
      <c r="GA22" s="306">
        <f t="shared" si="85"/>
        <v>20.115348219691189</v>
      </c>
      <c r="GB22">
        <v>30.897639822780665</v>
      </c>
      <c r="GC22">
        <v>22.097601971874298</v>
      </c>
      <c r="GD22" s="306">
        <f t="shared" si="86"/>
        <v>1.8100333704795055</v>
      </c>
      <c r="GE22" s="306">
        <f t="shared" si="87"/>
        <v>1.9822537521831087</v>
      </c>
      <c r="GI22" s="325">
        <v>0.98966435185185186</v>
      </c>
      <c r="GJ22" s="334">
        <f t="shared" si="104"/>
        <v>45278.989664351851</v>
      </c>
      <c r="GK22" s="316" t="s">
        <v>371</v>
      </c>
      <c r="GL22" s="316">
        <v>6.0000000000000001E-3</v>
      </c>
      <c r="GM22" s="316">
        <v>0.03</v>
      </c>
      <c r="GN22" s="316">
        <v>0.03</v>
      </c>
      <c r="GO22" s="317">
        <v>69.507677901413842</v>
      </c>
      <c r="GP22" s="317">
        <f t="shared" si="32"/>
        <v>2316.922596713795</v>
      </c>
      <c r="GQ22" s="317">
        <f t="shared" si="33"/>
        <v>13.90153558028277</v>
      </c>
      <c r="GR22" s="317">
        <f t="shared" si="34"/>
        <v>2.2421831581101244</v>
      </c>
      <c r="GS22" s="317">
        <f t="shared" si="35"/>
        <v>2.396816479359098</v>
      </c>
      <c r="GT22" s="317">
        <f t="shared" si="36"/>
        <v>11.659352422172645</v>
      </c>
      <c r="GU22" s="317">
        <f t="shared" si="37"/>
        <v>16.298352059641868</v>
      </c>
      <c r="GW22" s="325">
        <v>0.98966435185185186</v>
      </c>
      <c r="GX22" s="334">
        <f t="shared" si="105"/>
        <v>45278.989664351851</v>
      </c>
      <c r="GY22" s="316" t="s">
        <v>371</v>
      </c>
      <c r="GZ22" s="316">
        <v>6.0000000000000001E-3</v>
      </c>
      <c r="HA22" s="316">
        <v>0.03</v>
      </c>
      <c r="HB22" s="316">
        <v>0.03</v>
      </c>
      <c r="HC22" s="317">
        <v>57.971859394248469</v>
      </c>
      <c r="HD22" s="317">
        <f t="shared" si="38"/>
        <v>1932.3953131416156</v>
      </c>
      <c r="HE22" s="317">
        <f t="shared" si="39"/>
        <v>11.594371878849694</v>
      </c>
      <c r="HF22" s="317">
        <f t="shared" si="40"/>
        <v>1.8700599804596283</v>
      </c>
      <c r="HG22" s="317">
        <f t="shared" si="41"/>
        <v>1.9990296342844303</v>
      </c>
      <c r="HH22" s="317">
        <f t="shared" si="42"/>
        <v>9.7243118983900665</v>
      </c>
      <c r="HI22" s="317">
        <f t="shared" si="43"/>
        <v>13.593401513134124</v>
      </c>
      <c r="HK22">
        <v>12.803846542263948</v>
      </c>
      <c r="HL22" s="306">
        <f t="shared" si="88"/>
        <v>16.298352059641868</v>
      </c>
      <c r="HM22" s="306">
        <f t="shared" si="89"/>
        <v>9.7243118983900665</v>
      </c>
      <c r="HN22">
        <v>15.011406290930145</v>
      </c>
      <c r="HO22">
        <v>10.738710003189118</v>
      </c>
      <c r="HP22" s="306">
        <f t="shared" si="90"/>
        <v>1.2869457687117229</v>
      </c>
      <c r="HQ22" s="306">
        <f t="shared" si="91"/>
        <v>1.0143981047990511</v>
      </c>
    </row>
    <row r="23" spans="1:225" x14ac:dyDescent="0.25">
      <c r="A23" s="322">
        <v>1.0520833333333333E-2</v>
      </c>
      <c r="B23" s="339">
        <f t="shared" si="109"/>
        <v>45279.010520833333</v>
      </c>
      <c r="C23" s="309" t="s">
        <v>319</v>
      </c>
      <c r="D23" s="309">
        <v>2E-3</v>
      </c>
      <c r="E23" s="309">
        <v>1.0999999999999999E-2</v>
      </c>
      <c r="F23" s="309">
        <v>1.0999999999999999E-2</v>
      </c>
      <c r="G23" s="309">
        <v>38.438978106432415</v>
      </c>
      <c r="H23" s="309">
        <f t="shared" si="45"/>
        <v>3494.4525551302199</v>
      </c>
      <c r="I23" s="309">
        <f t="shared" si="106"/>
        <v>6.9889051102604398</v>
      </c>
      <c r="J23" s="309">
        <f t="shared" si="0"/>
        <v>3.2032481755360345</v>
      </c>
      <c r="K23" s="309">
        <f t="shared" si="1"/>
        <v>3.8438978106432424</v>
      </c>
      <c r="L23" s="309">
        <f t="shared" si="2"/>
        <v>3.7856569347244053</v>
      </c>
      <c r="M23" s="309">
        <f t="shared" si="3"/>
        <v>10.832802920903681</v>
      </c>
      <c r="O23" s="322">
        <v>1.0520833333333333E-2</v>
      </c>
      <c r="P23" s="339">
        <f t="shared" si="110"/>
        <v>45279.010520833333</v>
      </c>
      <c r="Q23" s="309" t="s">
        <v>319</v>
      </c>
      <c r="R23" s="309">
        <v>2E-3</v>
      </c>
      <c r="S23" s="309">
        <v>1.0999999999999999E-2</v>
      </c>
      <c r="T23" s="309">
        <v>1.0999999999999999E-2</v>
      </c>
      <c r="U23" s="309">
        <v>31.299481509662268</v>
      </c>
      <c r="V23" s="309">
        <f t="shared" si="47"/>
        <v>2845.4074099692971</v>
      </c>
      <c r="W23" s="309">
        <f t="shared" si="107"/>
        <v>5.6908148199385939</v>
      </c>
      <c r="X23" s="309">
        <f t="shared" si="4"/>
        <v>2.6082901258051887</v>
      </c>
      <c r="Y23" s="309">
        <f t="shared" si="5"/>
        <v>3.1299481509662272</v>
      </c>
      <c r="Z23" s="309">
        <f t="shared" si="6"/>
        <v>3.0825246941334052</v>
      </c>
      <c r="AA23" s="309">
        <f t="shared" si="7"/>
        <v>8.8207629709048216</v>
      </c>
      <c r="AC23">
        <v>6.248177156415549</v>
      </c>
      <c r="AD23">
        <f t="shared" si="48"/>
        <v>10.832802920903681</v>
      </c>
      <c r="AE23">
        <f t="shared" si="49"/>
        <v>3.0825246941334052</v>
      </c>
      <c r="AF23">
        <v>9.6846745924441002</v>
      </c>
      <c r="AG23">
        <v>3.3844292930584228</v>
      </c>
      <c r="AH23" s="306">
        <f t="shared" si="50"/>
        <v>1.1481283284595811</v>
      </c>
      <c r="AI23" s="306">
        <f t="shared" si="51"/>
        <v>0.30190459892501753</v>
      </c>
      <c r="AJ23" s="306"/>
      <c r="AM23" s="340">
        <v>0.93853009259259268</v>
      </c>
      <c r="AN23" s="341">
        <f t="shared" si="92"/>
        <v>45278.938530092593</v>
      </c>
      <c r="AO23" s="342" t="s">
        <v>324</v>
      </c>
      <c r="AP23" s="342">
        <v>1.4E-2</v>
      </c>
      <c r="AQ23" s="342">
        <v>1.4999999999999999E-2</v>
      </c>
      <c r="AR23" s="342">
        <v>1.4999999999999999E-2</v>
      </c>
      <c r="AS23" s="343">
        <v>36.958977416408857</v>
      </c>
      <c r="AT23" s="343">
        <f t="shared" si="52"/>
        <v>2463.9318277605907</v>
      </c>
      <c r="AU23" s="343">
        <f t="shared" si="53"/>
        <v>34.495045588648274</v>
      </c>
      <c r="AV23" s="343">
        <f t="shared" si="54"/>
        <v>2.3099360885255535</v>
      </c>
      <c r="AW23" s="343">
        <f t="shared" si="55"/>
        <v>2.6399269583149185</v>
      </c>
      <c r="AX23" s="343">
        <f t="shared" si="56"/>
        <v>32.185109500122721</v>
      </c>
      <c r="AY23" s="343">
        <f t="shared" si="57"/>
        <v>37.134972546963191</v>
      </c>
      <c r="BA23" s="340">
        <v>0.93853009259259268</v>
      </c>
      <c r="BB23" s="341">
        <f t="shared" si="108"/>
        <v>45278.938530092593</v>
      </c>
      <c r="BC23" s="342" t="s">
        <v>324</v>
      </c>
      <c r="BD23" s="342">
        <v>1.4E-2</v>
      </c>
      <c r="BE23" s="342">
        <v>1.4999999999999999E-2</v>
      </c>
      <c r="BF23" s="342">
        <v>1.4999999999999999E-2</v>
      </c>
      <c r="BG23" s="343">
        <v>32.406150830717571</v>
      </c>
      <c r="BH23" s="343">
        <f t="shared" si="58"/>
        <v>2160.4100553811713</v>
      </c>
      <c r="BI23" s="343">
        <f t="shared" si="59"/>
        <v>30.245740775336401</v>
      </c>
      <c r="BJ23" s="343">
        <f t="shared" si="60"/>
        <v>2.0253844269198482</v>
      </c>
      <c r="BK23" s="343">
        <f t="shared" si="61"/>
        <v>2.3147250593369697</v>
      </c>
      <c r="BL23" s="343">
        <f t="shared" si="62"/>
        <v>28.220356348416551</v>
      </c>
      <c r="BM23" s="343">
        <f t="shared" si="63"/>
        <v>32.560465834673373</v>
      </c>
      <c r="BO23">
        <v>32.908249787636066</v>
      </c>
      <c r="BP23" s="306">
        <f t="shared" si="94"/>
        <v>37.134972546963191</v>
      </c>
      <c r="BQ23" s="306">
        <f t="shared" si="95"/>
        <v>28.220356348416551</v>
      </c>
      <c r="BR23">
        <v>35.426738291791885</v>
      </c>
      <c r="BS23">
        <v>30.704572346499724</v>
      </c>
      <c r="BT23" s="306">
        <f t="shared" si="96"/>
        <v>1.7082342551713054</v>
      </c>
      <c r="BU23" s="306">
        <f t="shared" si="97"/>
        <v>2.4842159980831724</v>
      </c>
      <c r="BY23" s="321">
        <v>0.93966435185185182</v>
      </c>
      <c r="BZ23" s="338">
        <f t="shared" si="98"/>
        <v>45278.939664351848</v>
      </c>
      <c r="CA23" s="311">
        <v>3</v>
      </c>
      <c r="CB23" s="311">
        <v>1.2999999999999999E-2</v>
      </c>
      <c r="CC23" s="311">
        <v>1.0999999999999999E-2</v>
      </c>
      <c r="CD23" s="311">
        <v>1.0999999999999999E-2</v>
      </c>
      <c r="CE23" s="312">
        <v>58.757549161810154</v>
      </c>
      <c r="CF23" s="312">
        <f t="shared" si="64"/>
        <v>5341.5953783463783</v>
      </c>
      <c r="CG23" s="312">
        <f t="shared" si="65"/>
        <v>69.440739918502913</v>
      </c>
      <c r="CH23" s="312">
        <f t="shared" si="66"/>
        <v>4.8964624301508461</v>
      </c>
      <c r="CI23" s="312">
        <f t="shared" si="67"/>
        <v>5.875754916181017</v>
      </c>
      <c r="CJ23" s="312">
        <f t="shared" si="68"/>
        <v>64.544277488352066</v>
      </c>
      <c r="CK23" s="312">
        <f t="shared" si="69"/>
        <v>75.316494834683937</v>
      </c>
      <c r="CM23" s="321">
        <v>0.93966435185185182</v>
      </c>
      <c r="CN23" s="338">
        <f t="shared" si="99"/>
        <v>45278.939664351848</v>
      </c>
      <c r="CO23" s="311">
        <v>3</v>
      </c>
      <c r="CP23" s="311">
        <v>1.2999999999999999E-2</v>
      </c>
      <c r="CQ23" s="311">
        <v>1.0999999999999999E-2</v>
      </c>
      <c r="CR23" s="311">
        <v>1.0999999999999999E-2</v>
      </c>
      <c r="CS23" s="312">
        <v>50.089248206573821</v>
      </c>
      <c r="CT23" s="312">
        <f t="shared" si="70"/>
        <v>4553.5680187794387</v>
      </c>
      <c r="CU23" s="312">
        <f t="shared" si="71"/>
        <v>59.196384244132702</v>
      </c>
      <c r="CV23" s="312">
        <f t="shared" si="72"/>
        <v>4.1741040172144848</v>
      </c>
      <c r="CW23" s="312">
        <f t="shared" si="73"/>
        <v>5.0089248206573833</v>
      </c>
      <c r="CX23" s="312">
        <f t="shared" si="74"/>
        <v>55.02228022691822</v>
      </c>
      <c r="CY23" s="312">
        <f t="shared" si="75"/>
        <v>64.205309064790086</v>
      </c>
      <c r="DA23">
        <v>64.205297810887402</v>
      </c>
      <c r="DB23" s="306">
        <f t="shared" si="100"/>
        <v>75.316494834683937</v>
      </c>
      <c r="DC23">
        <f t="shared" si="101"/>
        <v>55.02228022691822</v>
      </c>
      <c r="DD23">
        <v>69.63805377950095</v>
      </c>
      <c r="DE23">
        <v>59.678001170376113</v>
      </c>
      <c r="DF23" s="306">
        <f t="shared" si="102"/>
        <v>5.6784410551829865</v>
      </c>
      <c r="DG23" s="306">
        <f t="shared" si="103"/>
        <v>4.6557209434578937</v>
      </c>
      <c r="DK23" s="184">
        <v>0.94112268518518516</v>
      </c>
      <c r="DL23" s="336">
        <f t="shared" si="76"/>
        <v>45278.941122685188</v>
      </c>
      <c r="DM23" s="141" t="s">
        <v>366</v>
      </c>
      <c r="DN23" s="141">
        <v>1.6E-2</v>
      </c>
      <c r="DO23" s="141">
        <v>1.4E-2</v>
      </c>
      <c r="DP23" s="141">
        <v>1.4E-2</v>
      </c>
      <c r="DQ23" s="198">
        <v>18.252371579047903</v>
      </c>
      <c r="DR23" s="198">
        <f t="shared" si="8"/>
        <v>1303.7408270748501</v>
      </c>
      <c r="DS23" s="198">
        <f t="shared" si="9"/>
        <v>20.859853233197601</v>
      </c>
      <c r="DT23" s="198">
        <f t="shared" si="10"/>
        <v>1.216824771936527</v>
      </c>
      <c r="DU23" s="198">
        <f t="shared" si="11"/>
        <v>1.4040285830036847</v>
      </c>
      <c r="DV23" s="198">
        <f t="shared" si="12"/>
        <v>19.643028461261075</v>
      </c>
      <c r="DW23" s="198">
        <f t="shared" si="13"/>
        <v>22.263881816201284</v>
      </c>
      <c r="DY23" s="184">
        <v>0.94112268518518516</v>
      </c>
      <c r="DZ23" s="336">
        <f t="shared" si="77"/>
        <v>45278.941122685188</v>
      </c>
      <c r="EA23" s="141" t="s">
        <v>366</v>
      </c>
      <c r="EB23" s="141">
        <v>1.6E-2</v>
      </c>
      <c r="EC23" s="141">
        <v>1.4E-2</v>
      </c>
      <c r="ED23" s="141">
        <v>1.4E-2</v>
      </c>
      <c r="EE23" s="198">
        <v>15.727321683690167</v>
      </c>
      <c r="EF23" s="198">
        <f t="shared" si="14"/>
        <v>1123.3801202635834</v>
      </c>
      <c r="EG23" s="198">
        <f t="shared" si="15"/>
        <v>17.974081924217334</v>
      </c>
      <c r="EH23" s="198">
        <f t="shared" si="16"/>
        <v>1.0484881122460112</v>
      </c>
      <c r="EI23" s="198">
        <f t="shared" si="17"/>
        <v>1.2097939756684744</v>
      </c>
      <c r="EJ23" s="198">
        <f t="shared" si="18"/>
        <v>16.925593811971321</v>
      </c>
      <c r="EK23" s="198">
        <f t="shared" si="19"/>
        <v>19.183875899885809</v>
      </c>
      <c r="EM23">
        <v>22.758961780625043</v>
      </c>
      <c r="EN23" s="306">
        <f t="shared" si="78"/>
        <v>22.263881816201284</v>
      </c>
      <c r="EO23" s="306">
        <f t="shared" si="79"/>
        <v>16.925593811971321</v>
      </c>
      <c r="EP23">
        <v>24.290814977397883</v>
      </c>
      <c r="EQ23">
        <v>21.431355676755249</v>
      </c>
      <c r="ER23" s="306">
        <f t="shared" si="80"/>
        <v>-2.0269331611965988</v>
      </c>
      <c r="ES23" s="306">
        <f t="shared" si="81"/>
        <v>4.5057618647839277</v>
      </c>
      <c r="EW23" s="324">
        <v>0.95606481481481476</v>
      </c>
      <c r="EX23" s="335">
        <f t="shared" si="82"/>
        <v>45278.956064814818</v>
      </c>
      <c r="EY23" s="314" t="s">
        <v>370</v>
      </c>
      <c r="EZ23" s="314">
        <v>6.0000000000000001E-3</v>
      </c>
      <c r="FA23" s="314"/>
      <c r="FB23" s="314">
        <v>3.7999999999999999E-2</v>
      </c>
      <c r="FC23" s="328">
        <v>176.87303272970689</v>
      </c>
      <c r="FD23" s="315">
        <f t="shared" si="20"/>
        <v>4654.5534928870238</v>
      </c>
      <c r="FE23" s="315">
        <f t="shared" si="21"/>
        <v>27.927320957322145</v>
      </c>
      <c r="FF23" s="315">
        <f t="shared" si="22"/>
        <v>4.5352059674283822</v>
      </c>
      <c r="FG23" s="315">
        <f t="shared" si="23"/>
        <v>4.7803522359380244</v>
      </c>
      <c r="FH23" s="315">
        <f t="shared" si="24"/>
        <v>23.392114989893763</v>
      </c>
      <c r="FI23" s="315">
        <f t="shared" si="25"/>
        <v>32.70767319326017</v>
      </c>
      <c r="FK23" s="324">
        <v>0.95606481481481476</v>
      </c>
      <c r="FL23" s="335">
        <f t="shared" si="83"/>
        <v>45278.956064814818</v>
      </c>
      <c r="FM23" s="314" t="s">
        <v>370</v>
      </c>
      <c r="FN23" s="314">
        <v>6.0000000000000001E-3</v>
      </c>
      <c r="FO23" s="314"/>
      <c r="FP23" s="314">
        <v>3.7999999999999999E-2</v>
      </c>
      <c r="FQ23" s="328">
        <v>152.09666357950175</v>
      </c>
      <c r="FR23" s="315">
        <f t="shared" si="26"/>
        <v>4002.5437784079409</v>
      </c>
      <c r="FS23" s="315">
        <f t="shared" si="27"/>
        <v>24.015262670447644</v>
      </c>
      <c r="FT23" s="315">
        <f t="shared" si="28"/>
        <v>3.8999144507564552</v>
      </c>
      <c r="FU23" s="315">
        <f t="shared" si="29"/>
        <v>4.1107206372838307</v>
      </c>
      <c r="FV23" s="315">
        <f t="shared" si="30"/>
        <v>20.115348219691189</v>
      </c>
      <c r="FW23" s="315">
        <f t="shared" si="31"/>
        <v>28.125983307731474</v>
      </c>
      <c r="FY23">
        <v>26.38183092560503</v>
      </c>
      <c r="FZ23" s="306">
        <f t="shared" si="84"/>
        <v>32.70767319326017</v>
      </c>
      <c r="GA23" s="306">
        <f t="shared" si="85"/>
        <v>20.115348219691189</v>
      </c>
      <c r="GB23">
        <v>30.897639822780665</v>
      </c>
      <c r="GC23">
        <v>22.097601971874298</v>
      </c>
      <c r="GD23" s="306">
        <f t="shared" si="86"/>
        <v>1.8100333704795055</v>
      </c>
      <c r="GE23" s="306">
        <f t="shared" si="87"/>
        <v>1.9822537521831087</v>
      </c>
      <c r="GI23" s="325">
        <v>0.99318287037037034</v>
      </c>
      <c r="GJ23" s="334">
        <f t="shared" si="104"/>
        <v>45278.99318287037</v>
      </c>
      <c r="GK23" s="316" t="s">
        <v>371</v>
      </c>
      <c r="GL23" s="316">
        <v>7.0000000000000001E-3</v>
      </c>
      <c r="GM23" s="316">
        <v>0.03</v>
      </c>
      <c r="GN23" s="316">
        <v>0.03</v>
      </c>
      <c r="GO23" s="317">
        <v>69.507677901413842</v>
      </c>
      <c r="GP23" s="317">
        <f t="shared" si="32"/>
        <v>2316.922596713795</v>
      </c>
      <c r="GQ23" s="317">
        <f t="shared" si="33"/>
        <v>16.218458176996567</v>
      </c>
      <c r="GR23" s="317">
        <f t="shared" si="34"/>
        <v>2.2421831581101244</v>
      </c>
      <c r="GS23" s="317">
        <f t="shared" si="35"/>
        <v>2.396816479359098</v>
      </c>
      <c r="GT23" s="317">
        <f t="shared" si="36"/>
        <v>13.976275018886442</v>
      </c>
      <c r="GU23" s="317">
        <f t="shared" si="37"/>
        <v>18.615274656355666</v>
      </c>
      <c r="GW23" s="325">
        <v>0.99318287037037034</v>
      </c>
      <c r="GX23" s="334">
        <f t="shared" si="105"/>
        <v>45278.99318287037</v>
      </c>
      <c r="GY23" s="316" t="s">
        <v>371</v>
      </c>
      <c r="GZ23" s="316">
        <v>7.0000000000000001E-3</v>
      </c>
      <c r="HA23" s="316">
        <v>0.03</v>
      </c>
      <c r="HB23" s="316">
        <v>0.03</v>
      </c>
      <c r="HC23" s="317">
        <v>57.971859394248469</v>
      </c>
      <c r="HD23" s="317">
        <f t="shared" si="38"/>
        <v>1932.3953131416156</v>
      </c>
      <c r="HE23" s="317">
        <f t="shared" si="39"/>
        <v>13.52676719199131</v>
      </c>
      <c r="HF23" s="317">
        <f t="shared" si="40"/>
        <v>1.8700599804596283</v>
      </c>
      <c r="HG23" s="317">
        <f t="shared" si="41"/>
        <v>1.9990296342844303</v>
      </c>
      <c r="HH23" s="317">
        <f t="shared" si="42"/>
        <v>11.656707211531682</v>
      </c>
      <c r="HI23" s="317">
        <f t="shared" si="43"/>
        <v>15.525796826275739</v>
      </c>
      <c r="HK23">
        <v>14.937820965974606</v>
      </c>
      <c r="HL23" s="306">
        <f t="shared" si="88"/>
        <v>18.615274656355666</v>
      </c>
      <c r="HM23" s="306">
        <f t="shared" si="89"/>
        <v>11.656707211531682</v>
      </c>
      <c r="HN23">
        <v>17.145380714640805</v>
      </c>
      <c r="HO23">
        <v>12.872684426899776</v>
      </c>
      <c r="HP23" s="306">
        <f t="shared" si="90"/>
        <v>1.4698939417148615</v>
      </c>
      <c r="HQ23" s="306">
        <f t="shared" si="91"/>
        <v>1.2159772153680937</v>
      </c>
    </row>
    <row r="24" spans="1:225" x14ac:dyDescent="0.25">
      <c r="A24" s="322">
        <v>1.3958333333333335E-2</v>
      </c>
      <c r="B24" s="339">
        <f t="shared" si="109"/>
        <v>45279.013958333337</v>
      </c>
      <c r="C24" s="309" t="s">
        <v>319</v>
      </c>
      <c r="D24" s="309">
        <v>2E-3</v>
      </c>
      <c r="E24" s="309">
        <v>1.0999999999999999E-2</v>
      </c>
      <c r="F24" s="309">
        <v>1.0999999999999999E-2</v>
      </c>
      <c r="G24" s="309">
        <v>38.438978106432415</v>
      </c>
      <c r="H24" s="309">
        <f t="shared" si="45"/>
        <v>3494.4525551302199</v>
      </c>
      <c r="I24" s="309">
        <f t="shared" si="106"/>
        <v>6.9889051102604398</v>
      </c>
      <c r="J24" s="309">
        <f t="shared" si="0"/>
        <v>3.2032481755360345</v>
      </c>
      <c r="K24" s="309">
        <f t="shared" si="1"/>
        <v>3.8438978106432424</v>
      </c>
      <c r="L24" s="309">
        <f t="shared" si="2"/>
        <v>3.7856569347244053</v>
      </c>
      <c r="M24" s="309">
        <f t="shared" si="3"/>
        <v>10.832802920903681</v>
      </c>
      <c r="O24" s="322">
        <v>1.3958333333333335E-2</v>
      </c>
      <c r="P24" s="339">
        <f t="shared" si="110"/>
        <v>45279.013958333337</v>
      </c>
      <c r="Q24" s="309" t="s">
        <v>319</v>
      </c>
      <c r="R24" s="309">
        <v>2E-3</v>
      </c>
      <c r="S24" s="309">
        <v>1.0999999999999999E-2</v>
      </c>
      <c r="T24" s="309">
        <v>1.0999999999999999E-2</v>
      </c>
      <c r="U24" s="309">
        <v>31.299481509662268</v>
      </c>
      <c r="V24" s="309">
        <f t="shared" si="47"/>
        <v>2845.4074099692971</v>
      </c>
      <c r="W24" s="309">
        <f t="shared" si="107"/>
        <v>5.6908148199385939</v>
      </c>
      <c r="X24" s="309">
        <f t="shared" si="4"/>
        <v>2.6082901258051887</v>
      </c>
      <c r="Y24" s="309">
        <f t="shared" si="5"/>
        <v>3.1299481509662272</v>
      </c>
      <c r="Z24" s="309">
        <f t="shared" si="6"/>
        <v>3.0825246941334052</v>
      </c>
      <c r="AA24" s="309">
        <f t="shared" si="7"/>
        <v>8.8207629709048216</v>
      </c>
      <c r="AC24">
        <v>6.248177156415549</v>
      </c>
      <c r="AD24">
        <f t="shared" si="48"/>
        <v>10.832802920903681</v>
      </c>
      <c r="AE24">
        <f t="shared" si="49"/>
        <v>3.0825246941334052</v>
      </c>
      <c r="AF24">
        <v>9.6846745924441002</v>
      </c>
      <c r="AG24">
        <v>3.3844292930584228</v>
      </c>
      <c r="AH24" s="306">
        <f t="shared" si="50"/>
        <v>1.1481283284595811</v>
      </c>
      <c r="AI24" s="306">
        <f t="shared" si="51"/>
        <v>0.30190459892501753</v>
      </c>
      <c r="AJ24" s="306"/>
      <c r="AM24" s="340">
        <v>0.93890046296296292</v>
      </c>
      <c r="AN24" s="341">
        <f t="shared" si="92"/>
        <v>45278.938900462963</v>
      </c>
      <c r="AO24" s="342" t="s">
        <v>324</v>
      </c>
      <c r="AP24" s="342">
        <v>1.4E-2</v>
      </c>
      <c r="AQ24" s="342">
        <v>1.4999999999999999E-2</v>
      </c>
      <c r="AR24" s="342">
        <v>1.4999999999999999E-2</v>
      </c>
      <c r="AS24" s="343">
        <v>36.958977416408857</v>
      </c>
      <c r="AT24" s="343">
        <f t="shared" si="52"/>
        <v>2463.9318277605907</v>
      </c>
      <c r="AU24" s="343">
        <f t="shared" si="53"/>
        <v>34.495045588648274</v>
      </c>
      <c r="AV24" s="343">
        <f t="shared" si="54"/>
        <v>2.3099360885255535</v>
      </c>
      <c r="AW24" s="343">
        <f t="shared" si="55"/>
        <v>2.6399269583149185</v>
      </c>
      <c r="AX24" s="343">
        <f t="shared" si="56"/>
        <v>32.185109500122721</v>
      </c>
      <c r="AY24" s="343">
        <f t="shared" si="57"/>
        <v>37.134972546963191</v>
      </c>
      <c r="BA24" s="340">
        <v>0.93890046296296292</v>
      </c>
      <c r="BB24" s="341">
        <f t="shared" si="108"/>
        <v>45278.938900462963</v>
      </c>
      <c r="BC24" s="342" t="s">
        <v>324</v>
      </c>
      <c r="BD24" s="342">
        <v>1.4E-2</v>
      </c>
      <c r="BE24" s="342">
        <v>1.4999999999999999E-2</v>
      </c>
      <c r="BF24" s="342">
        <v>1.4999999999999999E-2</v>
      </c>
      <c r="BG24" s="343">
        <v>32.406150830717571</v>
      </c>
      <c r="BH24" s="343">
        <f t="shared" si="58"/>
        <v>2160.4100553811713</v>
      </c>
      <c r="BI24" s="343">
        <f t="shared" si="59"/>
        <v>30.245740775336401</v>
      </c>
      <c r="BJ24" s="343">
        <f t="shared" si="60"/>
        <v>2.0253844269198482</v>
      </c>
      <c r="BK24" s="343">
        <f t="shared" si="61"/>
        <v>2.3147250593369697</v>
      </c>
      <c r="BL24" s="343">
        <f t="shared" si="62"/>
        <v>28.220356348416551</v>
      </c>
      <c r="BM24" s="343">
        <f t="shared" si="63"/>
        <v>32.560465834673373</v>
      </c>
      <c r="BO24">
        <v>32.908249787636066</v>
      </c>
      <c r="BP24" s="306">
        <f t="shared" si="94"/>
        <v>37.134972546963191</v>
      </c>
      <c r="BQ24" s="306">
        <f t="shared" si="95"/>
        <v>28.220356348416551</v>
      </c>
      <c r="BR24">
        <v>35.426738291791885</v>
      </c>
      <c r="BS24">
        <v>30.704572346499724</v>
      </c>
      <c r="BT24" s="306">
        <f t="shared" si="96"/>
        <v>1.7082342551713054</v>
      </c>
      <c r="BU24" s="306">
        <f t="shared" si="97"/>
        <v>2.4842159980831724</v>
      </c>
      <c r="BY24" s="321">
        <v>0.93991898148148145</v>
      </c>
      <c r="BZ24" s="338">
        <f t="shared" si="98"/>
        <v>45278.939918981479</v>
      </c>
      <c r="CA24" s="311">
        <v>3</v>
      </c>
      <c r="CB24" s="311">
        <v>1.2E-2</v>
      </c>
      <c r="CC24" s="311">
        <v>1.0999999999999999E-2</v>
      </c>
      <c r="CD24" s="311">
        <v>1.0999999999999999E-2</v>
      </c>
      <c r="CE24" s="312">
        <v>58.757549161810154</v>
      </c>
      <c r="CF24" s="312">
        <f t="shared" si="64"/>
        <v>5341.5953783463783</v>
      </c>
      <c r="CG24" s="312">
        <f t="shared" si="65"/>
        <v>64.099144540156544</v>
      </c>
      <c r="CH24" s="312">
        <f t="shared" si="66"/>
        <v>4.8964624301508461</v>
      </c>
      <c r="CI24" s="312">
        <f t="shared" si="67"/>
        <v>5.875754916181017</v>
      </c>
      <c r="CJ24" s="312">
        <f t="shared" si="68"/>
        <v>59.202682110005696</v>
      </c>
      <c r="CK24" s="312">
        <f t="shared" si="69"/>
        <v>69.974899456337567</v>
      </c>
      <c r="CM24" s="321">
        <v>0.93991898148148145</v>
      </c>
      <c r="CN24" s="338">
        <f t="shared" si="99"/>
        <v>45278.939918981479</v>
      </c>
      <c r="CO24" s="311">
        <v>3</v>
      </c>
      <c r="CP24" s="311">
        <v>1.2E-2</v>
      </c>
      <c r="CQ24" s="311">
        <v>1.0999999999999999E-2</v>
      </c>
      <c r="CR24" s="311">
        <v>1.0999999999999999E-2</v>
      </c>
      <c r="CS24" s="312">
        <v>50.089248206573821</v>
      </c>
      <c r="CT24" s="312">
        <f t="shared" si="70"/>
        <v>4553.5680187794387</v>
      </c>
      <c r="CU24" s="312">
        <f t="shared" si="71"/>
        <v>54.642816225353265</v>
      </c>
      <c r="CV24" s="312">
        <f t="shared" si="72"/>
        <v>4.1741040172144848</v>
      </c>
      <c r="CW24" s="312">
        <f t="shared" si="73"/>
        <v>5.0089248206573833</v>
      </c>
      <c r="CX24" s="312">
        <f t="shared" si="74"/>
        <v>50.468712208138783</v>
      </c>
      <c r="CY24" s="312">
        <f t="shared" si="75"/>
        <v>59.651741046010649</v>
      </c>
      <c r="DA24">
        <v>59.266428748511451</v>
      </c>
      <c r="DB24" s="306">
        <f t="shared" si="100"/>
        <v>69.974899456337567</v>
      </c>
      <c r="DC24">
        <f t="shared" si="101"/>
        <v>50.468712208138783</v>
      </c>
      <c r="DD24">
        <v>64.699184717125007</v>
      </c>
      <c r="DE24">
        <v>54.739132108000163</v>
      </c>
      <c r="DF24" s="306">
        <f t="shared" si="102"/>
        <v>5.2757147392125603</v>
      </c>
      <c r="DG24" s="306">
        <f t="shared" si="103"/>
        <v>4.2704198998613805</v>
      </c>
      <c r="DK24" s="184">
        <v>0.94190972222222225</v>
      </c>
      <c r="DL24" s="336">
        <f t="shared" si="76"/>
        <v>45278.94190972222</v>
      </c>
      <c r="DM24" s="141" t="s">
        <v>366</v>
      </c>
      <c r="DN24" s="141">
        <v>1.7000000000000001E-2</v>
      </c>
      <c r="DO24" s="141">
        <v>1.4E-2</v>
      </c>
      <c r="DP24" s="141">
        <v>1.4E-2</v>
      </c>
      <c r="DQ24" s="198">
        <v>18.252371579047903</v>
      </c>
      <c r="DR24" s="198">
        <f t="shared" si="8"/>
        <v>1303.7408270748501</v>
      </c>
      <c r="DS24" s="198">
        <f t="shared" si="9"/>
        <v>22.163594060272455</v>
      </c>
      <c r="DT24" s="198">
        <f t="shared" si="10"/>
        <v>1.216824771936527</v>
      </c>
      <c r="DU24" s="198">
        <f t="shared" si="11"/>
        <v>1.4040285830036847</v>
      </c>
      <c r="DV24" s="198">
        <f t="shared" si="12"/>
        <v>20.946769288335929</v>
      </c>
      <c r="DW24" s="198">
        <f t="shared" si="13"/>
        <v>23.567622643276138</v>
      </c>
      <c r="DY24" s="184">
        <v>0.94190972222222225</v>
      </c>
      <c r="DZ24" s="336">
        <f t="shared" si="77"/>
        <v>45278.94190972222</v>
      </c>
      <c r="EA24" s="141" t="s">
        <v>366</v>
      </c>
      <c r="EB24" s="141">
        <v>1.7000000000000001E-2</v>
      </c>
      <c r="EC24" s="141">
        <v>1.4E-2</v>
      </c>
      <c r="ED24" s="141">
        <v>1.4E-2</v>
      </c>
      <c r="EE24" s="198">
        <v>15.727321683690167</v>
      </c>
      <c r="EF24" s="198">
        <f t="shared" si="14"/>
        <v>1123.3801202635834</v>
      </c>
      <c r="EG24" s="198">
        <f t="shared" si="15"/>
        <v>19.09746204448092</v>
      </c>
      <c r="EH24" s="198">
        <f t="shared" si="16"/>
        <v>1.0484881122460112</v>
      </c>
      <c r="EI24" s="198">
        <f t="shared" si="17"/>
        <v>1.2097939756684744</v>
      </c>
      <c r="EJ24" s="198">
        <f t="shared" si="18"/>
        <v>18.048973932234908</v>
      </c>
      <c r="EK24" s="198">
        <f t="shared" si="19"/>
        <v>20.307256020149396</v>
      </c>
      <c r="EM24">
        <v>24.181396891914108</v>
      </c>
      <c r="EN24" s="306">
        <f t="shared" si="78"/>
        <v>23.567622643276138</v>
      </c>
      <c r="EO24" s="306">
        <f t="shared" si="79"/>
        <v>18.048973932234908</v>
      </c>
      <c r="EP24">
        <v>25.713250088686948</v>
      </c>
      <c r="EQ24">
        <v>22.853790788044314</v>
      </c>
      <c r="ER24" s="306">
        <f t="shared" si="80"/>
        <v>-2.1456274454108097</v>
      </c>
      <c r="ES24" s="306">
        <f t="shared" si="81"/>
        <v>4.8048168558094062</v>
      </c>
      <c r="EW24" s="324">
        <v>0.95616898148148144</v>
      </c>
      <c r="EX24" s="335">
        <f t="shared" si="82"/>
        <v>45278.95616898148</v>
      </c>
      <c r="EY24" s="314" t="s">
        <v>370</v>
      </c>
      <c r="EZ24" s="314">
        <v>7.0000000000000001E-3</v>
      </c>
      <c r="FA24" s="314"/>
      <c r="FB24" s="314">
        <v>3.7999999999999999E-2</v>
      </c>
      <c r="FC24" s="328">
        <v>176.87303272970689</v>
      </c>
      <c r="FD24" s="315">
        <f t="shared" si="20"/>
        <v>4654.5534928870238</v>
      </c>
      <c r="FE24" s="315">
        <f t="shared" si="21"/>
        <v>32.58187445020917</v>
      </c>
      <c r="FF24" s="315">
        <f t="shared" si="22"/>
        <v>4.5352059674283822</v>
      </c>
      <c r="FG24" s="315">
        <f t="shared" si="23"/>
        <v>4.7803522359380244</v>
      </c>
      <c r="FH24" s="315">
        <f t="shared" si="24"/>
        <v>28.046668482780788</v>
      </c>
      <c r="FI24" s="315">
        <f t="shared" si="25"/>
        <v>37.362226686147196</v>
      </c>
      <c r="FK24" s="324">
        <v>0.95616898148148144</v>
      </c>
      <c r="FL24" s="335">
        <f t="shared" si="83"/>
        <v>45278.95616898148</v>
      </c>
      <c r="FM24" s="314" t="s">
        <v>370</v>
      </c>
      <c r="FN24" s="314">
        <v>7.0000000000000001E-3</v>
      </c>
      <c r="FO24" s="314"/>
      <c r="FP24" s="314">
        <v>3.7999999999999999E-2</v>
      </c>
      <c r="FQ24" s="328">
        <v>152.09666357950175</v>
      </c>
      <c r="FR24" s="315">
        <f t="shared" si="26"/>
        <v>4002.5437784079409</v>
      </c>
      <c r="FS24" s="315">
        <f t="shared" si="27"/>
        <v>28.017806448855588</v>
      </c>
      <c r="FT24" s="315">
        <f t="shared" si="28"/>
        <v>3.8999144507564552</v>
      </c>
      <c r="FU24" s="315">
        <f t="shared" si="29"/>
        <v>4.1107206372838307</v>
      </c>
      <c r="FV24" s="315">
        <f t="shared" si="30"/>
        <v>24.117891998099132</v>
      </c>
      <c r="FW24" s="315">
        <f t="shared" si="31"/>
        <v>32.128527086139421</v>
      </c>
      <c r="FY24">
        <v>30.778802746539203</v>
      </c>
      <c r="FZ24" s="306">
        <f t="shared" si="84"/>
        <v>37.362226686147196</v>
      </c>
      <c r="GA24" s="306">
        <f t="shared" si="85"/>
        <v>24.117891998099132</v>
      </c>
      <c r="GB24">
        <v>35.294611643714838</v>
      </c>
      <c r="GC24">
        <v>26.49457379280847</v>
      </c>
      <c r="GD24" s="306">
        <f t="shared" si="86"/>
        <v>2.0676150424323581</v>
      </c>
      <c r="GE24" s="306">
        <f t="shared" si="87"/>
        <v>2.3766817947093379</v>
      </c>
      <c r="GI24" s="325">
        <v>0.99657407407407417</v>
      </c>
      <c r="GJ24" s="334">
        <f t="shared" si="104"/>
        <v>45278.996574074074</v>
      </c>
      <c r="GK24" s="316" t="s">
        <v>371</v>
      </c>
      <c r="GL24" s="316">
        <v>7.0000000000000001E-3</v>
      </c>
      <c r="GM24" s="316">
        <v>0.03</v>
      </c>
      <c r="GN24" s="316">
        <v>0.03</v>
      </c>
      <c r="GO24" s="317">
        <v>69.507677901413842</v>
      </c>
      <c r="GP24" s="317">
        <f t="shared" si="32"/>
        <v>2316.922596713795</v>
      </c>
      <c r="GQ24" s="317">
        <f t="shared" si="33"/>
        <v>16.218458176996567</v>
      </c>
      <c r="GR24" s="317">
        <f t="shared" si="34"/>
        <v>2.2421831581101244</v>
      </c>
      <c r="GS24" s="317">
        <f t="shared" si="35"/>
        <v>2.396816479359098</v>
      </c>
      <c r="GT24" s="317">
        <f t="shared" si="36"/>
        <v>13.976275018886442</v>
      </c>
      <c r="GU24" s="317">
        <f t="shared" si="37"/>
        <v>18.615274656355666</v>
      </c>
      <c r="GW24" s="325">
        <v>0.99657407407407417</v>
      </c>
      <c r="GX24" s="334">
        <f t="shared" si="105"/>
        <v>45278.996574074074</v>
      </c>
      <c r="GY24" s="316" t="s">
        <v>371</v>
      </c>
      <c r="GZ24" s="316">
        <v>7.0000000000000001E-3</v>
      </c>
      <c r="HA24" s="316">
        <v>0.03</v>
      </c>
      <c r="HB24" s="316">
        <v>0.03</v>
      </c>
      <c r="HC24" s="317">
        <v>57.971859394248469</v>
      </c>
      <c r="HD24" s="317">
        <f t="shared" si="38"/>
        <v>1932.3953131416156</v>
      </c>
      <c r="HE24" s="317">
        <f t="shared" si="39"/>
        <v>13.52676719199131</v>
      </c>
      <c r="HF24" s="317">
        <f t="shared" si="40"/>
        <v>1.8700599804596283</v>
      </c>
      <c r="HG24" s="317">
        <f t="shared" si="41"/>
        <v>1.9990296342844303</v>
      </c>
      <c r="HH24" s="317">
        <f t="shared" si="42"/>
        <v>11.656707211531682</v>
      </c>
      <c r="HI24" s="317">
        <f t="shared" si="43"/>
        <v>15.525796826275739</v>
      </c>
      <c r="HK24">
        <v>14.937820965974606</v>
      </c>
      <c r="HL24" s="306">
        <f t="shared" si="88"/>
        <v>18.615274656355666</v>
      </c>
      <c r="HM24" s="306">
        <f t="shared" si="89"/>
        <v>11.656707211531682</v>
      </c>
      <c r="HN24">
        <v>17.145380714640805</v>
      </c>
      <c r="HO24">
        <v>12.872684426899776</v>
      </c>
      <c r="HP24" s="306">
        <f t="shared" si="90"/>
        <v>1.4698939417148615</v>
      </c>
      <c r="HQ24" s="306">
        <f t="shared" si="91"/>
        <v>1.2159772153680937</v>
      </c>
    </row>
    <row r="25" spans="1:225" x14ac:dyDescent="0.25">
      <c r="A25" s="322">
        <v>1.7488425925925925E-2</v>
      </c>
      <c r="B25" s="339">
        <f t="shared" si="109"/>
        <v>45279.017488425925</v>
      </c>
      <c r="C25" s="309" t="s">
        <v>319</v>
      </c>
      <c r="D25" s="309">
        <v>4.0000000000000001E-3</v>
      </c>
      <c r="E25" s="309">
        <v>1.0999999999999999E-2</v>
      </c>
      <c r="F25" s="309">
        <v>1.0999999999999999E-2</v>
      </c>
      <c r="G25" s="309">
        <v>38.438978106432415</v>
      </c>
      <c r="H25" s="309">
        <f t="shared" si="45"/>
        <v>3494.4525551302199</v>
      </c>
      <c r="I25" s="309">
        <f t="shared" si="106"/>
        <v>13.97781022052088</v>
      </c>
      <c r="J25" s="309">
        <f t="shared" si="0"/>
        <v>3.2032481755360345</v>
      </c>
      <c r="K25" s="309">
        <f t="shared" si="1"/>
        <v>3.8438978106432424</v>
      </c>
      <c r="L25" s="309">
        <f t="shared" si="2"/>
        <v>10.774562044984846</v>
      </c>
      <c r="M25" s="309">
        <f t="shared" si="3"/>
        <v>17.821708031164121</v>
      </c>
      <c r="O25" s="322">
        <v>1.7488425925925925E-2</v>
      </c>
      <c r="P25" s="339">
        <f t="shared" si="110"/>
        <v>45279.017488425925</v>
      </c>
      <c r="Q25" s="309" t="s">
        <v>319</v>
      </c>
      <c r="R25" s="309">
        <v>4.0000000000000001E-3</v>
      </c>
      <c r="S25" s="309">
        <v>1.0999999999999999E-2</v>
      </c>
      <c r="T25" s="309">
        <v>1.0999999999999999E-2</v>
      </c>
      <c r="U25" s="309">
        <v>31.299481509662268</v>
      </c>
      <c r="V25" s="309">
        <f t="shared" si="47"/>
        <v>2845.4074099692971</v>
      </c>
      <c r="W25" s="309">
        <f t="shared" si="107"/>
        <v>11.381629639877188</v>
      </c>
      <c r="X25" s="309">
        <f t="shared" si="4"/>
        <v>2.6082901258051887</v>
      </c>
      <c r="Y25" s="309">
        <f t="shared" si="5"/>
        <v>3.1299481509662272</v>
      </c>
      <c r="Z25" s="309">
        <f t="shared" si="6"/>
        <v>8.7733395140719992</v>
      </c>
      <c r="AA25" s="309">
        <f t="shared" si="7"/>
        <v>14.511577790843415</v>
      </c>
      <c r="AC25">
        <v>12.496354312831098</v>
      </c>
      <c r="AD25">
        <f t="shared" si="48"/>
        <v>17.821708031164121</v>
      </c>
      <c r="AE25">
        <f t="shared" si="49"/>
        <v>8.7733395140719992</v>
      </c>
      <c r="AF25">
        <v>15.932851748859651</v>
      </c>
      <c r="AG25">
        <v>9.6326064494739718</v>
      </c>
      <c r="AH25" s="306">
        <f t="shared" si="50"/>
        <v>1.8888562823044701</v>
      </c>
      <c r="AI25" s="306">
        <f t="shared" si="51"/>
        <v>0.85926693540197263</v>
      </c>
      <c r="AJ25" s="306"/>
      <c r="AM25" s="340">
        <v>0.93928240740740743</v>
      </c>
      <c r="AN25" s="341">
        <f t="shared" si="92"/>
        <v>45278.939282407409</v>
      </c>
      <c r="AO25" s="342" t="s">
        <v>324</v>
      </c>
      <c r="AP25" s="342">
        <v>1.2E-2</v>
      </c>
      <c r="AQ25" s="342">
        <v>1.4999999999999999E-2</v>
      </c>
      <c r="AR25" s="342">
        <v>1.4999999999999999E-2</v>
      </c>
      <c r="AS25" s="343">
        <v>36.958977416408857</v>
      </c>
      <c r="AT25" s="343">
        <f t="shared" si="52"/>
        <v>2463.9318277605907</v>
      </c>
      <c r="AU25" s="343">
        <f t="shared" si="53"/>
        <v>29.567181933127088</v>
      </c>
      <c r="AV25" s="343">
        <f t="shared" si="54"/>
        <v>2.3099360885255535</v>
      </c>
      <c r="AW25" s="343">
        <f t="shared" si="55"/>
        <v>2.6399269583149185</v>
      </c>
      <c r="AX25" s="343">
        <f t="shared" si="56"/>
        <v>27.257245844601535</v>
      </c>
      <c r="AY25" s="343">
        <f t="shared" si="57"/>
        <v>32.207108891442005</v>
      </c>
      <c r="BA25" s="340">
        <v>0.93928240740740743</v>
      </c>
      <c r="BB25" s="341">
        <f t="shared" si="108"/>
        <v>45278.939282407409</v>
      </c>
      <c r="BC25" s="342" t="s">
        <v>324</v>
      </c>
      <c r="BD25" s="342">
        <v>1.2E-2</v>
      </c>
      <c r="BE25" s="342">
        <v>1.4999999999999999E-2</v>
      </c>
      <c r="BF25" s="342">
        <v>1.4999999999999999E-2</v>
      </c>
      <c r="BG25" s="343">
        <v>32.406150830717571</v>
      </c>
      <c r="BH25" s="343">
        <f t="shared" si="58"/>
        <v>2160.4100553811713</v>
      </c>
      <c r="BI25" s="343">
        <f t="shared" si="59"/>
        <v>25.924920664574056</v>
      </c>
      <c r="BJ25" s="343">
        <f t="shared" si="60"/>
        <v>2.0253844269198482</v>
      </c>
      <c r="BK25" s="343">
        <f t="shared" si="61"/>
        <v>2.3147250593369697</v>
      </c>
      <c r="BL25" s="343">
        <f t="shared" si="62"/>
        <v>23.899536237654207</v>
      </c>
      <c r="BM25" s="343">
        <f t="shared" si="63"/>
        <v>28.239645723911025</v>
      </c>
      <c r="BO25">
        <v>28.207071246545198</v>
      </c>
      <c r="BP25" s="306">
        <f t="shared" si="94"/>
        <v>32.207108891442005</v>
      </c>
      <c r="BQ25" s="306">
        <f t="shared" si="95"/>
        <v>23.899536237654207</v>
      </c>
      <c r="BR25">
        <v>30.72555975070102</v>
      </c>
      <c r="BS25">
        <v>26.003393805408855</v>
      </c>
      <c r="BT25" s="306">
        <f t="shared" si="96"/>
        <v>1.4815491407409844</v>
      </c>
      <c r="BU25" s="306">
        <f t="shared" si="97"/>
        <v>2.1038575677546483</v>
      </c>
      <c r="BY25" s="321">
        <v>0.94040509259259253</v>
      </c>
      <c r="BZ25" s="338">
        <f t="shared" si="98"/>
        <v>45278.940405092595</v>
      </c>
      <c r="CA25" s="311">
        <v>3</v>
      </c>
      <c r="CB25" s="311">
        <v>1.4E-2</v>
      </c>
      <c r="CC25" s="311">
        <v>1.0999999999999999E-2</v>
      </c>
      <c r="CD25" s="311">
        <v>1.0999999999999999E-2</v>
      </c>
      <c r="CE25" s="312">
        <v>58.757549161810154</v>
      </c>
      <c r="CF25" s="312">
        <f t="shared" si="64"/>
        <v>5341.5953783463783</v>
      </c>
      <c r="CG25" s="312">
        <f t="shared" si="65"/>
        <v>74.782335296849297</v>
      </c>
      <c r="CH25" s="312">
        <f t="shared" si="66"/>
        <v>4.8964624301508461</v>
      </c>
      <c r="CI25" s="312">
        <f t="shared" si="67"/>
        <v>5.875754916181017</v>
      </c>
      <c r="CJ25" s="312">
        <f t="shared" si="68"/>
        <v>69.885872866698449</v>
      </c>
      <c r="CK25" s="312">
        <f t="shared" si="69"/>
        <v>80.65809021303032</v>
      </c>
      <c r="CM25" s="321">
        <v>0.94040509259259253</v>
      </c>
      <c r="CN25" s="338">
        <f t="shared" si="99"/>
        <v>45278.940405092595</v>
      </c>
      <c r="CO25" s="311">
        <v>3</v>
      </c>
      <c r="CP25" s="311">
        <v>1.4E-2</v>
      </c>
      <c r="CQ25" s="311">
        <v>1.0999999999999999E-2</v>
      </c>
      <c r="CR25" s="311">
        <v>1.0999999999999999E-2</v>
      </c>
      <c r="CS25" s="312">
        <v>50.089248206573821</v>
      </c>
      <c r="CT25" s="312">
        <f t="shared" si="70"/>
        <v>4553.5680187794387</v>
      </c>
      <c r="CU25" s="312">
        <f t="shared" si="71"/>
        <v>63.749952262912146</v>
      </c>
      <c r="CV25" s="312">
        <f t="shared" si="72"/>
        <v>4.1741040172144848</v>
      </c>
      <c r="CW25" s="312">
        <f t="shared" si="73"/>
        <v>5.0089248206573833</v>
      </c>
      <c r="CX25" s="312">
        <f t="shared" si="74"/>
        <v>59.575848245697664</v>
      </c>
      <c r="CY25" s="312">
        <f t="shared" si="75"/>
        <v>68.75887708356953</v>
      </c>
      <c r="DA25">
        <v>69.144166873263359</v>
      </c>
      <c r="DB25" s="306">
        <f t="shared" si="100"/>
        <v>80.65809021303032</v>
      </c>
      <c r="DC25">
        <f t="shared" si="101"/>
        <v>59.575848245697664</v>
      </c>
      <c r="DD25">
        <v>74.576922841876907</v>
      </c>
      <c r="DE25">
        <v>64.616870232752063</v>
      </c>
      <c r="DF25" s="306">
        <f t="shared" si="102"/>
        <v>6.0811673711534127</v>
      </c>
      <c r="DG25" s="306">
        <f t="shared" si="103"/>
        <v>5.0410219870543997</v>
      </c>
      <c r="DK25" s="184">
        <v>0.94254629629629638</v>
      </c>
      <c r="DL25" s="336">
        <f t="shared" si="76"/>
        <v>45278.942546296297</v>
      </c>
      <c r="DM25" s="141" t="s">
        <v>366</v>
      </c>
      <c r="DN25" s="141">
        <v>1.7000000000000001E-2</v>
      </c>
      <c r="DO25" s="141">
        <v>1.4E-2</v>
      </c>
      <c r="DP25" s="141">
        <v>1.4E-2</v>
      </c>
      <c r="DQ25" s="198">
        <v>18.252371579047903</v>
      </c>
      <c r="DR25" s="198">
        <f t="shared" si="8"/>
        <v>1303.7408270748501</v>
      </c>
      <c r="DS25" s="198">
        <f t="shared" si="9"/>
        <v>22.163594060272455</v>
      </c>
      <c r="DT25" s="198">
        <f t="shared" si="10"/>
        <v>1.216824771936527</v>
      </c>
      <c r="DU25" s="198">
        <f t="shared" si="11"/>
        <v>1.4040285830036847</v>
      </c>
      <c r="DV25" s="198">
        <f t="shared" si="12"/>
        <v>20.946769288335929</v>
      </c>
      <c r="DW25" s="198">
        <f t="shared" si="13"/>
        <v>23.567622643276138</v>
      </c>
      <c r="DY25" s="184">
        <v>0.94254629629629638</v>
      </c>
      <c r="DZ25" s="336">
        <f t="shared" si="77"/>
        <v>45278.942546296297</v>
      </c>
      <c r="EA25" s="141" t="s">
        <v>366</v>
      </c>
      <c r="EB25" s="141">
        <v>1.7000000000000001E-2</v>
      </c>
      <c r="EC25" s="141">
        <v>1.4E-2</v>
      </c>
      <c r="ED25" s="141">
        <v>1.4E-2</v>
      </c>
      <c r="EE25" s="198">
        <v>15.727321683690167</v>
      </c>
      <c r="EF25" s="198">
        <f t="shared" si="14"/>
        <v>1123.3801202635834</v>
      </c>
      <c r="EG25" s="198">
        <f t="shared" si="15"/>
        <v>19.09746204448092</v>
      </c>
      <c r="EH25" s="198">
        <f t="shared" si="16"/>
        <v>1.0484881122460112</v>
      </c>
      <c r="EI25" s="198">
        <f t="shared" si="17"/>
        <v>1.2097939756684744</v>
      </c>
      <c r="EJ25" s="198">
        <f t="shared" si="18"/>
        <v>18.048973932234908</v>
      </c>
      <c r="EK25" s="198">
        <f t="shared" si="19"/>
        <v>20.307256020149396</v>
      </c>
      <c r="EM25">
        <v>24.181396891914108</v>
      </c>
      <c r="EN25" s="306">
        <f t="shared" si="78"/>
        <v>23.567622643276138</v>
      </c>
      <c r="EO25" s="306">
        <f t="shared" si="79"/>
        <v>18.048973932234908</v>
      </c>
      <c r="EP25">
        <v>25.713250088686948</v>
      </c>
      <c r="EQ25">
        <v>22.853790788044314</v>
      </c>
      <c r="ER25" s="306">
        <f t="shared" si="80"/>
        <v>-2.1456274454108097</v>
      </c>
      <c r="ES25" s="306">
        <f t="shared" si="81"/>
        <v>4.8048168558094062</v>
      </c>
      <c r="EW25" s="324">
        <v>0.95626157407407408</v>
      </c>
      <c r="EX25" s="335">
        <f t="shared" si="82"/>
        <v>45278.956261574072</v>
      </c>
      <c r="EY25" s="314" t="s">
        <v>370</v>
      </c>
      <c r="EZ25" s="314">
        <v>8.9999999999999993E-3</v>
      </c>
      <c r="FA25" s="314"/>
      <c r="FB25" s="314">
        <v>3.7999999999999999E-2</v>
      </c>
      <c r="FC25" s="328">
        <v>176.87303272970689</v>
      </c>
      <c r="FD25" s="315">
        <f t="shared" si="20"/>
        <v>4654.5534928870238</v>
      </c>
      <c r="FE25" s="315">
        <f t="shared" si="21"/>
        <v>41.890981435983214</v>
      </c>
      <c r="FF25" s="315">
        <f t="shared" si="22"/>
        <v>4.5352059674283822</v>
      </c>
      <c r="FG25" s="315">
        <f t="shared" si="23"/>
        <v>4.7803522359380244</v>
      </c>
      <c r="FH25" s="315">
        <f t="shared" si="24"/>
        <v>37.355775468554832</v>
      </c>
      <c r="FI25" s="315">
        <f t="shared" si="25"/>
        <v>46.671333671921239</v>
      </c>
      <c r="FK25" s="324">
        <v>0.95626157407407408</v>
      </c>
      <c r="FL25" s="335">
        <f t="shared" si="83"/>
        <v>45278.956261574072</v>
      </c>
      <c r="FM25" s="314" t="s">
        <v>370</v>
      </c>
      <c r="FN25" s="314">
        <v>8.9999999999999993E-3</v>
      </c>
      <c r="FO25" s="314"/>
      <c r="FP25" s="314">
        <v>3.7999999999999999E-2</v>
      </c>
      <c r="FQ25" s="328">
        <v>152.09666357950175</v>
      </c>
      <c r="FR25" s="315">
        <f t="shared" si="26"/>
        <v>4002.5437784079409</v>
      </c>
      <c r="FS25" s="315">
        <f t="shared" si="27"/>
        <v>36.022894005671468</v>
      </c>
      <c r="FT25" s="315">
        <f t="shared" si="28"/>
        <v>3.8999144507564552</v>
      </c>
      <c r="FU25" s="315">
        <f t="shared" si="29"/>
        <v>4.1107206372838307</v>
      </c>
      <c r="FV25" s="315">
        <f t="shared" si="30"/>
        <v>32.122979554915013</v>
      </c>
      <c r="FW25" s="315">
        <f t="shared" si="31"/>
        <v>40.133614642955301</v>
      </c>
      <c r="FY25">
        <v>39.572746388407545</v>
      </c>
      <c r="FZ25" s="306">
        <f t="shared" si="84"/>
        <v>46.671333671921239</v>
      </c>
      <c r="GA25" s="306">
        <f t="shared" si="85"/>
        <v>32.122979554915013</v>
      </c>
      <c r="GB25">
        <v>44.088555285583183</v>
      </c>
      <c r="GC25">
        <v>35.288517434676812</v>
      </c>
      <c r="GD25" s="306">
        <f t="shared" si="86"/>
        <v>2.582778386338056</v>
      </c>
      <c r="GE25" s="306">
        <f t="shared" si="87"/>
        <v>3.1655378797617999</v>
      </c>
      <c r="GI25" s="325">
        <v>9.2592592592592588E-5</v>
      </c>
      <c r="GJ25" s="334">
        <f>DATE(2023,12,19)+GI25</f>
        <v>45279.000092592592</v>
      </c>
      <c r="GK25" s="316" t="s">
        <v>371</v>
      </c>
      <c r="GL25" s="316">
        <v>5.0000000000000001E-3</v>
      </c>
      <c r="GM25" s="316">
        <v>0.03</v>
      </c>
      <c r="GN25" s="316">
        <v>0.03</v>
      </c>
      <c r="GO25" s="317">
        <v>69.507677901413842</v>
      </c>
      <c r="GP25" s="317">
        <f t="shared" si="32"/>
        <v>2316.922596713795</v>
      </c>
      <c r="GQ25" s="317">
        <f t="shared" si="33"/>
        <v>11.584612983568976</v>
      </c>
      <c r="GR25" s="317">
        <f t="shared" si="34"/>
        <v>2.2421831581101244</v>
      </c>
      <c r="GS25" s="317">
        <f t="shared" si="35"/>
        <v>2.396816479359098</v>
      </c>
      <c r="GT25" s="317">
        <f t="shared" si="36"/>
        <v>9.3424298254588507</v>
      </c>
      <c r="GU25" s="317">
        <f t="shared" si="37"/>
        <v>13.981429462928073</v>
      </c>
      <c r="GW25" s="325">
        <v>9.2592592592592588E-5</v>
      </c>
      <c r="GX25" s="334">
        <f>DATE(2023,12,19)+GW25</f>
        <v>45279.000092592592</v>
      </c>
      <c r="GY25" s="316" t="s">
        <v>371</v>
      </c>
      <c r="GZ25" s="316">
        <v>5.0000000000000001E-3</v>
      </c>
      <c r="HA25" s="316">
        <v>0.03</v>
      </c>
      <c r="HB25" s="316">
        <v>0.03</v>
      </c>
      <c r="HC25" s="317">
        <v>57.971859394248469</v>
      </c>
      <c r="HD25" s="317">
        <f t="shared" si="38"/>
        <v>1932.3953131416156</v>
      </c>
      <c r="HE25" s="317">
        <f t="shared" si="39"/>
        <v>9.6619765657080787</v>
      </c>
      <c r="HF25" s="317">
        <f t="shared" si="40"/>
        <v>1.8700599804596283</v>
      </c>
      <c r="HG25" s="317">
        <f t="shared" si="41"/>
        <v>1.9990296342844303</v>
      </c>
      <c r="HH25" s="317">
        <f t="shared" si="42"/>
        <v>7.7919165852484502</v>
      </c>
      <c r="HI25" s="317">
        <f t="shared" si="43"/>
        <v>11.661006199992508</v>
      </c>
      <c r="HK25">
        <v>10.66987211855329</v>
      </c>
      <c r="HL25" s="306">
        <f t="shared" si="88"/>
        <v>13.981429462928073</v>
      </c>
      <c r="HM25" s="306">
        <f t="shared" si="89"/>
        <v>7.7919165852484502</v>
      </c>
      <c r="HN25">
        <v>12.877431867219487</v>
      </c>
      <c r="HO25">
        <v>8.6047355794784597</v>
      </c>
      <c r="HP25" s="306">
        <f t="shared" si="90"/>
        <v>1.1039975957085861</v>
      </c>
      <c r="HQ25" s="306">
        <f t="shared" si="91"/>
        <v>0.81281899423000947</v>
      </c>
    </row>
    <row r="26" spans="1:225" x14ac:dyDescent="0.25">
      <c r="A26" s="322">
        <v>2.0925925925925928E-2</v>
      </c>
      <c r="B26" s="339">
        <f t="shared" si="109"/>
        <v>45279.020925925928</v>
      </c>
      <c r="C26" s="309" t="s">
        <v>319</v>
      </c>
      <c r="D26" s="309">
        <v>3.0000000000000001E-3</v>
      </c>
      <c r="E26" s="309">
        <v>1.0999999999999999E-2</v>
      </c>
      <c r="F26" s="309">
        <v>1.0999999999999999E-2</v>
      </c>
      <c r="G26" s="309">
        <v>38.438978106432415</v>
      </c>
      <c r="H26" s="309">
        <f t="shared" si="45"/>
        <v>3494.4525551302199</v>
      </c>
      <c r="I26" s="309">
        <f t="shared" si="106"/>
        <v>10.48335766539066</v>
      </c>
      <c r="J26" s="309">
        <f t="shared" si="0"/>
        <v>3.2032481755360345</v>
      </c>
      <c r="K26" s="309">
        <f t="shared" si="1"/>
        <v>3.8438978106432424</v>
      </c>
      <c r="L26" s="309">
        <f t="shared" si="2"/>
        <v>7.2801094898546257</v>
      </c>
      <c r="M26" s="309">
        <f t="shared" si="3"/>
        <v>14.327255476033901</v>
      </c>
      <c r="O26" s="322">
        <v>2.0925925925925928E-2</v>
      </c>
      <c r="P26" s="339">
        <f t="shared" si="110"/>
        <v>45279.020925925928</v>
      </c>
      <c r="Q26" s="309" t="s">
        <v>319</v>
      </c>
      <c r="R26" s="309">
        <v>3.0000000000000001E-3</v>
      </c>
      <c r="S26" s="309">
        <v>1.0999999999999999E-2</v>
      </c>
      <c r="T26" s="309">
        <v>1.0999999999999999E-2</v>
      </c>
      <c r="U26" s="309">
        <v>31.299481509662268</v>
      </c>
      <c r="V26" s="309">
        <f t="shared" si="47"/>
        <v>2845.4074099692971</v>
      </c>
      <c r="W26" s="309">
        <f t="shared" si="107"/>
        <v>8.5362222299078923</v>
      </c>
      <c r="X26" s="309">
        <f t="shared" si="4"/>
        <v>2.6082901258051887</v>
      </c>
      <c r="Y26" s="309">
        <f t="shared" si="5"/>
        <v>3.1299481509662272</v>
      </c>
      <c r="Z26" s="309">
        <f t="shared" si="6"/>
        <v>5.9279321041027035</v>
      </c>
      <c r="AA26" s="309">
        <f t="shared" si="7"/>
        <v>11.666170380874119</v>
      </c>
      <c r="AC26">
        <v>9.3722657346233227</v>
      </c>
      <c r="AD26">
        <f t="shared" si="48"/>
        <v>14.327255476033901</v>
      </c>
      <c r="AE26">
        <f t="shared" si="49"/>
        <v>5.9279321041027035</v>
      </c>
      <c r="AF26">
        <v>12.808763170651876</v>
      </c>
      <c r="AG26">
        <v>6.5085178712661964</v>
      </c>
      <c r="AH26" s="306">
        <f t="shared" si="50"/>
        <v>1.5184923053820256</v>
      </c>
      <c r="AI26" s="306">
        <f t="shared" si="51"/>
        <v>0.58058576716349286</v>
      </c>
      <c r="AJ26" s="306"/>
      <c r="AM26" s="340">
        <v>0.93966435185185182</v>
      </c>
      <c r="AN26" s="341">
        <f t="shared" si="92"/>
        <v>45278.939664351848</v>
      </c>
      <c r="AO26" s="342" t="s">
        <v>324</v>
      </c>
      <c r="AP26" s="342">
        <v>1.0999999999999999E-2</v>
      </c>
      <c r="AQ26" s="342">
        <v>1.4999999999999999E-2</v>
      </c>
      <c r="AR26" s="342">
        <v>1.4999999999999999E-2</v>
      </c>
      <c r="AS26" s="343">
        <v>36.958977416408857</v>
      </c>
      <c r="AT26" s="343">
        <f t="shared" si="52"/>
        <v>2463.9318277605907</v>
      </c>
      <c r="AU26" s="343">
        <f t="shared" si="53"/>
        <v>27.103250105366495</v>
      </c>
      <c r="AV26" s="343">
        <f t="shared" si="54"/>
        <v>2.3099360885255535</v>
      </c>
      <c r="AW26" s="343">
        <f t="shared" si="55"/>
        <v>2.6399269583149185</v>
      </c>
      <c r="AX26" s="343">
        <f t="shared" si="56"/>
        <v>24.793314016840942</v>
      </c>
      <c r="AY26" s="343">
        <f t="shared" si="57"/>
        <v>29.743177063681415</v>
      </c>
      <c r="BA26" s="340">
        <v>0.93966435185185182</v>
      </c>
      <c r="BB26" s="341">
        <f t="shared" si="108"/>
        <v>45278.939664351848</v>
      </c>
      <c r="BC26" s="342" t="s">
        <v>324</v>
      </c>
      <c r="BD26" s="342">
        <v>1.0999999999999999E-2</v>
      </c>
      <c r="BE26" s="342">
        <v>1.4999999999999999E-2</v>
      </c>
      <c r="BF26" s="342">
        <v>1.4999999999999999E-2</v>
      </c>
      <c r="BG26" s="343">
        <v>32.406150830717571</v>
      </c>
      <c r="BH26" s="343">
        <f t="shared" si="58"/>
        <v>2160.4100553811713</v>
      </c>
      <c r="BI26" s="343">
        <f t="shared" si="59"/>
        <v>23.764510609192882</v>
      </c>
      <c r="BJ26" s="343">
        <f t="shared" si="60"/>
        <v>2.0253844269198482</v>
      </c>
      <c r="BK26" s="343">
        <f t="shared" si="61"/>
        <v>2.3147250593369697</v>
      </c>
      <c r="BL26" s="343">
        <f t="shared" si="62"/>
        <v>21.739126182273033</v>
      </c>
      <c r="BM26" s="343">
        <f t="shared" si="63"/>
        <v>26.079235668529851</v>
      </c>
      <c r="BO26">
        <v>25.856481975999763</v>
      </c>
      <c r="BP26" s="306">
        <f t="shared" si="94"/>
        <v>29.743177063681415</v>
      </c>
      <c r="BQ26" s="306">
        <f t="shared" si="95"/>
        <v>21.739126182273033</v>
      </c>
      <c r="BR26">
        <v>28.374970480155586</v>
      </c>
      <c r="BS26">
        <v>23.652804534863421</v>
      </c>
      <c r="BT26" s="306">
        <f t="shared" si="96"/>
        <v>1.3682065835258292</v>
      </c>
      <c r="BU26" s="306">
        <f t="shared" si="97"/>
        <v>1.913678352590388</v>
      </c>
      <c r="BY26" s="321">
        <v>0.94112268518518516</v>
      </c>
      <c r="BZ26" s="338">
        <f t="shared" si="98"/>
        <v>45278.941122685188</v>
      </c>
      <c r="CA26" s="311">
        <v>3</v>
      </c>
      <c r="CB26" s="311">
        <v>1.4E-2</v>
      </c>
      <c r="CC26" s="311">
        <v>1.0999999999999999E-2</v>
      </c>
      <c r="CD26" s="311">
        <v>1.0999999999999999E-2</v>
      </c>
      <c r="CE26" s="312">
        <v>58.757549161810154</v>
      </c>
      <c r="CF26" s="312">
        <f t="shared" si="64"/>
        <v>5341.5953783463783</v>
      </c>
      <c r="CG26" s="312">
        <f t="shared" si="65"/>
        <v>74.782335296849297</v>
      </c>
      <c r="CH26" s="312">
        <f t="shared" si="66"/>
        <v>4.8964624301508461</v>
      </c>
      <c r="CI26" s="312">
        <f t="shared" si="67"/>
        <v>5.875754916181017</v>
      </c>
      <c r="CJ26" s="312">
        <f t="shared" si="68"/>
        <v>69.885872866698449</v>
      </c>
      <c r="CK26" s="312">
        <f t="shared" si="69"/>
        <v>80.65809021303032</v>
      </c>
      <c r="CM26" s="321">
        <v>0.94112268518518516</v>
      </c>
      <c r="CN26" s="338">
        <f t="shared" si="99"/>
        <v>45278.941122685188</v>
      </c>
      <c r="CO26" s="311">
        <v>3</v>
      </c>
      <c r="CP26" s="311">
        <v>1.4E-2</v>
      </c>
      <c r="CQ26" s="311">
        <v>1.0999999999999999E-2</v>
      </c>
      <c r="CR26" s="311">
        <v>1.0999999999999999E-2</v>
      </c>
      <c r="CS26" s="312">
        <v>50.089248206573821</v>
      </c>
      <c r="CT26" s="312">
        <f t="shared" si="70"/>
        <v>4553.5680187794387</v>
      </c>
      <c r="CU26" s="312">
        <f t="shared" si="71"/>
        <v>63.749952262912146</v>
      </c>
      <c r="CV26" s="312">
        <f t="shared" si="72"/>
        <v>4.1741040172144848</v>
      </c>
      <c r="CW26" s="312">
        <f t="shared" si="73"/>
        <v>5.0089248206573833</v>
      </c>
      <c r="CX26" s="312">
        <f t="shared" si="74"/>
        <v>59.575848245697664</v>
      </c>
      <c r="CY26" s="312">
        <f t="shared" si="75"/>
        <v>68.75887708356953</v>
      </c>
      <c r="DA26">
        <v>69.144166873263359</v>
      </c>
      <c r="DB26" s="306">
        <f t="shared" si="100"/>
        <v>80.65809021303032</v>
      </c>
      <c r="DC26">
        <f t="shared" si="101"/>
        <v>59.575848245697664</v>
      </c>
      <c r="DD26">
        <v>74.576922841876907</v>
      </c>
      <c r="DE26">
        <v>64.616870232752063</v>
      </c>
      <c r="DF26" s="306">
        <f t="shared" si="102"/>
        <v>6.0811673711534127</v>
      </c>
      <c r="DG26" s="306">
        <f t="shared" si="103"/>
        <v>5.0410219870543997</v>
      </c>
      <c r="DK26" s="184">
        <v>0.9434027777777777</v>
      </c>
      <c r="DL26" s="336">
        <f t="shared" si="76"/>
        <v>45278.943402777775</v>
      </c>
      <c r="DM26" s="141" t="s">
        <v>366</v>
      </c>
      <c r="DN26" s="141">
        <v>1.6E-2</v>
      </c>
      <c r="DO26" s="141">
        <v>1.4E-2</v>
      </c>
      <c r="DP26" s="141">
        <v>1.4E-2</v>
      </c>
      <c r="DQ26" s="198">
        <v>18.252371579047903</v>
      </c>
      <c r="DR26" s="198">
        <f t="shared" si="8"/>
        <v>1303.7408270748501</v>
      </c>
      <c r="DS26" s="198">
        <f t="shared" si="9"/>
        <v>20.859853233197601</v>
      </c>
      <c r="DT26" s="198">
        <f t="shared" si="10"/>
        <v>1.216824771936527</v>
      </c>
      <c r="DU26" s="198">
        <f t="shared" si="11"/>
        <v>1.4040285830036847</v>
      </c>
      <c r="DV26" s="198">
        <f t="shared" si="12"/>
        <v>19.643028461261075</v>
      </c>
      <c r="DW26" s="198">
        <f t="shared" si="13"/>
        <v>22.263881816201284</v>
      </c>
      <c r="DY26" s="184">
        <v>0.9434027777777777</v>
      </c>
      <c r="DZ26" s="336">
        <f t="shared" si="77"/>
        <v>45278.943402777775</v>
      </c>
      <c r="EA26" s="141" t="s">
        <v>366</v>
      </c>
      <c r="EB26" s="141">
        <v>1.6E-2</v>
      </c>
      <c r="EC26" s="141">
        <v>1.4E-2</v>
      </c>
      <c r="ED26" s="141">
        <v>1.4E-2</v>
      </c>
      <c r="EE26" s="198">
        <v>15.727321683690167</v>
      </c>
      <c r="EF26" s="198">
        <f t="shared" si="14"/>
        <v>1123.3801202635834</v>
      </c>
      <c r="EG26" s="198">
        <f t="shared" si="15"/>
        <v>17.974081924217334</v>
      </c>
      <c r="EH26" s="198">
        <f t="shared" si="16"/>
        <v>1.0484881122460112</v>
      </c>
      <c r="EI26" s="198">
        <f t="shared" si="17"/>
        <v>1.2097939756684744</v>
      </c>
      <c r="EJ26" s="198">
        <f t="shared" si="18"/>
        <v>16.925593811971321</v>
      </c>
      <c r="EK26" s="198">
        <f t="shared" si="19"/>
        <v>19.183875899885809</v>
      </c>
      <c r="EM26">
        <v>22.758961780625043</v>
      </c>
      <c r="EN26" s="306">
        <f t="shared" si="78"/>
        <v>22.263881816201284</v>
      </c>
      <c r="EO26" s="306">
        <f t="shared" si="79"/>
        <v>16.925593811971321</v>
      </c>
      <c r="EP26">
        <v>24.290814977397883</v>
      </c>
      <c r="EQ26">
        <v>21.431355676755249</v>
      </c>
      <c r="ER26" s="306">
        <f t="shared" si="80"/>
        <v>-2.0269331611965988</v>
      </c>
      <c r="ES26" s="306">
        <f t="shared" si="81"/>
        <v>4.5057618647839277</v>
      </c>
      <c r="EW26" s="324">
        <v>0.95636574074074077</v>
      </c>
      <c r="EX26" s="335">
        <f t="shared" si="82"/>
        <v>45278.956365740742</v>
      </c>
      <c r="EY26" s="314" t="s">
        <v>370</v>
      </c>
      <c r="EZ26" s="314">
        <v>8.0000000000000002E-3</v>
      </c>
      <c r="FA26" s="314"/>
      <c r="FB26" s="314">
        <v>3.7999999999999999E-2</v>
      </c>
      <c r="FC26" s="328">
        <v>176.87303272970689</v>
      </c>
      <c r="FD26" s="315">
        <f t="shared" si="20"/>
        <v>4654.5534928870238</v>
      </c>
      <c r="FE26" s="315">
        <f t="shared" si="21"/>
        <v>37.236427943096189</v>
      </c>
      <c r="FF26" s="315">
        <f t="shared" si="22"/>
        <v>4.5352059674283822</v>
      </c>
      <c r="FG26" s="315">
        <f t="shared" si="23"/>
        <v>4.7803522359380244</v>
      </c>
      <c r="FH26" s="315">
        <f t="shared" si="24"/>
        <v>32.701221975667806</v>
      </c>
      <c r="FI26" s="315">
        <f t="shared" si="25"/>
        <v>42.016780179034214</v>
      </c>
      <c r="FK26" s="324">
        <v>0.95636574074074077</v>
      </c>
      <c r="FL26" s="335">
        <f t="shared" si="83"/>
        <v>45278.956365740742</v>
      </c>
      <c r="FM26" s="314" t="s">
        <v>370</v>
      </c>
      <c r="FN26" s="314">
        <v>8.0000000000000002E-3</v>
      </c>
      <c r="FO26" s="314"/>
      <c r="FP26" s="314">
        <v>3.7999999999999999E-2</v>
      </c>
      <c r="FQ26" s="328">
        <v>152.09666357950175</v>
      </c>
      <c r="FR26" s="315">
        <f t="shared" si="26"/>
        <v>4002.5437784079409</v>
      </c>
      <c r="FS26" s="315">
        <f t="shared" si="27"/>
        <v>32.020350227263528</v>
      </c>
      <c r="FT26" s="315">
        <f t="shared" si="28"/>
        <v>3.8999144507564552</v>
      </c>
      <c r="FU26" s="315">
        <f t="shared" si="29"/>
        <v>4.1107206372838307</v>
      </c>
      <c r="FV26" s="315">
        <f t="shared" si="30"/>
        <v>28.120435776507072</v>
      </c>
      <c r="FW26" s="315">
        <f t="shared" si="31"/>
        <v>36.131070864547361</v>
      </c>
      <c r="FY26">
        <v>35.175774567473375</v>
      </c>
      <c r="FZ26" s="306">
        <f t="shared" si="84"/>
        <v>42.016780179034214</v>
      </c>
      <c r="GA26" s="306">
        <f t="shared" si="85"/>
        <v>28.120435776507072</v>
      </c>
      <c r="GB26">
        <v>39.691583464649014</v>
      </c>
      <c r="GC26">
        <v>30.891545613742643</v>
      </c>
      <c r="GD26" s="306">
        <f t="shared" si="86"/>
        <v>2.3251967143851999</v>
      </c>
      <c r="GE26" s="306">
        <f t="shared" si="87"/>
        <v>2.7711098372355707</v>
      </c>
      <c r="GI26" s="325">
        <v>3.5995370370370369E-3</v>
      </c>
      <c r="GJ26" s="334">
        <f t="shared" ref="GJ26:GJ37" si="111">DATE(2023,12,19)+GI26</f>
        <v>45279.003599537034</v>
      </c>
      <c r="GK26" s="316" t="s">
        <v>371</v>
      </c>
      <c r="GL26" s="316">
        <v>5.0000000000000001E-3</v>
      </c>
      <c r="GM26" s="316">
        <v>0.03</v>
      </c>
      <c r="GN26" s="316">
        <v>0.03</v>
      </c>
      <c r="GO26" s="317">
        <v>69.507677901413842</v>
      </c>
      <c r="GP26" s="317">
        <f t="shared" si="32"/>
        <v>2316.922596713795</v>
      </c>
      <c r="GQ26" s="317">
        <f t="shared" si="33"/>
        <v>11.584612983568976</v>
      </c>
      <c r="GR26" s="317">
        <f t="shared" si="34"/>
        <v>2.2421831581101244</v>
      </c>
      <c r="GS26" s="317">
        <f t="shared" si="35"/>
        <v>2.396816479359098</v>
      </c>
      <c r="GT26" s="317">
        <f t="shared" si="36"/>
        <v>9.3424298254588507</v>
      </c>
      <c r="GU26" s="317">
        <f t="shared" si="37"/>
        <v>13.981429462928073</v>
      </c>
      <c r="GW26" s="325">
        <v>3.5995370370370369E-3</v>
      </c>
      <c r="GX26" s="334">
        <f t="shared" ref="GX26:GX31" si="112">DATE(2023,12,19)+GW26</f>
        <v>45279.003599537034</v>
      </c>
      <c r="GY26" s="316" t="s">
        <v>371</v>
      </c>
      <c r="GZ26" s="316">
        <v>5.0000000000000001E-3</v>
      </c>
      <c r="HA26" s="316">
        <v>0.03</v>
      </c>
      <c r="HB26" s="316">
        <v>0.03</v>
      </c>
      <c r="HC26" s="317">
        <v>57.971859394248469</v>
      </c>
      <c r="HD26" s="317">
        <f t="shared" si="38"/>
        <v>1932.3953131416156</v>
      </c>
      <c r="HE26" s="317">
        <f t="shared" si="39"/>
        <v>9.6619765657080787</v>
      </c>
      <c r="HF26" s="317">
        <f t="shared" si="40"/>
        <v>1.8700599804596283</v>
      </c>
      <c r="HG26" s="317">
        <f t="shared" si="41"/>
        <v>1.9990296342844303</v>
      </c>
      <c r="HH26" s="317">
        <f t="shared" si="42"/>
        <v>7.7919165852484502</v>
      </c>
      <c r="HI26" s="317">
        <f t="shared" si="43"/>
        <v>11.661006199992508</v>
      </c>
      <c r="HK26">
        <v>10.66987211855329</v>
      </c>
      <c r="HL26" s="306">
        <f t="shared" si="88"/>
        <v>13.981429462928073</v>
      </c>
      <c r="HM26" s="306">
        <f t="shared" si="89"/>
        <v>7.7919165852484502</v>
      </c>
      <c r="HN26">
        <v>12.877431867219487</v>
      </c>
      <c r="HO26">
        <v>8.6047355794784597</v>
      </c>
      <c r="HP26" s="306">
        <f t="shared" si="90"/>
        <v>1.1039975957085861</v>
      </c>
      <c r="HQ26" s="306">
        <f t="shared" si="91"/>
        <v>0.81281899423000947</v>
      </c>
    </row>
    <row r="27" spans="1:225" x14ac:dyDescent="0.25">
      <c r="A27" s="322">
        <v>2.4375000000000004E-2</v>
      </c>
      <c r="B27" s="339">
        <f t="shared" si="109"/>
        <v>45279.024375000001</v>
      </c>
      <c r="C27" s="309" t="s">
        <v>319</v>
      </c>
      <c r="D27" s="309">
        <v>3.0000000000000001E-3</v>
      </c>
      <c r="E27" s="309">
        <v>1.0999999999999999E-2</v>
      </c>
      <c r="F27" s="309">
        <v>1.0999999999999999E-2</v>
      </c>
      <c r="G27" s="309">
        <v>38.438978106432415</v>
      </c>
      <c r="H27" s="309">
        <f t="shared" si="45"/>
        <v>3494.4525551302199</v>
      </c>
      <c r="I27" s="309">
        <f t="shared" si="106"/>
        <v>10.48335766539066</v>
      </c>
      <c r="J27" s="309">
        <f t="shared" si="0"/>
        <v>3.2032481755360345</v>
      </c>
      <c r="K27" s="309">
        <f t="shared" si="1"/>
        <v>3.8438978106432424</v>
      </c>
      <c r="L27" s="309">
        <f t="shared" si="2"/>
        <v>7.2801094898546257</v>
      </c>
      <c r="M27" s="309">
        <f t="shared" si="3"/>
        <v>14.327255476033901</v>
      </c>
      <c r="O27" s="322">
        <v>2.4375000000000004E-2</v>
      </c>
      <c r="P27" s="339">
        <f t="shared" si="110"/>
        <v>45279.024375000001</v>
      </c>
      <c r="Q27" s="309" t="s">
        <v>319</v>
      </c>
      <c r="R27" s="309">
        <v>3.0000000000000001E-3</v>
      </c>
      <c r="S27" s="309">
        <v>1.0999999999999999E-2</v>
      </c>
      <c r="T27" s="309">
        <v>1.0999999999999999E-2</v>
      </c>
      <c r="U27" s="309">
        <v>31.299481509662268</v>
      </c>
      <c r="V27" s="309">
        <f t="shared" si="47"/>
        <v>2845.4074099692971</v>
      </c>
      <c r="W27" s="309">
        <f t="shared" si="107"/>
        <v>8.5362222299078923</v>
      </c>
      <c r="X27" s="309">
        <f t="shared" si="4"/>
        <v>2.6082901258051887</v>
      </c>
      <c r="Y27" s="309">
        <f t="shared" si="5"/>
        <v>3.1299481509662272</v>
      </c>
      <c r="Z27" s="309">
        <f t="shared" si="6"/>
        <v>5.9279321041027035</v>
      </c>
      <c r="AA27" s="309">
        <f t="shared" si="7"/>
        <v>11.666170380874119</v>
      </c>
      <c r="AC27">
        <v>9.3722657346233227</v>
      </c>
      <c r="AD27">
        <f t="shared" si="48"/>
        <v>14.327255476033901</v>
      </c>
      <c r="AE27">
        <f t="shared" si="49"/>
        <v>5.9279321041027035</v>
      </c>
      <c r="AF27">
        <v>12.808763170651876</v>
      </c>
      <c r="AG27">
        <v>6.5085178712661964</v>
      </c>
      <c r="AH27" s="306">
        <f t="shared" si="50"/>
        <v>1.5184923053820256</v>
      </c>
      <c r="AI27" s="306">
        <f t="shared" si="51"/>
        <v>0.58058576716349286</v>
      </c>
      <c r="AJ27" s="306"/>
      <c r="AM27" s="340">
        <v>0.93991898148148145</v>
      </c>
      <c r="AN27" s="341">
        <f t="shared" si="92"/>
        <v>45278.939918981479</v>
      </c>
      <c r="AO27" s="342" t="s">
        <v>324</v>
      </c>
      <c r="AP27" s="342">
        <v>1.2999999999999999E-2</v>
      </c>
      <c r="AQ27" s="342">
        <v>1.4999999999999999E-2</v>
      </c>
      <c r="AR27" s="342">
        <v>1.4999999999999999E-2</v>
      </c>
      <c r="AS27" s="343">
        <v>36.958977416408857</v>
      </c>
      <c r="AT27" s="343">
        <f t="shared" si="52"/>
        <v>2463.9318277605907</v>
      </c>
      <c r="AU27" s="343">
        <f t="shared" si="53"/>
        <v>32.031113760887678</v>
      </c>
      <c r="AV27" s="343">
        <f t="shared" si="54"/>
        <v>2.3099360885255535</v>
      </c>
      <c r="AW27" s="343">
        <f t="shared" si="55"/>
        <v>2.6399269583149185</v>
      </c>
      <c r="AX27" s="343">
        <f t="shared" si="56"/>
        <v>29.721177672362124</v>
      </c>
      <c r="AY27" s="343">
        <f t="shared" si="57"/>
        <v>34.671040719202594</v>
      </c>
      <c r="BA27" s="340">
        <v>0.93991898148148145</v>
      </c>
      <c r="BB27" s="341">
        <f t="shared" si="108"/>
        <v>45278.939918981479</v>
      </c>
      <c r="BC27" s="342" t="s">
        <v>324</v>
      </c>
      <c r="BD27" s="342">
        <v>1.2999999999999999E-2</v>
      </c>
      <c r="BE27" s="342">
        <v>1.4999999999999999E-2</v>
      </c>
      <c r="BF27" s="342">
        <v>1.4999999999999999E-2</v>
      </c>
      <c r="BG27" s="343">
        <v>32.406150830717571</v>
      </c>
      <c r="BH27" s="343">
        <f t="shared" si="58"/>
        <v>2160.4100553811713</v>
      </c>
      <c r="BI27" s="343">
        <f t="shared" si="59"/>
        <v>28.085330719955227</v>
      </c>
      <c r="BJ27" s="343">
        <f t="shared" si="60"/>
        <v>2.0253844269198482</v>
      </c>
      <c r="BK27" s="343">
        <f t="shared" si="61"/>
        <v>2.3147250593369697</v>
      </c>
      <c r="BL27" s="343">
        <f t="shared" si="62"/>
        <v>26.059946293035377</v>
      </c>
      <c r="BM27" s="343">
        <f t="shared" si="63"/>
        <v>30.400055779292195</v>
      </c>
      <c r="BO27">
        <v>30.557660517090628</v>
      </c>
      <c r="BP27" s="306">
        <f t="shared" si="94"/>
        <v>34.671040719202594</v>
      </c>
      <c r="BQ27" s="306">
        <f t="shared" si="95"/>
        <v>26.059946293035377</v>
      </c>
      <c r="BR27">
        <v>33.076149021246451</v>
      </c>
      <c r="BS27">
        <v>28.353983075954286</v>
      </c>
      <c r="BT27" s="306">
        <f t="shared" si="96"/>
        <v>1.5948916979561432</v>
      </c>
      <c r="BU27" s="306">
        <f t="shared" si="97"/>
        <v>2.2940367829189086</v>
      </c>
      <c r="BY27" s="321">
        <v>0.94190972222222225</v>
      </c>
      <c r="BZ27" s="338">
        <f t="shared" si="98"/>
        <v>45278.94190972222</v>
      </c>
      <c r="CA27" s="311">
        <v>3</v>
      </c>
      <c r="CB27" s="311">
        <v>1.2999999999999999E-2</v>
      </c>
      <c r="CC27" s="311">
        <v>1.0999999999999999E-2</v>
      </c>
      <c r="CD27" s="311">
        <v>1.0999999999999999E-2</v>
      </c>
      <c r="CE27" s="312">
        <v>58.757549161810154</v>
      </c>
      <c r="CF27" s="312">
        <f t="shared" si="64"/>
        <v>5341.5953783463783</v>
      </c>
      <c r="CG27" s="312">
        <f t="shared" si="65"/>
        <v>69.440739918502913</v>
      </c>
      <c r="CH27" s="312">
        <f t="shared" si="66"/>
        <v>4.8964624301508461</v>
      </c>
      <c r="CI27" s="312">
        <f t="shared" si="67"/>
        <v>5.875754916181017</v>
      </c>
      <c r="CJ27" s="312">
        <f t="shared" si="68"/>
        <v>64.544277488352066</v>
      </c>
      <c r="CK27" s="312">
        <f t="shared" si="69"/>
        <v>75.316494834683937</v>
      </c>
      <c r="CM27" s="321">
        <v>0.94190972222222225</v>
      </c>
      <c r="CN27" s="338">
        <f t="shared" si="99"/>
        <v>45278.94190972222</v>
      </c>
      <c r="CO27" s="311">
        <v>3</v>
      </c>
      <c r="CP27" s="311">
        <v>1.2999999999999999E-2</v>
      </c>
      <c r="CQ27" s="311">
        <v>1.0999999999999999E-2</v>
      </c>
      <c r="CR27" s="311">
        <v>1.0999999999999999E-2</v>
      </c>
      <c r="CS27" s="312">
        <v>50.089248206573821</v>
      </c>
      <c r="CT27" s="312">
        <f t="shared" si="70"/>
        <v>4553.5680187794387</v>
      </c>
      <c r="CU27" s="312">
        <f t="shared" si="71"/>
        <v>59.196384244132702</v>
      </c>
      <c r="CV27" s="312">
        <f t="shared" si="72"/>
        <v>4.1741040172144848</v>
      </c>
      <c r="CW27" s="312">
        <f t="shared" si="73"/>
        <v>5.0089248206573833</v>
      </c>
      <c r="CX27" s="312">
        <f t="shared" si="74"/>
        <v>55.02228022691822</v>
      </c>
      <c r="CY27" s="312">
        <f t="shared" si="75"/>
        <v>64.205309064790086</v>
      </c>
      <c r="DA27">
        <v>64.205297810887402</v>
      </c>
      <c r="DB27" s="306">
        <f t="shared" si="100"/>
        <v>75.316494834683937</v>
      </c>
      <c r="DC27">
        <f t="shared" si="101"/>
        <v>55.02228022691822</v>
      </c>
      <c r="DD27">
        <v>69.63805377950095</v>
      </c>
      <c r="DE27">
        <v>59.678001170376113</v>
      </c>
      <c r="DF27" s="306">
        <f t="shared" si="102"/>
        <v>5.6784410551829865</v>
      </c>
      <c r="DG27" s="306">
        <f t="shared" si="103"/>
        <v>4.6557209434578937</v>
      </c>
      <c r="DK27" s="184">
        <v>0.94415509259259256</v>
      </c>
      <c r="DL27" s="336">
        <f t="shared" si="76"/>
        <v>45278.944155092591</v>
      </c>
      <c r="DM27" s="141" t="s">
        <v>366</v>
      </c>
      <c r="DN27" s="141">
        <v>1.7999999999999999E-2</v>
      </c>
      <c r="DO27" s="141">
        <v>1.4E-2</v>
      </c>
      <c r="DP27" s="141">
        <v>1.4E-2</v>
      </c>
      <c r="DQ27" s="198">
        <v>18.252371579047903</v>
      </c>
      <c r="DR27" s="198">
        <f t="shared" si="8"/>
        <v>1303.7408270748501</v>
      </c>
      <c r="DS27" s="198">
        <f t="shared" si="9"/>
        <v>23.467334887347299</v>
      </c>
      <c r="DT27" s="198">
        <f t="shared" si="10"/>
        <v>1.216824771936527</v>
      </c>
      <c r="DU27" s="198">
        <f t="shared" si="11"/>
        <v>1.4040285830036847</v>
      </c>
      <c r="DV27" s="198">
        <f t="shared" si="12"/>
        <v>22.250510115410773</v>
      </c>
      <c r="DW27" s="198">
        <f t="shared" si="13"/>
        <v>24.871363470350985</v>
      </c>
      <c r="DY27" s="184">
        <v>0.94415509259259256</v>
      </c>
      <c r="DZ27" s="336">
        <f t="shared" si="77"/>
        <v>45278.944155092591</v>
      </c>
      <c r="EA27" s="141" t="s">
        <v>366</v>
      </c>
      <c r="EB27" s="141">
        <v>1.7999999999999999E-2</v>
      </c>
      <c r="EC27" s="141">
        <v>1.4E-2</v>
      </c>
      <c r="ED27" s="141">
        <v>1.4E-2</v>
      </c>
      <c r="EE27" s="198">
        <v>15.727321683690167</v>
      </c>
      <c r="EF27" s="198">
        <f t="shared" si="14"/>
        <v>1123.3801202635834</v>
      </c>
      <c r="EG27" s="198">
        <f t="shared" si="15"/>
        <v>20.2208421647445</v>
      </c>
      <c r="EH27" s="198">
        <f t="shared" si="16"/>
        <v>1.0484881122460112</v>
      </c>
      <c r="EI27" s="198">
        <f t="shared" si="17"/>
        <v>1.2097939756684744</v>
      </c>
      <c r="EJ27" s="198">
        <f t="shared" si="18"/>
        <v>19.172354052498488</v>
      </c>
      <c r="EK27" s="198">
        <f t="shared" si="19"/>
        <v>21.430636140412975</v>
      </c>
      <c r="EM27">
        <v>25.60383200320317</v>
      </c>
      <c r="EN27" s="306">
        <f t="shared" si="78"/>
        <v>24.871363470350985</v>
      </c>
      <c r="EO27" s="306">
        <f t="shared" si="79"/>
        <v>19.172354052498488</v>
      </c>
      <c r="EP27">
        <v>27.13568519997601</v>
      </c>
      <c r="EQ27">
        <v>24.276225899333376</v>
      </c>
      <c r="ER27" s="306">
        <f t="shared" si="80"/>
        <v>-2.2643217296250242</v>
      </c>
      <c r="ES27" s="306">
        <f t="shared" si="81"/>
        <v>5.1038718468348883</v>
      </c>
      <c r="EW27" s="324">
        <v>0.9565393518518519</v>
      </c>
      <c r="EX27" s="335">
        <f t="shared" si="82"/>
        <v>45278.95653935185</v>
      </c>
      <c r="EY27" s="314" t="s">
        <v>370</v>
      </c>
      <c r="EZ27" s="314">
        <v>6.0000000000000001E-3</v>
      </c>
      <c r="FA27" s="314"/>
      <c r="FB27" s="314">
        <v>3.7999999999999999E-2</v>
      </c>
      <c r="FC27" s="328">
        <v>176.87303272970689</v>
      </c>
      <c r="FD27" s="315">
        <f t="shared" si="20"/>
        <v>4654.5534928870238</v>
      </c>
      <c r="FE27" s="315">
        <f t="shared" si="21"/>
        <v>27.927320957322145</v>
      </c>
      <c r="FF27" s="315">
        <f t="shared" si="22"/>
        <v>4.5352059674283822</v>
      </c>
      <c r="FG27" s="315">
        <f t="shared" si="23"/>
        <v>4.7803522359380244</v>
      </c>
      <c r="FH27" s="315">
        <f t="shared" si="24"/>
        <v>23.392114989893763</v>
      </c>
      <c r="FI27" s="315">
        <f t="shared" si="25"/>
        <v>32.70767319326017</v>
      </c>
      <c r="FK27" s="324">
        <v>0.9565393518518519</v>
      </c>
      <c r="FL27" s="335">
        <f t="shared" si="83"/>
        <v>45278.95653935185</v>
      </c>
      <c r="FM27" s="314" t="s">
        <v>370</v>
      </c>
      <c r="FN27" s="314">
        <v>6.0000000000000001E-3</v>
      </c>
      <c r="FO27" s="314"/>
      <c r="FP27" s="314">
        <v>3.7999999999999999E-2</v>
      </c>
      <c r="FQ27" s="328">
        <v>152.09666357950175</v>
      </c>
      <c r="FR27" s="315">
        <f t="shared" si="26"/>
        <v>4002.5437784079409</v>
      </c>
      <c r="FS27" s="315">
        <f t="shared" si="27"/>
        <v>24.015262670447644</v>
      </c>
      <c r="FT27" s="315">
        <f t="shared" si="28"/>
        <v>3.8999144507564552</v>
      </c>
      <c r="FU27" s="315">
        <f t="shared" si="29"/>
        <v>4.1107206372838307</v>
      </c>
      <c r="FV27" s="315">
        <f t="shared" si="30"/>
        <v>20.115348219691189</v>
      </c>
      <c r="FW27" s="315">
        <f t="shared" si="31"/>
        <v>28.125983307731474</v>
      </c>
      <c r="FY27">
        <v>26.38183092560503</v>
      </c>
      <c r="FZ27" s="306">
        <f t="shared" si="84"/>
        <v>32.70767319326017</v>
      </c>
      <c r="GA27" s="306">
        <f t="shared" si="85"/>
        <v>20.115348219691189</v>
      </c>
      <c r="GB27">
        <v>30.897639822780665</v>
      </c>
      <c r="GC27">
        <v>22.097601971874298</v>
      </c>
      <c r="GD27" s="306">
        <f t="shared" si="86"/>
        <v>1.8100333704795055</v>
      </c>
      <c r="GE27" s="306">
        <f t="shared" si="87"/>
        <v>1.9822537521831087</v>
      </c>
      <c r="GI27" s="325">
        <v>7.013888888888889E-3</v>
      </c>
      <c r="GJ27" s="334">
        <f t="shared" si="111"/>
        <v>45279.007013888891</v>
      </c>
      <c r="GK27" s="316" t="s">
        <v>371</v>
      </c>
      <c r="GL27" s="316">
        <v>4.0000000000000001E-3</v>
      </c>
      <c r="GM27" s="316">
        <v>0.03</v>
      </c>
      <c r="GN27" s="316">
        <v>0.03</v>
      </c>
      <c r="GO27" s="317">
        <v>69.507677901413842</v>
      </c>
      <c r="GP27" s="317">
        <f t="shared" si="32"/>
        <v>2316.922596713795</v>
      </c>
      <c r="GQ27" s="317">
        <f t="shared" si="33"/>
        <v>9.2676903868551808</v>
      </c>
      <c r="GR27" s="317">
        <f t="shared" si="34"/>
        <v>2.2421831581101244</v>
      </c>
      <c r="GS27" s="317">
        <f t="shared" si="35"/>
        <v>2.396816479359098</v>
      </c>
      <c r="GT27" s="317">
        <f t="shared" si="36"/>
        <v>7.025507228745056</v>
      </c>
      <c r="GU27" s="317">
        <f t="shared" si="37"/>
        <v>11.664506866214278</v>
      </c>
      <c r="GW27" s="325">
        <v>7.013888888888889E-3</v>
      </c>
      <c r="GX27" s="334">
        <f t="shared" si="112"/>
        <v>45279.007013888891</v>
      </c>
      <c r="GY27" s="316" t="s">
        <v>371</v>
      </c>
      <c r="GZ27" s="316">
        <v>4.0000000000000001E-3</v>
      </c>
      <c r="HA27" s="316">
        <v>0.03</v>
      </c>
      <c r="HB27" s="316">
        <v>0.03</v>
      </c>
      <c r="HC27" s="317">
        <v>57.971859394248469</v>
      </c>
      <c r="HD27" s="317">
        <f t="shared" si="38"/>
        <v>1932.3953131416156</v>
      </c>
      <c r="HE27" s="317">
        <f t="shared" si="39"/>
        <v>7.7295812525664624</v>
      </c>
      <c r="HF27" s="317">
        <f t="shared" si="40"/>
        <v>1.8700599804596283</v>
      </c>
      <c r="HG27" s="317">
        <f t="shared" si="41"/>
        <v>1.9990296342844303</v>
      </c>
      <c r="HH27" s="317">
        <f t="shared" si="42"/>
        <v>5.8595212721068339</v>
      </c>
      <c r="HI27" s="317">
        <f t="shared" si="43"/>
        <v>9.7286108868508929</v>
      </c>
      <c r="HK27">
        <v>8.5358976948426317</v>
      </c>
      <c r="HL27" s="306">
        <f t="shared" si="88"/>
        <v>11.664506866214278</v>
      </c>
      <c r="HM27" s="306">
        <f t="shared" si="89"/>
        <v>5.8595212721068339</v>
      </c>
      <c r="HN27">
        <v>10.743457443508829</v>
      </c>
      <c r="HO27">
        <v>6.4707611557678018</v>
      </c>
      <c r="HP27" s="306">
        <f t="shared" si="90"/>
        <v>0.92104942270544932</v>
      </c>
      <c r="HQ27" s="306">
        <f t="shared" si="91"/>
        <v>0.61123988366096782</v>
      </c>
    </row>
    <row r="28" spans="1:225" x14ac:dyDescent="0.25">
      <c r="A28" s="322">
        <v>2.7858796296296298E-2</v>
      </c>
      <c r="B28" s="339">
        <f t="shared" si="109"/>
        <v>45279.027858796297</v>
      </c>
      <c r="C28" s="309" t="s">
        <v>319</v>
      </c>
      <c r="D28" s="309">
        <v>3.0000000000000001E-3</v>
      </c>
      <c r="E28" s="309">
        <v>1.0999999999999999E-2</v>
      </c>
      <c r="F28" s="309">
        <v>1.0999999999999999E-2</v>
      </c>
      <c r="G28" s="309">
        <v>38.438978106432415</v>
      </c>
      <c r="H28" s="309">
        <f t="shared" si="45"/>
        <v>3494.4525551302199</v>
      </c>
      <c r="I28" s="309">
        <f t="shared" si="106"/>
        <v>10.48335766539066</v>
      </c>
      <c r="J28" s="309">
        <f t="shared" si="0"/>
        <v>3.2032481755360345</v>
      </c>
      <c r="K28" s="309">
        <f t="shared" si="1"/>
        <v>3.8438978106432424</v>
      </c>
      <c r="L28" s="309">
        <f t="shared" si="2"/>
        <v>7.2801094898546257</v>
      </c>
      <c r="M28" s="309">
        <f t="shared" si="3"/>
        <v>14.327255476033901</v>
      </c>
      <c r="O28" s="322">
        <v>2.7858796296296298E-2</v>
      </c>
      <c r="P28" s="339">
        <f t="shared" si="110"/>
        <v>45279.027858796297</v>
      </c>
      <c r="Q28" s="309" t="s">
        <v>319</v>
      </c>
      <c r="R28" s="309">
        <v>3.0000000000000001E-3</v>
      </c>
      <c r="S28" s="309">
        <v>1.0999999999999999E-2</v>
      </c>
      <c r="T28" s="309">
        <v>1.0999999999999999E-2</v>
      </c>
      <c r="U28" s="309">
        <v>31.299481509662268</v>
      </c>
      <c r="V28" s="309">
        <f t="shared" si="47"/>
        <v>2845.4074099692971</v>
      </c>
      <c r="W28" s="309">
        <f t="shared" si="107"/>
        <v>8.5362222299078923</v>
      </c>
      <c r="X28" s="309">
        <f t="shared" si="4"/>
        <v>2.6082901258051887</v>
      </c>
      <c r="Y28" s="309">
        <f t="shared" si="5"/>
        <v>3.1299481509662272</v>
      </c>
      <c r="Z28" s="309">
        <f t="shared" si="6"/>
        <v>5.9279321041027035</v>
      </c>
      <c r="AA28" s="309">
        <f t="shared" si="7"/>
        <v>11.666170380874119</v>
      </c>
      <c r="AC28">
        <v>9.3722657346233227</v>
      </c>
      <c r="AD28">
        <f t="shared" si="48"/>
        <v>14.327255476033901</v>
      </c>
      <c r="AE28">
        <f t="shared" si="49"/>
        <v>5.9279321041027035</v>
      </c>
      <c r="AF28">
        <v>12.808763170651876</v>
      </c>
      <c r="AG28">
        <v>6.5085178712661964</v>
      </c>
      <c r="AH28" s="306">
        <f t="shared" si="50"/>
        <v>1.5184923053820256</v>
      </c>
      <c r="AI28" s="306">
        <f t="shared" si="51"/>
        <v>0.58058576716349286</v>
      </c>
      <c r="AJ28" s="306"/>
      <c r="AM28" s="340">
        <v>0.94040509259259253</v>
      </c>
      <c r="AN28" s="341">
        <f>DATE(2023,12,18) + AM28</f>
        <v>45278.940405092595</v>
      </c>
      <c r="AO28" s="342" t="s">
        <v>324</v>
      </c>
      <c r="AP28" s="342">
        <v>1.4E-2</v>
      </c>
      <c r="AQ28" s="342">
        <v>1.4999999999999999E-2</v>
      </c>
      <c r="AR28" s="342">
        <v>1.4999999999999999E-2</v>
      </c>
      <c r="AS28" s="343">
        <v>36.958977416408857</v>
      </c>
      <c r="AT28" s="343">
        <f t="shared" si="52"/>
        <v>2463.9318277605907</v>
      </c>
      <c r="AU28" s="343">
        <f t="shared" si="53"/>
        <v>34.495045588648274</v>
      </c>
      <c r="AV28" s="343">
        <f t="shared" si="54"/>
        <v>2.3099360885255535</v>
      </c>
      <c r="AW28" s="343">
        <f t="shared" si="55"/>
        <v>2.6399269583149185</v>
      </c>
      <c r="AX28" s="343">
        <f t="shared" si="56"/>
        <v>32.185109500122721</v>
      </c>
      <c r="AY28" s="343">
        <f t="shared" si="57"/>
        <v>37.134972546963191</v>
      </c>
      <c r="BA28" s="340">
        <v>0.94040509259259253</v>
      </c>
      <c r="BB28" s="341">
        <f>DATE(2023,12,18) + BA28</f>
        <v>45278.940405092595</v>
      </c>
      <c r="BC28" s="342" t="s">
        <v>324</v>
      </c>
      <c r="BD28" s="342">
        <v>1.4E-2</v>
      </c>
      <c r="BE28" s="342">
        <v>1.4999999999999999E-2</v>
      </c>
      <c r="BF28" s="342">
        <v>1.4999999999999999E-2</v>
      </c>
      <c r="BG28" s="343">
        <v>32.406150830717571</v>
      </c>
      <c r="BH28" s="343">
        <f t="shared" si="58"/>
        <v>2160.4100553811713</v>
      </c>
      <c r="BI28" s="343">
        <f t="shared" si="59"/>
        <v>30.245740775336401</v>
      </c>
      <c r="BJ28" s="343">
        <f t="shared" si="60"/>
        <v>2.0253844269198482</v>
      </c>
      <c r="BK28" s="343">
        <f t="shared" si="61"/>
        <v>2.3147250593369697</v>
      </c>
      <c r="BL28" s="343">
        <f t="shared" si="62"/>
        <v>28.220356348416551</v>
      </c>
      <c r="BM28" s="343">
        <f t="shared" si="63"/>
        <v>32.560465834673373</v>
      </c>
      <c r="BO28">
        <v>32.908249787636066</v>
      </c>
      <c r="BP28" s="306">
        <f t="shared" si="94"/>
        <v>37.134972546963191</v>
      </c>
      <c r="BQ28" s="306">
        <f t="shared" si="95"/>
        <v>28.220356348416551</v>
      </c>
      <c r="BR28">
        <v>35.426738291791885</v>
      </c>
      <c r="BS28">
        <v>30.704572346499724</v>
      </c>
      <c r="BT28" s="306">
        <f t="shared" si="96"/>
        <v>1.7082342551713054</v>
      </c>
      <c r="BU28" s="306">
        <f t="shared" si="97"/>
        <v>2.4842159980831724</v>
      </c>
      <c r="BY28" s="321">
        <v>0.94254629629629638</v>
      </c>
      <c r="BZ28" s="338">
        <f t="shared" si="98"/>
        <v>45278.942546296297</v>
      </c>
      <c r="CA28" s="311">
        <v>3</v>
      </c>
      <c r="CB28" s="311">
        <v>1.2999999999999999E-2</v>
      </c>
      <c r="CC28" s="311">
        <v>1.0999999999999999E-2</v>
      </c>
      <c r="CD28" s="311">
        <v>1.0999999999999999E-2</v>
      </c>
      <c r="CE28" s="312">
        <v>58.757549161810154</v>
      </c>
      <c r="CF28" s="312">
        <f t="shared" si="64"/>
        <v>5341.5953783463783</v>
      </c>
      <c r="CG28" s="312">
        <f t="shared" si="65"/>
        <v>69.440739918502913</v>
      </c>
      <c r="CH28" s="312">
        <f t="shared" si="66"/>
        <v>4.8964624301508461</v>
      </c>
      <c r="CI28" s="312">
        <f t="shared" si="67"/>
        <v>5.875754916181017</v>
      </c>
      <c r="CJ28" s="312">
        <f t="shared" si="68"/>
        <v>64.544277488352066</v>
      </c>
      <c r="CK28" s="312">
        <f t="shared" si="69"/>
        <v>75.316494834683937</v>
      </c>
      <c r="CM28" s="321">
        <v>0.94254629629629638</v>
      </c>
      <c r="CN28" s="338">
        <f t="shared" si="99"/>
        <v>45278.942546296297</v>
      </c>
      <c r="CO28" s="311">
        <v>3</v>
      </c>
      <c r="CP28" s="311">
        <v>1.2999999999999999E-2</v>
      </c>
      <c r="CQ28" s="311">
        <v>1.0999999999999999E-2</v>
      </c>
      <c r="CR28" s="311">
        <v>1.0999999999999999E-2</v>
      </c>
      <c r="CS28" s="312">
        <v>50.089248206573821</v>
      </c>
      <c r="CT28" s="312">
        <f t="shared" si="70"/>
        <v>4553.5680187794387</v>
      </c>
      <c r="CU28" s="312">
        <f t="shared" si="71"/>
        <v>59.196384244132702</v>
      </c>
      <c r="CV28" s="312">
        <f t="shared" si="72"/>
        <v>4.1741040172144848</v>
      </c>
      <c r="CW28" s="312">
        <f t="shared" si="73"/>
        <v>5.0089248206573833</v>
      </c>
      <c r="CX28" s="312">
        <f t="shared" si="74"/>
        <v>55.02228022691822</v>
      </c>
      <c r="CY28" s="312">
        <f t="shared" si="75"/>
        <v>64.205309064790086</v>
      </c>
      <c r="DA28">
        <v>64.205297810887402</v>
      </c>
      <c r="DB28" s="306">
        <f t="shared" si="100"/>
        <v>75.316494834683937</v>
      </c>
      <c r="DC28">
        <f t="shared" si="101"/>
        <v>55.02228022691822</v>
      </c>
      <c r="DD28">
        <v>69.63805377950095</v>
      </c>
      <c r="DE28">
        <v>59.678001170376113</v>
      </c>
      <c r="DF28" s="306">
        <f t="shared" si="102"/>
        <v>5.6784410551829865</v>
      </c>
      <c r="DG28" s="306">
        <f t="shared" si="103"/>
        <v>4.6557209434578937</v>
      </c>
      <c r="DK28" s="184">
        <v>0.94579861111111108</v>
      </c>
      <c r="DL28" s="336">
        <f t="shared" si="76"/>
        <v>45278.945798611108</v>
      </c>
      <c r="DM28" s="141" t="s">
        <v>366</v>
      </c>
      <c r="DN28" s="141">
        <v>1.7000000000000001E-2</v>
      </c>
      <c r="DO28" s="141">
        <v>1.4E-2</v>
      </c>
      <c r="DP28" s="141">
        <v>1.4E-2</v>
      </c>
      <c r="DQ28" s="198">
        <v>18.252371579047903</v>
      </c>
      <c r="DR28" s="198">
        <f t="shared" si="8"/>
        <v>1303.7408270748501</v>
      </c>
      <c r="DS28" s="198">
        <f t="shared" si="9"/>
        <v>22.163594060272455</v>
      </c>
      <c r="DT28" s="198">
        <f t="shared" si="10"/>
        <v>1.216824771936527</v>
      </c>
      <c r="DU28" s="198">
        <f t="shared" si="11"/>
        <v>1.4040285830036847</v>
      </c>
      <c r="DV28" s="198">
        <f t="shared" si="12"/>
        <v>20.946769288335929</v>
      </c>
      <c r="DW28" s="198">
        <f t="shared" si="13"/>
        <v>23.567622643276138</v>
      </c>
      <c r="DY28" s="184">
        <v>0.94579861111111108</v>
      </c>
      <c r="DZ28" s="336">
        <f t="shared" si="77"/>
        <v>45278.945798611108</v>
      </c>
      <c r="EA28" s="141" t="s">
        <v>366</v>
      </c>
      <c r="EB28" s="141">
        <v>1.7000000000000001E-2</v>
      </c>
      <c r="EC28" s="141">
        <v>1.4E-2</v>
      </c>
      <c r="ED28" s="141">
        <v>1.4E-2</v>
      </c>
      <c r="EE28" s="198">
        <v>15.727321683690167</v>
      </c>
      <c r="EF28" s="198">
        <f t="shared" si="14"/>
        <v>1123.3801202635834</v>
      </c>
      <c r="EG28" s="198">
        <f t="shared" si="15"/>
        <v>19.09746204448092</v>
      </c>
      <c r="EH28" s="198">
        <f t="shared" si="16"/>
        <v>1.0484881122460112</v>
      </c>
      <c r="EI28" s="198">
        <f t="shared" si="17"/>
        <v>1.2097939756684744</v>
      </c>
      <c r="EJ28" s="198">
        <f t="shared" si="18"/>
        <v>18.048973932234908</v>
      </c>
      <c r="EK28" s="198">
        <f t="shared" si="19"/>
        <v>20.307256020149396</v>
      </c>
      <c r="EM28">
        <v>24.181396891914108</v>
      </c>
      <c r="EN28" s="306">
        <f t="shared" si="78"/>
        <v>23.567622643276138</v>
      </c>
      <c r="EO28" s="306">
        <f t="shared" si="79"/>
        <v>18.048973932234908</v>
      </c>
      <c r="EP28">
        <v>25.713250088686948</v>
      </c>
      <c r="EQ28">
        <v>22.853790788044314</v>
      </c>
      <c r="ER28" s="306">
        <f t="shared" si="80"/>
        <v>-2.1456274454108097</v>
      </c>
      <c r="ES28" s="306">
        <f t="shared" si="81"/>
        <v>4.8048168558094062</v>
      </c>
      <c r="EW28" s="324">
        <v>0.95671296296296304</v>
      </c>
      <c r="EX28" s="335">
        <f t="shared" si="82"/>
        <v>45278.956712962965</v>
      </c>
      <c r="EY28" s="314" t="s">
        <v>370</v>
      </c>
      <c r="EZ28" s="314">
        <v>8.9999999999999993E-3</v>
      </c>
      <c r="FA28" s="314"/>
      <c r="FB28" s="314">
        <v>3.7999999999999999E-2</v>
      </c>
      <c r="FC28" s="328">
        <v>176.87303272970689</v>
      </c>
      <c r="FD28" s="315">
        <f t="shared" si="20"/>
        <v>4654.5534928870238</v>
      </c>
      <c r="FE28" s="315">
        <f t="shared" si="21"/>
        <v>41.890981435983214</v>
      </c>
      <c r="FF28" s="315">
        <f t="shared" si="22"/>
        <v>4.5352059674283822</v>
      </c>
      <c r="FG28" s="315">
        <f t="shared" si="23"/>
        <v>4.7803522359380244</v>
      </c>
      <c r="FH28" s="315">
        <f t="shared" si="24"/>
        <v>37.355775468554832</v>
      </c>
      <c r="FI28" s="315">
        <f t="shared" si="25"/>
        <v>46.671333671921239</v>
      </c>
      <c r="FK28" s="324">
        <v>0.95671296296296304</v>
      </c>
      <c r="FL28" s="335">
        <f t="shared" si="83"/>
        <v>45278.956712962965</v>
      </c>
      <c r="FM28" s="314" t="s">
        <v>370</v>
      </c>
      <c r="FN28" s="314">
        <v>8.9999999999999993E-3</v>
      </c>
      <c r="FO28" s="314"/>
      <c r="FP28" s="314">
        <v>3.7999999999999999E-2</v>
      </c>
      <c r="FQ28" s="328">
        <v>152.09666357950175</v>
      </c>
      <c r="FR28" s="315">
        <f t="shared" si="26"/>
        <v>4002.5437784079409</v>
      </c>
      <c r="FS28" s="315">
        <f t="shared" si="27"/>
        <v>36.022894005671468</v>
      </c>
      <c r="FT28" s="315">
        <f t="shared" si="28"/>
        <v>3.8999144507564552</v>
      </c>
      <c r="FU28" s="315">
        <f t="shared" si="29"/>
        <v>4.1107206372838307</v>
      </c>
      <c r="FV28" s="315">
        <f t="shared" si="30"/>
        <v>32.122979554915013</v>
      </c>
      <c r="FW28" s="315">
        <f t="shared" si="31"/>
        <v>40.133614642955301</v>
      </c>
      <c r="FY28">
        <v>39.572746388407545</v>
      </c>
      <c r="FZ28" s="306">
        <f t="shared" si="84"/>
        <v>46.671333671921239</v>
      </c>
      <c r="GA28" s="306">
        <f t="shared" si="85"/>
        <v>32.122979554915013</v>
      </c>
      <c r="GB28">
        <v>44.088555285583183</v>
      </c>
      <c r="GC28">
        <v>35.288517434676812</v>
      </c>
      <c r="GD28" s="306">
        <f t="shared" si="86"/>
        <v>2.582778386338056</v>
      </c>
      <c r="GE28" s="306">
        <f t="shared" si="87"/>
        <v>3.1655378797617999</v>
      </c>
      <c r="GI28" s="325">
        <v>1.0520833333333333E-2</v>
      </c>
      <c r="GJ28" s="334">
        <f t="shared" si="111"/>
        <v>45279.010520833333</v>
      </c>
      <c r="GK28" s="316" t="s">
        <v>371</v>
      </c>
      <c r="GL28" s="316">
        <v>3.0000000000000001E-3</v>
      </c>
      <c r="GM28" s="316">
        <v>0.03</v>
      </c>
      <c r="GN28" s="316">
        <v>0.03</v>
      </c>
      <c r="GO28" s="317">
        <v>69.507677901413842</v>
      </c>
      <c r="GP28" s="317">
        <f t="shared" si="32"/>
        <v>2316.922596713795</v>
      </c>
      <c r="GQ28" s="317">
        <f t="shared" si="33"/>
        <v>6.9507677901413851</v>
      </c>
      <c r="GR28" s="317">
        <f t="shared" si="34"/>
        <v>2.2421831581101244</v>
      </c>
      <c r="GS28" s="317">
        <f t="shared" si="35"/>
        <v>2.396816479359098</v>
      </c>
      <c r="GT28" s="317">
        <f t="shared" si="36"/>
        <v>4.7085846320312612</v>
      </c>
      <c r="GU28" s="317">
        <f t="shared" si="37"/>
        <v>9.3475842695004836</v>
      </c>
      <c r="GW28" s="325">
        <v>1.0520833333333333E-2</v>
      </c>
      <c r="GX28" s="334">
        <f t="shared" si="112"/>
        <v>45279.010520833333</v>
      </c>
      <c r="GY28" s="316" t="s">
        <v>371</v>
      </c>
      <c r="GZ28" s="316">
        <v>3.0000000000000001E-3</v>
      </c>
      <c r="HA28" s="316">
        <v>0.03</v>
      </c>
      <c r="HB28" s="316">
        <v>0.03</v>
      </c>
      <c r="HC28" s="317">
        <v>57.971859394248469</v>
      </c>
      <c r="HD28" s="317">
        <f t="shared" si="38"/>
        <v>1932.3953131416156</v>
      </c>
      <c r="HE28" s="317">
        <f t="shared" si="39"/>
        <v>5.7971859394248471</v>
      </c>
      <c r="HF28" s="317">
        <f t="shared" si="40"/>
        <v>1.8700599804596283</v>
      </c>
      <c r="HG28" s="317">
        <f t="shared" si="41"/>
        <v>1.9990296342844303</v>
      </c>
      <c r="HH28" s="317">
        <f t="shared" si="42"/>
        <v>3.9271259589652185</v>
      </c>
      <c r="HI28" s="317">
        <f t="shared" si="43"/>
        <v>7.7962155737092775</v>
      </c>
      <c r="HK28">
        <v>6.4019232711319738</v>
      </c>
      <c r="HL28" s="306">
        <f t="shared" si="88"/>
        <v>9.3475842695004836</v>
      </c>
      <c r="HM28" s="306">
        <f t="shared" si="89"/>
        <v>3.9271259589652185</v>
      </c>
      <c r="HN28">
        <v>8.6094830197981711</v>
      </c>
      <c r="HO28">
        <v>4.3367867320571438</v>
      </c>
      <c r="HP28" s="306">
        <f t="shared" si="90"/>
        <v>0.7381012497023125</v>
      </c>
      <c r="HQ28" s="306">
        <f t="shared" si="91"/>
        <v>0.40966077309192528</v>
      </c>
    </row>
    <row r="29" spans="1:225" x14ac:dyDescent="0.25">
      <c r="A29" s="322">
        <v>3.1365740740740743E-2</v>
      </c>
      <c r="B29" s="339">
        <f t="shared" si="109"/>
        <v>45279.031365740739</v>
      </c>
      <c r="C29" s="309" t="s">
        <v>319</v>
      </c>
      <c r="D29" s="309">
        <v>2E-3</v>
      </c>
      <c r="E29" s="309">
        <v>1.0999999999999999E-2</v>
      </c>
      <c r="F29" s="309">
        <v>1.0999999999999999E-2</v>
      </c>
      <c r="G29" s="309">
        <v>38.438978106432415</v>
      </c>
      <c r="H29" s="309">
        <f t="shared" si="45"/>
        <v>3494.4525551302199</v>
      </c>
      <c r="I29" s="309">
        <f t="shared" si="106"/>
        <v>6.9889051102604398</v>
      </c>
      <c r="J29" s="309">
        <f t="shared" si="0"/>
        <v>3.2032481755360345</v>
      </c>
      <c r="K29" s="309">
        <f t="shared" si="1"/>
        <v>3.8438978106432424</v>
      </c>
      <c r="L29" s="309">
        <f t="shared" si="2"/>
        <v>3.7856569347244053</v>
      </c>
      <c r="M29" s="309">
        <f t="shared" si="3"/>
        <v>10.832802920903681</v>
      </c>
      <c r="O29" s="322">
        <v>3.1365740740740743E-2</v>
      </c>
      <c r="P29" s="339">
        <f t="shared" si="110"/>
        <v>45279.031365740739</v>
      </c>
      <c r="Q29" s="309" t="s">
        <v>319</v>
      </c>
      <c r="R29" s="309">
        <v>2E-3</v>
      </c>
      <c r="S29" s="309">
        <v>1.0999999999999999E-2</v>
      </c>
      <c r="T29" s="309">
        <v>1.0999999999999999E-2</v>
      </c>
      <c r="U29" s="309">
        <v>31.299481509662268</v>
      </c>
      <c r="V29" s="309">
        <f t="shared" si="47"/>
        <v>2845.4074099692971</v>
      </c>
      <c r="W29" s="309">
        <f t="shared" si="107"/>
        <v>5.6908148199385939</v>
      </c>
      <c r="X29" s="309">
        <f t="shared" si="4"/>
        <v>2.6082901258051887</v>
      </c>
      <c r="Y29" s="309">
        <f t="shared" si="5"/>
        <v>3.1299481509662272</v>
      </c>
      <c r="Z29" s="309">
        <f t="shared" si="6"/>
        <v>3.0825246941334052</v>
      </c>
      <c r="AA29" s="309">
        <f t="shared" si="7"/>
        <v>8.8207629709048216</v>
      </c>
      <c r="AC29">
        <v>6.248177156415549</v>
      </c>
      <c r="AD29">
        <f t="shared" si="48"/>
        <v>10.832802920903681</v>
      </c>
      <c r="AE29">
        <f t="shared" si="49"/>
        <v>3.0825246941334052</v>
      </c>
      <c r="AF29">
        <v>9.6846745924441002</v>
      </c>
      <c r="AG29">
        <v>3.3844292930584228</v>
      </c>
      <c r="AH29" s="306">
        <f t="shared" si="50"/>
        <v>1.1481283284595811</v>
      </c>
      <c r="AI29" s="306">
        <f t="shared" si="51"/>
        <v>0.30190459892501753</v>
      </c>
      <c r="AJ29" s="306"/>
      <c r="AM29" s="340">
        <v>0.94112268518518516</v>
      </c>
      <c r="AN29" s="341">
        <f t="shared" ref="AN29:AN101" si="113">DATE(2023,12,18) + AM29</f>
        <v>45278.941122685188</v>
      </c>
      <c r="AO29" s="342" t="s">
        <v>324</v>
      </c>
      <c r="AP29" s="342">
        <v>1.2999999999999999E-2</v>
      </c>
      <c r="AQ29" s="342">
        <v>1.4999999999999999E-2</v>
      </c>
      <c r="AR29" s="342">
        <v>1.4999999999999999E-2</v>
      </c>
      <c r="AS29" s="343">
        <v>36.958977416408857</v>
      </c>
      <c r="AT29" s="343">
        <f t="shared" si="52"/>
        <v>2463.9318277605907</v>
      </c>
      <c r="AU29" s="343">
        <f t="shared" si="53"/>
        <v>32.031113760887678</v>
      </c>
      <c r="AV29" s="343">
        <f t="shared" si="54"/>
        <v>2.3099360885255535</v>
      </c>
      <c r="AW29" s="343">
        <f t="shared" si="55"/>
        <v>2.6399269583149185</v>
      </c>
      <c r="AX29" s="343">
        <f t="shared" si="56"/>
        <v>29.721177672362124</v>
      </c>
      <c r="AY29" s="343">
        <f t="shared" si="57"/>
        <v>34.671040719202594</v>
      </c>
      <c r="BA29" s="340">
        <v>0.94112268518518516</v>
      </c>
      <c r="BB29" s="341">
        <f t="shared" ref="BB29:BB50" si="114">DATE(2023,12,18) + BA29</f>
        <v>45278.941122685188</v>
      </c>
      <c r="BC29" s="342" t="s">
        <v>324</v>
      </c>
      <c r="BD29" s="342">
        <v>1.2999999999999999E-2</v>
      </c>
      <c r="BE29" s="342">
        <v>1.4999999999999999E-2</v>
      </c>
      <c r="BF29" s="342">
        <v>1.4999999999999999E-2</v>
      </c>
      <c r="BG29" s="343">
        <v>32.406150830717571</v>
      </c>
      <c r="BH29" s="343">
        <f t="shared" si="58"/>
        <v>2160.4100553811713</v>
      </c>
      <c r="BI29" s="343">
        <f t="shared" si="59"/>
        <v>28.085330719955227</v>
      </c>
      <c r="BJ29" s="343">
        <f t="shared" si="60"/>
        <v>2.0253844269198482</v>
      </c>
      <c r="BK29" s="343">
        <f t="shared" si="61"/>
        <v>2.3147250593369697</v>
      </c>
      <c r="BL29" s="343">
        <f t="shared" si="62"/>
        <v>26.059946293035377</v>
      </c>
      <c r="BM29" s="343">
        <f t="shared" si="63"/>
        <v>30.400055779292195</v>
      </c>
      <c r="BO29">
        <v>30.557660517090628</v>
      </c>
      <c r="BP29" s="306">
        <f t="shared" si="94"/>
        <v>34.671040719202594</v>
      </c>
      <c r="BQ29" s="306">
        <f t="shared" si="95"/>
        <v>26.059946293035377</v>
      </c>
      <c r="BR29">
        <v>33.076149021246451</v>
      </c>
      <c r="BS29">
        <v>28.353983075954286</v>
      </c>
      <c r="BT29" s="306">
        <f t="shared" si="96"/>
        <v>1.5948916979561432</v>
      </c>
      <c r="BU29" s="306">
        <f t="shared" si="97"/>
        <v>2.2940367829189086</v>
      </c>
      <c r="BY29" s="321">
        <v>0.9434027777777777</v>
      </c>
      <c r="BZ29" s="338">
        <f t="shared" si="98"/>
        <v>45278.943402777775</v>
      </c>
      <c r="CA29" s="311">
        <v>3</v>
      </c>
      <c r="CB29" s="311">
        <v>1.2E-2</v>
      </c>
      <c r="CC29" s="311">
        <v>1.0999999999999999E-2</v>
      </c>
      <c r="CD29" s="311">
        <v>1.0999999999999999E-2</v>
      </c>
      <c r="CE29" s="312">
        <v>58.757549161810154</v>
      </c>
      <c r="CF29" s="312">
        <f t="shared" si="64"/>
        <v>5341.5953783463783</v>
      </c>
      <c r="CG29" s="312">
        <f t="shared" si="65"/>
        <v>64.099144540156544</v>
      </c>
      <c r="CH29" s="312">
        <f t="shared" si="66"/>
        <v>4.8964624301508461</v>
      </c>
      <c r="CI29" s="312">
        <f t="shared" si="67"/>
        <v>5.875754916181017</v>
      </c>
      <c r="CJ29" s="312">
        <f t="shared" si="68"/>
        <v>59.202682110005696</v>
      </c>
      <c r="CK29" s="312">
        <f t="shared" si="69"/>
        <v>69.974899456337567</v>
      </c>
      <c r="CM29" s="321">
        <v>0.9434027777777777</v>
      </c>
      <c r="CN29" s="338">
        <f t="shared" si="99"/>
        <v>45278.943402777775</v>
      </c>
      <c r="CO29" s="311">
        <v>3</v>
      </c>
      <c r="CP29" s="311">
        <v>1.2E-2</v>
      </c>
      <c r="CQ29" s="311">
        <v>1.0999999999999999E-2</v>
      </c>
      <c r="CR29" s="311">
        <v>1.0999999999999999E-2</v>
      </c>
      <c r="CS29" s="312">
        <v>50.089248206573821</v>
      </c>
      <c r="CT29" s="312">
        <f t="shared" si="70"/>
        <v>4553.5680187794387</v>
      </c>
      <c r="CU29" s="312">
        <f t="shared" si="71"/>
        <v>54.642816225353265</v>
      </c>
      <c r="CV29" s="312">
        <f t="shared" si="72"/>
        <v>4.1741040172144848</v>
      </c>
      <c r="CW29" s="312">
        <f t="shared" si="73"/>
        <v>5.0089248206573833</v>
      </c>
      <c r="CX29" s="312">
        <f t="shared" si="74"/>
        <v>50.468712208138783</v>
      </c>
      <c r="CY29" s="312">
        <f t="shared" si="75"/>
        <v>59.651741046010649</v>
      </c>
      <c r="DA29">
        <v>59.266428748511451</v>
      </c>
      <c r="DB29" s="306">
        <f t="shared" si="100"/>
        <v>69.974899456337567</v>
      </c>
      <c r="DC29">
        <f t="shared" si="101"/>
        <v>50.468712208138783</v>
      </c>
      <c r="DD29">
        <v>64.699184717125007</v>
      </c>
      <c r="DE29">
        <v>54.739132108000163</v>
      </c>
      <c r="DF29" s="306">
        <f t="shared" si="102"/>
        <v>5.2757147392125603</v>
      </c>
      <c r="DG29" s="306">
        <f t="shared" si="103"/>
        <v>4.2704198998613805</v>
      </c>
      <c r="DK29" s="184">
        <v>0.94796296296296301</v>
      </c>
      <c r="DL29" s="336">
        <f t="shared" si="76"/>
        <v>45278.947962962964</v>
      </c>
      <c r="DM29" s="141" t="s">
        <v>366</v>
      </c>
      <c r="DN29" s="141">
        <v>1.4999999999999999E-2</v>
      </c>
      <c r="DO29" s="141">
        <v>1.4E-2</v>
      </c>
      <c r="DP29" s="141">
        <v>1.4E-2</v>
      </c>
      <c r="DQ29" s="198">
        <v>18.252371579047903</v>
      </c>
      <c r="DR29" s="198">
        <f t="shared" si="8"/>
        <v>1303.7408270748501</v>
      </c>
      <c r="DS29" s="198">
        <f t="shared" si="9"/>
        <v>19.55611240612275</v>
      </c>
      <c r="DT29" s="198">
        <f t="shared" si="10"/>
        <v>1.216824771936527</v>
      </c>
      <c r="DU29" s="198">
        <f t="shared" si="11"/>
        <v>1.4040285830036847</v>
      </c>
      <c r="DV29" s="198">
        <f t="shared" si="12"/>
        <v>18.339287634186224</v>
      </c>
      <c r="DW29" s="198">
        <f t="shared" si="13"/>
        <v>20.960140989126437</v>
      </c>
      <c r="DY29" s="184">
        <v>0.94796296296296301</v>
      </c>
      <c r="DZ29" s="336">
        <f t="shared" si="77"/>
        <v>45278.947962962964</v>
      </c>
      <c r="EA29" s="141" t="s">
        <v>366</v>
      </c>
      <c r="EB29" s="141">
        <v>1.4999999999999999E-2</v>
      </c>
      <c r="EC29" s="141">
        <v>1.4E-2</v>
      </c>
      <c r="ED29" s="141">
        <v>1.4E-2</v>
      </c>
      <c r="EE29" s="198">
        <v>15.727321683690167</v>
      </c>
      <c r="EF29" s="198">
        <f t="shared" si="14"/>
        <v>1123.3801202635834</v>
      </c>
      <c r="EG29" s="198">
        <f t="shared" si="15"/>
        <v>16.850701803953751</v>
      </c>
      <c r="EH29" s="198">
        <f t="shared" si="16"/>
        <v>1.0484881122460112</v>
      </c>
      <c r="EI29" s="198">
        <f t="shared" si="17"/>
        <v>1.2097939756684744</v>
      </c>
      <c r="EJ29" s="198">
        <f t="shared" si="18"/>
        <v>15.80221369170774</v>
      </c>
      <c r="EK29" s="198">
        <f t="shared" si="19"/>
        <v>18.060495779622226</v>
      </c>
      <c r="EM29">
        <v>21.336526669335978</v>
      </c>
      <c r="EN29" s="306">
        <f t="shared" si="78"/>
        <v>20.960140989126437</v>
      </c>
      <c r="EO29" s="306">
        <f t="shared" si="79"/>
        <v>15.80221369170774</v>
      </c>
      <c r="EP29">
        <v>22.868379866108818</v>
      </c>
      <c r="EQ29">
        <v>20.008920565466184</v>
      </c>
      <c r="ER29" s="306">
        <f t="shared" si="80"/>
        <v>-1.9082388769823808</v>
      </c>
      <c r="ES29" s="306">
        <f t="shared" si="81"/>
        <v>4.2067068737584439</v>
      </c>
      <c r="EW29" s="324">
        <v>0.95685185185185195</v>
      </c>
      <c r="EX29" s="335">
        <f t="shared" si="82"/>
        <v>45278.95685185185</v>
      </c>
      <c r="EY29" s="314" t="s">
        <v>370</v>
      </c>
      <c r="EZ29" s="314">
        <v>7.0000000000000001E-3</v>
      </c>
      <c r="FA29" s="314"/>
      <c r="FB29" s="314">
        <v>3.7999999999999999E-2</v>
      </c>
      <c r="FC29" s="328">
        <v>176.87303272970689</v>
      </c>
      <c r="FD29" s="315">
        <f t="shared" si="20"/>
        <v>4654.5534928870238</v>
      </c>
      <c r="FE29" s="315">
        <f t="shared" si="21"/>
        <v>32.58187445020917</v>
      </c>
      <c r="FF29" s="315">
        <f t="shared" si="22"/>
        <v>4.5352059674283822</v>
      </c>
      <c r="FG29" s="315">
        <f t="shared" si="23"/>
        <v>4.7803522359380244</v>
      </c>
      <c r="FH29" s="315">
        <f t="shared" si="24"/>
        <v>28.046668482780788</v>
      </c>
      <c r="FI29" s="315">
        <f t="shared" si="25"/>
        <v>37.362226686147196</v>
      </c>
      <c r="FK29" s="324">
        <v>0.95685185185185195</v>
      </c>
      <c r="FL29" s="335">
        <f t="shared" si="83"/>
        <v>45278.95685185185</v>
      </c>
      <c r="FM29" s="314" t="s">
        <v>370</v>
      </c>
      <c r="FN29" s="314">
        <v>7.0000000000000001E-3</v>
      </c>
      <c r="FO29" s="314"/>
      <c r="FP29" s="314">
        <v>3.7999999999999999E-2</v>
      </c>
      <c r="FQ29" s="328">
        <v>152.09666357950175</v>
      </c>
      <c r="FR29" s="315">
        <f t="shared" si="26"/>
        <v>4002.5437784079409</v>
      </c>
      <c r="FS29" s="315">
        <f t="shared" si="27"/>
        <v>28.017806448855588</v>
      </c>
      <c r="FT29" s="315">
        <f t="shared" si="28"/>
        <v>3.8999144507564552</v>
      </c>
      <c r="FU29" s="315">
        <f t="shared" si="29"/>
        <v>4.1107206372838307</v>
      </c>
      <c r="FV29" s="315">
        <f t="shared" si="30"/>
        <v>24.117891998099132</v>
      </c>
      <c r="FW29" s="315">
        <f t="shared" si="31"/>
        <v>32.128527086139421</v>
      </c>
      <c r="FY29">
        <v>30.778802746539203</v>
      </c>
      <c r="FZ29" s="306">
        <f t="shared" si="84"/>
        <v>37.362226686147196</v>
      </c>
      <c r="GA29" s="306">
        <f t="shared" si="85"/>
        <v>24.117891998099132</v>
      </c>
      <c r="GB29">
        <v>35.294611643714838</v>
      </c>
      <c r="GC29">
        <v>26.49457379280847</v>
      </c>
      <c r="GD29" s="306">
        <f t="shared" si="86"/>
        <v>2.0676150424323581</v>
      </c>
      <c r="GE29" s="306">
        <f t="shared" si="87"/>
        <v>2.3766817947093379</v>
      </c>
      <c r="GI29" s="325">
        <v>1.3958333333333335E-2</v>
      </c>
      <c r="GJ29" s="334">
        <f t="shared" si="111"/>
        <v>45279.013958333337</v>
      </c>
      <c r="GK29" s="316" t="s">
        <v>371</v>
      </c>
      <c r="GL29" s="316">
        <v>5.0000000000000001E-3</v>
      </c>
      <c r="GM29" s="316">
        <v>0.03</v>
      </c>
      <c r="GN29" s="316">
        <v>0.03</v>
      </c>
      <c r="GO29" s="317">
        <v>69.507677901413842</v>
      </c>
      <c r="GP29" s="317">
        <f t="shared" si="32"/>
        <v>2316.922596713795</v>
      </c>
      <c r="GQ29" s="317">
        <f t="shared" si="33"/>
        <v>11.584612983568976</v>
      </c>
      <c r="GR29" s="317">
        <f t="shared" si="34"/>
        <v>2.2421831581101244</v>
      </c>
      <c r="GS29" s="317">
        <f t="shared" si="35"/>
        <v>2.396816479359098</v>
      </c>
      <c r="GT29" s="317">
        <f t="shared" si="36"/>
        <v>9.3424298254588507</v>
      </c>
      <c r="GU29" s="317">
        <f t="shared" si="37"/>
        <v>13.981429462928073</v>
      </c>
      <c r="GW29" s="325">
        <v>1.3958333333333335E-2</v>
      </c>
      <c r="GX29" s="334">
        <f t="shared" si="112"/>
        <v>45279.013958333337</v>
      </c>
      <c r="GY29" s="316" t="s">
        <v>371</v>
      </c>
      <c r="GZ29" s="316">
        <v>5.0000000000000001E-3</v>
      </c>
      <c r="HA29" s="316">
        <v>0.03</v>
      </c>
      <c r="HB29" s="316">
        <v>0.03</v>
      </c>
      <c r="HC29" s="317">
        <v>57.971859394248469</v>
      </c>
      <c r="HD29" s="317">
        <f t="shared" si="38"/>
        <v>1932.3953131416156</v>
      </c>
      <c r="HE29" s="317">
        <f t="shared" si="39"/>
        <v>9.6619765657080787</v>
      </c>
      <c r="HF29" s="317">
        <f t="shared" si="40"/>
        <v>1.8700599804596283</v>
      </c>
      <c r="HG29" s="317">
        <f t="shared" si="41"/>
        <v>1.9990296342844303</v>
      </c>
      <c r="HH29" s="317">
        <f t="shared" si="42"/>
        <v>7.7919165852484502</v>
      </c>
      <c r="HI29" s="317">
        <f t="shared" si="43"/>
        <v>11.661006199992508</v>
      </c>
      <c r="HK29">
        <v>10.66987211855329</v>
      </c>
      <c r="HL29" s="306">
        <f t="shared" si="88"/>
        <v>13.981429462928073</v>
      </c>
      <c r="HM29" s="306">
        <f t="shared" si="89"/>
        <v>7.7919165852484502</v>
      </c>
      <c r="HN29">
        <v>12.877431867219487</v>
      </c>
      <c r="HO29">
        <v>8.6047355794784597</v>
      </c>
      <c r="HP29" s="306">
        <f t="shared" si="90"/>
        <v>1.1039975957085861</v>
      </c>
      <c r="HQ29" s="306">
        <f t="shared" si="91"/>
        <v>0.81281899423000947</v>
      </c>
    </row>
    <row r="30" spans="1:225" x14ac:dyDescent="0.25">
      <c r="A30" s="322">
        <v>3.4780092592592592E-2</v>
      </c>
      <c r="B30" s="339">
        <f t="shared" si="109"/>
        <v>45279.034780092596</v>
      </c>
      <c r="C30" s="309" t="s">
        <v>319</v>
      </c>
      <c r="D30" s="309">
        <v>3.0000000000000001E-3</v>
      </c>
      <c r="E30" s="309">
        <v>1.0999999999999999E-2</v>
      </c>
      <c r="F30" s="309">
        <v>1.0999999999999999E-2</v>
      </c>
      <c r="G30" s="309">
        <v>38.438978106432415</v>
      </c>
      <c r="H30" s="309">
        <f t="shared" si="45"/>
        <v>3494.4525551302199</v>
      </c>
      <c r="I30" s="309">
        <f t="shared" si="106"/>
        <v>10.48335766539066</v>
      </c>
      <c r="J30" s="309">
        <f t="shared" si="0"/>
        <v>3.2032481755360345</v>
      </c>
      <c r="K30" s="309">
        <f t="shared" si="1"/>
        <v>3.8438978106432424</v>
      </c>
      <c r="L30" s="309">
        <f t="shared" si="2"/>
        <v>7.2801094898546257</v>
      </c>
      <c r="M30" s="309">
        <f t="shared" si="3"/>
        <v>14.327255476033901</v>
      </c>
      <c r="O30" s="322">
        <v>3.4780092592592592E-2</v>
      </c>
      <c r="P30" s="339">
        <f t="shared" si="110"/>
        <v>45279.034780092596</v>
      </c>
      <c r="Q30" s="309" t="s">
        <v>319</v>
      </c>
      <c r="R30" s="309">
        <v>3.0000000000000001E-3</v>
      </c>
      <c r="S30" s="309">
        <v>1.0999999999999999E-2</v>
      </c>
      <c r="T30" s="309">
        <v>1.0999999999999999E-2</v>
      </c>
      <c r="U30" s="309">
        <v>31.299481509662268</v>
      </c>
      <c r="V30" s="309">
        <f t="shared" si="47"/>
        <v>2845.4074099692971</v>
      </c>
      <c r="W30" s="309">
        <f t="shared" si="107"/>
        <v>8.5362222299078923</v>
      </c>
      <c r="X30" s="309">
        <f t="shared" si="4"/>
        <v>2.6082901258051887</v>
      </c>
      <c r="Y30" s="309">
        <f t="shared" si="5"/>
        <v>3.1299481509662272</v>
      </c>
      <c r="Z30" s="309">
        <f t="shared" si="6"/>
        <v>5.9279321041027035</v>
      </c>
      <c r="AA30" s="309">
        <f t="shared" si="7"/>
        <v>11.666170380874119</v>
      </c>
      <c r="AC30">
        <v>9.3722657346233227</v>
      </c>
      <c r="AD30">
        <f t="shared" si="48"/>
        <v>14.327255476033901</v>
      </c>
      <c r="AE30">
        <f t="shared" si="49"/>
        <v>5.9279321041027035</v>
      </c>
      <c r="AF30">
        <v>12.808763170651876</v>
      </c>
      <c r="AG30">
        <v>6.5085178712661964</v>
      </c>
      <c r="AH30" s="306">
        <f t="shared" si="50"/>
        <v>1.5184923053820256</v>
      </c>
      <c r="AI30" s="306">
        <f t="shared" si="51"/>
        <v>0.58058576716349286</v>
      </c>
      <c r="AJ30" s="306"/>
      <c r="AM30" s="340">
        <v>0.94190972222222225</v>
      </c>
      <c r="AN30" s="341">
        <f t="shared" si="113"/>
        <v>45278.94190972222</v>
      </c>
      <c r="AO30" s="342" t="s">
        <v>324</v>
      </c>
      <c r="AP30" s="342">
        <v>1.0999999999999999E-2</v>
      </c>
      <c r="AQ30" s="342">
        <v>1.4999999999999999E-2</v>
      </c>
      <c r="AR30" s="342">
        <v>1.4999999999999999E-2</v>
      </c>
      <c r="AS30" s="343">
        <v>36.958977416408857</v>
      </c>
      <c r="AT30" s="343">
        <f t="shared" si="52"/>
        <v>2463.9318277605907</v>
      </c>
      <c r="AU30" s="343">
        <f t="shared" si="53"/>
        <v>27.103250105366495</v>
      </c>
      <c r="AV30" s="343">
        <f t="shared" si="54"/>
        <v>2.3099360885255535</v>
      </c>
      <c r="AW30" s="343">
        <f t="shared" si="55"/>
        <v>2.6399269583149185</v>
      </c>
      <c r="AX30" s="343">
        <f t="shared" si="56"/>
        <v>24.793314016840942</v>
      </c>
      <c r="AY30" s="343">
        <f t="shared" si="57"/>
        <v>29.743177063681415</v>
      </c>
      <c r="BA30" s="340">
        <v>0.94190972222222225</v>
      </c>
      <c r="BB30" s="341">
        <f t="shared" si="114"/>
        <v>45278.94190972222</v>
      </c>
      <c r="BC30" s="342" t="s">
        <v>324</v>
      </c>
      <c r="BD30" s="342">
        <v>1.0999999999999999E-2</v>
      </c>
      <c r="BE30" s="342">
        <v>1.4999999999999999E-2</v>
      </c>
      <c r="BF30" s="342">
        <v>1.4999999999999999E-2</v>
      </c>
      <c r="BG30" s="343">
        <v>32.406150830717571</v>
      </c>
      <c r="BH30" s="343">
        <f t="shared" si="58"/>
        <v>2160.4100553811713</v>
      </c>
      <c r="BI30" s="343">
        <f t="shared" si="59"/>
        <v>23.764510609192882</v>
      </c>
      <c r="BJ30" s="343">
        <f t="shared" si="60"/>
        <v>2.0253844269198482</v>
      </c>
      <c r="BK30" s="343">
        <f t="shared" si="61"/>
        <v>2.3147250593369697</v>
      </c>
      <c r="BL30" s="343">
        <f t="shared" si="62"/>
        <v>21.739126182273033</v>
      </c>
      <c r="BM30" s="343">
        <f t="shared" si="63"/>
        <v>26.079235668529851</v>
      </c>
      <c r="BO30">
        <v>25.856481975999763</v>
      </c>
      <c r="BP30" s="306">
        <f t="shared" si="94"/>
        <v>29.743177063681415</v>
      </c>
      <c r="BQ30" s="306">
        <f t="shared" si="95"/>
        <v>21.739126182273033</v>
      </c>
      <c r="BR30">
        <v>28.374970480155586</v>
      </c>
      <c r="BS30">
        <v>23.652804534863421</v>
      </c>
      <c r="BT30" s="306">
        <f t="shared" si="96"/>
        <v>1.3682065835258292</v>
      </c>
      <c r="BU30" s="306">
        <f t="shared" si="97"/>
        <v>1.913678352590388</v>
      </c>
      <c r="BY30" s="321">
        <v>0.94415509259259256</v>
      </c>
      <c r="BZ30" s="338">
        <f t="shared" si="98"/>
        <v>45278.944155092591</v>
      </c>
      <c r="CA30" s="311">
        <v>3</v>
      </c>
      <c r="CB30" s="311">
        <v>1.2999999999999999E-2</v>
      </c>
      <c r="CC30" s="311">
        <v>1.0999999999999999E-2</v>
      </c>
      <c r="CD30" s="311">
        <v>1.0999999999999999E-2</v>
      </c>
      <c r="CE30" s="312">
        <v>58.757549161810154</v>
      </c>
      <c r="CF30" s="312">
        <f t="shared" si="64"/>
        <v>5341.5953783463783</v>
      </c>
      <c r="CG30" s="312">
        <f t="shared" si="65"/>
        <v>69.440739918502913</v>
      </c>
      <c r="CH30" s="312">
        <f t="shared" si="66"/>
        <v>4.8964624301508461</v>
      </c>
      <c r="CI30" s="312">
        <f t="shared" si="67"/>
        <v>5.875754916181017</v>
      </c>
      <c r="CJ30" s="312">
        <f t="shared" si="68"/>
        <v>64.544277488352066</v>
      </c>
      <c r="CK30" s="312">
        <f t="shared" si="69"/>
        <v>75.316494834683937</v>
      </c>
      <c r="CM30" s="321">
        <v>0.94415509259259256</v>
      </c>
      <c r="CN30" s="338">
        <f t="shared" si="99"/>
        <v>45278.944155092591</v>
      </c>
      <c r="CO30" s="311">
        <v>3</v>
      </c>
      <c r="CP30" s="311">
        <v>1.2999999999999999E-2</v>
      </c>
      <c r="CQ30" s="311">
        <v>1.0999999999999999E-2</v>
      </c>
      <c r="CR30" s="311">
        <v>1.0999999999999999E-2</v>
      </c>
      <c r="CS30" s="312">
        <v>50.089248206573821</v>
      </c>
      <c r="CT30" s="312">
        <f t="shared" si="70"/>
        <v>4553.5680187794387</v>
      </c>
      <c r="CU30" s="312">
        <f t="shared" si="71"/>
        <v>59.196384244132702</v>
      </c>
      <c r="CV30" s="312">
        <f t="shared" si="72"/>
        <v>4.1741040172144848</v>
      </c>
      <c r="CW30" s="312">
        <f t="shared" si="73"/>
        <v>5.0089248206573833</v>
      </c>
      <c r="CX30" s="312">
        <f t="shared" si="74"/>
        <v>55.02228022691822</v>
      </c>
      <c r="CY30" s="312">
        <f t="shared" si="75"/>
        <v>64.205309064790086</v>
      </c>
      <c r="DA30">
        <v>64.205297810887402</v>
      </c>
      <c r="DB30" s="306">
        <f t="shared" si="100"/>
        <v>75.316494834683937</v>
      </c>
      <c r="DC30">
        <f t="shared" si="101"/>
        <v>55.02228022691822</v>
      </c>
      <c r="DD30">
        <v>69.63805377950095</v>
      </c>
      <c r="DE30">
        <v>59.678001170376113</v>
      </c>
      <c r="DF30" s="306">
        <f t="shared" si="102"/>
        <v>5.6784410551829865</v>
      </c>
      <c r="DG30" s="306">
        <f t="shared" si="103"/>
        <v>4.6557209434578937</v>
      </c>
      <c r="DK30" s="184">
        <v>0.94974537037037043</v>
      </c>
      <c r="DL30" s="336">
        <f t="shared" si="76"/>
        <v>45278.949745370373</v>
      </c>
      <c r="DM30" s="141" t="s">
        <v>366</v>
      </c>
      <c r="DN30" s="141">
        <v>1.6E-2</v>
      </c>
      <c r="DO30" s="141">
        <v>1.4E-2</v>
      </c>
      <c r="DP30" s="141">
        <v>1.4E-2</v>
      </c>
      <c r="DQ30" s="198">
        <v>18.252371579047903</v>
      </c>
      <c r="DR30" s="198">
        <f t="shared" si="8"/>
        <v>1303.7408270748501</v>
      </c>
      <c r="DS30" s="198">
        <f t="shared" si="9"/>
        <v>20.859853233197601</v>
      </c>
      <c r="DT30" s="198">
        <f t="shared" si="10"/>
        <v>1.216824771936527</v>
      </c>
      <c r="DU30" s="198">
        <f t="shared" si="11"/>
        <v>1.4040285830036847</v>
      </c>
      <c r="DV30" s="198">
        <f t="shared" si="12"/>
        <v>19.643028461261075</v>
      </c>
      <c r="DW30" s="198">
        <f t="shared" si="13"/>
        <v>22.263881816201284</v>
      </c>
      <c r="DY30" s="184">
        <v>0.94974537037037043</v>
      </c>
      <c r="DZ30" s="336">
        <f t="shared" si="77"/>
        <v>45278.949745370373</v>
      </c>
      <c r="EA30" s="141" t="s">
        <v>366</v>
      </c>
      <c r="EB30" s="141">
        <v>1.6E-2</v>
      </c>
      <c r="EC30" s="141">
        <v>1.4E-2</v>
      </c>
      <c r="ED30" s="141">
        <v>1.4E-2</v>
      </c>
      <c r="EE30" s="198">
        <v>15.727321683690167</v>
      </c>
      <c r="EF30" s="198">
        <f t="shared" si="14"/>
        <v>1123.3801202635834</v>
      </c>
      <c r="EG30" s="198">
        <f t="shared" si="15"/>
        <v>17.974081924217334</v>
      </c>
      <c r="EH30" s="198">
        <f t="shared" si="16"/>
        <v>1.0484881122460112</v>
      </c>
      <c r="EI30" s="198">
        <f t="shared" si="17"/>
        <v>1.2097939756684744</v>
      </c>
      <c r="EJ30" s="198">
        <f t="shared" si="18"/>
        <v>16.925593811971321</v>
      </c>
      <c r="EK30" s="198">
        <f t="shared" si="19"/>
        <v>19.183875899885809</v>
      </c>
      <c r="EM30">
        <v>22.758961780625043</v>
      </c>
      <c r="EN30" s="306">
        <f t="shared" si="78"/>
        <v>22.263881816201284</v>
      </c>
      <c r="EO30" s="306">
        <f t="shared" si="79"/>
        <v>16.925593811971321</v>
      </c>
      <c r="EP30">
        <v>24.290814977397883</v>
      </c>
      <c r="EQ30">
        <v>21.431355676755249</v>
      </c>
      <c r="ER30" s="306">
        <f t="shared" si="80"/>
        <v>-2.0269331611965988</v>
      </c>
      <c r="ES30" s="306">
        <f t="shared" si="81"/>
        <v>4.5057618647839277</v>
      </c>
      <c r="EW30" s="324">
        <v>0.9569212962962963</v>
      </c>
      <c r="EX30" s="335">
        <f t="shared" si="82"/>
        <v>45278.956921296296</v>
      </c>
      <c r="EY30" s="314" t="s">
        <v>370</v>
      </c>
      <c r="EZ30" s="314">
        <v>8.0000000000000002E-3</v>
      </c>
      <c r="FA30" s="314"/>
      <c r="FB30" s="314">
        <v>3.7999999999999999E-2</v>
      </c>
      <c r="FC30" s="328">
        <v>176.87303272970689</v>
      </c>
      <c r="FD30" s="315">
        <f t="shared" si="20"/>
        <v>4654.5534928870238</v>
      </c>
      <c r="FE30" s="315">
        <f t="shared" si="21"/>
        <v>37.236427943096189</v>
      </c>
      <c r="FF30" s="315">
        <f t="shared" si="22"/>
        <v>4.5352059674283822</v>
      </c>
      <c r="FG30" s="315">
        <f t="shared" si="23"/>
        <v>4.7803522359380244</v>
      </c>
      <c r="FH30" s="315">
        <f t="shared" si="24"/>
        <v>32.701221975667806</v>
      </c>
      <c r="FI30" s="315">
        <f t="shared" si="25"/>
        <v>42.016780179034214</v>
      </c>
      <c r="FK30" s="324">
        <v>0.9569212962962963</v>
      </c>
      <c r="FL30" s="335">
        <f t="shared" si="83"/>
        <v>45278.956921296296</v>
      </c>
      <c r="FM30" s="314" t="s">
        <v>370</v>
      </c>
      <c r="FN30" s="314">
        <v>8.0000000000000002E-3</v>
      </c>
      <c r="FO30" s="314"/>
      <c r="FP30" s="314">
        <v>3.7999999999999999E-2</v>
      </c>
      <c r="FQ30" s="328">
        <v>152.09666357950175</v>
      </c>
      <c r="FR30" s="315">
        <f t="shared" si="26"/>
        <v>4002.5437784079409</v>
      </c>
      <c r="FS30" s="315">
        <f t="shared" si="27"/>
        <v>32.020350227263528</v>
      </c>
      <c r="FT30" s="315">
        <f t="shared" si="28"/>
        <v>3.8999144507564552</v>
      </c>
      <c r="FU30" s="315">
        <f t="shared" si="29"/>
        <v>4.1107206372838307</v>
      </c>
      <c r="FV30" s="315">
        <f t="shared" si="30"/>
        <v>28.120435776507072</v>
      </c>
      <c r="FW30" s="315">
        <f t="shared" si="31"/>
        <v>36.131070864547361</v>
      </c>
      <c r="FY30">
        <v>35.175774567473375</v>
      </c>
      <c r="FZ30" s="306">
        <f t="shared" si="84"/>
        <v>42.016780179034214</v>
      </c>
      <c r="GA30" s="306">
        <f t="shared" si="85"/>
        <v>28.120435776507072</v>
      </c>
      <c r="GB30">
        <v>39.691583464649014</v>
      </c>
      <c r="GC30">
        <v>30.891545613742643</v>
      </c>
      <c r="GD30" s="306">
        <f t="shared" si="86"/>
        <v>2.3251967143851999</v>
      </c>
      <c r="GE30" s="306">
        <f t="shared" si="87"/>
        <v>2.7711098372355707</v>
      </c>
      <c r="GI30" s="325">
        <v>1.7488425925925925E-2</v>
      </c>
      <c r="GJ30" s="334">
        <f t="shared" si="111"/>
        <v>45279.017488425925</v>
      </c>
      <c r="GK30" s="316" t="s">
        <v>371</v>
      </c>
      <c r="GL30" s="316">
        <v>5.0000000000000001E-3</v>
      </c>
      <c r="GM30" s="316">
        <v>0.03</v>
      </c>
      <c r="GN30" s="316">
        <v>0.03</v>
      </c>
      <c r="GO30" s="317">
        <v>69.507677901413842</v>
      </c>
      <c r="GP30" s="317">
        <f t="shared" si="32"/>
        <v>2316.922596713795</v>
      </c>
      <c r="GQ30" s="317">
        <f t="shared" si="33"/>
        <v>11.584612983568976</v>
      </c>
      <c r="GR30" s="317">
        <f t="shared" si="34"/>
        <v>2.2421831581101244</v>
      </c>
      <c r="GS30" s="317">
        <f t="shared" si="35"/>
        <v>2.396816479359098</v>
      </c>
      <c r="GT30" s="317">
        <f t="shared" si="36"/>
        <v>9.3424298254588507</v>
      </c>
      <c r="GU30" s="317">
        <f t="shared" si="37"/>
        <v>13.981429462928073</v>
      </c>
      <c r="GW30" s="325">
        <v>1.7488425925925925E-2</v>
      </c>
      <c r="GX30" s="334">
        <f t="shared" si="112"/>
        <v>45279.017488425925</v>
      </c>
      <c r="GY30" s="316" t="s">
        <v>371</v>
      </c>
      <c r="GZ30" s="316">
        <v>5.0000000000000001E-3</v>
      </c>
      <c r="HA30" s="316">
        <v>0.03</v>
      </c>
      <c r="HB30" s="316">
        <v>0.03</v>
      </c>
      <c r="HC30" s="317">
        <v>57.971859394248469</v>
      </c>
      <c r="HD30" s="317">
        <f t="shared" si="38"/>
        <v>1932.3953131416156</v>
      </c>
      <c r="HE30" s="317">
        <f t="shared" si="39"/>
        <v>9.6619765657080787</v>
      </c>
      <c r="HF30" s="317">
        <f t="shared" si="40"/>
        <v>1.8700599804596283</v>
      </c>
      <c r="HG30" s="317">
        <f t="shared" si="41"/>
        <v>1.9990296342844303</v>
      </c>
      <c r="HH30" s="317">
        <f t="shared" si="42"/>
        <v>7.7919165852484502</v>
      </c>
      <c r="HI30" s="317">
        <f t="shared" si="43"/>
        <v>11.661006199992508</v>
      </c>
      <c r="HK30">
        <v>10.66987211855329</v>
      </c>
      <c r="HL30" s="306">
        <f t="shared" si="88"/>
        <v>13.981429462928073</v>
      </c>
      <c r="HM30" s="306">
        <f t="shared" si="89"/>
        <v>7.7919165852484502</v>
      </c>
      <c r="HN30">
        <v>12.877431867219487</v>
      </c>
      <c r="HO30">
        <v>8.6047355794784597</v>
      </c>
      <c r="HP30" s="306">
        <f t="shared" si="90"/>
        <v>1.1039975957085861</v>
      </c>
      <c r="HQ30" s="306">
        <f t="shared" si="91"/>
        <v>0.81281899423000947</v>
      </c>
    </row>
    <row r="31" spans="1:225" ht="15.75" thickBot="1" x14ac:dyDescent="0.3">
      <c r="A31" s="346">
        <v>3.8310185185185183E-2</v>
      </c>
      <c r="B31" s="347">
        <f t="shared" si="109"/>
        <v>45279.038310185184</v>
      </c>
      <c r="C31" s="348" t="s">
        <v>319</v>
      </c>
      <c r="D31" s="348">
        <v>3.0000000000000001E-3</v>
      </c>
      <c r="E31" s="348">
        <v>1.0999999999999999E-2</v>
      </c>
      <c r="F31" s="348">
        <v>1.0999999999999999E-2</v>
      </c>
      <c r="G31" s="309">
        <v>38.438978106432415</v>
      </c>
      <c r="H31" s="348">
        <f t="shared" si="45"/>
        <v>3494.4525551302199</v>
      </c>
      <c r="I31" s="348">
        <f t="shared" si="106"/>
        <v>10.48335766539066</v>
      </c>
      <c r="J31" s="348">
        <f t="shared" si="0"/>
        <v>3.2032481755360345</v>
      </c>
      <c r="K31" s="348">
        <f t="shared" si="1"/>
        <v>3.8438978106432424</v>
      </c>
      <c r="L31" s="348">
        <f t="shared" si="2"/>
        <v>7.2801094898546257</v>
      </c>
      <c r="M31" s="348">
        <f t="shared" si="3"/>
        <v>14.327255476033901</v>
      </c>
      <c r="O31" s="346">
        <v>3.8310185185185183E-2</v>
      </c>
      <c r="P31" s="347">
        <f t="shared" si="110"/>
        <v>45279.038310185184</v>
      </c>
      <c r="Q31" s="348" t="s">
        <v>319</v>
      </c>
      <c r="R31" s="348">
        <v>3.0000000000000001E-3</v>
      </c>
      <c r="S31" s="348">
        <v>1.0999999999999999E-2</v>
      </c>
      <c r="T31" s="348">
        <v>1.0999999999999999E-2</v>
      </c>
      <c r="U31" s="309">
        <v>31.299481509662268</v>
      </c>
      <c r="V31" s="348">
        <f t="shared" si="47"/>
        <v>2845.4074099692971</v>
      </c>
      <c r="W31" s="348">
        <f t="shared" si="107"/>
        <v>8.5362222299078923</v>
      </c>
      <c r="X31" s="348">
        <f t="shared" si="4"/>
        <v>2.6082901258051887</v>
      </c>
      <c r="Y31" s="348">
        <f t="shared" si="5"/>
        <v>3.1299481509662272</v>
      </c>
      <c r="Z31" s="348">
        <f t="shared" si="6"/>
        <v>5.9279321041027035</v>
      </c>
      <c r="AA31" s="348">
        <f t="shared" si="7"/>
        <v>11.666170380874119</v>
      </c>
      <c r="AC31">
        <v>9.3722657346233227</v>
      </c>
      <c r="AD31">
        <f t="shared" si="48"/>
        <v>14.327255476033901</v>
      </c>
      <c r="AE31">
        <f t="shared" si="49"/>
        <v>5.9279321041027035</v>
      </c>
      <c r="AF31">
        <v>12.808763170651876</v>
      </c>
      <c r="AG31">
        <v>6.5085178712661964</v>
      </c>
      <c r="AH31" s="306">
        <f t="shared" si="50"/>
        <v>1.5184923053820256</v>
      </c>
      <c r="AI31" s="306">
        <f t="shared" si="51"/>
        <v>0.58058576716349286</v>
      </c>
      <c r="AJ31" s="306"/>
      <c r="AM31" s="340">
        <v>0.94254629629629638</v>
      </c>
      <c r="AN31" s="341">
        <f t="shared" si="113"/>
        <v>45278.942546296297</v>
      </c>
      <c r="AO31" s="342" t="s">
        <v>324</v>
      </c>
      <c r="AP31" s="342">
        <v>1.2999999999999999E-2</v>
      </c>
      <c r="AQ31" s="342">
        <v>1.4999999999999999E-2</v>
      </c>
      <c r="AR31" s="342">
        <v>1.4999999999999999E-2</v>
      </c>
      <c r="AS31" s="343">
        <v>36.958977416408857</v>
      </c>
      <c r="AT31" s="343">
        <f t="shared" si="52"/>
        <v>2463.9318277605907</v>
      </c>
      <c r="AU31" s="343">
        <f t="shared" si="53"/>
        <v>32.031113760887678</v>
      </c>
      <c r="AV31" s="343">
        <f t="shared" si="54"/>
        <v>2.3099360885255535</v>
      </c>
      <c r="AW31" s="343">
        <f t="shared" si="55"/>
        <v>2.6399269583149185</v>
      </c>
      <c r="AX31" s="343">
        <f t="shared" si="56"/>
        <v>29.721177672362124</v>
      </c>
      <c r="AY31" s="343">
        <f t="shared" si="57"/>
        <v>34.671040719202594</v>
      </c>
      <c r="BA31" s="340">
        <v>0.94254629629629638</v>
      </c>
      <c r="BB31" s="341">
        <f t="shared" si="114"/>
        <v>45278.942546296297</v>
      </c>
      <c r="BC31" s="342" t="s">
        <v>324</v>
      </c>
      <c r="BD31" s="342">
        <v>1.2999999999999999E-2</v>
      </c>
      <c r="BE31" s="342">
        <v>1.4999999999999999E-2</v>
      </c>
      <c r="BF31" s="342">
        <v>1.4999999999999999E-2</v>
      </c>
      <c r="BG31" s="343">
        <v>32.406150830717571</v>
      </c>
      <c r="BH31" s="343">
        <f t="shared" si="58"/>
        <v>2160.4100553811713</v>
      </c>
      <c r="BI31" s="343">
        <f t="shared" si="59"/>
        <v>28.085330719955227</v>
      </c>
      <c r="BJ31" s="343">
        <f t="shared" si="60"/>
        <v>2.0253844269198482</v>
      </c>
      <c r="BK31" s="343">
        <f t="shared" si="61"/>
        <v>2.3147250593369697</v>
      </c>
      <c r="BL31" s="343">
        <f t="shared" si="62"/>
        <v>26.059946293035377</v>
      </c>
      <c r="BM31" s="343">
        <f t="shared" si="63"/>
        <v>30.400055779292195</v>
      </c>
      <c r="BO31">
        <v>30.557660517090628</v>
      </c>
      <c r="BP31" s="306">
        <f t="shared" si="94"/>
        <v>34.671040719202594</v>
      </c>
      <c r="BQ31" s="306">
        <f t="shared" si="95"/>
        <v>26.059946293035377</v>
      </c>
      <c r="BR31">
        <v>33.076149021246451</v>
      </c>
      <c r="BS31">
        <v>28.353983075954286</v>
      </c>
      <c r="BT31" s="306">
        <f t="shared" si="96"/>
        <v>1.5948916979561432</v>
      </c>
      <c r="BU31" s="306">
        <f t="shared" si="97"/>
        <v>2.2940367829189086</v>
      </c>
      <c r="BY31" s="321">
        <v>0.94579861111111108</v>
      </c>
      <c r="BZ31" s="338">
        <f t="shared" si="98"/>
        <v>45278.945798611108</v>
      </c>
      <c r="CA31" s="311">
        <v>3</v>
      </c>
      <c r="CB31" s="311">
        <v>1.4E-2</v>
      </c>
      <c r="CC31" s="311">
        <v>1.0999999999999999E-2</v>
      </c>
      <c r="CD31" s="311">
        <v>1.0999999999999999E-2</v>
      </c>
      <c r="CE31" s="312">
        <v>58.757549161810154</v>
      </c>
      <c r="CF31" s="312">
        <f t="shared" si="64"/>
        <v>5341.5953783463783</v>
      </c>
      <c r="CG31" s="312">
        <f t="shared" si="65"/>
        <v>74.782335296849297</v>
      </c>
      <c r="CH31" s="312">
        <f t="shared" si="66"/>
        <v>4.8964624301508461</v>
      </c>
      <c r="CI31" s="312">
        <f t="shared" si="67"/>
        <v>5.875754916181017</v>
      </c>
      <c r="CJ31" s="312">
        <f t="shared" si="68"/>
        <v>69.885872866698449</v>
      </c>
      <c r="CK31" s="312">
        <f t="shared" si="69"/>
        <v>80.65809021303032</v>
      </c>
      <c r="CM31" s="321">
        <v>0.94579861111111108</v>
      </c>
      <c r="CN31" s="338">
        <f t="shared" si="99"/>
        <v>45278.945798611108</v>
      </c>
      <c r="CO31" s="311">
        <v>3</v>
      </c>
      <c r="CP31" s="311">
        <v>1.4E-2</v>
      </c>
      <c r="CQ31" s="311">
        <v>1.0999999999999999E-2</v>
      </c>
      <c r="CR31" s="311">
        <v>1.0999999999999999E-2</v>
      </c>
      <c r="CS31" s="312">
        <v>50.089248206573821</v>
      </c>
      <c r="CT31" s="312">
        <f t="shared" si="70"/>
        <v>4553.5680187794387</v>
      </c>
      <c r="CU31" s="312">
        <f t="shared" si="71"/>
        <v>63.749952262912146</v>
      </c>
      <c r="CV31" s="312">
        <f t="shared" si="72"/>
        <v>4.1741040172144848</v>
      </c>
      <c r="CW31" s="312">
        <f t="shared" si="73"/>
        <v>5.0089248206573833</v>
      </c>
      <c r="CX31" s="312">
        <f t="shared" si="74"/>
        <v>59.575848245697664</v>
      </c>
      <c r="CY31" s="312">
        <f t="shared" si="75"/>
        <v>68.75887708356953</v>
      </c>
      <c r="DA31">
        <v>69.144166873263359</v>
      </c>
      <c r="DB31" s="306">
        <f t="shared" si="100"/>
        <v>80.65809021303032</v>
      </c>
      <c r="DC31">
        <f t="shared" si="101"/>
        <v>59.575848245697664</v>
      </c>
      <c r="DD31">
        <v>74.576922841876907</v>
      </c>
      <c r="DE31">
        <v>64.616870232752063</v>
      </c>
      <c r="DF31" s="306">
        <f t="shared" si="102"/>
        <v>6.0811673711534127</v>
      </c>
      <c r="DG31" s="306">
        <f t="shared" si="103"/>
        <v>5.0410219870543997</v>
      </c>
      <c r="DK31" s="184"/>
      <c r="DL31" s="336"/>
      <c r="DM31" s="141"/>
      <c r="DN31" s="141"/>
      <c r="DO31" s="141"/>
      <c r="DP31" s="141"/>
      <c r="DQ31" s="198">
        <v>18.252371579047903</v>
      </c>
      <c r="DR31" s="198"/>
      <c r="DS31" s="198"/>
      <c r="DT31" s="198"/>
      <c r="DU31" s="198"/>
      <c r="DV31" s="198"/>
      <c r="DW31" s="198"/>
      <c r="DY31" s="184"/>
      <c r="DZ31" s="336"/>
      <c r="EA31" s="141"/>
      <c r="EB31" s="141"/>
      <c r="EC31" s="141"/>
      <c r="ED31" s="141"/>
      <c r="EE31" s="198">
        <v>15.727321683690167</v>
      </c>
      <c r="EF31" s="198"/>
      <c r="EG31" s="198"/>
      <c r="EH31" s="198"/>
      <c r="EI31" s="198"/>
      <c r="EJ31" s="198"/>
      <c r="EK31" s="198"/>
      <c r="EN31" s="306">
        <f t="shared" si="78"/>
        <v>0</v>
      </c>
      <c r="EO31" s="306">
        <f t="shared" si="79"/>
        <v>0</v>
      </c>
      <c r="ER31" s="306">
        <f t="shared" si="80"/>
        <v>0</v>
      </c>
      <c r="ES31" s="306">
        <f t="shared" si="81"/>
        <v>0</v>
      </c>
      <c r="EW31" s="324">
        <v>0.95704861111111106</v>
      </c>
      <c r="EX31" s="335">
        <f t="shared" si="82"/>
        <v>45278.957048611112</v>
      </c>
      <c r="EY31" s="314" t="s">
        <v>370</v>
      </c>
      <c r="EZ31" s="314">
        <v>8.9999999999999993E-3</v>
      </c>
      <c r="FA31" s="314"/>
      <c r="FB31" s="314">
        <v>3.7999999999999999E-2</v>
      </c>
      <c r="FC31" s="328">
        <v>176.87303272970689</v>
      </c>
      <c r="FD31" s="315">
        <f t="shared" si="20"/>
        <v>4654.5534928870238</v>
      </c>
      <c r="FE31" s="315">
        <f t="shared" si="21"/>
        <v>41.890981435983214</v>
      </c>
      <c r="FF31" s="315">
        <f t="shared" si="22"/>
        <v>4.5352059674283822</v>
      </c>
      <c r="FG31" s="315">
        <f t="shared" si="23"/>
        <v>4.7803522359380244</v>
      </c>
      <c r="FH31" s="315">
        <f t="shared" si="24"/>
        <v>37.355775468554832</v>
      </c>
      <c r="FI31" s="315">
        <f t="shared" si="25"/>
        <v>46.671333671921239</v>
      </c>
      <c r="FK31" s="324">
        <v>0.95704861111111106</v>
      </c>
      <c r="FL31" s="335">
        <f t="shared" si="83"/>
        <v>45278.957048611112</v>
      </c>
      <c r="FM31" s="314" t="s">
        <v>370</v>
      </c>
      <c r="FN31" s="314">
        <v>8.9999999999999993E-3</v>
      </c>
      <c r="FO31" s="314"/>
      <c r="FP31" s="314">
        <v>3.7999999999999999E-2</v>
      </c>
      <c r="FQ31" s="328">
        <v>152.09666357950175</v>
      </c>
      <c r="FR31" s="315">
        <f t="shared" si="26"/>
        <v>4002.5437784079409</v>
      </c>
      <c r="FS31" s="315">
        <f t="shared" si="27"/>
        <v>36.022894005671468</v>
      </c>
      <c r="FT31" s="315">
        <f t="shared" si="28"/>
        <v>3.8999144507564552</v>
      </c>
      <c r="FU31" s="315">
        <f t="shared" si="29"/>
        <v>4.1107206372838307</v>
      </c>
      <c r="FV31" s="315">
        <f t="shared" si="30"/>
        <v>32.122979554915013</v>
      </c>
      <c r="FW31" s="315">
        <f t="shared" si="31"/>
        <v>40.133614642955301</v>
      </c>
      <c r="FY31">
        <v>39.572746388407545</v>
      </c>
      <c r="FZ31" s="306">
        <f t="shared" si="84"/>
        <v>46.671333671921239</v>
      </c>
      <c r="GA31" s="306">
        <f t="shared" si="85"/>
        <v>32.122979554915013</v>
      </c>
      <c r="GB31">
        <v>44.088555285583183</v>
      </c>
      <c r="GC31">
        <v>35.288517434676812</v>
      </c>
      <c r="GD31" s="306">
        <f t="shared" si="86"/>
        <v>2.582778386338056</v>
      </c>
      <c r="GE31" s="306">
        <f t="shared" si="87"/>
        <v>3.1655378797617999</v>
      </c>
      <c r="GI31" s="325">
        <v>2.0925925925925928E-2</v>
      </c>
      <c r="GJ31" s="334">
        <f t="shared" si="111"/>
        <v>45279.020925925928</v>
      </c>
      <c r="GK31" s="316" t="s">
        <v>371</v>
      </c>
      <c r="GL31" s="316">
        <v>6.0000000000000001E-3</v>
      </c>
      <c r="GM31" s="316">
        <v>0.03</v>
      </c>
      <c r="GN31" s="316">
        <v>0.03</v>
      </c>
      <c r="GO31" s="317">
        <v>69.507677901413842</v>
      </c>
      <c r="GP31" s="317">
        <f t="shared" si="32"/>
        <v>2316.922596713795</v>
      </c>
      <c r="GQ31" s="317">
        <f t="shared" si="33"/>
        <v>13.90153558028277</v>
      </c>
      <c r="GR31" s="317">
        <f t="shared" si="34"/>
        <v>2.2421831581101244</v>
      </c>
      <c r="GS31" s="317">
        <f t="shared" si="35"/>
        <v>2.396816479359098</v>
      </c>
      <c r="GT31" s="317">
        <f t="shared" si="36"/>
        <v>11.659352422172645</v>
      </c>
      <c r="GU31" s="317">
        <f t="shared" si="37"/>
        <v>16.298352059641868</v>
      </c>
      <c r="GW31" s="325">
        <v>2.0925925925925928E-2</v>
      </c>
      <c r="GX31" s="334">
        <f t="shared" si="112"/>
        <v>45279.020925925928</v>
      </c>
      <c r="GY31" s="316" t="s">
        <v>371</v>
      </c>
      <c r="GZ31" s="316">
        <v>6.0000000000000001E-3</v>
      </c>
      <c r="HA31" s="316">
        <v>0.03</v>
      </c>
      <c r="HB31" s="316">
        <v>0.03</v>
      </c>
      <c r="HC31" s="317">
        <v>57.971859394248469</v>
      </c>
      <c r="HD31" s="317">
        <f t="shared" si="38"/>
        <v>1932.3953131416156</v>
      </c>
      <c r="HE31" s="317">
        <f t="shared" si="39"/>
        <v>11.594371878849694</v>
      </c>
      <c r="HF31" s="317">
        <f t="shared" si="40"/>
        <v>1.8700599804596283</v>
      </c>
      <c r="HG31" s="317">
        <f t="shared" si="41"/>
        <v>1.9990296342844303</v>
      </c>
      <c r="HH31" s="317">
        <f t="shared" si="42"/>
        <v>9.7243118983900665</v>
      </c>
      <c r="HI31" s="317">
        <f t="shared" si="43"/>
        <v>13.593401513134124</v>
      </c>
      <c r="HK31">
        <v>12.803846542263948</v>
      </c>
      <c r="HL31" s="306">
        <f t="shared" si="88"/>
        <v>16.298352059641868</v>
      </c>
      <c r="HM31" s="306">
        <f t="shared" si="89"/>
        <v>9.7243118983900665</v>
      </c>
      <c r="HN31">
        <v>15.011406290930145</v>
      </c>
      <c r="HO31">
        <v>10.738710003189118</v>
      </c>
      <c r="HP31" s="306">
        <f t="shared" si="90"/>
        <v>1.2869457687117229</v>
      </c>
      <c r="HQ31" s="306">
        <f t="shared" si="91"/>
        <v>1.0143981047990511</v>
      </c>
    </row>
    <row r="32" spans="1:225" x14ac:dyDescent="0.25">
      <c r="A32" s="164">
        <v>0.94247685185185182</v>
      </c>
      <c r="B32" s="627"/>
      <c r="C32" s="628"/>
      <c r="D32" s="628"/>
      <c r="E32" s="628"/>
      <c r="F32" s="628"/>
      <c r="G32" s="628"/>
      <c r="H32" s="628"/>
      <c r="I32" s="628"/>
      <c r="J32" s="628"/>
      <c r="K32" s="628"/>
      <c r="L32" s="628"/>
      <c r="M32" s="628"/>
      <c r="O32" s="164">
        <v>0.94247685185185182</v>
      </c>
      <c r="P32" s="627"/>
      <c r="Q32" s="628"/>
      <c r="R32" s="628"/>
      <c r="S32" s="628"/>
      <c r="T32" s="628"/>
      <c r="U32" s="628"/>
      <c r="V32" s="628"/>
      <c r="W32" s="628"/>
      <c r="X32" s="628"/>
      <c r="Y32" s="628"/>
      <c r="Z32" s="628"/>
      <c r="AA32" s="628"/>
      <c r="AD32">
        <f t="shared" si="48"/>
        <v>0</v>
      </c>
      <c r="AE32">
        <f t="shared" si="49"/>
        <v>0</v>
      </c>
      <c r="AH32" s="306">
        <f t="shared" si="50"/>
        <v>0</v>
      </c>
      <c r="AI32" s="306">
        <f t="shared" si="51"/>
        <v>0</v>
      </c>
      <c r="AJ32" s="306"/>
      <c r="AM32" s="340">
        <v>0.9434027777777777</v>
      </c>
      <c r="AN32" s="341">
        <f t="shared" si="113"/>
        <v>45278.943402777775</v>
      </c>
      <c r="AO32" s="342" t="s">
        <v>324</v>
      </c>
      <c r="AP32" s="342">
        <v>0.01</v>
      </c>
      <c r="AQ32" s="342">
        <v>1.4999999999999999E-2</v>
      </c>
      <c r="AR32" s="342">
        <v>1.4999999999999999E-2</v>
      </c>
      <c r="AS32" s="343">
        <v>36.958977416408857</v>
      </c>
      <c r="AT32" s="343">
        <f t="shared" si="52"/>
        <v>2463.9318277605907</v>
      </c>
      <c r="AU32" s="343">
        <f t="shared" si="53"/>
        <v>24.639318277605909</v>
      </c>
      <c r="AV32" s="343">
        <f t="shared" si="54"/>
        <v>2.3099360885255535</v>
      </c>
      <c r="AW32" s="343">
        <f t="shared" si="55"/>
        <v>2.6399269583149185</v>
      </c>
      <c r="AX32" s="343">
        <f t="shared" si="56"/>
        <v>22.329382189080356</v>
      </c>
      <c r="AY32" s="343">
        <f t="shared" si="57"/>
        <v>27.279245235920829</v>
      </c>
      <c r="BA32" s="340">
        <v>0.9434027777777777</v>
      </c>
      <c r="BB32" s="341">
        <f t="shared" si="114"/>
        <v>45278.943402777775</v>
      </c>
      <c r="BC32" s="342" t="s">
        <v>324</v>
      </c>
      <c r="BD32" s="342">
        <v>0.01</v>
      </c>
      <c r="BE32" s="342">
        <v>1.4999999999999999E-2</v>
      </c>
      <c r="BF32" s="342">
        <v>1.4999999999999999E-2</v>
      </c>
      <c r="BG32" s="343">
        <v>32.406150830717571</v>
      </c>
      <c r="BH32" s="343">
        <f t="shared" si="58"/>
        <v>2160.4100553811713</v>
      </c>
      <c r="BI32" s="343">
        <f t="shared" si="59"/>
        <v>21.604100553811715</v>
      </c>
      <c r="BJ32" s="343">
        <f t="shared" si="60"/>
        <v>2.0253844269198482</v>
      </c>
      <c r="BK32" s="343">
        <f t="shared" si="61"/>
        <v>2.3147250593369697</v>
      </c>
      <c r="BL32" s="343">
        <f t="shared" si="62"/>
        <v>19.578716126891866</v>
      </c>
      <c r="BM32" s="343">
        <f t="shared" si="63"/>
        <v>23.918825613148684</v>
      </c>
      <c r="BO32">
        <v>23.505892705454329</v>
      </c>
      <c r="BP32" s="306">
        <f t="shared" si="94"/>
        <v>27.279245235920829</v>
      </c>
      <c r="BQ32" s="306">
        <f t="shared" si="95"/>
        <v>19.578716126891866</v>
      </c>
      <c r="BR32">
        <v>26.024381209610151</v>
      </c>
      <c r="BS32">
        <v>21.302215264317987</v>
      </c>
      <c r="BT32" s="306">
        <f t="shared" si="96"/>
        <v>1.2548640263106776</v>
      </c>
      <c r="BU32" s="306">
        <f t="shared" si="97"/>
        <v>1.7234991374261206</v>
      </c>
      <c r="BY32" s="321">
        <v>0.94796296296296301</v>
      </c>
      <c r="BZ32" s="338">
        <f t="shared" si="98"/>
        <v>45278.947962962964</v>
      </c>
      <c r="CA32" s="311">
        <v>3</v>
      </c>
      <c r="CB32" s="311">
        <v>0.01</v>
      </c>
      <c r="CC32" s="311">
        <v>1.0999999999999999E-2</v>
      </c>
      <c r="CD32" s="311">
        <v>1.0999999999999999E-2</v>
      </c>
      <c r="CE32" s="312">
        <v>58.757549161810154</v>
      </c>
      <c r="CF32" s="312">
        <f t="shared" si="64"/>
        <v>5341.5953783463783</v>
      </c>
      <c r="CG32" s="312">
        <f t="shared" si="65"/>
        <v>53.415953783463785</v>
      </c>
      <c r="CH32" s="312">
        <f t="shared" si="66"/>
        <v>4.8964624301508461</v>
      </c>
      <c r="CI32" s="312">
        <f t="shared" si="67"/>
        <v>5.875754916181017</v>
      </c>
      <c r="CJ32" s="312">
        <f t="shared" si="68"/>
        <v>48.519491353312937</v>
      </c>
      <c r="CK32" s="312">
        <f t="shared" si="69"/>
        <v>59.291708699644801</v>
      </c>
      <c r="CM32" s="321">
        <v>0.94796296296296301</v>
      </c>
      <c r="CN32" s="338">
        <f t="shared" si="99"/>
        <v>45278.947962962964</v>
      </c>
      <c r="CO32" s="311">
        <v>3</v>
      </c>
      <c r="CP32" s="311">
        <v>0.01</v>
      </c>
      <c r="CQ32" s="311">
        <v>1.0999999999999999E-2</v>
      </c>
      <c r="CR32" s="311">
        <v>1.0999999999999999E-2</v>
      </c>
      <c r="CS32" s="312">
        <v>50.089248206573821</v>
      </c>
      <c r="CT32" s="312">
        <f t="shared" si="70"/>
        <v>4553.5680187794387</v>
      </c>
      <c r="CU32" s="312">
        <f t="shared" si="71"/>
        <v>45.535680187794391</v>
      </c>
      <c r="CV32" s="312">
        <f t="shared" si="72"/>
        <v>4.1741040172144848</v>
      </c>
      <c r="CW32" s="312">
        <f t="shared" si="73"/>
        <v>5.0089248206573833</v>
      </c>
      <c r="CX32" s="312">
        <f t="shared" si="74"/>
        <v>41.361576170579909</v>
      </c>
      <c r="CY32" s="312">
        <f t="shared" si="75"/>
        <v>50.544605008451775</v>
      </c>
      <c r="DA32">
        <v>49.388690623759544</v>
      </c>
      <c r="DB32" s="306">
        <f t="shared" si="100"/>
        <v>59.291708699644801</v>
      </c>
      <c r="DC32">
        <f t="shared" si="101"/>
        <v>41.361576170579909</v>
      </c>
      <c r="DD32">
        <v>54.821446592373093</v>
      </c>
      <c r="DE32">
        <v>44.861393983248256</v>
      </c>
      <c r="DF32" s="306">
        <f t="shared" si="102"/>
        <v>4.4702621072717079</v>
      </c>
      <c r="DG32" s="306">
        <f t="shared" si="103"/>
        <v>3.499817812668347</v>
      </c>
      <c r="DK32" s="184">
        <v>0.95143518518518511</v>
      </c>
      <c r="DL32" s="336">
        <f t="shared" si="76"/>
        <v>45278.951435185183</v>
      </c>
      <c r="DM32" s="141" t="s">
        <v>366</v>
      </c>
      <c r="DN32" s="141">
        <v>1.0999999999999999E-2</v>
      </c>
      <c r="DO32" s="141">
        <v>1.4E-2</v>
      </c>
      <c r="DP32" s="141">
        <v>1.4E-2</v>
      </c>
      <c r="DQ32" s="198">
        <v>18.252371579047903</v>
      </c>
      <c r="DR32" s="198">
        <f t="shared" si="8"/>
        <v>1303.7408270748501</v>
      </c>
      <c r="DS32" s="198">
        <f t="shared" si="9"/>
        <v>14.341149097823351</v>
      </c>
      <c r="DT32" s="198">
        <f t="shared" ref="DT32:DT57" si="115">0.001*((DQ32/(DP32+0.001)))</f>
        <v>1.216824771936527</v>
      </c>
      <c r="DU32" s="198">
        <f t="shared" ref="DU32:DU57" si="116">0.001*((DQ32/(DP32-0.001)))</f>
        <v>1.4040285830036847</v>
      </c>
      <c r="DV32" s="198">
        <f t="shared" ref="DV32:DV57" si="117">DS32-DT32</f>
        <v>13.124324325886825</v>
      </c>
      <c r="DW32" s="198">
        <f t="shared" ref="DW32:DW57" si="118">DS32+DU32</f>
        <v>15.745177680827036</v>
      </c>
      <c r="DY32" s="184">
        <v>0.95143518518518511</v>
      </c>
      <c r="DZ32" s="336">
        <f t="shared" ref="DZ32:DZ45" si="119">DATE(2023,12,18) + DY32</f>
        <v>45278.951435185183</v>
      </c>
      <c r="EA32" s="141" t="s">
        <v>366</v>
      </c>
      <c r="EB32" s="141">
        <v>1.0999999999999999E-2</v>
      </c>
      <c r="EC32" s="141">
        <v>1.4E-2</v>
      </c>
      <c r="ED32" s="141">
        <v>1.4E-2</v>
      </c>
      <c r="EE32" s="198">
        <v>15.727321683690167</v>
      </c>
      <c r="EF32" s="198">
        <f t="shared" ref="EF32:EF57" si="120">EE32/ED32</f>
        <v>1123.3801202635834</v>
      </c>
      <c r="EG32" s="198">
        <f t="shared" ref="EG32:EG57" si="121">EB32*EF32</f>
        <v>12.357181322899416</v>
      </c>
      <c r="EH32" s="198">
        <f t="shared" ref="EH32:EH57" si="122">0.001*((EE32/(ED32+0.001)))</f>
        <v>1.0484881122460112</v>
      </c>
      <c r="EI32" s="198">
        <f t="shared" ref="EI32:EI57" si="123">0.001*((EE32/(ED32-0.001)))</f>
        <v>1.2097939756684744</v>
      </c>
      <c r="EJ32" s="198">
        <f t="shared" ref="EJ32:EJ57" si="124">EG32-EH32</f>
        <v>11.308693210653406</v>
      </c>
      <c r="EK32" s="198">
        <f t="shared" ref="EK32:EK57" si="125">EG32+EI32</f>
        <v>13.56697529856789</v>
      </c>
      <c r="EM32">
        <v>15.646786224179715</v>
      </c>
      <c r="EN32" s="306">
        <f t="shared" si="78"/>
        <v>15.745177680827036</v>
      </c>
      <c r="EO32" s="306">
        <f t="shared" si="79"/>
        <v>11.308693210653406</v>
      </c>
      <c r="EP32">
        <v>17.178639420952553</v>
      </c>
      <c r="EQ32">
        <v>14.319180120309921</v>
      </c>
      <c r="ER32" s="306">
        <f t="shared" si="80"/>
        <v>-1.4334617401255176</v>
      </c>
      <c r="ES32" s="306">
        <f t="shared" si="81"/>
        <v>3.0104869096565157</v>
      </c>
      <c r="EW32" s="324"/>
      <c r="EX32" s="335"/>
      <c r="EY32" s="314"/>
      <c r="EZ32" s="314"/>
      <c r="FA32" s="314"/>
      <c r="FB32" s="314"/>
      <c r="FC32" s="328">
        <v>176.87303272970689</v>
      </c>
      <c r="FD32" s="315"/>
      <c r="FE32" s="315"/>
      <c r="FF32" s="315"/>
      <c r="FG32" s="315"/>
      <c r="FH32" s="315"/>
      <c r="FI32" s="315"/>
      <c r="FK32" s="324"/>
      <c r="FL32" s="335"/>
      <c r="FM32" s="314"/>
      <c r="FN32" s="314"/>
      <c r="FO32" s="314"/>
      <c r="FP32" s="314"/>
      <c r="FQ32" s="328">
        <v>152.09666357950175</v>
      </c>
      <c r="FR32" s="315"/>
      <c r="FS32" s="315"/>
      <c r="FT32" s="315"/>
      <c r="FU32" s="315"/>
      <c r="FV32" s="315"/>
      <c r="FW32" s="315"/>
      <c r="FZ32" s="306">
        <f t="shared" si="84"/>
        <v>0</v>
      </c>
      <c r="GA32" s="306">
        <f t="shared" si="85"/>
        <v>0</v>
      </c>
      <c r="GD32" s="306">
        <f t="shared" si="86"/>
        <v>0</v>
      </c>
      <c r="GE32" s="306">
        <f t="shared" si="87"/>
        <v>0</v>
      </c>
      <c r="GI32" s="325"/>
      <c r="GJ32" s="334"/>
      <c r="GK32" s="316"/>
      <c r="GL32" s="316"/>
      <c r="GM32" s="316"/>
      <c r="GN32" s="316"/>
      <c r="GO32" s="317">
        <v>69.507677901413842</v>
      </c>
      <c r="GP32" s="317"/>
      <c r="GQ32" s="317"/>
      <c r="GR32" s="317"/>
      <c r="GS32" s="317"/>
      <c r="GT32" s="317"/>
      <c r="GU32" s="317"/>
      <c r="GW32" s="325"/>
      <c r="GX32" s="334"/>
      <c r="GY32" s="316"/>
      <c r="GZ32" s="316"/>
      <c r="HA32" s="316"/>
      <c r="HB32" s="316"/>
      <c r="HC32" s="317">
        <v>57.971859394248469</v>
      </c>
      <c r="HD32" s="317"/>
      <c r="HE32" s="317"/>
      <c r="HF32" s="317"/>
      <c r="HG32" s="317"/>
      <c r="HH32" s="317"/>
      <c r="HI32" s="317"/>
      <c r="HL32" s="306">
        <f t="shared" si="88"/>
        <v>0</v>
      </c>
      <c r="HM32" s="306">
        <f t="shared" si="89"/>
        <v>0</v>
      </c>
      <c r="HP32" s="306">
        <f t="shared" si="90"/>
        <v>0</v>
      </c>
      <c r="HQ32" s="306">
        <f t="shared" si="91"/>
        <v>0</v>
      </c>
    </row>
    <row r="33" spans="1:225" x14ac:dyDescent="0.25">
      <c r="A33" s="344">
        <v>0.94282407407407398</v>
      </c>
      <c r="B33" s="345">
        <f t="shared" si="44"/>
        <v>45278.942824074074</v>
      </c>
      <c r="C33" s="318" t="s">
        <v>311</v>
      </c>
      <c r="D33" s="318">
        <v>3.0000000000000001E-3</v>
      </c>
      <c r="E33" s="318">
        <v>2E-3</v>
      </c>
      <c r="F33" s="318">
        <v>3.0000000000000001E-3</v>
      </c>
      <c r="G33" s="318">
        <v>8.546236343967875</v>
      </c>
      <c r="H33" s="318">
        <f t="shared" si="45"/>
        <v>2848.7454479892917</v>
      </c>
      <c r="I33" s="318">
        <f>D33*H33</f>
        <v>8.546236343967875</v>
      </c>
      <c r="J33" s="318">
        <f t="shared" ref="J33:J67" si="126">0.001*((G33/(F33+0.001)))</f>
        <v>2.1365590859919688</v>
      </c>
      <c r="K33" s="318">
        <f t="shared" ref="K33:K67" si="127">0.001*((G33/(F33-0.001)))</f>
        <v>4.2731181719839375</v>
      </c>
      <c r="L33" s="318">
        <f t="shared" ref="L33:L67" si="128">I33-J33</f>
        <v>6.4096772579759058</v>
      </c>
      <c r="M33" s="318">
        <f t="shared" ref="M33:M67" si="129">I33+K33</f>
        <v>12.819354515951812</v>
      </c>
      <c r="O33" s="344">
        <v>0.94282407407407398</v>
      </c>
      <c r="P33" s="345">
        <f t="shared" ref="P33:P55" si="130">DATE(2023,12,18) + O33</f>
        <v>45278.942824074074</v>
      </c>
      <c r="Q33" s="318" t="s">
        <v>311</v>
      </c>
      <c r="R33" s="318">
        <v>3.0000000000000001E-3</v>
      </c>
      <c r="S33" s="318">
        <v>2E-3</v>
      </c>
      <c r="T33" s="318">
        <v>3.0000000000000001E-3</v>
      </c>
      <c r="U33" s="318">
        <v>6.3959815778867295</v>
      </c>
      <c r="V33" s="318">
        <f t="shared" ref="V33:V67" si="131">U33/T33</f>
        <v>2131.9938592955764</v>
      </c>
      <c r="W33" s="318">
        <f>R33*V33</f>
        <v>6.3959815778867295</v>
      </c>
      <c r="X33" s="318">
        <f t="shared" ref="X33:X67" si="132">0.001*((U33/(T33+0.001)))</f>
        <v>1.5989953944716824</v>
      </c>
      <c r="Y33" s="318">
        <f t="shared" ref="Y33:Y67" si="133">0.001*((U33/(T33-0.001)))</f>
        <v>3.1979907889433647</v>
      </c>
      <c r="Z33" s="318">
        <f t="shared" ref="Z33:Z67" si="134">W33-X33</f>
        <v>4.7969861834150471</v>
      </c>
      <c r="AA33" s="318">
        <f t="shared" ref="AA33:AA67" si="135">W33+Y33</f>
        <v>9.5939723668300942</v>
      </c>
      <c r="AC33">
        <v>7.8632802042436971</v>
      </c>
      <c r="AD33">
        <f t="shared" si="48"/>
        <v>12.819354515951812</v>
      </c>
      <c r="AE33">
        <f t="shared" si="49"/>
        <v>4.7969861834150471</v>
      </c>
      <c r="AF33">
        <v>11.794920306365546</v>
      </c>
      <c r="AG33">
        <v>5.8974601531827728</v>
      </c>
      <c r="AH33" s="306">
        <f t="shared" si="50"/>
        <v>1.024434209586266</v>
      </c>
      <c r="AI33" s="306">
        <f t="shared" si="51"/>
        <v>1.1004739697677257</v>
      </c>
      <c r="AJ33" s="306"/>
      <c r="AM33" s="340">
        <v>0.94415509259259256</v>
      </c>
      <c r="AN33" s="341">
        <f t="shared" si="113"/>
        <v>45278.944155092591</v>
      </c>
      <c r="AO33" s="342" t="s">
        <v>324</v>
      </c>
      <c r="AP33" s="342">
        <v>1.0999999999999999E-2</v>
      </c>
      <c r="AQ33" s="342">
        <v>1.4999999999999999E-2</v>
      </c>
      <c r="AR33" s="342">
        <v>1.4999999999999999E-2</v>
      </c>
      <c r="AS33" s="343">
        <v>36.958977416408857</v>
      </c>
      <c r="AT33" s="343">
        <f t="shared" si="52"/>
        <v>2463.9318277605907</v>
      </c>
      <c r="AU33" s="343">
        <f t="shared" si="53"/>
        <v>27.103250105366495</v>
      </c>
      <c r="AV33" s="343">
        <f t="shared" si="54"/>
        <v>2.3099360885255535</v>
      </c>
      <c r="AW33" s="343">
        <f t="shared" si="55"/>
        <v>2.6399269583149185</v>
      </c>
      <c r="AX33" s="343">
        <f t="shared" si="56"/>
        <v>24.793314016840942</v>
      </c>
      <c r="AY33" s="343">
        <f t="shared" si="57"/>
        <v>29.743177063681415</v>
      </c>
      <c r="BA33" s="340">
        <v>0.94415509259259256</v>
      </c>
      <c r="BB33" s="341">
        <f t="shared" si="114"/>
        <v>45278.944155092591</v>
      </c>
      <c r="BC33" s="342" t="s">
        <v>324</v>
      </c>
      <c r="BD33" s="342">
        <v>1.0999999999999999E-2</v>
      </c>
      <c r="BE33" s="342">
        <v>1.4999999999999999E-2</v>
      </c>
      <c r="BF33" s="342">
        <v>1.4999999999999999E-2</v>
      </c>
      <c r="BG33" s="343">
        <v>32.406150830717571</v>
      </c>
      <c r="BH33" s="343">
        <f t="shared" si="58"/>
        <v>2160.4100553811713</v>
      </c>
      <c r="BI33" s="343">
        <f t="shared" si="59"/>
        <v>23.764510609192882</v>
      </c>
      <c r="BJ33" s="343">
        <f t="shared" si="60"/>
        <v>2.0253844269198482</v>
      </c>
      <c r="BK33" s="343">
        <f t="shared" si="61"/>
        <v>2.3147250593369697</v>
      </c>
      <c r="BL33" s="343">
        <f t="shared" si="62"/>
        <v>21.739126182273033</v>
      </c>
      <c r="BM33" s="343">
        <f t="shared" si="63"/>
        <v>26.079235668529851</v>
      </c>
      <c r="BO33">
        <v>25.856481975999763</v>
      </c>
      <c r="BP33" s="306">
        <f t="shared" si="94"/>
        <v>29.743177063681415</v>
      </c>
      <c r="BQ33" s="306">
        <f t="shared" si="95"/>
        <v>21.739126182273033</v>
      </c>
      <c r="BR33">
        <v>28.374970480155586</v>
      </c>
      <c r="BS33">
        <v>23.652804534863421</v>
      </c>
      <c r="BT33" s="306">
        <f t="shared" si="96"/>
        <v>1.3682065835258292</v>
      </c>
      <c r="BU33" s="306">
        <f t="shared" si="97"/>
        <v>1.913678352590388</v>
      </c>
      <c r="BY33" s="321"/>
      <c r="BZ33" s="338"/>
      <c r="CA33" s="311"/>
      <c r="CB33" s="311"/>
      <c r="CC33" s="311"/>
      <c r="CD33" s="311"/>
      <c r="CE33" s="312">
        <v>58.757549161810154</v>
      </c>
      <c r="CF33" s="312"/>
      <c r="CG33" s="312"/>
      <c r="CH33" s="312"/>
      <c r="CI33" s="312"/>
      <c r="CJ33" s="312"/>
      <c r="CK33" s="312"/>
      <c r="CM33" s="321"/>
      <c r="CN33" s="338"/>
      <c r="CO33" s="311"/>
      <c r="CP33" s="311"/>
      <c r="CQ33" s="311"/>
      <c r="CR33" s="311"/>
      <c r="CS33" s="312">
        <v>50.089248206573821</v>
      </c>
      <c r="CT33" s="312"/>
      <c r="CU33" s="312"/>
      <c r="CV33" s="312"/>
      <c r="CW33" s="312"/>
      <c r="CX33" s="312"/>
      <c r="CY33" s="312"/>
      <c r="DB33" s="306">
        <f t="shared" si="100"/>
        <v>0</v>
      </c>
      <c r="DC33">
        <f t="shared" si="101"/>
        <v>0</v>
      </c>
      <c r="DF33" s="306">
        <f t="shared" si="102"/>
        <v>0</v>
      </c>
      <c r="DG33" s="306">
        <f t="shared" si="103"/>
        <v>0</v>
      </c>
      <c r="DK33" s="184">
        <v>0.95491898148148147</v>
      </c>
      <c r="DL33" s="336">
        <f t="shared" si="76"/>
        <v>45278.954918981479</v>
      </c>
      <c r="DM33" s="141" t="s">
        <v>366</v>
      </c>
      <c r="DN33" s="141">
        <v>1.2999999999999999E-2</v>
      </c>
      <c r="DO33" s="141">
        <v>1.4E-2</v>
      </c>
      <c r="DP33" s="141">
        <v>1.4E-2</v>
      </c>
      <c r="DQ33" s="198">
        <v>18.252371579047903</v>
      </c>
      <c r="DR33" s="198">
        <f t="shared" si="8"/>
        <v>1303.7408270748501</v>
      </c>
      <c r="DS33" s="198">
        <f t="shared" si="9"/>
        <v>16.948630751973052</v>
      </c>
      <c r="DT33" s="198">
        <f t="shared" si="115"/>
        <v>1.216824771936527</v>
      </c>
      <c r="DU33" s="198">
        <f t="shared" si="116"/>
        <v>1.4040285830036847</v>
      </c>
      <c r="DV33" s="198">
        <f t="shared" si="117"/>
        <v>15.731805980036526</v>
      </c>
      <c r="DW33" s="198">
        <f t="shared" si="118"/>
        <v>18.352659334976735</v>
      </c>
      <c r="DY33" s="184">
        <v>0.95491898148148147</v>
      </c>
      <c r="DZ33" s="336">
        <f t="shared" si="119"/>
        <v>45278.954918981479</v>
      </c>
      <c r="EA33" s="141" t="s">
        <v>366</v>
      </c>
      <c r="EB33" s="141">
        <v>1.2999999999999999E-2</v>
      </c>
      <c r="EC33" s="141">
        <v>1.4E-2</v>
      </c>
      <c r="ED33" s="141">
        <v>1.4E-2</v>
      </c>
      <c r="EE33" s="198">
        <v>15.727321683690167</v>
      </c>
      <c r="EF33" s="198">
        <f t="shared" si="120"/>
        <v>1123.3801202635834</v>
      </c>
      <c r="EG33" s="198">
        <f t="shared" si="121"/>
        <v>14.603941563426584</v>
      </c>
      <c r="EH33" s="198">
        <f t="shared" si="122"/>
        <v>1.0484881122460112</v>
      </c>
      <c r="EI33" s="198">
        <f t="shared" si="123"/>
        <v>1.2097939756684744</v>
      </c>
      <c r="EJ33" s="198">
        <f t="shared" si="124"/>
        <v>13.555453451180574</v>
      </c>
      <c r="EK33" s="198">
        <f t="shared" si="125"/>
        <v>15.81373553909506</v>
      </c>
      <c r="EM33">
        <v>18.491656446757847</v>
      </c>
      <c r="EN33" s="306">
        <f t="shared" si="78"/>
        <v>18.352659334976735</v>
      </c>
      <c r="EO33" s="306">
        <f t="shared" si="79"/>
        <v>13.555453451180574</v>
      </c>
      <c r="EP33">
        <v>20.023509643530687</v>
      </c>
      <c r="EQ33">
        <v>17.164050342888054</v>
      </c>
      <c r="ER33" s="306">
        <f t="shared" si="80"/>
        <v>-1.6708503085539519</v>
      </c>
      <c r="ES33" s="306">
        <f t="shared" si="81"/>
        <v>3.6085968917074798</v>
      </c>
      <c r="EW33" s="324">
        <v>0.95719907407407412</v>
      </c>
      <c r="EX33" s="335">
        <f t="shared" si="82"/>
        <v>45278.957199074073</v>
      </c>
      <c r="EY33" s="314" t="s">
        <v>370</v>
      </c>
      <c r="EZ33" s="314">
        <v>0.01</v>
      </c>
      <c r="FA33" s="314"/>
      <c r="FB33" s="314">
        <v>3.7999999999999999E-2</v>
      </c>
      <c r="FC33" s="328">
        <v>176.87303272970689</v>
      </c>
      <c r="FD33" s="315">
        <f t="shared" si="20"/>
        <v>4654.5534928870238</v>
      </c>
      <c r="FE33" s="315">
        <f t="shared" si="21"/>
        <v>46.545534928870239</v>
      </c>
      <c r="FF33" s="315">
        <f t="shared" ref="FF33:FF67" si="136">0.001*((FC33/(FB33+0.001)))</f>
        <v>4.5352059674283822</v>
      </c>
      <c r="FG33" s="315">
        <f t="shared" ref="FG33:FG67" si="137">0.001*((FC33/(FB33-0.001)))</f>
        <v>4.7803522359380244</v>
      </c>
      <c r="FH33" s="315">
        <f t="shared" ref="FH33:FH67" si="138">FE33-FF33</f>
        <v>42.010328961441857</v>
      </c>
      <c r="FI33" s="315">
        <f t="shared" ref="FI33:FI67" si="139">FE33+FG33</f>
        <v>51.325887164808265</v>
      </c>
      <c r="FK33" s="324">
        <v>0.95719907407407412</v>
      </c>
      <c r="FL33" s="335">
        <f t="shared" ref="FL33:FL58" si="140">DATE(2023,12,18) + FK33</f>
        <v>45278.957199074073</v>
      </c>
      <c r="FM33" s="314" t="s">
        <v>370</v>
      </c>
      <c r="FN33" s="314">
        <v>0.01</v>
      </c>
      <c r="FO33" s="314"/>
      <c r="FP33" s="314">
        <v>3.7999999999999999E-2</v>
      </c>
      <c r="FQ33" s="328">
        <v>152.09666357950175</v>
      </c>
      <c r="FR33" s="315">
        <f t="shared" ref="FR33:FR67" si="141">FQ33/FP33</f>
        <v>4002.5437784079409</v>
      </c>
      <c r="FS33" s="315">
        <f t="shared" ref="FS33:FS67" si="142">FN33*FR33</f>
        <v>40.025437784079408</v>
      </c>
      <c r="FT33" s="315">
        <f t="shared" ref="FT33:FT67" si="143">0.001*((FQ33/(FP33+0.001)))</f>
        <v>3.8999144507564552</v>
      </c>
      <c r="FU33" s="315">
        <f t="shared" ref="FU33:FU67" si="144">0.001*((FQ33/(FP33-0.001)))</f>
        <v>4.1107206372838307</v>
      </c>
      <c r="FV33" s="315">
        <f t="shared" ref="FV33:FV67" si="145">FS33-FT33</f>
        <v>36.125523333322953</v>
      </c>
      <c r="FW33" s="315">
        <f t="shared" ref="FW33:FW67" si="146">FS33+FU33</f>
        <v>44.136158421363241</v>
      </c>
      <c r="FY33">
        <v>43.969718209341721</v>
      </c>
      <c r="FZ33" s="306">
        <f t="shared" si="84"/>
        <v>51.325887164808265</v>
      </c>
      <c r="GA33" s="306">
        <f t="shared" si="85"/>
        <v>36.125523333322953</v>
      </c>
      <c r="GB33">
        <v>48.48552710651736</v>
      </c>
      <c r="GC33">
        <v>39.685489255610989</v>
      </c>
      <c r="GD33" s="306">
        <f t="shared" si="86"/>
        <v>2.840360058290905</v>
      </c>
      <c r="GE33" s="306">
        <f t="shared" si="87"/>
        <v>3.5599659222880362</v>
      </c>
      <c r="GI33" s="325">
        <v>2.4375000000000004E-2</v>
      </c>
      <c r="GJ33" s="334">
        <f t="shared" si="111"/>
        <v>45279.024375000001</v>
      </c>
      <c r="GK33" s="316" t="s">
        <v>371</v>
      </c>
      <c r="GL33" s="316">
        <v>4.0000000000000001E-3</v>
      </c>
      <c r="GM33" s="316">
        <v>0.03</v>
      </c>
      <c r="GN33" s="316">
        <v>0.03</v>
      </c>
      <c r="GO33" s="317">
        <v>69.507677901413842</v>
      </c>
      <c r="GP33" s="317">
        <f t="shared" si="32"/>
        <v>2316.922596713795</v>
      </c>
      <c r="GQ33" s="317">
        <f t="shared" si="33"/>
        <v>9.2676903868551808</v>
      </c>
      <c r="GR33" s="317">
        <f>0.001*((GO33/(GN33+0.001)))</f>
        <v>2.2421831581101244</v>
      </c>
      <c r="GS33" s="317">
        <f>0.001*((GO33/(GN33-0.001)))</f>
        <v>2.396816479359098</v>
      </c>
      <c r="GT33" s="317">
        <f>GQ33-GR33</f>
        <v>7.025507228745056</v>
      </c>
      <c r="GU33" s="317">
        <f>GQ33+GS33</f>
        <v>11.664506866214278</v>
      </c>
      <c r="GW33" s="325">
        <v>2.4375000000000004E-2</v>
      </c>
      <c r="GX33" s="334">
        <f t="shared" ref="GX33:GX37" si="147">DATE(2023,12,19)+GW33</f>
        <v>45279.024375000001</v>
      </c>
      <c r="GY33" s="316" t="s">
        <v>371</v>
      </c>
      <c r="GZ33" s="316">
        <v>4.0000000000000001E-3</v>
      </c>
      <c r="HA33" s="316">
        <v>0.03</v>
      </c>
      <c r="HB33" s="316">
        <v>0.03</v>
      </c>
      <c r="HC33" s="317">
        <v>57.971859394248469</v>
      </c>
      <c r="HD33" s="317">
        <f t="shared" ref="HD33:HD37" si="148">HC33/HB33</f>
        <v>1932.3953131416156</v>
      </c>
      <c r="HE33" s="317">
        <f t="shared" ref="HE33:HE37" si="149">GZ33*HD33</f>
        <v>7.7295812525664624</v>
      </c>
      <c r="HF33" s="317">
        <f>0.001*((HC33/(HB33+0.001)))</f>
        <v>1.8700599804596283</v>
      </c>
      <c r="HG33" s="317">
        <f>0.001*((HC33/(HB33-0.001)))</f>
        <v>1.9990296342844303</v>
      </c>
      <c r="HH33" s="317">
        <f>HE33-HF33</f>
        <v>5.8595212721068339</v>
      </c>
      <c r="HI33" s="317">
        <f>HE33+HG33</f>
        <v>9.7286108868508929</v>
      </c>
      <c r="HK33">
        <v>8.5358976948426317</v>
      </c>
      <c r="HL33" s="306">
        <f t="shared" si="88"/>
        <v>11.664506866214278</v>
      </c>
      <c r="HM33" s="306">
        <f t="shared" si="89"/>
        <v>5.8595212721068339</v>
      </c>
      <c r="HN33">
        <v>10.743457443508829</v>
      </c>
      <c r="HO33">
        <v>6.4707611557678018</v>
      </c>
      <c r="HP33" s="306">
        <f t="shared" si="90"/>
        <v>0.92104942270544932</v>
      </c>
      <c r="HQ33" s="306">
        <f t="shared" si="91"/>
        <v>0.61123988366096782</v>
      </c>
    </row>
    <row r="34" spans="1:225" x14ac:dyDescent="0.25">
      <c r="A34" s="322">
        <v>0.94291666666666663</v>
      </c>
      <c r="B34" s="339">
        <f t="shared" si="44"/>
        <v>45278.942916666667</v>
      </c>
      <c r="C34" s="309" t="s">
        <v>311</v>
      </c>
      <c r="D34" s="309">
        <v>4.0000000000000001E-3</v>
      </c>
      <c r="E34" s="309">
        <v>2E-3</v>
      </c>
      <c r="F34" s="309">
        <v>3.0000000000000001E-3</v>
      </c>
      <c r="G34" s="318">
        <v>8.546236343967875</v>
      </c>
      <c r="H34" s="309">
        <f t="shared" si="45"/>
        <v>2848.7454479892917</v>
      </c>
      <c r="I34" s="309">
        <f t="shared" ref="I34:I67" si="150">D34*H34</f>
        <v>11.394981791957168</v>
      </c>
      <c r="J34" s="309">
        <f t="shared" si="126"/>
        <v>2.1365590859919688</v>
      </c>
      <c r="K34" s="309">
        <f t="shared" si="127"/>
        <v>4.2731181719839375</v>
      </c>
      <c r="L34" s="309">
        <f t="shared" si="128"/>
        <v>9.2584227059651987</v>
      </c>
      <c r="M34" s="309">
        <f t="shared" si="129"/>
        <v>15.668099963941106</v>
      </c>
      <c r="O34" s="322">
        <v>0.94291666666666663</v>
      </c>
      <c r="P34" s="339">
        <f t="shared" si="130"/>
        <v>45278.942916666667</v>
      </c>
      <c r="Q34" s="309" t="s">
        <v>311</v>
      </c>
      <c r="R34" s="309">
        <v>4.0000000000000001E-3</v>
      </c>
      <c r="S34" s="309">
        <v>2E-3</v>
      </c>
      <c r="T34" s="309">
        <v>3.0000000000000001E-3</v>
      </c>
      <c r="U34" s="318">
        <v>6.3959815778867295</v>
      </c>
      <c r="V34" s="309">
        <f t="shared" si="131"/>
        <v>2131.9938592955764</v>
      </c>
      <c r="W34" s="309">
        <f t="shared" ref="W34:W67" si="151">R34*V34</f>
        <v>8.527975437182306</v>
      </c>
      <c r="X34" s="309">
        <f t="shared" si="132"/>
        <v>1.5989953944716824</v>
      </c>
      <c r="Y34" s="309">
        <f t="shared" si="133"/>
        <v>3.1979907889433647</v>
      </c>
      <c r="Z34" s="309">
        <f t="shared" si="134"/>
        <v>6.9289800427106236</v>
      </c>
      <c r="AA34" s="309">
        <f t="shared" si="135"/>
        <v>11.725966226125671</v>
      </c>
      <c r="AC34">
        <v>10.484373605658263</v>
      </c>
      <c r="AD34">
        <f t="shared" si="48"/>
        <v>15.668099963941106</v>
      </c>
      <c r="AE34">
        <f t="shared" si="49"/>
        <v>6.9289800427106236</v>
      </c>
      <c r="AF34">
        <v>14.416013707780111</v>
      </c>
      <c r="AG34">
        <v>8.5185535545973394</v>
      </c>
      <c r="AH34" s="306">
        <f t="shared" si="50"/>
        <v>1.2520862561609949</v>
      </c>
      <c r="AI34" s="306">
        <f t="shared" si="51"/>
        <v>1.5895735118867158</v>
      </c>
      <c r="AJ34" s="306"/>
      <c r="AM34" s="340">
        <v>0.94579861111111108</v>
      </c>
      <c r="AN34" s="341">
        <f t="shared" si="113"/>
        <v>45278.945798611108</v>
      </c>
      <c r="AO34" s="342" t="s">
        <v>324</v>
      </c>
      <c r="AP34" s="342">
        <v>1.0999999999999999E-2</v>
      </c>
      <c r="AQ34" s="342">
        <v>1.4999999999999999E-2</v>
      </c>
      <c r="AR34" s="342">
        <v>1.4999999999999999E-2</v>
      </c>
      <c r="AS34" s="343">
        <v>36.958977416408857</v>
      </c>
      <c r="AT34" s="343">
        <f t="shared" si="52"/>
        <v>2463.9318277605907</v>
      </c>
      <c r="AU34" s="343">
        <f t="shared" si="53"/>
        <v>27.103250105366495</v>
      </c>
      <c r="AV34" s="343">
        <f t="shared" si="54"/>
        <v>2.3099360885255535</v>
      </c>
      <c r="AW34" s="343">
        <f t="shared" si="55"/>
        <v>2.6399269583149185</v>
      </c>
      <c r="AX34" s="343">
        <f t="shared" si="56"/>
        <v>24.793314016840942</v>
      </c>
      <c r="AY34" s="343">
        <f t="shared" si="57"/>
        <v>29.743177063681415</v>
      </c>
      <c r="BA34" s="340">
        <v>0.94579861111111108</v>
      </c>
      <c r="BB34" s="341">
        <f t="shared" si="114"/>
        <v>45278.945798611108</v>
      </c>
      <c r="BC34" s="342" t="s">
        <v>324</v>
      </c>
      <c r="BD34" s="342">
        <v>1.0999999999999999E-2</v>
      </c>
      <c r="BE34" s="342">
        <v>1.4999999999999999E-2</v>
      </c>
      <c r="BF34" s="342">
        <v>1.4999999999999999E-2</v>
      </c>
      <c r="BG34" s="343">
        <v>32.406150830717571</v>
      </c>
      <c r="BH34" s="343">
        <f t="shared" si="58"/>
        <v>2160.4100553811713</v>
      </c>
      <c r="BI34" s="343">
        <f t="shared" si="59"/>
        <v>23.764510609192882</v>
      </c>
      <c r="BJ34" s="343">
        <f t="shared" si="60"/>
        <v>2.0253844269198482</v>
      </c>
      <c r="BK34" s="343">
        <f t="shared" si="61"/>
        <v>2.3147250593369697</v>
      </c>
      <c r="BL34" s="343">
        <f t="shared" si="62"/>
        <v>21.739126182273033</v>
      </c>
      <c r="BM34" s="343">
        <f t="shared" si="63"/>
        <v>26.079235668529851</v>
      </c>
      <c r="BO34">
        <v>25.856481975999763</v>
      </c>
      <c r="BP34" s="306">
        <f t="shared" si="94"/>
        <v>29.743177063681415</v>
      </c>
      <c r="BQ34" s="306">
        <f t="shared" si="95"/>
        <v>21.739126182273033</v>
      </c>
      <c r="BR34">
        <v>28.374970480155586</v>
      </c>
      <c r="BS34">
        <v>23.652804534863421</v>
      </c>
      <c r="BT34" s="306">
        <f t="shared" si="96"/>
        <v>1.3682065835258292</v>
      </c>
      <c r="BU34" s="306">
        <f t="shared" si="97"/>
        <v>1.913678352590388</v>
      </c>
      <c r="BY34" s="321">
        <v>0.94974537037037043</v>
      </c>
      <c r="BZ34" s="338">
        <f t="shared" si="98"/>
        <v>45278.949745370373</v>
      </c>
      <c r="CA34" s="311">
        <v>3</v>
      </c>
      <c r="CB34" s="311">
        <v>1.2E-2</v>
      </c>
      <c r="CC34" s="311">
        <v>1.0999999999999999E-2</v>
      </c>
      <c r="CD34" s="311">
        <v>1.0999999999999999E-2</v>
      </c>
      <c r="CE34" s="312">
        <v>58.757549161810154</v>
      </c>
      <c r="CF34" s="312">
        <f>CE34/CD34</f>
        <v>5341.5953783463783</v>
      </c>
      <c r="CG34" s="312">
        <f>CB34*CF34</f>
        <v>64.099144540156544</v>
      </c>
      <c r="CH34" s="312">
        <f>0.001*((CE34/(CD34+0.001)))</f>
        <v>4.8964624301508461</v>
      </c>
      <c r="CI34" s="312">
        <f>0.001*((CE34/(CD34-0.001)))</f>
        <v>5.875754916181017</v>
      </c>
      <c r="CJ34" s="312">
        <f>CG34-CH34</f>
        <v>59.202682110005696</v>
      </c>
      <c r="CK34" s="312">
        <f>CG34+CI34</f>
        <v>69.974899456337567</v>
      </c>
      <c r="CM34" s="321">
        <v>0.94974537037037043</v>
      </c>
      <c r="CN34" s="338">
        <f t="shared" ref="CN34:CN37" si="152">DATE(2023,12,18) + CM34</f>
        <v>45278.949745370373</v>
      </c>
      <c r="CO34" s="311">
        <v>3</v>
      </c>
      <c r="CP34" s="311">
        <v>1.2E-2</v>
      </c>
      <c r="CQ34" s="311">
        <v>1.0999999999999999E-2</v>
      </c>
      <c r="CR34" s="311">
        <v>1.0999999999999999E-2</v>
      </c>
      <c r="CS34" s="312">
        <v>50.089248206573821</v>
      </c>
      <c r="CT34" s="312">
        <f>CS34/CR34</f>
        <v>4553.5680187794387</v>
      </c>
      <c r="CU34" s="312">
        <f>CP34*CT34</f>
        <v>54.642816225353265</v>
      </c>
      <c r="CV34" s="312">
        <f>0.001*((CS34/(CR34+0.001)))</f>
        <v>4.1741040172144848</v>
      </c>
      <c r="CW34" s="312">
        <f>0.001*((CS34/(CR34-0.001)))</f>
        <v>5.0089248206573833</v>
      </c>
      <c r="CX34" s="312">
        <f>CU34-CV34</f>
        <v>50.468712208138783</v>
      </c>
      <c r="CY34" s="312">
        <f>CU34+CW34</f>
        <v>59.651741046010649</v>
      </c>
      <c r="DA34">
        <v>59.266428748511451</v>
      </c>
      <c r="DB34" s="306">
        <f t="shared" si="100"/>
        <v>69.974899456337567</v>
      </c>
      <c r="DC34">
        <f t="shared" si="101"/>
        <v>50.468712208138783</v>
      </c>
      <c r="DD34">
        <v>64.699184717125007</v>
      </c>
      <c r="DE34">
        <v>54.739132108000163</v>
      </c>
      <c r="DF34" s="306">
        <f t="shared" si="102"/>
        <v>5.2757147392125603</v>
      </c>
      <c r="DG34" s="306">
        <f t="shared" si="103"/>
        <v>4.2704198998613805</v>
      </c>
      <c r="DK34" s="184">
        <v>0.95840277777777771</v>
      </c>
      <c r="DL34" s="336">
        <f t="shared" si="76"/>
        <v>45278.958402777775</v>
      </c>
      <c r="DM34" s="141" t="s">
        <v>366</v>
      </c>
      <c r="DN34" s="141">
        <v>1.0999999999999999E-2</v>
      </c>
      <c r="DO34" s="141">
        <v>1.4E-2</v>
      </c>
      <c r="DP34" s="141">
        <v>1.4E-2</v>
      </c>
      <c r="DQ34" s="198">
        <v>18.252371579047903</v>
      </c>
      <c r="DR34" s="198">
        <f t="shared" si="8"/>
        <v>1303.7408270748501</v>
      </c>
      <c r="DS34" s="198">
        <f t="shared" si="9"/>
        <v>14.341149097823351</v>
      </c>
      <c r="DT34" s="198">
        <f t="shared" si="115"/>
        <v>1.216824771936527</v>
      </c>
      <c r="DU34" s="198">
        <f t="shared" si="116"/>
        <v>1.4040285830036847</v>
      </c>
      <c r="DV34" s="198">
        <f t="shared" si="117"/>
        <v>13.124324325886825</v>
      </c>
      <c r="DW34" s="198">
        <f t="shared" si="118"/>
        <v>15.745177680827036</v>
      </c>
      <c r="DY34" s="184">
        <v>0.95840277777777771</v>
      </c>
      <c r="DZ34" s="336">
        <f t="shared" si="119"/>
        <v>45278.958402777775</v>
      </c>
      <c r="EA34" s="141" t="s">
        <v>366</v>
      </c>
      <c r="EB34" s="141">
        <v>1.0999999999999999E-2</v>
      </c>
      <c r="EC34" s="141">
        <v>1.4E-2</v>
      </c>
      <c r="ED34" s="141">
        <v>1.4E-2</v>
      </c>
      <c r="EE34" s="198">
        <v>15.727321683690167</v>
      </c>
      <c r="EF34" s="198">
        <f t="shared" si="120"/>
        <v>1123.3801202635834</v>
      </c>
      <c r="EG34" s="198">
        <f t="shared" si="121"/>
        <v>12.357181322899416</v>
      </c>
      <c r="EH34" s="198">
        <f t="shared" si="122"/>
        <v>1.0484881122460112</v>
      </c>
      <c r="EI34" s="198">
        <f t="shared" si="123"/>
        <v>1.2097939756684744</v>
      </c>
      <c r="EJ34" s="198">
        <f t="shared" si="124"/>
        <v>11.308693210653406</v>
      </c>
      <c r="EK34" s="198">
        <f t="shared" si="125"/>
        <v>13.56697529856789</v>
      </c>
      <c r="EM34">
        <v>15.646786224179715</v>
      </c>
      <c r="EN34" s="306">
        <f t="shared" si="78"/>
        <v>15.745177680827036</v>
      </c>
      <c r="EO34" s="306">
        <f t="shared" si="79"/>
        <v>11.308693210653406</v>
      </c>
      <c r="EP34">
        <v>17.178639420952553</v>
      </c>
      <c r="EQ34">
        <v>14.319180120309921</v>
      </c>
      <c r="ER34" s="306">
        <f t="shared" si="80"/>
        <v>-1.4334617401255176</v>
      </c>
      <c r="ES34" s="306">
        <f t="shared" si="81"/>
        <v>3.0104869096565157</v>
      </c>
      <c r="EW34" s="324">
        <v>0.95732638888888888</v>
      </c>
      <c r="EX34" s="335">
        <f t="shared" si="82"/>
        <v>45278.957326388889</v>
      </c>
      <c r="EY34" s="314" t="s">
        <v>370</v>
      </c>
      <c r="EZ34" s="314">
        <v>7.0000000000000001E-3</v>
      </c>
      <c r="FA34" s="314"/>
      <c r="FB34" s="314">
        <v>3.7999999999999999E-2</v>
      </c>
      <c r="FC34" s="328">
        <v>176.87303272970689</v>
      </c>
      <c r="FD34" s="315">
        <f t="shared" si="20"/>
        <v>4654.5534928870238</v>
      </c>
      <c r="FE34" s="315">
        <f t="shared" si="21"/>
        <v>32.58187445020917</v>
      </c>
      <c r="FF34" s="315">
        <f t="shared" si="136"/>
        <v>4.5352059674283822</v>
      </c>
      <c r="FG34" s="315">
        <f t="shared" si="137"/>
        <v>4.7803522359380244</v>
      </c>
      <c r="FH34" s="315">
        <f t="shared" si="138"/>
        <v>28.046668482780788</v>
      </c>
      <c r="FI34" s="315">
        <f t="shared" si="139"/>
        <v>37.362226686147196</v>
      </c>
      <c r="FK34" s="324">
        <v>0.95732638888888888</v>
      </c>
      <c r="FL34" s="335">
        <f t="shared" si="140"/>
        <v>45278.957326388889</v>
      </c>
      <c r="FM34" s="314" t="s">
        <v>370</v>
      </c>
      <c r="FN34" s="314">
        <v>7.0000000000000001E-3</v>
      </c>
      <c r="FO34" s="314"/>
      <c r="FP34" s="314">
        <v>3.7999999999999999E-2</v>
      </c>
      <c r="FQ34" s="328">
        <v>152.09666357950175</v>
      </c>
      <c r="FR34" s="315">
        <f t="shared" si="141"/>
        <v>4002.5437784079409</v>
      </c>
      <c r="FS34" s="315">
        <f t="shared" si="142"/>
        <v>28.017806448855588</v>
      </c>
      <c r="FT34" s="315">
        <f t="shared" si="143"/>
        <v>3.8999144507564552</v>
      </c>
      <c r="FU34" s="315">
        <f t="shared" si="144"/>
        <v>4.1107206372838307</v>
      </c>
      <c r="FV34" s="315">
        <f t="shared" si="145"/>
        <v>24.117891998099132</v>
      </c>
      <c r="FW34" s="315">
        <f t="shared" si="146"/>
        <v>32.128527086139421</v>
      </c>
      <c r="FY34">
        <v>30.778802746539203</v>
      </c>
      <c r="FZ34" s="306">
        <f t="shared" si="84"/>
        <v>37.362226686147196</v>
      </c>
      <c r="GA34" s="306">
        <f t="shared" si="85"/>
        <v>24.117891998099132</v>
      </c>
      <c r="GB34">
        <v>35.294611643714838</v>
      </c>
      <c r="GC34">
        <v>26.49457379280847</v>
      </c>
      <c r="GD34" s="306">
        <f t="shared" si="86"/>
        <v>2.0676150424323581</v>
      </c>
      <c r="GE34" s="306">
        <f t="shared" si="87"/>
        <v>2.3766817947093379</v>
      </c>
      <c r="GI34" s="325">
        <v>2.7858796296296298E-2</v>
      </c>
      <c r="GJ34" s="334">
        <f t="shared" si="111"/>
        <v>45279.027858796297</v>
      </c>
      <c r="GK34" s="316" t="s">
        <v>371</v>
      </c>
      <c r="GL34" s="316">
        <v>4.0000000000000001E-3</v>
      </c>
      <c r="GM34" s="316">
        <v>0.03</v>
      </c>
      <c r="GN34" s="316">
        <v>0.03</v>
      </c>
      <c r="GO34" s="317">
        <v>69.507677901413842</v>
      </c>
      <c r="GP34" s="317">
        <f t="shared" si="32"/>
        <v>2316.922596713795</v>
      </c>
      <c r="GQ34" s="317">
        <f t="shared" si="33"/>
        <v>9.2676903868551808</v>
      </c>
      <c r="GR34" s="317">
        <f>0.001*((GO34/(GN34+0.001)))</f>
        <v>2.2421831581101244</v>
      </c>
      <c r="GS34" s="317">
        <f>0.001*((GO34/(GN34-0.001)))</f>
        <v>2.396816479359098</v>
      </c>
      <c r="GT34" s="317">
        <f>GQ34-GR34</f>
        <v>7.025507228745056</v>
      </c>
      <c r="GU34" s="317">
        <f>GQ34+GS34</f>
        <v>11.664506866214278</v>
      </c>
      <c r="GW34" s="325">
        <v>2.7858796296296298E-2</v>
      </c>
      <c r="GX34" s="334">
        <f t="shared" si="147"/>
        <v>45279.027858796297</v>
      </c>
      <c r="GY34" s="316" t="s">
        <v>371</v>
      </c>
      <c r="GZ34" s="316">
        <v>4.0000000000000001E-3</v>
      </c>
      <c r="HA34" s="316">
        <v>0.03</v>
      </c>
      <c r="HB34" s="316">
        <v>0.03</v>
      </c>
      <c r="HC34" s="317">
        <v>57.971859394248469</v>
      </c>
      <c r="HD34" s="317">
        <f t="shared" si="148"/>
        <v>1932.3953131416156</v>
      </c>
      <c r="HE34" s="317">
        <f t="shared" si="149"/>
        <v>7.7295812525664624</v>
      </c>
      <c r="HF34" s="317">
        <f>0.001*((HC34/(HB34+0.001)))</f>
        <v>1.8700599804596283</v>
      </c>
      <c r="HG34" s="317">
        <f>0.001*((HC34/(HB34-0.001)))</f>
        <v>1.9990296342844303</v>
      </c>
      <c r="HH34" s="317">
        <f>HE34-HF34</f>
        <v>5.8595212721068339</v>
      </c>
      <c r="HI34" s="317">
        <f>HE34+HG34</f>
        <v>9.7286108868508929</v>
      </c>
      <c r="HK34">
        <v>8.5358976948426317</v>
      </c>
      <c r="HL34" s="306">
        <f t="shared" si="88"/>
        <v>11.664506866214278</v>
      </c>
      <c r="HM34" s="306">
        <f t="shared" si="89"/>
        <v>5.8595212721068339</v>
      </c>
      <c r="HN34">
        <v>10.743457443508829</v>
      </c>
      <c r="HO34">
        <v>6.4707611557678018</v>
      </c>
      <c r="HP34" s="306">
        <f t="shared" si="90"/>
        <v>0.92104942270544932</v>
      </c>
      <c r="HQ34" s="306">
        <f t="shared" si="91"/>
        <v>0.61123988366096782</v>
      </c>
    </row>
    <row r="35" spans="1:225" x14ac:dyDescent="0.25">
      <c r="A35" s="322">
        <v>0.94299768518518512</v>
      </c>
      <c r="B35" s="339">
        <f t="shared" si="44"/>
        <v>45278.942997685182</v>
      </c>
      <c r="C35" s="309" t="s">
        <v>311</v>
      </c>
      <c r="D35" s="309">
        <v>3.0000000000000001E-3</v>
      </c>
      <c r="E35" s="309">
        <v>2E-3</v>
      </c>
      <c r="F35" s="309">
        <v>3.0000000000000001E-3</v>
      </c>
      <c r="G35" s="318">
        <v>8.546236343967875</v>
      </c>
      <c r="H35" s="309">
        <f t="shared" si="45"/>
        <v>2848.7454479892917</v>
      </c>
      <c r="I35" s="309">
        <f t="shared" si="150"/>
        <v>8.546236343967875</v>
      </c>
      <c r="J35" s="309">
        <f t="shared" si="126"/>
        <v>2.1365590859919688</v>
      </c>
      <c r="K35" s="309">
        <f t="shared" si="127"/>
        <v>4.2731181719839375</v>
      </c>
      <c r="L35" s="309">
        <f t="shared" si="128"/>
        <v>6.4096772579759058</v>
      </c>
      <c r="M35" s="309">
        <f t="shared" si="129"/>
        <v>12.819354515951812</v>
      </c>
      <c r="O35" s="322">
        <v>0.94299768518518512</v>
      </c>
      <c r="P35" s="339">
        <f t="shared" si="130"/>
        <v>45278.942997685182</v>
      </c>
      <c r="Q35" s="309" t="s">
        <v>311</v>
      </c>
      <c r="R35" s="309">
        <v>3.0000000000000001E-3</v>
      </c>
      <c r="S35" s="309">
        <v>2E-3</v>
      </c>
      <c r="T35" s="309">
        <v>3.0000000000000001E-3</v>
      </c>
      <c r="U35" s="318">
        <v>6.3959815778867295</v>
      </c>
      <c r="V35" s="309">
        <f t="shared" si="131"/>
        <v>2131.9938592955764</v>
      </c>
      <c r="W35" s="309">
        <f t="shared" si="151"/>
        <v>6.3959815778867295</v>
      </c>
      <c r="X35" s="309">
        <f t="shared" si="132"/>
        <v>1.5989953944716824</v>
      </c>
      <c r="Y35" s="309">
        <f t="shared" si="133"/>
        <v>3.1979907889433647</v>
      </c>
      <c r="Z35" s="309">
        <f t="shared" si="134"/>
        <v>4.7969861834150471</v>
      </c>
      <c r="AA35" s="309">
        <f t="shared" si="135"/>
        <v>9.5939723668300942</v>
      </c>
      <c r="AC35">
        <v>7.8632802042436971</v>
      </c>
      <c r="AD35">
        <f t="shared" si="48"/>
        <v>12.819354515951812</v>
      </c>
      <c r="AE35">
        <f t="shared" si="49"/>
        <v>4.7969861834150471</v>
      </c>
      <c r="AF35">
        <v>11.794920306365546</v>
      </c>
      <c r="AG35">
        <v>5.8974601531827728</v>
      </c>
      <c r="AH35" s="306">
        <f t="shared" si="50"/>
        <v>1.024434209586266</v>
      </c>
      <c r="AI35" s="306">
        <f t="shared" si="51"/>
        <v>1.1004739697677257</v>
      </c>
      <c r="AJ35" s="306"/>
      <c r="AM35" s="340">
        <v>0.94796296296296301</v>
      </c>
      <c r="AN35" s="341">
        <f t="shared" si="113"/>
        <v>45278.947962962964</v>
      </c>
      <c r="AO35" s="342" t="s">
        <v>324</v>
      </c>
      <c r="AP35" s="342">
        <v>8.9999999999999993E-3</v>
      </c>
      <c r="AQ35" s="342">
        <v>1.4999999999999999E-2</v>
      </c>
      <c r="AR35" s="342">
        <v>1.4999999999999999E-2</v>
      </c>
      <c r="AS35" s="343">
        <v>36.958977416408857</v>
      </c>
      <c r="AT35" s="343">
        <f t="shared" si="52"/>
        <v>2463.9318277605907</v>
      </c>
      <c r="AU35" s="343">
        <f t="shared" si="53"/>
        <v>22.175386449845316</v>
      </c>
      <c r="AV35" s="343">
        <f t="shared" si="54"/>
        <v>2.3099360885255535</v>
      </c>
      <c r="AW35" s="343">
        <f t="shared" si="55"/>
        <v>2.6399269583149185</v>
      </c>
      <c r="AX35" s="343">
        <f t="shared" si="56"/>
        <v>19.865450361319763</v>
      </c>
      <c r="AY35" s="343">
        <f t="shared" si="57"/>
        <v>24.815313408160236</v>
      </c>
      <c r="BA35" s="340">
        <v>0.94796296296296301</v>
      </c>
      <c r="BB35" s="341">
        <f t="shared" si="114"/>
        <v>45278.947962962964</v>
      </c>
      <c r="BC35" s="342" t="s">
        <v>324</v>
      </c>
      <c r="BD35" s="342">
        <v>8.9999999999999993E-3</v>
      </c>
      <c r="BE35" s="342">
        <v>1.4999999999999999E-2</v>
      </c>
      <c r="BF35" s="342">
        <v>1.4999999999999999E-2</v>
      </c>
      <c r="BG35" s="343">
        <v>32.406150830717571</v>
      </c>
      <c r="BH35" s="343">
        <f t="shared" si="58"/>
        <v>2160.4100553811713</v>
      </c>
      <c r="BI35" s="343">
        <f t="shared" si="59"/>
        <v>19.443690498430541</v>
      </c>
      <c r="BJ35" s="343">
        <f t="shared" si="60"/>
        <v>2.0253844269198482</v>
      </c>
      <c r="BK35" s="343">
        <f t="shared" si="61"/>
        <v>2.3147250593369697</v>
      </c>
      <c r="BL35" s="343">
        <f t="shared" si="62"/>
        <v>17.418306071510692</v>
      </c>
      <c r="BM35" s="343">
        <f t="shared" si="63"/>
        <v>21.75841555776751</v>
      </c>
      <c r="BO35">
        <v>21.155303434908895</v>
      </c>
      <c r="BP35" s="306">
        <f t="shared" si="94"/>
        <v>24.815313408160236</v>
      </c>
      <c r="BQ35" s="306">
        <f t="shared" si="95"/>
        <v>17.418306071510692</v>
      </c>
      <c r="BR35">
        <v>23.673791939064717</v>
      </c>
      <c r="BS35">
        <v>18.951625993772552</v>
      </c>
      <c r="BT35" s="306">
        <f t="shared" si="96"/>
        <v>1.1415214690955189</v>
      </c>
      <c r="BU35" s="306">
        <f t="shared" si="97"/>
        <v>1.5333199222618603</v>
      </c>
      <c r="BY35" s="321">
        <v>0.95143518518518511</v>
      </c>
      <c r="BZ35" s="338">
        <f t="shared" si="98"/>
        <v>45278.951435185183</v>
      </c>
      <c r="CA35" s="311">
        <v>3</v>
      </c>
      <c r="CB35" s="311">
        <v>1.0999999999999999E-2</v>
      </c>
      <c r="CC35" s="311">
        <v>1.0999999999999999E-2</v>
      </c>
      <c r="CD35" s="311">
        <v>1.0999999999999999E-2</v>
      </c>
      <c r="CE35" s="312">
        <v>58.757549161810154</v>
      </c>
      <c r="CF35" s="312">
        <f>CE35/CD35</f>
        <v>5341.5953783463783</v>
      </c>
      <c r="CG35" s="312">
        <f>CB35*CF35</f>
        <v>58.757549161810161</v>
      </c>
      <c r="CH35" s="312">
        <f>0.001*((CE35/(CD35+0.001)))</f>
        <v>4.8964624301508461</v>
      </c>
      <c r="CI35" s="312">
        <f>0.001*((CE35/(CD35-0.001)))</f>
        <v>5.875754916181017</v>
      </c>
      <c r="CJ35" s="312">
        <f>CG35-CH35</f>
        <v>53.861086731659313</v>
      </c>
      <c r="CK35" s="312">
        <f>CG35+CI35</f>
        <v>64.633304077991184</v>
      </c>
      <c r="CM35" s="321">
        <v>0.95143518518518511</v>
      </c>
      <c r="CN35" s="338">
        <f t="shared" si="152"/>
        <v>45278.951435185183</v>
      </c>
      <c r="CO35" s="311">
        <v>3</v>
      </c>
      <c r="CP35" s="311">
        <v>1.0999999999999999E-2</v>
      </c>
      <c r="CQ35" s="311">
        <v>1.0999999999999999E-2</v>
      </c>
      <c r="CR35" s="311">
        <v>1.0999999999999999E-2</v>
      </c>
      <c r="CS35" s="312">
        <v>50.089248206573821</v>
      </c>
      <c r="CT35" s="312">
        <f>CS35/CR35</f>
        <v>4553.5680187794387</v>
      </c>
      <c r="CU35" s="312">
        <f>CP35*CT35</f>
        <v>50.089248206573821</v>
      </c>
      <c r="CV35" s="312">
        <f>0.001*((CS35/(CR35+0.001)))</f>
        <v>4.1741040172144848</v>
      </c>
      <c r="CW35" s="312">
        <f>0.001*((CS35/(CR35-0.001)))</f>
        <v>5.0089248206573833</v>
      </c>
      <c r="CX35" s="312">
        <f>CU35-CV35</f>
        <v>45.915144189359339</v>
      </c>
      <c r="CY35" s="312">
        <f>CU35+CW35</f>
        <v>55.098173027231205</v>
      </c>
      <c r="DA35">
        <v>54.327559686135487</v>
      </c>
      <c r="DB35" s="306">
        <f t="shared" si="100"/>
        <v>64.633304077991184</v>
      </c>
      <c r="DC35">
        <f t="shared" si="101"/>
        <v>45.915144189359339</v>
      </c>
      <c r="DD35">
        <v>59.760315654749036</v>
      </c>
      <c r="DE35">
        <v>49.800263045624199</v>
      </c>
      <c r="DF35" s="306">
        <f t="shared" si="102"/>
        <v>4.8729884232421483</v>
      </c>
      <c r="DG35" s="306">
        <f t="shared" si="103"/>
        <v>3.8851188562648602</v>
      </c>
      <c r="DK35" s="184">
        <v>0.96182870370370377</v>
      </c>
      <c r="DL35" s="336">
        <f t="shared" si="76"/>
        <v>45278.961828703701</v>
      </c>
      <c r="DM35" s="141" t="s">
        <v>366</v>
      </c>
      <c r="DN35" s="141">
        <v>0.01</v>
      </c>
      <c r="DO35" s="141">
        <v>1.4E-2</v>
      </c>
      <c r="DP35" s="141">
        <v>1.4E-2</v>
      </c>
      <c r="DQ35" s="198">
        <v>18.252371579047903</v>
      </c>
      <c r="DR35" s="198">
        <f t="shared" si="8"/>
        <v>1303.7408270748501</v>
      </c>
      <c r="DS35" s="198">
        <f t="shared" si="9"/>
        <v>13.037408270748502</v>
      </c>
      <c r="DT35" s="198">
        <f t="shared" si="115"/>
        <v>1.216824771936527</v>
      </c>
      <c r="DU35" s="198">
        <f t="shared" si="116"/>
        <v>1.4040285830036847</v>
      </c>
      <c r="DV35" s="198">
        <f t="shared" si="117"/>
        <v>11.820583498811974</v>
      </c>
      <c r="DW35" s="198">
        <f t="shared" si="118"/>
        <v>14.441436853752187</v>
      </c>
      <c r="DY35" s="184">
        <v>0.96182870370370377</v>
      </c>
      <c r="DZ35" s="336">
        <f t="shared" si="119"/>
        <v>45278.961828703701</v>
      </c>
      <c r="EA35" s="141" t="s">
        <v>366</v>
      </c>
      <c r="EB35" s="141">
        <v>0.01</v>
      </c>
      <c r="EC35" s="141">
        <v>1.4E-2</v>
      </c>
      <c r="ED35" s="141">
        <v>1.4E-2</v>
      </c>
      <c r="EE35" s="198">
        <v>15.727321683690167</v>
      </c>
      <c r="EF35" s="198">
        <f t="shared" si="120"/>
        <v>1123.3801202635834</v>
      </c>
      <c r="EG35" s="198">
        <f t="shared" si="121"/>
        <v>11.233801202635835</v>
      </c>
      <c r="EH35" s="198">
        <f t="shared" si="122"/>
        <v>1.0484881122460112</v>
      </c>
      <c r="EI35" s="198">
        <f t="shared" si="123"/>
        <v>1.2097939756684744</v>
      </c>
      <c r="EJ35" s="198">
        <f t="shared" si="124"/>
        <v>10.185313090389824</v>
      </c>
      <c r="EK35" s="198">
        <f t="shared" si="125"/>
        <v>12.44359517830431</v>
      </c>
      <c r="EM35">
        <v>11.960653375493763</v>
      </c>
      <c r="EN35" s="306">
        <f t="shared" si="78"/>
        <v>14.441436853752187</v>
      </c>
      <c r="EO35" s="306">
        <f t="shared" si="79"/>
        <v>10.185313090389824</v>
      </c>
      <c r="EP35">
        <v>13.248723739008476</v>
      </c>
      <c r="EQ35">
        <v>10.844325727114345</v>
      </c>
      <c r="ER35" s="306">
        <f t="shared" si="80"/>
        <v>1.1927131147437109</v>
      </c>
      <c r="ES35" s="306">
        <f t="shared" si="81"/>
        <v>0.65901263672452082</v>
      </c>
      <c r="EW35" s="324">
        <v>0.95740740740740737</v>
      </c>
      <c r="EX35" s="335">
        <f t="shared" si="82"/>
        <v>45278.957407407404</v>
      </c>
      <c r="EY35" s="314" t="s">
        <v>370</v>
      </c>
      <c r="EZ35" s="314">
        <v>8.9999999999999993E-3</v>
      </c>
      <c r="FA35" s="314"/>
      <c r="FB35" s="314">
        <v>3.7999999999999999E-2</v>
      </c>
      <c r="FC35" s="328">
        <v>176.87303272970689</v>
      </c>
      <c r="FD35" s="315">
        <f t="shared" si="20"/>
        <v>4654.5534928870238</v>
      </c>
      <c r="FE35" s="315">
        <f t="shared" si="21"/>
        <v>41.890981435983214</v>
      </c>
      <c r="FF35" s="315">
        <f t="shared" si="136"/>
        <v>4.5352059674283822</v>
      </c>
      <c r="FG35" s="315">
        <f t="shared" si="137"/>
        <v>4.7803522359380244</v>
      </c>
      <c r="FH35" s="315">
        <f t="shared" si="138"/>
        <v>37.355775468554832</v>
      </c>
      <c r="FI35" s="315">
        <f t="shared" si="139"/>
        <v>46.671333671921239</v>
      </c>
      <c r="FK35" s="324">
        <v>0.95740740740740737</v>
      </c>
      <c r="FL35" s="335">
        <f t="shared" si="140"/>
        <v>45278.957407407404</v>
      </c>
      <c r="FM35" s="314" t="s">
        <v>370</v>
      </c>
      <c r="FN35" s="314">
        <v>8.9999999999999993E-3</v>
      </c>
      <c r="FO35" s="314"/>
      <c r="FP35" s="314">
        <v>3.7999999999999999E-2</v>
      </c>
      <c r="FQ35" s="328">
        <v>152.09666357950175</v>
      </c>
      <c r="FR35" s="315">
        <f t="shared" si="141"/>
        <v>4002.5437784079409</v>
      </c>
      <c r="FS35" s="315">
        <f t="shared" si="142"/>
        <v>36.022894005671468</v>
      </c>
      <c r="FT35" s="315">
        <f t="shared" si="143"/>
        <v>3.8999144507564552</v>
      </c>
      <c r="FU35" s="315">
        <f t="shared" si="144"/>
        <v>4.1107206372838307</v>
      </c>
      <c r="FV35" s="315">
        <f t="shared" si="145"/>
        <v>32.122979554915013</v>
      </c>
      <c r="FW35" s="315">
        <f t="shared" si="146"/>
        <v>40.133614642955301</v>
      </c>
      <c r="FY35">
        <v>39.572746388407545</v>
      </c>
      <c r="FZ35" s="306">
        <f t="shared" si="84"/>
        <v>46.671333671921239</v>
      </c>
      <c r="GA35" s="306">
        <f t="shared" si="85"/>
        <v>32.122979554915013</v>
      </c>
      <c r="GB35">
        <v>44.088555285583183</v>
      </c>
      <c r="GC35">
        <v>35.288517434676812</v>
      </c>
      <c r="GD35" s="306">
        <f t="shared" si="86"/>
        <v>2.582778386338056</v>
      </c>
      <c r="GE35" s="306">
        <f t="shared" si="87"/>
        <v>3.1655378797617999</v>
      </c>
      <c r="GI35" s="325">
        <v>3.1365740740740743E-2</v>
      </c>
      <c r="GJ35" s="334">
        <f t="shared" si="111"/>
        <v>45279.031365740739</v>
      </c>
      <c r="GK35" s="316" t="s">
        <v>371</v>
      </c>
      <c r="GL35" s="316">
        <v>3.0000000000000001E-3</v>
      </c>
      <c r="GM35" s="316">
        <v>0.03</v>
      </c>
      <c r="GN35" s="316">
        <v>0.03</v>
      </c>
      <c r="GO35" s="317">
        <v>69.507677901413842</v>
      </c>
      <c r="GP35" s="317">
        <f t="shared" si="32"/>
        <v>2316.922596713795</v>
      </c>
      <c r="GQ35" s="317">
        <f t="shared" si="33"/>
        <v>6.9507677901413851</v>
      </c>
      <c r="GR35" s="317">
        <f>0.001*((GO35/(GN35+0.001)))</f>
        <v>2.2421831581101244</v>
      </c>
      <c r="GS35" s="317">
        <f>0.001*((GO35/(GN35-0.001)))</f>
        <v>2.396816479359098</v>
      </c>
      <c r="GT35" s="317">
        <f>GQ35-GR35</f>
        <v>4.7085846320312612</v>
      </c>
      <c r="GU35" s="317">
        <f>GQ35+GS35</f>
        <v>9.3475842695004836</v>
      </c>
      <c r="GW35" s="325">
        <v>3.1365740740740743E-2</v>
      </c>
      <c r="GX35" s="334">
        <f t="shared" si="147"/>
        <v>45279.031365740739</v>
      </c>
      <c r="GY35" s="316" t="s">
        <v>371</v>
      </c>
      <c r="GZ35" s="316">
        <v>3.0000000000000001E-3</v>
      </c>
      <c r="HA35" s="316">
        <v>0.03</v>
      </c>
      <c r="HB35" s="316">
        <v>0.03</v>
      </c>
      <c r="HC35" s="317">
        <v>57.971859394248469</v>
      </c>
      <c r="HD35" s="317">
        <f t="shared" si="148"/>
        <v>1932.3953131416156</v>
      </c>
      <c r="HE35" s="317">
        <f t="shared" si="149"/>
        <v>5.7971859394248471</v>
      </c>
      <c r="HF35" s="317">
        <f>0.001*((HC35/(HB35+0.001)))</f>
        <v>1.8700599804596283</v>
      </c>
      <c r="HG35" s="317">
        <f>0.001*((HC35/(HB35-0.001)))</f>
        <v>1.9990296342844303</v>
      </c>
      <c r="HH35" s="317">
        <f>HE35-HF35</f>
        <v>3.9271259589652185</v>
      </c>
      <c r="HI35" s="317">
        <f>HE35+HG35</f>
        <v>7.7962155737092775</v>
      </c>
      <c r="HK35">
        <v>6.4019232711319738</v>
      </c>
      <c r="HL35" s="306">
        <f t="shared" si="88"/>
        <v>9.3475842695004836</v>
      </c>
      <c r="HM35" s="306">
        <f t="shared" si="89"/>
        <v>3.9271259589652185</v>
      </c>
      <c r="HN35">
        <v>8.6094830197981711</v>
      </c>
      <c r="HO35">
        <v>4.3367867320571438</v>
      </c>
      <c r="HP35" s="306">
        <f t="shared" si="90"/>
        <v>0.7381012497023125</v>
      </c>
      <c r="HQ35" s="306">
        <f t="shared" si="91"/>
        <v>0.40966077309192528</v>
      </c>
    </row>
    <row r="36" spans="1:225" x14ac:dyDescent="0.25">
      <c r="A36" s="322">
        <v>0.9434027777777777</v>
      </c>
      <c r="B36" s="339">
        <f t="shared" si="44"/>
        <v>45278.943402777775</v>
      </c>
      <c r="C36" s="309" t="s">
        <v>311</v>
      </c>
      <c r="D36" s="309">
        <v>4.0000000000000001E-3</v>
      </c>
      <c r="E36" s="309">
        <v>2E-3</v>
      </c>
      <c r="F36" s="309">
        <v>3.0000000000000001E-3</v>
      </c>
      <c r="G36" s="318">
        <v>8.546236343967875</v>
      </c>
      <c r="H36" s="309">
        <f t="shared" si="45"/>
        <v>2848.7454479892917</v>
      </c>
      <c r="I36" s="309">
        <f t="shared" si="150"/>
        <v>11.394981791957168</v>
      </c>
      <c r="J36" s="309">
        <f t="shared" si="126"/>
        <v>2.1365590859919688</v>
      </c>
      <c r="K36" s="309">
        <f t="shared" si="127"/>
        <v>4.2731181719839375</v>
      </c>
      <c r="L36" s="309">
        <f t="shared" si="128"/>
        <v>9.2584227059651987</v>
      </c>
      <c r="M36" s="309">
        <f t="shared" si="129"/>
        <v>15.668099963941106</v>
      </c>
      <c r="O36" s="322">
        <v>0.9434027777777777</v>
      </c>
      <c r="P36" s="339">
        <f t="shared" si="130"/>
        <v>45278.943402777775</v>
      </c>
      <c r="Q36" s="309" t="s">
        <v>311</v>
      </c>
      <c r="R36" s="309">
        <v>4.0000000000000001E-3</v>
      </c>
      <c r="S36" s="309">
        <v>2E-3</v>
      </c>
      <c r="T36" s="309">
        <v>3.0000000000000001E-3</v>
      </c>
      <c r="U36" s="318">
        <v>6.3959815778867295</v>
      </c>
      <c r="V36" s="309">
        <f t="shared" si="131"/>
        <v>2131.9938592955764</v>
      </c>
      <c r="W36" s="309">
        <f t="shared" si="151"/>
        <v>8.527975437182306</v>
      </c>
      <c r="X36" s="309">
        <f t="shared" si="132"/>
        <v>1.5989953944716824</v>
      </c>
      <c r="Y36" s="309">
        <f t="shared" si="133"/>
        <v>3.1979907889433647</v>
      </c>
      <c r="Z36" s="309">
        <f t="shared" si="134"/>
        <v>6.9289800427106236</v>
      </c>
      <c r="AA36" s="309">
        <f t="shared" si="135"/>
        <v>11.725966226125671</v>
      </c>
      <c r="AC36">
        <v>10.484373605658263</v>
      </c>
      <c r="AD36">
        <f t="shared" si="48"/>
        <v>15.668099963941106</v>
      </c>
      <c r="AE36">
        <f t="shared" si="49"/>
        <v>6.9289800427106236</v>
      </c>
      <c r="AF36">
        <v>14.416013707780111</v>
      </c>
      <c r="AG36">
        <v>8.5185535545973394</v>
      </c>
      <c r="AH36" s="306">
        <f t="shared" si="50"/>
        <v>1.2520862561609949</v>
      </c>
      <c r="AI36" s="306">
        <f t="shared" si="51"/>
        <v>1.5895735118867158</v>
      </c>
      <c r="AJ36" s="306"/>
      <c r="AM36" s="340">
        <v>0.94974537037037043</v>
      </c>
      <c r="AN36" s="341">
        <f t="shared" si="113"/>
        <v>45278.949745370373</v>
      </c>
      <c r="AO36" s="342" t="s">
        <v>324</v>
      </c>
      <c r="AP36" s="342">
        <v>1.2E-2</v>
      </c>
      <c r="AQ36" s="342">
        <v>1.4999999999999999E-2</v>
      </c>
      <c r="AR36" s="342">
        <v>1.4999999999999999E-2</v>
      </c>
      <c r="AS36" s="343">
        <v>36.958977416408857</v>
      </c>
      <c r="AT36" s="343">
        <f t="shared" si="52"/>
        <v>2463.9318277605907</v>
      </c>
      <c r="AU36" s="343">
        <f t="shared" si="53"/>
        <v>29.567181933127088</v>
      </c>
      <c r="AV36" s="343">
        <f t="shared" si="54"/>
        <v>2.3099360885255535</v>
      </c>
      <c r="AW36" s="343">
        <f t="shared" si="55"/>
        <v>2.6399269583149185</v>
      </c>
      <c r="AX36" s="343">
        <f t="shared" si="56"/>
        <v>27.257245844601535</v>
      </c>
      <c r="AY36" s="343">
        <f t="shared" si="57"/>
        <v>32.207108891442005</v>
      </c>
      <c r="BA36" s="340">
        <v>0.94974537037037043</v>
      </c>
      <c r="BB36" s="341">
        <f t="shared" si="114"/>
        <v>45278.949745370373</v>
      </c>
      <c r="BC36" s="342" t="s">
        <v>324</v>
      </c>
      <c r="BD36" s="342">
        <v>1.2E-2</v>
      </c>
      <c r="BE36" s="342">
        <v>1.4999999999999999E-2</v>
      </c>
      <c r="BF36" s="342">
        <v>1.4999999999999999E-2</v>
      </c>
      <c r="BG36" s="343">
        <v>32.406150830717571</v>
      </c>
      <c r="BH36" s="343">
        <f t="shared" si="58"/>
        <v>2160.4100553811713</v>
      </c>
      <c r="BI36" s="343">
        <f t="shared" si="59"/>
        <v>25.924920664574056</v>
      </c>
      <c r="BJ36" s="343">
        <f t="shared" si="60"/>
        <v>2.0253844269198482</v>
      </c>
      <c r="BK36" s="343">
        <f t="shared" si="61"/>
        <v>2.3147250593369697</v>
      </c>
      <c r="BL36" s="343">
        <f t="shared" si="62"/>
        <v>23.899536237654207</v>
      </c>
      <c r="BM36" s="343">
        <f t="shared" si="63"/>
        <v>28.239645723911025</v>
      </c>
      <c r="BO36">
        <v>28.207071246545198</v>
      </c>
      <c r="BP36" s="306">
        <f t="shared" si="94"/>
        <v>32.207108891442005</v>
      </c>
      <c r="BQ36" s="306">
        <f t="shared" si="95"/>
        <v>23.899536237654207</v>
      </c>
      <c r="BR36">
        <v>30.72555975070102</v>
      </c>
      <c r="BS36">
        <v>26.003393805408855</v>
      </c>
      <c r="BT36" s="306">
        <f t="shared" si="96"/>
        <v>1.4815491407409844</v>
      </c>
      <c r="BU36" s="306">
        <f t="shared" si="97"/>
        <v>2.1038575677546483</v>
      </c>
      <c r="BY36" s="321">
        <v>0.95491898148148147</v>
      </c>
      <c r="BZ36" s="338">
        <f t="shared" si="98"/>
        <v>45278.954918981479</v>
      </c>
      <c r="CA36" s="311">
        <v>3</v>
      </c>
      <c r="CB36" s="311">
        <v>1.0999999999999999E-2</v>
      </c>
      <c r="CC36" s="311">
        <v>1.0999999999999999E-2</v>
      </c>
      <c r="CD36" s="311">
        <v>1.0999999999999999E-2</v>
      </c>
      <c r="CE36" s="312">
        <v>58.757549161810154</v>
      </c>
      <c r="CF36" s="312">
        <f>CE36/CD36</f>
        <v>5341.5953783463783</v>
      </c>
      <c r="CG36" s="312">
        <f>CB36*CF36</f>
        <v>58.757549161810161</v>
      </c>
      <c r="CH36" s="312">
        <f>0.001*((CE36/(CD36+0.001)))</f>
        <v>4.8964624301508461</v>
      </c>
      <c r="CI36" s="312">
        <f>0.001*((CE36/(CD36-0.001)))</f>
        <v>5.875754916181017</v>
      </c>
      <c r="CJ36" s="312">
        <f>CG36-CH36</f>
        <v>53.861086731659313</v>
      </c>
      <c r="CK36" s="312">
        <f>CG36+CI36</f>
        <v>64.633304077991184</v>
      </c>
      <c r="CM36" s="321">
        <v>0.95491898148148147</v>
      </c>
      <c r="CN36" s="338">
        <f t="shared" si="152"/>
        <v>45278.954918981479</v>
      </c>
      <c r="CO36" s="311">
        <v>3</v>
      </c>
      <c r="CP36" s="311">
        <v>1.0999999999999999E-2</v>
      </c>
      <c r="CQ36" s="311">
        <v>1.0999999999999999E-2</v>
      </c>
      <c r="CR36" s="311">
        <v>1.0999999999999999E-2</v>
      </c>
      <c r="CS36" s="312">
        <v>50.089248206573821</v>
      </c>
      <c r="CT36" s="312">
        <f>CS36/CR36</f>
        <v>4553.5680187794387</v>
      </c>
      <c r="CU36" s="312">
        <f>CP36*CT36</f>
        <v>50.089248206573821</v>
      </c>
      <c r="CV36" s="312">
        <f>0.001*((CS36/(CR36+0.001)))</f>
        <v>4.1741040172144848</v>
      </c>
      <c r="CW36" s="312">
        <f>0.001*((CS36/(CR36-0.001)))</f>
        <v>5.0089248206573833</v>
      </c>
      <c r="CX36" s="312">
        <f>CU36-CV36</f>
        <v>45.915144189359339</v>
      </c>
      <c r="CY36" s="312">
        <f>CU36+CW36</f>
        <v>55.098173027231205</v>
      </c>
      <c r="DA36">
        <v>54.327559686135487</v>
      </c>
      <c r="DB36" s="306">
        <f t="shared" si="100"/>
        <v>64.633304077991184</v>
      </c>
      <c r="DC36">
        <f t="shared" si="101"/>
        <v>45.915144189359339</v>
      </c>
      <c r="DD36">
        <v>59.760315654749036</v>
      </c>
      <c r="DE36">
        <v>49.800263045624199</v>
      </c>
      <c r="DF36" s="306">
        <f t="shared" si="102"/>
        <v>4.8729884232421483</v>
      </c>
      <c r="DG36" s="306">
        <f t="shared" si="103"/>
        <v>3.8851188562648602</v>
      </c>
      <c r="DK36" s="184">
        <v>0.96534722222222225</v>
      </c>
      <c r="DL36" s="336">
        <f t="shared" si="76"/>
        <v>45278.96534722222</v>
      </c>
      <c r="DM36" s="141" t="s">
        <v>366</v>
      </c>
      <c r="DN36" s="141">
        <v>1.2E-2</v>
      </c>
      <c r="DO36" s="141">
        <v>1.4E-2</v>
      </c>
      <c r="DP36" s="141">
        <v>1.4E-2</v>
      </c>
      <c r="DQ36" s="198">
        <v>18.252371579047903</v>
      </c>
      <c r="DR36" s="198">
        <f t="shared" si="8"/>
        <v>1303.7408270748501</v>
      </c>
      <c r="DS36" s="198">
        <f t="shared" si="9"/>
        <v>15.644889924898202</v>
      </c>
      <c r="DT36" s="198">
        <f t="shared" si="115"/>
        <v>1.216824771936527</v>
      </c>
      <c r="DU36" s="198">
        <f t="shared" si="116"/>
        <v>1.4040285830036847</v>
      </c>
      <c r="DV36" s="198">
        <f t="shared" si="117"/>
        <v>14.428065152961675</v>
      </c>
      <c r="DW36" s="198">
        <f t="shared" si="118"/>
        <v>17.048918507901888</v>
      </c>
      <c r="DY36" s="184">
        <v>0.96534722222222225</v>
      </c>
      <c r="DZ36" s="336">
        <f t="shared" si="119"/>
        <v>45278.96534722222</v>
      </c>
      <c r="EA36" s="141" t="s">
        <v>366</v>
      </c>
      <c r="EB36" s="141">
        <v>1.2E-2</v>
      </c>
      <c r="EC36" s="141">
        <v>1.4E-2</v>
      </c>
      <c r="ED36" s="141">
        <v>1.4E-2</v>
      </c>
      <c r="EE36" s="198">
        <v>15.727321683690167</v>
      </c>
      <c r="EF36" s="198">
        <f t="shared" si="120"/>
        <v>1123.3801202635834</v>
      </c>
      <c r="EG36" s="198">
        <f t="shared" si="121"/>
        <v>13.480561443163001</v>
      </c>
      <c r="EH36" s="198">
        <f t="shared" si="122"/>
        <v>1.0484881122460112</v>
      </c>
      <c r="EI36" s="198">
        <f t="shared" si="123"/>
        <v>1.2097939756684744</v>
      </c>
      <c r="EJ36" s="198">
        <f t="shared" si="124"/>
        <v>12.432073330916991</v>
      </c>
      <c r="EK36" s="198">
        <f t="shared" si="125"/>
        <v>14.690355418831476</v>
      </c>
      <c r="EM36">
        <v>14.352784050592515</v>
      </c>
      <c r="EN36" s="306">
        <f t="shared" si="78"/>
        <v>17.048918507901888</v>
      </c>
      <c r="EO36" s="306">
        <f t="shared" si="79"/>
        <v>12.432073330916991</v>
      </c>
      <c r="EP36">
        <v>15.640854414107228</v>
      </c>
      <c r="EQ36">
        <v>13.236456402213097</v>
      </c>
      <c r="ER36" s="306">
        <f t="shared" si="80"/>
        <v>1.4080640937946605</v>
      </c>
      <c r="ES36" s="306">
        <f t="shared" si="81"/>
        <v>0.80438307129610642</v>
      </c>
      <c r="EW36" s="324">
        <v>0.95750000000000002</v>
      </c>
      <c r="EX36" s="335">
        <f t="shared" si="82"/>
        <v>45278.957499999997</v>
      </c>
      <c r="EY36" s="314" t="s">
        <v>370</v>
      </c>
      <c r="EZ36" s="314">
        <v>8.9999999999999993E-3</v>
      </c>
      <c r="FA36" s="314"/>
      <c r="FB36" s="314">
        <v>3.7999999999999999E-2</v>
      </c>
      <c r="FC36" s="328">
        <v>176.87303272970689</v>
      </c>
      <c r="FD36" s="315">
        <f t="shared" si="20"/>
        <v>4654.5534928870238</v>
      </c>
      <c r="FE36" s="315">
        <f t="shared" si="21"/>
        <v>41.890981435983214</v>
      </c>
      <c r="FF36" s="315">
        <f t="shared" si="136"/>
        <v>4.5352059674283822</v>
      </c>
      <c r="FG36" s="315">
        <f t="shared" si="137"/>
        <v>4.7803522359380244</v>
      </c>
      <c r="FH36" s="315">
        <f t="shared" si="138"/>
        <v>37.355775468554832</v>
      </c>
      <c r="FI36" s="315">
        <f t="shared" si="139"/>
        <v>46.671333671921239</v>
      </c>
      <c r="FK36" s="324">
        <v>0.95750000000000002</v>
      </c>
      <c r="FL36" s="335">
        <f t="shared" si="140"/>
        <v>45278.957499999997</v>
      </c>
      <c r="FM36" s="314" t="s">
        <v>370</v>
      </c>
      <c r="FN36" s="314">
        <v>8.9999999999999993E-3</v>
      </c>
      <c r="FO36" s="314"/>
      <c r="FP36" s="314">
        <v>3.7999999999999999E-2</v>
      </c>
      <c r="FQ36" s="328">
        <v>152.09666357950175</v>
      </c>
      <c r="FR36" s="315">
        <f t="shared" si="141"/>
        <v>4002.5437784079409</v>
      </c>
      <c r="FS36" s="315">
        <f t="shared" si="142"/>
        <v>36.022894005671468</v>
      </c>
      <c r="FT36" s="315">
        <f t="shared" si="143"/>
        <v>3.8999144507564552</v>
      </c>
      <c r="FU36" s="315">
        <f t="shared" si="144"/>
        <v>4.1107206372838307</v>
      </c>
      <c r="FV36" s="315">
        <f t="shared" si="145"/>
        <v>32.122979554915013</v>
      </c>
      <c r="FW36" s="315">
        <f t="shared" si="146"/>
        <v>40.133614642955301</v>
      </c>
      <c r="FY36">
        <v>39.572746388407545</v>
      </c>
      <c r="FZ36" s="306">
        <f t="shared" si="84"/>
        <v>46.671333671921239</v>
      </c>
      <c r="GA36" s="306">
        <f t="shared" si="85"/>
        <v>32.122979554915013</v>
      </c>
      <c r="GB36">
        <v>44.088555285583183</v>
      </c>
      <c r="GC36">
        <v>35.288517434676812</v>
      </c>
      <c r="GD36" s="306">
        <f t="shared" si="86"/>
        <v>2.582778386338056</v>
      </c>
      <c r="GE36" s="306">
        <f t="shared" si="87"/>
        <v>3.1655378797617999</v>
      </c>
      <c r="GI36" s="325">
        <v>3.4780092592592592E-2</v>
      </c>
      <c r="GJ36" s="334">
        <f t="shared" si="111"/>
        <v>45279.034780092596</v>
      </c>
      <c r="GK36" s="316" t="s">
        <v>371</v>
      </c>
      <c r="GL36" s="316">
        <v>4.0000000000000001E-3</v>
      </c>
      <c r="GM36" s="316">
        <v>0.03</v>
      </c>
      <c r="GN36" s="316">
        <v>0.03</v>
      </c>
      <c r="GO36" s="317">
        <v>69.507677901413842</v>
      </c>
      <c r="GP36" s="317">
        <f t="shared" si="32"/>
        <v>2316.922596713795</v>
      </c>
      <c r="GQ36" s="317">
        <f t="shared" si="33"/>
        <v>9.2676903868551808</v>
      </c>
      <c r="GR36" s="317">
        <f>0.001*((GO36/(GN36+0.001)))</f>
        <v>2.2421831581101244</v>
      </c>
      <c r="GS36" s="317">
        <f>0.001*((GO36/(GN36-0.001)))</f>
        <v>2.396816479359098</v>
      </c>
      <c r="GT36" s="317">
        <f>GQ36-GR36</f>
        <v>7.025507228745056</v>
      </c>
      <c r="GU36" s="317">
        <f>GQ36+GS36</f>
        <v>11.664506866214278</v>
      </c>
      <c r="GW36" s="325">
        <v>3.4780092592592592E-2</v>
      </c>
      <c r="GX36" s="334">
        <f t="shared" si="147"/>
        <v>45279.034780092596</v>
      </c>
      <c r="GY36" s="316" t="s">
        <v>371</v>
      </c>
      <c r="GZ36" s="316">
        <v>4.0000000000000001E-3</v>
      </c>
      <c r="HA36" s="316">
        <v>0.03</v>
      </c>
      <c r="HB36" s="316">
        <v>0.03</v>
      </c>
      <c r="HC36" s="317">
        <v>57.971859394248469</v>
      </c>
      <c r="HD36" s="317">
        <f t="shared" si="148"/>
        <v>1932.3953131416156</v>
      </c>
      <c r="HE36" s="317">
        <f t="shared" si="149"/>
        <v>7.7295812525664624</v>
      </c>
      <c r="HF36" s="317">
        <f>0.001*((HC36/(HB36+0.001)))</f>
        <v>1.8700599804596283</v>
      </c>
      <c r="HG36" s="317">
        <f>0.001*((HC36/(HB36-0.001)))</f>
        <v>1.9990296342844303</v>
      </c>
      <c r="HH36" s="317">
        <f>HE36-HF36</f>
        <v>5.8595212721068339</v>
      </c>
      <c r="HI36" s="317">
        <f>HE36+HG36</f>
        <v>9.7286108868508929</v>
      </c>
      <c r="HK36">
        <v>8.5358976948426317</v>
      </c>
      <c r="HL36" s="306">
        <f t="shared" si="88"/>
        <v>11.664506866214278</v>
      </c>
      <c r="HM36" s="306">
        <f t="shared" si="89"/>
        <v>5.8595212721068339</v>
      </c>
      <c r="HN36">
        <v>10.743457443508829</v>
      </c>
      <c r="HO36">
        <v>6.4707611557678018</v>
      </c>
      <c r="HP36" s="306">
        <f t="shared" si="90"/>
        <v>0.92104942270544932</v>
      </c>
      <c r="HQ36" s="306">
        <f t="shared" si="91"/>
        <v>0.61123988366096782</v>
      </c>
    </row>
    <row r="37" spans="1:225" ht="15.75" thickBot="1" x14ac:dyDescent="0.3">
      <c r="A37" s="322">
        <v>0.94377314814814817</v>
      </c>
      <c r="B37" s="339">
        <f t="shared" si="44"/>
        <v>45278.943773148145</v>
      </c>
      <c r="C37" s="309" t="s">
        <v>311</v>
      </c>
      <c r="D37" s="309">
        <v>4.0000000000000001E-3</v>
      </c>
      <c r="E37" s="309">
        <v>2E-3</v>
      </c>
      <c r="F37" s="309">
        <v>3.0000000000000001E-3</v>
      </c>
      <c r="G37" s="318">
        <v>8.546236343967875</v>
      </c>
      <c r="H37" s="309">
        <f t="shared" si="45"/>
        <v>2848.7454479892917</v>
      </c>
      <c r="I37" s="309">
        <f t="shared" si="150"/>
        <v>11.394981791957168</v>
      </c>
      <c r="J37" s="309">
        <f t="shared" si="126"/>
        <v>2.1365590859919688</v>
      </c>
      <c r="K37" s="309">
        <f t="shared" si="127"/>
        <v>4.2731181719839375</v>
      </c>
      <c r="L37" s="309">
        <f t="shared" si="128"/>
        <v>9.2584227059651987</v>
      </c>
      <c r="M37" s="309">
        <f t="shared" si="129"/>
        <v>15.668099963941106</v>
      </c>
      <c r="O37" s="322">
        <v>0.94377314814814817</v>
      </c>
      <c r="P37" s="339">
        <f t="shared" si="130"/>
        <v>45278.943773148145</v>
      </c>
      <c r="Q37" s="309" t="s">
        <v>311</v>
      </c>
      <c r="R37" s="309">
        <v>4.0000000000000001E-3</v>
      </c>
      <c r="S37" s="309">
        <v>2E-3</v>
      </c>
      <c r="T37" s="309">
        <v>3.0000000000000001E-3</v>
      </c>
      <c r="U37" s="318">
        <v>6.3959815778867295</v>
      </c>
      <c r="V37" s="309">
        <f t="shared" si="131"/>
        <v>2131.9938592955764</v>
      </c>
      <c r="W37" s="309">
        <f t="shared" si="151"/>
        <v>8.527975437182306</v>
      </c>
      <c r="X37" s="309">
        <f t="shared" si="132"/>
        <v>1.5989953944716824</v>
      </c>
      <c r="Y37" s="309">
        <f t="shared" si="133"/>
        <v>3.1979907889433647</v>
      </c>
      <c r="Z37" s="309">
        <f t="shared" si="134"/>
        <v>6.9289800427106236</v>
      </c>
      <c r="AA37" s="309">
        <f t="shared" si="135"/>
        <v>11.725966226125671</v>
      </c>
      <c r="AC37">
        <v>10.484373605658263</v>
      </c>
      <c r="AD37">
        <f t="shared" si="48"/>
        <v>15.668099963941106</v>
      </c>
      <c r="AE37">
        <f t="shared" si="49"/>
        <v>6.9289800427106236</v>
      </c>
      <c r="AF37">
        <v>14.416013707780111</v>
      </c>
      <c r="AG37">
        <v>8.5185535545973394</v>
      </c>
      <c r="AH37" s="306">
        <f t="shared" si="50"/>
        <v>1.2520862561609949</v>
      </c>
      <c r="AI37" s="306">
        <f t="shared" si="51"/>
        <v>1.5895735118867158</v>
      </c>
      <c r="AJ37" s="306"/>
      <c r="AM37" s="340">
        <v>0.95143518518518511</v>
      </c>
      <c r="AN37" s="341">
        <f t="shared" si="113"/>
        <v>45278.951435185183</v>
      </c>
      <c r="AO37" s="342" t="s">
        <v>324</v>
      </c>
      <c r="AP37" s="342">
        <v>0.01</v>
      </c>
      <c r="AQ37" s="342">
        <v>1.4999999999999999E-2</v>
      </c>
      <c r="AR37" s="342">
        <v>1.4999999999999999E-2</v>
      </c>
      <c r="AS37" s="343">
        <v>36.958977416408857</v>
      </c>
      <c r="AT37" s="343">
        <f t="shared" si="52"/>
        <v>2463.9318277605907</v>
      </c>
      <c r="AU37" s="343">
        <f t="shared" si="53"/>
        <v>24.639318277605909</v>
      </c>
      <c r="AV37" s="343">
        <f t="shared" si="54"/>
        <v>2.3099360885255535</v>
      </c>
      <c r="AW37" s="343">
        <f t="shared" si="55"/>
        <v>2.6399269583149185</v>
      </c>
      <c r="AX37" s="343">
        <f t="shared" si="56"/>
        <v>22.329382189080356</v>
      </c>
      <c r="AY37" s="343">
        <f t="shared" si="57"/>
        <v>27.279245235920829</v>
      </c>
      <c r="BA37" s="340">
        <v>0.95143518518518511</v>
      </c>
      <c r="BB37" s="341">
        <f t="shared" si="114"/>
        <v>45278.951435185183</v>
      </c>
      <c r="BC37" s="342" t="s">
        <v>324</v>
      </c>
      <c r="BD37" s="342">
        <v>0.01</v>
      </c>
      <c r="BE37" s="342">
        <v>1.4999999999999999E-2</v>
      </c>
      <c r="BF37" s="342">
        <v>1.4999999999999999E-2</v>
      </c>
      <c r="BG37" s="343">
        <v>32.406150830717571</v>
      </c>
      <c r="BH37" s="343">
        <f t="shared" si="58"/>
        <v>2160.4100553811713</v>
      </c>
      <c r="BI37" s="343">
        <f t="shared" si="59"/>
        <v>21.604100553811715</v>
      </c>
      <c r="BJ37" s="343">
        <f t="shared" si="60"/>
        <v>2.0253844269198482</v>
      </c>
      <c r="BK37" s="343">
        <f t="shared" si="61"/>
        <v>2.3147250593369697</v>
      </c>
      <c r="BL37" s="343">
        <f t="shared" si="62"/>
        <v>19.578716126891866</v>
      </c>
      <c r="BM37" s="343">
        <f t="shared" si="63"/>
        <v>23.918825613148684</v>
      </c>
      <c r="BO37">
        <v>23.505892705454329</v>
      </c>
      <c r="BP37" s="306">
        <f t="shared" si="94"/>
        <v>27.279245235920829</v>
      </c>
      <c r="BQ37" s="306">
        <f t="shared" si="95"/>
        <v>19.578716126891866</v>
      </c>
      <c r="BR37">
        <v>26.024381209610151</v>
      </c>
      <c r="BS37">
        <v>21.302215264317987</v>
      </c>
      <c r="BT37" s="306">
        <f t="shared" si="96"/>
        <v>1.2548640263106776</v>
      </c>
      <c r="BU37" s="306">
        <f t="shared" si="97"/>
        <v>1.7234991374261206</v>
      </c>
      <c r="BY37" s="321">
        <v>0.95840277777777771</v>
      </c>
      <c r="BZ37" s="338">
        <f t="shared" si="98"/>
        <v>45278.958402777775</v>
      </c>
      <c r="CA37" s="311">
        <v>3</v>
      </c>
      <c r="CB37" s="311">
        <v>0.01</v>
      </c>
      <c r="CC37" s="311">
        <v>1.0999999999999999E-2</v>
      </c>
      <c r="CD37" s="311">
        <v>1.0999999999999999E-2</v>
      </c>
      <c r="CE37" s="312">
        <v>58.757549161810154</v>
      </c>
      <c r="CF37" s="312">
        <f>CE37/CD37</f>
        <v>5341.5953783463783</v>
      </c>
      <c r="CG37" s="312">
        <f>CB37*CF37</f>
        <v>53.415953783463785</v>
      </c>
      <c r="CH37" s="312">
        <f>0.001*((CE37/(CD37+0.001)))</f>
        <v>4.8964624301508461</v>
      </c>
      <c r="CI37" s="312">
        <f>0.001*((CE37/(CD37-0.001)))</f>
        <v>5.875754916181017</v>
      </c>
      <c r="CJ37" s="312">
        <f>CG37-CH37</f>
        <v>48.519491353312937</v>
      </c>
      <c r="CK37" s="312">
        <f>CG37+CI37</f>
        <v>59.291708699644801</v>
      </c>
      <c r="CM37" s="321">
        <v>0.95840277777777771</v>
      </c>
      <c r="CN37" s="338">
        <f t="shared" si="152"/>
        <v>45278.958402777775</v>
      </c>
      <c r="CO37" s="311">
        <v>3</v>
      </c>
      <c r="CP37" s="311">
        <v>0.01</v>
      </c>
      <c r="CQ37" s="311">
        <v>1.0999999999999999E-2</v>
      </c>
      <c r="CR37" s="311">
        <v>1.0999999999999999E-2</v>
      </c>
      <c r="CS37" s="312">
        <v>50.089248206573821</v>
      </c>
      <c r="CT37" s="312">
        <f>CS37/CR37</f>
        <v>4553.5680187794387</v>
      </c>
      <c r="CU37" s="312">
        <f>CP37*CT37</f>
        <v>45.535680187794391</v>
      </c>
      <c r="CV37" s="312">
        <f>0.001*((CS37/(CR37+0.001)))</f>
        <v>4.1741040172144848</v>
      </c>
      <c r="CW37" s="312">
        <f>0.001*((CS37/(CR37-0.001)))</f>
        <v>5.0089248206573833</v>
      </c>
      <c r="CX37" s="312">
        <f>CU37-CV37</f>
        <v>41.361576170579909</v>
      </c>
      <c r="CY37" s="312">
        <f>CU37+CW37</f>
        <v>50.544605008451775</v>
      </c>
      <c r="DA37">
        <v>49.388690623759544</v>
      </c>
      <c r="DB37" s="306">
        <f t="shared" si="100"/>
        <v>59.291708699644801</v>
      </c>
      <c r="DC37">
        <f t="shared" si="101"/>
        <v>41.361576170579909</v>
      </c>
      <c r="DD37">
        <v>54.821446592373093</v>
      </c>
      <c r="DE37">
        <v>44.861393983248256</v>
      </c>
      <c r="DF37" s="306">
        <f t="shared" si="102"/>
        <v>4.4702621072717079</v>
      </c>
      <c r="DG37" s="306">
        <f t="shared" si="103"/>
        <v>3.499817812668347</v>
      </c>
      <c r="DK37" s="184">
        <v>0.96879629629629627</v>
      </c>
      <c r="DL37" s="336">
        <f t="shared" si="76"/>
        <v>45278.9687962963</v>
      </c>
      <c r="DM37" s="141" t="s">
        <v>366</v>
      </c>
      <c r="DN37" s="141">
        <v>1.0999999999999999E-2</v>
      </c>
      <c r="DO37" s="141">
        <v>1.4E-2</v>
      </c>
      <c r="DP37" s="141">
        <v>1.4E-2</v>
      </c>
      <c r="DQ37" s="198">
        <v>18.252371579047903</v>
      </c>
      <c r="DR37" s="198">
        <f t="shared" si="8"/>
        <v>1303.7408270748501</v>
      </c>
      <c r="DS37" s="198">
        <f t="shared" si="9"/>
        <v>14.341149097823351</v>
      </c>
      <c r="DT37" s="198">
        <f t="shared" si="115"/>
        <v>1.216824771936527</v>
      </c>
      <c r="DU37" s="198">
        <f t="shared" si="116"/>
        <v>1.4040285830036847</v>
      </c>
      <c r="DV37" s="198">
        <f t="shared" si="117"/>
        <v>13.124324325886825</v>
      </c>
      <c r="DW37" s="198">
        <f t="shared" si="118"/>
        <v>15.745177680827036</v>
      </c>
      <c r="DY37" s="184">
        <v>0.96879629629629627</v>
      </c>
      <c r="DZ37" s="336">
        <f t="shared" si="119"/>
        <v>45278.9687962963</v>
      </c>
      <c r="EA37" s="141" t="s">
        <v>366</v>
      </c>
      <c r="EB37" s="141">
        <v>1.0999999999999999E-2</v>
      </c>
      <c r="EC37" s="141">
        <v>1.4E-2</v>
      </c>
      <c r="ED37" s="141">
        <v>1.4E-2</v>
      </c>
      <c r="EE37" s="198">
        <v>15.727321683690167</v>
      </c>
      <c r="EF37" s="198">
        <f t="shared" si="120"/>
        <v>1123.3801202635834</v>
      </c>
      <c r="EG37" s="198">
        <f t="shared" si="121"/>
        <v>12.357181322899416</v>
      </c>
      <c r="EH37" s="198">
        <f t="shared" si="122"/>
        <v>1.0484881122460112</v>
      </c>
      <c r="EI37" s="198">
        <f t="shared" si="123"/>
        <v>1.2097939756684744</v>
      </c>
      <c r="EJ37" s="198">
        <f t="shared" si="124"/>
        <v>11.308693210653406</v>
      </c>
      <c r="EK37" s="198">
        <f t="shared" si="125"/>
        <v>13.56697529856789</v>
      </c>
      <c r="EM37">
        <v>13.156718713043137</v>
      </c>
      <c r="EN37" s="306">
        <f t="shared" si="78"/>
        <v>15.745177680827036</v>
      </c>
      <c r="EO37" s="306">
        <f t="shared" si="79"/>
        <v>11.308693210653406</v>
      </c>
      <c r="EP37">
        <v>14.44478907655785</v>
      </c>
      <c r="EQ37">
        <v>12.040391064663719</v>
      </c>
      <c r="ER37" s="306">
        <f t="shared" si="80"/>
        <v>1.3003886042691857</v>
      </c>
      <c r="ES37" s="306">
        <f t="shared" si="81"/>
        <v>0.73169785401031362</v>
      </c>
      <c r="EW37" s="324">
        <v>0.95763888888888893</v>
      </c>
      <c r="EX37" s="335">
        <f t="shared" si="82"/>
        <v>45278.957638888889</v>
      </c>
      <c r="EY37" s="314" t="s">
        <v>370</v>
      </c>
      <c r="EZ37" s="314">
        <v>7.0000000000000001E-3</v>
      </c>
      <c r="FA37" s="314"/>
      <c r="FB37" s="314">
        <v>3.7999999999999999E-2</v>
      </c>
      <c r="FC37" s="328">
        <v>176.87303272970689</v>
      </c>
      <c r="FD37" s="315">
        <f t="shared" si="20"/>
        <v>4654.5534928870238</v>
      </c>
      <c r="FE37" s="315">
        <f t="shared" si="21"/>
        <v>32.58187445020917</v>
      </c>
      <c r="FF37" s="315">
        <f t="shared" si="136"/>
        <v>4.5352059674283822</v>
      </c>
      <c r="FG37" s="315">
        <f t="shared" si="137"/>
        <v>4.7803522359380244</v>
      </c>
      <c r="FH37" s="315">
        <f t="shared" si="138"/>
        <v>28.046668482780788</v>
      </c>
      <c r="FI37" s="315">
        <f t="shared" si="139"/>
        <v>37.362226686147196</v>
      </c>
      <c r="FK37" s="324">
        <v>0.95763888888888893</v>
      </c>
      <c r="FL37" s="335">
        <f t="shared" si="140"/>
        <v>45278.957638888889</v>
      </c>
      <c r="FM37" s="314" t="s">
        <v>370</v>
      </c>
      <c r="FN37" s="314">
        <v>7.0000000000000001E-3</v>
      </c>
      <c r="FO37" s="314"/>
      <c r="FP37" s="314">
        <v>3.7999999999999999E-2</v>
      </c>
      <c r="FQ37" s="328">
        <v>152.09666357950175</v>
      </c>
      <c r="FR37" s="315">
        <f t="shared" si="141"/>
        <v>4002.5437784079409</v>
      </c>
      <c r="FS37" s="315">
        <f t="shared" si="142"/>
        <v>28.017806448855588</v>
      </c>
      <c r="FT37" s="315">
        <f t="shared" si="143"/>
        <v>3.8999144507564552</v>
      </c>
      <c r="FU37" s="315">
        <f t="shared" si="144"/>
        <v>4.1107206372838307</v>
      </c>
      <c r="FV37" s="315">
        <f t="shared" si="145"/>
        <v>24.117891998099132</v>
      </c>
      <c r="FW37" s="315">
        <f t="shared" si="146"/>
        <v>32.128527086139421</v>
      </c>
      <c r="FY37">
        <v>30.778802746539203</v>
      </c>
      <c r="FZ37" s="306">
        <f t="shared" si="84"/>
        <v>37.362226686147196</v>
      </c>
      <c r="GA37" s="306">
        <f t="shared" si="85"/>
        <v>24.117891998099132</v>
      </c>
      <c r="GB37">
        <v>35.294611643714838</v>
      </c>
      <c r="GC37">
        <v>26.49457379280847</v>
      </c>
      <c r="GD37" s="306">
        <f t="shared" si="86"/>
        <v>2.0676150424323581</v>
      </c>
      <c r="GE37" s="306">
        <f t="shared" si="87"/>
        <v>2.3766817947093379</v>
      </c>
      <c r="GI37" s="367">
        <v>3.8310185185185183E-2</v>
      </c>
      <c r="GJ37" s="368">
        <f t="shared" si="111"/>
        <v>45279.038310185184</v>
      </c>
      <c r="GK37" s="369" t="s">
        <v>371</v>
      </c>
      <c r="GL37" s="369">
        <v>3.0000000000000001E-3</v>
      </c>
      <c r="GM37" s="369">
        <v>0.03</v>
      </c>
      <c r="GN37" s="369">
        <v>0.03</v>
      </c>
      <c r="GO37" s="317">
        <v>69.507677901413842</v>
      </c>
      <c r="GP37" s="370">
        <f t="shared" si="32"/>
        <v>2316.922596713795</v>
      </c>
      <c r="GQ37" s="370">
        <f t="shared" si="33"/>
        <v>6.9507677901413851</v>
      </c>
      <c r="GR37" s="370">
        <f>0.001*((GO37/(GN37+0.001)))</f>
        <v>2.2421831581101244</v>
      </c>
      <c r="GS37" s="370">
        <f>0.001*((GO37/(GN37-0.001)))</f>
        <v>2.396816479359098</v>
      </c>
      <c r="GT37" s="370">
        <f>GQ37-GR37</f>
        <v>4.7085846320312612</v>
      </c>
      <c r="GU37" s="370">
        <f>GQ37+GS37</f>
        <v>9.3475842695004836</v>
      </c>
      <c r="GW37" s="367">
        <v>3.8310185185185183E-2</v>
      </c>
      <c r="GX37" s="368">
        <f t="shared" si="147"/>
        <v>45279.038310185184</v>
      </c>
      <c r="GY37" s="369" t="s">
        <v>371</v>
      </c>
      <c r="GZ37" s="369">
        <v>3.0000000000000001E-3</v>
      </c>
      <c r="HA37" s="369">
        <v>0.03</v>
      </c>
      <c r="HB37" s="369">
        <v>0.03</v>
      </c>
      <c r="HC37" s="317">
        <v>57.971859394248469</v>
      </c>
      <c r="HD37" s="370">
        <f t="shared" si="148"/>
        <v>1932.3953131416156</v>
      </c>
      <c r="HE37" s="370">
        <f t="shared" si="149"/>
        <v>5.7971859394248471</v>
      </c>
      <c r="HF37" s="370">
        <f>0.001*((HC37/(HB37+0.001)))</f>
        <v>1.8700599804596283</v>
      </c>
      <c r="HG37" s="370">
        <f>0.001*((HC37/(HB37-0.001)))</f>
        <v>1.9990296342844303</v>
      </c>
      <c r="HH37" s="370">
        <f>HE37-HF37</f>
        <v>3.9271259589652185</v>
      </c>
      <c r="HI37" s="370">
        <f>HE37+HG37</f>
        <v>7.7962155737092775</v>
      </c>
      <c r="HK37">
        <v>6.4019232711319738</v>
      </c>
      <c r="HL37" s="306">
        <f t="shared" si="88"/>
        <v>9.3475842695004836</v>
      </c>
      <c r="HM37" s="306">
        <f t="shared" si="89"/>
        <v>3.9271259589652185</v>
      </c>
      <c r="HN37">
        <v>8.6094830197981711</v>
      </c>
      <c r="HO37">
        <v>4.3367867320571438</v>
      </c>
      <c r="HP37" s="306">
        <f t="shared" si="90"/>
        <v>0.7381012497023125</v>
      </c>
      <c r="HQ37" s="306">
        <f t="shared" si="91"/>
        <v>0.40966077309192528</v>
      </c>
    </row>
    <row r="38" spans="1:225" x14ac:dyDescent="0.25">
      <c r="A38" s="322">
        <v>0.94415509259259256</v>
      </c>
      <c r="B38" s="339">
        <f t="shared" si="44"/>
        <v>45278.944155092591</v>
      </c>
      <c r="C38" s="309" t="s">
        <v>311</v>
      </c>
      <c r="D38" s="309">
        <v>5.0000000000000001E-3</v>
      </c>
      <c r="E38" s="309">
        <v>3.0000000000000001E-3</v>
      </c>
      <c r="F38" s="309">
        <v>3.0000000000000001E-3</v>
      </c>
      <c r="G38" s="318">
        <v>8.546236343967875</v>
      </c>
      <c r="H38" s="309">
        <f t="shared" si="45"/>
        <v>2848.7454479892917</v>
      </c>
      <c r="I38" s="309">
        <f t="shared" si="150"/>
        <v>14.243727239946459</v>
      </c>
      <c r="J38" s="309">
        <f t="shared" si="126"/>
        <v>2.1365590859919688</v>
      </c>
      <c r="K38" s="309">
        <f t="shared" si="127"/>
        <v>4.2731181719839375</v>
      </c>
      <c r="L38" s="309">
        <f t="shared" si="128"/>
        <v>12.10716815395449</v>
      </c>
      <c r="M38" s="309">
        <f t="shared" si="129"/>
        <v>18.516845411930397</v>
      </c>
      <c r="O38" s="322">
        <v>0.94415509259259256</v>
      </c>
      <c r="P38" s="339">
        <f t="shared" si="130"/>
        <v>45278.944155092591</v>
      </c>
      <c r="Q38" s="309" t="s">
        <v>311</v>
      </c>
      <c r="R38" s="309">
        <v>5.0000000000000001E-3</v>
      </c>
      <c r="S38" s="309">
        <v>3.0000000000000001E-3</v>
      </c>
      <c r="T38" s="309">
        <v>3.0000000000000001E-3</v>
      </c>
      <c r="U38" s="318">
        <v>6.3959815778867295</v>
      </c>
      <c r="V38" s="309">
        <f t="shared" si="131"/>
        <v>2131.9938592955764</v>
      </c>
      <c r="W38" s="309">
        <f t="shared" si="151"/>
        <v>10.659969296477882</v>
      </c>
      <c r="X38" s="309">
        <f t="shared" si="132"/>
        <v>1.5989953944716824</v>
      </c>
      <c r="Y38" s="309">
        <f t="shared" si="133"/>
        <v>3.1979907889433647</v>
      </c>
      <c r="Z38" s="309">
        <f t="shared" si="134"/>
        <v>9.0609739020062001</v>
      </c>
      <c r="AA38" s="309">
        <f t="shared" si="135"/>
        <v>13.857960085421247</v>
      </c>
      <c r="AC38">
        <v>13.105467007072829</v>
      </c>
      <c r="AD38">
        <f t="shared" si="48"/>
        <v>18.516845411930397</v>
      </c>
      <c r="AE38">
        <f t="shared" si="49"/>
        <v>9.0609739020062001</v>
      </c>
      <c r="AF38">
        <v>17.037107109194679</v>
      </c>
      <c r="AG38">
        <v>11.139646956011905</v>
      </c>
      <c r="AH38" s="306">
        <f t="shared" si="50"/>
        <v>1.4797383027357185</v>
      </c>
      <c r="AI38" s="306">
        <f t="shared" si="51"/>
        <v>2.078673054005705</v>
      </c>
      <c r="AJ38" s="306"/>
      <c r="AM38" s="340">
        <v>0.95491898148148147</v>
      </c>
      <c r="AN38" s="341">
        <f t="shared" si="113"/>
        <v>45278.954918981479</v>
      </c>
      <c r="AO38" s="342" t="s">
        <v>324</v>
      </c>
      <c r="AP38" s="342">
        <v>8.9999999999999993E-3</v>
      </c>
      <c r="AQ38" s="342">
        <v>1.4999999999999999E-2</v>
      </c>
      <c r="AR38" s="342">
        <v>1.4999999999999999E-2</v>
      </c>
      <c r="AS38" s="343">
        <v>36.958977416408857</v>
      </c>
      <c r="AT38" s="343">
        <f t="shared" si="52"/>
        <v>2463.9318277605907</v>
      </c>
      <c r="AU38" s="343">
        <f t="shared" si="53"/>
        <v>22.175386449845316</v>
      </c>
      <c r="AV38" s="343">
        <f t="shared" si="54"/>
        <v>2.3099360885255535</v>
      </c>
      <c r="AW38" s="343">
        <f t="shared" si="55"/>
        <v>2.6399269583149185</v>
      </c>
      <c r="AX38" s="343">
        <f t="shared" si="56"/>
        <v>19.865450361319763</v>
      </c>
      <c r="AY38" s="343">
        <f t="shared" si="57"/>
        <v>24.815313408160236</v>
      </c>
      <c r="BA38" s="340">
        <v>0.95491898148148147</v>
      </c>
      <c r="BB38" s="341">
        <f t="shared" si="114"/>
        <v>45278.954918981479</v>
      </c>
      <c r="BC38" s="342" t="s">
        <v>324</v>
      </c>
      <c r="BD38" s="342">
        <v>8.9999999999999993E-3</v>
      </c>
      <c r="BE38" s="342">
        <v>1.4999999999999999E-2</v>
      </c>
      <c r="BF38" s="342">
        <v>1.4999999999999999E-2</v>
      </c>
      <c r="BG38" s="343">
        <v>32.406150830717571</v>
      </c>
      <c r="BH38" s="343">
        <f t="shared" si="58"/>
        <v>2160.4100553811713</v>
      </c>
      <c r="BI38" s="343">
        <f t="shared" si="59"/>
        <v>19.443690498430541</v>
      </c>
      <c r="BJ38" s="343">
        <f t="shared" si="60"/>
        <v>2.0253844269198482</v>
      </c>
      <c r="BK38" s="343">
        <f t="shared" si="61"/>
        <v>2.3147250593369697</v>
      </c>
      <c r="BL38" s="343">
        <f t="shared" si="62"/>
        <v>17.418306071510692</v>
      </c>
      <c r="BM38" s="343">
        <f t="shared" si="63"/>
        <v>21.75841555776751</v>
      </c>
      <c r="BO38">
        <v>21.155303434908895</v>
      </c>
      <c r="BP38" s="306">
        <f t="shared" si="94"/>
        <v>24.815313408160236</v>
      </c>
      <c r="BQ38" s="306">
        <f t="shared" si="95"/>
        <v>17.418306071510692</v>
      </c>
      <c r="BR38">
        <v>23.673791939064717</v>
      </c>
      <c r="BS38">
        <v>18.951625993772552</v>
      </c>
      <c r="BT38" s="306">
        <f t="shared" si="96"/>
        <v>1.1415214690955189</v>
      </c>
      <c r="BU38" s="306">
        <f t="shared" si="97"/>
        <v>1.5333199222618603</v>
      </c>
      <c r="DK38" s="184">
        <v>0.9723032407407407</v>
      </c>
      <c r="DL38" s="336">
        <f t="shared" si="76"/>
        <v>45278.972303240742</v>
      </c>
      <c r="DM38" s="141" t="s">
        <v>366</v>
      </c>
      <c r="DN38" s="141">
        <v>8.0000000000000002E-3</v>
      </c>
      <c r="DO38" s="141">
        <v>1.4E-2</v>
      </c>
      <c r="DP38" s="141">
        <v>1.4E-2</v>
      </c>
      <c r="DQ38" s="198">
        <v>18.252371579047903</v>
      </c>
      <c r="DR38" s="198">
        <f t="shared" si="8"/>
        <v>1303.7408270748501</v>
      </c>
      <c r="DS38" s="198">
        <f t="shared" si="9"/>
        <v>10.4299266165988</v>
      </c>
      <c r="DT38" s="198">
        <f t="shared" si="115"/>
        <v>1.216824771936527</v>
      </c>
      <c r="DU38" s="198">
        <f t="shared" si="116"/>
        <v>1.4040285830036847</v>
      </c>
      <c r="DV38" s="198">
        <f t="shared" si="117"/>
        <v>9.2131018446622726</v>
      </c>
      <c r="DW38" s="198">
        <f t="shared" si="118"/>
        <v>11.833955199602485</v>
      </c>
      <c r="DY38" s="184">
        <v>0.9723032407407407</v>
      </c>
      <c r="DZ38" s="336">
        <f t="shared" si="119"/>
        <v>45278.972303240742</v>
      </c>
      <c r="EA38" s="141" t="s">
        <v>366</v>
      </c>
      <c r="EB38" s="141">
        <v>8.0000000000000002E-3</v>
      </c>
      <c r="EC38" s="141">
        <v>1.4E-2</v>
      </c>
      <c r="ED38" s="141">
        <v>1.4E-2</v>
      </c>
      <c r="EE38" s="198">
        <v>15.727321683690167</v>
      </c>
      <c r="EF38" s="198">
        <f t="shared" si="120"/>
        <v>1123.3801202635834</v>
      </c>
      <c r="EG38" s="198">
        <f t="shared" si="121"/>
        <v>8.9870409621086669</v>
      </c>
      <c r="EH38" s="198">
        <f t="shared" si="122"/>
        <v>1.0484881122460112</v>
      </c>
      <c r="EI38" s="198">
        <f t="shared" si="123"/>
        <v>1.2097939756684744</v>
      </c>
      <c r="EJ38" s="198">
        <f t="shared" si="124"/>
        <v>7.9385528498626554</v>
      </c>
      <c r="EK38" s="198">
        <f t="shared" si="125"/>
        <v>10.19683493777714</v>
      </c>
      <c r="EM38">
        <v>9.5685227003950093</v>
      </c>
      <c r="EN38" s="306">
        <f t="shared" si="78"/>
        <v>11.833955199602485</v>
      </c>
      <c r="EO38" s="306">
        <f t="shared" si="79"/>
        <v>7.9385528498626554</v>
      </c>
      <c r="EP38">
        <v>10.856593063909722</v>
      </c>
      <c r="EQ38">
        <v>8.4521950520155915</v>
      </c>
      <c r="ER38" s="306">
        <f t="shared" si="80"/>
        <v>0.97736213569276309</v>
      </c>
      <c r="ES38" s="306">
        <f t="shared" si="81"/>
        <v>0.5136422021529361</v>
      </c>
      <c r="EW38" s="324">
        <v>0.9577430555555555</v>
      </c>
      <c r="EX38" s="335">
        <f t="shared" si="82"/>
        <v>45278.957743055558</v>
      </c>
      <c r="EY38" s="314" t="s">
        <v>370</v>
      </c>
      <c r="EZ38" s="314">
        <v>8.9999999999999993E-3</v>
      </c>
      <c r="FA38" s="314"/>
      <c r="FB38" s="314">
        <v>3.7999999999999999E-2</v>
      </c>
      <c r="FC38" s="328">
        <v>176.87303272970689</v>
      </c>
      <c r="FD38" s="315">
        <f t="shared" si="20"/>
        <v>4654.5534928870238</v>
      </c>
      <c r="FE38" s="315">
        <f t="shared" si="21"/>
        <v>41.890981435983214</v>
      </c>
      <c r="FF38" s="315">
        <f t="shared" si="136"/>
        <v>4.5352059674283822</v>
      </c>
      <c r="FG38" s="315">
        <f t="shared" si="137"/>
        <v>4.7803522359380244</v>
      </c>
      <c r="FH38" s="315">
        <f t="shared" si="138"/>
        <v>37.355775468554832</v>
      </c>
      <c r="FI38" s="315">
        <f t="shared" si="139"/>
        <v>46.671333671921239</v>
      </c>
      <c r="FK38" s="324">
        <v>0.9577430555555555</v>
      </c>
      <c r="FL38" s="335">
        <f t="shared" si="140"/>
        <v>45278.957743055558</v>
      </c>
      <c r="FM38" s="314" t="s">
        <v>370</v>
      </c>
      <c r="FN38" s="314">
        <v>8.9999999999999993E-3</v>
      </c>
      <c r="FO38" s="314"/>
      <c r="FP38" s="314">
        <v>3.7999999999999999E-2</v>
      </c>
      <c r="FQ38" s="328">
        <v>152.09666357950175</v>
      </c>
      <c r="FR38" s="315">
        <f t="shared" si="141"/>
        <v>4002.5437784079409</v>
      </c>
      <c r="FS38" s="315">
        <f t="shared" si="142"/>
        <v>36.022894005671468</v>
      </c>
      <c r="FT38" s="315">
        <f t="shared" si="143"/>
        <v>3.8999144507564552</v>
      </c>
      <c r="FU38" s="315">
        <f t="shared" si="144"/>
        <v>4.1107206372838307</v>
      </c>
      <c r="FV38" s="315">
        <f t="shared" si="145"/>
        <v>32.122979554915013</v>
      </c>
      <c r="FW38" s="315">
        <f t="shared" si="146"/>
        <v>40.133614642955301</v>
      </c>
      <c r="FY38">
        <v>39.572746388407545</v>
      </c>
      <c r="FZ38" s="306">
        <f t="shared" si="84"/>
        <v>46.671333671921239</v>
      </c>
      <c r="GA38" s="306">
        <f t="shared" si="85"/>
        <v>32.122979554915013</v>
      </c>
      <c r="GB38">
        <v>44.088555285583183</v>
      </c>
      <c r="GC38">
        <v>35.288517434676812</v>
      </c>
      <c r="GD38" s="306">
        <f t="shared" si="86"/>
        <v>2.582778386338056</v>
      </c>
      <c r="GE38" s="306">
        <f t="shared" si="87"/>
        <v>3.1655378797617999</v>
      </c>
      <c r="GI38" s="169">
        <v>0.95986111111111116</v>
      </c>
      <c r="GJ38" s="637"/>
      <c r="GK38" s="638"/>
      <c r="GL38" s="638"/>
      <c r="GM38" s="638"/>
      <c r="GN38" s="638"/>
      <c r="GO38" s="639"/>
      <c r="GP38" s="639"/>
      <c r="GQ38" s="639"/>
      <c r="GR38" s="639"/>
      <c r="GS38" s="639"/>
      <c r="GT38" s="639"/>
      <c r="GU38" s="639"/>
      <c r="GW38" s="169">
        <v>0.95986111111111116</v>
      </c>
      <c r="GX38" s="637"/>
      <c r="GY38" s="638"/>
      <c r="GZ38" s="638"/>
      <c r="HA38" s="638"/>
      <c r="HB38" s="638"/>
      <c r="HC38" s="639"/>
      <c r="HD38" s="639"/>
      <c r="HE38" s="639"/>
      <c r="HF38" s="639"/>
      <c r="HG38" s="639"/>
      <c r="HH38" s="639"/>
      <c r="HI38" s="639"/>
      <c r="HL38" s="306">
        <f t="shared" si="88"/>
        <v>0</v>
      </c>
      <c r="HM38" s="306">
        <f t="shared" si="89"/>
        <v>0</v>
      </c>
      <c r="HP38" s="306">
        <f t="shared" si="90"/>
        <v>0</v>
      </c>
      <c r="HQ38" s="306">
        <f t="shared" si="91"/>
        <v>0</v>
      </c>
    </row>
    <row r="39" spans="1:225" x14ac:dyDescent="0.25">
      <c r="A39" s="322">
        <v>0.94579861111111108</v>
      </c>
      <c r="B39" s="339">
        <f t="shared" si="44"/>
        <v>45278.945798611108</v>
      </c>
      <c r="C39" s="309" t="s">
        <v>311</v>
      </c>
      <c r="D39" s="309">
        <v>6.0000000000000001E-3</v>
      </c>
      <c r="E39" s="309">
        <v>3.0000000000000001E-3</v>
      </c>
      <c r="F39" s="309">
        <v>3.0000000000000001E-3</v>
      </c>
      <c r="G39" s="318">
        <v>8.546236343967875</v>
      </c>
      <c r="H39" s="309">
        <f t="shared" si="45"/>
        <v>2848.7454479892917</v>
      </c>
      <c r="I39" s="309">
        <f t="shared" si="150"/>
        <v>17.09247268793575</v>
      </c>
      <c r="J39" s="309">
        <f t="shared" si="126"/>
        <v>2.1365590859919688</v>
      </c>
      <c r="K39" s="309">
        <f t="shared" si="127"/>
        <v>4.2731181719839375</v>
      </c>
      <c r="L39" s="309">
        <f t="shared" si="128"/>
        <v>14.955913601943781</v>
      </c>
      <c r="M39" s="309">
        <f t="shared" si="129"/>
        <v>21.365590859919688</v>
      </c>
      <c r="O39" s="322">
        <v>0.94579861111111108</v>
      </c>
      <c r="P39" s="339">
        <f t="shared" si="130"/>
        <v>45278.945798611108</v>
      </c>
      <c r="Q39" s="309" t="s">
        <v>311</v>
      </c>
      <c r="R39" s="309">
        <v>6.0000000000000001E-3</v>
      </c>
      <c r="S39" s="309">
        <v>3.0000000000000001E-3</v>
      </c>
      <c r="T39" s="309">
        <v>3.0000000000000001E-3</v>
      </c>
      <c r="U39" s="318">
        <v>6.3959815778867295</v>
      </c>
      <c r="V39" s="309">
        <f t="shared" si="131"/>
        <v>2131.9938592955764</v>
      </c>
      <c r="W39" s="309">
        <f t="shared" si="151"/>
        <v>12.791963155773459</v>
      </c>
      <c r="X39" s="309">
        <f t="shared" si="132"/>
        <v>1.5989953944716824</v>
      </c>
      <c r="Y39" s="309">
        <f t="shared" si="133"/>
        <v>3.1979907889433647</v>
      </c>
      <c r="Z39" s="309">
        <f t="shared" si="134"/>
        <v>11.192967761301777</v>
      </c>
      <c r="AA39" s="309">
        <f t="shared" si="135"/>
        <v>15.989953944716824</v>
      </c>
      <c r="AC39">
        <v>15.726560408487394</v>
      </c>
      <c r="AD39">
        <f t="shared" si="48"/>
        <v>21.365590859919688</v>
      </c>
      <c r="AE39">
        <f t="shared" si="49"/>
        <v>11.192967761301777</v>
      </c>
      <c r="AF39">
        <v>19.658200510609241</v>
      </c>
      <c r="AG39">
        <v>13.760740357426471</v>
      </c>
      <c r="AH39" s="306">
        <f t="shared" si="50"/>
        <v>1.7073903493104474</v>
      </c>
      <c r="AI39" s="306">
        <f t="shared" si="51"/>
        <v>2.5677725961246942</v>
      </c>
      <c r="AJ39" s="306"/>
      <c r="AM39" s="340">
        <v>0.95840277777777771</v>
      </c>
      <c r="AN39" s="341">
        <f t="shared" si="113"/>
        <v>45278.958402777775</v>
      </c>
      <c r="AO39" s="342" t="s">
        <v>324</v>
      </c>
      <c r="AP39" s="342">
        <v>8.0000000000000002E-3</v>
      </c>
      <c r="AQ39" s="342">
        <v>1.4999999999999999E-2</v>
      </c>
      <c r="AR39" s="342">
        <v>1.4999999999999999E-2</v>
      </c>
      <c r="AS39" s="343">
        <v>36.958977416408857</v>
      </c>
      <c r="AT39" s="343">
        <f t="shared" si="52"/>
        <v>2463.9318277605907</v>
      </c>
      <c r="AU39" s="343">
        <f t="shared" si="53"/>
        <v>19.711454622084727</v>
      </c>
      <c r="AV39" s="343">
        <f t="shared" si="54"/>
        <v>2.3099360885255535</v>
      </c>
      <c r="AW39" s="343">
        <f t="shared" si="55"/>
        <v>2.6399269583149185</v>
      </c>
      <c r="AX39" s="343">
        <f t="shared" si="56"/>
        <v>17.401518533559173</v>
      </c>
      <c r="AY39" s="343">
        <f t="shared" si="57"/>
        <v>22.351381580399647</v>
      </c>
      <c r="BA39" s="340">
        <v>0.95840277777777771</v>
      </c>
      <c r="BB39" s="341">
        <f t="shared" si="114"/>
        <v>45278.958402777775</v>
      </c>
      <c r="BC39" s="342" t="s">
        <v>324</v>
      </c>
      <c r="BD39" s="342">
        <v>8.0000000000000002E-3</v>
      </c>
      <c r="BE39" s="342">
        <v>1.4999999999999999E-2</v>
      </c>
      <c r="BF39" s="342">
        <v>1.4999999999999999E-2</v>
      </c>
      <c r="BG39" s="343">
        <v>32.406150830717571</v>
      </c>
      <c r="BH39" s="343">
        <f t="shared" si="58"/>
        <v>2160.4100553811713</v>
      </c>
      <c r="BI39" s="343">
        <f t="shared" si="59"/>
        <v>17.283280443049371</v>
      </c>
      <c r="BJ39" s="343">
        <f t="shared" si="60"/>
        <v>2.0253844269198482</v>
      </c>
      <c r="BK39" s="343">
        <f t="shared" si="61"/>
        <v>2.3147250593369697</v>
      </c>
      <c r="BL39" s="343">
        <f t="shared" si="62"/>
        <v>15.257896016129523</v>
      </c>
      <c r="BM39" s="343">
        <f t="shared" si="63"/>
        <v>19.598005502386339</v>
      </c>
      <c r="BO39">
        <v>18.804714164363464</v>
      </c>
      <c r="BP39" s="306">
        <f t="shared" si="94"/>
        <v>22.351381580399647</v>
      </c>
      <c r="BQ39" s="306">
        <f t="shared" si="95"/>
        <v>15.257896016129523</v>
      </c>
      <c r="BR39">
        <v>21.323202668519286</v>
      </c>
      <c r="BS39">
        <v>16.601036723227121</v>
      </c>
      <c r="BT39" s="306">
        <f t="shared" si="96"/>
        <v>1.0281789118803601</v>
      </c>
      <c r="BU39" s="306">
        <f t="shared" si="97"/>
        <v>1.3431407070975983</v>
      </c>
      <c r="DK39" s="184">
        <v>0.97582175925925929</v>
      </c>
      <c r="DL39" s="336">
        <f t="shared" si="76"/>
        <v>45278.975821759261</v>
      </c>
      <c r="DM39" s="141" t="s">
        <v>366</v>
      </c>
      <c r="DN39" s="141">
        <v>0.01</v>
      </c>
      <c r="DO39" s="141">
        <v>1.4E-2</v>
      </c>
      <c r="DP39" s="141">
        <v>1.4E-2</v>
      </c>
      <c r="DQ39" s="198">
        <v>18.252371579047903</v>
      </c>
      <c r="DR39" s="198">
        <f t="shared" si="8"/>
        <v>1303.7408270748501</v>
      </c>
      <c r="DS39" s="198">
        <f t="shared" si="9"/>
        <v>13.037408270748502</v>
      </c>
      <c r="DT39" s="198">
        <f t="shared" si="115"/>
        <v>1.216824771936527</v>
      </c>
      <c r="DU39" s="198">
        <f t="shared" si="116"/>
        <v>1.4040285830036847</v>
      </c>
      <c r="DV39" s="198">
        <f t="shared" si="117"/>
        <v>11.820583498811974</v>
      </c>
      <c r="DW39" s="198">
        <f t="shared" si="118"/>
        <v>14.441436853752187</v>
      </c>
      <c r="DY39" s="184">
        <v>0.97582175925925929</v>
      </c>
      <c r="DZ39" s="336">
        <f t="shared" si="119"/>
        <v>45278.975821759261</v>
      </c>
      <c r="EA39" s="141" t="s">
        <v>366</v>
      </c>
      <c r="EB39" s="141">
        <v>0.01</v>
      </c>
      <c r="EC39" s="141">
        <v>1.4E-2</v>
      </c>
      <c r="ED39" s="141">
        <v>1.4E-2</v>
      </c>
      <c r="EE39" s="198">
        <v>15.727321683690167</v>
      </c>
      <c r="EF39" s="198">
        <f t="shared" si="120"/>
        <v>1123.3801202635834</v>
      </c>
      <c r="EG39" s="198">
        <f t="shared" si="121"/>
        <v>11.233801202635835</v>
      </c>
      <c r="EH39" s="198">
        <f t="shared" si="122"/>
        <v>1.0484881122460112</v>
      </c>
      <c r="EI39" s="198">
        <f t="shared" si="123"/>
        <v>1.2097939756684744</v>
      </c>
      <c r="EJ39" s="198">
        <f t="shared" si="124"/>
        <v>10.185313090389824</v>
      </c>
      <c r="EK39" s="198">
        <f t="shared" si="125"/>
        <v>12.44359517830431</v>
      </c>
      <c r="EM39">
        <v>11.960653375493763</v>
      </c>
      <c r="EN39" s="306">
        <f t="shared" si="78"/>
        <v>14.441436853752187</v>
      </c>
      <c r="EO39" s="306">
        <f t="shared" si="79"/>
        <v>10.185313090389824</v>
      </c>
      <c r="EP39">
        <v>13.248723739008476</v>
      </c>
      <c r="EQ39">
        <v>10.844325727114345</v>
      </c>
      <c r="ER39" s="306">
        <f t="shared" si="80"/>
        <v>1.1927131147437109</v>
      </c>
      <c r="ES39" s="306">
        <f t="shared" si="81"/>
        <v>0.65901263672452082</v>
      </c>
      <c r="EW39" s="324">
        <v>0.95789351851851856</v>
      </c>
      <c r="EX39" s="335">
        <f t="shared" si="82"/>
        <v>45278.95789351852</v>
      </c>
      <c r="EY39" s="314" t="s">
        <v>370</v>
      </c>
      <c r="EZ39" s="314">
        <v>8.9999999999999993E-3</v>
      </c>
      <c r="FA39" s="314"/>
      <c r="FB39" s="314">
        <v>3.7999999999999999E-2</v>
      </c>
      <c r="FC39" s="328">
        <v>176.87303272970689</v>
      </c>
      <c r="FD39" s="315">
        <f t="shared" si="20"/>
        <v>4654.5534928870238</v>
      </c>
      <c r="FE39" s="315">
        <f t="shared" si="21"/>
        <v>41.890981435983214</v>
      </c>
      <c r="FF39" s="315">
        <f t="shared" si="136"/>
        <v>4.5352059674283822</v>
      </c>
      <c r="FG39" s="315">
        <f t="shared" si="137"/>
        <v>4.7803522359380244</v>
      </c>
      <c r="FH39" s="315">
        <f t="shared" si="138"/>
        <v>37.355775468554832</v>
      </c>
      <c r="FI39" s="315">
        <f t="shared" si="139"/>
        <v>46.671333671921239</v>
      </c>
      <c r="FK39" s="324">
        <v>0.95789351851851856</v>
      </c>
      <c r="FL39" s="335">
        <f t="shared" si="140"/>
        <v>45278.95789351852</v>
      </c>
      <c r="FM39" s="314" t="s">
        <v>370</v>
      </c>
      <c r="FN39" s="314">
        <v>8.9999999999999993E-3</v>
      </c>
      <c r="FO39" s="314"/>
      <c r="FP39" s="314">
        <v>3.7999999999999999E-2</v>
      </c>
      <c r="FQ39" s="328">
        <v>152.09666357950175</v>
      </c>
      <c r="FR39" s="315">
        <f t="shared" si="141"/>
        <v>4002.5437784079409</v>
      </c>
      <c r="FS39" s="315">
        <f t="shared" si="142"/>
        <v>36.022894005671468</v>
      </c>
      <c r="FT39" s="315">
        <f t="shared" si="143"/>
        <v>3.8999144507564552</v>
      </c>
      <c r="FU39" s="315">
        <f t="shared" si="144"/>
        <v>4.1107206372838307</v>
      </c>
      <c r="FV39" s="315">
        <f t="shared" si="145"/>
        <v>32.122979554915013</v>
      </c>
      <c r="FW39" s="315">
        <f t="shared" si="146"/>
        <v>40.133614642955301</v>
      </c>
      <c r="FY39">
        <v>39.572746388407545</v>
      </c>
      <c r="FZ39" s="306">
        <f t="shared" si="84"/>
        <v>46.671333671921239</v>
      </c>
      <c r="GA39" s="306">
        <f t="shared" si="85"/>
        <v>32.122979554915013</v>
      </c>
      <c r="GB39">
        <v>44.088555285583183</v>
      </c>
      <c r="GC39">
        <v>35.288517434676812</v>
      </c>
      <c r="GD39" s="306">
        <f t="shared" si="86"/>
        <v>2.582778386338056</v>
      </c>
      <c r="GE39" s="306">
        <f t="shared" si="87"/>
        <v>3.1655378797617999</v>
      </c>
      <c r="GI39" s="363">
        <v>0.95988425925925924</v>
      </c>
      <c r="GJ39" s="364">
        <f t="shared" si="104"/>
        <v>45278.95988425926</v>
      </c>
      <c r="GK39" s="365" t="s">
        <v>372</v>
      </c>
      <c r="GL39" s="365">
        <v>1E-3</v>
      </c>
      <c r="GM39" s="365">
        <v>1E-3</v>
      </c>
      <c r="GN39" s="365">
        <v>2.3E-2</v>
      </c>
      <c r="GO39" s="366">
        <v>68.670762631174611</v>
      </c>
      <c r="GP39" s="366">
        <f t="shared" si="32"/>
        <v>2985.6853317902005</v>
      </c>
      <c r="GQ39" s="366">
        <f t="shared" si="33"/>
        <v>2.9856853317902008</v>
      </c>
      <c r="GR39" s="366">
        <f t="shared" ref="GR39:GR68" si="153">0.001*((GO39/(GN39+0.001)))</f>
        <v>2.861281776298942</v>
      </c>
      <c r="GS39" s="366">
        <f t="shared" ref="GS39:GS68" si="154">0.001*((GO39/(GN39-0.001)))</f>
        <v>3.1213983014170279</v>
      </c>
      <c r="GT39" s="366">
        <f t="shared" ref="GT39:GT68" si="155">GQ39-GR39</f>
        <v>0.12440355549125881</v>
      </c>
      <c r="GU39" s="366">
        <f t="shared" ref="GU39:GU68" si="156">GQ39+GS39</f>
        <v>6.1070836332072282</v>
      </c>
      <c r="GW39" s="363">
        <v>0.95988425925925924</v>
      </c>
      <c r="GX39" s="364">
        <f t="shared" ref="GX39:GX58" si="157">DATE(2023,12,18)+GW39</f>
        <v>45278.95988425926</v>
      </c>
      <c r="GY39" s="365" t="s">
        <v>372</v>
      </c>
      <c r="GZ39" s="365">
        <v>1E-3</v>
      </c>
      <c r="HA39" s="365">
        <v>1E-3</v>
      </c>
      <c r="HB39" s="365">
        <v>2.3E-2</v>
      </c>
      <c r="HC39" s="366">
        <v>60.37134478481817</v>
      </c>
      <c r="HD39" s="366">
        <f t="shared" ref="HD39:HD68" si="158">HC39/HB39</f>
        <v>2624.84107760079</v>
      </c>
      <c r="HE39" s="366">
        <f t="shared" ref="HE39:HE68" si="159">GZ39*HD39</f>
        <v>2.6248410776007902</v>
      </c>
      <c r="HF39" s="366">
        <f t="shared" ref="HF39:HF68" si="160">0.001*((HC39/(HB39+0.001)))</f>
        <v>2.5154726993674235</v>
      </c>
      <c r="HG39" s="366">
        <f t="shared" ref="HG39:HG68" si="161">0.001*((HC39/(HB39-0.001)))</f>
        <v>2.7441520356735531</v>
      </c>
      <c r="HH39" s="366">
        <f t="shared" ref="HH39:HH68" si="162">HE39-HF39</f>
        <v>0.10936837823336676</v>
      </c>
      <c r="HI39" s="366">
        <f t="shared" ref="HI39:HI68" si="163">HE39+HG39</f>
        <v>5.3689931132743434</v>
      </c>
      <c r="HK39">
        <v>2.8096441024158683</v>
      </c>
      <c r="HL39" s="306">
        <f t="shared" si="88"/>
        <v>6.1070836332072282</v>
      </c>
      <c r="HM39" s="306">
        <f t="shared" si="89"/>
        <v>0.10936837823336676</v>
      </c>
      <c r="HN39">
        <v>5.7469993003960944</v>
      </c>
      <c r="HO39">
        <v>0.11706850426732807</v>
      </c>
      <c r="HP39" s="306">
        <f t="shared" si="90"/>
        <v>0.36008433281113383</v>
      </c>
      <c r="HQ39" s="306">
        <f t="shared" si="91"/>
        <v>7.7001260339613076E-3</v>
      </c>
    </row>
    <row r="40" spans="1:225" x14ac:dyDescent="0.25">
      <c r="A40" s="322">
        <v>0.94796296296296301</v>
      </c>
      <c r="B40" s="339">
        <f t="shared" si="44"/>
        <v>45278.947962962964</v>
      </c>
      <c r="C40" s="309" t="s">
        <v>311</v>
      </c>
      <c r="D40" s="309">
        <v>8.0000000000000002E-3</v>
      </c>
      <c r="E40" s="309">
        <v>3.0000000000000001E-3</v>
      </c>
      <c r="F40" s="309">
        <v>3.0000000000000001E-3</v>
      </c>
      <c r="G40" s="318">
        <v>8.546236343967875</v>
      </c>
      <c r="H40" s="309">
        <f t="shared" si="45"/>
        <v>2848.7454479892917</v>
      </c>
      <c r="I40" s="309">
        <f t="shared" si="150"/>
        <v>22.789963583914336</v>
      </c>
      <c r="J40" s="309">
        <f t="shared" si="126"/>
        <v>2.1365590859919688</v>
      </c>
      <c r="K40" s="309">
        <f t="shared" si="127"/>
        <v>4.2731181719839375</v>
      </c>
      <c r="L40" s="309">
        <f t="shared" si="128"/>
        <v>20.653404497922367</v>
      </c>
      <c r="M40" s="309">
        <f t="shared" si="129"/>
        <v>27.063081755898274</v>
      </c>
      <c r="O40" s="322">
        <v>0.94796296296296301</v>
      </c>
      <c r="P40" s="339">
        <f t="shared" si="130"/>
        <v>45278.947962962964</v>
      </c>
      <c r="Q40" s="309" t="s">
        <v>311</v>
      </c>
      <c r="R40" s="309">
        <v>8.0000000000000002E-3</v>
      </c>
      <c r="S40" s="309">
        <v>3.0000000000000001E-3</v>
      </c>
      <c r="T40" s="309">
        <v>3.0000000000000001E-3</v>
      </c>
      <c r="U40" s="318">
        <v>6.3959815778867295</v>
      </c>
      <c r="V40" s="309">
        <f t="shared" si="131"/>
        <v>2131.9938592955764</v>
      </c>
      <c r="W40" s="309">
        <f t="shared" si="151"/>
        <v>17.055950874364612</v>
      </c>
      <c r="X40" s="309">
        <f t="shared" si="132"/>
        <v>1.5989953944716824</v>
      </c>
      <c r="Y40" s="309">
        <f t="shared" si="133"/>
        <v>3.1979907889433647</v>
      </c>
      <c r="Z40" s="309">
        <f t="shared" si="134"/>
        <v>15.45695547989293</v>
      </c>
      <c r="AA40" s="309">
        <f t="shared" si="135"/>
        <v>20.253941663307977</v>
      </c>
      <c r="AC40">
        <v>20.968747211316526</v>
      </c>
      <c r="AD40">
        <f t="shared" si="48"/>
        <v>27.063081755898274</v>
      </c>
      <c r="AE40">
        <f t="shared" si="49"/>
        <v>15.45695547989293</v>
      </c>
      <c r="AF40">
        <v>24.900387313438372</v>
      </c>
      <c r="AG40">
        <v>19.002927160255602</v>
      </c>
      <c r="AH40" s="306">
        <f t="shared" si="50"/>
        <v>2.1626944424599017</v>
      </c>
      <c r="AI40" s="306">
        <f t="shared" si="51"/>
        <v>3.5459716803626726</v>
      </c>
      <c r="AJ40" s="306"/>
      <c r="AM40" s="340">
        <v>0.96182870370370377</v>
      </c>
      <c r="AN40" s="341">
        <f t="shared" si="113"/>
        <v>45278.961828703701</v>
      </c>
      <c r="AO40" s="342" t="s">
        <v>324</v>
      </c>
      <c r="AP40" s="342">
        <v>7.0000000000000001E-3</v>
      </c>
      <c r="AQ40" s="342">
        <v>1.4999999999999999E-2</v>
      </c>
      <c r="AR40" s="342">
        <v>1.4999999999999999E-2</v>
      </c>
      <c r="AS40" s="343">
        <v>36.958977416408857</v>
      </c>
      <c r="AT40" s="343">
        <f t="shared" si="52"/>
        <v>2463.9318277605907</v>
      </c>
      <c r="AU40" s="343">
        <f t="shared" si="53"/>
        <v>17.247522794324137</v>
      </c>
      <c r="AV40" s="343">
        <f t="shared" si="54"/>
        <v>2.3099360885255535</v>
      </c>
      <c r="AW40" s="343">
        <f t="shared" si="55"/>
        <v>2.6399269583149185</v>
      </c>
      <c r="AX40" s="343">
        <f t="shared" si="56"/>
        <v>14.937586705798584</v>
      </c>
      <c r="AY40" s="343">
        <f t="shared" si="57"/>
        <v>19.887449752639057</v>
      </c>
      <c r="BA40" s="340">
        <v>0.96182870370370377</v>
      </c>
      <c r="BB40" s="341">
        <f t="shared" si="114"/>
        <v>45278.961828703701</v>
      </c>
      <c r="BC40" s="342" t="s">
        <v>324</v>
      </c>
      <c r="BD40" s="342">
        <v>7.0000000000000001E-3</v>
      </c>
      <c r="BE40" s="342">
        <v>1.4999999999999999E-2</v>
      </c>
      <c r="BF40" s="342">
        <v>1.4999999999999999E-2</v>
      </c>
      <c r="BG40" s="343">
        <v>32.406150830717571</v>
      </c>
      <c r="BH40" s="343">
        <f t="shared" si="58"/>
        <v>2160.4100553811713</v>
      </c>
      <c r="BI40" s="343">
        <f t="shared" si="59"/>
        <v>15.1228703876682</v>
      </c>
      <c r="BJ40" s="343">
        <f t="shared" si="60"/>
        <v>2.0253844269198482</v>
      </c>
      <c r="BK40" s="343">
        <f t="shared" si="61"/>
        <v>2.3147250593369697</v>
      </c>
      <c r="BL40" s="343">
        <f t="shared" si="62"/>
        <v>13.097485960748353</v>
      </c>
      <c r="BM40" s="343">
        <f t="shared" si="63"/>
        <v>17.437595447005169</v>
      </c>
      <c r="BO40">
        <v>16.454124893818033</v>
      </c>
      <c r="BP40" s="306">
        <f t="shared" si="94"/>
        <v>19.887449752639057</v>
      </c>
      <c r="BQ40" s="306">
        <f t="shared" si="95"/>
        <v>13.097485960748353</v>
      </c>
      <c r="BR40">
        <v>18.972613397973856</v>
      </c>
      <c r="BS40">
        <v>14.250447452681691</v>
      </c>
      <c r="BT40" s="306">
        <f t="shared" si="96"/>
        <v>0.91483635466520141</v>
      </c>
      <c r="BU40" s="306">
        <f t="shared" si="97"/>
        <v>1.152961491933338</v>
      </c>
      <c r="DK40" s="184">
        <v>0.97920138888888886</v>
      </c>
      <c r="DL40" s="336">
        <f t="shared" si="76"/>
        <v>45278.979201388887</v>
      </c>
      <c r="DM40" s="141" t="s">
        <v>366</v>
      </c>
      <c r="DN40" s="141">
        <v>1.2999999999999999E-2</v>
      </c>
      <c r="DO40" s="141">
        <v>1.4E-2</v>
      </c>
      <c r="DP40" s="141">
        <v>1.4E-2</v>
      </c>
      <c r="DQ40" s="198">
        <v>18.252371579047903</v>
      </c>
      <c r="DR40" s="198">
        <f t="shared" si="8"/>
        <v>1303.7408270748501</v>
      </c>
      <c r="DS40" s="198">
        <f t="shared" si="9"/>
        <v>16.948630751973052</v>
      </c>
      <c r="DT40" s="198">
        <f t="shared" si="115"/>
        <v>1.216824771936527</v>
      </c>
      <c r="DU40" s="198">
        <f t="shared" si="116"/>
        <v>1.4040285830036847</v>
      </c>
      <c r="DV40" s="198">
        <f t="shared" si="117"/>
        <v>15.731805980036526</v>
      </c>
      <c r="DW40" s="198">
        <f t="shared" si="118"/>
        <v>18.352659334976735</v>
      </c>
      <c r="DY40" s="184">
        <v>0.97920138888888886</v>
      </c>
      <c r="DZ40" s="336">
        <f t="shared" si="119"/>
        <v>45278.979201388887</v>
      </c>
      <c r="EA40" s="141" t="s">
        <v>366</v>
      </c>
      <c r="EB40" s="141">
        <v>1.2999999999999999E-2</v>
      </c>
      <c r="EC40" s="141">
        <v>1.4E-2</v>
      </c>
      <c r="ED40" s="141">
        <v>1.4E-2</v>
      </c>
      <c r="EE40" s="198">
        <v>15.727321683690167</v>
      </c>
      <c r="EF40" s="198">
        <f t="shared" si="120"/>
        <v>1123.3801202635834</v>
      </c>
      <c r="EG40" s="198">
        <f t="shared" si="121"/>
        <v>14.603941563426584</v>
      </c>
      <c r="EH40" s="198">
        <f t="shared" si="122"/>
        <v>1.0484881122460112</v>
      </c>
      <c r="EI40" s="198">
        <f t="shared" si="123"/>
        <v>1.2097939756684744</v>
      </c>
      <c r="EJ40" s="198">
        <f t="shared" si="124"/>
        <v>13.555453451180574</v>
      </c>
      <c r="EK40" s="198">
        <f t="shared" si="125"/>
        <v>15.81373553909506</v>
      </c>
      <c r="EM40">
        <v>15.548849388141889</v>
      </c>
      <c r="EN40" s="306">
        <f t="shared" si="78"/>
        <v>18.352659334976735</v>
      </c>
      <c r="EO40" s="306">
        <f t="shared" si="79"/>
        <v>13.555453451180574</v>
      </c>
      <c r="EP40">
        <v>16.836919751656602</v>
      </c>
      <c r="EQ40">
        <v>14.432521739762471</v>
      </c>
      <c r="ER40" s="306">
        <f t="shared" si="80"/>
        <v>1.5157395833201335</v>
      </c>
      <c r="ES40" s="306">
        <f t="shared" si="81"/>
        <v>0.87706828858189745</v>
      </c>
      <c r="EW40" s="324">
        <v>0.95798611111111109</v>
      </c>
      <c r="EX40" s="335">
        <f t="shared" si="82"/>
        <v>45278.957986111112</v>
      </c>
      <c r="EY40" s="314" t="s">
        <v>370</v>
      </c>
      <c r="EZ40" s="314">
        <v>0.01</v>
      </c>
      <c r="FA40" s="314"/>
      <c r="FB40" s="314">
        <v>3.7999999999999999E-2</v>
      </c>
      <c r="FC40" s="328">
        <v>176.87303272970689</v>
      </c>
      <c r="FD40" s="315">
        <f t="shared" si="20"/>
        <v>4654.5534928870238</v>
      </c>
      <c r="FE40" s="315">
        <f t="shared" si="21"/>
        <v>46.545534928870239</v>
      </c>
      <c r="FF40" s="315">
        <f t="shared" si="136"/>
        <v>4.5352059674283822</v>
      </c>
      <c r="FG40" s="315">
        <f t="shared" si="137"/>
        <v>4.7803522359380244</v>
      </c>
      <c r="FH40" s="315">
        <f t="shared" si="138"/>
        <v>42.010328961441857</v>
      </c>
      <c r="FI40" s="315">
        <f t="shared" si="139"/>
        <v>51.325887164808265</v>
      </c>
      <c r="FK40" s="324">
        <v>0.95798611111111109</v>
      </c>
      <c r="FL40" s="335">
        <f t="shared" si="140"/>
        <v>45278.957986111112</v>
      </c>
      <c r="FM40" s="314" t="s">
        <v>370</v>
      </c>
      <c r="FN40" s="314">
        <v>0.01</v>
      </c>
      <c r="FO40" s="314"/>
      <c r="FP40" s="314">
        <v>3.7999999999999999E-2</v>
      </c>
      <c r="FQ40" s="328">
        <v>152.09666357950175</v>
      </c>
      <c r="FR40" s="315">
        <f t="shared" si="141"/>
        <v>4002.5437784079409</v>
      </c>
      <c r="FS40" s="315">
        <f t="shared" si="142"/>
        <v>40.025437784079408</v>
      </c>
      <c r="FT40" s="315">
        <f t="shared" si="143"/>
        <v>3.8999144507564552</v>
      </c>
      <c r="FU40" s="315">
        <f t="shared" si="144"/>
        <v>4.1107206372838307</v>
      </c>
      <c r="FV40" s="315">
        <f t="shared" si="145"/>
        <v>36.125523333322953</v>
      </c>
      <c r="FW40" s="315">
        <f t="shared" si="146"/>
        <v>44.136158421363241</v>
      </c>
      <c r="FY40">
        <v>43.969718209341721</v>
      </c>
      <c r="FZ40" s="306">
        <f t="shared" si="84"/>
        <v>51.325887164808265</v>
      </c>
      <c r="GA40" s="306">
        <f t="shared" si="85"/>
        <v>36.125523333322953</v>
      </c>
      <c r="GB40">
        <v>48.48552710651736</v>
      </c>
      <c r="GC40">
        <v>39.685489255610989</v>
      </c>
      <c r="GD40" s="306">
        <f t="shared" si="86"/>
        <v>2.840360058290905</v>
      </c>
      <c r="GE40" s="306">
        <f t="shared" si="87"/>
        <v>3.5599659222880362</v>
      </c>
      <c r="GI40" s="325">
        <v>0.96012731481481473</v>
      </c>
      <c r="GJ40" s="334">
        <f t="shared" si="104"/>
        <v>45278.960127314815</v>
      </c>
      <c r="GK40" s="316" t="s">
        <v>372</v>
      </c>
      <c r="GL40" s="316">
        <v>4.0000000000000001E-3</v>
      </c>
      <c r="GM40" s="316">
        <v>5.0000000000000001E-3</v>
      </c>
      <c r="GN40" s="316">
        <v>2.3E-2</v>
      </c>
      <c r="GO40" s="366">
        <v>68.670762631174611</v>
      </c>
      <c r="GP40" s="317">
        <f t="shared" si="32"/>
        <v>2985.6853317902005</v>
      </c>
      <c r="GQ40" s="317">
        <f t="shared" si="33"/>
        <v>11.942741327160803</v>
      </c>
      <c r="GR40" s="317">
        <f t="shared" si="153"/>
        <v>2.861281776298942</v>
      </c>
      <c r="GS40" s="317">
        <f t="shared" si="154"/>
        <v>3.1213983014170279</v>
      </c>
      <c r="GT40" s="317">
        <f t="shared" si="155"/>
        <v>9.0814595508618616</v>
      </c>
      <c r="GU40" s="317">
        <f t="shared" si="156"/>
        <v>15.064139628577831</v>
      </c>
      <c r="GW40" s="325">
        <v>0.96012731481481473</v>
      </c>
      <c r="GX40" s="334">
        <f t="shared" si="157"/>
        <v>45278.960127314815</v>
      </c>
      <c r="GY40" s="316" t="s">
        <v>372</v>
      </c>
      <c r="GZ40" s="316">
        <v>4.0000000000000001E-3</v>
      </c>
      <c r="HA40" s="316">
        <v>5.0000000000000001E-3</v>
      </c>
      <c r="HB40" s="316">
        <v>2.3E-2</v>
      </c>
      <c r="HC40" s="366">
        <v>60.37134478481817</v>
      </c>
      <c r="HD40" s="317">
        <f t="shared" si="158"/>
        <v>2624.84107760079</v>
      </c>
      <c r="HE40" s="317">
        <f t="shared" si="159"/>
        <v>10.499364310403161</v>
      </c>
      <c r="HF40" s="317">
        <f t="shared" si="160"/>
        <v>2.5154726993674235</v>
      </c>
      <c r="HG40" s="317">
        <f t="shared" si="161"/>
        <v>2.7441520356735531</v>
      </c>
      <c r="HH40" s="317">
        <f t="shared" si="162"/>
        <v>7.9838916110357374</v>
      </c>
      <c r="HI40" s="317">
        <f t="shared" si="163"/>
        <v>13.243516346076714</v>
      </c>
      <c r="HK40">
        <v>11.238576409663473</v>
      </c>
      <c r="HL40" s="306">
        <f t="shared" si="88"/>
        <v>15.064139628577831</v>
      </c>
      <c r="HM40" s="306">
        <f t="shared" si="89"/>
        <v>7.9838916110357374</v>
      </c>
      <c r="HN40">
        <v>14.175931607643699</v>
      </c>
      <c r="HO40">
        <v>8.5460008115149328</v>
      </c>
      <c r="HP40" s="306">
        <f t="shared" si="90"/>
        <v>0.88820802093413143</v>
      </c>
      <c r="HQ40" s="306">
        <f t="shared" si="91"/>
        <v>0.56210920047919544</v>
      </c>
    </row>
    <row r="41" spans="1:225" x14ac:dyDescent="0.25">
      <c r="A41" s="322">
        <v>0.94974537037037043</v>
      </c>
      <c r="B41" s="339">
        <f t="shared" si="44"/>
        <v>45278.949745370373</v>
      </c>
      <c r="C41" s="309" t="s">
        <v>311</v>
      </c>
      <c r="D41" s="309">
        <v>8.9999999999999993E-3</v>
      </c>
      <c r="E41" s="309">
        <v>3.0000000000000001E-3</v>
      </c>
      <c r="F41" s="309">
        <v>3.0000000000000001E-3</v>
      </c>
      <c r="G41" s="318">
        <v>8.546236343967875</v>
      </c>
      <c r="H41" s="309">
        <f t="shared" si="45"/>
        <v>2848.7454479892917</v>
      </c>
      <c r="I41" s="309">
        <f t="shared" si="150"/>
        <v>25.638709031903623</v>
      </c>
      <c r="J41" s="309">
        <f t="shared" si="126"/>
        <v>2.1365590859919688</v>
      </c>
      <c r="K41" s="309">
        <f t="shared" si="127"/>
        <v>4.2731181719839375</v>
      </c>
      <c r="L41" s="309">
        <f t="shared" si="128"/>
        <v>23.502149945911654</v>
      </c>
      <c r="M41" s="309">
        <f t="shared" si="129"/>
        <v>29.911827203887562</v>
      </c>
      <c r="O41" s="322">
        <v>0.94974537037037043</v>
      </c>
      <c r="P41" s="339">
        <f t="shared" si="130"/>
        <v>45278.949745370373</v>
      </c>
      <c r="Q41" s="309" t="s">
        <v>311</v>
      </c>
      <c r="R41" s="309">
        <v>8.9999999999999993E-3</v>
      </c>
      <c r="S41" s="309">
        <v>3.0000000000000001E-3</v>
      </c>
      <c r="T41" s="309">
        <v>3.0000000000000001E-3</v>
      </c>
      <c r="U41" s="318">
        <v>6.3959815778867295</v>
      </c>
      <c r="V41" s="309">
        <f t="shared" si="131"/>
        <v>2131.9938592955764</v>
      </c>
      <c r="W41" s="309">
        <f t="shared" si="151"/>
        <v>19.187944733660185</v>
      </c>
      <c r="X41" s="309">
        <f t="shared" si="132"/>
        <v>1.5989953944716824</v>
      </c>
      <c r="Y41" s="309">
        <f t="shared" si="133"/>
        <v>3.1979907889433647</v>
      </c>
      <c r="Z41" s="309">
        <f t="shared" si="134"/>
        <v>17.588949339188503</v>
      </c>
      <c r="AA41" s="309">
        <f t="shared" si="135"/>
        <v>22.38593552260355</v>
      </c>
      <c r="AC41">
        <v>23.589840612731088</v>
      </c>
      <c r="AD41">
        <f t="shared" si="48"/>
        <v>29.911827203887562</v>
      </c>
      <c r="AE41">
        <f t="shared" si="49"/>
        <v>17.588949339188503</v>
      </c>
      <c r="AF41">
        <v>27.521480714852935</v>
      </c>
      <c r="AG41">
        <v>21.624020561670164</v>
      </c>
      <c r="AH41" s="306">
        <f t="shared" si="50"/>
        <v>2.3903464890346271</v>
      </c>
      <c r="AI41" s="306">
        <f t="shared" si="51"/>
        <v>4.0350712224816618</v>
      </c>
      <c r="AJ41" s="306"/>
      <c r="AM41" s="340">
        <v>0.96534722222222225</v>
      </c>
      <c r="AN41" s="341">
        <f t="shared" si="113"/>
        <v>45278.96534722222</v>
      </c>
      <c r="AO41" s="342" t="s">
        <v>324</v>
      </c>
      <c r="AP41" s="342">
        <v>7.0000000000000001E-3</v>
      </c>
      <c r="AQ41" s="342">
        <v>1.4999999999999999E-2</v>
      </c>
      <c r="AR41" s="342">
        <v>1.4999999999999999E-2</v>
      </c>
      <c r="AS41" s="343">
        <v>36.958977416408857</v>
      </c>
      <c r="AT41" s="343">
        <f t="shared" si="52"/>
        <v>2463.9318277605907</v>
      </c>
      <c r="AU41" s="343">
        <f t="shared" si="53"/>
        <v>17.247522794324137</v>
      </c>
      <c r="AV41" s="343">
        <f t="shared" si="54"/>
        <v>2.3099360885255535</v>
      </c>
      <c r="AW41" s="343">
        <f t="shared" si="55"/>
        <v>2.6399269583149185</v>
      </c>
      <c r="AX41" s="343">
        <f t="shared" si="56"/>
        <v>14.937586705798584</v>
      </c>
      <c r="AY41" s="343">
        <f t="shared" si="57"/>
        <v>19.887449752639057</v>
      </c>
      <c r="BA41" s="340">
        <v>0.96534722222222225</v>
      </c>
      <c r="BB41" s="341">
        <f t="shared" si="114"/>
        <v>45278.96534722222</v>
      </c>
      <c r="BC41" s="342" t="s">
        <v>324</v>
      </c>
      <c r="BD41" s="342">
        <v>7.0000000000000001E-3</v>
      </c>
      <c r="BE41" s="342">
        <v>1.4999999999999999E-2</v>
      </c>
      <c r="BF41" s="342">
        <v>1.4999999999999999E-2</v>
      </c>
      <c r="BG41" s="343">
        <v>32.406150830717571</v>
      </c>
      <c r="BH41" s="343">
        <f t="shared" si="58"/>
        <v>2160.4100553811713</v>
      </c>
      <c r="BI41" s="343">
        <f t="shared" si="59"/>
        <v>15.1228703876682</v>
      </c>
      <c r="BJ41" s="343">
        <f t="shared" si="60"/>
        <v>2.0253844269198482</v>
      </c>
      <c r="BK41" s="343">
        <f t="shared" si="61"/>
        <v>2.3147250593369697</v>
      </c>
      <c r="BL41" s="343">
        <f t="shared" si="62"/>
        <v>13.097485960748353</v>
      </c>
      <c r="BM41" s="343">
        <f t="shared" si="63"/>
        <v>17.437595447005169</v>
      </c>
      <c r="BO41">
        <v>16.454124893818033</v>
      </c>
      <c r="BP41" s="306">
        <f t="shared" si="94"/>
        <v>19.887449752639057</v>
      </c>
      <c r="BQ41" s="306">
        <f t="shared" si="95"/>
        <v>13.097485960748353</v>
      </c>
      <c r="BR41">
        <v>18.972613397973856</v>
      </c>
      <c r="BS41">
        <v>14.250447452681691</v>
      </c>
      <c r="BT41" s="306">
        <f t="shared" si="96"/>
        <v>0.91483635466520141</v>
      </c>
      <c r="BU41" s="306">
        <f t="shared" si="97"/>
        <v>1.152961491933338</v>
      </c>
      <c r="DK41" s="184">
        <v>0.98271990740740733</v>
      </c>
      <c r="DL41" s="336">
        <f t="shared" si="76"/>
        <v>45278.982719907406</v>
      </c>
      <c r="DM41" s="141" t="s">
        <v>366</v>
      </c>
      <c r="DN41" s="141">
        <v>8.0000000000000002E-3</v>
      </c>
      <c r="DO41" s="141">
        <v>1.4E-2</v>
      </c>
      <c r="DP41" s="141">
        <v>1.4E-2</v>
      </c>
      <c r="DQ41" s="198">
        <v>18.252371579047903</v>
      </c>
      <c r="DR41" s="198">
        <f t="shared" si="8"/>
        <v>1303.7408270748501</v>
      </c>
      <c r="DS41" s="198">
        <f t="shared" si="9"/>
        <v>10.4299266165988</v>
      </c>
      <c r="DT41" s="198">
        <f t="shared" si="115"/>
        <v>1.216824771936527</v>
      </c>
      <c r="DU41" s="198">
        <f t="shared" si="116"/>
        <v>1.4040285830036847</v>
      </c>
      <c r="DV41" s="198">
        <f t="shared" si="117"/>
        <v>9.2131018446622726</v>
      </c>
      <c r="DW41" s="198">
        <f t="shared" si="118"/>
        <v>11.833955199602485</v>
      </c>
      <c r="DY41" s="184">
        <v>0.98271990740740733</v>
      </c>
      <c r="DZ41" s="336">
        <f t="shared" si="119"/>
        <v>45278.982719907406</v>
      </c>
      <c r="EA41" s="141" t="s">
        <v>366</v>
      </c>
      <c r="EB41" s="141">
        <v>8.0000000000000002E-3</v>
      </c>
      <c r="EC41" s="141">
        <v>1.4E-2</v>
      </c>
      <c r="ED41" s="141">
        <v>1.4E-2</v>
      </c>
      <c r="EE41" s="198">
        <v>15.727321683690167</v>
      </c>
      <c r="EF41" s="198">
        <f t="shared" si="120"/>
        <v>1123.3801202635834</v>
      </c>
      <c r="EG41" s="198">
        <f t="shared" si="121"/>
        <v>8.9870409621086669</v>
      </c>
      <c r="EH41" s="198">
        <f t="shared" si="122"/>
        <v>1.0484881122460112</v>
      </c>
      <c r="EI41" s="198">
        <f t="shared" si="123"/>
        <v>1.2097939756684744</v>
      </c>
      <c r="EJ41" s="198">
        <f t="shared" si="124"/>
        <v>7.9385528498626554</v>
      </c>
      <c r="EK41" s="198">
        <f t="shared" si="125"/>
        <v>10.19683493777714</v>
      </c>
      <c r="EM41">
        <v>9.5685227003950093</v>
      </c>
      <c r="EN41" s="306">
        <f t="shared" si="78"/>
        <v>11.833955199602485</v>
      </c>
      <c r="EO41" s="306">
        <f t="shared" si="79"/>
        <v>7.9385528498626554</v>
      </c>
      <c r="EP41">
        <v>10.856593063909722</v>
      </c>
      <c r="EQ41">
        <v>8.4521950520155915</v>
      </c>
      <c r="ER41" s="306">
        <f t="shared" si="80"/>
        <v>0.97736213569276309</v>
      </c>
      <c r="ES41" s="306">
        <f t="shared" si="81"/>
        <v>0.5136422021529361</v>
      </c>
      <c r="EW41" s="324">
        <v>0.95813657407407404</v>
      </c>
      <c r="EX41" s="335">
        <f t="shared" si="82"/>
        <v>45278.958136574074</v>
      </c>
      <c r="EY41" s="314" t="s">
        <v>370</v>
      </c>
      <c r="EZ41" s="314">
        <v>8.0000000000000002E-3</v>
      </c>
      <c r="FA41" s="314"/>
      <c r="FB41" s="314">
        <v>3.7999999999999999E-2</v>
      </c>
      <c r="FC41" s="328">
        <v>176.87303272970689</v>
      </c>
      <c r="FD41" s="315">
        <f t="shared" si="20"/>
        <v>4654.5534928870238</v>
      </c>
      <c r="FE41" s="315">
        <f t="shared" si="21"/>
        <v>37.236427943096189</v>
      </c>
      <c r="FF41" s="315">
        <f t="shared" si="136"/>
        <v>4.5352059674283822</v>
      </c>
      <c r="FG41" s="315">
        <f t="shared" si="137"/>
        <v>4.7803522359380244</v>
      </c>
      <c r="FH41" s="315">
        <f t="shared" si="138"/>
        <v>32.701221975667806</v>
      </c>
      <c r="FI41" s="315">
        <f t="shared" si="139"/>
        <v>42.016780179034214</v>
      </c>
      <c r="FK41" s="324">
        <v>0.95813657407407404</v>
      </c>
      <c r="FL41" s="335">
        <f t="shared" si="140"/>
        <v>45278.958136574074</v>
      </c>
      <c r="FM41" s="314" t="s">
        <v>370</v>
      </c>
      <c r="FN41" s="314">
        <v>8.0000000000000002E-3</v>
      </c>
      <c r="FO41" s="314"/>
      <c r="FP41" s="314">
        <v>3.7999999999999999E-2</v>
      </c>
      <c r="FQ41" s="328">
        <v>152.09666357950175</v>
      </c>
      <c r="FR41" s="315">
        <f t="shared" si="141"/>
        <v>4002.5437784079409</v>
      </c>
      <c r="FS41" s="315">
        <f t="shared" si="142"/>
        <v>32.020350227263528</v>
      </c>
      <c r="FT41" s="315">
        <f t="shared" si="143"/>
        <v>3.8999144507564552</v>
      </c>
      <c r="FU41" s="315">
        <f t="shared" si="144"/>
        <v>4.1107206372838307</v>
      </c>
      <c r="FV41" s="315">
        <f t="shared" si="145"/>
        <v>28.120435776507072</v>
      </c>
      <c r="FW41" s="315">
        <f t="shared" si="146"/>
        <v>36.131070864547361</v>
      </c>
      <c r="FY41">
        <v>35.175774567473375</v>
      </c>
      <c r="FZ41" s="306">
        <f t="shared" si="84"/>
        <v>42.016780179034214</v>
      </c>
      <c r="GA41" s="306">
        <f t="shared" si="85"/>
        <v>28.120435776507072</v>
      </c>
      <c r="GB41">
        <v>39.691583464649014</v>
      </c>
      <c r="GC41">
        <v>30.891545613742643</v>
      </c>
      <c r="GD41" s="306">
        <f t="shared" si="86"/>
        <v>2.3251967143851999</v>
      </c>
      <c r="GE41" s="306">
        <f t="shared" si="87"/>
        <v>2.7711098372355707</v>
      </c>
      <c r="GI41" s="325">
        <v>0.9602546296296296</v>
      </c>
      <c r="GJ41" s="334">
        <f t="shared" si="104"/>
        <v>45278.96025462963</v>
      </c>
      <c r="GK41" s="316" t="s">
        <v>372</v>
      </c>
      <c r="GL41" s="316">
        <v>5.0000000000000001E-3</v>
      </c>
      <c r="GM41" s="316">
        <v>6.0000000000000001E-3</v>
      </c>
      <c r="GN41" s="316">
        <v>2.3E-2</v>
      </c>
      <c r="GO41" s="366">
        <v>68.670762631174611</v>
      </c>
      <c r="GP41" s="317">
        <f t="shared" si="32"/>
        <v>2985.6853317902005</v>
      </c>
      <c r="GQ41" s="317">
        <f t="shared" si="33"/>
        <v>14.928426658951002</v>
      </c>
      <c r="GR41" s="317">
        <f t="shared" si="153"/>
        <v>2.861281776298942</v>
      </c>
      <c r="GS41" s="317">
        <f t="shared" si="154"/>
        <v>3.1213983014170279</v>
      </c>
      <c r="GT41" s="317">
        <f t="shared" si="155"/>
        <v>12.067144882652061</v>
      </c>
      <c r="GU41" s="317">
        <f t="shared" si="156"/>
        <v>18.049824960368031</v>
      </c>
      <c r="GW41" s="325">
        <v>0.9602546296296296</v>
      </c>
      <c r="GX41" s="334">
        <f t="shared" si="157"/>
        <v>45278.96025462963</v>
      </c>
      <c r="GY41" s="316" t="s">
        <v>372</v>
      </c>
      <c r="GZ41" s="316">
        <v>5.0000000000000001E-3</v>
      </c>
      <c r="HA41" s="316">
        <v>6.0000000000000001E-3</v>
      </c>
      <c r="HB41" s="316">
        <v>2.3E-2</v>
      </c>
      <c r="HC41" s="366">
        <v>60.37134478481817</v>
      </c>
      <c r="HD41" s="317">
        <f t="shared" si="158"/>
        <v>2624.84107760079</v>
      </c>
      <c r="HE41" s="317">
        <f t="shared" si="159"/>
        <v>13.124205388003951</v>
      </c>
      <c r="HF41" s="317">
        <f t="shared" si="160"/>
        <v>2.5154726993674235</v>
      </c>
      <c r="HG41" s="317">
        <f t="shared" si="161"/>
        <v>2.7441520356735531</v>
      </c>
      <c r="HH41" s="317">
        <f t="shared" si="162"/>
        <v>10.608732688636527</v>
      </c>
      <c r="HI41" s="317">
        <f t="shared" si="163"/>
        <v>15.868357423677503</v>
      </c>
      <c r="HK41">
        <v>14.04822051207934</v>
      </c>
      <c r="HL41" s="306">
        <f t="shared" si="88"/>
        <v>18.049824960368031</v>
      </c>
      <c r="HM41" s="306">
        <f t="shared" si="89"/>
        <v>10.608732688636527</v>
      </c>
      <c r="HN41">
        <v>16.985575710059564</v>
      </c>
      <c r="HO41">
        <v>11.355644913930799</v>
      </c>
      <c r="HP41" s="306">
        <f t="shared" si="90"/>
        <v>1.0642492503084675</v>
      </c>
      <c r="HQ41" s="306">
        <f t="shared" si="91"/>
        <v>0.74691222529427215</v>
      </c>
    </row>
    <row r="42" spans="1:225" x14ac:dyDescent="0.25">
      <c r="A42" s="322">
        <v>0.95143518518518511</v>
      </c>
      <c r="B42" s="339">
        <f t="shared" si="44"/>
        <v>45278.951435185183</v>
      </c>
      <c r="C42" s="309" t="s">
        <v>311</v>
      </c>
      <c r="D42" s="309">
        <v>8.9999999999999993E-3</v>
      </c>
      <c r="E42" s="309">
        <v>3.0000000000000001E-3</v>
      </c>
      <c r="F42" s="309">
        <v>3.0000000000000001E-3</v>
      </c>
      <c r="G42" s="318">
        <v>8.546236343967875</v>
      </c>
      <c r="H42" s="309">
        <f t="shared" si="45"/>
        <v>2848.7454479892917</v>
      </c>
      <c r="I42" s="309">
        <f t="shared" si="150"/>
        <v>25.638709031903623</v>
      </c>
      <c r="J42" s="309">
        <f t="shared" si="126"/>
        <v>2.1365590859919688</v>
      </c>
      <c r="K42" s="309">
        <f t="shared" si="127"/>
        <v>4.2731181719839375</v>
      </c>
      <c r="L42" s="309">
        <f t="shared" si="128"/>
        <v>23.502149945911654</v>
      </c>
      <c r="M42" s="309">
        <f t="shared" si="129"/>
        <v>29.911827203887562</v>
      </c>
      <c r="O42" s="322">
        <v>0.95143518518518511</v>
      </c>
      <c r="P42" s="339">
        <f t="shared" si="130"/>
        <v>45278.951435185183</v>
      </c>
      <c r="Q42" s="309" t="s">
        <v>311</v>
      </c>
      <c r="R42" s="309">
        <v>8.9999999999999993E-3</v>
      </c>
      <c r="S42" s="309">
        <v>3.0000000000000001E-3</v>
      </c>
      <c r="T42" s="309">
        <v>3.0000000000000001E-3</v>
      </c>
      <c r="U42" s="318">
        <v>6.3959815778867295</v>
      </c>
      <c r="V42" s="309">
        <f t="shared" si="131"/>
        <v>2131.9938592955764</v>
      </c>
      <c r="W42" s="309">
        <f t="shared" si="151"/>
        <v>19.187944733660185</v>
      </c>
      <c r="X42" s="309">
        <f t="shared" si="132"/>
        <v>1.5989953944716824</v>
      </c>
      <c r="Y42" s="309">
        <f t="shared" si="133"/>
        <v>3.1979907889433647</v>
      </c>
      <c r="Z42" s="309">
        <f t="shared" si="134"/>
        <v>17.588949339188503</v>
      </c>
      <c r="AA42" s="309">
        <f t="shared" si="135"/>
        <v>22.38593552260355</v>
      </c>
      <c r="AC42">
        <v>23.589840612731088</v>
      </c>
      <c r="AD42">
        <f t="shared" si="48"/>
        <v>29.911827203887562</v>
      </c>
      <c r="AE42">
        <f t="shared" si="49"/>
        <v>17.588949339188503</v>
      </c>
      <c r="AF42">
        <v>27.521480714852935</v>
      </c>
      <c r="AG42">
        <v>21.624020561670164</v>
      </c>
      <c r="AH42" s="306">
        <f t="shared" si="50"/>
        <v>2.3903464890346271</v>
      </c>
      <c r="AI42" s="306">
        <f t="shared" si="51"/>
        <v>4.0350712224816618</v>
      </c>
      <c r="AJ42" s="306"/>
      <c r="AM42" s="340">
        <v>0.96879629629629627</v>
      </c>
      <c r="AN42" s="341">
        <f t="shared" si="113"/>
        <v>45278.9687962963</v>
      </c>
      <c r="AO42" s="342" t="s">
        <v>324</v>
      </c>
      <c r="AP42" s="342">
        <v>6.0000000000000001E-3</v>
      </c>
      <c r="AQ42" s="342">
        <v>1.4999999999999999E-2</v>
      </c>
      <c r="AR42" s="342">
        <v>1.4999999999999999E-2</v>
      </c>
      <c r="AS42" s="343">
        <v>36.958977416408857</v>
      </c>
      <c r="AT42" s="343">
        <f t="shared" si="52"/>
        <v>2463.9318277605907</v>
      </c>
      <c r="AU42" s="343">
        <f t="shared" si="53"/>
        <v>14.783590966563544</v>
      </c>
      <c r="AV42" s="343">
        <f t="shared" si="54"/>
        <v>2.3099360885255535</v>
      </c>
      <c r="AW42" s="343">
        <f t="shared" si="55"/>
        <v>2.6399269583149185</v>
      </c>
      <c r="AX42" s="343">
        <f t="shared" si="56"/>
        <v>12.473654878037991</v>
      </c>
      <c r="AY42" s="343">
        <f t="shared" si="57"/>
        <v>17.423517924878464</v>
      </c>
      <c r="BA42" s="340">
        <v>0.96879629629629627</v>
      </c>
      <c r="BB42" s="341">
        <f t="shared" si="114"/>
        <v>45278.9687962963</v>
      </c>
      <c r="BC42" s="342" t="s">
        <v>324</v>
      </c>
      <c r="BD42" s="342">
        <v>6.0000000000000001E-3</v>
      </c>
      <c r="BE42" s="342">
        <v>1.4999999999999999E-2</v>
      </c>
      <c r="BF42" s="342">
        <v>1.4999999999999999E-2</v>
      </c>
      <c r="BG42" s="343">
        <v>32.406150830717571</v>
      </c>
      <c r="BH42" s="343">
        <f t="shared" si="58"/>
        <v>2160.4100553811713</v>
      </c>
      <c r="BI42" s="343">
        <f t="shared" si="59"/>
        <v>12.962460332287028</v>
      </c>
      <c r="BJ42" s="343">
        <f t="shared" si="60"/>
        <v>2.0253844269198482</v>
      </c>
      <c r="BK42" s="343">
        <f t="shared" si="61"/>
        <v>2.3147250593369697</v>
      </c>
      <c r="BL42" s="343">
        <f t="shared" si="62"/>
        <v>10.93707590536718</v>
      </c>
      <c r="BM42" s="343">
        <f t="shared" si="63"/>
        <v>15.277185391623998</v>
      </c>
      <c r="BO42">
        <v>14.103535623272599</v>
      </c>
      <c r="BP42" s="306">
        <f t="shared" si="94"/>
        <v>17.423517924878464</v>
      </c>
      <c r="BQ42" s="306">
        <f t="shared" si="95"/>
        <v>10.93707590536718</v>
      </c>
      <c r="BR42">
        <v>16.622024127428421</v>
      </c>
      <c r="BS42">
        <v>11.899858182136256</v>
      </c>
      <c r="BT42" s="306">
        <f t="shared" si="96"/>
        <v>0.80149379745004268</v>
      </c>
      <c r="BU42" s="306">
        <f t="shared" si="97"/>
        <v>0.96278227676907591</v>
      </c>
      <c r="DK42" s="184">
        <v>0.98623842592592592</v>
      </c>
      <c r="DL42" s="336">
        <f t="shared" si="76"/>
        <v>45278.986238425925</v>
      </c>
      <c r="DM42" s="141" t="s">
        <v>366</v>
      </c>
      <c r="DN42" s="141">
        <v>8.0000000000000002E-3</v>
      </c>
      <c r="DO42" s="141">
        <v>1.4E-2</v>
      </c>
      <c r="DP42" s="141">
        <v>1.4E-2</v>
      </c>
      <c r="DQ42" s="198">
        <v>18.252371579047903</v>
      </c>
      <c r="DR42" s="198">
        <f t="shared" si="8"/>
        <v>1303.7408270748501</v>
      </c>
      <c r="DS42" s="198">
        <f t="shared" si="9"/>
        <v>10.4299266165988</v>
      </c>
      <c r="DT42" s="198">
        <f t="shared" si="115"/>
        <v>1.216824771936527</v>
      </c>
      <c r="DU42" s="198">
        <f t="shared" si="116"/>
        <v>1.4040285830036847</v>
      </c>
      <c r="DV42" s="198">
        <f t="shared" si="117"/>
        <v>9.2131018446622726</v>
      </c>
      <c r="DW42" s="198">
        <f t="shared" si="118"/>
        <v>11.833955199602485</v>
      </c>
      <c r="DY42" s="184">
        <v>0.98623842592592592</v>
      </c>
      <c r="DZ42" s="336">
        <f t="shared" si="119"/>
        <v>45278.986238425925</v>
      </c>
      <c r="EA42" s="141" t="s">
        <v>366</v>
      </c>
      <c r="EB42" s="141">
        <v>8.0000000000000002E-3</v>
      </c>
      <c r="EC42" s="141">
        <v>1.4E-2</v>
      </c>
      <c r="ED42" s="141">
        <v>1.4E-2</v>
      </c>
      <c r="EE42" s="198">
        <v>15.727321683690167</v>
      </c>
      <c r="EF42" s="198">
        <f t="shared" si="120"/>
        <v>1123.3801202635834</v>
      </c>
      <c r="EG42" s="198">
        <f t="shared" si="121"/>
        <v>8.9870409621086669</v>
      </c>
      <c r="EH42" s="198">
        <f t="shared" si="122"/>
        <v>1.0484881122460112</v>
      </c>
      <c r="EI42" s="198">
        <f t="shared" si="123"/>
        <v>1.2097939756684744</v>
      </c>
      <c r="EJ42" s="198">
        <f t="shared" si="124"/>
        <v>7.9385528498626554</v>
      </c>
      <c r="EK42" s="198">
        <f t="shared" si="125"/>
        <v>10.19683493777714</v>
      </c>
      <c r="EM42">
        <v>9.5685227003950093</v>
      </c>
      <c r="EN42" s="306">
        <f t="shared" si="78"/>
        <v>11.833955199602485</v>
      </c>
      <c r="EO42" s="306">
        <f t="shared" si="79"/>
        <v>7.9385528498626554</v>
      </c>
      <c r="EP42">
        <v>10.856593063909722</v>
      </c>
      <c r="EQ42">
        <v>8.4521950520155915</v>
      </c>
      <c r="ER42" s="306">
        <f t="shared" si="80"/>
        <v>0.97736213569276309</v>
      </c>
      <c r="ES42" s="306">
        <f t="shared" si="81"/>
        <v>0.5136422021529361</v>
      </c>
      <c r="EW42" s="324">
        <v>0.95828703703703699</v>
      </c>
      <c r="EX42" s="335">
        <f t="shared" si="82"/>
        <v>45278.958287037036</v>
      </c>
      <c r="EY42" s="314" t="s">
        <v>370</v>
      </c>
      <c r="EZ42" s="314">
        <v>7.0000000000000001E-3</v>
      </c>
      <c r="FA42" s="314"/>
      <c r="FB42" s="314">
        <v>3.7999999999999999E-2</v>
      </c>
      <c r="FC42" s="328">
        <v>176.87303272970689</v>
      </c>
      <c r="FD42" s="315">
        <f t="shared" si="20"/>
        <v>4654.5534928870238</v>
      </c>
      <c r="FE42" s="315">
        <f t="shared" si="21"/>
        <v>32.58187445020917</v>
      </c>
      <c r="FF42" s="315">
        <f t="shared" si="136"/>
        <v>4.5352059674283822</v>
      </c>
      <c r="FG42" s="315">
        <f t="shared" si="137"/>
        <v>4.7803522359380244</v>
      </c>
      <c r="FH42" s="315">
        <f t="shared" si="138"/>
        <v>28.046668482780788</v>
      </c>
      <c r="FI42" s="315">
        <f t="shared" si="139"/>
        <v>37.362226686147196</v>
      </c>
      <c r="FK42" s="324">
        <v>0.95828703703703699</v>
      </c>
      <c r="FL42" s="335">
        <f t="shared" si="140"/>
        <v>45278.958287037036</v>
      </c>
      <c r="FM42" s="314" t="s">
        <v>370</v>
      </c>
      <c r="FN42" s="314">
        <v>7.0000000000000001E-3</v>
      </c>
      <c r="FO42" s="314"/>
      <c r="FP42" s="314">
        <v>3.7999999999999999E-2</v>
      </c>
      <c r="FQ42" s="328">
        <v>152.09666357950175</v>
      </c>
      <c r="FR42" s="315">
        <f t="shared" si="141"/>
        <v>4002.5437784079409</v>
      </c>
      <c r="FS42" s="315">
        <f t="shared" si="142"/>
        <v>28.017806448855588</v>
      </c>
      <c r="FT42" s="315">
        <f t="shared" si="143"/>
        <v>3.8999144507564552</v>
      </c>
      <c r="FU42" s="315">
        <f t="shared" si="144"/>
        <v>4.1107206372838307</v>
      </c>
      <c r="FV42" s="315">
        <f t="shared" si="145"/>
        <v>24.117891998099132</v>
      </c>
      <c r="FW42" s="315">
        <f t="shared" si="146"/>
        <v>32.128527086139421</v>
      </c>
      <c r="FY42">
        <v>30.778802746539203</v>
      </c>
      <c r="FZ42" s="306">
        <f t="shared" si="84"/>
        <v>37.362226686147196</v>
      </c>
      <c r="GA42" s="306">
        <f t="shared" si="85"/>
        <v>24.117891998099132</v>
      </c>
      <c r="GB42">
        <v>35.294611643714838</v>
      </c>
      <c r="GC42">
        <v>26.49457379280847</v>
      </c>
      <c r="GD42" s="306">
        <f t="shared" si="86"/>
        <v>2.0676150424323581</v>
      </c>
      <c r="GE42" s="306">
        <f t="shared" si="87"/>
        <v>2.3766817947093379</v>
      </c>
      <c r="GI42" s="325">
        <v>0.96035879629629628</v>
      </c>
      <c r="GJ42" s="334">
        <f t="shared" si="104"/>
        <v>45278.960358796299</v>
      </c>
      <c r="GK42" s="316" t="s">
        <v>372</v>
      </c>
      <c r="GL42" s="316">
        <v>5.0000000000000001E-3</v>
      </c>
      <c r="GM42" s="316">
        <v>8.9999999999999993E-3</v>
      </c>
      <c r="GN42" s="316">
        <v>2.3E-2</v>
      </c>
      <c r="GO42" s="366">
        <v>68.670762631174611</v>
      </c>
      <c r="GP42" s="317">
        <f t="shared" si="32"/>
        <v>2985.6853317902005</v>
      </c>
      <c r="GQ42" s="317">
        <f t="shared" si="33"/>
        <v>14.928426658951002</v>
      </c>
      <c r="GR42" s="317">
        <f t="shared" si="153"/>
        <v>2.861281776298942</v>
      </c>
      <c r="GS42" s="317">
        <f t="shared" si="154"/>
        <v>3.1213983014170279</v>
      </c>
      <c r="GT42" s="317">
        <f t="shared" si="155"/>
        <v>12.067144882652061</v>
      </c>
      <c r="GU42" s="317">
        <f t="shared" si="156"/>
        <v>18.049824960368031</v>
      </c>
      <c r="GW42" s="325">
        <v>0.96035879629629628</v>
      </c>
      <c r="GX42" s="334">
        <f t="shared" si="157"/>
        <v>45278.960358796299</v>
      </c>
      <c r="GY42" s="316" t="s">
        <v>372</v>
      </c>
      <c r="GZ42" s="316">
        <v>5.0000000000000001E-3</v>
      </c>
      <c r="HA42" s="316">
        <v>8.9999999999999993E-3</v>
      </c>
      <c r="HB42" s="316">
        <v>2.3E-2</v>
      </c>
      <c r="HC42" s="366">
        <v>60.37134478481817</v>
      </c>
      <c r="HD42" s="317">
        <f t="shared" si="158"/>
        <v>2624.84107760079</v>
      </c>
      <c r="HE42" s="317">
        <f t="shared" si="159"/>
        <v>13.124205388003951</v>
      </c>
      <c r="HF42" s="317">
        <f t="shared" si="160"/>
        <v>2.5154726993674235</v>
      </c>
      <c r="HG42" s="317">
        <f t="shared" si="161"/>
        <v>2.7441520356735531</v>
      </c>
      <c r="HH42" s="317">
        <f t="shared" si="162"/>
        <v>10.608732688636527</v>
      </c>
      <c r="HI42" s="317">
        <f t="shared" si="163"/>
        <v>15.868357423677503</v>
      </c>
      <c r="HK42">
        <v>14.04822051207934</v>
      </c>
      <c r="HL42" s="306">
        <f t="shared" si="88"/>
        <v>18.049824960368031</v>
      </c>
      <c r="HM42" s="306">
        <f t="shared" si="89"/>
        <v>10.608732688636527</v>
      </c>
      <c r="HN42">
        <v>16.985575710059564</v>
      </c>
      <c r="HO42">
        <v>11.355644913930799</v>
      </c>
      <c r="HP42" s="306">
        <f t="shared" si="90"/>
        <v>1.0642492503084675</v>
      </c>
      <c r="HQ42" s="306">
        <f t="shared" si="91"/>
        <v>0.74691222529427215</v>
      </c>
    </row>
    <row r="43" spans="1:225" x14ac:dyDescent="0.25">
      <c r="A43" s="322">
        <v>0.95491898148148147</v>
      </c>
      <c r="B43" s="339">
        <f t="shared" si="44"/>
        <v>45278.954918981479</v>
      </c>
      <c r="C43" s="309" t="s">
        <v>311</v>
      </c>
      <c r="D43" s="309">
        <v>7.0000000000000001E-3</v>
      </c>
      <c r="E43" s="309">
        <v>3.0000000000000001E-3</v>
      </c>
      <c r="F43" s="309">
        <v>3.0000000000000001E-3</v>
      </c>
      <c r="G43" s="318">
        <v>8.546236343967875</v>
      </c>
      <c r="H43" s="309">
        <f t="shared" si="45"/>
        <v>2848.7454479892917</v>
      </c>
      <c r="I43" s="309">
        <f t="shared" si="150"/>
        <v>19.941218135925041</v>
      </c>
      <c r="J43" s="309">
        <f t="shared" si="126"/>
        <v>2.1365590859919688</v>
      </c>
      <c r="K43" s="309">
        <f t="shared" si="127"/>
        <v>4.2731181719839375</v>
      </c>
      <c r="L43" s="309">
        <f t="shared" si="128"/>
        <v>17.804659049933072</v>
      </c>
      <c r="M43" s="309">
        <f t="shared" si="129"/>
        <v>24.21433630790898</v>
      </c>
      <c r="O43" s="322">
        <v>0.95491898148148147</v>
      </c>
      <c r="P43" s="339">
        <f t="shared" si="130"/>
        <v>45278.954918981479</v>
      </c>
      <c r="Q43" s="309" t="s">
        <v>311</v>
      </c>
      <c r="R43" s="309">
        <v>7.0000000000000001E-3</v>
      </c>
      <c r="S43" s="309">
        <v>3.0000000000000001E-3</v>
      </c>
      <c r="T43" s="309">
        <v>3.0000000000000001E-3</v>
      </c>
      <c r="U43" s="318">
        <v>6.3959815778867295</v>
      </c>
      <c r="V43" s="309">
        <f t="shared" si="131"/>
        <v>2131.9938592955764</v>
      </c>
      <c r="W43" s="309">
        <f t="shared" si="151"/>
        <v>14.923957015069035</v>
      </c>
      <c r="X43" s="309">
        <f t="shared" si="132"/>
        <v>1.5989953944716824</v>
      </c>
      <c r="Y43" s="309">
        <f t="shared" si="133"/>
        <v>3.1979907889433647</v>
      </c>
      <c r="Z43" s="309">
        <f t="shared" si="134"/>
        <v>13.324961620597353</v>
      </c>
      <c r="AA43" s="309">
        <f t="shared" si="135"/>
        <v>18.1219478040124</v>
      </c>
      <c r="AC43">
        <v>18.34765380990196</v>
      </c>
      <c r="AD43">
        <f t="shared" si="48"/>
        <v>24.21433630790898</v>
      </c>
      <c r="AE43">
        <f t="shared" si="49"/>
        <v>13.324961620597353</v>
      </c>
      <c r="AF43">
        <v>22.27929391202381</v>
      </c>
      <c r="AG43">
        <v>16.381833758841037</v>
      </c>
      <c r="AH43" s="306">
        <f t="shared" si="50"/>
        <v>1.9350423958851692</v>
      </c>
      <c r="AI43" s="306">
        <f t="shared" si="51"/>
        <v>3.0568721382436834</v>
      </c>
      <c r="AJ43" s="306"/>
      <c r="AM43" s="340">
        <v>0.9723032407407407</v>
      </c>
      <c r="AN43" s="341">
        <f t="shared" si="113"/>
        <v>45278.972303240742</v>
      </c>
      <c r="AO43" s="342" t="s">
        <v>324</v>
      </c>
      <c r="AP43" s="342">
        <v>7.0000000000000001E-3</v>
      </c>
      <c r="AQ43" s="342">
        <v>1.4999999999999999E-2</v>
      </c>
      <c r="AR43" s="342">
        <v>1.4999999999999999E-2</v>
      </c>
      <c r="AS43" s="343">
        <v>36.958977416408857</v>
      </c>
      <c r="AT43" s="343">
        <f t="shared" si="52"/>
        <v>2463.9318277605907</v>
      </c>
      <c r="AU43" s="343">
        <f t="shared" si="53"/>
        <v>17.247522794324137</v>
      </c>
      <c r="AV43" s="343">
        <f t="shared" si="54"/>
        <v>2.3099360885255535</v>
      </c>
      <c r="AW43" s="343">
        <f t="shared" si="55"/>
        <v>2.6399269583149185</v>
      </c>
      <c r="AX43" s="343">
        <f t="shared" si="56"/>
        <v>14.937586705798584</v>
      </c>
      <c r="AY43" s="343">
        <f t="shared" si="57"/>
        <v>19.887449752639057</v>
      </c>
      <c r="BA43" s="340">
        <v>0.9723032407407407</v>
      </c>
      <c r="BB43" s="341">
        <f t="shared" si="114"/>
        <v>45278.972303240742</v>
      </c>
      <c r="BC43" s="342" t="s">
        <v>324</v>
      </c>
      <c r="BD43" s="342">
        <v>7.0000000000000001E-3</v>
      </c>
      <c r="BE43" s="342">
        <v>1.4999999999999999E-2</v>
      </c>
      <c r="BF43" s="342">
        <v>1.4999999999999999E-2</v>
      </c>
      <c r="BG43" s="343">
        <v>32.406150830717571</v>
      </c>
      <c r="BH43" s="343">
        <f t="shared" si="58"/>
        <v>2160.4100553811713</v>
      </c>
      <c r="BI43" s="343">
        <f t="shared" si="59"/>
        <v>15.1228703876682</v>
      </c>
      <c r="BJ43" s="343">
        <f t="shared" si="60"/>
        <v>2.0253844269198482</v>
      </c>
      <c r="BK43" s="343">
        <f t="shared" si="61"/>
        <v>2.3147250593369697</v>
      </c>
      <c r="BL43" s="343">
        <f t="shared" si="62"/>
        <v>13.097485960748353</v>
      </c>
      <c r="BM43" s="343">
        <f t="shared" si="63"/>
        <v>17.437595447005169</v>
      </c>
      <c r="BO43">
        <v>16.454124893818033</v>
      </c>
      <c r="BP43" s="306">
        <f t="shared" si="94"/>
        <v>19.887449752639057</v>
      </c>
      <c r="BQ43" s="306">
        <f t="shared" si="95"/>
        <v>13.097485960748353</v>
      </c>
      <c r="BR43">
        <v>18.972613397973856</v>
      </c>
      <c r="BS43">
        <v>14.250447452681691</v>
      </c>
      <c r="BT43" s="306">
        <f t="shared" si="96"/>
        <v>0.91483635466520141</v>
      </c>
      <c r="BU43" s="306">
        <f t="shared" si="97"/>
        <v>1.152961491933338</v>
      </c>
      <c r="DK43" s="184">
        <v>0.98966435185185186</v>
      </c>
      <c r="DL43" s="336">
        <f t="shared" si="76"/>
        <v>45278.989664351851</v>
      </c>
      <c r="DM43" s="141" t="s">
        <v>366</v>
      </c>
      <c r="DN43" s="141">
        <v>8.9999999999999993E-3</v>
      </c>
      <c r="DO43" s="141">
        <v>1.4E-2</v>
      </c>
      <c r="DP43" s="141">
        <v>1.4E-2</v>
      </c>
      <c r="DQ43" s="198">
        <v>18.252371579047903</v>
      </c>
      <c r="DR43" s="198">
        <f t="shared" si="8"/>
        <v>1303.7408270748501</v>
      </c>
      <c r="DS43" s="198">
        <f t="shared" si="9"/>
        <v>11.733667443673649</v>
      </c>
      <c r="DT43" s="198">
        <f t="shared" si="115"/>
        <v>1.216824771936527</v>
      </c>
      <c r="DU43" s="198">
        <f t="shared" si="116"/>
        <v>1.4040285830036847</v>
      </c>
      <c r="DV43" s="198">
        <f t="shared" si="117"/>
        <v>10.516842671737123</v>
      </c>
      <c r="DW43" s="198">
        <f t="shared" si="118"/>
        <v>13.137696026677334</v>
      </c>
      <c r="DY43" s="184">
        <v>0.98966435185185186</v>
      </c>
      <c r="DZ43" s="336">
        <f t="shared" si="119"/>
        <v>45278.989664351851</v>
      </c>
      <c r="EA43" s="141" t="s">
        <v>366</v>
      </c>
      <c r="EB43" s="141">
        <v>8.9999999999999993E-3</v>
      </c>
      <c r="EC43" s="141">
        <v>1.4E-2</v>
      </c>
      <c r="ED43" s="141">
        <v>1.4E-2</v>
      </c>
      <c r="EE43" s="198">
        <v>15.727321683690167</v>
      </c>
      <c r="EF43" s="198">
        <f t="shared" si="120"/>
        <v>1123.3801202635834</v>
      </c>
      <c r="EG43" s="198">
        <f t="shared" si="121"/>
        <v>10.11042108237225</v>
      </c>
      <c r="EH43" s="198">
        <f t="shared" si="122"/>
        <v>1.0484881122460112</v>
      </c>
      <c r="EI43" s="198">
        <f t="shared" si="123"/>
        <v>1.2097939756684744</v>
      </c>
      <c r="EJ43" s="198">
        <f t="shared" si="124"/>
        <v>9.0619329701262394</v>
      </c>
      <c r="EK43" s="198">
        <f t="shared" si="125"/>
        <v>11.320215058040723</v>
      </c>
      <c r="EM43">
        <v>10.764588037944385</v>
      </c>
      <c r="EN43" s="306">
        <f t="shared" si="78"/>
        <v>13.137696026677334</v>
      </c>
      <c r="EO43" s="306">
        <f t="shared" si="79"/>
        <v>9.0619329701262394</v>
      </c>
      <c r="EP43">
        <v>12.052658401459098</v>
      </c>
      <c r="EQ43">
        <v>9.6482603895649675</v>
      </c>
      <c r="ER43" s="306">
        <f t="shared" si="80"/>
        <v>1.0850376252182361</v>
      </c>
      <c r="ES43" s="306">
        <f t="shared" si="81"/>
        <v>0.58632741943872801</v>
      </c>
      <c r="EW43" s="324">
        <v>0.95840277777777771</v>
      </c>
      <c r="EX43" s="335">
        <f t="shared" si="82"/>
        <v>45278.958402777775</v>
      </c>
      <c r="EY43" s="314" t="s">
        <v>370</v>
      </c>
      <c r="EZ43" s="314">
        <v>7.0000000000000001E-3</v>
      </c>
      <c r="FA43" s="314"/>
      <c r="FB43" s="314">
        <v>3.7999999999999999E-2</v>
      </c>
      <c r="FC43" s="328">
        <v>176.87303272970689</v>
      </c>
      <c r="FD43" s="315">
        <f t="shared" si="20"/>
        <v>4654.5534928870238</v>
      </c>
      <c r="FE43" s="315">
        <f t="shared" si="21"/>
        <v>32.58187445020917</v>
      </c>
      <c r="FF43" s="315">
        <f t="shared" si="136"/>
        <v>4.5352059674283822</v>
      </c>
      <c r="FG43" s="315">
        <f t="shared" si="137"/>
        <v>4.7803522359380244</v>
      </c>
      <c r="FH43" s="315">
        <f t="shared" si="138"/>
        <v>28.046668482780788</v>
      </c>
      <c r="FI43" s="315">
        <f t="shared" si="139"/>
        <v>37.362226686147196</v>
      </c>
      <c r="FK43" s="324">
        <v>0.95840277777777771</v>
      </c>
      <c r="FL43" s="335">
        <f t="shared" si="140"/>
        <v>45278.958402777775</v>
      </c>
      <c r="FM43" s="314" t="s">
        <v>370</v>
      </c>
      <c r="FN43" s="314">
        <v>7.0000000000000001E-3</v>
      </c>
      <c r="FO43" s="314"/>
      <c r="FP43" s="314">
        <v>3.7999999999999999E-2</v>
      </c>
      <c r="FQ43" s="328">
        <v>152.09666357950175</v>
      </c>
      <c r="FR43" s="315">
        <f t="shared" si="141"/>
        <v>4002.5437784079409</v>
      </c>
      <c r="FS43" s="315">
        <f t="shared" si="142"/>
        <v>28.017806448855588</v>
      </c>
      <c r="FT43" s="315">
        <f t="shared" si="143"/>
        <v>3.8999144507564552</v>
      </c>
      <c r="FU43" s="315">
        <f t="shared" si="144"/>
        <v>4.1107206372838307</v>
      </c>
      <c r="FV43" s="315">
        <f t="shared" si="145"/>
        <v>24.117891998099132</v>
      </c>
      <c r="FW43" s="315">
        <f t="shared" si="146"/>
        <v>32.128527086139421</v>
      </c>
      <c r="FY43">
        <v>30.778802746539203</v>
      </c>
      <c r="FZ43" s="306">
        <f t="shared" si="84"/>
        <v>37.362226686147196</v>
      </c>
      <c r="GA43" s="306">
        <f t="shared" si="85"/>
        <v>24.117891998099132</v>
      </c>
      <c r="GB43">
        <v>35.294611643714838</v>
      </c>
      <c r="GC43">
        <v>26.49457379280847</v>
      </c>
      <c r="GD43" s="306">
        <f t="shared" si="86"/>
        <v>2.0676150424323581</v>
      </c>
      <c r="GE43" s="306">
        <f t="shared" si="87"/>
        <v>2.3766817947093379</v>
      </c>
      <c r="GI43" s="325">
        <v>0.96064814814814825</v>
      </c>
      <c r="GJ43" s="334">
        <f t="shared" si="104"/>
        <v>45278.960648148146</v>
      </c>
      <c r="GK43" s="316" t="s">
        <v>372</v>
      </c>
      <c r="GL43" s="316">
        <v>6.0000000000000001E-3</v>
      </c>
      <c r="GM43" s="316">
        <v>1.2E-2</v>
      </c>
      <c r="GN43" s="316">
        <v>2.3E-2</v>
      </c>
      <c r="GO43" s="366">
        <v>68.670762631174611</v>
      </c>
      <c r="GP43" s="317">
        <f t="shared" si="32"/>
        <v>2985.6853317902005</v>
      </c>
      <c r="GQ43" s="317">
        <f t="shared" si="33"/>
        <v>17.914111990741205</v>
      </c>
      <c r="GR43" s="317">
        <f t="shared" si="153"/>
        <v>2.861281776298942</v>
      </c>
      <c r="GS43" s="317">
        <f t="shared" si="154"/>
        <v>3.1213983014170279</v>
      </c>
      <c r="GT43" s="317">
        <f t="shared" si="155"/>
        <v>15.052830214442263</v>
      </c>
      <c r="GU43" s="317">
        <f t="shared" si="156"/>
        <v>21.035510292158232</v>
      </c>
      <c r="GW43" s="325">
        <v>0.96064814814814825</v>
      </c>
      <c r="GX43" s="334">
        <f t="shared" si="157"/>
        <v>45278.960648148146</v>
      </c>
      <c r="GY43" s="316" t="s">
        <v>372</v>
      </c>
      <c r="GZ43" s="316">
        <v>6.0000000000000001E-3</v>
      </c>
      <c r="HA43" s="316">
        <v>1.2E-2</v>
      </c>
      <c r="HB43" s="316">
        <v>2.3E-2</v>
      </c>
      <c r="HC43" s="366">
        <v>60.37134478481817</v>
      </c>
      <c r="HD43" s="317">
        <f t="shared" si="158"/>
        <v>2624.84107760079</v>
      </c>
      <c r="HE43" s="317">
        <f t="shared" si="159"/>
        <v>15.74904646560474</v>
      </c>
      <c r="HF43" s="317">
        <f t="shared" si="160"/>
        <v>2.5154726993674235</v>
      </c>
      <c r="HG43" s="317">
        <f t="shared" si="161"/>
        <v>2.7441520356735531</v>
      </c>
      <c r="HH43" s="317">
        <f t="shared" si="162"/>
        <v>13.233573766237317</v>
      </c>
      <c r="HI43" s="317">
        <f t="shared" si="163"/>
        <v>18.493198501278293</v>
      </c>
      <c r="HK43">
        <v>16.85786461449521</v>
      </c>
      <c r="HL43" s="306">
        <f t="shared" si="88"/>
        <v>21.035510292158232</v>
      </c>
      <c r="HM43" s="306">
        <f t="shared" si="89"/>
        <v>13.233573766237317</v>
      </c>
      <c r="HN43">
        <v>19.795219812475437</v>
      </c>
      <c r="HO43">
        <v>14.165289016346669</v>
      </c>
      <c r="HP43" s="306">
        <f t="shared" si="90"/>
        <v>1.2402904796827947</v>
      </c>
      <c r="HQ43" s="306">
        <f t="shared" si="91"/>
        <v>0.93171525010935241</v>
      </c>
    </row>
    <row r="44" spans="1:225" x14ac:dyDescent="0.25">
      <c r="A44" s="322">
        <v>0.95840277777777771</v>
      </c>
      <c r="B44" s="339">
        <f t="shared" si="44"/>
        <v>45278.958402777775</v>
      </c>
      <c r="C44" s="309" t="s">
        <v>311</v>
      </c>
      <c r="D44" s="309">
        <v>0.01</v>
      </c>
      <c r="E44" s="309">
        <v>3.0000000000000001E-3</v>
      </c>
      <c r="F44" s="309">
        <v>3.0000000000000001E-3</v>
      </c>
      <c r="G44" s="318">
        <v>8.546236343967875</v>
      </c>
      <c r="H44" s="309">
        <f t="shared" si="45"/>
        <v>2848.7454479892917</v>
      </c>
      <c r="I44" s="309">
        <f t="shared" si="150"/>
        <v>28.487454479892918</v>
      </c>
      <c r="J44" s="309">
        <f t="shared" si="126"/>
        <v>2.1365590859919688</v>
      </c>
      <c r="K44" s="309">
        <f t="shared" si="127"/>
        <v>4.2731181719839375</v>
      </c>
      <c r="L44" s="309">
        <f t="shared" si="128"/>
        <v>26.350895393900949</v>
      </c>
      <c r="M44" s="309">
        <f t="shared" si="129"/>
        <v>32.760572651876856</v>
      </c>
      <c r="O44" s="322">
        <v>0.95840277777777771</v>
      </c>
      <c r="P44" s="339">
        <f t="shared" si="130"/>
        <v>45278.958402777775</v>
      </c>
      <c r="Q44" s="309" t="s">
        <v>311</v>
      </c>
      <c r="R44" s="309">
        <v>0.01</v>
      </c>
      <c r="S44" s="309">
        <v>3.0000000000000001E-3</v>
      </c>
      <c r="T44" s="309">
        <v>3.0000000000000001E-3</v>
      </c>
      <c r="U44" s="318">
        <v>6.3959815778867295</v>
      </c>
      <c r="V44" s="309">
        <f t="shared" si="131"/>
        <v>2131.9938592955764</v>
      </c>
      <c r="W44" s="309">
        <f t="shared" si="151"/>
        <v>21.319938592955765</v>
      </c>
      <c r="X44" s="309">
        <f t="shared" si="132"/>
        <v>1.5989953944716824</v>
      </c>
      <c r="Y44" s="309">
        <f t="shared" si="133"/>
        <v>3.1979907889433647</v>
      </c>
      <c r="Z44" s="309">
        <f t="shared" si="134"/>
        <v>19.720943198484083</v>
      </c>
      <c r="AA44" s="309">
        <f t="shared" si="135"/>
        <v>24.51792938189913</v>
      </c>
      <c r="AC44">
        <v>26.210934014145657</v>
      </c>
      <c r="AD44">
        <f t="shared" si="48"/>
        <v>32.760572651876856</v>
      </c>
      <c r="AE44">
        <f t="shared" si="49"/>
        <v>19.720943198484083</v>
      </c>
      <c r="AF44">
        <v>30.142574116267504</v>
      </c>
      <c r="AG44">
        <v>24.245113963084734</v>
      </c>
      <c r="AH44" s="306">
        <f t="shared" si="50"/>
        <v>2.6179985356093525</v>
      </c>
      <c r="AI44" s="306">
        <f t="shared" si="51"/>
        <v>4.524170764600651</v>
      </c>
      <c r="AJ44" s="306"/>
      <c r="AM44" s="340">
        <v>0.97582175925925929</v>
      </c>
      <c r="AN44" s="341">
        <f t="shared" si="113"/>
        <v>45278.975821759261</v>
      </c>
      <c r="AO44" s="342" t="s">
        <v>324</v>
      </c>
      <c r="AP44" s="342">
        <v>6.0000000000000001E-3</v>
      </c>
      <c r="AQ44" s="342">
        <v>1.4999999999999999E-2</v>
      </c>
      <c r="AR44" s="342">
        <v>1.4999999999999999E-2</v>
      </c>
      <c r="AS44" s="343">
        <v>36.958977416408857</v>
      </c>
      <c r="AT44" s="343">
        <f t="shared" si="52"/>
        <v>2463.9318277605907</v>
      </c>
      <c r="AU44" s="343">
        <f t="shared" si="53"/>
        <v>14.783590966563544</v>
      </c>
      <c r="AV44" s="343">
        <f t="shared" si="54"/>
        <v>2.3099360885255535</v>
      </c>
      <c r="AW44" s="343">
        <f t="shared" si="55"/>
        <v>2.6399269583149185</v>
      </c>
      <c r="AX44" s="343">
        <f t="shared" si="56"/>
        <v>12.473654878037991</v>
      </c>
      <c r="AY44" s="343">
        <f t="shared" si="57"/>
        <v>17.423517924878464</v>
      </c>
      <c r="BA44" s="340">
        <v>0.97582175925925929</v>
      </c>
      <c r="BB44" s="341">
        <f t="shared" si="114"/>
        <v>45278.975821759261</v>
      </c>
      <c r="BC44" s="342" t="s">
        <v>324</v>
      </c>
      <c r="BD44" s="342">
        <v>6.0000000000000001E-3</v>
      </c>
      <c r="BE44" s="342">
        <v>1.4999999999999999E-2</v>
      </c>
      <c r="BF44" s="342">
        <v>1.4999999999999999E-2</v>
      </c>
      <c r="BG44" s="343">
        <v>32.406150830717571</v>
      </c>
      <c r="BH44" s="343">
        <f t="shared" si="58"/>
        <v>2160.4100553811713</v>
      </c>
      <c r="BI44" s="343">
        <f t="shared" si="59"/>
        <v>12.962460332287028</v>
      </c>
      <c r="BJ44" s="343">
        <f t="shared" si="60"/>
        <v>2.0253844269198482</v>
      </c>
      <c r="BK44" s="343">
        <f t="shared" si="61"/>
        <v>2.3147250593369697</v>
      </c>
      <c r="BL44" s="343">
        <f t="shared" si="62"/>
        <v>10.93707590536718</v>
      </c>
      <c r="BM44" s="343">
        <f t="shared" si="63"/>
        <v>15.277185391623998</v>
      </c>
      <c r="BO44">
        <v>14.103535623272599</v>
      </c>
      <c r="BP44" s="306">
        <f t="shared" si="94"/>
        <v>17.423517924878464</v>
      </c>
      <c r="BQ44" s="306">
        <f t="shared" si="95"/>
        <v>10.93707590536718</v>
      </c>
      <c r="BR44">
        <v>16.622024127428421</v>
      </c>
      <c r="BS44">
        <v>11.899858182136256</v>
      </c>
      <c r="BT44" s="306">
        <f t="shared" si="96"/>
        <v>0.80149379745004268</v>
      </c>
      <c r="BU44" s="306">
        <f t="shared" si="97"/>
        <v>0.96278227676907591</v>
      </c>
      <c r="DK44" s="184">
        <v>0.99318287037037034</v>
      </c>
      <c r="DL44" s="336">
        <f t="shared" si="76"/>
        <v>45278.99318287037</v>
      </c>
      <c r="DM44" s="141" t="s">
        <v>366</v>
      </c>
      <c r="DN44" s="141">
        <v>8.0000000000000002E-3</v>
      </c>
      <c r="DO44" s="141">
        <v>1.4E-2</v>
      </c>
      <c r="DP44" s="141">
        <v>1.4E-2</v>
      </c>
      <c r="DQ44" s="198">
        <v>18.252371579047903</v>
      </c>
      <c r="DR44" s="198">
        <f t="shared" si="8"/>
        <v>1303.7408270748501</v>
      </c>
      <c r="DS44" s="198">
        <f t="shared" si="9"/>
        <v>10.4299266165988</v>
      </c>
      <c r="DT44" s="198">
        <f t="shared" si="115"/>
        <v>1.216824771936527</v>
      </c>
      <c r="DU44" s="198">
        <f t="shared" si="116"/>
        <v>1.4040285830036847</v>
      </c>
      <c r="DV44" s="198">
        <f t="shared" si="117"/>
        <v>9.2131018446622726</v>
      </c>
      <c r="DW44" s="198">
        <f t="shared" si="118"/>
        <v>11.833955199602485</v>
      </c>
      <c r="DY44" s="184">
        <v>0.99318287037037034</v>
      </c>
      <c r="DZ44" s="336">
        <f t="shared" si="119"/>
        <v>45278.99318287037</v>
      </c>
      <c r="EA44" s="141" t="s">
        <v>366</v>
      </c>
      <c r="EB44" s="141">
        <v>8.0000000000000002E-3</v>
      </c>
      <c r="EC44" s="141">
        <v>1.4E-2</v>
      </c>
      <c r="ED44" s="141">
        <v>1.4E-2</v>
      </c>
      <c r="EE44" s="198">
        <v>15.727321683690167</v>
      </c>
      <c r="EF44" s="198">
        <f t="shared" si="120"/>
        <v>1123.3801202635834</v>
      </c>
      <c r="EG44" s="198">
        <f t="shared" si="121"/>
        <v>8.9870409621086669</v>
      </c>
      <c r="EH44" s="198">
        <f t="shared" si="122"/>
        <v>1.0484881122460112</v>
      </c>
      <c r="EI44" s="198">
        <f t="shared" si="123"/>
        <v>1.2097939756684744</v>
      </c>
      <c r="EJ44" s="198">
        <f t="shared" si="124"/>
        <v>7.9385528498626554</v>
      </c>
      <c r="EK44" s="198">
        <f t="shared" si="125"/>
        <v>10.19683493777714</v>
      </c>
      <c r="EM44">
        <v>9.5685227003950093</v>
      </c>
      <c r="EN44" s="306">
        <f t="shared" si="78"/>
        <v>11.833955199602485</v>
      </c>
      <c r="EO44" s="306">
        <f t="shared" si="79"/>
        <v>7.9385528498626554</v>
      </c>
      <c r="EP44">
        <v>10.856593063909722</v>
      </c>
      <c r="EQ44">
        <v>8.4521950520155915</v>
      </c>
      <c r="ER44" s="306">
        <f t="shared" si="80"/>
        <v>0.97736213569276309</v>
      </c>
      <c r="ES44" s="306">
        <f t="shared" si="81"/>
        <v>0.5136422021529361</v>
      </c>
      <c r="EW44" s="324">
        <v>0.95881944444444445</v>
      </c>
      <c r="EX44" s="335">
        <f t="shared" si="82"/>
        <v>45278.958819444444</v>
      </c>
      <c r="EY44" s="314" t="s">
        <v>370</v>
      </c>
      <c r="EZ44" s="314">
        <v>8.0000000000000002E-3</v>
      </c>
      <c r="FA44" s="314"/>
      <c r="FB44" s="314">
        <v>3.7999999999999999E-2</v>
      </c>
      <c r="FC44" s="328">
        <v>176.87303272970689</v>
      </c>
      <c r="FD44" s="315">
        <f t="shared" si="20"/>
        <v>4654.5534928870238</v>
      </c>
      <c r="FE44" s="315">
        <f t="shared" si="21"/>
        <v>37.236427943096189</v>
      </c>
      <c r="FF44" s="315">
        <f t="shared" si="136"/>
        <v>4.5352059674283822</v>
      </c>
      <c r="FG44" s="315">
        <f t="shared" si="137"/>
        <v>4.7803522359380244</v>
      </c>
      <c r="FH44" s="315">
        <f t="shared" si="138"/>
        <v>32.701221975667806</v>
      </c>
      <c r="FI44" s="315">
        <f t="shared" si="139"/>
        <v>42.016780179034214</v>
      </c>
      <c r="FK44" s="324">
        <v>0.95881944444444445</v>
      </c>
      <c r="FL44" s="335">
        <f t="shared" si="140"/>
        <v>45278.958819444444</v>
      </c>
      <c r="FM44" s="314" t="s">
        <v>370</v>
      </c>
      <c r="FN44" s="314">
        <v>8.0000000000000002E-3</v>
      </c>
      <c r="FO44" s="314"/>
      <c r="FP44" s="314">
        <v>3.7999999999999999E-2</v>
      </c>
      <c r="FQ44" s="328">
        <v>152.09666357950175</v>
      </c>
      <c r="FR44" s="315">
        <f t="shared" si="141"/>
        <v>4002.5437784079409</v>
      </c>
      <c r="FS44" s="315">
        <f t="shared" si="142"/>
        <v>32.020350227263528</v>
      </c>
      <c r="FT44" s="315">
        <f t="shared" si="143"/>
        <v>3.8999144507564552</v>
      </c>
      <c r="FU44" s="315">
        <f t="shared" si="144"/>
        <v>4.1107206372838307</v>
      </c>
      <c r="FV44" s="315">
        <f t="shared" si="145"/>
        <v>28.120435776507072</v>
      </c>
      <c r="FW44" s="315">
        <f t="shared" si="146"/>
        <v>36.131070864547361</v>
      </c>
      <c r="FY44">
        <v>35.175774567473375</v>
      </c>
      <c r="FZ44" s="306">
        <f t="shared" si="84"/>
        <v>42.016780179034214</v>
      </c>
      <c r="GA44" s="306">
        <f t="shared" si="85"/>
        <v>28.120435776507072</v>
      </c>
      <c r="GB44">
        <v>39.691583464649014</v>
      </c>
      <c r="GC44">
        <v>30.891545613742643</v>
      </c>
      <c r="GD44" s="306">
        <f t="shared" si="86"/>
        <v>2.3251967143851999</v>
      </c>
      <c r="GE44" s="306">
        <f t="shared" si="87"/>
        <v>2.7711098372355707</v>
      </c>
      <c r="GI44" s="325">
        <v>0.96081018518518524</v>
      </c>
      <c r="GJ44" s="334">
        <f t="shared" si="104"/>
        <v>45278.960810185185</v>
      </c>
      <c r="GK44" s="316" t="s">
        <v>372</v>
      </c>
      <c r="GL44" s="316">
        <v>8.0000000000000002E-3</v>
      </c>
      <c r="GM44" s="316">
        <v>1.2E-2</v>
      </c>
      <c r="GN44" s="316">
        <v>2.3E-2</v>
      </c>
      <c r="GO44" s="366">
        <v>68.670762631174611</v>
      </c>
      <c r="GP44" s="317">
        <f t="shared" si="32"/>
        <v>2985.6853317902005</v>
      </c>
      <c r="GQ44" s="317">
        <f t="shared" si="33"/>
        <v>23.885482654321606</v>
      </c>
      <c r="GR44" s="317">
        <f t="shared" si="153"/>
        <v>2.861281776298942</v>
      </c>
      <c r="GS44" s="317">
        <f t="shared" si="154"/>
        <v>3.1213983014170279</v>
      </c>
      <c r="GT44" s="317">
        <f t="shared" si="155"/>
        <v>21.024200878022665</v>
      </c>
      <c r="GU44" s="317">
        <f t="shared" si="156"/>
        <v>27.006880955738634</v>
      </c>
      <c r="GW44" s="325">
        <v>0.96081018518518524</v>
      </c>
      <c r="GX44" s="334">
        <f t="shared" si="157"/>
        <v>45278.960810185185</v>
      </c>
      <c r="GY44" s="316" t="s">
        <v>372</v>
      </c>
      <c r="GZ44" s="316">
        <v>8.0000000000000002E-3</v>
      </c>
      <c r="HA44" s="316">
        <v>1.2E-2</v>
      </c>
      <c r="HB44" s="316">
        <v>2.3E-2</v>
      </c>
      <c r="HC44" s="366">
        <v>60.37134478481817</v>
      </c>
      <c r="HD44" s="317">
        <f t="shared" si="158"/>
        <v>2624.84107760079</v>
      </c>
      <c r="HE44" s="317">
        <f t="shared" si="159"/>
        <v>20.998728620806322</v>
      </c>
      <c r="HF44" s="317">
        <f t="shared" si="160"/>
        <v>2.5154726993674235</v>
      </c>
      <c r="HG44" s="317">
        <f t="shared" si="161"/>
        <v>2.7441520356735531</v>
      </c>
      <c r="HH44" s="317">
        <f t="shared" si="162"/>
        <v>18.483255921438897</v>
      </c>
      <c r="HI44" s="317">
        <f t="shared" si="163"/>
        <v>23.742880656479876</v>
      </c>
      <c r="HK44">
        <v>22.477152819326946</v>
      </c>
      <c r="HL44" s="306">
        <f t="shared" si="88"/>
        <v>27.006880955738634</v>
      </c>
      <c r="HM44" s="306">
        <f t="shared" si="89"/>
        <v>18.483255921438897</v>
      </c>
      <c r="HN44">
        <v>25.41450801730717</v>
      </c>
      <c r="HO44">
        <v>19.784577221178406</v>
      </c>
      <c r="HP44" s="306">
        <f t="shared" si="90"/>
        <v>1.5923729384314633</v>
      </c>
      <c r="HQ44" s="306">
        <f t="shared" si="91"/>
        <v>1.3013212997395094</v>
      </c>
    </row>
    <row r="45" spans="1:225" x14ac:dyDescent="0.25">
      <c r="A45" s="322">
        <v>0.96182870370370377</v>
      </c>
      <c r="B45" s="339">
        <f t="shared" si="44"/>
        <v>45278.961828703701</v>
      </c>
      <c r="C45" s="309" t="s">
        <v>311</v>
      </c>
      <c r="D45" s="309">
        <v>0.01</v>
      </c>
      <c r="E45" s="309">
        <v>3.0000000000000001E-3</v>
      </c>
      <c r="F45" s="309">
        <v>3.0000000000000001E-3</v>
      </c>
      <c r="G45" s="318">
        <v>8.546236343967875</v>
      </c>
      <c r="H45" s="309">
        <f t="shared" si="45"/>
        <v>2848.7454479892917</v>
      </c>
      <c r="I45" s="309">
        <f t="shared" si="150"/>
        <v>28.487454479892918</v>
      </c>
      <c r="J45" s="309">
        <f t="shared" si="126"/>
        <v>2.1365590859919688</v>
      </c>
      <c r="K45" s="309">
        <f t="shared" si="127"/>
        <v>4.2731181719839375</v>
      </c>
      <c r="L45" s="309">
        <f t="shared" si="128"/>
        <v>26.350895393900949</v>
      </c>
      <c r="M45" s="309">
        <f t="shared" si="129"/>
        <v>32.760572651876856</v>
      </c>
      <c r="O45" s="322">
        <v>0.96182870370370377</v>
      </c>
      <c r="P45" s="339">
        <f t="shared" si="130"/>
        <v>45278.961828703701</v>
      </c>
      <c r="Q45" s="309" t="s">
        <v>311</v>
      </c>
      <c r="R45" s="309">
        <v>0.01</v>
      </c>
      <c r="S45" s="309">
        <v>3.0000000000000001E-3</v>
      </c>
      <c r="T45" s="309">
        <v>3.0000000000000001E-3</v>
      </c>
      <c r="U45" s="318">
        <v>6.3959815778867295</v>
      </c>
      <c r="V45" s="309">
        <f t="shared" si="131"/>
        <v>2131.9938592955764</v>
      </c>
      <c r="W45" s="309">
        <f t="shared" si="151"/>
        <v>21.319938592955765</v>
      </c>
      <c r="X45" s="309">
        <f t="shared" si="132"/>
        <v>1.5989953944716824</v>
      </c>
      <c r="Y45" s="309">
        <f t="shared" si="133"/>
        <v>3.1979907889433647</v>
      </c>
      <c r="Z45" s="309">
        <f t="shared" si="134"/>
        <v>19.720943198484083</v>
      </c>
      <c r="AA45" s="309">
        <f t="shared" si="135"/>
        <v>24.51792938189913</v>
      </c>
      <c r="AC45">
        <v>26.210934014145657</v>
      </c>
      <c r="AD45">
        <f t="shared" si="48"/>
        <v>32.760572651876856</v>
      </c>
      <c r="AE45">
        <f t="shared" si="49"/>
        <v>19.720943198484083</v>
      </c>
      <c r="AF45">
        <v>30.142574116267504</v>
      </c>
      <c r="AG45">
        <v>24.245113963084734</v>
      </c>
      <c r="AH45" s="306">
        <f t="shared" si="50"/>
        <v>2.6179985356093525</v>
      </c>
      <c r="AI45" s="306">
        <f t="shared" si="51"/>
        <v>4.524170764600651</v>
      </c>
      <c r="AJ45" s="306"/>
      <c r="AM45" s="340">
        <v>0.97920138888888886</v>
      </c>
      <c r="AN45" s="341">
        <f t="shared" si="113"/>
        <v>45278.979201388887</v>
      </c>
      <c r="AO45" s="342" t="s">
        <v>324</v>
      </c>
      <c r="AP45" s="342">
        <v>5.0000000000000001E-3</v>
      </c>
      <c r="AQ45" s="342">
        <v>1.4999999999999999E-2</v>
      </c>
      <c r="AR45" s="342">
        <v>1.4999999999999999E-2</v>
      </c>
      <c r="AS45" s="343">
        <v>36.958977416408857</v>
      </c>
      <c r="AT45" s="343">
        <f t="shared" si="52"/>
        <v>2463.9318277605907</v>
      </c>
      <c r="AU45" s="343">
        <f t="shared" si="53"/>
        <v>12.319659138802955</v>
      </c>
      <c r="AV45" s="343">
        <f t="shared" si="54"/>
        <v>2.3099360885255535</v>
      </c>
      <c r="AW45" s="343">
        <f t="shared" si="55"/>
        <v>2.6399269583149185</v>
      </c>
      <c r="AX45" s="343">
        <f t="shared" si="56"/>
        <v>10.009723050277401</v>
      </c>
      <c r="AY45" s="343">
        <f t="shared" si="57"/>
        <v>14.959586097117873</v>
      </c>
      <c r="BA45" s="340">
        <v>0.97920138888888886</v>
      </c>
      <c r="BB45" s="341">
        <f t="shared" si="114"/>
        <v>45278.979201388887</v>
      </c>
      <c r="BC45" s="342" t="s">
        <v>324</v>
      </c>
      <c r="BD45" s="342">
        <v>5.0000000000000001E-3</v>
      </c>
      <c r="BE45" s="342">
        <v>1.4999999999999999E-2</v>
      </c>
      <c r="BF45" s="342">
        <v>1.4999999999999999E-2</v>
      </c>
      <c r="BG45" s="343">
        <v>32.406150830717571</v>
      </c>
      <c r="BH45" s="343">
        <f t="shared" si="58"/>
        <v>2160.4100553811713</v>
      </c>
      <c r="BI45" s="343">
        <f t="shared" si="59"/>
        <v>10.802050276905858</v>
      </c>
      <c r="BJ45" s="343">
        <f t="shared" si="60"/>
        <v>2.0253844269198482</v>
      </c>
      <c r="BK45" s="343">
        <f t="shared" si="61"/>
        <v>2.3147250593369697</v>
      </c>
      <c r="BL45" s="343">
        <f t="shared" si="62"/>
        <v>8.77666584998601</v>
      </c>
      <c r="BM45" s="343">
        <f t="shared" si="63"/>
        <v>13.116775336242828</v>
      </c>
      <c r="BO45">
        <v>11.752946352727164</v>
      </c>
      <c r="BP45" s="306">
        <f t="shared" si="94"/>
        <v>14.959586097117873</v>
      </c>
      <c r="BQ45" s="306">
        <f t="shared" si="95"/>
        <v>8.77666584998601</v>
      </c>
      <c r="BR45">
        <v>14.271434856882987</v>
      </c>
      <c r="BS45">
        <v>9.549268911590822</v>
      </c>
      <c r="BT45" s="306">
        <f t="shared" si="96"/>
        <v>0.68815124023488572</v>
      </c>
      <c r="BU45" s="306">
        <f t="shared" si="97"/>
        <v>0.77260306160481207</v>
      </c>
      <c r="DK45" s="184">
        <v>0.99657407407407417</v>
      </c>
      <c r="DL45" s="336">
        <f t="shared" si="76"/>
        <v>45278.996574074074</v>
      </c>
      <c r="DM45" s="141" t="s">
        <v>366</v>
      </c>
      <c r="DN45" s="141">
        <v>7.0000000000000001E-3</v>
      </c>
      <c r="DO45" s="141">
        <v>1.4E-2</v>
      </c>
      <c r="DP45" s="141">
        <v>1.4E-2</v>
      </c>
      <c r="DQ45" s="198">
        <v>18.252371579047903</v>
      </c>
      <c r="DR45" s="198">
        <f t="shared" si="8"/>
        <v>1303.7408270748501</v>
      </c>
      <c r="DS45" s="198">
        <f t="shared" si="9"/>
        <v>9.1261857895239515</v>
      </c>
      <c r="DT45" s="198">
        <f t="shared" si="115"/>
        <v>1.216824771936527</v>
      </c>
      <c r="DU45" s="198">
        <f t="shared" si="116"/>
        <v>1.4040285830036847</v>
      </c>
      <c r="DV45" s="198">
        <f t="shared" si="117"/>
        <v>7.9093610175874245</v>
      </c>
      <c r="DW45" s="198">
        <f t="shared" si="118"/>
        <v>10.530214372527636</v>
      </c>
      <c r="DY45" s="184">
        <v>0.99657407407407417</v>
      </c>
      <c r="DZ45" s="336">
        <f t="shared" si="119"/>
        <v>45278.996574074074</v>
      </c>
      <c r="EA45" s="141" t="s">
        <v>366</v>
      </c>
      <c r="EB45" s="141">
        <v>7.0000000000000001E-3</v>
      </c>
      <c r="EC45" s="141">
        <v>1.4E-2</v>
      </c>
      <c r="ED45" s="141">
        <v>1.4E-2</v>
      </c>
      <c r="EE45" s="198">
        <v>15.727321683690167</v>
      </c>
      <c r="EF45" s="198">
        <f t="shared" si="120"/>
        <v>1123.3801202635834</v>
      </c>
      <c r="EG45" s="198">
        <f t="shared" si="121"/>
        <v>7.8636608418450837</v>
      </c>
      <c r="EH45" s="198">
        <f t="shared" si="122"/>
        <v>1.0484881122460112</v>
      </c>
      <c r="EI45" s="198">
        <f t="shared" si="123"/>
        <v>1.2097939756684744</v>
      </c>
      <c r="EJ45" s="198">
        <f t="shared" si="124"/>
        <v>6.8151727295990723</v>
      </c>
      <c r="EK45" s="198">
        <f t="shared" si="125"/>
        <v>9.0734548175135572</v>
      </c>
      <c r="EM45">
        <v>8.3724573628456334</v>
      </c>
      <c r="EN45" s="306">
        <f t="shared" si="78"/>
        <v>10.530214372527636</v>
      </c>
      <c r="EO45" s="306">
        <f t="shared" si="79"/>
        <v>6.8151727295990723</v>
      </c>
      <c r="EP45">
        <v>9.6605277263603462</v>
      </c>
      <c r="EQ45">
        <v>7.2561297144662156</v>
      </c>
      <c r="ER45" s="306">
        <f t="shared" si="80"/>
        <v>0.86968664616729008</v>
      </c>
      <c r="ES45" s="306">
        <f t="shared" si="81"/>
        <v>0.4409569848671433</v>
      </c>
      <c r="EW45" s="324">
        <v>0.95903935185185185</v>
      </c>
      <c r="EX45" s="335">
        <f t="shared" si="82"/>
        <v>45278.959039351852</v>
      </c>
      <c r="EY45" s="314" t="s">
        <v>370</v>
      </c>
      <c r="EZ45" s="314">
        <v>8.9999999999999993E-3</v>
      </c>
      <c r="FA45" s="314"/>
      <c r="FB45" s="314">
        <v>3.7999999999999999E-2</v>
      </c>
      <c r="FC45" s="328">
        <v>176.87303272970689</v>
      </c>
      <c r="FD45" s="315">
        <f t="shared" si="20"/>
        <v>4654.5534928870238</v>
      </c>
      <c r="FE45" s="315">
        <f t="shared" si="21"/>
        <v>41.890981435983214</v>
      </c>
      <c r="FF45" s="315">
        <f t="shared" si="136"/>
        <v>4.5352059674283822</v>
      </c>
      <c r="FG45" s="315">
        <f t="shared" si="137"/>
        <v>4.7803522359380244</v>
      </c>
      <c r="FH45" s="315">
        <f t="shared" si="138"/>
        <v>37.355775468554832</v>
      </c>
      <c r="FI45" s="315">
        <f t="shared" si="139"/>
        <v>46.671333671921239</v>
      </c>
      <c r="FK45" s="324">
        <v>0.95903935185185185</v>
      </c>
      <c r="FL45" s="335">
        <f t="shared" si="140"/>
        <v>45278.959039351852</v>
      </c>
      <c r="FM45" s="314" t="s">
        <v>370</v>
      </c>
      <c r="FN45" s="314">
        <v>8.9999999999999993E-3</v>
      </c>
      <c r="FO45" s="314"/>
      <c r="FP45" s="314">
        <v>3.7999999999999999E-2</v>
      </c>
      <c r="FQ45" s="328">
        <v>152.09666357950175</v>
      </c>
      <c r="FR45" s="315">
        <f t="shared" si="141"/>
        <v>4002.5437784079409</v>
      </c>
      <c r="FS45" s="315">
        <f t="shared" si="142"/>
        <v>36.022894005671468</v>
      </c>
      <c r="FT45" s="315">
        <f t="shared" si="143"/>
        <v>3.8999144507564552</v>
      </c>
      <c r="FU45" s="315">
        <f t="shared" si="144"/>
        <v>4.1107206372838307</v>
      </c>
      <c r="FV45" s="315">
        <f t="shared" si="145"/>
        <v>32.122979554915013</v>
      </c>
      <c r="FW45" s="315">
        <f t="shared" si="146"/>
        <v>40.133614642955301</v>
      </c>
      <c r="FY45">
        <v>39.572746388407545</v>
      </c>
      <c r="FZ45" s="306">
        <f t="shared" si="84"/>
        <v>46.671333671921239</v>
      </c>
      <c r="GA45" s="306">
        <f t="shared" si="85"/>
        <v>32.122979554915013</v>
      </c>
      <c r="GB45">
        <v>44.088555285583183</v>
      </c>
      <c r="GC45">
        <v>35.288517434676812</v>
      </c>
      <c r="GD45" s="306">
        <f t="shared" si="86"/>
        <v>2.582778386338056</v>
      </c>
      <c r="GE45" s="306">
        <f t="shared" si="87"/>
        <v>3.1655378797617999</v>
      </c>
      <c r="GI45" s="325">
        <v>0.96122685185185175</v>
      </c>
      <c r="GJ45" s="334">
        <f t="shared" si="104"/>
        <v>45278.961226851854</v>
      </c>
      <c r="GK45" s="316" t="s">
        <v>372</v>
      </c>
      <c r="GL45" s="316">
        <v>8.0000000000000002E-3</v>
      </c>
      <c r="GM45" s="316">
        <v>1.7000000000000001E-2</v>
      </c>
      <c r="GN45" s="316">
        <v>2.3E-2</v>
      </c>
      <c r="GO45" s="366">
        <v>68.670762631174611</v>
      </c>
      <c r="GP45" s="317">
        <f t="shared" si="32"/>
        <v>2985.6853317902005</v>
      </c>
      <c r="GQ45" s="317">
        <f t="shared" si="33"/>
        <v>23.885482654321606</v>
      </c>
      <c r="GR45" s="317">
        <f t="shared" si="153"/>
        <v>2.861281776298942</v>
      </c>
      <c r="GS45" s="317">
        <f t="shared" si="154"/>
        <v>3.1213983014170279</v>
      </c>
      <c r="GT45" s="317">
        <f t="shared" si="155"/>
        <v>21.024200878022665</v>
      </c>
      <c r="GU45" s="317">
        <f t="shared" si="156"/>
        <v>27.006880955738634</v>
      </c>
      <c r="GW45" s="325">
        <v>0.96122685185185175</v>
      </c>
      <c r="GX45" s="334">
        <f t="shared" si="157"/>
        <v>45278.961226851854</v>
      </c>
      <c r="GY45" s="316" t="s">
        <v>372</v>
      </c>
      <c r="GZ45" s="316">
        <v>8.0000000000000002E-3</v>
      </c>
      <c r="HA45" s="316">
        <v>1.7000000000000001E-2</v>
      </c>
      <c r="HB45" s="316">
        <v>2.3E-2</v>
      </c>
      <c r="HC45" s="366">
        <v>60.37134478481817</v>
      </c>
      <c r="HD45" s="317">
        <f t="shared" si="158"/>
        <v>2624.84107760079</v>
      </c>
      <c r="HE45" s="317">
        <f t="shared" si="159"/>
        <v>20.998728620806322</v>
      </c>
      <c r="HF45" s="317">
        <f t="shared" si="160"/>
        <v>2.5154726993674235</v>
      </c>
      <c r="HG45" s="317">
        <f t="shared" si="161"/>
        <v>2.7441520356735531</v>
      </c>
      <c r="HH45" s="317">
        <f t="shared" si="162"/>
        <v>18.483255921438897</v>
      </c>
      <c r="HI45" s="317">
        <f t="shared" si="163"/>
        <v>23.742880656479876</v>
      </c>
      <c r="HK45">
        <v>22.477152819326946</v>
      </c>
      <c r="HL45" s="306">
        <f t="shared" si="88"/>
        <v>27.006880955738634</v>
      </c>
      <c r="HM45" s="306">
        <f t="shared" si="89"/>
        <v>18.483255921438897</v>
      </c>
      <c r="HN45">
        <v>25.41450801730717</v>
      </c>
      <c r="HO45">
        <v>19.784577221178406</v>
      </c>
      <c r="HP45" s="306">
        <f t="shared" si="90"/>
        <v>1.5923729384314633</v>
      </c>
      <c r="HQ45" s="306">
        <f t="shared" si="91"/>
        <v>1.3013212997395094</v>
      </c>
    </row>
    <row r="46" spans="1:225" x14ac:dyDescent="0.25">
      <c r="A46" s="322">
        <v>0.96534722222222225</v>
      </c>
      <c r="B46" s="339">
        <f t="shared" si="44"/>
        <v>45278.96534722222</v>
      </c>
      <c r="C46" s="309" t="s">
        <v>311</v>
      </c>
      <c r="D46" s="309">
        <v>0.01</v>
      </c>
      <c r="E46" s="309">
        <v>3.0000000000000001E-3</v>
      </c>
      <c r="F46" s="309">
        <v>3.0000000000000001E-3</v>
      </c>
      <c r="G46" s="318">
        <v>8.546236343967875</v>
      </c>
      <c r="H46" s="309">
        <f t="shared" si="45"/>
        <v>2848.7454479892917</v>
      </c>
      <c r="I46" s="309">
        <f t="shared" si="150"/>
        <v>28.487454479892918</v>
      </c>
      <c r="J46" s="309">
        <f t="shared" si="126"/>
        <v>2.1365590859919688</v>
      </c>
      <c r="K46" s="309">
        <f t="shared" si="127"/>
        <v>4.2731181719839375</v>
      </c>
      <c r="L46" s="309">
        <f t="shared" si="128"/>
        <v>26.350895393900949</v>
      </c>
      <c r="M46" s="309">
        <f t="shared" si="129"/>
        <v>32.760572651876856</v>
      </c>
      <c r="O46" s="322">
        <v>0.96534722222222225</v>
      </c>
      <c r="P46" s="339">
        <f t="shared" si="130"/>
        <v>45278.96534722222</v>
      </c>
      <c r="Q46" s="309" t="s">
        <v>311</v>
      </c>
      <c r="R46" s="309">
        <v>0.01</v>
      </c>
      <c r="S46" s="309">
        <v>3.0000000000000001E-3</v>
      </c>
      <c r="T46" s="309">
        <v>3.0000000000000001E-3</v>
      </c>
      <c r="U46" s="318">
        <v>6.3959815778867295</v>
      </c>
      <c r="V46" s="309">
        <f t="shared" si="131"/>
        <v>2131.9938592955764</v>
      </c>
      <c r="W46" s="309">
        <f t="shared" si="151"/>
        <v>21.319938592955765</v>
      </c>
      <c r="X46" s="309">
        <f t="shared" si="132"/>
        <v>1.5989953944716824</v>
      </c>
      <c r="Y46" s="309">
        <f t="shared" si="133"/>
        <v>3.1979907889433647</v>
      </c>
      <c r="Z46" s="309">
        <f t="shared" si="134"/>
        <v>19.720943198484083</v>
      </c>
      <c r="AA46" s="309">
        <f t="shared" si="135"/>
        <v>24.51792938189913</v>
      </c>
      <c r="AC46">
        <v>26.210934014145657</v>
      </c>
      <c r="AD46">
        <f t="shared" si="48"/>
        <v>32.760572651876856</v>
      </c>
      <c r="AE46">
        <f t="shared" si="49"/>
        <v>19.720943198484083</v>
      </c>
      <c r="AF46">
        <v>30.142574116267504</v>
      </c>
      <c r="AG46">
        <v>24.245113963084734</v>
      </c>
      <c r="AH46" s="306">
        <f t="shared" si="50"/>
        <v>2.6179985356093525</v>
      </c>
      <c r="AI46" s="306">
        <f t="shared" si="51"/>
        <v>4.524170764600651</v>
      </c>
      <c r="AJ46" s="306"/>
      <c r="AM46" s="340">
        <v>0.98271990740740733</v>
      </c>
      <c r="AN46" s="341">
        <f t="shared" si="113"/>
        <v>45278.982719907406</v>
      </c>
      <c r="AO46" s="342" t="s">
        <v>324</v>
      </c>
      <c r="AP46" s="342">
        <v>7.0000000000000001E-3</v>
      </c>
      <c r="AQ46" s="342">
        <v>1.4999999999999999E-2</v>
      </c>
      <c r="AR46" s="342">
        <v>1.4999999999999999E-2</v>
      </c>
      <c r="AS46" s="343">
        <v>36.958977416408857</v>
      </c>
      <c r="AT46" s="343">
        <f t="shared" si="52"/>
        <v>2463.9318277605907</v>
      </c>
      <c r="AU46" s="343">
        <f t="shared" si="53"/>
        <v>17.247522794324137</v>
      </c>
      <c r="AV46" s="343">
        <f t="shared" si="54"/>
        <v>2.3099360885255535</v>
      </c>
      <c r="AW46" s="343">
        <f t="shared" si="55"/>
        <v>2.6399269583149185</v>
      </c>
      <c r="AX46" s="343">
        <f t="shared" si="56"/>
        <v>14.937586705798584</v>
      </c>
      <c r="AY46" s="343">
        <f t="shared" si="57"/>
        <v>19.887449752639057</v>
      </c>
      <c r="BA46" s="340">
        <v>0.98271990740740733</v>
      </c>
      <c r="BB46" s="341">
        <f t="shared" si="114"/>
        <v>45278.982719907406</v>
      </c>
      <c r="BC46" s="342" t="s">
        <v>324</v>
      </c>
      <c r="BD46" s="342">
        <v>7.0000000000000001E-3</v>
      </c>
      <c r="BE46" s="342">
        <v>1.4999999999999999E-2</v>
      </c>
      <c r="BF46" s="342">
        <v>1.4999999999999999E-2</v>
      </c>
      <c r="BG46" s="343">
        <v>32.406150830717571</v>
      </c>
      <c r="BH46" s="343">
        <f t="shared" si="58"/>
        <v>2160.4100553811713</v>
      </c>
      <c r="BI46" s="343">
        <f t="shared" si="59"/>
        <v>15.1228703876682</v>
      </c>
      <c r="BJ46" s="343">
        <f t="shared" si="60"/>
        <v>2.0253844269198482</v>
      </c>
      <c r="BK46" s="343">
        <f t="shared" si="61"/>
        <v>2.3147250593369697</v>
      </c>
      <c r="BL46" s="343">
        <f t="shared" si="62"/>
        <v>13.097485960748353</v>
      </c>
      <c r="BM46" s="343">
        <f t="shared" si="63"/>
        <v>17.437595447005169</v>
      </c>
      <c r="BO46">
        <v>16.454124893818033</v>
      </c>
      <c r="BP46" s="306">
        <f t="shared" si="94"/>
        <v>19.887449752639057</v>
      </c>
      <c r="BQ46" s="306">
        <f t="shared" si="95"/>
        <v>13.097485960748353</v>
      </c>
      <c r="BR46">
        <v>18.972613397973856</v>
      </c>
      <c r="BS46">
        <v>14.250447452681691</v>
      </c>
      <c r="BT46" s="306">
        <f t="shared" si="96"/>
        <v>0.91483635466520141</v>
      </c>
      <c r="BU46" s="306">
        <f t="shared" si="97"/>
        <v>1.152961491933338</v>
      </c>
      <c r="DK46" s="184">
        <v>9.2592592592592588E-5</v>
      </c>
      <c r="DL46" s="336">
        <f>DATE(2023,12,19) + DK46</f>
        <v>45279.000092592592</v>
      </c>
      <c r="DM46" s="141" t="s">
        <v>366</v>
      </c>
      <c r="DN46" s="141">
        <v>7.0000000000000001E-3</v>
      </c>
      <c r="DO46" s="141">
        <v>1.4E-2</v>
      </c>
      <c r="DP46" s="141">
        <v>1.4E-2</v>
      </c>
      <c r="DQ46" s="198">
        <v>18.252371579047903</v>
      </c>
      <c r="DR46" s="198">
        <f t="shared" si="8"/>
        <v>1303.7408270748501</v>
      </c>
      <c r="DS46" s="198">
        <f t="shared" si="9"/>
        <v>9.1261857895239515</v>
      </c>
      <c r="DT46" s="198">
        <f t="shared" si="115"/>
        <v>1.216824771936527</v>
      </c>
      <c r="DU46" s="198">
        <f t="shared" si="116"/>
        <v>1.4040285830036847</v>
      </c>
      <c r="DV46" s="198">
        <f t="shared" si="117"/>
        <v>7.9093610175874245</v>
      </c>
      <c r="DW46" s="198">
        <f t="shared" si="118"/>
        <v>10.530214372527636</v>
      </c>
      <c r="DY46" s="184">
        <v>9.2592592592592588E-5</v>
      </c>
      <c r="DZ46" s="336">
        <f>DATE(2023,12,19) + DY46</f>
        <v>45279.000092592592</v>
      </c>
      <c r="EA46" s="141" t="s">
        <v>366</v>
      </c>
      <c r="EB46" s="141">
        <v>7.0000000000000001E-3</v>
      </c>
      <c r="EC46" s="141">
        <v>1.4E-2</v>
      </c>
      <c r="ED46" s="141">
        <v>1.4E-2</v>
      </c>
      <c r="EE46" s="198">
        <v>15.727321683690167</v>
      </c>
      <c r="EF46" s="198">
        <f t="shared" si="120"/>
        <v>1123.3801202635834</v>
      </c>
      <c r="EG46" s="198">
        <f t="shared" si="121"/>
        <v>7.8636608418450837</v>
      </c>
      <c r="EH46" s="198">
        <f t="shared" si="122"/>
        <v>1.0484881122460112</v>
      </c>
      <c r="EI46" s="198">
        <f t="shared" si="123"/>
        <v>1.2097939756684744</v>
      </c>
      <c r="EJ46" s="198">
        <f t="shared" si="124"/>
        <v>6.8151727295990723</v>
      </c>
      <c r="EK46" s="198">
        <f t="shared" si="125"/>
        <v>9.0734548175135572</v>
      </c>
      <c r="EM46">
        <v>8.3724573628456334</v>
      </c>
      <c r="EN46" s="306">
        <f t="shared" si="78"/>
        <v>10.530214372527636</v>
      </c>
      <c r="EO46" s="306">
        <f t="shared" si="79"/>
        <v>6.8151727295990723</v>
      </c>
      <c r="EP46">
        <v>9.6605277263603462</v>
      </c>
      <c r="EQ46">
        <v>7.2561297144662156</v>
      </c>
      <c r="ER46" s="306">
        <f t="shared" si="80"/>
        <v>0.86968664616729008</v>
      </c>
      <c r="ES46" s="306">
        <f t="shared" si="81"/>
        <v>0.4409569848671433</v>
      </c>
      <c r="EW46" s="324">
        <v>0.95947916666666666</v>
      </c>
      <c r="EX46" s="335">
        <f t="shared" si="82"/>
        <v>45278.959479166668</v>
      </c>
      <c r="EY46" s="314" t="s">
        <v>370</v>
      </c>
      <c r="EZ46" s="314">
        <v>8.9999999999999993E-3</v>
      </c>
      <c r="FA46" s="314"/>
      <c r="FB46" s="314">
        <v>3.7999999999999999E-2</v>
      </c>
      <c r="FC46" s="328">
        <v>176.87303272970689</v>
      </c>
      <c r="FD46" s="315">
        <f t="shared" si="20"/>
        <v>4654.5534928870238</v>
      </c>
      <c r="FE46" s="315">
        <f t="shared" si="21"/>
        <v>41.890981435983214</v>
      </c>
      <c r="FF46" s="315">
        <f t="shared" si="136"/>
        <v>4.5352059674283822</v>
      </c>
      <c r="FG46" s="315">
        <f t="shared" si="137"/>
        <v>4.7803522359380244</v>
      </c>
      <c r="FH46" s="315">
        <f t="shared" si="138"/>
        <v>37.355775468554832</v>
      </c>
      <c r="FI46" s="315">
        <f t="shared" si="139"/>
        <v>46.671333671921239</v>
      </c>
      <c r="FK46" s="324">
        <v>0.95947916666666666</v>
      </c>
      <c r="FL46" s="335">
        <f t="shared" si="140"/>
        <v>45278.959479166668</v>
      </c>
      <c r="FM46" s="314" t="s">
        <v>370</v>
      </c>
      <c r="FN46" s="314">
        <v>8.9999999999999993E-3</v>
      </c>
      <c r="FO46" s="314"/>
      <c r="FP46" s="314">
        <v>3.7999999999999999E-2</v>
      </c>
      <c r="FQ46" s="328">
        <v>152.09666357950175</v>
      </c>
      <c r="FR46" s="315">
        <f t="shared" si="141"/>
        <v>4002.5437784079409</v>
      </c>
      <c r="FS46" s="315">
        <f t="shared" si="142"/>
        <v>36.022894005671468</v>
      </c>
      <c r="FT46" s="315">
        <f t="shared" si="143"/>
        <v>3.8999144507564552</v>
      </c>
      <c r="FU46" s="315">
        <f t="shared" si="144"/>
        <v>4.1107206372838307</v>
      </c>
      <c r="FV46" s="315">
        <f t="shared" si="145"/>
        <v>32.122979554915013</v>
      </c>
      <c r="FW46" s="315">
        <f t="shared" si="146"/>
        <v>40.133614642955301</v>
      </c>
      <c r="FY46">
        <v>39.572746388407545</v>
      </c>
      <c r="FZ46" s="306">
        <f t="shared" si="84"/>
        <v>46.671333671921239</v>
      </c>
      <c r="GA46" s="306">
        <f t="shared" si="85"/>
        <v>32.122979554915013</v>
      </c>
      <c r="GB46">
        <v>44.088555285583183</v>
      </c>
      <c r="GC46">
        <v>35.288517434676812</v>
      </c>
      <c r="GD46" s="306">
        <f t="shared" si="86"/>
        <v>2.582778386338056</v>
      </c>
      <c r="GE46" s="306">
        <f t="shared" si="87"/>
        <v>3.1655378797617999</v>
      </c>
      <c r="GI46" s="325">
        <v>0.9616203703703704</v>
      </c>
      <c r="GJ46" s="334">
        <f t="shared" si="104"/>
        <v>45278.96162037037</v>
      </c>
      <c r="GK46" s="316" t="s">
        <v>372</v>
      </c>
      <c r="GL46" s="316">
        <v>8.0000000000000002E-3</v>
      </c>
      <c r="GM46" s="316">
        <v>1.7000000000000001E-2</v>
      </c>
      <c r="GN46" s="316">
        <v>2.3E-2</v>
      </c>
      <c r="GO46" s="366">
        <v>68.670762631174611</v>
      </c>
      <c r="GP46" s="317">
        <f t="shared" si="32"/>
        <v>2985.6853317902005</v>
      </c>
      <c r="GQ46" s="317">
        <f t="shared" si="33"/>
        <v>23.885482654321606</v>
      </c>
      <c r="GR46" s="317">
        <f t="shared" si="153"/>
        <v>2.861281776298942</v>
      </c>
      <c r="GS46" s="317">
        <f t="shared" si="154"/>
        <v>3.1213983014170279</v>
      </c>
      <c r="GT46" s="317">
        <f t="shared" si="155"/>
        <v>21.024200878022665</v>
      </c>
      <c r="GU46" s="317">
        <f t="shared" si="156"/>
        <v>27.006880955738634</v>
      </c>
      <c r="GW46" s="325">
        <v>0.9616203703703704</v>
      </c>
      <c r="GX46" s="334">
        <f t="shared" si="157"/>
        <v>45278.96162037037</v>
      </c>
      <c r="GY46" s="316" t="s">
        <v>372</v>
      </c>
      <c r="GZ46" s="316">
        <v>8.0000000000000002E-3</v>
      </c>
      <c r="HA46" s="316">
        <v>1.7000000000000001E-2</v>
      </c>
      <c r="HB46" s="316">
        <v>2.3E-2</v>
      </c>
      <c r="HC46" s="366">
        <v>60.37134478481817</v>
      </c>
      <c r="HD46" s="317">
        <f t="shared" si="158"/>
        <v>2624.84107760079</v>
      </c>
      <c r="HE46" s="317">
        <f t="shared" si="159"/>
        <v>20.998728620806322</v>
      </c>
      <c r="HF46" s="317">
        <f t="shared" si="160"/>
        <v>2.5154726993674235</v>
      </c>
      <c r="HG46" s="317">
        <f t="shared" si="161"/>
        <v>2.7441520356735531</v>
      </c>
      <c r="HH46" s="317">
        <f t="shared" si="162"/>
        <v>18.483255921438897</v>
      </c>
      <c r="HI46" s="317">
        <f t="shared" si="163"/>
        <v>23.742880656479876</v>
      </c>
      <c r="HK46">
        <v>22.477152819326946</v>
      </c>
      <c r="HL46" s="306">
        <f t="shared" si="88"/>
        <v>27.006880955738634</v>
      </c>
      <c r="HM46" s="306">
        <f t="shared" si="89"/>
        <v>18.483255921438897</v>
      </c>
      <c r="HN46">
        <v>25.41450801730717</v>
      </c>
      <c r="HO46">
        <v>19.784577221178406</v>
      </c>
      <c r="HP46" s="306">
        <f t="shared" si="90"/>
        <v>1.5923729384314633</v>
      </c>
      <c r="HQ46" s="306">
        <f t="shared" si="91"/>
        <v>1.3013212997395094</v>
      </c>
    </row>
    <row r="47" spans="1:225" x14ac:dyDescent="0.25">
      <c r="A47" s="322">
        <v>0.96879629629629627</v>
      </c>
      <c r="B47" s="339">
        <f t="shared" si="44"/>
        <v>45278.9687962963</v>
      </c>
      <c r="C47" s="309" t="s">
        <v>311</v>
      </c>
      <c r="D47" s="309">
        <v>8.9999999999999993E-3</v>
      </c>
      <c r="E47" s="309">
        <v>3.0000000000000001E-3</v>
      </c>
      <c r="F47" s="309">
        <v>3.0000000000000001E-3</v>
      </c>
      <c r="G47" s="318">
        <v>8.546236343967875</v>
      </c>
      <c r="H47" s="309">
        <f t="shared" si="45"/>
        <v>2848.7454479892917</v>
      </c>
      <c r="I47" s="309">
        <f t="shared" si="150"/>
        <v>25.638709031903623</v>
      </c>
      <c r="J47" s="309">
        <f t="shared" si="126"/>
        <v>2.1365590859919688</v>
      </c>
      <c r="K47" s="309">
        <f t="shared" si="127"/>
        <v>4.2731181719839375</v>
      </c>
      <c r="L47" s="309">
        <f t="shared" si="128"/>
        <v>23.502149945911654</v>
      </c>
      <c r="M47" s="309">
        <f t="shared" si="129"/>
        <v>29.911827203887562</v>
      </c>
      <c r="O47" s="322">
        <v>0.96879629629629627</v>
      </c>
      <c r="P47" s="339">
        <f t="shared" si="130"/>
        <v>45278.9687962963</v>
      </c>
      <c r="Q47" s="309" t="s">
        <v>311</v>
      </c>
      <c r="R47" s="309">
        <v>8.9999999999999993E-3</v>
      </c>
      <c r="S47" s="309">
        <v>3.0000000000000001E-3</v>
      </c>
      <c r="T47" s="309">
        <v>3.0000000000000001E-3</v>
      </c>
      <c r="U47" s="318">
        <v>6.3959815778867295</v>
      </c>
      <c r="V47" s="309">
        <f t="shared" si="131"/>
        <v>2131.9938592955764</v>
      </c>
      <c r="W47" s="309">
        <f t="shared" si="151"/>
        <v>19.187944733660185</v>
      </c>
      <c r="X47" s="309">
        <f t="shared" si="132"/>
        <v>1.5989953944716824</v>
      </c>
      <c r="Y47" s="309">
        <f t="shared" si="133"/>
        <v>3.1979907889433647</v>
      </c>
      <c r="Z47" s="309">
        <f t="shared" si="134"/>
        <v>17.588949339188503</v>
      </c>
      <c r="AA47" s="309">
        <f t="shared" si="135"/>
        <v>22.38593552260355</v>
      </c>
      <c r="AC47">
        <v>23.589840612731088</v>
      </c>
      <c r="AD47">
        <f t="shared" si="48"/>
        <v>29.911827203887562</v>
      </c>
      <c r="AE47">
        <f t="shared" si="49"/>
        <v>17.588949339188503</v>
      </c>
      <c r="AF47">
        <v>27.521480714852935</v>
      </c>
      <c r="AG47">
        <v>21.624020561670164</v>
      </c>
      <c r="AH47" s="306">
        <f t="shared" si="50"/>
        <v>2.3903464890346271</v>
      </c>
      <c r="AI47" s="306">
        <f t="shared" si="51"/>
        <v>4.0350712224816618</v>
      </c>
      <c r="AJ47" s="306"/>
      <c r="AM47" s="340">
        <v>0.98623842592592592</v>
      </c>
      <c r="AN47" s="341">
        <f t="shared" si="113"/>
        <v>45278.986238425925</v>
      </c>
      <c r="AO47" s="342" t="s">
        <v>324</v>
      </c>
      <c r="AP47" s="342">
        <v>7.0000000000000001E-3</v>
      </c>
      <c r="AQ47" s="342">
        <v>1.4999999999999999E-2</v>
      </c>
      <c r="AR47" s="342">
        <v>1.4999999999999999E-2</v>
      </c>
      <c r="AS47" s="343">
        <v>36.958977416408857</v>
      </c>
      <c r="AT47" s="343">
        <f t="shared" si="52"/>
        <v>2463.9318277605907</v>
      </c>
      <c r="AU47" s="343">
        <f t="shared" si="53"/>
        <v>17.247522794324137</v>
      </c>
      <c r="AV47" s="343">
        <f t="shared" si="54"/>
        <v>2.3099360885255535</v>
      </c>
      <c r="AW47" s="343">
        <f t="shared" si="55"/>
        <v>2.6399269583149185</v>
      </c>
      <c r="AX47" s="343">
        <f t="shared" si="56"/>
        <v>14.937586705798584</v>
      </c>
      <c r="AY47" s="343">
        <f t="shared" si="57"/>
        <v>19.887449752639057</v>
      </c>
      <c r="BA47" s="340">
        <v>0.98623842592592592</v>
      </c>
      <c r="BB47" s="341">
        <f t="shared" si="114"/>
        <v>45278.986238425925</v>
      </c>
      <c r="BC47" s="342" t="s">
        <v>324</v>
      </c>
      <c r="BD47" s="342">
        <v>7.0000000000000001E-3</v>
      </c>
      <c r="BE47" s="342">
        <v>1.4999999999999999E-2</v>
      </c>
      <c r="BF47" s="342">
        <v>1.4999999999999999E-2</v>
      </c>
      <c r="BG47" s="343">
        <v>32.406150830717571</v>
      </c>
      <c r="BH47" s="343">
        <f t="shared" si="58"/>
        <v>2160.4100553811713</v>
      </c>
      <c r="BI47" s="343">
        <f t="shared" si="59"/>
        <v>15.1228703876682</v>
      </c>
      <c r="BJ47" s="343">
        <f t="shared" si="60"/>
        <v>2.0253844269198482</v>
      </c>
      <c r="BK47" s="343">
        <f t="shared" si="61"/>
        <v>2.3147250593369697</v>
      </c>
      <c r="BL47" s="343">
        <f t="shared" si="62"/>
        <v>13.097485960748353</v>
      </c>
      <c r="BM47" s="343">
        <f t="shared" si="63"/>
        <v>17.437595447005169</v>
      </c>
      <c r="BO47">
        <v>16.454124893818033</v>
      </c>
      <c r="BP47" s="306">
        <f t="shared" si="94"/>
        <v>19.887449752639057</v>
      </c>
      <c r="BQ47" s="306">
        <f t="shared" si="95"/>
        <v>13.097485960748353</v>
      </c>
      <c r="BR47">
        <v>18.972613397973856</v>
      </c>
      <c r="BS47">
        <v>14.250447452681691</v>
      </c>
      <c r="BT47" s="306">
        <f t="shared" si="96"/>
        <v>0.91483635466520141</v>
      </c>
      <c r="BU47" s="306">
        <f t="shared" si="97"/>
        <v>1.152961491933338</v>
      </c>
      <c r="DK47" s="184">
        <v>3.5995370370370369E-3</v>
      </c>
      <c r="DL47" s="336">
        <f t="shared" ref="DL47:DL57" si="164">DATE(2023,12,19) + DK47</f>
        <v>45279.003599537034</v>
      </c>
      <c r="DM47" s="141" t="s">
        <v>366</v>
      </c>
      <c r="DN47" s="141">
        <v>1.0999999999999999E-2</v>
      </c>
      <c r="DO47" s="141">
        <v>1.4E-2</v>
      </c>
      <c r="DP47" s="141">
        <v>1.4E-2</v>
      </c>
      <c r="DQ47" s="198">
        <v>18.252371579047903</v>
      </c>
      <c r="DR47" s="198">
        <f t="shared" si="8"/>
        <v>1303.7408270748501</v>
      </c>
      <c r="DS47" s="198">
        <f t="shared" si="9"/>
        <v>14.341149097823351</v>
      </c>
      <c r="DT47" s="198">
        <f t="shared" si="115"/>
        <v>1.216824771936527</v>
      </c>
      <c r="DU47" s="198">
        <f t="shared" si="116"/>
        <v>1.4040285830036847</v>
      </c>
      <c r="DV47" s="198">
        <f t="shared" si="117"/>
        <v>13.124324325886825</v>
      </c>
      <c r="DW47" s="198">
        <f t="shared" si="118"/>
        <v>15.745177680827036</v>
      </c>
      <c r="DY47" s="184">
        <v>3.5995370370370369E-3</v>
      </c>
      <c r="DZ47" s="336">
        <f t="shared" ref="DZ47:DZ57" si="165">DATE(2023,12,19) + DY47</f>
        <v>45279.003599537034</v>
      </c>
      <c r="EA47" s="141" t="s">
        <v>366</v>
      </c>
      <c r="EB47" s="141">
        <v>1.0999999999999999E-2</v>
      </c>
      <c r="EC47" s="141">
        <v>1.4E-2</v>
      </c>
      <c r="ED47" s="141">
        <v>1.4E-2</v>
      </c>
      <c r="EE47" s="198">
        <v>15.727321683690167</v>
      </c>
      <c r="EF47" s="198">
        <f t="shared" si="120"/>
        <v>1123.3801202635834</v>
      </c>
      <c r="EG47" s="198">
        <f t="shared" si="121"/>
        <v>12.357181322899416</v>
      </c>
      <c r="EH47" s="198">
        <f t="shared" si="122"/>
        <v>1.0484881122460112</v>
      </c>
      <c r="EI47" s="198">
        <f t="shared" si="123"/>
        <v>1.2097939756684744</v>
      </c>
      <c r="EJ47" s="198">
        <f t="shared" si="124"/>
        <v>11.308693210653406</v>
      </c>
      <c r="EK47" s="198">
        <f t="shared" si="125"/>
        <v>13.56697529856789</v>
      </c>
      <c r="EM47">
        <v>13.156718713043137</v>
      </c>
      <c r="EN47" s="306">
        <f t="shared" si="78"/>
        <v>15.745177680827036</v>
      </c>
      <c r="EO47" s="306">
        <f t="shared" si="79"/>
        <v>11.308693210653406</v>
      </c>
      <c r="EP47">
        <v>14.44478907655785</v>
      </c>
      <c r="EQ47">
        <v>12.040391064663719</v>
      </c>
      <c r="ER47" s="306">
        <f t="shared" si="80"/>
        <v>1.3003886042691857</v>
      </c>
      <c r="ES47" s="306">
        <f t="shared" si="81"/>
        <v>0.73169785401031362</v>
      </c>
      <c r="EW47" s="324">
        <v>0.95968749999999992</v>
      </c>
      <c r="EX47" s="335">
        <f t="shared" si="82"/>
        <v>45278.959687499999</v>
      </c>
      <c r="EY47" s="314" t="s">
        <v>370</v>
      </c>
      <c r="EZ47" s="314">
        <v>8.9999999999999993E-3</v>
      </c>
      <c r="FA47" s="314">
        <v>3.7999999999999999E-2</v>
      </c>
      <c r="FB47" s="314">
        <v>3.7999999999999999E-2</v>
      </c>
      <c r="FC47" s="328">
        <v>176.87303272970689</v>
      </c>
      <c r="FD47" s="315">
        <f t="shared" si="20"/>
        <v>4654.5534928870238</v>
      </c>
      <c r="FE47" s="315">
        <f t="shared" si="21"/>
        <v>41.890981435983214</v>
      </c>
      <c r="FF47" s="315">
        <f t="shared" si="136"/>
        <v>4.5352059674283822</v>
      </c>
      <c r="FG47" s="315">
        <f t="shared" si="137"/>
        <v>4.7803522359380244</v>
      </c>
      <c r="FH47" s="315">
        <f t="shared" si="138"/>
        <v>37.355775468554832</v>
      </c>
      <c r="FI47" s="315">
        <f t="shared" si="139"/>
        <v>46.671333671921239</v>
      </c>
      <c r="FK47" s="324">
        <v>0.95968749999999992</v>
      </c>
      <c r="FL47" s="335">
        <f t="shared" si="140"/>
        <v>45278.959687499999</v>
      </c>
      <c r="FM47" s="314" t="s">
        <v>370</v>
      </c>
      <c r="FN47" s="314">
        <v>8.9999999999999993E-3</v>
      </c>
      <c r="FO47" s="314">
        <v>3.7999999999999999E-2</v>
      </c>
      <c r="FP47" s="314">
        <v>3.7999999999999999E-2</v>
      </c>
      <c r="FQ47" s="328">
        <v>152.09666357950175</v>
      </c>
      <c r="FR47" s="315">
        <f t="shared" si="141"/>
        <v>4002.5437784079409</v>
      </c>
      <c r="FS47" s="315">
        <f t="shared" si="142"/>
        <v>36.022894005671468</v>
      </c>
      <c r="FT47" s="315">
        <f t="shared" si="143"/>
        <v>3.8999144507564552</v>
      </c>
      <c r="FU47" s="315">
        <f t="shared" si="144"/>
        <v>4.1107206372838307</v>
      </c>
      <c r="FV47" s="315">
        <f t="shared" si="145"/>
        <v>32.122979554915013</v>
      </c>
      <c r="FW47" s="315">
        <f t="shared" si="146"/>
        <v>40.133614642955301</v>
      </c>
      <c r="FY47">
        <v>39.572746388407545</v>
      </c>
      <c r="FZ47" s="306">
        <f t="shared" si="84"/>
        <v>46.671333671921239</v>
      </c>
      <c r="GA47" s="306">
        <f t="shared" si="85"/>
        <v>32.122979554915013</v>
      </c>
      <c r="GB47">
        <v>44.088555285583183</v>
      </c>
      <c r="GC47">
        <v>35.288517434676812</v>
      </c>
      <c r="GD47" s="306">
        <f t="shared" si="86"/>
        <v>2.582778386338056</v>
      </c>
      <c r="GE47" s="306">
        <f t="shared" si="87"/>
        <v>3.1655378797617999</v>
      </c>
      <c r="GI47" s="325">
        <v>0.96182870370370377</v>
      </c>
      <c r="GJ47" s="334">
        <f t="shared" si="104"/>
        <v>45278.961828703701</v>
      </c>
      <c r="GK47" s="316" t="s">
        <v>372</v>
      </c>
      <c r="GL47" s="316">
        <v>0.01</v>
      </c>
      <c r="GM47" s="316">
        <v>0.02</v>
      </c>
      <c r="GN47" s="316">
        <v>2.3E-2</v>
      </c>
      <c r="GO47" s="366">
        <v>68.670762631174611</v>
      </c>
      <c r="GP47" s="317">
        <f t="shared" si="32"/>
        <v>2985.6853317902005</v>
      </c>
      <c r="GQ47" s="317">
        <f t="shared" si="33"/>
        <v>29.856853317902004</v>
      </c>
      <c r="GR47" s="317">
        <f t="shared" si="153"/>
        <v>2.861281776298942</v>
      </c>
      <c r="GS47" s="317">
        <f t="shared" si="154"/>
        <v>3.1213983014170279</v>
      </c>
      <c r="GT47" s="317">
        <f t="shared" si="155"/>
        <v>26.995571541603063</v>
      </c>
      <c r="GU47" s="317">
        <f t="shared" si="156"/>
        <v>32.978251619319032</v>
      </c>
      <c r="GW47" s="325">
        <v>0.96182870370370377</v>
      </c>
      <c r="GX47" s="334">
        <f t="shared" si="157"/>
        <v>45278.961828703701</v>
      </c>
      <c r="GY47" s="316" t="s">
        <v>372</v>
      </c>
      <c r="GZ47" s="316">
        <v>0.01</v>
      </c>
      <c r="HA47" s="316">
        <v>0.02</v>
      </c>
      <c r="HB47" s="316">
        <v>2.3E-2</v>
      </c>
      <c r="HC47" s="366">
        <v>60.37134478481817</v>
      </c>
      <c r="HD47" s="317">
        <f t="shared" si="158"/>
        <v>2624.84107760079</v>
      </c>
      <c r="HE47" s="317">
        <f t="shared" si="159"/>
        <v>26.248410776007901</v>
      </c>
      <c r="HF47" s="317">
        <f t="shared" si="160"/>
        <v>2.5154726993674235</v>
      </c>
      <c r="HG47" s="317">
        <f t="shared" si="161"/>
        <v>2.7441520356735531</v>
      </c>
      <c r="HH47" s="317">
        <f t="shared" si="162"/>
        <v>23.73293807664048</v>
      </c>
      <c r="HI47" s="317">
        <f t="shared" si="163"/>
        <v>28.992562811681456</v>
      </c>
      <c r="HK47">
        <v>28.096441024158679</v>
      </c>
      <c r="HL47" s="306">
        <f t="shared" si="88"/>
        <v>32.978251619319032</v>
      </c>
      <c r="HM47" s="306">
        <f t="shared" si="89"/>
        <v>23.73293807664048</v>
      </c>
      <c r="HN47">
        <v>31.033796222138903</v>
      </c>
      <c r="HO47">
        <v>25.403865426010139</v>
      </c>
      <c r="HP47" s="306">
        <f t="shared" si="90"/>
        <v>1.9444553971801284</v>
      </c>
      <c r="HQ47" s="306">
        <f t="shared" si="91"/>
        <v>1.6709273493696593</v>
      </c>
    </row>
    <row r="48" spans="1:225" x14ac:dyDescent="0.25">
      <c r="A48" s="322">
        <v>0.9723032407407407</v>
      </c>
      <c r="B48" s="339">
        <f t="shared" si="44"/>
        <v>45278.972303240742</v>
      </c>
      <c r="C48" s="309" t="s">
        <v>311</v>
      </c>
      <c r="D48" s="309">
        <v>7.0000000000000001E-3</v>
      </c>
      <c r="E48" s="309">
        <v>3.0000000000000001E-3</v>
      </c>
      <c r="F48" s="309">
        <v>3.0000000000000001E-3</v>
      </c>
      <c r="G48" s="318">
        <v>8.546236343967875</v>
      </c>
      <c r="H48" s="309">
        <f t="shared" si="45"/>
        <v>2848.7454479892917</v>
      </c>
      <c r="I48" s="309">
        <f t="shared" si="150"/>
        <v>19.941218135925041</v>
      </c>
      <c r="J48" s="309">
        <f t="shared" si="126"/>
        <v>2.1365590859919688</v>
      </c>
      <c r="K48" s="309">
        <f t="shared" si="127"/>
        <v>4.2731181719839375</v>
      </c>
      <c r="L48" s="309">
        <f t="shared" si="128"/>
        <v>17.804659049933072</v>
      </c>
      <c r="M48" s="309">
        <f t="shared" si="129"/>
        <v>24.21433630790898</v>
      </c>
      <c r="O48" s="322">
        <v>0.9723032407407407</v>
      </c>
      <c r="P48" s="339">
        <f t="shared" si="130"/>
        <v>45278.972303240742</v>
      </c>
      <c r="Q48" s="309" t="s">
        <v>311</v>
      </c>
      <c r="R48" s="309">
        <v>7.0000000000000001E-3</v>
      </c>
      <c r="S48" s="309">
        <v>3.0000000000000001E-3</v>
      </c>
      <c r="T48" s="309">
        <v>3.0000000000000001E-3</v>
      </c>
      <c r="U48" s="318">
        <v>6.3959815778867295</v>
      </c>
      <c r="V48" s="309">
        <f t="shared" si="131"/>
        <v>2131.9938592955764</v>
      </c>
      <c r="W48" s="309">
        <f t="shared" si="151"/>
        <v>14.923957015069035</v>
      </c>
      <c r="X48" s="309">
        <f t="shared" si="132"/>
        <v>1.5989953944716824</v>
      </c>
      <c r="Y48" s="309">
        <f t="shared" si="133"/>
        <v>3.1979907889433647</v>
      </c>
      <c r="Z48" s="309">
        <f t="shared" si="134"/>
        <v>13.324961620597353</v>
      </c>
      <c r="AA48" s="309">
        <f t="shared" si="135"/>
        <v>18.1219478040124</v>
      </c>
      <c r="AC48">
        <v>18.34765380990196</v>
      </c>
      <c r="AD48">
        <f t="shared" si="48"/>
        <v>24.21433630790898</v>
      </c>
      <c r="AE48">
        <f t="shared" si="49"/>
        <v>13.324961620597353</v>
      </c>
      <c r="AF48">
        <v>22.27929391202381</v>
      </c>
      <c r="AG48">
        <v>16.381833758841037</v>
      </c>
      <c r="AH48" s="306">
        <f t="shared" si="50"/>
        <v>1.9350423958851692</v>
      </c>
      <c r="AI48" s="306">
        <f t="shared" si="51"/>
        <v>3.0568721382436834</v>
      </c>
      <c r="AJ48" s="306"/>
      <c r="AM48" s="340">
        <v>0.98965277777777771</v>
      </c>
      <c r="AN48" s="341">
        <f t="shared" si="113"/>
        <v>45278.989652777775</v>
      </c>
      <c r="AO48" s="342" t="s">
        <v>324</v>
      </c>
      <c r="AP48" s="342">
        <v>5.0000000000000001E-3</v>
      </c>
      <c r="AQ48" s="342">
        <v>1.4999999999999999E-2</v>
      </c>
      <c r="AR48" s="342">
        <v>1.4999999999999999E-2</v>
      </c>
      <c r="AS48" s="343">
        <v>36.958977416408857</v>
      </c>
      <c r="AT48" s="343">
        <f t="shared" si="52"/>
        <v>2463.9318277605907</v>
      </c>
      <c r="AU48" s="343">
        <f t="shared" si="53"/>
        <v>12.319659138802955</v>
      </c>
      <c r="AV48" s="343">
        <f t="shared" si="54"/>
        <v>2.3099360885255535</v>
      </c>
      <c r="AW48" s="343">
        <f t="shared" si="55"/>
        <v>2.6399269583149185</v>
      </c>
      <c r="AX48" s="343">
        <f t="shared" si="56"/>
        <v>10.009723050277401</v>
      </c>
      <c r="AY48" s="343">
        <f t="shared" si="57"/>
        <v>14.959586097117873</v>
      </c>
      <c r="BA48" s="340">
        <v>0.98965277777777771</v>
      </c>
      <c r="BB48" s="341">
        <f t="shared" si="114"/>
        <v>45278.989652777775</v>
      </c>
      <c r="BC48" s="342" t="s">
        <v>324</v>
      </c>
      <c r="BD48" s="342">
        <v>5.0000000000000001E-3</v>
      </c>
      <c r="BE48" s="342">
        <v>1.4999999999999999E-2</v>
      </c>
      <c r="BF48" s="342">
        <v>1.4999999999999999E-2</v>
      </c>
      <c r="BG48" s="343">
        <v>32.406150830717571</v>
      </c>
      <c r="BH48" s="343">
        <f t="shared" si="58"/>
        <v>2160.4100553811713</v>
      </c>
      <c r="BI48" s="343">
        <f t="shared" si="59"/>
        <v>10.802050276905858</v>
      </c>
      <c r="BJ48" s="343">
        <f t="shared" si="60"/>
        <v>2.0253844269198482</v>
      </c>
      <c r="BK48" s="343">
        <f t="shared" si="61"/>
        <v>2.3147250593369697</v>
      </c>
      <c r="BL48" s="343">
        <f t="shared" si="62"/>
        <v>8.77666584998601</v>
      </c>
      <c r="BM48" s="343">
        <f t="shared" si="63"/>
        <v>13.116775336242828</v>
      </c>
      <c r="BO48">
        <v>11.752946352727164</v>
      </c>
      <c r="BP48" s="306">
        <f t="shared" si="94"/>
        <v>14.959586097117873</v>
      </c>
      <c r="BQ48" s="306">
        <f t="shared" si="95"/>
        <v>8.77666584998601</v>
      </c>
      <c r="BR48">
        <v>14.271434856882987</v>
      </c>
      <c r="BS48">
        <v>9.549268911590822</v>
      </c>
      <c r="BT48" s="306">
        <f t="shared" si="96"/>
        <v>0.68815124023488572</v>
      </c>
      <c r="BU48" s="306">
        <f t="shared" si="97"/>
        <v>0.77260306160481207</v>
      </c>
      <c r="DK48" s="184">
        <v>7.013888888888889E-3</v>
      </c>
      <c r="DL48" s="336">
        <f t="shared" si="164"/>
        <v>45279.007013888891</v>
      </c>
      <c r="DM48" s="141" t="s">
        <v>366</v>
      </c>
      <c r="DN48" s="141">
        <v>7.0000000000000001E-3</v>
      </c>
      <c r="DO48" s="141">
        <v>1.4E-2</v>
      </c>
      <c r="DP48" s="141">
        <v>1.4E-2</v>
      </c>
      <c r="DQ48" s="198">
        <v>18.252371579047903</v>
      </c>
      <c r="DR48" s="198">
        <f t="shared" si="8"/>
        <v>1303.7408270748501</v>
      </c>
      <c r="DS48" s="198">
        <f t="shared" si="9"/>
        <v>9.1261857895239515</v>
      </c>
      <c r="DT48" s="198">
        <f t="shared" si="115"/>
        <v>1.216824771936527</v>
      </c>
      <c r="DU48" s="198">
        <f t="shared" si="116"/>
        <v>1.4040285830036847</v>
      </c>
      <c r="DV48" s="198">
        <f t="shared" si="117"/>
        <v>7.9093610175874245</v>
      </c>
      <c r="DW48" s="198">
        <f t="shared" si="118"/>
        <v>10.530214372527636</v>
      </c>
      <c r="DY48" s="184">
        <v>7.013888888888889E-3</v>
      </c>
      <c r="DZ48" s="336">
        <f t="shared" si="165"/>
        <v>45279.007013888891</v>
      </c>
      <c r="EA48" s="141" t="s">
        <v>366</v>
      </c>
      <c r="EB48" s="141">
        <v>7.0000000000000001E-3</v>
      </c>
      <c r="EC48" s="141">
        <v>1.4E-2</v>
      </c>
      <c r="ED48" s="141">
        <v>1.4E-2</v>
      </c>
      <c r="EE48" s="198">
        <v>15.727321683690167</v>
      </c>
      <c r="EF48" s="198">
        <f t="shared" si="120"/>
        <v>1123.3801202635834</v>
      </c>
      <c r="EG48" s="198">
        <f t="shared" si="121"/>
        <v>7.8636608418450837</v>
      </c>
      <c r="EH48" s="198">
        <f t="shared" si="122"/>
        <v>1.0484881122460112</v>
      </c>
      <c r="EI48" s="198">
        <f t="shared" si="123"/>
        <v>1.2097939756684744</v>
      </c>
      <c r="EJ48" s="198">
        <f t="shared" si="124"/>
        <v>6.8151727295990723</v>
      </c>
      <c r="EK48" s="198">
        <f t="shared" si="125"/>
        <v>9.0734548175135572</v>
      </c>
      <c r="EM48">
        <v>8.3724573628456334</v>
      </c>
      <c r="EN48" s="306">
        <f t="shared" si="78"/>
        <v>10.530214372527636</v>
      </c>
      <c r="EO48" s="306">
        <f t="shared" si="79"/>
        <v>6.8151727295990723</v>
      </c>
      <c r="EP48">
        <v>9.6605277263603462</v>
      </c>
      <c r="EQ48">
        <v>7.2561297144662156</v>
      </c>
      <c r="ER48" s="306">
        <f t="shared" si="80"/>
        <v>0.86968664616729008</v>
      </c>
      <c r="ES48" s="306">
        <f t="shared" si="81"/>
        <v>0.4409569848671433</v>
      </c>
      <c r="EW48" s="324">
        <v>0.96182870370370377</v>
      </c>
      <c r="EX48" s="335">
        <f t="shared" si="82"/>
        <v>45278.961828703701</v>
      </c>
      <c r="EY48" s="314" t="s">
        <v>370</v>
      </c>
      <c r="EZ48" s="314">
        <v>8.0000000000000002E-3</v>
      </c>
      <c r="FA48" s="314">
        <v>3.7999999999999999E-2</v>
      </c>
      <c r="FB48" s="314">
        <v>3.7999999999999999E-2</v>
      </c>
      <c r="FC48" s="328">
        <v>176.87303272970689</v>
      </c>
      <c r="FD48" s="315">
        <f t="shared" si="20"/>
        <v>4654.5534928870238</v>
      </c>
      <c r="FE48" s="315">
        <f t="shared" si="21"/>
        <v>37.236427943096189</v>
      </c>
      <c r="FF48" s="315">
        <f t="shared" si="136"/>
        <v>4.5352059674283822</v>
      </c>
      <c r="FG48" s="315">
        <f t="shared" si="137"/>
        <v>4.7803522359380244</v>
      </c>
      <c r="FH48" s="315">
        <f t="shared" si="138"/>
        <v>32.701221975667806</v>
      </c>
      <c r="FI48" s="315">
        <f t="shared" si="139"/>
        <v>42.016780179034214</v>
      </c>
      <c r="FK48" s="324">
        <v>0.96182870370370377</v>
      </c>
      <c r="FL48" s="335">
        <f t="shared" si="140"/>
        <v>45278.961828703701</v>
      </c>
      <c r="FM48" s="314" t="s">
        <v>370</v>
      </c>
      <c r="FN48" s="314">
        <v>8.0000000000000002E-3</v>
      </c>
      <c r="FO48" s="314">
        <v>3.7999999999999999E-2</v>
      </c>
      <c r="FP48" s="314">
        <v>3.7999999999999999E-2</v>
      </c>
      <c r="FQ48" s="328">
        <v>152.09666357950175</v>
      </c>
      <c r="FR48" s="315">
        <f t="shared" si="141"/>
        <v>4002.5437784079409</v>
      </c>
      <c r="FS48" s="315">
        <f t="shared" si="142"/>
        <v>32.020350227263528</v>
      </c>
      <c r="FT48" s="315">
        <f t="shared" si="143"/>
        <v>3.8999144507564552</v>
      </c>
      <c r="FU48" s="315">
        <f t="shared" si="144"/>
        <v>4.1107206372838307</v>
      </c>
      <c r="FV48" s="315">
        <f t="shared" si="145"/>
        <v>28.120435776507072</v>
      </c>
      <c r="FW48" s="315">
        <f t="shared" si="146"/>
        <v>36.131070864547361</v>
      </c>
      <c r="FY48">
        <v>35.175774567473375</v>
      </c>
      <c r="FZ48" s="306">
        <f t="shared" si="84"/>
        <v>42.016780179034214</v>
      </c>
      <c r="GA48" s="306">
        <f t="shared" si="85"/>
        <v>28.120435776507072</v>
      </c>
      <c r="GB48">
        <v>39.691583464649014</v>
      </c>
      <c r="GC48">
        <v>30.891545613742643</v>
      </c>
      <c r="GD48" s="306">
        <f t="shared" si="86"/>
        <v>2.3251967143851999</v>
      </c>
      <c r="GE48" s="306">
        <f t="shared" si="87"/>
        <v>2.7711098372355707</v>
      </c>
      <c r="GI48" s="325">
        <v>0.96237268518518515</v>
      </c>
      <c r="GJ48" s="334">
        <f t="shared" si="104"/>
        <v>45278.962372685186</v>
      </c>
      <c r="GK48" s="316" t="s">
        <v>372</v>
      </c>
      <c r="GL48" s="316">
        <v>0.01</v>
      </c>
      <c r="GM48" s="316">
        <v>2.3E-2</v>
      </c>
      <c r="GN48" s="316">
        <v>2.3E-2</v>
      </c>
      <c r="GO48" s="366">
        <v>68.670762631174611</v>
      </c>
      <c r="GP48" s="317">
        <f t="shared" si="32"/>
        <v>2985.6853317902005</v>
      </c>
      <c r="GQ48" s="317">
        <f t="shared" si="33"/>
        <v>29.856853317902004</v>
      </c>
      <c r="GR48" s="317">
        <f t="shared" si="153"/>
        <v>2.861281776298942</v>
      </c>
      <c r="GS48" s="317">
        <f t="shared" si="154"/>
        <v>3.1213983014170279</v>
      </c>
      <c r="GT48" s="317">
        <f t="shared" si="155"/>
        <v>26.995571541603063</v>
      </c>
      <c r="GU48" s="317">
        <f t="shared" si="156"/>
        <v>32.978251619319032</v>
      </c>
      <c r="GW48" s="325">
        <v>0.96237268518518515</v>
      </c>
      <c r="GX48" s="334">
        <f t="shared" si="157"/>
        <v>45278.962372685186</v>
      </c>
      <c r="GY48" s="316" t="s">
        <v>372</v>
      </c>
      <c r="GZ48" s="316">
        <v>0.01</v>
      </c>
      <c r="HA48" s="316">
        <v>2.3E-2</v>
      </c>
      <c r="HB48" s="316">
        <v>2.3E-2</v>
      </c>
      <c r="HC48" s="366">
        <v>60.37134478481817</v>
      </c>
      <c r="HD48" s="317">
        <f t="shared" si="158"/>
        <v>2624.84107760079</v>
      </c>
      <c r="HE48" s="317">
        <f t="shared" si="159"/>
        <v>26.248410776007901</v>
      </c>
      <c r="HF48" s="317">
        <f t="shared" si="160"/>
        <v>2.5154726993674235</v>
      </c>
      <c r="HG48" s="317">
        <f t="shared" si="161"/>
        <v>2.7441520356735531</v>
      </c>
      <c r="HH48" s="317">
        <f t="shared" si="162"/>
        <v>23.73293807664048</v>
      </c>
      <c r="HI48" s="317">
        <f t="shared" si="163"/>
        <v>28.992562811681456</v>
      </c>
      <c r="HK48">
        <v>28.096441024158679</v>
      </c>
      <c r="HL48" s="306">
        <f t="shared" si="88"/>
        <v>32.978251619319032</v>
      </c>
      <c r="HM48" s="306">
        <f t="shared" si="89"/>
        <v>23.73293807664048</v>
      </c>
      <c r="HN48">
        <v>31.033796222138903</v>
      </c>
      <c r="HO48">
        <v>25.403865426010139</v>
      </c>
      <c r="HP48" s="306">
        <f t="shared" si="90"/>
        <v>1.9444553971801284</v>
      </c>
      <c r="HQ48" s="306">
        <f t="shared" si="91"/>
        <v>1.6709273493696593</v>
      </c>
    </row>
    <row r="49" spans="1:225" x14ac:dyDescent="0.25">
      <c r="A49" s="322">
        <v>0.97582175925925929</v>
      </c>
      <c r="B49" s="339">
        <f t="shared" si="44"/>
        <v>45278.975821759261</v>
      </c>
      <c r="C49" s="309" t="s">
        <v>311</v>
      </c>
      <c r="D49" s="309">
        <v>7.0000000000000001E-3</v>
      </c>
      <c r="E49" s="309">
        <v>3.0000000000000001E-3</v>
      </c>
      <c r="F49" s="309">
        <v>3.0000000000000001E-3</v>
      </c>
      <c r="G49" s="318">
        <v>8.546236343967875</v>
      </c>
      <c r="H49" s="309">
        <f t="shared" si="45"/>
        <v>2848.7454479892917</v>
      </c>
      <c r="I49" s="309">
        <f t="shared" si="150"/>
        <v>19.941218135925041</v>
      </c>
      <c r="J49" s="309">
        <f t="shared" si="126"/>
        <v>2.1365590859919688</v>
      </c>
      <c r="K49" s="309">
        <f t="shared" si="127"/>
        <v>4.2731181719839375</v>
      </c>
      <c r="L49" s="309">
        <f t="shared" si="128"/>
        <v>17.804659049933072</v>
      </c>
      <c r="M49" s="309">
        <f t="shared" si="129"/>
        <v>24.21433630790898</v>
      </c>
      <c r="O49" s="322">
        <v>0.97582175925925929</v>
      </c>
      <c r="P49" s="339">
        <f t="shared" si="130"/>
        <v>45278.975821759261</v>
      </c>
      <c r="Q49" s="309" t="s">
        <v>311</v>
      </c>
      <c r="R49" s="309">
        <v>7.0000000000000001E-3</v>
      </c>
      <c r="S49" s="309">
        <v>3.0000000000000001E-3</v>
      </c>
      <c r="T49" s="309">
        <v>3.0000000000000001E-3</v>
      </c>
      <c r="U49" s="318">
        <v>6.3959815778867295</v>
      </c>
      <c r="V49" s="309">
        <f t="shared" si="131"/>
        <v>2131.9938592955764</v>
      </c>
      <c r="W49" s="309">
        <f t="shared" si="151"/>
        <v>14.923957015069035</v>
      </c>
      <c r="X49" s="309">
        <f t="shared" si="132"/>
        <v>1.5989953944716824</v>
      </c>
      <c r="Y49" s="309">
        <f t="shared" si="133"/>
        <v>3.1979907889433647</v>
      </c>
      <c r="Z49" s="309">
        <f t="shared" si="134"/>
        <v>13.324961620597353</v>
      </c>
      <c r="AA49" s="309">
        <f t="shared" si="135"/>
        <v>18.1219478040124</v>
      </c>
      <c r="AC49">
        <v>18.34765380990196</v>
      </c>
      <c r="AD49">
        <f t="shared" si="48"/>
        <v>24.21433630790898</v>
      </c>
      <c r="AE49">
        <f t="shared" si="49"/>
        <v>13.324961620597353</v>
      </c>
      <c r="AF49">
        <v>22.27929391202381</v>
      </c>
      <c r="AG49">
        <v>16.381833758841037</v>
      </c>
      <c r="AH49" s="306">
        <f t="shared" si="50"/>
        <v>1.9350423958851692</v>
      </c>
      <c r="AI49" s="306">
        <f t="shared" si="51"/>
        <v>3.0568721382436834</v>
      </c>
      <c r="AJ49" s="306"/>
      <c r="AM49" s="340">
        <v>0.99318287037037034</v>
      </c>
      <c r="AN49" s="341">
        <f t="shared" si="113"/>
        <v>45278.99318287037</v>
      </c>
      <c r="AO49" s="342" t="s">
        <v>324</v>
      </c>
      <c r="AP49" s="342">
        <v>5.0000000000000001E-3</v>
      </c>
      <c r="AQ49" s="342">
        <v>1.4999999999999999E-2</v>
      </c>
      <c r="AR49" s="342">
        <v>1.4999999999999999E-2</v>
      </c>
      <c r="AS49" s="343">
        <v>36.958977416408857</v>
      </c>
      <c r="AT49" s="343">
        <f t="shared" si="52"/>
        <v>2463.9318277605907</v>
      </c>
      <c r="AU49" s="343">
        <f t="shared" si="53"/>
        <v>12.319659138802955</v>
      </c>
      <c r="AV49" s="343">
        <f t="shared" si="54"/>
        <v>2.3099360885255535</v>
      </c>
      <c r="AW49" s="343">
        <f t="shared" si="55"/>
        <v>2.6399269583149185</v>
      </c>
      <c r="AX49" s="343">
        <f t="shared" si="56"/>
        <v>10.009723050277401</v>
      </c>
      <c r="AY49" s="343">
        <f t="shared" si="57"/>
        <v>14.959586097117873</v>
      </c>
      <c r="BA49" s="340">
        <v>0.99318287037037034</v>
      </c>
      <c r="BB49" s="341">
        <f t="shared" si="114"/>
        <v>45278.99318287037</v>
      </c>
      <c r="BC49" s="342" t="s">
        <v>324</v>
      </c>
      <c r="BD49" s="342">
        <v>5.0000000000000001E-3</v>
      </c>
      <c r="BE49" s="342">
        <v>1.4999999999999999E-2</v>
      </c>
      <c r="BF49" s="342">
        <v>1.4999999999999999E-2</v>
      </c>
      <c r="BG49" s="343">
        <v>32.406150830717571</v>
      </c>
      <c r="BH49" s="343">
        <f t="shared" si="58"/>
        <v>2160.4100553811713</v>
      </c>
      <c r="BI49" s="343">
        <f t="shared" si="59"/>
        <v>10.802050276905858</v>
      </c>
      <c r="BJ49" s="343">
        <f t="shared" si="60"/>
        <v>2.0253844269198482</v>
      </c>
      <c r="BK49" s="343">
        <f t="shared" si="61"/>
        <v>2.3147250593369697</v>
      </c>
      <c r="BL49" s="343">
        <f t="shared" si="62"/>
        <v>8.77666584998601</v>
      </c>
      <c r="BM49" s="343">
        <f t="shared" si="63"/>
        <v>13.116775336242828</v>
      </c>
      <c r="BO49">
        <v>11.752946352727164</v>
      </c>
      <c r="BP49" s="306">
        <f t="shared" si="94"/>
        <v>14.959586097117873</v>
      </c>
      <c r="BQ49" s="306">
        <f t="shared" si="95"/>
        <v>8.77666584998601</v>
      </c>
      <c r="BR49">
        <v>14.271434856882987</v>
      </c>
      <c r="BS49">
        <v>9.549268911590822</v>
      </c>
      <c r="BT49" s="306">
        <f t="shared" si="96"/>
        <v>0.68815124023488572</v>
      </c>
      <c r="BU49" s="306">
        <f t="shared" si="97"/>
        <v>0.77260306160481207</v>
      </c>
      <c r="DK49" s="184">
        <v>1.0520833333333333E-2</v>
      </c>
      <c r="DL49" s="336">
        <f t="shared" si="164"/>
        <v>45279.010520833333</v>
      </c>
      <c r="DM49" s="141" t="s">
        <v>366</v>
      </c>
      <c r="DN49" s="141">
        <v>5.0000000000000001E-3</v>
      </c>
      <c r="DO49" s="141">
        <v>1.4E-2</v>
      </c>
      <c r="DP49" s="141">
        <v>1.4E-2</v>
      </c>
      <c r="DQ49" s="198">
        <v>18.252371579047903</v>
      </c>
      <c r="DR49" s="198">
        <f t="shared" si="8"/>
        <v>1303.7408270748501</v>
      </c>
      <c r="DS49" s="198">
        <f t="shared" si="9"/>
        <v>6.518704135374251</v>
      </c>
      <c r="DT49" s="198">
        <f t="shared" si="115"/>
        <v>1.216824771936527</v>
      </c>
      <c r="DU49" s="198">
        <f t="shared" si="116"/>
        <v>1.4040285830036847</v>
      </c>
      <c r="DV49" s="198">
        <f t="shared" si="117"/>
        <v>5.3018793634377239</v>
      </c>
      <c r="DW49" s="198">
        <f t="shared" si="118"/>
        <v>7.9227327183779357</v>
      </c>
      <c r="DY49" s="184">
        <v>1.0520833333333333E-2</v>
      </c>
      <c r="DZ49" s="336">
        <f t="shared" si="165"/>
        <v>45279.010520833333</v>
      </c>
      <c r="EA49" s="141" t="s">
        <v>366</v>
      </c>
      <c r="EB49" s="141">
        <v>5.0000000000000001E-3</v>
      </c>
      <c r="EC49" s="141">
        <v>1.4E-2</v>
      </c>
      <c r="ED49" s="141">
        <v>1.4E-2</v>
      </c>
      <c r="EE49" s="198">
        <v>15.727321683690167</v>
      </c>
      <c r="EF49" s="198">
        <f t="shared" si="120"/>
        <v>1123.3801202635834</v>
      </c>
      <c r="EG49" s="198">
        <f t="shared" si="121"/>
        <v>5.6169006013179175</v>
      </c>
      <c r="EH49" s="198">
        <f t="shared" si="122"/>
        <v>1.0484881122460112</v>
      </c>
      <c r="EI49" s="198">
        <f t="shared" si="123"/>
        <v>1.2097939756684744</v>
      </c>
      <c r="EJ49" s="198">
        <f t="shared" si="124"/>
        <v>4.568412489071906</v>
      </c>
      <c r="EK49" s="198">
        <f t="shared" si="125"/>
        <v>6.8266945769863918</v>
      </c>
      <c r="EM49">
        <v>5.9803266877468815</v>
      </c>
      <c r="EN49" s="306">
        <f t="shared" si="78"/>
        <v>7.9227327183779357</v>
      </c>
      <c r="EO49" s="306">
        <f t="shared" si="79"/>
        <v>4.568412489071906</v>
      </c>
      <c r="EP49">
        <v>7.2683970512615943</v>
      </c>
      <c r="EQ49">
        <v>4.8639990393674637</v>
      </c>
      <c r="ER49" s="306">
        <f t="shared" si="80"/>
        <v>0.65433566711634139</v>
      </c>
      <c r="ES49" s="306">
        <f t="shared" si="81"/>
        <v>0.29558655029555769</v>
      </c>
      <c r="EW49" s="324">
        <v>0.96534722222222225</v>
      </c>
      <c r="EX49" s="335">
        <f t="shared" si="82"/>
        <v>45278.96534722222</v>
      </c>
      <c r="EY49" s="314" t="s">
        <v>370</v>
      </c>
      <c r="EZ49" s="314">
        <v>1.2E-2</v>
      </c>
      <c r="FA49" s="314">
        <v>3.7999999999999999E-2</v>
      </c>
      <c r="FB49" s="314">
        <v>3.7999999999999999E-2</v>
      </c>
      <c r="FC49" s="328">
        <v>176.87303272970689</v>
      </c>
      <c r="FD49" s="315">
        <f t="shared" si="20"/>
        <v>4654.5534928870238</v>
      </c>
      <c r="FE49" s="315">
        <f t="shared" si="21"/>
        <v>55.85464191464429</v>
      </c>
      <c r="FF49" s="315">
        <f t="shared" si="136"/>
        <v>4.5352059674283822</v>
      </c>
      <c r="FG49" s="315">
        <f t="shared" si="137"/>
        <v>4.7803522359380244</v>
      </c>
      <c r="FH49" s="315">
        <f t="shared" si="138"/>
        <v>51.319435947215908</v>
      </c>
      <c r="FI49" s="315">
        <f t="shared" si="139"/>
        <v>60.634994150582315</v>
      </c>
      <c r="FK49" s="324">
        <v>0.96534722222222225</v>
      </c>
      <c r="FL49" s="335">
        <f t="shared" si="140"/>
        <v>45278.96534722222</v>
      </c>
      <c r="FM49" s="314" t="s">
        <v>370</v>
      </c>
      <c r="FN49" s="314">
        <v>1.2E-2</v>
      </c>
      <c r="FO49" s="314">
        <v>3.7999999999999999E-2</v>
      </c>
      <c r="FP49" s="314">
        <v>3.7999999999999999E-2</v>
      </c>
      <c r="FQ49" s="328">
        <v>152.09666357950175</v>
      </c>
      <c r="FR49" s="315">
        <f t="shared" si="141"/>
        <v>4002.5437784079409</v>
      </c>
      <c r="FS49" s="315">
        <f t="shared" si="142"/>
        <v>48.030525340895288</v>
      </c>
      <c r="FT49" s="315">
        <f t="shared" si="143"/>
        <v>3.8999144507564552</v>
      </c>
      <c r="FU49" s="315">
        <f t="shared" si="144"/>
        <v>4.1107206372838307</v>
      </c>
      <c r="FV49" s="315">
        <f t="shared" si="145"/>
        <v>44.130610890138833</v>
      </c>
      <c r="FW49" s="315">
        <f t="shared" si="146"/>
        <v>52.141245978179121</v>
      </c>
      <c r="FY49">
        <v>52.76366185121006</v>
      </c>
      <c r="FZ49" s="306">
        <f t="shared" si="84"/>
        <v>60.634994150582315</v>
      </c>
      <c r="GA49" s="306">
        <f t="shared" si="85"/>
        <v>44.130610890138833</v>
      </c>
      <c r="GB49">
        <v>57.279470748385698</v>
      </c>
      <c r="GC49">
        <v>48.479432897479327</v>
      </c>
      <c r="GD49" s="306">
        <f t="shared" si="86"/>
        <v>3.3555234021966172</v>
      </c>
      <c r="GE49" s="306">
        <f t="shared" si="87"/>
        <v>4.3488220073404946</v>
      </c>
      <c r="GI49" s="325">
        <v>0.96534722222222225</v>
      </c>
      <c r="GJ49" s="334">
        <f t="shared" si="104"/>
        <v>45278.96534722222</v>
      </c>
      <c r="GK49" s="316" t="s">
        <v>372</v>
      </c>
      <c r="GL49" s="316">
        <v>8.9999999999999993E-3</v>
      </c>
      <c r="GM49" s="316">
        <v>2.3E-2</v>
      </c>
      <c r="GN49" s="316">
        <v>2.3E-2</v>
      </c>
      <c r="GO49" s="366">
        <v>68.670762631174611</v>
      </c>
      <c r="GP49" s="317">
        <f t="shared" si="32"/>
        <v>2985.6853317902005</v>
      </c>
      <c r="GQ49" s="317">
        <f t="shared" si="33"/>
        <v>26.871167986111804</v>
      </c>
      <c r="GR49" s="317">
        <f t="shared" si="153"/>
        <v>2.861281776298942</v>
      </c>
      <c r="GS49" s="317">
        <f t="shared" si="154"/>
        <v>3.1213983014170279</v>
      </c>
      <c r="GT49" s="317">
        <f t="shared" si="155"/>
        <v>24.009886209812862</v>
      </c>
      <c r="GU49" s="317">
        <f t="shared" si="156"/>
        <v>29.992566287528831</v>
      </c>
      <c r="GW49" s="325">
        <v>0.96534722222222225</v>
      </c>
      <c r="GX49" s="334">
        <f t="shared" si="157"/>
        <v>45278.96534722222</v>
      </c>
      <c r="GY49" s="316" t="s">
        <v>372</v>
      </c>
      <c r="GZ49" s="316">
        <v>8.9999999999999993E-3</v>
      </c>
      <c r="HA49" s="316">
        <v>2.3E-2</v>
      </c>
      <c r="HB49" s="316">
        <v>2.3E-2</v>
      </c>
      <c r="HC49" s="366">
        <v>60.37134478481817</v>
      </c>
      <c r="HD49" s="317">
        <f t="shared" si="158"/>
        <v>2624.84107760079</v>
      </c>
      <c r="HE49" s="317">
        <f t="shared" si="159"/>
        <v>23.623569698407106</v>
      </c>
      <c r="HF49" s="317">
        <f t="shared" si="160"/>
        <v>2.5154726993674235</v>
      </c>
      <c r="HG49" s="317">
        <f t="shared" si="161"/>
        <v>2.7441520356735531</v>
      </c>
      <c r="HH49" s="317">
        <f t="shared" si="162"/>
        <v>21.108096999039681</v>
      </c>
      <c r="HI49" s="317">
        <f t="shared" si="163"/>
        <v>26.367721734080661</v>
      </c>
      <c r="HK49">
        <v>25.286796921742809</v>
      </c>
      <c r="HL49" s="306">
        <f t="shared" si="88"/>
        <v>29.992566287528831</v>
      </c>
      <c r="HM49" s="306">
        <f t="shared" si="89"/>
        <v>21.108096999039681</v>
      </c>
      <c r="HN49">
        <v>28.224152119723037</v>
      </c>
      <c r="HO49">
        <v>22.594221323594269</v>
      </c>
      <c r="HP49" s="306">
        <f t="shared" si="90"/>
        <v>1.7684141678057941</v>
      </c>
      <c r="HQ49" s="306">
        <f t="shared" si="91"/>
        <v>1.4861243245545879</v>
      </c>
    </row>
    <row r="50" spans="1:225" x14ac:dyDescent="0.25">
      <c r="A50" s="322">
        <v>0.97920138888888886</v>
      </c>
      <c r="B50" s="339">
        <f t="shared" si="44"/>
        <v>45278.979201388887</v>
      </c>
      <c r="C50" s="309" t="s">
        <v>311</v>
      </c>
      <c r="D50" s="309">
        <v>0.01</v>
      </c>
      <c r="E50" s="309">
        <v>3.0000000000000001E-3</v>
      </c>
      <c r="F50" s="309">
        <v>3.0000000000000001E-3</v>
      </c>
      <c r="G50" s="318">
        <v>8.546236343967875</v>
      </c>
      <c r="H50" s="309">
        <f t="shared" si="45"/>
        <v>2848.7454479892917</v>
      </c>
      <c r="I50" s="309">
        <f t="shared" si="150"/>
        <v>28.487454479892918</v>
      </c>
      <c r="J50" s="309">
        <f t="shared" si="126"/>
        <v>2.1365590859919688</v>
      </c>
      <c r="K50" s="309">
        <f t="shared" si="127"/>
        <v>4.2731181719839375</v>
      </c>
      <c r="L50" s="309">
        <f t="shared" si="128"/>
        <v>26.350895393900949</v>
      </c>
      <c r="M50" s="309">
        <f t="shared" si="129"/>
        <v>32.760572651876856</v>
      </c>
      <c r="O50" s="322">
        <v>0.97920138888888886</v>
      </c>
      <c r="P50" s="339">
        <f t="shared" si="130"/>
        <v>45278.979201388887</v>
      </c>
      <c r="Q50" s="309" t="s">
        <v>311</v>
      </c>
      <c r="R50" s="309">
        <v>0.01</v>
      </c>
      <c r="S50" s="309">
        <v>3.0000000000000001E-3</v>
      </c>
      <c r="T50" s="309">
        <v>3.0000000000000001E-3</v>
      </c>
      <c r="U50" s="318">
        <v>6.3959815778867295</v>
      </c>
      <c r="V50" s="309">
        <f t="shared" si="131"/>
        <v>2131.9938592955764</v>
      </c>
      <c r="W50" s="309">
        <f t="shared" si="151"/>
        <v>21.319938592955765</v>
      </c>
      <c r="X50" s="309">
        <f t="shared" si="132"/>
        <v>1.5989953944716824</v>
      </c>
      <c r="Y50" s="309">
        <f t="shared" si="133"/>
        <v>3.1979907889433647</v>
      </c>
      <c r="Z50" s="309">
        <f t="shared" si="134"/>
        <v>19.720943198484083</v>
      </c>
      <c r="AA50" s="309">
        <f t="shared" si="135"/>
        <v>24.51792938189913</v>
      </c>
      <c r="AC50">
        <v>26.210934014145657</v>
      </c>
      <c r="AD50">
        <f t="shared" si="48"/>
        <v>32.760572651876856</v>
      </c>
      <c r="AE50">
        <f t="shared" si="49"/>
        <v>19.720943198484083</v>
      </c>
      <c r="AF50">
        <v>30.142574116267504</v>
      </c>
      <c r="AG50">
        <v>24.245113963084734</v>
      </c>
      <c r="AH50" s="306">
        <f t="shared" si="50"/>
        <v>2.6179985356093525</v>
      </c>
      <c r="AI50" s="306">
        <f t="shared" si="51"/>
        <v>4.524170764600651</v>
      </c>
      <c r="AJ50" s="306"/>
      <c r="AM50" s="340">
        <v>0.99657407407407417</v>
      </c>
      <c r="AN50" s="341">
        <f t="shared" si="113"/>
        <v>45278.996574074074</v>
      </c>
      <c r="AO50" s="342" t="s">
        <v>324</v>
      </c>
      <c r="AP50" s="342">
        <v>4.0000000000000001E-3</v>
      </c>
      <c r="AQ50" s="342">
        <v>1.4999999999999999E-2</v>
      </c>
      <c r="AR50" s="342">
        <v>1.4999999999999999E-2</v>
      </c>
      <c r="AS50" s="343">
        <v>36.958977416408857</v>
      </c>
      <c r="AT50" s="343">
        <f t="shared" si="52"/>
        <v>2463.9318277605907</v>
      </c>
      <c r="AU50" s="343">
        <f t="shared" si="53"/>
        <v>9.8557273110423633</v>
      </c>
      <c r="AV50" s="343">
        <f t="shared" si="54"/>
        <v>2.3099360885255535</v>
      </c>
      <c r="AW50" s="343">
        <f t="shared" si="55"/>
        <v>2.6399269583149185</v>
      </c>
      <c r="AX50" s="343">
        <f t="shared" si="56"/>
        <v>7.5457912225168098</v>
      </c>
      <c r="AY50" s="343">
        <f t="shared" si="57"/>
        <v>12.495654269357281</v>
      </c>
      <c r="BA50" s="340">
        <v>0.99657407407407417</v>
      </c>
      <c r="BB50" s="341">
        <f t="shared" si="114"/>
        <v>45278.996574074074</v>
      </c>
      <c r="BC50" s="342" t="s">
        <v>324</v>
      </c>
      <c r="BD50" s="342">
        <v>4.0000000000000001E-3</v>
      </c>
      <c r="BE50" s="342">
        <v>1.4999999999999999E-2</v>
      </c>
      <c r="BF50" s="342">
        <v>1.4999999999999999E-2</v>
      </c>
      <c r="BG50" s="343">
        <v>32.406150830717571</v>
      </c>
      <c r="BH50" s="343">
        <f t="shared" si="58"/>
        <v>2160.4100553811713</v>
      </c>
      <c r="BI50" s="343">
        <f t="shared" si="59"/>
        <v>8.6416402215246855</v>
      </c>
      <c r="BJ50" s="343">
        <f t="shared" si="60"/>
        <v>2.0253844269198482</v>
      </c>
      <c r="BK50" s="343">
        <f t="shared" si="61"/>
        <v>2.3147250593369697</v>
      </c>
      <c r="BL50" s="343">
        <f t="shared" si="62"/>
        <v>6.6162557946048377</v>
      </c>
      <c r="BM50" s="343">
        <f t="shared" si="63"/>
        <v>10.956365280861656</v>
      </c>
      <c r="BO50">
        <v>9.4023570821817319</v>
      </c>
      <c r="BP50" s="306">
        <f t="shared" si="94"/>
        <v>12.495654269357281</v>
      </c>
      <c r="BQ50" s="306">
        <f t="shared" si="95"/>
        <v>6.6162557946048377</v>
      </c>
      <c r="BR50">
        <v>11.920845586337553</v>
      </c>
      <c r="BS50">
        <v>7.1986796410453886</v>
      </c>
      <c r="BT50" s="306">
        <f t="shared" si="96"/>
        <v>0.57480868301972876</v>
      </c>
      <c r="BU50" s="306">
        <f t="shared" si="97"/>
        <v>0.5824238464405509</v>
      </c>
      <c r="DK50" s="184">
        <v>1.3958333333333335E-2</v>
      </c>
      <c r="DL50" s="336">
        <f t="shared" si="164"/>
        <v>45279.013958333337</v>
      </c>
      <c r="DM50" s="141" t="s">
        <v>366</v>
      </c>
      <c r="DN50" s="141">
        <v>7.0000000000000001E-3</v>
      </c>
      <c r="DO50" s="141">
        <v>1.4E-2</v>
      </c>
      <c r="DP50" s="141">
        <v>1.4E-2</v>
      </c>
      <c r="DQ50" s="198">
        <v>18.252371579047903</v>
      </c>
      <c r="DR50" s="198">
        <f t="shared" si="8"/>
        <v>1303.7408270748501</v>
      </c>
      <c r="DS50" s="198">
        <f t="shared" si="9"/>
        <v>9.1261857895239515</v>
      </c>
      <c r="DT50" s="198">
        <f t="shared" si="115"/>
        <v>1.216824771936527</v>
      </c>
      <c r="DU50" s="198">
        <f t="shared" si="116"/>
        <v>1.4040285830036847</v>
      </c>
      <c r="DV50" s="198">
        <f t="shared" si="117"/>
        <v>7.9093610175874245</v>
      </c>
      <c r="DW50" s="198">
        <f t="shared" si="118"/>
        <v>10.530214372527636</v>
      </c>
      <c r="DY50" s="184">
        <v>1.3958333333333335E-2</v>
      </c>
      <c r="DZ50" s="336">
        <f t="shared" si="165"/>
        <v>45279.013958333337</v>
      </c>
      <c r="EA50" s="141" t="s">
        <v>366</v>
      </c>
      <c r="EB50" s="141">
        <v>7.0000000000000001E-3</v>
      </c>
      <c r="EC50" s="141">
        <v>1.4E-2</v>
      </c>
      <c r="ED50" s="141">
        <v>1.4E-2</v>
      </c>
      <c r="EE50" s="198">
        <v>15.727321683690167</v>
      </c>
      <c r="EF50" s="198">
        <f t="shared" si="120"/>
        <v>1123.3801202635834</v>
      </c>
      <c r="EG50" s="198">
        <f t="shared" si="121"/>
        <v>7.8636608418450837</v>
      </c>
      <c r="EH50" s="198">
        <f t="shared" si="122"/>
        <v>1.0484881122460112</v>
      </c>
      <c r="EI50" s="198">
        <f t="shared" si="123"/>
        <v>1.2097939756684744</v>
      </c>
      <c r="EJ50" s="198">
        <f t="shared" si="124"/>
        <v>6.8151727295990723</v>
      </c>
      <c r="EK50" s="198">
        <f t="shared" si="125"/>
        <v>9.0734548175135572</v>
      </c>
      <c r="EM50">
        <v>8.3724573628456334</v>
      </c>
      <c r="EN50" s="306">
        <f t="shared" si="78"/>
        <v>10.530214372527636</v>
      </c>
      <c r="EO50" s="306">
        <f t="shared" si="79"/>
        <v>6.8151727295990723</v>
      </c>
      <c r="EP50">
        <v>9.6605277263603462</v>
      </c>
      <c r="EQ50">
        <v>7.2561297144662156</v>
      </c>
      <c r="ER50" s="306">
        <f t="shared" si="80"/>
        <v>0.86968664616729008</v>
      </c>
      <c r="ES50" s="306">
        <f t="shared" si="81"/>
        <v>0.4409569848671433</v>
      </c>
      <c r="EW50" s="324">
        <v>0.96879629629629627</v>
      </c>
      <c r="EX50" s="335">
        <f t="shared" si="82"/>
        <v>45278.9687962963</v>
      </c>
      <c r="EY50" s="314" t="s">
        <v>370</v>
      </c>
      <c r="EZ50" s="314">
        <v>1.2999999999999999E-2</v>
      </c>
      <c r="FA50" s="314">
        <v>3.7999999999999999E-2</v>
      </c>
      <c r="FB50" s="314">
        <v>3.7999999999999999E-2</v>
      </c>
      <c r="FC50" s="328">
        <v>176.87303272970689</v>
      </c>
      <c r="FD50" s="315">
        <f t="shared" si="20"/>
        <v>4654.5534928870238</v>
      </c>
      <c r="FE50" s="315">
        <f t="shared" si="21"/>
        <v>60.509195407531308</v>
      </c>
      <c r="FF50" s="315">
        <f t="shared" si="136"/>
        <v>4.5352059674283822</v>
      </c>
      <c r="FG50" s="315">
        <f t="shared" si="137"/>
        <v>4.7803522359380244</v>
      </c>
      <c r="FH50" s="315">
        <f t="shared" si="138"/>
        <v>55.973989440102926</v>
      </c>
      <c r="FI50" s="315">
        <f t="shared" si="139"/>
        <v>65.289547643469334</v>
      </c>
      <c r="FK50" s="324">
        <v>0.96879629629629627</v>
      </c>
      <c r="FL50" s="335">
        <f t="shared" si="140"/>
        <v>45278.9687962963</v>
      </c>
      <c r="FM50" s="314" t="s">
        <v>370</v>
      </c>
      <c r="FN50" s="314">
        <v>1.2999999999999999E-2</v>
      </c>
      <c r="FO50" s="314">
        <v>3.7999999999999999E-2</v>
      </c>
      <c r="FP50" s="314">
        <v>3.7999999999999999E-2</v>
      </c>
      <c r="FQ50" s="328">
        <v>152.09666357950175</v>
      </c>
      <c r="FR50" s="315">
        <f t="shared" si="141"/>
        <v>4002.5437784079409</v>
      </c>
      <c r="FS50" s="315">
        <f t="shared" si="142"/>
        <v>52.033069119303228</v>
      </c>
      <c r="FT50" s="315">
        <f t="shared" si="143"/>
        <v>3.8999144507564552</v>
      </c>
      <c r="FU50" s="315">
        <f t="shared" si="144"/>
        <v>4.1107206372838307</v>
      </c>
      <c r="FV50" s="315">
        <f t="shared" si="145"/>
        <v>48.133154668546773</v>
      </c>
      <c r="FW50" s="315">
        <f t="shared" si="146"/>
        <v>56.143789756587061</v>
      </c>
      <c r="FY50">
        <v>57.160633672144229</v>
      </c>
      <c r="FZ50" s="306">
        <f t="shared" si="84"/>
        <v>65.289547643469334</v>
      </c>
      <c r="GA50" s="306">
        <f t="shared" si="85"/>
        <v>48.133154668546773</v>
      </c>
      <c r="GB50">
        <v>61.676442569319867</v>
      </c>
      <c r="GC50">
        <v>52.876404718413497</v>
      </c>
      <c r="GD50" s="306">
        <f t="shared" si="86"/>
        <v>3.6131050741494661</v>
      </c>
      <c r="GE50" s="306">
        <f t="shared" si="87"/>
        <v>4.7432500498667238</v>
      </c>
      <c r="GI50" s="325">
        <v>0.96879629629629627</v>
      </c>
      <c r="GJ50" s="334">
        <f t="shared" si="104"/>
        <v>45278.9687962963</v>
      </c>
      <c r="GK50" s="316" t="s">
        <v>372</v>
      </c>
      <c r="GL50" s="316">
        <v>1.2999999999999999E-2</v>
      </c>
      <c r="GM50" s="316">
        <v>2.3E-2</v>
      </c>
      <c r="GN50" s="316">
        <v>2.3E-2</v>
      </c>
      <c r="GO50" s="366">
        <v>68.670762631174611</v>
      </c>
      <c r="GP50" s="317">
        <f t="shared" si="32"/>
        <v>2985.6853317902005</v>
      </c>
      <c r="GQ50" s="317">
        <f t="shared" si="33"/>
        <v>38.813909313272603</v>
      </c>
      <c r="GR50" s="317">
        <f t="shared" si="153"/>
        <v>2.861281776298942</v>
      </c>
      <c r="GS50" s="317">
        <f t="shared" si="154"/>
        <v>3.1213983014170279</v>
      </c>
      <c r="GT50" s="317">
        <f t="shared" si="155"/>
        <v>35.952627536973658</v>
      </c>
      <c r="GU50" s="317">
        <f t="shared" si="156"/>
        <v>41.935307614689634</v>
      </c>
      <c r="GW50" s="325">
        <v>0.96879629629629627</v>
      </c>
      <c r="GX50" s="334">
        <f t="shared" si="157"/>
        <v>45278.9687962963</v>
      </c>
      <c r="GY50" s="316" t="s">
        <v>372</v>
      </c>
      <c r="GZ50" s="316">
        <v>1.2999999999999999E-2</v>
      </c>
      <c r="HA50" s="316">
        <v>2.3E-2</v>
      </c>
      <c r="HB50" s="316">
        <v>2.3E-2</v>
      </c>
      <c r="HC50" s="366">
        <v>60.37134478481817</v>
      </c>
      <c r="HD50" s="317">
        <f t="shared" si="158"/>
        <v>2624.84107760079</v>
      </c>
      <c r="HE50" s="317">
        <f t="shared" si="159"/>
        <v>34.122934008810269</v>
      </c>
      <c r="HF50" s="317">
        <f t="shared" si="160"/>
        <v>2.5154726993674235</v>
      </c>
      <c r="HG50" s="317">
        <f t="shared" si="161"/>
        <v>2.7441520356735531</v>
      </c>
      <c r="HH50" s="317">
        <f t="shared" si="162"/>
        <v>31.607461309442847</v>
      </c>
      <c r="HI50" s="317">
        <f t="shared" si="163"/>
        <v>36.86708604448382</v>
      </c>
      <c r="HK50">
        <v>36.525373331406286</v>
      </c>
      <c r="HL50" s="306">
        <f t="shared" si="88"/>
        <v>41.935307614689634</v>
      </c>
      <c r="HM50" s="306">
        <f t="shared" si="89"/>
        <v>31.607461309442847</v>
      </c>
      <c r="HN50">
        <v>39.46272852938651</v>
      </c>
      <c r="HO50">
        <v>33.832797733257749</v>
      </c>
      <c r="HP50" s="306">
        <f t="shared" si="90"/>
        <v>2.4725790853031242</v>
      </c>
      <c r="HQ50" s="306">
        <f t="shared" si="91"/>
        <v>2.2253364238149018</v>
      </c>
    </row>
    <row r="51" spans="1:225" x14ac:dyDescent="0.25">
      <c r="A51" s="322">
        <v>0.98271990740740733</v>
      </c>
      <c r="B51" s="339">
        <f t="shared" si="44"/>
        <v>45278.982719907406</v>
      </c>
      <c r="C51" s="309" t="s">
        <v>311</v>
      </c>
      <c r="D51" s="309">
        <v>7.0000000000000001E-3</v>
      </c>
      <c r="E51" s="309">
        <v>3.0000000000000001E-3</v>
      </c>
      <c r="F51" s="309">
        <v>3.0000000000000001E-3</v>
      </c>
      <c r="G51" s="318">
        <v>8.546236343967875</v>
      </c>
      <c r="H51" s="309">
        <f t="shared" si="45"/>
        <v>2848.7454479892917</v>
      </c>
      <c r="I51" s="309">
        <f t="shared" si="150"/>
        <v>19.941218135925041</v>
      </c>
      <c r="J51" s="309">
        <f t="shared" si="126"/>
        <v>2.1365590859919688</v>
      </c>
      <c r="K51" s="309">
        <f t="shared" si="127"/>
        <v>4.2731181719839375</v>
      </c>
      <c r="L51" s="309">
        <f t="shared" si="128"/>
        <v>17.804659049933072</v>
      </c>
      <c r="M51" s="309">
        <f t="shared" si="129"/>
        <v>24.21433630790898</v>
      </c>
      <c r="O51" s="322">
        <v>0.98271990740740733</v>
      </c>
      <c r="P51" s="339">
        <f t="shared" si="130"/>
        <v>45278.982719907406</v>
      </c>
      <c r="Q51" s="309" t="s">
        <v>311</v>
      </c>
      <c r="R51" s="309">
        <v>7.0000000000000001E-3</v>
      </c>
      <c r="S51" s="309">
        <v>3.0000000000000001E-3</v>
      </c>
      <c r="T51" s="309">
        <v>3.0000000000000001E-3</v>
      </c>
      <c r="U51" s="318">
        <v>6.3959815778867295</v>
      </c>
      <c r="V51" s="309">
        <f t="shared" si="131"/>
        <v>2131.9938592955764</v>
      </c>
      <c r="W51" s="309">
        <f t="shared" si="151"/>
        <v>14.923957015069035</v>
      </c>
      <c r="X51" s="309">
        <f t="shared" si="132"/>
        <v>1.5989953944716824</v>
      </c>
      <c r="Y51" s="309">
        <f t="shared" si="133"/>
        <v>3.1979907889433647</v>
      </c>
      <c r="Z51" s="309">
        <f t="shared" si="134"/>
        <v>13.324961620597353</v>
      </c>
      <c r="AA51" s="309">
        <f t="shared" si="135"/>
        <v>18.1219478040124</v>
      </c>
      <c r="AC51">
        <v>18.34765380990196</v>
      </c>
      <c r="AD51">
        <f t="shared" si="48"/>
        <v>24.21433630790898</v>
      </c>
      <c r="AE51">
        <f t="shared" si="49"/>
        <v>13.324961620597353</v>
      </c>
      <c r="AF51">
        <v>22.27929391202381</v>
      </c>
      <c r="AG51">
        <v>16.381833758841037</v>
      </c>
      <c r="AH51" s="306">
        <f t="shared" si="50"/>
        <v>1.9350423958851692</v>
      </c>
      <c r="AI51" s="306">
        <f t="shared" si="51"/>
        <v>3.0568721382436834</v>
      </c>
      <c r="AJ51" s="306"/>
      <c r="AM51" s="340">
        <v>9.2592592592592588E-5</v>
      </c>
      <c r="AN51" s="341">
        <f>DATE(2023,12,19) + AM51</f>
        <v>45279.000092592592</v>
      </c>
      <c r="AO51" s="342" t="s">
        <v>324</v>
      </c>
      <c r="AP51" s="342">
        <v>5.0000000000000001E-3</v>
      </c>
      <c r="AQ51" s="342">
        <v>1.4999999999999999E-2</v>
      </c>
      <c r="AR51" s="342">
        <v>1.4999999999999999E-2</v>
      </c>
      <c r="AS51" s="343">
        <v>36.958977416408857</v>
      </c>
      <c r="AT51" s="343">
        <f t="shared" si="52"/>
        <v>2463.9318277605907</v>
      </c>
      <c r="AU51" s="343">
        <f t="shared" si="53"/>
        <v>12.319659138802955</v>
      </c>
      <c r="AV51" s="343">
        <f t="shared" si="54"/>
        <v>2.3099360885255535</v>
      </c>
      <c r="AW51" s="343">
        <f t="shared" si="55"/>
        <v>2.6399269583149185</v>
      </c>
      <c r="AX51" s="343">
        <f t="shared" si="56"/>
        <v>10.009723050277401</v>
      </c>
      <c r="AY51" s="343">
        <f t="shared" si="57"/>
        <v>14.959586097117873</v>
      </c>
      <c r="BA51" s="340">
        <v>9.2592592592592588E-5</v>
      </c>
      <c r="BB51" s="341">
        <f>DATE(2023,12,19) + BA51</f>
        <v>45279.000092592592</v>
      </c>
      <c r="BC51" s="342" t="s">
        <v>324</v>
      </c>
      <c r="BD51" s="342">
        <v>5.0000000000000001E-3</v>
      </c>
      <c r="BE51" s="342">
        <v>1.4999999999999999E-2</v>
      </c>
      <c r="BF51" s="342">
        <v>1.4999999999999999E-2</v>
      </c>
      <c r="BG51" s="343">
        <v>32.406150830717571</v>
      </c>
      <c r="BH51" s="343">
        <f t="shared" si="58"/>
        <v>2160.4100553811713</v>
      </c>
      <c r="BI51" s="343">
        <f t="shared" si="59"/>
        <v>10.802050276905858</v>
      </c>
      <c r="BJ51" s="343">
        <f t="shared" si="60"/>
        <v>2.0253844269198482</v>
      </c>
      <c r="BK51" s="343">
        <f t="shared" si="61"/>
        <v>2.3147250593369697</v>
      </c>
      <c r="BL51" s="343">
        <f t="shared" si="62"/>
        <v>8.77666584998601</v>
      </c>
      <c r="BM51" s="343">
        <f t="shared" si="63"/>
        <v>13.116775336242828</v>
      </c>
      <c r="BO51">
        <v>11.752946352727164</v>
      </c>
      <c r="BP51" s="306">
        <f t="shared" si="94"/>
        <v>14.959586097117873</v>
      </c>
      <c r="BQ51" s="306">
        <f t="shared" si="95"/>
        <v>8.77666584998601</v>
      </c>
      <c r="BR51">
        <v>14.271434856882987</v>
      </c>
      <c r="BS51">
        <v>9.549268911590822</v>
      </c>
      <c r="BT51" s="306">
        <f t="shared" si="96"/>
        <v>0.68815124023488572</v>
      </c>
      <c r="BU51" s="306">
        <f t="shared" si="97"/>
        <v>0.77260306160481207</v>
      </c>
      <c r="DK51" s="184">
        <v>1.7488425925925925E-2</v>
      </c>
      <c r="DL51" s="336">
        <f t="shared" si="164"/>
        <v>45279.017488425925</v>
      </c>
      <c r="DM51" s="141" t="s">
        <v>366</v>
      </c>
      <c r="DN51" s="141">
        <v>7.0000000000000001E-3</v>
      </c>
      <c r="DO51" s="141">
        <v>1.4E-2</v>
      </c>
      <c r="DP51" s="141">
        <v>1.4E-2</v>
      </c>
      <c r="DQ51" s="198">
        <v>18.252371579047903</v>
      </c>
      <c r="DR51" s="198">
        <f t="shared" si="8"/>
        <v>1303.7408270748501</v>
      </c>
      <c r="DS51" s="198">
        <f t="shared" si="9"/>
        <v>9.1261857895239515</v>
      </c>
      <c r="DT51" s="198">
        <f t="shared" si="115"/>
        <v>1.216824771936527</v>
      </c>
      <c r="DU51" s="198">
        <f t="shared" si="116"/>
        <v>1.4040285830036847</v>
      </c>
      <c r="DV51" s="198">
        <f t="shared" si="117"/>
        <v>7.9093610175874245</v>
      </c>
      <c r="DW51" s="198">
        <f t="shared" si="118"/>
        <v>10.530214372527636</v>
      </c>
      <c r="DY51" s="184">
        <v>1.7488425925925925E-2</v>
      </c>
      <c r="DZ51" s="336">
        <f t="shared" si="165"/>
        <v>45279.017488425925</v>
      </c>
      <c r="EA51" s="141" t="s">
        <v>366</v>
      </c>
      <c r="EB51" s="141">
        <v>7.0000000000000001E-3</v>
      </c>
      <c r="EC51" s="141">
        <v>1.4E-2</v>
      </c>
      <c r="ED51" s="141">
        <v>1.4E-2</v>
      </c>
      <c r="EE51" s="198">
        <v>15.727321683690167</v>
      </c>
      <c r="EF51" s="198">
        <f t="shared" si="120"/>
        <v>1123.3801202635834</v>
      </c>
      <c r="EG51" s="198">
        <f t="shared" si="121"/>
        <v>7.8636608418450837</v>
      </c>
      <c r="EH51" s="198">
        <f t="shared" si="122"/>
        <v>1.0484881122460112</v>
      </c>
      <c r="EI51" s="198">
        <f t="shared" si="123"/>
        <v>1.2097939756684744</v>
      </c>
      <c r="EJ51" s="198">
        <f t="shared" si="124"/>
        <v>6.8151727295990723</v>
      </c>
      <c r="EK51" s="198">
        <f t="shared" si="125"/>
        <v>9.0734548175135572</v>
      </c>
      <c r="EM51">
        <v>8.3724573628456334</v>
      </c>
      <c r="EN51" s="306">
        <f t="shared" si="78"/>
        <v>10.530214372527636</v>
      </c>
      <c r="EO51" s="306">
        <f t="shared" si="79"/>
        <v>6.8151727295990723</v>
      </c>
      <c r="EP51">
        <v>9.6605277263603462</v>
      </c>
      <c r="EQ51">
        <v>7.2561297144662156</v>
      </c>
      <c r="ER51" s="306">
        <f t="shared" si="80"/>
        <v>0.86968664616729008</v>
      </c>
      <c r="ES51" s="306">
        <f t="shared" si="81"/>
        <v>0.4409569848671433</v>
      </c>
      <c r="EW51" s="324">
        <v>0.9723032407407407</v>
      </c>
      <c r="EX51" s="335">
        <f t="shared" si="82"/>
        <v>45278.972303240742</v>
      </c>
      <c r="EY51" s="314" t="s">
        <v>370</v>
      </c>
      <c r="EZ51" s="314">
        <v>8.0000000000000002E-3</v>
      </c>
      <c r="FA51" s="314">
        <v>3.7999999999999999E-2</v>
      </c>
      <c r="FB51" s="314">
        <v>3.7999999999999999E-2</v>
      </c>
      <c r="FC51" s="328">
        <v>176.87303272970689</v>
      </c>
      <c r="FD51" s="315">
        <f t="shared" si="20"/>
        <v>4654.5534928870238</v>
      </c>
      <c r="FE51" s="315">
        <f t="shared" si="21"/>
        <v>37.236427943096189</v>
      </c>
      <c r="FF51" s="315">
        <f t="shared" si="136"/>
        <v>4.5352059674283822</v>
      </c>
      <c r="FG51" s="315">
        <f t="shared" si="137"/>
        <v>4.7803522359380244</v>
      </c>
      <c r="FH51" s="315">
        <f t="shared" si="138"/>
        <v>32.701221975667806</v>
      </c>
      <c r="FI51" s="315">
        <f t="shared" si="139"/>
        <v>42.016780179034214</v>
      </c>
      <c r="FK51" s="324">
        <v>0.9723032407407407</v>
      </c>
      <c r="FL51" s="335">
        <f t="shared" si="140"/>
        <v>45278.972303240742</v>
      </c>
      <c r="FM51" s="314" t="s">
        <v>370</v>
      </c>
      <c r="FN51" s="314">
        <v>8.0000000000000002E-3</v>
      </c>
      <c r="FO51" s="314">
        <v>3.7999999999999999E-2</v>
      </c>
      <c r="FP51" s="314">
        <v>3.7999999999999999E-2</v>
      </c>
      <c r="FQ51" s="328">
        <v>152.09666357950175</v>
      </c>
      <c r="FR51" s="315">
        <f t="shared" si="141"/>
        <v>4002.5437784079409</v>
      </c>
      <c r="FS51" s="315">
        <f t="shared" si="142"/>
        <v>32.020350227263528</v>
      </c>
      <c r="FT51" s="315">
        <f t="shared" si="143"/>
        <v>3.8999144507564552</v>
      </c>
      <c r="FU51" s="315">
        <f t="shared" si="144"/>
        <v>4.1107206372838307</v>
      </c>
      <c r="FV51" s="315">
        <f t="shared" si="145"/>
        <v>28.120435776507072</v>
      </c>
      <c r="FW51" s="315">
        <f t="shared" si="146"/>
        <v>36.131070864547361</v>
      </c>
      <c r="FY51">
        <v>35.175774567473375</v>
      </c>
      <c r="FZ51" s="306">
        <f t="shared" si="84"/>
        <v>42.016780179034214</v>
      </c>
      <c r="GA51" s="306">
        <f t="shared" si="85"/>
        <v>28.120435776507072</v>
      </c>
      <c r="GB51">
        <v>39.691583464649014</v>
      </c>
      <c r="GC51">
        <v>30.891545613742643</v>
      </c>
      <c r="GD51" s="306">
        <f t="shared" si="86"/>
        <v>2.3251967143851999</v>
      </c>
      <c r="GE51" s="306">
        <f t="shared" si="87"/>
        <v>2.7711098372355707</v>
      </c>
      <c r="GI51" s="325">
        <v>0.9723032407407407</v>
      </c>
      <c r="GJ51" s="334">
        <f t="shared" si="104"/>
        <v>45278.972303240742</v>
      </c>
      <c r="GK51" s="316" t="s">
        <v>372</v>
      </c>
      <c r="GL51" s="316">
        <v>0.01</v>
      </c>
      <c r="GM51" s="316">
        <v>2.3E-2</v>
      </c>
      <c r="GN51" s="316">
        <v>2.3E-2</v>
      </c>
      <c r="GO51" s="366">
        <v>68.670762631174611</v>
      </c>
      <c r="GP51" s="317">
        <f t="shared" si="32"/>
        <v>2985.6853317902005</v>
      </c>
      <c r="GQ51" s="317">
        <f t="shared" si="33"/>
        <v>29.856853317902004</v>
      </c>
      <c r="GR51" s="317">
        <f t="shared" si="153"/>
        <v>2.861281776298942</v>
      </c>
      <c r="GS51" s="317">
        <f t="shared" si="154"/>
        <v>3.1213983014170279</v>
      </c>
      <c r="GT51" s="317">
        <f t="shared" si="155"/>
        <v>26.995571541603063</v>
      </c>
      <c r="GU51" s="317">
        <f t="shared" si="156"/>
        <v>32.978251619319032</v>
      </c>
      <c r="GW51" s="325">
        <v>0.9723032407407407</v>
      </c>
      <c r="GX51" s="334">
        <f t="shared" si="157"/>
        <v>45278.972303240742</v>
      </c>
      <c r="GY51" s="316" t="s">
        <v>372</v>
      </c>
      <c r="GZ51" s="316">
        <v>0.01</v>
      </c>
      <c r="HA51" s="316">
        <v>2.3E-2</v>
      </c>
      <c r="HB51" s="316">
        <v>2.3E-2</v>
      </c>
      <c r="HC51" s="366">
        <v>60.37134478481817</v>
      </c>
      <c r="HD51" s="317">
        <f t="shared" si="158"/>
        <v>2624.84107760079</v>
      </c>
      <c r="HE51" s="317">
        <f t="shared" si="159"/>
        <v>26.248410776007901</v>
      </c>
      <c r="HF51" s="317">
        <f t="shared" si="160"/>
        <v>2.5154726993674235</v>
      </c>
      <c r="HG51" s="317">
        <f t="shared" si="161"/>
        <v>2.7441520356735531</v>
      </c>
      <c r="HH51" s="317">
        <f t="shared" si="162"/>
        <v>23.73293807664048</v>
      </c>
      <c r="HI51" s="317">
        <f t="shared" si="163"/>
        <v>28.992562811681456</v>
      </c>
      <c r="HK51">
        <v>28.096441024158679</v>
      </c>
      <c r="HL51" s="306">
        <f t="shared" si="88"/>
        <v>32.978251619319032</v>
      </c>
      <c r="HM51" s="306">
        <f t="shared" si="89"/>
        <v>23.73293807664048</v>
      </c>
      <c r="HN51">
        <v>31.033796222138903</v>
      </c>
      <c r="HO51">
        <v>25.403865426010139</v>
      </c>
      <c r="HP51" s="306">
        <f t="shared" si="90"/>
        <v>1.9444553971801284</v>
      </c>
      <c r="HQ51" s="306">
        <f t="shared" si="91"/>
        <v>1.6709273493696593</v>
      </c>
    </row>
    <row r="52" spans="1:225" x14ac:dyDescent="0.25">
      <c r="A52" s="322">
        <v>0.98623842592592592</v>
      </c>
      <c r="B52" s="339">
        <f t="shared" si="44"/>
        <v>45278.986238425925</v>
      </c>
      <c r="C52" s="309" t="s">
        <v>311</v>
      </c>
      <c r="D52" s="309">
        <v>6.0000000000000001E-3</v>
      </c>
      <c r="E52" s="309">
        <v>3.0000000000000001E-3</v>
      </c>
      <c r="F52" s="309">
        <v>3.0000000000000001E-3</v>
      </c>
      <c r="G52" s="318">
        <v>8.546236343967875</v>
      </c>
      <c r="H52" s="309">
        <f t="shared" si="45"/>
        <v>2848.7454479892917</v>
      </c>
      <c r="I52" s="309">
        <f t="shared" si="150"/>
        <v>17.09247268793575</v>
      </c>
      <c r="J52" s="309">
        <f t="shared" si="126"/>
        <v>2.1365590859919688</v>
      </c>
      <c r="K52" s="309">
        <f t="shared" si="127"/>
        <v>4.2731181719839375</v>
      </c>
      <c r="L52" s="309">
        <f t="shared" si="128"/>
        <v>14.955913601943781</v>
      </c>
      <c r="M52" s="309">
        <f t="shared" si="129"/>
        <v>21.365590859919688</v>
      </c>
      <c r="O52" s="322">
        <v>0.98623842592592592</v>
      </c>
      <c r="P52" s="339">
        <f t="shared" si="130"/>
        <v>45278.986238425925</v>
      </c>
      <c r="Q52" s="309" t="s">
        <v>311</v>
      </c>
      <c r="R52" s="309">
        <v>6.0000000000000001E-3</v>
      </c>
      <c r="S52" s="309">
        <v>3.0000000000000001E-3</v>
      </c>
      <c r="T52" s="309">
        <v>3.0000000000000001E-3</v>
      </c>
      <c r="U52" s="318">
        <v>6.3959815778867295</v>
      </c>
      <c r="V52" s="309">
        <f t="shared" si="131"/>
        <v>2131.9938592955764</v>
      </c>
      <c r="W52" s="309">
        <f t="shared" si="151"/>
        <v>12.791963155773459</v>
      </c>
      <c r="X52" s="309">
        <f t="shared" si="132"/>
        <v>1.5989953944716824</v>
      </c>
      <c r="Y52" s="309">
        <f t="shared" si="133"/>
        <v>3.1979907889433647</v>
      </c>
      <c r="Z52" s="309">
        <f t="shared" si="134"/>
        <v>11.192967761301777</v>
      </c>
      <c r="AA52" s="309">
        <f t="shared" si="135"/>
        <v>15.989953944716824</v>
      </c>
      <c r="AC52">
        <v>15.726560408487394</v>
      </c>
      <c r="AD52">
        <f t="shared" si="48"/>
        <v>21.365590859919688</v>
      </c>
      <c r="AE52">
        <f t="shared" si="49"/>
        <v>11.192967761301777</v>
      </c>
      <c r="AF52">
        <v>19.658200510609241</v>
      </c>
      <c r="AG52">
        <v>13.760740357426471</v>
      </c>
      <c r="AH52" s="306">
        <f t="shared" si="50"/>
        <v>1.7073903493104474</v>
      </c>
      <c r="AI52" s="306">
        <f t="shared" si="51"/>
        <v>2.5677725961246942</v>
      </c>
      <c r="AJ52" s="306"/>
      <c r="AM52" s="340">
        <v>3.5995370370370369E-3</v>
      </c>
      <c r="AN52" s="341">
        <f t="shared" ref="AN52:AN62" si="166">DATE(2023,12,19) + AM52</f>
        <v>45279.003599537034</v>
      </c>
      <c r="AO52" s="342" t="s">
        <v>324</v>
      </c>
      <c r="AP52" s="342">
        <v>5.0000000000000001E-3</v>
      </c>
      <c r="AQ52" s="342">
        <v>1.4999999999999999E-2</v>
      </c>
      <c r="AR52" s="342">
        <v>1.4999999999999999E-2</v>
      </c>
      <c r="AS52" s="343">
        <v>36.958977416408857</v>
      </c>
      <c r="AT52" s="343">
        <f t="shared" si="52"/>
        <v>2463.9318277605907</v>
      </c>
      <c r="AU52" s="343">
        <f t="shared" si="53"/>
        <v>12.319659138802955</v>
      </c>
      <c r="AV52" s="343">
        <f t="shared" si="54"/>
        <v>2.3099360885255535</v>
      </c>
      <c r="AW52" s="343">
        <f t="shared" si="55"/>
        <v>2.6399269583149185</v>
      </c>
      <c r="AX52" s="343">
        <f t="shared" si="56"/>
        <v>10.009723050277401</v>
      </c>
      <c r="AY52" s="343">
        <f t="shared" si="57"/>
        <v>14.959586097117873</v>
      </c>
      <c r="BA52" s="340">
        <v>3.5995370370370369E-3</v>
      </c>
      <c r="BB52" s="341">
        <f t="shared" ref="BB52:BB62" si="167">DATE(2023,12,19) + BA52</f>
        <v>45279.003599537034</v>
      </c>
      <c r="BC52" s="342" t="s">
        <v>324</v>
      </c>
      <c r="BD52" s="342">
        <v>5.0000000000000001E-3</v>
      </c>
      <c r="BE52" s="342">
        <v>1.4999999999999999E-2</v>
      </c>
      <c r="BF52" s="342">
        <v>1.4999999999999999E-2</v>
      </c>
      <c r="BG52" s="343">
        <v>32.406150830717571</v>
      </c>
      <c r="BH52" s="343">
        <f t="shared" si="58"/>
        <v>2160.4100553811713</v>
      </c>
      <c r="BI52" s="343">
        <f t="shared" si="59"/>
        <v>10.802050276905858</v>
      </c>
      <c r="BJ52" s="343">
        <f t="shared" si="60"/>
        <v>2.0253844269198482</v>
      </c>
      <c r="BK52" s="343">
        <f t="shared" si="61"/>
        <v>2.3147250593369697</v>
      </c>
      <c r="BL52" s="343">
        <f t="shared" si="62"/>
        <v>8.77666584998601</v>
      </c>
      <c r="BM52" s="343">
        <f t="shared" si="63"/>
        <v>13.116775336242828</v>
      </c>
      <c r="BO52">
        <v>11.752946352727164</v>
      </c>
      <c r="BP52" s="306">
        <f t="shared" si="94"/>
        <v>14.959586097117873</v>
      </c>
      <c r="BQ52" s="306">
        <f t="shared" si="95"/>
        <v>8.77666584998601</v>
      </c>
      <c r="BR52">
        <v>14.271434856882987</v>
      </c>
      <c r="BS52">
        <v>9.549268911590822</v>
      </c>
      <c r="BT52" s="306">
        <f t="shared" si="96"/>
        <v>0.68815124023488572</v>
      </c>
      <c r="BU52" s="306">
        <f t="shared" si="97"/>
        <v>0.77260306160481207</v>
      </c>
      <c r="DK52" s="184">
        <v>2.0925925925925928E-2</v>
      </c>
      <c r="DL52" s="336">
        <f t="shared" si="164"/>
        <v>45279.020925925928</v>
      </c>
      <c r="DM52" s="141" t="s">
        <v>366</v>
      </c>
      <c r="DN52" s="141">
        <v>7.0000000000000001E-3</v>
      </c>
      <c r="DO52" s="141">
        <v>1.4E-2</v>
      </c>
      <c r="DP52" s="141">
        <v>1.4E-2</v>
      </c>
      <c r="DQ52" s="198">
        <v>18.252371579047903</v>
      </c>
      <c r="DR52" s="198">
        <f t="shared" si="8"/>
        <v>1303.7408270748501</v>
      </c>
      <c r="DS52" s="198">
        <f t="shared" si="9"/>
        <v>9.1261857895239515</v>
      </c>
      <c r="DT52" s="198">
        <f t="shared" si="115"/>
        <v>1.216824771936527</v>
      </c>
      <c r="DU52" s="198">
        <f t="shared" si="116"/>
        <v>1.4040285830036847</v>
      </c>
      <c r="DV52" s="198">
        <f t="shared" si="117"/>
        <v>7.9093610175874245</v>
      </c>
      <c r="DW52" s="198">
        <f t="shared" si="118"/>
        <v>10.530214372527636</v>
      </c>
      <c r="DY52" s="184">
        <v>2.0925925925925928E-2</v>
      </c>
      <c r="DZ52" s="336">
        <f t="shared" si="165"/>
        <v>45279.020925925928</v>
      </c>
      <c r="EA52" s="141" t="s">
        <v>366</v>
      </c>
      <c r="EB52" s="141">
        <v>7.0000000000000001E-3</v>
      </c>
      <c r="EC52" s="141">
        <v>1.4E-2</v>
      </c>
      <c r="ED52" s="141">
        <v>1.4E-2</v>
      </c>
      <c r="EE52" s="198">
        <v>15.727321683690167</v>
      </c>
      <c r="EF52" s="198">
        <f t="shared" si="120"/>
        <v>1123.3801202635834</v>
      </c>
      <c r="EG52" s="198">
        <f t="shared" si="121"/>
        <v>7.8636608418450837</v>
      </c>
      <c r="EH52" s="198">
        <f t="shared" si="122"/>
        <v>1.0484881122460112</v>
      </c>
      <c r="EI52" s="198">
        <f t="shared" si="123"/>
        <v>1.2097939756684744</v>
      </c>
      <c r="EJ52" s="198">
        <f t="shared" si="124"/>
        <v>6.8151727295990723</v>
      </c>
      <c r="EK52" s="198">
        <f t="shared" si="125"/>
        <v>9.0734548175135572</v>
      </c>
      <c r="EM52">
        <v>8.3724573628456334</v>
      </c>
      <c r="EN52" s="306">
        <f t="shared" si="78"/>
        <v>10.530214372527636</v>
      </c>
      <c r="EO52" s="306">
        <f t="shared" si="79"/>
        <v>6.8151727295990723</v>
      </c>
      <c r="EP52">
        <v>9.6605277263603462</v>
      </c>
      <c r="EQ52">
        <v>7.2561297144662156</v>
      </c>
      <c r="ER52" s="306">
        <f t="shared" si="80"/>
        <v>0.86968664616729008</v>
      </c>
      <c r="ES52" s="306">
        <f t="shared" si="81"/>
        <v>0.4409569848671433</v>
      </c>
      <c r="EW52" s="324">
        <v>0.97582175925925929</v>
      </c>
      <c r="EX52" s="335">
        <f t="shared" si="82"/>
        <v>45278.975821759261</v>
      </c>
      <c r="EY52" s="314" t="s">
        <v>370</v>
      </c>
      <c r="EZ52" s="314">
        <v>8.9999999999999993E-3</v>
      </c>
      <c r="FA52" s="314">
        <v>3.7999999999999999E-2</v>
      </c>
      <c r="FB52" s="314">
        <v>3.7999999999999999E-2</v>
      </c>
      <c r="FC52" s="328">
        <v>176.87303272970689</v>
      </c>
      <c r="FD52" s="315">
        <f t="shared" si="20"/>
        <v>4654.5534928870238</v>
      </c>
      <c r="FE52" s="315">
        <f t="shared" si="21"/>
        <v>41.890981435983214</v>
      </c>
      <c r="FF52" s="315">
        <f t="shared" si="136"/>
        <v>4.5352059674283822</v>
      </c>
      <c r="FG52" s="315">
        <f t="shared" si="137"/>
        <v>4.7803522359380244</v>
      </c>
      <c r="FH52" s="315">
        <f t="shared" si="138"/>
        <v>37.355775468554832</v>
      </c>
      <c r="FI52" s="315">
        <f t="shared" si="139"/>
        <v>46.671333671921239</v>
      </c>
      <c r="FK52" s="324">
        <v>0.97582175925925929</v>
      </c>
      <c r="FL52" s="335">
        <f t="shared" si="140"/>
        <v>45278.975821759261</v>
      </c>
      <c r="FM52" s="314" t="s">
        <v>370</v>
      </c>
      <c r="FN52" s="314">
        <v>8.9999999999999993E-3</v>
      </c>
      <c r="FO52" s="314">
        <v>3.7999999999999999E-2</v>
      </c>
      <c r="FP52" s="314">
        <v>3.7999999999999999E-2</v>
      </c>
      <c r="FQ52" s="328">
        <v>152.09666357950175</v>
      </c>
      <c r="FR52" s="315">
        <f t="shared" si="141"/>
        <v>4002.5437784079409</v>
      </c>
      <c r="FS52" s="315">
        <f t="shared" si="142"/>
        <v>36.022894005671468</v>
      </c>
      <c r="FT52" s="315">
        <f t="shared" si="143"/>
        <v>3.8999144507564552</v>
      </c>
      <c r="FU52" s="315">
        <f t="shared" si="144"/>
        <v>4.1107206372838307</v>
      </c>
      <c r="FV52" s="315">
        <f t="shared" si="145"/>
        <v>32.122979554915013</v>
      </c>
      <c r="FW52" s="315">
        <f t="shared" si="146"/>
        <v>40.133614642955301</v>
      </c>
      <c r="FY52">
        <v>39.572746388407545</v>
      </c>
      <c r="FZ52" s="306">
        <f t="shared" si="84"/>
        <v>46.671333671921239</v>
      </c>
      <c r="GA52" s="306">
        <f t="shared" si="85"/>
        <v>32.122979554915013</v>
      </c>
      <c r="GB52">
        <v>44.088555285583183</v>
      </c>
      <c r="GC52">
        <v>35.288517434676812</v>
      </c>
      <c r="GD52" s="306">
        <f t="shared" si="86"/>
        <v>2.582778386338056</v>
      </c>
      <c r="GE52" s="306">
        <f t="shared" si="87"/>
        <v>3.1655378797617999</v>
      </c>
      <c r="GI52" s="325">
        <v>0.97582175925925929</v>
      </c>
      <c r="GJ52" s="334">
        <f t="shared" si="104"/>
        <v>45278.975821759261</v>
      </c>
      <c r="GK52" s="316" t="s">
        <v>372</v>
      </c>
      <c r="GL52" s="316">
        <v>0.01</v>
      </c>
      <c r="GM52" s="316">
        <v>2.3E-2</v>
      </c>
      <c r="GN52" s="316">
        <v>2.3E-2</v>
      </c>
      <c r="GO52" s="366">
        <v>68.670762631174611</v>
      </c>
      <c r="GP52" s="317">
        <f t="shared" si="32"/>
        <v>2985.6853317902005</v>
      </c>
      <c r="GQ52" s="317">
        <f t="shared" si="33"/>
        <v>29.856853317902004</v>
      </c>
      <c r="GR52" s="317">
        <f t="shared" si="153"/>
        <v>2.861281776298942</v>
      </c>
      <c r="GS52" s="317">
        <f t="shared" si="154"/>
        <v>3.1213983014170279</v>
      </c>
      <c r="GT52" s="317">
        <f t="shared" si="155"/>
        <v>26.995571541603063</v>
      </c>
      <c r="GU52" s="317">
        <f t="shared" si="156"/>
        <v>32.978251619319032</v>
      </c>
      <c r="GW52" s="325">
        <v>0.97582175925925929</v>
      </c>
      <c r="GX52" s="334">
        <f t="shared" si="157"/>
        <v>45278.975821759261</v>
      </c>
      <c r="GY52" s="316" t="s">
        <v>372</v>
      </c>
      <c r="GZ52" s="316">
        <v>0.01</v>
      </c>
      <c r="HA52" s="316">
        <v>2.3E-2</v>
      </c>
      <c r="HB52" s="316">
        <v>2.3E-2</v>
      </c>
      <c r="HC52" s="366">
        <v>60.37134478481817</v>
      </c>
      <c r="HD52" s="317">
        <f t="shared" si="158"/>
        <v>2624.84107760079</v>
      </c>
      <c r="HE52" s="317">
        <f t="shared" si="159"/>
        <v>26.248410776007901</v>
      </c>
      <c r="HF52" s="317">
        <f t="shared" si="160"/>
        <v>2.5154726993674235</v>
      </c>
      <c r="HG52" s="317">
        <f t="shared" si="161"/>
        <v>2.7441520356735531</v>
      </c>
      <c r="HH52" s="317">
        <f t="shared" si="162"/>
        <v>23.73293807664048</v>
      </c>
      <c r="HI52" s="317">
        <f t="shared" si="163"/>
        <v>28.992562811681456</v>
      </c>
      <c r="HK52">
        <v>28.096441024158679</v>
      </c>
      <c r="HL52" s="306">
        <f t="shared" si="88"/>
        <v>32.978251619319032</v>
      </c>
      <c r="HM52" s="306">
        <f t="shared" si="89"/>
        <v>23.73293807664048</v>
      </c>
      <c r="HN52">
        <v>31.033796222138903</v>
      </c>
      <c r="HO52">
        <v>25.403865426010139</v>
      </c>
      <c r="HP52" s="306">
        <f t="shared" si="90"/>
        <v>1.9444553971801284</v>
      </c>
      <c r="HQ52" s="306">
        <f t="shared" si="91"/>
        <v>1.6709273493696593</v>
      </c>
    </row>
    <row r="53" spans="1:225" x14ac:dyDescent="0.25">
      <c r="A53" s="322">
        <v>0.98965277777777771</v>
      </c>
      <c r="B53" s="339">
        <f t="shared" si="44"/>
        <v>45278.989652777775</v>
      </c>
      <c r="C53" s="309" t="s">
        <v>311</v>
      </c>
      <c r="D53" s="309">
        <v>7.0000000000000001E-3</v>
      </c>
      <c r="E53" s="309">
        <v>3.0000000000000001E-3</v>
      </c>
      <c r="F53" s="309">
        <v>3.0000000000000001E-3</v>
      </c>
      <c r="G53" s="318">
        <v>8.546236343967875</v>
      </c>
      <c r="H53" s="309">
        <f t="shared" si="45"/>
        <v>2848.7454479892917</v>
      </c>
      <c r="I53" s="309">
        <f t="shared" si="150"/>
        <v>19.941218135925041</v>
      </c>
      <c r="J53" s="309">
        <f t="shared" si="126"/>
        <v>2.1365590859919688</v>
      </c>
      <c r="K53" s="309">
        <f t="shared" si="127"/>
        <v>4.2731181719839375</v>
      </c>
      <c r="L53" s="309">
        <f t="shared" si="128"/>
        <v>17.804659049933072</v>
      </c>
      <c r="M53" s="309">
        <f t="shared" si="129"/>
        <v>24.21433630790898</v>
      </c>
      <c r="O53" s="322">
        <v>0.98965277777777771</v>
      </c>
      <c r="P53" s="339">
        <f t="shared" si="130"/>
        <v>45278.989652777775</v>
      </c>
      <c r="Q53" s="309" t="s">
        <v>311</v>
      </c>
      <c r="R53" s="309">
        <v>7.0000000000000001E-3</v>
      </c>
      <c r="S53" s="309">
        <v>3.0000000000000001E-3</v>
      </c>
      <c r="T53" s="309">
        <v>3.0000000000000001E-3</v>
      </c>
      <c r="U53" s="318">
        <v>6.3959815778867295</v>
      </c>
      <c r="V53" s="309">
        <f t="shared" si="131"/>
        <v>2131.9938592955764</v>
      </c>
      <c r="W53" s="309">
        <f t="shared" si="151"/>
        <v>14.923957015069035</v>
      </c>
      <c r="X53" s="309">
        <f t="shared" si="132"/>
        <v>1.5989953944716824</v>
      </c>
      <c r="Y53" s="309">
        <f t="shared" si="133"/>
        <v>3.1979907889433647</v>
      </c>
      <c r="Z53" s="309">
        <f t="shared" si="134"/>
        <v>13.324961620597353</v>
      </c>
      <c r="AA53" s="309">
        <f t="shared" si="135"/>
        <v>18.1219478040124</v>
      </c>
      <c r="AC53">
        <v>18.34765380990196</v>
      </c>
      <c r="AD53">
        <f t="shared" si="48"/>
        <v>24.21433630790898</v>
      </c>
      <c r="AE53">
        <f t="shared" si="49"/>
        <v>13.324961620597353</v>
      </c>
      <c r="AF53">
        <v>22.27929391202381</v>
      </c>
      <c r="AG53">
        <v>16.381833758841037</v>
      </c>
      <c r="AH53" s="306">
        <f t="shared" si="50"/>
        <v>1.9350423958851692</v>
      </c>
      <c r="AI53" s="306">
        <f t="shared" si="51"/>
        <v>3.0568721382436834</v>
      </c>
      <c r="AJ53" s="306"/>
      <c r="AM53" s="340">
        <v>7.013888888888889E-3</v>
      </c>
      <c r="AN53" s="341">
        <f t="shared" si="166"/>
        <v>45279.007013888891</v>
      </c>
      <c r="AO53" s="342" t="s">
        <v>324</v>
      </c>
      <c r="AP53" s="342">
        <v>2E-3</v>
      </c>
      <c r="AQ53" s="342">
        <v>1.4999999999999999E-2</v>
      </c>
      <c r="AR53" s="342">
        <v>1.4999999999999999E-2</v>
      </c>
      <c r="AS53" s="343">
        <v>36.958977416408857</v>
      </c>
      <c r="AT53" s="343">
        <f t="shared" si="52"/>
        <v>2463.9318277605907</v>
      </c>
      <c r="AU53" s="343">
        <f t="shared" si="53"/>
        <v>4.9278636555211817</v>
      </c>
      <c r="AV53" s="343">
        <f t="shared" si="54"/>
        <v>2.3099360885255535</v>
      </c>
      <c r="AW53" s="343">
        <f t="shared" si="55"/>
        <v>2.6399269583149185</v>
      </c>
      <c r="AX53" s="343">
        <f t="shared" si="56"/>
        <v>2.6179275669956281</v>
      </c>
      <c r="AY53" s="343">
        <f t="shared" si="57"/>
        <v>7.5677906138361006</v>
      </c>
      <c r="BA53" s="340">
        <v>7.013888888888889E-3</v>
      </c>
      <c r="BB53" s="341">
        <f t="shared" si="167"/>
        <v>45279.007013888891</v>
      </c>
      <c r="BC53" s="342" t="s">
        <v>324</v>
      </c>
      <c r="BD53" s="342">
        <v>2E-3</v>
      </c>
      <c r="BE53" s="342">
        <v>1.4999999999999999E-2</v>
      </c>
      <c r="BF53" s="342">
        <v>1.4999999999999999E-2</v>
      </c>
      <c r="BG53" s="343">
        <v>32.406150830717571</v>
      </c>
      <c r="BH53" s="343">
        <f t="shared" si="58"/>
        <v>2160.4100553811713</v>
      </c>
      <c r="BI53" s="343">
        <f t="shared" si="59"/>
        <v>4.3208201107623427</v>
      </c>
      <c r="BJ53" s="343">
        <f t="shared" si="60"/>
        <v>2.0253844269198482</v>
      </c>
      <c r="BK53" s="343">
        <f t="shared" si="61"/>
        <v>2.3147250593369697</v>
      </c>
      <c r="BL53" s="343">
        <f t="shared" si="62"/>
        <v>2.2954356838424945</v>
      </c>
      <c r="BM53" s="343">
        <f t="shared" si="63"/>
        <v>6.6355451700993129</v>
      </c>
      <c r="BO53">
        <v>4.701178541090866</v>
      </c>
      <c r="BP53" s="306">
        <f t="shared" si="94"/>
        <v>7.5677906138361006</v>
      </c>
      <c r="BQ53" s="306">
        <f t="shared" si="95"/>
        <v>2.2954356838424945</v>
      </c>
      <c r="BR53">
        <v>7.2196670452466876</v>
      </c>
      <c r="BS53">
        <v>2.4975010999545226</v>
      </c>
      <c r="BT53" s="306">
        <f t="shared" si="96"/>
        <v>0.34812356858941307</v>
      </c>
      <c r="BU53" s="306">
        <f t="shared" si="97"/>
        <v>0.20206541611202811</v>
      </c>
      <c r="DK53" s="184">
        <v>2.4375000000000004E-2</v>
      </c>
      <c r="DL53" s="336">
        <f t="shared" si="164"/>
        <v>45279.024375000001</v>
      </c>
      <c r="DM53" s="141" t="s">
        <v>366</v>
      </c>
      <c r="DN53" s="141">
        <v>7.0000000000000001E-3</v>
      </c>
      <c r="DO53" s="141">
        <v>1.4E-2</v>
      </c>
      <c r="DP53" s="141">
        <v>1.4E-2</v>
      </c>
      <c r="DQ53" s="198">
        <v>18.252371579047903</v>
      </c>
      <c r="DR53" s="198">
        <f t="shared" si="8"/>
        <v>1303.7408270748501</v>
      </c>
      <c r="DS53" s="198">
        <f t="shared" si="9"/>
        <v>9.1261857895239515</v>
      </c>
      <c r="DT53" s="198">
        <f t="shared" si="115"/>
        <v>1.216824771936527</v>
      </c>
      <c r="DU53" s="198">
        <f t="shared" si="116"/>
        <v>1.4040285830036847</v>
      </c>
      <c r="DV53" s="198">
        <f t="shared" si="117"/>
        <v>7.9093610175874245</v>
      </c>
      <c r="DW53" s="198">
        <f t="shared" si="118"/>
        <v>10.530214372527636</v>
      </c>
      <c r="DY53" s="184">
        <v>2.4375000000000004E-2</v>
      </c>
      <c r="DZ53" s="336">
        <f t="shared" si="165"/>
        <v>45279.024375000001</v>
      </c>
      <c r="EA53" s="141" t="s">
        <v>366</v>
      </c>
      <c r="EB53" s="141">
        <v>7.0000000000000001E-3</v>
      </c>
      <c r="EC53" s="141">
        <v>1.4E-2</v>
      </c>
      <c r="ED53" s="141">
        <v>1.4E-2</v>
      </c>
      <c r="EE53" s="198">
        <v>15.727321683690167</v>
      </c>
      <c r="EF53" s="198">
        <f t="shared" si="120"/>
        <v>1123.3801202635834</v>
      </c>
      <c r="EG53" s="198">
        <f t="shared" si="121"/>
        <v>7.8636608418450837</v>
      </c>
      <c r="EH53" s="198">
        <f t="shared" si="122"/>
        <v>1.0484881122460112</v>
      </c>
      <c r="EI53" s="198">
        <f t="shared" si="123"/>
        <v>1.2097939756684744</v>
      </c>
      <c r="EJ53" s="198">
        <f t="shared" si="124"/>
        <v>6.8151727295990723</v>
      </c>
      <c r="EK53" s="198">
        <f t="shared" si="125"/>
        <v>9.0734548175135572</v>
      </c>
      <c r="EM53">
        <v>8.3724573628456334</v>
      </c>
      <c r="EN53" s="306">
        <f t="shared" si="78"/>
        <v>10.530214372527636</v>
      </c>
      <c r="EO53" s="306">
        <f t="shared" si="79"/>
        <v>6.8151727295990723</v>
      </c>
      <c r="EP53">
        <v>9.6605277263603462</v>
      </c>
      <c r="EQ53">
        <v>7.2561297144662156</v>
      </c>
      <c r="ER53" s="306">
        <f t="shared" si="80"/>
        <v>0.86968664616729008</v>
      </c>
      <c r="ES53" s="306">
        <f t="shared" si="81"/>
        <v>0.4409569848671433</v>
      </c>
      <c r="EW53" s="324">
        <v>0.97920138888888886</v>
      </c>
      <c r="EX53" s="335">
        <f t="shared" si="82"/>
        <v>45278.979201388887</v>
      </c>
      <c r="EY53" s="314" t="s">
        <v>370</v>
      </c>
      <c r="EZ53" s="314">
        <v>8.9999999999999993E-3</v>
      </c>
      <c r="FA53" s="314">
        <v>3.7999999999999999E-2</v>
      </c>
      <c r="FB53" s="314">
        <v>3.7999999999999999E-2</v>
      </c>
      <c r="FC53" s="328">
        <v>176.87303272970689</v>
      </c>
      <c r="FD53" s="315">
        <f t="shared" si="20"/>
        <v>4654.5534928870238</v>
      </c>
      <c r="FE53" s="315">
        <f t="shared" si="21"/>
        <v>41.890981435983214</v>
      </c>
      <c r="FF53" s="315">
        <f t="shared" si="136"/>
        <v>4.5352059674283822</v>
      </c>
      <c r="FG53" s="315">
        <f t="shared" si="137"/>
        <v>4.7803522359380244</v>
      </c>
      <c r="FH53" s="315">
        <f t="shared" si="138"/>
        <v>37.355775468554832</v>
      </c>
      <c r="FI53" s="315">
        <f t="shared" si="139"/>
        <v>46.671333671921239</v>
      </c>
      <c r="FK53" s="324">
        <v>0.97920138888888886</v>
      </c>
      <c r="FL53" s="335">
        <f t="shared" si="140"/>
        <v>45278.979201388887</v>
      </c>
      <c r="FM53" s="314" t="s">
        <v>370</v>
      </c>
      <c r="FN53" s="314">
        <v>8.9999999999999993E-3</v>
      </c>
      <c r="FO53" s="314">
        <v>3.7999999999999999E-2</v>
      </c>
      <c r="FP53" s="314">
        <v>3.7999999999999999E-2</v>
      </c>
      <c r="FQ53" s="328">
        <v>152.09666357950175</v>
      </c>
      <c r="FR53" s="315">
        <f t="shared" si="141"/>
        <v>4002.5437784079409</v>
      </c>
      <c r="FS53" s="315">
        <f t="shared" si="142"/>
        <v>36.022894005671468</v>
      </c>
      <c r="FT53" s="315">
        <f t="shared" si="143"/>
        <v>3.8999144507564552</v>
      </c>
      <c r="FU53" s="315">
        <f t="shared" si="144"/>
        <v>4.1107206372838307</v>
      </c>
      <c r="FV53" s="315">
        <f t="shared" si="145"/>
        <v>32.122979554915013</v>
      </c>
      <c r="FW53" s="315">
        <f t="shared" si="146"/>
        <v>40.133614642955301</v>
      </c>
      <c r="FY53">
        <v>39.572746388407545</v>
      </c>
      <c r="FZ53" s="306">
        <f t="shared" si="84"/>
        <v>46.671333671921239</v>
      </c>
      <c r="GA53" s="306">
        <f t="shared" si="85"/>
        <v>32.122979554915013</v>
      </c>
      <c r="GB53">
        <v>44.088555285583183</v>
      </c>
      <c r="GC53">
        <v>35.288517434676812</v>
      </c>
      <c r="GD53" s="306">
        <f t="shared" si="86"/>
        <v>2.582778386338056</v>
      </c>
      <c r="GE53" s="306">
        <f t="shared" si="87"/>
        <v>3.1655378797617999</v>
      </c>
      <c r="GI53" s="325">
        <v>0.97920138888888886</v>
      </c>
      <c r="GJ53" s="334">
        <f t="shared" si="104"/>
        <v>45278.979201388887</v>
      </c>
      <c r="GK53" s="316" t="s">
        <v>372</v>
      </c>
      <c r="GL53" s="316">
        <v>8.9999999999999993E-3</v>
      </c>
      <c r="GM53" s="316">
        <v>2.3E-2</v>
      </c>
      <c r="GN53" s="316">
        <v>2.3E-2</v>
      </c>
      <c r="GO53" s="366">
        <v>68.670762631174611</v>
      </c>
      <c r="GP53" s="317">
        <f t="shared" si="32"/>
        <v>2985.6853317902005</v>
      </c>
      <c r="GQ53" s="317">
        <f t="shared" si="33"/>
        <v>26.871167986111804</v>
      </c>
      <c r="GR53" s="317">
        <f t="shared" si="153"/>
        <v>2.861281776298942</v>
      </c>
      <c r="GS53" s="317">
        <f t="shared" si="154"/>
        <v>3.1213983014170279</v>
      </c>
      <c r="GT53" s="317">
        <f t="shared" si="155"/>
        <v>24.009886209812862</v>
      </c>
      <c r="GU53" s="317">
        <f t="shared" si="156"/>
        <v>29.992566287528831</v>
      </c>
      <c r="GW53" s="325">
        <v>0.97920138888888886</v>
      </c>
      <c r="GX53" s="334">
        <f t="shared" si="157"/>
        <v>45278.979201388887</v>
      </c>
      <c r="GY53" s="316" t="s">
        <v>372</v>
      </c>
      <c r="GZ53" s="316">
        <v>8.9999999999999993E-3</v>
      </c>
      <c r="HA53" s="316">
        <v>2.3E-2</v>
      </c>
      <c r="HB53" s="316">
        <v>2.3E-2</v>
      </c>
      <c r="HC53" s="366">
        <v>60.37134478481817</v>
      </c>
      <c r="HD53" s="317">
        <f t="shared" si="158"/>
        <v>2624.84107760079</v>
      </c>
      <c r="HE53" s="317">
        <f t="shared" si="159"/>
        <v>23.623569698407106</v>
      </c>
      <c r="HF53" s="317">
        <f t="shared" si="160"/>
        <v>2.5154726993674235</v>
      </c>
      <c r="HG53" s="317">
        <f t="shared" si="161"/>
        <v>2.7441520356735531</v>
      </c>
      <c r="HH53" s="317">
        <f t="shared" si="162"/>
        <v>21.108096999039681</v>
      </c>
      <c r="HI53" s="317">
        <f t="shared" si="163"/>
        <v>26.367721734080661</v>
      </c>
      <c r="HK53">
        <v>25.286796921742809</v>
      </c>
      <c r="HL53" s="306">
        <f t="shared" si="88"/>
        <v>29.992566287528831</v>
      </c>
      <c r="HM53" s="306">
        <f t="shared" si="89"/>
        <v>21.108096999039681</v>
      </c>
      <c r="HN53">
        <v>28.224152119723037</v>
      </c>
      <c r="HO53">
        <v>22.594221323594269</v>
      </c>
      <c r="HP53" s="306">
        <f t="shared" si="90"/>
        <v>1.7684141678057941</v>
      </c>
      <c r="HQ53" s="306">
        <f t="shared" si="91"/>
        <v>1.4861243245545879</v>
      </c>
    </row>
    <row r="54" spans="1:225" x14ac:dyDescent="0.25">
      <c r="A54" s="322">
        <v>0.99318287037037034</v>
      </c>
      <c r="B54" s="339">
        <f t="shared" si="44"/>
        <v>45278.99318287037</v>
      </c>
      <c r="C54" s="309" t="s">
        <v>311</v>
      </c>
      <c r="D54" s="309">
        <v>7.0000000000000001E-3</v>
      </c>
      <c r="E54" s="309">
        <v>3.0000000000000001E-3</v>
      </c>
      <c r="F54" s="309">
        <v>3.0000000000000001E-3</v>
      </c>
      <c r="G54" s="318">
        <v>8.546236343967875</v>
      </c>
      <c r="H54" s="309">
        <f t="shared" si="45"/>
        <v>2848.7454479892917</v>
      </c>
      <c r="I54" s="309">
        <f t="shared" si="150"/>
        <v>19.941218135925041</v>
      </c>
      <c r="J54" s="309">
        <f t="shared" si="126"/>
        <v>2.1365590859919688</v>
      </c>
      <c r="K54" s="309">
        <f t="shared" si="127"/>
        <v>4.2731181719839375</v>
      </c>
      <c r="L54" s="309">
        <f t="shared" si="128"/>
        <v>17.804659049933072</v>
      </c>
      <c r="M54" s="309">
        <f t="shared" si="129"/>
        <v>24.21433630790898</v>
      </c>
      <c r="O54" s="322">
        <v>0.99318287037037034</v>
      </c>
      <c r="P54" s="339">
        <f t="shared" si="130"/>
        <v>45278.99318287037</v>
      </c>
      <c r="Q54" s="309" t="s">
        <v>311</v>
      </c>
      <c r="R54" s="309">
        <v>7.0000000000000001E-3</v>
      </c>
      <c r="S54" s="309">
        <v>3.0000000000000001E-3</v>
      </c>
      <c r="T54" s="309">
        <v>3.0000000000000001E-3</v>
      </c>
      <c r="U54" s="318">
        <v>6.3959815778867295</v>
      </c>
      <c r="V54" s="309">
        <f t="shared" si="131"/>
        <v>2131.9938592955764</v>
      </c>
      <c r="W54" s="309">
        <f t="shared" si="151"/>
        <v>14.923957015069035</v>
      </c>
      <c r="X54" s="309">
        <f t="shared" si="132"/>
        <v>1.5989953944716824</v>
      </c>
      <c r="Y54" s="309">
        <f t="shared" si="133"/>
        <v>3.1979907889433647</v>
      </c>
      <c r="Z54" s="309">
        <f t="shared" si="134"/>
        <v>13.324961620597353</v>
      </c>
      <c r="AA54" s="309">
        <f t="shared" si="135"/>
        <v>18.1219478040124</v>
      </c>
      <c r="AC54">
        <v>18.34765380990196</v>
      </c>
      <c r="AD54">
        <f t="shared" si="48"/>
        <v>24.21433630790898</v>
      </c>
      <c r="AE54">
        <f t="shared" si="49"/>
        <v>13.324961620597353</v>
      </c>
      <c r="AF54">
        <v>22.27929391202381</v>
      </c>
      <c r="AG54">
        <v>16.381833758841037</v>
      </c>
      <c r="AH54" s="306">
        <f t="shared" si="50"/>
        <v>1.9350423958851692</v>
      </c>
      <c r="AI54" s="306">
        <f t="shared" si="51"/>
        <v>3.0568721382436834</v>
      </c>
      <c r="AJ54" s="306"/>
      <c r="AM54" s="340">
        <v>1.0520833333333333E-2</v>
      </c>
      <c r="AN54" s="341">
        <f t="shared" si="166"/>
        <v>45279.010520833333</v>
      </c>
      <c r="AO54" s="342" t="s">
        <v>324</v>
      </c>
      <c r="AP54" s="342">
        <v>4.0000000000000001E-3</v>
      </c>
      <c r="AQ54" s="342">
        <v>1.4999999999999999E-2</v>
      </c>
      <c r="AR54" s="342">
        <v>1.4999999999999999E-2</v>
      </c>
      <c r="AS54" s="343">
        <v>36.958977416408857</v>
      </c>
      <c r="AT54" s="343">
        <f t="shared" si="52"/>
        <v>2463.9318277605907</v>
      </c>
      <c r="AU54" s="343">
        <f t="shared" si="53"/>
        <v>9.8557273110423633</v>
      </c>
      <c r="AV54" s="343">
        <f t="shared" si="54"/>
        <v>2.3099360885255535</v>
      </c>
      <c r="AW54" s="343">
        <f t="shared" si="55"/>
        <v>2.6399269583149185</v>
      </c>
      <c r="AX54" s="343">
        <f t="shared" si="56"/>
        <v>7.5457912225168098</v>
      </c>
      <c r="AY54" s="343">
        <f t="shared" si="57"/>
        <v>12.495654269357281</v>
      </c>
      <c r="BA54" s="340">
        <v>1.0520833333333333E-2</v>
      </c>
      <c r="BB54" s="341">
        <f t="shared" si="167"/>
        <v>45279.010520833333</v>
      </c>
      <c r="BC54" s="342" t="s">
        <v>324</v>
      </c>
      <c r="BD54" s="342">
        <v>4.0000000000000001E-3</v>
      </c>
      <c r="BE54" s="342">
        <v>1.4999999999999999E-2</v>
      </c>
      <c r="BF54" s="342">
        <v>1.4999999999999999E-2</v>
      </c>
      <c r="BG54" s="343">
        <v>32.406150830717571</v>
      </c>
      <c r="BH54" s="343">
        <f t="shared" si="58"/>
        <v>2160.4100553811713</v>
      </c>
      <c r="BI54" s="343">
        <f t="shared" si="59"/>
        <v>8.6416402215246855</v>
      </c>
      <c r="BJ54" s="343">
        <f t="shared" si="60"/>
        <v>2.0253844269198482</v>
      </c>
      <c r="BK54" s="343">
        <f t="shared" si="61"/>
        <v>2.3147250593369697</v>
      </c>
      <c r="BL54" s="343">
        <f t="shared" si="62"/>
        <v>6.6162557946048377</v>
      </c>
      <c r="BM54" s="343">
        <f t="shared" si="63"/>
        <v>10.956365280861656</v>
      </c>
      <c r="BO54">
        <v>9.4023570821817319</v>
      </c>
      <c r="BP54" s="306">
        <f t="shared" si="94"/>
        <v>12.495654269357281</v>
      </c>
      <c r="BQ54" s="306">
        <f t="shared" si="95"/>
        <v>6.6162557946048377</v>
      </c>
      <c r="BR54">
        <v>11.920845586337553</v>
      </c>
      <c r="BS54">
        <v>7.1986796410453886</v>
      </c>
      <c r="BT54" s="306">
        <f t="shared" si="96"/>
        <v>0.57480868301972876</v>
      </c>
      <c r="BU54" s="306">
        <f t="shared" si="97"/>
        <v>0.5824238464405509</v>
      </c>
      <c r="DK54" s="184">
        <v>2.7858796296296298E-2</v>
      </c>
      <c r="DL54" s="336">
        <f t="shared" si="164"/>
        <v>45279.027858796297</v>
      </c>
      <c r="DM54" s="141" t="s">
        <v>366</v>
      </c>
      <c r="DN54" s="141">
        <v>5.0000000000000001E-3</v>
      </c>
      <c r="DO54" s="141">
        <v>1.4E-2</v>
      </c>
      <c r="DP54" s="141">
        <v>1.4E-2</v>
      </c>
      <c r="DQ54" s="198">
        <v>18.252371579047903</v>
      </c>
      <c r="DR54" s="198">
        <f t="shared" si="8"/>
        <v>1303.7408270748501</v>
      </c>
      <c r="DS54" s="198">
        <f t="shared" si="9"/>
        <v>6.518704135374251</v>
      </c>
      <c r="DT54" s="198">
        <f t="shared" si="115"/>
        <v>1.216824771936527</v>
      </c>
      <c r="DU54" s="198">
        <f t="shared" si="116"/>
        <v>1.4040285830036847</v>
      </c>
      <c r="DV54" s="198">
        <f t="shared" si="117"/>
        <v>5.3018793634377239</v>
      </c>
      <c r="DW54" s="198">
        <f t="shared" si="118"/>
        <v>7.9227327183779357</v>
      </c>
      <c r="DY54" s="184">
        <v>2.7858796296296298E-2</v>
      </c>
      <c r="DZ54" s="336">
        <f t="shared" si="165"/>
        <v>45279.027858796297</v>
      </c>
      <c r="EA54" s="141" t="s">
        <v>366</v>
      </c>
      <c r="EB54" s="141">
        <v>5.0000000000000001E-3</v>
      </c>
      <c r="EC54" s="141">
        <v>1.4E-2</v>
      </c>
      <c r="ED54" s="141">
        <v>1.4E-2</v>
      </c>
      <c r="EE54" s="198">
        <v>15.727321683690167</v>
      </c>
      <c r="EF54" s="198">
        <f t="shared" si="120"/>
        <v>1123.3801202635834</v>
      </c>
      <c r="EG54" s="198">
        <f t="shared" si="121"/>
        <v>5.6169006013179175</v>
      </c>
      <c r="EH54" s="198">
        <f t="shared" si="122"/>
        <v>1.0484881122460112</v>
      </c>
      <c r="EI54" s="198">
        <f t="shared" si="123"/>
        <v>1.2097939756684744</v>
      </c>
      <c r="EJ54" s="198">
        <f t="shared" si="124"/>
        <v>4.568412489071906</v>
      </c>
      <c r="EK54" s="198">
        <f t="shared" si="125"/>
        <v>6.8266945769863918</v>
      </c>
      <c r="EM54">
        <v>5.9803266877468815</v>
      </c>
      <c r="EN54" s="306">
        <f t="shared" si="78"/>
        <v>7.9227327183779357</v>
      </c>
      <c r="EO54" s="306">
        <f t="shared" si="79"/>
        <v>4.568412489071906</v>
      </c>
      <c r="EP54">
        <v>7.2683970512615943</v>
      </c>
      <c r="EQ54">
        <v>4.8639990393674637</v>
      </c>
      <c r="ER54" s="306">
        <f t="shared" si="80"/>
        <v>0.65433566711634139</v>
      </c>
      <c r="ES54" s="306">
        <f t="shared" si="81"/>
        <v>0.29558655029555769</v>
      </c>
      <c r="EW54" s="324">
        <v>0.98271990740740733</v>
      </c>
      <c r="EX54" s="335">
        <f t="shared" si="82"/>
        <v>45278.982719907406</v>
      </c>
      <c r="EY54" s="314" t="s">
        <v>370</v>
      </c>
      <c r="EZ54" s="314">
        <v>7.0000000000000001E-3</v>
      </c>
      <c r="FA54" s="314">
        <v>3.7999999999999999E-2</v>
      </c>
      <c r="FB54" s="314">
        <v>3.7999999999999999E-2</v>
      </c>
      <c r="FC54" s="328">
        <v>176.87303272970689</v>
      </c>
      <c r="FD54" s="315">
        <f t="shared" si="20"/>
        <v>4654.5534928870238</v>
      </c>
      <c r="FE54" s="315">
        <f t="shared" si="21"/>
        <v>32.58187445020917</v>
      </c>
      <c r="FF54" s="315">
        <f t="shared" si="136"/>
        <v>4.5352059674283822</v>
      </c>
      <c r="FG54" s="315">
        <f t="shared" si="137"/>
        <v>4.7803522359380244</v>
      </c>
      <c r="FH54" s="315">
        <f t="shared" si="138"/>
        <v>28.046668482780788</v>
      </c>
      <c r="FI54" s="315">
        <f t="shared" si="139"/>
        <v>37.362226686147196</v>
      </c>
      <c r="FK54" s="324">
        <v>0.98271990740740733</v>
      </c>
      <c r="FL54" s="335">
        <f t="shared" si="140"/>
        <v>45278.982719907406</v>
      </c>
      <c r="FM54" s="314" t="s">
        <v>370</v>
      </c>
      <c r="FN54" s="314">
        <v>7.0000000000000001E-3</v>
      </c>
      <c r="FO54" s="314">
        <v>3.7999999999999999E-2</v>
      </c>
      <c r="FP54" s="314">
        <v>3.7999999999999999E-2</v>
      </c>
      <c r="FQ54" s="328">
        <v>152.09666357950175</v>
      </c>
      <c r="FR54" s="315">
        <f t="shared" si="141"/>
        <v>4002.5437784079409</v>
      </c>
      <c r="FS54" s="315">
        <f t="shared" si="142"/>
        <v>28.017806448855588</v>
      </c>
      <c r="FT54" s="315">
        <f t="shared" si="143"/>
        <v>3.8999144507564552</v>
      </c>
      <c r="FU54" s="315">
        <f t="shared" si="144"/>
        <v>4.1107206372838307</v>
      </c>
      <c r="FV54" s="315">
        <f t="shared" si="145"/>
        <v>24.117891998099132</v>
      </c>
      <c r="FW54" s="315">
        <f t="shared" si="146"/>
        <v>32.128527086139421</v>
      </c>
      <c r="FY54">
        <v>30.778802746539203</v>
      </c>
      <c r="FZ54" s="306">
        <f t="shared" si="84"/>
        <v>37.362226686147196</v>
      </c>
      <c r="GA54" s="306">
        <f t="shared" si="85"/>
        <v>24.117891998099132</v>
      </c>
      <c r="GB54">
        <v>35.294611643714838</v>
      </c>
      <c r="GC54">
        <v>26.49457379280847</v>
      </c>
      <c r="GD54" s="306">
        <f t="shared" si="86"/>
        <v>2.0676150424323581</v>
      </c>
      <c r="GE54" s="306">
        <f t="shared" si="87"/>
        <v>2.3766817947093379</v>
      </c>
      <c r="GI54" s="325">
        <v>0.98271990740740733</v>
      </c>
      <c r="GJ54" s="334">
        <f t="shared" si="104"/>
        <v>45278.982719907406</v>
      </c>
      <c r="GK54" s="316" t="s">
        <v>372</v>
      </c>
      <c r="GL54" s="316">
        <v>8.0000000000000002E-3</v>
      </c>
      <c r="GM54" s="316">
        <v>2.3E-2</v>
      </c>
      <c r="GN54" s="316">
        <v>2.3E-2</v>
      </c>
      <c r="GO54" s="366">
        <v>68.670762631174611</v>
      </c>
      <c r="GP54" s="317">
        <f t="shared" si="32"/>
        <v>2985.6853317902005</v>
      </c>
      <c r="GQ54" s="317">
        <f t="shared" si="33"/>
        <v>23.885482654321606</v>
      </c>
      <c r="GR54" s="317">
        <f t="shared" si="153"/>
        <v>2.861281776298942</v>
      </c>
      <c r="GS54" s="317">
        <f t="shared" si="154"/>
        <v>3.1213983014170279</v>
      </c>
      <c r="GT54" s="317">
        <f t="shared" si="155"/>
        <v>21.024200878022665</v>
      </c>
      <c r="GU54" s="317">
        <f t="shared" si="156"/>
        <v>27.006880955738634</v>
      </c>
      <c r="GW54" s="325">
        <v>0.98271990740740733</v>
      </c>
      <c r="GX54" s="334">
        <f t="shared" si="157"/>
        <v>45278.982719907406</v>
      </c>
      <c r="GY54" s="316" t="s">
        <v>372</v>
      </c>
      <c r="GZ54" s="316">
        <v>8.0000000000000002E-3</v>
      </c>
      <c r="HA54" s="316">
        <v>2.3E-2</v>
      </c>
      <c r="HB54" s="316">
        <v>2.3E-2</v>
      </c>
      <c r="HC54" s="366">
        <v>60.37134478481817</v>
      </c>
      <c r="HD54" s="317">
        <f t="shared" si="158"/>
        <v>2624.84107760079</v>
      </c>
      <c r="HE54" s="317">
        <f t="shared" si="159"/>
        <v>20.998728620806322</v>
      </c>
      <c r="HF54" s="317">
        <f t="shared" si="160"/>
        <v>2.5154726993674235</v>
      </c>
      <c r="HG54" s="317">
        <f t="shared" si="161"/>
        <v>2.7441520356735531</v>
      </c>
      <c r="HH54" s="317">
        <f t="shared" si="162"/>
        <v>18.483255921438897</v>
      </c>
      <c r="HI54" s="317">
        <f t="shared" si="163"/>
        <v>23.742880656479876</v>
      </c>
      <c r="HK54">
        <v>22.477152819326946</v>
      </c>
      <c r="HL54" s="306">
        <f t="shared" si="88"/>
        <v>27.006880955738634</v>
      </c>
      <c r="HM54" s="306">
        <f t="shared" si="89"/>
        <v>18.483255921438897</v>
      </c>
      <c r="HN54">
        <v>25.41450801730717</v>
      </c>
      <c r="HO54">
        <v>19.784577221178406</v>
      </c>
      <c r="HP54" s="306">
        <f t="shared" si="90"/>
        <v>1.5923729384314633</v>
      </c>
      <c r="HQ54" s="306">
        <f t="shared" si="91"/>
        <v>1.3013212997395094</v>
      </c>
    </row>
    <row r="55" spans="1:225" x14ac:dyDescent="0.25">
      <c r="A55" s="322">
        <v>0.99657407407407417</v>
      </c>
      <c r="B55" s="339">
        <f t="shared" si="44"/>
        <v>45278.996574074074</v>
      </c>
      <c r="C55" s="309" t="s">
        <v>311</v>
      </c>
      <c r="D55" s="309">
        <v>6.0000000000000001E-3</v>
      </c>
      <c r="E55" s="309">
        <v>3.0000000000000001E-3</v>
      </c>
      <c r="F55" s="309">
        <v>3.0000000000000001E-3</v>
      </c>
      <c r="G55" s="318">
        <v>8.546236343967875</v>
      </c>
      <c r="H55" s="309">
        <f t="shared" si="45"/>
        <v>2848.7454479892917</v>
      </c>
      <c r="I55" s="309">
        <f t="shared" si="150"/>
        <v>17.09247268793575</v>
      </c>
      <c r="J55" s="309">
        <f t="shared" si="126"/>
        <v>2.1365590859919688</v>
      </c>
      <c r="K55" s="309">
        <f t="shared" si="127"/>
        <v>4.2731181719839375</v>
      </c>
      <c r="L55" s="309">
        <f t="shared" si="128"/>
        <v>14.955913601943781</v>
      </c>
      <c r="M55" s="309">
        <f t="shared" si="129"/>
        <v>21.365590859919688</v>
      </c>
      <c r="O55" s="322">
        <v>0.99657407407407417</v>
      </c>
      <c r="P55" s="339">
        <f t="shared" si="130"/>
        <v>45278.996574074074</v>
      </c>
      <c r="Q55" s="309" t="s">
        <v>311</v>
      </c>
      <c r="R55" s="309">
        <v>6.0000000000000001E-3</v>
      </c>
      <c r="S55" s="309">
        <v>3.0000000000000001E-3</v>
      </c>
      <c r="T55" s="309">
        <v>3.0000000000000001E-3</v>
      </c>
      <c r="U55" s="318">
        <v>6.3959815778867295</v>
      </c>
      <c r="V55" s="309">
        <f t="shared" si="131"/>
        <v>2131.9938592955764</v>
      </c>
      <c r="W55" s="309">
        <f t="shared" si="151"/>
        <v>12.791963155773459</v>
      </c>
      <c r="X55" s="309">
        <f t="shared" si="132"/>
        <v>1.5989953944716824</v>
      </c>
      <c r="Y55" s="309">
        <f t="shared" si="133"/>
        <v>3.1979907889433647</v>
      </c>
      <c r="Z55" s="309">
        <f t="shared" si="134"/>
        <v>11.192967761301777</v>
      </c>
      <c r="AA55" s="309">
        <f t="shared" si="135"/>
        <v>15.989953944716824</v>
      </c>
      <c r="AC55">
        <v>15.726560408487394</v>
      </c>
      <c r="AD55">
        <f t="shared" si="48"/>
        <v>21.365590859919688</v>
      </c>
      <c r="AE55">
        <f t="shared" si="49"/>
        <v>11.192967761301777</v>
      </c>
      <c r="AF55">
        <v>19.658200510609241</v>
      </c>
      <c r="AG55">
        <v>13.760740357426471</v>
      </c>
      <c r="AH55" s="306">
        <f t="shared" si="50"/>
        <v>1.7073903493104474</v>
      </c>
      <c r="AI55" s="306">
        <f t="shared" si="51"/>
        <v>2.5677725961246942</v>
      </c>
      <c r="AJ55" s="306"/>
      <c r="AM55" s="340">
        <v>1.3958333333333335E-2</v>
      </c>
      <c r="AN55" s="341">
        <f t="shared" si="166"/>
        <v>45279.013958333337</v>
      </c>
      <c r="AO55" s="342" t="s">
        <v>324</v>
      </c>
      <c r="AP55" s="342">
        <v>4.0000000000000001E-3</v>
      </c>
      <c r="AQ55" s="342">
        <v>1.4999999999999999E-2</v>
      </c>
      <c r="AR55" s="342">
        <v>1.4999999999999999E-2</v>
      </c>
      <c r="AS55" s="343">
        <v>36.958977416408857</v>
      </c>
      <c r="AT55" s="343">
        <f t="shared" si="52"/>
        <v>2463.9318277605907</v>
      </c>
      <c r="AU55" s="343">
        <f t="shared" si="53"/>
        <v>9.8557273110423633</v>
      </c>
      <c r="AV55" s="343">
        <f t="shared" si="54"/>
        <v>2.3099360885255535</v>
      </c>
      <c r="AW55" s="343">
        <f t="shared" si="55"/>
        <v>2.6399269583149185</v>
      </c>
      <c r="AX55" s="343">
        <f t="shared" si="56"/>
        <v>7.5457912225168098</v>
      </c>
      <c r="AY55" s="343">
        <f t="shared" si="57"/>
        <v>12.495654269357281</v>
      </c>
      <c r="BA55" s="340">
        <v>1.3958333333333335E-2</v>
      </c>
      <c r="BB55" s="341">
        <f t="shared" si="167"/>
        <v>45279.013958333337</v>
      </c>
      <c r="BC55" s="342" t="s">
        <v>324</v>
      </c>
      <c r="BD55" s="342">
        <v>4.0000000000000001E-3</v>
      </c>
      <c r="BE55" s="342">
        <v>1.4999999999999999E-2</v>
      </c>
      <c r="BF55" s="342">
        <v>1.4999999999999999E-2</v>
      </c>
      <c r="BG55" s="343">
        <v>32.406150830717571</v>
      </c>
      <c r="BH55" s="343">
        <f t="shared" si="58"/>
        <v>2160.4100553811713</v>
      </c>
      <c r="BI55" s="343">
        <f t="shared" si="59"/>
        <v>8.6416402215246855</v>
      </c>
      <c r="BJ55" s="343">
        <f t="shared" si="60"/>
        <v>2.0253844269198482</v>
      </c>
      <c r="BK55" s="343">
        <f t="shared" si="61"/>
        <v>2.3147250593369697</v>
      </c>
      <c r="BL55" s="343">
        <f t="shared" si="62"/>
        <v>6.6162557946048377</v>
      </c>
      <c r="BM55" s="343">
        <f t="shared" si="63"/>
        <v>10.956365280861656</v>
      </c>
      <c r="BO55">
        <v>9.4023570821817319</v>
      </c>
      <c r="BP55" s="306">
        <f t="shared" si="94"/>
        <v>12.495654269357281</v>
      </c>
      <c r="BQ55" s="306">
        <f t="shared" si="95"/>
        <v>6.6162557946048377</v>
      </c>
      <c r="BR55">
        <v>11.920845586337553</v>
      </c>
      <c r="BS55">
        <v>7.1986796410453886</v>
      </c>
      <c r="BT55" s="306">
        <f t="shared" si="96"/>
        <v>0.57480868301972876</v>
      </c>
      <c r="BU55" s="306">
        <f t="shared" si="97"/>
        <v>0.5824238464405509</v>
      </c>
      <c r="DK55" s="184">
        <v>3.1365740740740743E-2</v>
      </c>
      <c r="DL55" s="336">
        <f t="shared" si="164"/>
        <v>45279.031365740739</v>
      </c>
      <c r="DM55" s="141" t="s">
        <v>366</v>
      </c>
      <c r="DN55" s="141">
        <v>3.0000000000000001E-3</v>
      </c>
      <c r="DO55" s="141">
        <v>1.4E-2</v>
      </c>
      <c r="DP55" s="141">
        <v>1.4E-2</v>
      </c>
      <c r="DQ55" s="198">
        <v>18.252371579047903</v>
      </c>
      <c r="DR55" s="198">
        <f t="shared" si="8"/>
        <v>1303.7408270748501</v>
      </c>
      <c r="DS55" s="198">
        <f t="shared" si="9"/>
        <v>3.9112224812245504</v>
      </c>
      <c r="DT55" s="198">
        <f t="shared" si="115"/>
        <v>1.216824771936527</v>
      </c>
      <c r="DU55" s="198">
        <f t="shared" si="116"/>
        <v>1.4040285830036847</v>
      </c>
      <c r="DV55" s="198">
        <f t="shared" si="117"/>
        <v>2.6943977092880234</v>
      </c>
      <c r="DW55" s="198">
        <f t="shared" si="118"/>
        <v>5.3152510642282351</v>
      </c>
      <c r="DY55" s="184">
        <v>3.1365740740740743E-2</v>
      </c>
      <c r="DZ55" s="336">
        <f t="shared" si="165"/>
        <v>45279.031365740739</v>
      </c>
      <c r="EA55" s="141" t="s">
        <v>366</v>
      </c>
      <c r="EB55" s="141">
        <v>3.0000000000000001E-3</v>
      </c>
      <c r="EC55" s="141">
        <v>1.4E-2</v>
      </c>
      <c r="ED55" s="141">
        <v>1.4E-2</v>
      </c>
      <c r="EE55" s="198">
        <v>15.727321683690167</v>
      </c>
      <c r="EF55" s="198">
        <f t="shared" si="120"/>
        <v>1123.3801202635834</v>
      </c>
      <c r="EG55" s="198">
        <f t="shared" si="121"/>
        <v>3.3701403607907503</v>
      </c>
      <c r="EH55" s="198">
        <f t="shared" si="122"/>
        <v>1.0484881122460112</v>
      </c>
      <c r="EI55" s="198">
        <f t="shared" si="123"/>
        <v>1.2097939756684744</v>
      </c>
      <c r="EJ55" s="198">
        <f t="shared" si="124"/>
        <v>2.3216522485447388</v>
      </c>
      <c r="EK55" s="198">
        <f t="shared" si="125"/>
        <v>4.5799343364592247</v>
      </c>
      <c r="EM55">
        <v>3.5881960126481287</v>
      </c>
      <c r="EN55" s="306">
        <f t="shared" si="78"/>
        <v>5.3152510642282351</v>
      </c>
      <c r="EO55" s="306">
        <f t="shared" si="79"/>
        <v>2.3216522485447388</v>
      </c>
      <c r="EP55">
        <v>4.8762663761628415</v>
      </c>
      <c r="EQ55">
        <v>2.4718683642687109</v>
      </c>
      <c r="ER55" s="306">
        <f t="shared" si="80"/>
        <v>0.43898468806539359</v>
      </c>
      <c r="ES55" s="306">
        <f t="shared" si="81"/>
        <v>0.15021611572397209</v>
      </c>
      <c r="EW55" s="324">
        <v>0.98623842592592592</v>
      </c>
      <c r="EX55" s="335">
        <f t="shared" si="82"/>
        <v>45278.986238425925</v>
      </c>
      <c r="EY55" s="314" t="s">
        <v>370</v>
      </c>
      <c r="EZ55" s="314">
        <v>8.0000000000000002E-3</v>
      </c>
      <c r="FA55" s="314">
        <v>3.7999999999999999E-2</v>
      </c>
      <c r="FB55" s="314">
        <v>3.7999999999999999E-2</v>
      </c>
      <c r="FC55" s="328">
        <v>176.87303272970689</v>
      </c>
      <c r="FD55" s="315">
        <f t="shared" si="20"/>
        <v>4654.5534928870238</v>
      </c>
      <c r="FE55" s="315">
        <f t="shared" si="21"/>
        <v>37.236427943096189</v>
      </c>
      <c r="FF55" s="315">
        <f t="shared" si="136"/>
        <v>4.5352059674283822</v>
      </c>
      <c r="FG55" s="315">
        <f t="shared" si="137"/>
        <v>4.7803522359380244</v>
      </c>
      <c r="FH55" s="315">
        <f t="shared" si="138"/>
        <v>32.701221975667806</v>
      </c>
      <c r="FI55" s="315">
        <f t="shared" si="139"/>
        <v>42.016780179034214</v>
      </c>
      <c r="FK55" s="324">
        <v>0.98623842592592592</v>
      </c>
      <c r="FL55" s="335">
        <f t="shared" si="140"/>
        <v>45278.986238425925</v>
      </c>
      <c r="FM55" s="314" t="s">
        <v>370</v>
      </c>
      <c r="FN55" s="314">
        <v>8.0000000000000002E-3</v>
      </c>
      <c r="FO55" s="314">
        <v>3.7999999999999999E-2</v>
      </c>
      <c r="FP55" s="314">
        <v>3.7999999999999999E-2</v>
      </c>
      <c r="FQ55" s="328">
        <v>152.09666357950175</v>
      </c>
      <c r="FR55" s="315">
        <f t="shared" si="141"/>
        <v>4002.5437784079409</v>
      </c>
      <c r="FS55" s="315">
        <f t="shared" si="142"/>
        <v>32.020350227263528</v>
      </c>
      <c r="FT55" s="315">
        <f t="shared" si="143"/>
        <v>3.8999144507564552</v>
      </c>
      <c r="FU55" s="315">
        <f t="shared" si="144"/>
        <v>4.1107206372838307</v>
      </c>
      <c r="FV55" s="315">
        <f t="shared" si="145"/>
        <v>28.120435776507072</v>
      </c>
      <c r="FW55" s="315">
        <f t="shared" si="146"/>
        <v>36.131070864547361</v>
      </c>
      <c r="FY55">
        <v>35.175774567473375</v>
      </c>
      <c r="FZ55" s="306">
        <f t="shared" si="84"/>
        <v>42.016780179034214</v>
      </c>
      <c r="GA55" s="306">
        <f t="shared" si="85"/>
        <v>28.120435776507072</v>
      </c>
      <c r="GB55">
        <v>39.691583464649014</v>
      </c>
      <c r="GC55">
        <v>30.891545613742643</v>
      </c>
      <c r="GD55" s="306">
        <f t="shared" si="86"/>
        <v>2.3251967143851999</v>
      </c>
      <c r="GE55" s="306">
        <f t="shared" si="87"/>
        <v>2.7711098372355707</v>
      </c>
      <c r="GI55" s="325">
        <v>0.98623842592592592</v>
      </c>
      <c r="GJ55" s="334">
        <f t="shared" si="104"/>
        <v>45278.986238425925</v>
      </c>
      <c r="GK55" s="316" t="s">
        <v>372</v>
      </c>
      <c r="GL55" s="316">
        <v>8.0000000000000002E-3</v>
      </c>
      <c r="GM55" s="316">
        <v>2.3E-2</v>
      </c>
      <c r="GN55" s="316">
        <v>2.3E-2</v>
      </c>
      <c r="GO55" s="366">
        <v>68.670762631174611</v>
      </c>
      <c r="GP55" s="317">
        <f t="shared" si="32"/>
        <v>2985.6853317902005</v>
      </c>
      <c r="GQ55" s="317">
        <f t="shared" si="33"/>
        <v>23.885482654321606</v>
      </c>
      <c r="GR55" s="317">
        <f t="shared" si="153"/>
        <v>2.861281776298942</v>
      </c>
      <c r="GS55" s="317">
        <f t="shared" si="154"/>
        <v>3.1213983014170279</v>
      </c>
      <c r="GT55" s="317">
        <f t="shared" si="155"/>
        <v>21.024200878022665</v>
      </c>
      <c r="GU55" s="317">
        <f t="shared" si="156"/>
        <v>27.006880955738634</v>
      </c>
      <c r="GW55" s="325">
        <v>0.98623842592592592</v>
      </c>
      <c r="GX55" s="334">
        <f t="shared" si="157"/>
        <v>45278.986238425925</v>
      </c>
      <c r="GY55" s="316" t="s">
        <v>372</v>
      </c>
      <c r="GZ55" s="316">
        <v>8.0000000000000002E-3</v>
      </c>
      <c r="HA55" s="316">
        <v>2.3E-2</v>
      </c>
      <c r="HB55" s="316">
        <v>2.3E-2</v>
      </c>
      <c r="HC55" s="366">
        <v>60.37134478481817</v>
      </c>
      <c r="HD55" s="317">
        <f t="shared" si="158"/>
        <v>2624.84107760079</v>
      </c>
      <c r="HE55" s="317">
        <f t="shared" si="159"/>
        <v>20.998728620806322</v>
      </c>
      <c r="HF55" s="317">
        <f t="shared" si="160"/>
        <v>2.5154726993674235</v>
      </c>
      <c r="HG55" s="317">
        <f t="shared" si="161"/>
        <v>2.7441520356735531</v>
      </c>
      <c r="HH55" s="317">
        <f t="shared" si="162"/>
        <v>18.483255921438897</v>
      </c>
      <c r="HI55" s="317">
        <f t="shared" si="163"/>
        <v>23.742880656479876</v>
      </c>
      <c r="HK55">
        <v>22.477152819326946</v>
      </c>
      <c r="HL55" s="306">
        <f t="shared" si="88"/>
        <v>27.006880955738634</v>
      </c>
      <c r="HM55" s="306">
        <f t="shared" si="89"/>
        <v>18.483255921438897</v>
      </c>
      <c r="HN55">
        <v>25.41450801730717</v>
      </c>
      <c r="HO55">
        <v>19.784577221178406</v>
      </c>
      <c r="HP55" s="306">
        <f t="shared" si="90"/>
        <v>1.5923729384314633</v>
      </c>
      <c r="HQ55" s="306">
        <f t="shared" si="91"/>
        <v>1.3013212997395094</v>
      </c>
    </row>
    <row r="56" spans="1:225" x14ac:dyDescent="0.25">
      <c r="A56" s="322">
        <v>9.2592592592592588E-5</v>
      </c>
      <c r="B56" s="339">
        <f>DATE(2023,12,19) + A56</f>
        <v>45279.000092592592</v>
      </c>
      <c r="C56" s="309" t="s">
        <v>311</v>
      </c>
      <c r="D56" s="309">
        <v>4.0000000000000001E-3</v>
      </c>
      <c r="E56" s="309">
        <v>3.0000000000000001E-3</v>
      </c>
      <c r="F56" s="309">
        <v>3.0000000000000001E-3</v>
      </c>
      <c r="G56" s="318">
        <v>8.546236343967875</v>
      </c>
      <c r="H56" s="309">
        <f t="shared" si="45"/>
        <v>2848.7454479892917</v>
      </c>
      <c r="I56" s="309">
        <f t="shared" si="150"/>
        <v>11.394981791957168</v>
      </c>
      <c r="J56" s="309">
        <f t="shared" si="126"/>
        <v>2.1365590859919688</v>
      </c>
      <c r="K56" s="309">
        <f t="shared" si="127"/>
        <v>4.2731181719839375</v>
      </c>
      <c r="L56" s="309">
        <f t="shared" si="128"/>
        <v>9.2584227059651987</v>
      </c>
      <c r="M56" s="309">
        <f t="shared" si="129"/>
        <v>15.668099963941106</v>
      </c>
      <c r="O56" s="322">
        <v>9.2592592592592588E-5</v>
      </c>
      <c r="P56" s="339">
        <f>DATE(2023,12,19) + O56</f>
        <v>45279.000092592592</v>
      </c>
      <c r="Q56" s="309" t="s">
        <v>311</v>
      </c>
      <c r="R56" s="309">
        <v>4.0000000000000001E-3</v>
      </c>
      <c r="S56" s="309">
        <v>3.0000000000000001E-3</v>
      </c>
      <c r="T56" s="309">
        <v>3.0000000000000001E-3</v>
      </c>
      <c r="U56" s="318">
        <v>6.3959815778867295</v>
      </c>
      <c r="V56" s="309">
        <f t="shared" si="131"/>
        <v>2131.9938592955764</v>
      </c>
      <c r="W56" s="309">
        <f t="shared" si="151"/>
        <v>8.527975437182306</v>
      </c>
      <c r="X56" s="309">
        <f t="shared" si="132"/>
        <v>1.5989953944716824</v>
      </c>
      <c r="Y56" s="309">
        <f t="shared" si="133"/>
        <v>3.1979907889433647</v>
      </c>
      <c r="Z56" s="309">
        <f t="shared" si="134"/>
        <v>6.9289800427106236</v>
      </c>
      <c r="AA56" s="309">
        <f t="shared" si="135"/>
        <v>11.725966226125671</v>
      </c>
      <c r="AC56">
        <v>10.484373605658263</v>
      </c>
      <c r="AD56">
        <f t="shared" si="48"/>
        <v>15.668099963941106</v>
      </c>
      <c r="AE56">
        <f t="shared" si="49"/>
        <v>6.9289800427106236</v>
      </c>
      <c r="AF56">
        <v>14.416013707780111</v>
      </c>
      <c r="AG56">
        <v>8.5185535545973394</v>
      </c>
      <c r="AH56" s="306">
        <f t="shared" si="50"/>
        <v>1.2520862561609949</v>
      </c>
      <c r="AI56" s="306">
        <f t="shared" si="51"/>
        <v>1.5895735118867158</v>
      </c>
      <c r="AJ56" s="306"/>
      <c r="AM56" s="340">
        <v>1.7488425925925925E-2</v>
      </c>
      <c r="AN56" s="341">
        <f t="shared" si="166"/>
        <v>45279.017488425925</v>
      </c>
      <c r="AO56" s="342" t="s">
        <v>324</v>
      </c>
      <c r="AP56" s="342">
        <v>4.0000000000000001E-3</v>
      </c>
      <c r="AQ56" s="342">
        <v>1.4999999999999999E-2</v>
      </c>
      <c r="AR56" s="342">
        <v>1.4999999999999999E-2</v>
      </c>
      <c r="AS56" s="343">
        <v>36.958977416408857</v>
      </c>
      <c r="AT56" s="343">
        <f t="shared" si="52"/>
        <v>2463.9318277605907</v>
      </c>
      <c r="AU56" s="343">
        <f t="shared" si="53"/>
        <v>9.8557273110423633</v>
      </c>
      <c r="AV56" s="343">
        <f t="shared" si="54"/>
        <v>2.3099360885255535</v>
      </c>
      <c r="AW56" s="343">
        <f t="shared" si="55"/>
        <v>2.6399269583149185</v>
      </c>
      <c r="AX56" s="343">
        <f t="shared" si="56"/>
        <v>7.5457912225168098</v>
      </c>
      <c r="AY56" s="343">
        <f t="shared" si="57"/>
        <v>12.495654269357281</v>
      </c>
      <c r="BA56" s="340">
        <v>1.7488425925925925E-2</v>
      </c>
      <c r="BB56" s="341">
        <f t="shared" si="167"/>
        <v>45279.017488425925</v>
      </c>
      <c r="BC56" s="342" t="s">
        <v>324</v>
      </c>
      <c r="BD56" s="342">
        <v>4.0000000000000001E-3</v>
      </c>
      <c r="BE56" s="342">
        <v>1.4999999999999999E-2</v>
      </c>
      <c r="BF56" s="342">
        <v>1.4999999999999999E-2</v>
      </c>
      <c r="BG56" s="343">
        <v>32.406150830717571</v>
      </c>
      <c r="BH56" s="343">
        <f t="shared" si="58"/>
        <v>2160.4100553811713</v>
      </c>
      <c r="BI56" s="343">
        <f t="shared" si="59"/>
        <v>8.6416402215246855</v>
      </c>
      <c r="BJ56" s="343">
        <f t="shared" si="60"/>
        <v>2.0253844269198482</v>
      </c>
      <c r="BK56" s="343">
        <f t="shared" si="61"/>
        <v>2.3147250593369697</v>
      </c>
      <c r="BL56" s="343">
        <f t="shared" si="62"/>
        <v>6.6162557946048377</v>
      </c>
      <c r="BM56" s="343">
        <f t="shared" si="63"/>
        <v>10.956365280861656</v>
      </c>
      <c r="BO56">
        <v>9.4023570821817319</v>
      </c>
      <c r="BP56" s="306">
        <f t="shared" si="94"/>
        <v>12.495654269357281</v>
      </c>
      <c r="BQ56" s="306">
        <f t="shared" si="95"/>
        <v>6.6162557946048377</v>
      </c>
      <c r="BR56">
        <v>11.920845586337553</v>
      </c>
      <c r="BS56">
        <v>7.1986796410453886</v>
      </c>
      <c r="BT56" s="306">
        <f t="shared" si="96"/>
        <v>0.57480868301972876</v>
      </c>
      <c r="BU56" s="306">
        <f t="shared" si="97"/>
        <v>0.5824238464405509</v>
      </c>
      <c r="DK56" s="184">
        <v>3.4780092592592592E-2</v>
      </c>
      <c r="DL56" s="336">
        <f t="shared" si="164"/>
        <v>45279.034780092596</v>
      </c>
      <c r="DM56" s="141" t="s">
        <v>366</v>
      </c>
      <c r="DN56" s="141">
        <v>6.0000000000000001E-3</v>
      </c>
      <c r="DO56" s="141">
        <v>1.4E-2</v>
      </c>
      <c r="DP56" s="141">
        <v>1.4E-2</v>
      </c>
      <c r="DQ56" s="198">
        <v>18.252371579047903</v>
      </c>
      <c r="DR56" s="198">
        <f t="shared" si="8"/>
        <v>1303.7408270748501</v>
      </c>
      <c r="DS56" s="198">
        <f t="shared" si="9"/>
        <v>7.8224449624491008</v>
      </c>
      <c r="DT56" s="198">
        <f t="shared" si="115"/>
        <v>1.216824771936527</v>
      </c>
      <c r="DU56" s="198">
        <f t="shared" si="116"/>
        <v>1.4040285830036847</v>
      </c>
      <c r="DV56" s="198">
        <f t="shared" si="117"/>
        <v>6.6056201905125738</v>
      </c>
      <c r="DW56" s="198">
        <f t="shared" si="118"/>
        <v>9.2264735454527855</v>
      </c>
      <c r="DY56" s="184">
        <v>3.4780092592592592E-2</v>
      </c>
      <c r="DZ56" s="336">
        <f t="shared" si="165"/>
        <v>45279.034780092596</v>
      </c>
      <c r="EA56" s="141" t="s">
        <v>366</v>
      </c>
      <c r="EB56" s="141">
        <v>6.0000000000000001E-3</v>
      </c>
      <c r="EC56" s="141">
        <v>1.4E-2</v>
      </c>
      <c r="ED56" s="141">
        <v>1.4E-2</v>
      </c>
      <c r="EE56" s="198">
        <v>15.727321683690167</v>
      </c>
      <c r="EF56" s="198">
        <f t="shared" si="120"/>
        <v>1123.3801202635834</v>
      </c>
      <c r="EG56" s="198">
        <f t="shared" si="121"/>
        <v>6.7402807215815006</v>
      </c>
      <c r="EH56" s="198">
        <f t="shared" si="122"/>
        <v>1.0484881122460112</v>
      </c>
      <c r="EI56" s="198">
        <f t="shared" si="123"/>
        <v>1.2097939756684744</v>
      </c>
      <c r="EJ56" s="198">
        <f t="shared" si="124"/>
        <v>5.6917926093354891</v>
      </c>
      <c r="EK56" s="198">
        <f t="shared" si="125"/>
        <v>7.950074697249975</v>
      </c>
      <c r="EM56">
        <v>7.1763920252962574</v>
      </c>
      <c r="EN56" s="306">
        <f t="shared" si="78"/>
        <v>9.2264735454527855</v>
      </c>
      <c r="EO56" s="306">
        <f t="shared" si="79"/>
        <v>5.6917926093354891</v>
      </c>
      <c r="EP56">
        <v>8.4644623888109702</v>
      </c>
      <c r="EQ56">
        <v>6.0600643769168396</v>
      </c>
      <c r="ER56" s="306">
        <f t="shared" si="80"/>
        <v>0.76201115664181529</v>
      </c>
      <c r="ES56" s="306">
        <f t="shared" si="81"/>
        <v>0.3682717675813505</v>
      </c>
      <c r="EW56" s="324">
        <v>0.98966435185185186</v>
      </c>
      <c r="EX56" s="335">
        <f t="shared" si="82"/>
        <v>45278.989664351851</v>
      </c>
      <c r="EY56" s="314" t="s">
        <v>370</v>
      </c>
      <c r="EZ56" s="314">
        <v>6.0000000000000001E-3</v>
      </c>
      <c r="FA56" s="314">
        <v>3.7999999999999999E-2</v>
      </c>
      <c r="FB56" s="314">
        <v>3.7999999999999999E-2</v>
      </c>
      <c r="FC56" s="328">
        <v>176.87303272970689</v>
      </c>
      <c r="FD56" s="315">
        <f t="shared" si="20"/>
        <v>4654.5534928870238</v>
      </c>
      <c r="FE56" s="315">
        <f t="shared" si="21"/>
        <v>27.927320957322145</v>
      </c>
      <c r="FF56" s="315">
        <f t="shared" si="136"/>
        <v>4.5352059674283822</v>
      </c>
      <c r="FG56" s="315">
        <f t="shared" si="137"/>
        <v>4.7803522359380244</v>
      </c>
      <c r="FH56" s="315">
        <f t="shared" si="138"/>
        <v>23.392114989893763</v>
      </c>
      <c r="FI56" s="315">
        <f t="shared" si="139"/>
        <v>32.70767319326017</v>
      </c>
      <c r="FK56" s="324">
        <v>0.98966435185185186</v>
      </c>
      <c r="FL56" s="335">
        <f t="shared" si="140"/>
        <v>45278.989664351851</v>
      </c>
      <c r="FM56" s="314" t="s">
        <v>370</v>
      </c>
      <c r="FN56" s="314">
        <v>6.0000000000000001E-3</v>
      </c>
      <c r="FO56" s="314">
        <v>3.7999999999999999E-2</v>
      </c>
      <c r="FP56" s="314">
        <v>3.7999999999999999E-2</v>
      </c>
      <c r="FQ56" s="328">
        <v>152.09666357950175</v>
      </c>
      <c r="FR56" s="315">
        <f t="shared" si="141"/>
        <v>4002.5437784079409</v>
      </c>
      <c r="FS56" s="315">
        <f t="shared" si="142"/>
        <v>24.015262670447644</v>
      </c>
      <c r="FT56" s="315">
        <f t="shared" si="143"/>
        <v>3.8999144507564552</v>
      </c>
      <c r="FU56" s="315">
        <f t="shared" si="144"/>
        <v>4.1107206372838307</v>
      </c>
      <c r="FV56" s="315">
        <f t="shared" si="145"/>
        <v>20.115348219691189</v>
      </c>
      <c r="FW56" s="315">
        <f t="shared" si="146"/>
        <v>28.125983307731474</v>
      </c>
      <c r="FY56">
        <v>26.38183092560503</v>
      </c>
      <c r="FZ56" s="306">
        <f t="shared" si="84"/>
        <v>32.70767319326017</v>
      </c>
      <c r="GA56" s="306">
        <f t="shared" si="85"/>
        <v>20.115348219691189</v>
      </c>
      <c r="GB56">
        <v>30.897639822780665</v>
      </c>
      <c r="GC56">
        <v>22.097601971874298</v>
      </c>
      <c r="GD56" s="306">
        <f t="shared" si="86"/>
        <v>1.8100333704795055</v>
      </c>
      <c r="GE56" s="306">
        <f t="shared" si="87"/>
        <v>1.9822537521831087</v>
      </c>
      <c r="GI56" s="325">
        <v>0.98966435185185186</v>
      </c>
      <c r="GJ56" s="334">
        <f t="shared" si="104"/>
        <v>45278.989664351851</v>
      </c>
      <c r="GK56" s="316" t="s">
        <v>372</v>
      </c>
      <c r="GL56" s="316">
        <v>8.9999999999999993E-3</v>
      </c>
      <c r="GM56" s="316">
        <v>2.3E-2</v>
      </c>
      <c r="GN56" s="316">
        <v>2.3E-2</v>
      </c>
      <c r="GO56" s="366">
        <v>68.670762631174611</v>
      </c>
      <c r="GP56" s="317">
        <f t="shared" si="32"/>
        <v>2985.6853317902005</v>
      </c>
      <c r="GQ56" s="317">
        <f t="shared" si="33"/>
        <v>26.871167986111804</v>
      </c>
      <c r="GR56" s="317">
        <f t="shared" si="153"/>
        <v>2.861281776298942</v>
      </c>
      <c r="GS56" s="317">
        <f t="shared" si="154"/>
        <v>3.1213983014170279</v>
      </c>
      <c r="GT56" s="317">
        <f t="shared" si="155"/>
        <v>24.009886209812862</v>
      </c>
      <c r="GU56" s="317">
        <f t="shared" si="156"/>
        <v>29.992566287528831</v>
      </c>
      <c r="GW56" s="325">
        <v>0.98966435185185186</v>
      </c>
      <c r="GX56" s="334">
        <f t="shared" si="157"/>
        <v>45278.989664351851</v>
      </c>
      <c r="GY56" s="316" t="s">
        <v>372</v>
      </c>
      <c r="GZ56" s="316">
        <v>8.9999999999999993E-3</v>
      </c>
      <c r="HA56" s="316">
        <v>2.3E-2</v>
      </c>
      <c r="HB56" s="316">
        <v>2.3E-2</v>
      </c>
      <c r="HC56" s="366">
        <v>60.37134478481817</v>
      </c>
      <c r="HD56" s="317">
        <f t="shared" si="158"/>
        <v>2624.84107760079</v>
      </c>
      <c r="HE56" s="317">
        <f t="shared" si="159"/>
        <v>23.623569698407106</v>
      </c>
      <c r="HF56" s="317">
        <f t="shared" si="160"/>
        <v>2.5154726993674235</v>
      </c>
      <c r="HG56" s="317">
        <f t="shared" si="161"/>
        <v>2.7441520356735531</v>
      </c>
      <c r="HH56" s="317">
        <f t="shared" si="162"/>
        <v>21.108096999039681</v>
      </c>
      <c r="HI56" s="317">
        <f t="shared" si="163"/>
        <v>26.367721734080661</v>
      </c>
      <c r="HK56">
        <v>25.286796921742809</v>
      </c>
      <c r="HL56" s="306">
        <f t="shared" si="88"/>
        <v>29.992566287528831</v>
      </c>
      <c r="HM56" s="306">
        <f t="shared" si="89"/>
        <v>21.108096999039681</v>
      </c>
      <c r="HN56">
        <v>28.224152119723037</v>
      </c>
      <c r="HO56">
        <v>22.594221323594269</v>
      </c>
      <c r="HP56" s="306">
        <f t="shared" si="90"/>
        <v>1.7684141678057941</v>
      </c>
      <c r="HQ56" s="306">
        <f t="shared" si="91"/>
        <v>1.4861243245545879</v>
      </c>
    </row>
    <row r="57" spans="1:225" ht="15.75" thickBot="1" x14ac:dyDescent="0.3">
      <c r="A57" s="322">
        <v>3.5995370370370369E-3</v>
      </c>
      <c r="B57" s="339">
        <f t="shared" ref="B57:B67" si="168">DATE(2023,12,19) + A57</f>
        <v>45279.003599537034</v>
      </c>
      <c r="C57" s="309" t="s">
        <v>311</v>
      </c>
      <c r="D57" s="309">
        <v>6.0000000000000001E-3</v>
      </c>
      <c r="E57" s="309">
        <v>3.0000000000000001E-3</v>
      </c>
      <c r="F57" s="309">
        <v>3.0000000000000001E-3</v>
      </c>
      <c r="G57" s="318">
        <v>8.546236343967875</v>
      </c>
      <c r="H57" s="309">
        <f t="shared" si="45"/>
        <v>2848.7454479892917</v>
      </c>
      <c r="I57" s="309">
        <f t="shared" si="150"/>
        <v>17.09247268793575</v>
      </c>
      <c r="J57" s="309">
        <f t="shared" si="126"/>
        <v>2.1365590859919688</v>
      </c>
      <c r="K57" s="309">
        <f t="shared" si="127"/>
        <v>4.2731181719839375</v>
      </c>
      <c r="L57" s="309">
        <f t="shared" si="128"/>
        <v>14.955913601943781</v>
      </c>
      <c r="M57" s="309">
        <f t="shared" si="129"/>
        <v>21.365590859919688</v>
      </c>
      <c r="O57" s="322">
        <v>3.5995370370370369E-3</v>
      </c>
      <c r="P57" s="339">
        <f t="shared" ref="P57:P67" si="169">DATE(2023,12,19) + O57</f>
        <v>45279.003599537034</v>
      </c>
      <c r="Q57" s="309" t="s">
        <v>311</v>
      </c>
      <c r="R57" s="309">
        <v>6.0000000000000001E-3</v>
      </c>
      <c r="S57" s="309">
        <v>3.0000000000000001E-3</v>
      </c>
      <c r="T57" s="309">
        <v>3.0000000000000001E-3</v>
      </c>
      <c r="U57" s="318">
        <v>6.3959815778867295</v>
      </c>
      <c r="V57" s="309">
        <f t="shared" si="131"/>
        <v>2131.9938592955764</v>
      </c>
      <c r="W57" s="309">
        <f t="shared" si="151"/>
        <v>12.791963155773459</v>
      </c>
      <c r="X57" s="309">
        <f t="shared" si="132"/>
        <v>1.5989953944716824</v>
      </c>
      <c r="Y57" s="309">
        <f t="shared" si="133"/>
        <v>3.1979907889433647</v>
      </c>
      <c r="Z57" s="309">
        <f t="shared" si="134"/>
        <v>11.192967761301777</v>
      </c>
      <c r="AA57" s="309">
        <f t="shared" si="135"/>
        <v>15.989953944716824</v>
      </c>
      <c r="AC57">
        <v>15.726560408487394</v>
      </c>
      <c r="AD57">
        <f t="shared" si="48"/>
        <v>21.365590859919688</v>
      </c>
      <c r="AE57">
        <f t="shared" si="49"/>
        <v>11.192967761301777</v>
      </c>
      <c r="AF57">
        <v>19.658200510609241</v>
      </c>
      <c r="AG57">
        <v>13.760740357426471</v>
      </c>
      <c r="AH57" s="306">
        <f t="shared" si="50"/>
        <v>1.7073903493104474</v>
      </c>
      <c r="AI57" s="306">
        <f t="shared" si="51"/>
        <v>2.5677725961246942</v>
      </c>
      <c r="AJ57" s="306"/>
      <c r="AM57" s="340">
        <v>2.0925925925925928E-2</v>
      </c>
      <c r="AN57" s="341">
        <f t="shared" si="166"/>
        <v>45279.020925925928</v>
      </c>
      <c r="AO57" s="342" t="s">
        <v>324</v>
      </c>
      <c r="AP57" s="342">
        <v>4.0000000000000001E-3</v>
      </c>
      <c r="AQ57" s="342">
        <v>1.4999999999999999E-2</v>
      </c>
      <c r="AR57" s="342">
        <v>1.4999999999999999E-2</v>
      </c>
      <c r="AS57" s="343">
        <v>36.958977416408857</v>
      </c>
      <c r="AT57" s="343">
        <f t="shared" si="52"/>
        <v>2463.9318277605907</v>
      </c>
      <c r="AU57" s="343">
        <f t="shared" si="53"/>
        <v>9.8557273110423633</v>
      </c>
      <c r="AV57" s="343">
        <f t="shared" si="54"/>
        <v>2.3099360885255535</v>
      </c>
      <c r="AW57" s="343">
        <f t="shared" si="55"/>
        <v>2.6399269583149185</v>
      </c>
      <c r="AX57" s="343">
        <f t="shared" si="56"/>
        <v>7.5457912225168098</v>
      </c>
      <c r="AY57" s="343">
        <f t="shared" si="57"/>
        <v>12.495654269357281</v>
      </c>
      <c r="BA57" s="340">
        <v>2.0925925925925928E-2</v>
      </c>
      <c r="BB57" s="341">
        <f t="shared" si="167"/>
        <v>45279.020925925928</v>
      </c>
      <c r="BC57" s="342" t="s">
        <v>324</v>
      </c>
      <c r="BD57" s="342">
        <v>4.0000000000000001E-3</v>
      </c>
      <c r="BE57" s="342">
        <v>1.4999999999999999E-2</v>
      </c>
      <c r="BF57" s="342">
        <v>1.4999999999999999E-2</v>
      </c>
      <c r="BG57" s="343">
        <v>32.406150830717571</v>
      </c>
      <c r="BH57" s="343">
        <f t="shared" si="58"/>
        <v>2160.4100553811713</v>
      </c>
      <c r="BI57" s="343">
        <f t="shared" si="59"/>
        <v>8.6416402215246855</v>
      </c>
      <c r="BJ57" s="343">
        <f t="shared" si="60"/>
        <v>2.0253844269198482</v>
      </c>
      <c r="BK57" s="343">
        <f t="shared" si="61"/>
        <v>2.3147250593369697</v>
      </c>
      <c r="BL57" s="343">
        <f t="shared" si="62"/>
        <v>6.6162557946048377</v>
      </c>
      <c r="BM57" s="343">
        <f t="shared" si="63"/>
        <v>10.956365280861656</v>
      </c>
      <c r="BO57">
        <v>9.4023570821817319</v>
      </c>
      <c r="BP57" s="306">
        <f t="shared" si="94"/>
        <v>12.495654269357281</v>
      </c>
      <c r="BQ57" s="306">
        <f t="shared" si="95"/>
        <v>6.6162557946048377</v>
      </c>
      <c r="BR57">
        <v>11.920845586337553</v>
      </c>
      <c r="BS57">
        <v>7.1986796410453886</v>
      </c>
      <c r="BT57" s="306">
        <f t="shared" si="96"/>
        <v>0.57480868301972876</v>
      </c>
      <c r="BU57" s="306">
        <f t="shared" si="97"/>
        <v>0.5824238464405509</v>
      </c>
      <c r="DK57" s="275">
        <v>3.8310185185185183E-2</v>
      </c>
      <c r="DL57" s="359">
        <f t="shared" si="164"/>
        <v>45279.038310185184</v>
      </c>
      <c r="DM57" s="276" t="s">
        <v>366</v>
      </c>
      <c r="DN57" s="276">
        <v>6.0000000000000001E-3</v>
      </c>
      <c r="DO57" s="276">
        <v>1.4E-2</v>
      </c>
      <c r="DP57" s="276">
        <v>1.4E-2</v>
      </c>
      <c r="DQ57" s="198">
        <v>18.252371579047903</v>
      </c>
      <c r="DR57" s="360">
        <f t="shared" si="8"/>
        <v>1303.7408270748501</v>
      </c>
      <c r="DS57" s="360">
        <f t="shared" si="9"/>
        <v>7.8224449624491008</v>
      </c>
      <c r="DT57" s="360">
        <f t="shared" si="115"/>
        <v>1.216824771936527</v>
      </c>
      <c r="DU57" s="360">
        <f t="shared" si="116"/>
        <v>1.4040285830036847</v>
      </c>
      <c r="DV57" s="360">
        <f t="shared" si="117"/>
        <v>6.6056201905125738</v>
      </c>
      <c r="DW57" s="360">
        <f t="shared" si="118"/>
        <v>9.2264735454527855</v>
      </c>
      <c r="DY57" s="275">
        <v>3.8310185185185183E-2</v>
      </c>
      <c r="DZ57" s="359">
        <f t="shared" si="165"/>
        <v>45279.038310185184</v>
      </c>
      <c r="EA57" s="276" t="s">
        <v>366</v>
      </c>
      <c r="EB57" s="276">
        <v>6.0000000000000001E-3</v>
      </c>
      <c r="EC57" s="276">
        <v>1.4E-2</v>
      </c>
      <c r="ED57" s="276">
        <v>1.4E-2</v>
      </c>
      <c r="EE57" s="198">
        <v>15.727321683690167</v>
      </c>
      <c r="EF57" s="360">
        <f t="shared" si="120"/>
        <v>1123.3801202635834</v>
      </c>
      <c r="EG57" s="360">
        <f t="shared" si="121"/>
        <v>6.7402807215815006</v>
      </c>
      <c r="EH57" s="360">
        <f t="shared" si="122"/>
        <v>1.0484881122460112</v>
      </c>
      <c r="EI57" s="360">
        <f t="shared" si="123"/>
        <v>1.2097939756684744</v>
      </c>
      <c r="EJ57" s="360">
        <f t="shared" si="124"/>
        <v>5.6917926093354891</v>
      </c>
      <c r="EK57" s="360">
        <f t="shared" si="125"/>
        <v>7.950074697249975</v>
      </c>
      <c r="EM57">
        <v>7.1763920252962574</v>
      </c>
      <c r="EN57" s="306">
        <f t="shared" si="78"/>
        <v>9.2264735454527855</v>
      </c>
      <c r="EO57" s="306">
        <f t="shared" si="79"/>
        <v>5.6917926093354891</v>
      </c>
      <c r="EP57">
        <v>8.4644623888109702</v>
      </c>
      <c r="EQ57">
        <v>6.0600643769168396</v>
      </c>
      <c r="ER57" s="306">
        <f t="shared" si="80"/>
        <v>0.76201115664181529</v>
      </c>
      <c r="ES57" s="306">
        <f t="shared" si="81"/>
        <v>0.3682717675813505</v>
      </c>
      <c r="EW57" s="324">
        <v>0.99318287037037034</v>
      </c>
      <c r="EX57" s="335">
        <f t="shared" si="82"/>
        <v>45278.99318287037</v>
      </c>
      <c r="EY57" s="314" t="s">
        <v>370</v>
      </c>
      <c r="EZ57" s="314">
        <v>6.0000000000000001E-3</v>
      </c>
      <c r="FA57" s="314">
        <v>3.7999999999999999E-2</v>
      </c>
      <c r="FB57" s="314">
        <v>3.7999999999999999E-2</v>
      </c>
      <c r="FC57" s="328">
        <v>176.87303272970689</v>
      </c>
      <c r="FD57" s="315">
        <f t="shared" si="20"/>
        <v>4654.5534928870238</v>
      </c>
      <c r="FE57" s="315">
        <f t="shared" si="21"/>
        <v>27.927320957322145</v>
      </c>
      <c r="FF57" s="315">
        <f t="shared" si="136"/>
        <v>4.5352059674283822</v>
      </c>
      <c r="FG57" s="315">
        <f t="shared" si="137"/>
        <v>4.7803522359380244</v>
      </c>
      <c r="FH57" s="315">
        <f t="shared" si="138"/>
        <v>23.392114989893763</v>
      </c>
      <c r="FI57" s="315">
        <f t="shared" si="139"/>
        <v>32.70767319326017</v>
      </c>
      <c r="FK57" s="324">
        <v>0.99318287037037034</v>
      </c>
      <c r="FL57" s="335">
        <f t="shared" si="140"/>
        <v>45278.99318287037</v>
      </c>
      <c r="FM57" s="314" t="s">
        <v>370</v>
      </c>
      <c r="FN57" s="314">
        <v>6.0000000000000001E-3</v>
      </c>
      <c r="FO57" s="314">
        <v>3.7999999999999999E-2</v>
      </c>
      <c r="FP57" s="314">
        <v>3.7999999999999999E-2</v>
      </c>
      <c r="FQ57" s="328">
        <v>152.09666357950175</v>
      </c>
      <c r="FR57" s="315">
        <f t="shared" si="141"/>
        <v>4002.5437784079409</v>
      </c>
      <c r="FS57" s="315">
        <f t="shared" si="142"/>
        <v>24.015262670447644</v>
      </c>
      <c r="FT57" s="315">
        <f t="shared" si="143"/>
        <v>3.8999144507564552</v>
      </c>
      <c r="FU57" s="315">
        <f t="shared" si="144"/>
        <v>4.1107206372838307</v>
      </c>
      <c r="FV57" s="315">
        <f t="shared" si="145"/>
        <v>20.115348219691189</v>
      </c>
      <c r="FW57" s="315">
        <f t="shared" si="146"/>
        <v>28.125983307731474</v>
      </c>
      <c r="FY57">
        <v>26.38183092560503</v>
      </c>
      <c r="FZ57" s="306">
        <f t="shared" si="84"/>
        <v>32.70767319326017</v>
      </c>
      <c r="GA57" s="306">
        <f t="shared" si="85"/>
        <v>20.115348219691189</v>
      </c>
      <c r="GB57">
        <v>30.897639822780665</v>
      </c>
      <c r="GC57">
        <v>22.097601971874298</v>
      </c>
      <c r="GD57" s="306">
        <f t="shared" si="86"/>
        <v>1.8100333704795055</v>
      </c>
      <c r="GE57" s="306">
        <f t="shared" si="87"/>
        <v>1.9822537521831087</v>
      </c>
      <c r="GI57" s="325">
        <v>0.99318287037037034</v>
      </c>
      <c r="GJ57" s="334">
        <f t="shared" si="104"/>
        <v>45278.99318287037</v>
      </c>
      <c r="GK57" s="316" t="s">
        <v>372</v>
      </c>
      <c r="GL57" s="316">
        <v>8.0000000000000002E-3</v>
      </c>
      <c r="GM57" s="316">
        <v>2.3E-2</v>
      </c>
      <c r="GN57" s="316">
        <v>2.3E-2</v>
      </c>
      <c r="GO57" s="366">
        <v>68.670762631174611</v>
      </c>
      <c r="GP57" s="317">
        <f t="shared" si="32"/>
        <v>2985.6853317902005</v>
      </c>
      <c r="GQ57" s="317">
        <f t="shared" si="33"/>
        <v>23.885482654321606</v>
      </c>
      <c r="GR57" s="317">
        <f t="shared" si="153"/>
        <v>2.861281776298942</v>
      </c>
      <c r="GS57" s="317">
        <f t="shared" si="154"/>
        <v>3.1213983014170279</v>
      </c>
      <c r="GT57" s="317">
        <f t="shared" si="155"/>
        <v>21.024200878022665</v>
      </c>
      <c r="GU57" s="317">
        <f t="shared" si="156"/>
        <v>27.006880955738634</v>
      </c>
      <c r="GW57" s="325">
        <v>0.99318287037037034</v>
      </c>
      <c r="GX57" s="334">
        <f t="shared" si="157"/>
        <v>45278.99318287037</v>
      </c>
      <c r="GY57" s="316" t="s">
        <v>372</v>
      </c>
      <c r="GZ57" s="316">
        <v>8.0000000000000002E-3</v>
      </c>
      <c r="HA57" s="316">
        <v>2.3E-2</v>
      </c>
      <c r="HB57" s="316">
        <v>2.3E-2</v>
      </c>
      <c r="HC57" s="366">
        <v>60.37134478481817</v>
      </c>
      <c r="HD57" s="317">
        <f t="shared" si="158"/>
        <v>2624.84107760079</v>
      </c>
      <c r="HE57" s="317">
        <f t="shared" si="159"/>
        <v>20.998728620806322</v>
      </c>
      <c r="HF57" s="317">
        <f t="shared" si="160"/>
        <v>2.5154726993674235</v>
      </c>
      <c r="HG57" s="317">
        <f t="shared" si="161"/>
        <v>2.7441520356735531</v>
      </c>
      <c r="HH57" s="317">
        <f t="shared" si="162"/>
        <v>18.483255921438897</v>
      </c>
      <c r="HI57" s="317">
        <f t="shared" si="163"/>
        <v>23.742880656479876</v>
      </c>
      <c r="HK57">
        <v>22.477152819326946</v>
      </c>
      <c r="HL57" s="306">
        <f t="shared" si="88"/>
        <v>27.006880955738634</v>
      </c>
      <c r="HM57" s="306">
        <f t="shared" si="89"/>
        <v>18.483255921438897</v>
      </c>
      <c r="HN57">
        <v>25.41450801730717</v>
      </c>
      <c r="HO57">
        <v>19.784577221178406</v>
      </c>
      <c r="HP57" s="306">
        <f t="shared" si="90"/>
        <v>1.5923729384314633</v>
      </c>
      <c r="HQ57" s="306">
        <f t="shared" si="91"/>
        <v>1.3013212997395094</v>
      </c>
    </row>
    <row r="58" spans="1:225" x14ac:dyDescent="0.25">
      <c r="A58" s="322">
        <v>7.013888888888889E-3</v>
      </c>
      <c r="B58" s="339">
        <f t="shared" si="168"/>
        <v>45279.007013888891</v>
      </c>
      <c r="C58" s="309" t="s">
        <v>311</v>
      </c>
      <c r="D58" s="309">
        <v>5.0000000000000001E-3</v>
      </c>
      <c r="E58" s="309">
        <v>3.0000000000000001E-3</v>
      </c>
      <c r="F58" s="309">
        <v>3.0000000000000001E-3</v>
      </c>
      <c r="G58" s="318">
        <v>8.546236343967875</v>
      </c>
      <c r="H58" s="309">
        <f t="shared" si="45"/>
        <v>2848.7454479892917</v>
      </c>
      <c r="I58" s="309">
        <f t="shared" si="150"/>
        <v>14.243727239946459</v>
      </c>
      <c r="J58" s="309">
        <f t="shared" si="126"/>
        <v>2.1365590859919688</v>
      </c>
      <c r="K58" s="309">
        <f t="shared" si="127"/>
        <v>4.2731181719839375</v>
      </c>
      <c r="L58" s="309">
        <f t="shared" si="128"/>
        <v>12.10716815395449</v>
      </c>
      <c r="M58" s="309">
        <f t="shared" si="129"/>
        <v>18.516845411930397</v>
      </c>
      <c r="O58" s="322">
        <v>7.013888888888889E-3</v>
      </c>
      <c r="P58" s="339">
        <f t="shared" si="169"/>
        <v>45279.007013888891</v>
      </c>
      <c r="Q58" s="309" t="s">
        <v>311</v>
      </c>
      <c r="R58" s="309">
        <v>5.0000000000000001E-3</v>
      </c>
      <c r="S58" s="309">
        <v>3.0000000000000001E-3</v>
      </c>
      <c r="T58" s="309">
        <v>3.0000000000000001E-3</v>
      </c>
      <c r="U58" s="318">
        <v>6.3959815778867295</v>
      </c>
      <c r="V58" s="309">
        <f t="shared" si="131"/>
        <v>2131.9938592955764</v>
      </c>
      <c r="W58" s="309">
        <f t="shared" si="151"/>
        <v>10.659969296477882</v>
      </c>
      <c r="X58" s="309">
        <f t="shared" si="132"/>
        <v>1.5989953944716824</v>
      </c>
      <c r="Y58" s="309">
        <f t="shared" si="133"/>
        <v>3.1979907889433647</v>
      </c>
      <c r="Z58" s="309">
        <f t="shared" si="134"/>
        <v>9.0609739020062001</v>
      </c>
      <c r="AA58" s="309">
        <f t="shared" si="135"/>
        <v>13.857960085421247</v>
      </c>
      <c r="AC58">
        <v>13.105467007072829</v>
      </c>
      <c r="AD58">
        <f t="shared" si="48"/>
        <v>18.516845411930397</v>
      </c>
      <c r="AE58">
        <f t="shared" si="49"/>
        <v>9.0609739020062001</v>
      </c>
      <c r="AF58">
        <v>17.037107109194679</v>
      </c>
      <c r="AG58">
        <v>11.139646956011905</v>
      </c>
      <c r="AH58" s="306">
        <f t="shared" si="50"/>
        <v>1.4797383027357185</v>
      </c>
      <c r="AI58" s="306">
        <f t="shared" si="51"/>
        <v>2.078673054005705</v>
      </c>
      <c r="AJ58" s="306"/>
      <c r="AM58" s="340">
        <v>2.4375000000000004E-2</v>
      </c>
      <c r="AN58" s="341">
        <f t="shared" si="166"/>
        <v>45279.024375000001</v>
      </c>
      <c r="AO58" s="342" t="s">
        <v>324</v>
      </c>
      <c r="AP58" s="342">
        <v>4.0000000000000001E-3</v>
      </c>
      <c r="AQ58" s="342">
        <v>1.4999999999999999E-2</v>
      </c>
      <c r="AR58" s="342">
        <v>1.4999999999999999E-2</v>
      </c>
      <c r="AS58" s="343">
        <v>36.958977416408857</v>
      </c>
      <c r="AT58" s="343">
        <f t="shared" si="52"/>
        <v>2463.9318277605907</v>
      </c>
      <c r="AU58" s="343">
        <f t="shared" si="53"/>
        <v>9.8557273110423633</v>
      </c>
      <c r="AV58" s="343">
        <f t="shared" si="54"/>
        <v>2.3099360885255535</v>
      </c>
      <c r="AW58" s="343">
        <f t="shared" si="55"/>
        <v>2.6399269583149185</v>
      </c>
      <c r="AX58" s="343">
        <f t="shared" si="56"/>
        <v>7.5457912225168098</v>
      </c>
      <c r="AY58" s="343">
        <f t="shared" si="57"/>
        <v>12.495654269357281</v>
      </c>
      <c r="BA58" s="340">
        <v>2.4375000000000004E-2</v>
      </c>
      <c r="BB58" s="341">
        <f t="shared" si="167"/>
        <v>45279.024375000001</v>
      </c>
      <c r="BC58" s="342" t="s">
        <v>324</v>
      </c>
      <c r="BD58" s="342">
        <v>4.0000000000000001E-3</v>
      </c>
      <c r="BE58" s="342">
        <v>1.4999999999999999E-2</v>
      </c>
      <c r="BF58" s="342">
        <v>1.4999999999999999E-2</v>
      </c>
      <c r="BG58" s="343">
        <v>32.406150830717571</v>
      </c>
      <c r="BH58" s="343">
        <f t="shared" si="58"/>
        <v>2160.4100553811713</v>
      </c>
      <c r="BI58" s="343">
        <f t="shared" si="59"/>
        <v>8.6416402215246855</v>
      </c>
      <c r="BJ58" s="343">
        <f t="shared" si="60"/>
        <v>2.0253844269198482</v>
      </c>
      <c r="BK58" s="343">
        <f t="shared" si="61"/>
        <v>2.3147250593369697</v>
      </c>
      <c r="BL58" s="343">
        <f t="shared" si="62"/>
        <v>6.6162557946048377</v>
      </c>
      <c r="BM58" s="343">
        <f t="shared" si="63"/>
        <v>10.956365280861656</v>
      </c>
      <c r="BO58">
        <v>9.4023570821817319</v>
      </c>
      <c r="BP58" s="306">
        <f t="shared" si="94"/>
        <v>12.495654269357281</v>
      </c>
      <c r="BQ58" s="306">
        <f t="shared" si="95"/>
        <v>6.6162557946048377</v>
      </c>
      <c r="BR58">
        <v>11.920845586337553</v>
      </c>
      <c r="BS58">
        <v>7.1986796410453886</v>
      </c>
      <c r="BT58" s="306">
        <f t="shared" si="96"/>
        <v>0.57480868301972876</v>
      </c>
      <c r="BU58" s="306">
        <f t="shared" si="97"/>
        <v>0.5824238464405509</v>
      </c>
      <c r="DK58" s="167">
        <v>0.93891203703703707</v>
      </c>
      <c r="DL58" s="635"/>
      <c r="DM58" s="300"/>
      <c r="DN58" s="300"/>
      <c r="DO58" s="300"/>
      <c r="DP58" s="300"/>
      <c r="DQ58" s="636"/>
      <c r="DR58" s="636"/>
      <c r="DS58" s="636"/>
      <c r="DT58" s="636"/>
      <c r="DU58" s="636"/>
      <c r="DV58" s="636"/>
      <c r="DW58" s="636"/>
      <c r="DY58" s="167">
        <v>0.93891203703703707</v>
      </c>
      <c r="DZ58" s="635"/>
      <c r="EA58" s="300"/>
      <c r="EB58" s="300"/>
      <c r="EC58" s="300"/>
      <c r="ED58" s="300"/>
      <c r="EE58" s="636"/>
      <c r="EF58" s="636"/>
      <c r="EG58" s="636"/>
      <c r="EH58" s="636"/>
      <c r="EI58" s="636"/>
      <c r="EJ58" s="636"/>
      <c r="EK58" s="636"/>
      <c r="EN58" s="306">
        <f t="shared" si="78"/>
        <v>0</v>
      </c>
      <c r="EO58" s="306">
        <f t="shared" si="79"/>
        <v>0</v>
      </c>
      <c r="ER58" s="306">
        <f t="shared" si="80"/>
        <v>0</v>
      </c>
      <c r="ES58" s="306">
        <f t="shared" si="81"/>
        <v>0</v>
      </c>
      <c r="EW58" s="324">
        <v>0.99657407407407417</v>
      </c>
      <c r="EX58" s="335">
        <f t="shared" si="82"/>
        <v>45278.996574074074</v>
      </c>
      <c r="EY58" s="314" t="s">
        <v>370</v>
      </c>
      <c r="EZ58" s="314">
        <v>7.0000000000000001E-3</v>
      </c>
      <c r="FA58" s="314">
        <v>3.7999999999999999E-2</v>
      </c>
      <c r="FB58" s="314">
        <v>3.7999999999999999E-2</v>
      </c>
      <c r="FC58" s="328">
        <v>176.87303272970689</v>
      </c>
      <c r="FD58" s="315">
        <f t="shared" si="20"/>
        <v>4654.5534928870238</v>
      </c>
      <c r="FE58" s="315">
        <f t="shared" si="21"/>
        <v>32.58187445020917</v>
      </c>
      <c r="FF58" s="315">
        <f t="shared" si="136"/>
        <v>4.5352059674283822</v>
      </c>
      <c r="FG58" s="315">
        <f t="shared" si="137"/>
        <v>4.7803522359380244</v>
      </c>
      <c r="FH58" s="315">
        <f t="shared" si="138"/>
        <v>28.046668482780788</v>
      </c>
      <c r="FI58" s="315">
        <f t="shared" si="139"/>
        <v>37.362226686147196</v>
      </c>
      <c r="FK58" s="324">
        <v>0.99657407407407417</v>
      </c>
      <c r="FL58" s="335">
        <f t="shared" si="140"/>
        <v>45278.996574074074</v>
      </c>
      <c r="FM58" s="314" t="s">
        <v>370</v>
      </c>
      <c r="FN58" s="314">
        <v>7.0000000000000001E-3</v>
      </c>
      <c r="FO58" s="314">
        <v>3.7999999999999999E-2</v>
      </c>
      <c r="FP58" s="314">
        <v>3.7999999999999999E-2</v>
      </c>
      <c r="FQ58" s="328">
        <v>152.09666357950175</v>
      </c>
      <c r="FR58" s="315">
        <f t="shared" si="141"/>
        <v>4002.5437784079409</v>
      </c>
      <c r="FS58" s="315">
        <f t="shared" si="142"/>
        <v>28.017806448855588</v>
      </c>
      <c r="FT58" s="315">
        <f t="shared" si="143"/>
        <v>3.8999144507564552</v>
      </c>
      <c r="FU58" s="315">
        <f t="shared" si="144"/>
        <v>4.1107206372838307</v>
      </c>
      <c r="FV58" s="315">
        <f t="shared" si="145"/>
        <v>24.117891998099132</v>
      </c>
      <c r="FW58" s="315">
        <f t="shared" si="146"/>
        <v>32.128527086139421</v>
      </c>
      <c r="FY58">
        <v>30.778802746539203</v>
      </c>
      <c r="FZ58" s="306">
        <f t="shared" si="84"/>
        <v>37.362226686147196</v>
      </c>
      <c r="GA58" s="306">
        <f t="shared" si="85"/>
        <v>24.117891998099132</v>
      </c>
      <c r="GB58">
        <v>35.294611643714838</v>
      </c>
      <c r="GC58">
        <v>26.49457379280847</v>
      </c>
      <c r="GD58" s="306">
        <f t="shared" si="86"/>
        <v>2.0676150424323581</v>
      </c>
      <c r="GE58" s="306">
        <f t="shared" si="87"/>
        <v>2.3766817947093379</v>
      </c>
      <c r="GI58" s="325">
        <v>0.99657407407407417</v>
      </c>
      <c r="GJ58" s="334">
        <f t="shared" si="104"/>
        <v>45278.996574074074</v>
      </c>
      <c r="GK58" s="316" t="s">
        <v>372</v>
      </c>
      <c r="GL58" s="316">
        <v>7.0000000000000001E-3</v>
      </c>
      <c r="GM58" s="316">
        <v>2.3E-2</v>
      </c>
      <c r="GN58" s="316">
        <v>2.3E-2</v>
      </c>
      <c r="GO58" s="366">
        <v>68.670762631174611</v>
      </c>
      <c r="GP58" s="317">
        <f t="shared" si="32"/>
        <v>2985.6853317902005</v>
      </c>
      <c r="GQ58" s="317">
        <f t="shared" si="33"/>
        <v>20.899797322531406</v>
      </c>
      <c r="GR58" s="317">
        <f t="shared" si="153"/>
        <v>2.861281776298942</v>
      </c>
      <c r="GS58" s="317">
        <f t="shared" si="154"/>
        <v>3.1213983014170279</v>
      </c>
      <c r="GT58" s="317">
        <f t="shared" si="155"/>
        <v>18.038515546232464</v>
      </c>
      <c r="GU58" s="317">
        <f t="shared" si="156"/>
        <v>24.021195623948433</v>
      </c>
      <c r="GW58" s="325">
        <v>0.99657407407407417</v>
      </c>
      <c r="GX58" s="334">
        <f t="shared" si="157"/>
        <v>45278.996574074074</v>
      </c>
      <c r="GY58" s="316" t="s">
        <v>372</v>
      </c>
      <c r="GZ58" s="316">
        <v>7.0000000000000001E-3</v>
      </c>
      <c r="HA58" s="316">
        <v>2.3E-2</v>
      </c>
      <c r="HB58" s="316">
        <v>2.3E-2</v>
      </c>
      <c r="HC58" s="366">
        <v>60.37134478481817</v>
      </c>
      <c r="HD58" s="317">
        <f t="shared" si="158"/>
        <v>2624.84107760079</v>
      </c>
      <c r="HE58" s="317">
        <f t="shared" si="159"/>
        <v>18.37388754320553</v>
      </c>
      <c r="HF58" s="317">
        <f t="shared" si="160"/>
        <v>2.5154726993674235</v>
      </c>
      <c r="HG58" s="317">
        <f t="shared" si="161"/>
        <v>2.7441520356735531</v>
      </c>
      <c r="HH58" s="317">
        <f t="shared" si="162"/>
        <v>15.858414843838107</v>
      </c>
      <c r="HI58" s="317">
        <f t="shared" si="163"/>
        <v>21.118039578879085</v>
      </c>
      <c r="HK58">
        <v>19.667508716911076</v>
      </c>
      <c r="HL58" s="306">
        <f t="shared" si="88"/>
        <v>24.021195623948433</v>
      </c>
      <c r="HM58" s="306">
        <f t="shared" si="89"/>
        <v>15.858414843838107</v>
      </c>
      <c r="HN58">
        <v>22.604863914891304</v>
      </c>
      <c r="HO58">
        <v>16.974933118762536</v>
      </c>
      <c r="HP58" s="306">
        <f t="shared" si="90"/>
        <v>1.416331709057129</v>
      </c>
      <c r="HQ58" s="306">
        <f t="shared" si="91"/>
        <v>1.1165182749244291</v>
      </c>
    </row>
    <row r="59" spans="1:225" x14ac:dyDescent="0.25">
      <c r="A59" s="322">
        <v>1.0520833333333333E-2</v>
      </c>
      <c r="B59" s="339">
        <f t="shared" si="168"/>
        <v>45279.010520833333</v>
      </c>
      <c r="C59" s="309" t="s">
        <v>311</v>
      </c>
      <c r="D59" s="309">
        <v>4.0000000000000001E-3</v>
      </c>
      <c r="E59" s="309">
        <v>3.0000000000000001E-3</v>
      </c>
      <c r="F59" s="309">
        <v>3.0000000000000001E-3</v>
      </c>
      <c r="G59" s="318">
        <v>8.546236343967875</v>
      </c>
      <c r="H59" s="309">
        <f t="shared" si="45"/>
        <v>2848.7454479892917</v>
      </c>
      <c r="I59" s="309">
        <f t="shared" si="150"/>
        <v>11.394981791957168</v>
      </c>
      <c r="J59" s="309">
        <f t="shared" si="126"/>
        <v>2.1365590859919688</v>
      </c>
      <c r="K59" s="309">
        <f t="shared" si="127"/>
        <v>4.2731181719839375</v>
      </c>
      <c r="L59" s="309">
        <f t="shared" si="128"/>
        <v>9.2584227059651987</v>
      </c>
      <c r="M59" s="309">
        <f t="shared" si="129"/>
        <v>15.668099963941106</v>
      </c>
      <c r="O59" s="322">
        <v>1.0520833333333333E-2</v>
      </c>
      <c r="P59" s="339">
        <f t="shared" si="169"/>
        <v>45279.010520833333</v>
      </c>
      <c r="Q59" s="309" t="s">
        <v>311</v>
      </c>
      <c r="R59" s="309">
        <v>4.0000000000000001E-3</v>
      </c>
      <c r="S59" s="309">
        <v>3.0000000000000001E-3</v>
      </c>
      <c r="T59" s="309">
        <v>3.0000000000000001E-3</v>
      </c>
      <c r="U59" s="318">
        <v>6.3959815778867295</v>
      </c>
      <c r="V59" s="309">
        <f t="shared" si="131"/>
        <v>2131.9938592955764</v>
      </c>
      <c r="W59" s="309">
        <f t="shared" si="151"/>
        <v>8.527975437182306</v>
      </c>
      <c r="X59" s="309">
        <f t="shared" si="132"/>
        <v>1.5989953944716824</v>
      </c>
      <c r="Y59" s="309">
        <f t="shared" si="133"/>
        <v>3.1979907889433647</v>
      </c>
      <c r="Z59" s="309">
        <f t="shared" si="134"/>
        <v>6.9289800427106236</v>
      </c>
      <c r="AA59" s="309">
        <f t="shared" si="135"/>
        <v>11.725966226125671</v>
      </c>
      <c r="AC59">
        <v>10.484373605658263</v>
      </c>
      <c r="AD59">
        <f t="shared" si="48"/>
        <v>15.668099963941106</v>
      </c>
      <c r="AE59">
        <f t="shared" si="49"/>
        <v>6.9289800427106236</v>
      </c>
      <c r="AF59">
        <v>14.416013707780111</v>
      </c>
      <c r="AG59">
        <v>8.5185535545973394</v>
      </c>
      <c r="AH59" s="306">
        <f t="shared" si="50"/>
        <v>1.2520862561609949</v>
      </c>
      <c r="AI59" s="306">
        <f t="shared" si="51"/>
        <v>1.5895735118867158</v>
      </c>
      <c r="AJ59" s="306"/>
      <c r="AM59" s="340">
        <v>2.7858796296296298E-2</v>
      </c>
      <c r="AN59" s="341">
        <f t="shared" si="166"/>
        <v>45279.027858796297</v>
      </c>
      <c r="AO59" s="342" t="s">
        <v>324</v>
      </c>
      <c r="AP59" s="342">
        <v>3.0000000000000001E-3</v>
      </c>
      <c r="AQ59" s="342">
        <v>1.4999999999999999E-2</v>
      </c>
      <c r="AR59" s="342">
        <v>1.4999999999999999E-2</v>
      </c>
      <c r="AS59" s="343">
        <v>36.958977416408857</v>
      </c>
      <c r="AT59" s="343">
        <f t="shared" si="52"/>
        <v>2463.9318277605907</v>
      </c>
      <c r="AU59" s="343">
        <f t="shared" si="53"/>
        <v>7.3917954832817721</v>
      </c>
      <c r="AV59" s="343">
        <f t="shared" si="54"/>
        <v>2.3099360885255535</v>
      </c>
      <c r="AW59" s="343">
        <f t="shared" si="55"/>
        <v>2.6399269583149185</v>
      </c>
      <c r="AX59" s="343">
        <f t="shared" si="56"/>
        <v>5.0818593947562185</v>
      </c>
      <c r="AY59" s="343">
        <f t="shared" si="57"/>
        <v>10.03172244159669</v>
      </c>
      <c r="BA59" s="340">
        <v>2.7858796296296298E-2</v>
      </c>
      <c r="BB59" s="341">
        <f t="shared" si="167"/>
        <v>45279.027858796297</v>
      </c>
      <c r="BC59" s="342" t="s">
        <v>324</v>
      </c>
      <c r="BD59" s="342">
        <v>3.0000000000000001E-3</v>
      </c>
      <c r="BE59" s="342">
        <v>1.4999999999999999E-2</v>
      </c>
      <c r="BF59" s="342">
        <v>1.4999999999999999E-2</v>
      </c>
      <c r="BG59" s="343">
        <v>32.406150830717571</v>
      </c>
      <c r="BH59" s="343">
        <f t="shared" si="58"/>
        <v>2160.4100553811713</v>
      </c>
      <c r="BI59" s="343">
        <f t="shared" si="59"/>
        <v>6.4812301661435141</v>
      </c>
      <c r="BJ59" s="343">
        <f t="shared" si="60"/>
        <v>2.0253844269198482</v>
      </c>
      <c r="BK59" s="343">
        <f t="shared" si="61"/>
        <v>2.3147250593369697</v>
      </c>
      <c r="BL59" s="343">
        <f t="shared" si="62"/>
        <v>4.4558457392236654</v>
      </c>
      <c r="BM59" s="343">
        <f t="shared" si="63"/>
        <v>8.7959552254804834</v>
      </c>
      <c r="BO59">
        <v>7.0517678116362994</v>
      </c>
      <c r="BP59" s="306">
        <f t="shared" si="94"/>
        <v>10.03172244159669</v>
      </c>
      <c r="BQ59" s="306">
        <f t="shared" si="95"/>
        <v>4.4558457392236654</v>
      </c>
      <c r="BR59">
        <v>9.5702563157921219</v>
      </c>
      <c r="BS59">
        <v>4.8480903704999561</v>
      </c>
      <c r="BT59" s="306">
        <f t="shared" si="96"/>
        <v>0.46146612580456825</v>
      </c>
      <c r="BU59" s="306">
        <f t="shared" si="97"/>
        <v>0.39224463127629061</v>
      </c>
      <c r="DK59" s="267">
        <v>0.93893518518518526</v>
      </c>
      <c r="DL59" s="357">
        <f t="shared" si="76"/>
        <v>45278.938935185186</v>
      </c>
      <c r="DM59" s="249" t="s">
        <v>367</v>
      </c>
      <c r="DN59" s="249">
        <v>4.0000000000000001E-3</v>
      </c>
      <c r="DO59" s="249">
        <v>3.0000000000000001E-3</v>
      </c>
      <c r="DP59" s="249">
        <v>2.7E-2</v>
      </c>
      <c r="DQ59" s="358">
        <v>54.800054527836011</v>
      </c>
      <c r="DR59" s="358">
        <f t="shared" si="8"/>
        <v>2029.6316491791115</v>
      </c>
      <c r="DS59" s="358">
        <f t="shared" si="9"/>
        <v>8.1185265967164462</v>
      </c>
      <c r="DT59" s="358">
        <f t="shared" ref="DT59:DT106" si="170">0.001*((DQ59/(DP59+0.001)))</f>
        <v>1.9571448045655719</v>
      </c>
      <c r="DU59" s="358">
        <f t="shared" ref="DU59:DU106" si="171">0.001*((DQ59/(DP59-0.001)))</f>
        <v>2.1076944049167698</v>
      </c>
      <c r="DV59" s="358">
        <f t="shared" ref="DV59:DV106" si="172">DS59-DT59</f>
        <v>6.1613817921508742</v>
      </c>
      <c r="DW59" s="358">
        <f t="shared" ref="DW59:DW106" si="173">DS59+DU59</f>
        <v>10.226221001633217</v>
      </c>
      <c r="DY59" s="267">
        <v>0.93893518518518526</v>
      </c>
      <c r="DZ59" s="357">
        <f t="shared" ref="DZ59:DZ94" si="174">DATE(2023,12,18) + DY59</f>
        <v>45278.938935185186</v>
      </c>
      <c r="EA59" s="249" t="s">
        <v>367</v>
      </c>
      <c r="EB59" s="249">
        <v>4.0000000000000001E-3</v>
      </c>
      <c r="EC59" s="249">
        <v>3.0000000000000001E-3</v>
      </c>
      <c r="ED59" s="249">
        <v>2.7E-2</v>
      </c>
      <c r="EE59" s="358">
        <v>51.322317507724428</v>
      </c>
      <c r="EF59" s="358">
        <f t="shared" ref="EF59:EF106" si="175">EE59/ED59</f>
        <v>1900.8265743601639</v>
      </c>
      <c r="EG59" s="358">
        <f t="shared" ref="EG59:EG106" si="176">EB59*EF59</f>
        <v>7.603306297440656</v>
      </c>
      <c r="EH59" s="358">
        <f t="shared" ref="EH59:EH106" si="177">0.001*((EE59/(ED59+0.001)))</f>
        <v>1.8329399109901581</v>
      </c>
      <c r="EI59" s="358">
        <f t="shared" ref="EI59:EI106" si="178">0.001*((EE59/(ED59-0.001)))</f>
        <v>1.9739352887586319</v>
      </c>
      <c r="EJ59" s="358">
        <f t="shared" ref="EJ59:EJ106" si="179">EG59-EH59</f>
        <v>5.7703663864504975</v>
      </c>
      <c r="EK59" s="358">
        <f t="shared" ref="EK59:EK106" si="180">EG59+EI59</f>
        <v>9.5772415861992872</v>
      </c>
      <c r="EM59">
        <v>7.8933773354377914</v>
      </c>
      <c r="EN59" s="306">
        <f t="shared" si="78"/>
        <v>10.226221001633217</v>
      </c>
      <c r="EO59" s="306">
        <f t="shared" si="79"/>
        <v>5.7703663864504975</v>
      </c>
      <c r="EP59">
        <v>9.9426195282918339</v>
      </c>
      <c r="EQ59">
        <v>5.9905095849304661</v>
      </c>
      <c r="ER59" s="306">
        <f t="shared" si="80"/>
        <v>0.28360147334138297</v>
      </c>
      <c r="ES59" s="306">
        <f t="shared" si="81"/>
        <v>0.22014319847996866</v>
      </c>
      <c r="EW59" s="324">
        <v>9.2592592592592588E-5</v>
      </c>
      <c r="EX59" s="335">
        <f>DATE(2023,12,19) + EW59</f>
        <v>45279.000092592592</v>
      </c>
      <c r="EY59" s="314" t="s">
        <v>370</v>
      </c>
      <c r="EZ59" s="314">
        <v>4.0000000000000001E-3</v>
      </c>
      <c r="FA59" s="314">
        <v>3.7999999999999999E-2</v>
      </c>
      <c r="FB59" s="314">
        <v>3.7999999999999999E-2</v>
      </c>
      <c r="FC59" s="328">
        <v>176.87303272970689</v>
      </c>
      <c r="FD59" s="315">
        <f t="shared" si="20"/>
        <v>4654.5534928870238</v>
      </c>
      <c r="FE59" s="315">
        <f t="shared" si="21"/>
        <v>18.618213971548094</v>
      </c>
      <c r="FF59" s="315">
        <f t="shared" si="136"/>
        <v>4.5352059674283822</v>
      </c>
      <c r="FG59" s="315">
        <f t="shared" si="137"/>
        <v>4.7803522359380244</v>
      </c>
      <c r="FH59" s="315">
        <f t="shared" si="138"/>
        <v>14.083008004119712</v>
      </c>
      <c r="FI59" s="315">
        <f t="shared" si="139"/>
        <v>23.39856620748612</v>
      </c>
      <c r="FK59" s="324">
        <v>9.2592592592592588E-5</v>
      </c>
      <c r="FL59" s="335">
        <f>DATE(2023,12,19) + FK59</f>
        <v>45279.000092592592</v>
      </c>
      <c r="FM59" s="314" t="s">
        <v>370</v>
      </c>
      <c r="FN59" s="314">
        <v>4.0000000000000001E-3</v>
      </c>
      <c r="FO59" s="314">
        <v>3.7999999999999999E-2</v>
      </c>
      <c r="FP59" s="314">
        <v>3.7999999999999999E-2</v>
      </c>
      <c r="FQ59" s="328">
        <v>152.09666357950175</v>
      </c>
      <c r="FR59" s="315">
        <f t="shared" si="141"/>
        <v>4002.5437784079409</v>
      </c>
      <c r="FS59" s="315">
        <f t="shared" si="142"/>
        <v>16.010175113631764</v>
      </c>
      <c r="FT59" s="315">
        <f t="shared" si="143"/>
        <v>3.8999144507564552</v>
      </c>
      <c r="FU59" s="315">
        <f t="shared" si="144"/>
        <v>4.1107206372838307</v>
      </c>
      <c r="FV59" s="315">
        <f t="shared" si="145"/>
        <v>12.110260662875309</v>
      </c>
      <c r="FW59" s="315">
        <f t="shared" si="146"/>
        <v>20.120895750915594</v>
      </c>
      <c r="FY59">
        <v>17.587887283736688</v>
      </c>
      <c r="FZ59" s="306">
        <f t="shared" si="84"/>
        <v>23.39856620748612</v>
      </c>
      <c r="GA59" s="306">
        <f t="shared" si="85"/>
        <v>12.110260662875309</v>
      </c>
      <c r="GB59">
        <v>22.103696180912323</v>
      </c>
      <c r="GC59">
        <v>13.303658330005955</v>
      </c>
      <c r="GD59" s="306">
        <f t="shared" si="86"/>
        <v>1.2948700265737969</v>
      </c>
      <c r="GE59" s="306">
        <f t="shared" si="87"/>
        <v>1.1933976671306468</v>
      </c>
      <c r="GI59" s="325">
        <v>9.2592592592592588E-5</v>
      </c>
      <c r="GJ59" s="334">
        <f>DATE(2023,12,19)+GI59</f>
        <v>45279.000092592592</v>
      </c>
      <c r="GK59" s="316" t="s">
        <v>372</v>
      </c>
      <c r="GL59" s="316">
        <v>7.0000000000000001E-3</v>
      </c>
      <c r="GM59" s="316">
        <v>2.3E-2</v>
      </c>
      <c r="GN59" s="316">
        <v>2.3E-2</v>
      </c>
      <c r="GO59" s="366">
        <v>68.670762631174611</v>
      </c>
      <c r="GP59" s="317">
        <f t="shared" si="32"/>
        <v>2985.6853317902005</v>
      </c>
      <c r="GQ59" s="317">
        <f t="shared" si="33"/>
        <v>20.899797322531406</v>
      </c>
      <c r="GR59" s="317">
        <f t="shared" si="153"/>
        <v>2.861281776298942</v>
      </c>
      <c r="GS59" s="317">
        <f t="shared" si="154"/>
        <v>3.1213983014170279</v>
      </c>
      <c r="GT59" s="317">
        <f t="shared" si="155"/>
        <v>18.038515546232464</v>
      </c>
      <c r="GU59" s="317">
        <f t="shared" si="156"/>
        <v>24.021195623948433</v>
      </c>
      <c r="GW59" s="325">
        <v>9.2592592592592588E-5</v>
      </c>
      <c r="GX59" s="334">
        <f>DATE(2023,12,19)+GW59</f>
        <v>45279.000092592592</v>
      </c>
      <c r="GY59" s="316" t="s">
        <v>372</v>
      </c>
      <c r="GZ59" s="316">
        <v>7.0000000000000001E-3</v>
      </c>
      <c r="HA59" s="316">
        <v>2.3E-2</v>
      </c>
      <c r="HB59" s="316">
        <v>2.3E-2</v>
      </c>
      <c r="HC59" s="366">
        <v>60.37134478481817</v>
      </c>
      <c r="HD59" s="317">
        <f t="shared" si="158"/>
        <v>2624.84107760079</v>
      </c>
      <c r="HE59" s="317">
        <f t="shared" si="159"/>
        <v>18.37388754320553</v>
      </c>
      <c r="HF59" s="317">
        <f t="shared" si="160"/>
        <v>2.5154726993674235</v>
      </c>
      <c r="HG59" s="317">
        <f t="shared" si="161"/>
        <v>2.7441520356735531</v>
      </c>
      <c r="HH59" s="317">
        <f t="shared" si="162"/>
        <v>15.858414843838107</v>
      </c>
      <c r="HI59" s="317">
        <f t="shared" si="163"/>
        <v>21.118039578879085</v>
      </c>
      <c r="HK59">
        <v>19.667508716911076</v>
      </c>
      <c r="HL59" s="306">
        <f t="shared" si="88"/>
        <v>24.021195623948433</v>
      </c>
      <c r="HM59" s="306">
        <f t="shared" si="89"/>
        <v>15.858414843838107</v>
      </c>
      <c r="HN59">
        <v>22.604863914891304</v>
      </c>
      <c r="HO59">
        <v>16.974933118762536</v>
      </c>
      <c r="HP59" s="306">
        <f t="shared" si="90"/>
        <v>1.416331709057129</v>
      </c>
      <c r="HQ59" s="306">
        <f t="shared" si="91"/>
        <v>1.1165182749244291</v>
      </c>
    </row>
    <row r="60" spans="1:225" x14ac:dyDescent="0.25">
      <c r="A60" s="322">
        <v>1.3958333333333335E-2</v>
      </c>
      <c r="B60" s="339">
        <f t="shared" si="168"/>
        <v>45279.013958333337</v>
      </c>
      <c r="C60" s="309" t="s">
        <v>311</v>
      </c>
      <c r="D60" s="309">
        <v>3.0000000000000001E-3</v>
      </c>
      <c r="E60" s="309">
        <v>3.0000000000000001E-3</v>
      </c>
      <c r="F60" s="309">
        <v>3.0000000000000001E-3</v>
      </c>
      <c r="G60" s="318">
        <v>8.546236343967875</v>
      </c>
      <c r="H60" s="309">
        <f t="shared" si="45"/>
        <v>2848.7454479892917</v>
      </c>
      <c r="I60" s="309">
        <f t="shared" si="150"/>
        <v>8.546236343967875</v>
      </c>
      <c r="J60" s="309">
        <f t="shared" si="126"/>
        <v>2.1365590859919688</v>
      </c>
      <c r="K60" s="309">
        <f t="shared" si="127"/>
        <v>4.2731181719839375</v>
      </c>
      <c r="L60" s="309">
        <f t="shared" si="128"/>
        <v>6.4096772579759058</v>
      </c>
      <c r="M60" s="309">
        <f t="shared" si="129"/>
        <v>12.819354515951812</v>
      </c>
      <c r="O60" s="322">
        <v>1.3958333333333335E-2</v>
      </c>
      <c r="P60" s="339">
        <f t="shared" si="169"/>
        <v>45279.013958333337</v>
      </c>
      <c r="Q60" s="309" t="s">
        <v>311</v>
      </c>
      <c r="R60" s="309">
        <v>3.0000000000000001E-3</v>
      </c>
      <c r="S60" s="309">
        <v>3.0000000000000001E-3</v>
      </c>
      <c r="T60" s="309">
        <v>3.0000000000000001E-3</v>
      </c>
      <c r="U60" s="318">
        <v>6.3959815778867295</v>
      </c>
      <c r="V60" s="309">
        <f t="shared" si="131"/>
        <v>2131.9938592955764</v>
      </c>
      <c r="W60" s="309">
        <f t="shared" si="151"/>
        <v>6.3959815778867295</v>
      </c>
      <c r="X60" s="309">
        <f t="shared" si="132"/>
        <v>1.5989953944716824</v>
      </c>
      <c r="Y60" s="309">
        <f t="shared" si="133"/>
        <v>3.1979907889433647</v>
      </c>
      <c r="Z60" s="309">
        <f t="shared" si="134"/>
        <v>4.7969861834150471</v>
      </c>
      <c r="AA60" s="309">
        <f t="shared" si="135"/>
        <v>9.5939723668300942</v>
      </c>
      <c r="AC60">
        <v>7.8632802042436971</v>
      </c>
      <c r="AD60">
        <f t="shared" si="48"/>
        <v>12.819354515951812</v>
      </c>
      <c r="AE60">
        <f t="shared" si="49"/>
        <v>4.7969861834150471</v>
      </c>
      <c r="AF60">
        <v>11.794920306365546</v>
      </c>
      <c r="AG60">
        <v>5.8974601531827728</v>
      </c>
      <c r="AH60" s="306">
        <f t="shared" si="50"/>
        <v>1.024434209586266</v>
      </c>
      <c r="AI60" s="306">
        <f t="shared" si="51"/>
        <v>1.1004739697677257</v>
      </c>
      <c r="AJ60" s="306"/>
      <c r="AM60" s="340">
        <v>3.1365740740740743E-2</v>
      </c>
      <c r="AN60" s="341">
        <f t="shared" si="166"/>
        <v>45279.031365740739</v>
      </c>
      <c r="AO60" s="342" t="s">
        <v>324</v>
      </c>
      <c r="AP60" s="342">
        <v>3.0000000000000001E-3</v>
      </c>
      <c r="AQ60" s="342">
        <v>1.4999999999999999E-2</v>
      </c>
      <c r="AR60" s="342">
        <v>1.4999999999999999E-2</v>
      </c>
      <c r="AS60" s="343">
        <v>36.958977416408857</v>
      </c>
      <c r="AT60" s="343">
        <f t="shared" si="52"/>
        <v>2463.9318277605907</v>
      </c>
      <c r="AU60" s="343">
        <f t="shared" si="53"/>
        <v>7.3917954832817721</v>
      </c>
      <c r="AV60" s="343">
        <f t="shared" si="54"/>
        <v>2.3099360885255535</v>
      </c>
      <c r="AW60" s="343">
        <f t="shared" si="55"/>
        <v>2.6399269583149185</v>
      </c>
      <c r="AX60" s="343">
        <f t="shared" si="56"/>
        <v>5.0818593947562185</v>
      </c>
      <c r="AY60" s="343">
        <f t="shared" si="57"/>
        <v>10.03172244159669</v>
      </c>
      <c r="BA60" s="340">
        <v>3.1365740740740743E-2</v>
      </c>
      <c r="BB60" s="341">
        <f t="shared" si="167"/>
        <v>45279.031365740739</v>
      </c>
      <c r="BC60" s="342" t="s">
        <v>324</v>
      </c>
      <c r="BD60" s="342">
        <v>3.0000000000000001E-3</v>
      </c>
      <c r="BE60" s="342">
        <v>1.4999999999999999E-2</v>
      </c>
      <c r="BF60" s="342">
        <v>1.4999999999999999E-2</v>
      </c>
      <c r="BG60" s="343">
        <v>32.406150830717571</v>
      </c>
      <c r="BH60" s="343">
        <f t="shared" si="58"/>
        <v>2160.4100553811713</v>
      </c>
      <c r="BI60" s="343">
        <f t="shared" si="59"/>
        <v>6.4812301661435141</v>
      </c>
      <c r="BJ60" s="343">
        <f t="shared" si="60"/>
        <v>2.0253844269198482</v>
      </c>
      <c r="BK60" s="343">
        <f t="shared" si="61"/>
        <v>2.3147250593369697</v>
      </c>
      <c r="BL60" s="343">
        <f t="shared" si="62"/>
        <v>4.4558457392236654</v>
      </c>
      <c r="BM60" s="343">
        <f t="shared" si="63"/>
        <v>8.7959552254804834</v>
      </c>
      <c r="BO60">
        <v>7.0517678116362994</v>
      </c>
      <c r="BP60" s="306">
        <f t="shared" si="94"/>
        <v>10.03172244159669</v>
      </c>
      <c r="BQ60" s="306">
        <f t="shared" si="95"/>
        <v>4.4558457392236654</v>
      </c>
      <c r="BR60">
        <v>9.5702563157921219</v>
      </c>
      <c r="BS60">
        <v>4.8480903704999561</v>
      </c>
      <c r="BT60" s="306">
        <f t="shared" si="96"/>
        <v>0.46146612580456825</v>
      </c>
      <c r="BU60" s="306">
        <f t="shared" si="97"/>
        <v>0.39224463127629061</v>
      </c>
      <c r="DK60" s="184">
        <v>0.93894675925925919</v>
      </c>
      <c r="DL60" s="336">
        <f t="shared" si="76"/>
        <v>45278.938946759263</v>
      </c>
      <c r="DM60" s="141" t="s">
        <v>367</v>
      </c>
      <c r="DN60" s="141">
        <v>6.0000000000000001E-3</v>
      </c>
      <c r="DO60" s="141">
        <v>6.0000000000000001E-3</v>
      </c>
      <c r="DP60" s="141">
        <v>2.7E-2</v>
      </c>
      <c r="DQ60" s="358">
        <v>54.800054527836011</v>
      </c>
      <c r="DR60" s="198">
        <f t="shared" si="8"/>
        <v>2029.6316491791115</v>
      </c>
      <c r="DS60" s="198">
        <f t="shared" si="9"/>
        <v>12.177789895074669</v>
      </c>
      <c r="DT60" s="198">
        <f t="shared" si="170"/>
        <v>1.9571448045655719</v>
      </c>
      <c r="DU60" s="198">
        <f t="shared" si="171"/>
        <v>2.1076944049167698</v>
      </c>
      <c r="DV60" s="198">
        <f t="shared" si="172"/>
        <v>10.220645090509098</v>
      </c>
      <c r="DW60" s="198">
        <f t="shared" si="173"/>
        <v>14.285484299991438</v>
      </c>
      <c r="DY60" s="184">
        <v>0.93894675925925919</v>
      </c>
      <c r="DZ60" s="336">
        <f t="shared" si="174"/>
        <v>45278.938946759263</v>
      </c>
      <c r="EA60" s="141" t="s">
        <v>367</v>
      </c>
      <c r="EB60" s="141">
        <v>6.0000000000000001E-3</v>
      </c>
      <c r="EC60" s="141">
        <v>6.0000000000000001E-3</v>
      </c>
      <c r="ED60" s="141">
        <v>2.7E-2</v>
      </c>
      <c r="EE60" s="358">
        <v>51.322317507724428</v>
      </c>
      <c r="EF60" s="198">
        <f t="shared" si="175"/>
        <v>1900.8265743601639</v>
      </c>
      <c r="EG60" s="198">
        <f t="shared" si="176"/>
        <v>11.404959446160984</v>
      </c>
      <c r="EH60" s="198">
        <f t="shared" si="177"/>
        <v>1.8329399109901581</v>
      </c>
      <c r="EI60" s="198">
        <f t="shared" si="178"/>
        <v>1.9739352887586319</v>
      </c>
      <c r="EJ60" s="198">
        <f t="shared" si="179"/>
        <v>9.5720195351708259</v>
      </c>
      <c r="EK60" s="198">
        <f t="shared" si="180"/>
        <v>13.378894734919616</v>
      </c>
      <c r="EM60">
        <v>11.840066003156686</v>
      </c>
      <c r="EN60" s="306">
        <f t="shared" si="78"/>
        <v>14.285484299991438</v>
      </c>
      <c r="EO60" s="306">
        <f t="shared" si="79"/>
        <v>9.5720195351708259</v>
      </c>
      <c r="EP60">
        <v>13.889308196010727</v>
      </c>
      <c r="EQ60">
        <v>9.9371982526493614</v>
      </c>
      <c r="ER60" s="306">
        <f t="shared" si="80"/>
        <v>0.39617610398071079</v>
      </c>
      <c r="ES60" s="306">
        <f t="shared" si="81"/>
        <v>0.36517871747853548</v>
      </c>
      <c r="EW60" s="324">
        <v>3.5995370370370369E-3</v>
      </c>
      <c r="EX60" s="335">
        <f t="shared" ref="EX60:EX71" si="181">DATE(2023,12,19) + EW60</f>
        <v>45279.003599537034</v>
      </c>
      <c r="EY60" s="314" t="s">
        <v>370</v>
      </c>
      <c r="EZ60" s="314">
        <v>6.0000000000000001E-3</v>
      </c>
      <c r="FA60" s="314">
        <v>3.7999999999999999E-2</v>
      </c>
      <c r="FB60" s="314">
        <v>3.7999999999999999E-2</v>
      </c>
      <c r="FC60" s="328">
        <v>176.87303272970689</v>
      </c>
      <c r="FD60" s="315">
        <f t="shared" si="20"/>
        <v>4654.5534928870238</v>
      </c>
      <c r="FE60" s="315">
        <f t="shared" si="21"/>
        <v>27.927320957322145</v>
      </c>
      <c r="FF60" s="315">
        <f t="shared" si="136"/>
        <v>4.5352059674283822</v>
      </c>
      <c r="FG60" s="315">
        <f t="shared" si="137"/>
        <v>4.7803522359380244</v>
      </c>
      <c r="FH60" s="315">
        <f t="shared" si="138"/>
        <v>23.392114989893763</v>
      </c>
      <c r="FI60" s="315">
        <f t="shared" si="139"/>
        <v>32.70767319326017</v>
      </c>
      <c r="FK60" s="324">
        <v>3.5995370370370369E-3</v>
      </c>
      <c r="FL60" s="335">
        <f t="shared" ref="FL60:FL67" si="182">DATE(2023,12,19) + FK60</f>
        <v>45279.003599537034</v>
      </c>
      <c r="FM60" s="314" t="s">
        <v>370</v>
      </c>
      <c r="FN60" s="314">
        <v>6.0000000000000001E-3</v>
      </c>
      <c r="FO60" s="314">
        <v>3.7999999999999999E-2</v>
      </c>
      <c r="FP60" s="314">
        <v>3.7999999999999999E-2</v>
      </c>
      <c r="FQ60" s="328">
        <v>152.09666357950175</v>
      </c>
      <c r="FR60" s="315">
        <f t="shared" si="141"/>
        <v>4002.5437784079409</v>
      </c>
      <c r="FS60" s="315">
        <f t="shared" si="142"/>
        <v>24.015262670447644</v>
      </c>
      <c r="FT60" s="315">
        <f t="shared" si="143"/>
        <v>3.8999144507564552</v>
      </c>
      <c r="FU60" s="315">
        <f t="shared" si="144"/>
        <v>4.1107206372838307</v>
      </c>
      <c r="FV60" s="315">
        <f t="shared" si="145"/>
        <v>20.115348219691189</v>
      </c>
      <c r="FW60" s="315">
        <f t="shared" si="146"/>
        <v>28.125983307731474</v>
      </c>
      <c r="FY60">
        <v>26.38183092560503</v>
      </c>
      <c r="FZ60" s="306">
        <f t="shared" si="84"/>
        <v>32.70767319326017</v>
      </c>
      <c r="GA60" s="306">
        <f t="shared" si="85"/>
        <v>20.115348219691189</v>
      </c>
      <c r="GB60">
        <v>30.897639822780665</v>
      </c>
      <c r="GC60">
        <v>22.097601971874298</v>
      </c>
      <c r="GD60" s="306">
        <f t="shared" si="86"/>
        <v>1.8100333704795055</v>
      </c>
      <c r="GE60" s="306">
        <f t="shared" si="87"/>
        <v>1.9822537521831087</v>
      </c>
      <c r="GI60" s="325">
        <v>3.5995370370370369E-3</v>
      </c>
      <c r="GJ60" s="334">
        <f t="shared" ref="GJ60:GJ71" si="183">DATE(2023,12,19)+GI60</f>
        <v>45279.003599537034</v>
      </c>
      <c r="GK60" s="316" t="s">
        <v>372</v>
      </c>
      <c r="GL60" s="316">
        <v>8.9999999999999993E-3</v>
      </c>
      <c r="GM60" s="316">
        <v>2.3E-2</v>
      </c>
      <c r="GN60" s="316">
        <v>2.3E-2</v>
      </c>
      <c r="GO60" s="366">
        <v>68.670762631174611</v>
      </c>
      <c r="GP60" s="317">
        <f t="shared" si="32"/>
        <v>2985.6853317902005</v>
      </c>
      <c r="GQ60" s="317">
        <f t="shared" si="33"/>
        <v>26.871167986111804</v>
      </c>
      <c r="GR60" s="317">
        <f t="shared" si="153"/>
        <v>2.861281776298942</v>
      </c>
      <c r="GS60" s="317">
        <f t="shared" si="154"/>
        <v>3.1213983014170279</v>
      </c>
      <c r="GT60" s="317">
        <f t="shared" si="155"/>
        <v>24.009886209812862</v>
      </c>
      <c r="GU60" s="317">
        <f t="shared" si="156"/>
        <v>29.992566287528831</v>
      </c>
      <c r="GW60" s="325">
        <v>3.5995370370370369E-3</v>
      </c>
      <c r="GX60" s="334">
        <f t="shared" ref="GX60:GX68" si="184">DATE(2023,12,19)+GW60</f>
        <v>45279.003599537034</v>
      </c>
      <c r="GY60" s="316" t="s">
        <v>372</v>
      </c>
      <c r="GZ60" s="316">
        <v>8.9999999999999993E-3</v>
      </c>
      <c r="HA60" s="316">
        <v>2.3E-2</v>
      </c>
      <c r="HB60" s="316">
        <v>2.3E-2</v>
      </c>
      <c r="HC60" s="366">
        <v>60.37134478481817</v>
      </c>
      <c r="HD60" s="317">
        <f t="shared" si="158"/>
        <v>2624.84107760079</v>
      </c>
      <c r="HE60" s="317">
        <f t="shared" si="159"/>
        <v>23.623569698407106</v>
      </c>
      <c r="HF60" s="317">
        <f t="shared" si="160"/>
        <v>2.5154726993674235</v>
      </c>
      <c r="HG60" s="317">
        <f t="shared" si="161"/>
        <v>2.7441520356735531</v>
      </c>
      <c r="HH60" s="317">
        <f t="shared" si="162"/>
        <v>21.108096999039681</v>
      </c>
      <c r="HI60" s="317">
        <f t="shared" si="163"/>
        <v>26.367721734080661</v>
      </c>
      <c r="HK60">
        <v>25.286796921742809</v>
      </c>
      <c r="HL60" s="306">
        <f t="shared" si="88"/>
        <v>29.992566287528831</v>
      </c>
      <c r="HM60" s="306">
        <f t="shared" si="89"/>
        <v>21.108096999039681</v>
      </c>
      <c r="HN60">
        <v>28.224152119723037</v>
      </c>
      <c r="HO60">
        <v>22.594221323594269</v>
      </c>
      <c r="HP60" s="306">
        <f t="shared" si="90"/>
        <v>1.7684141678057941</v>
      </c>
      <c r="HQ60" s="306">
        <f t="shared" si="91"/>
        <v>1.4861243245545879</v>
      </c>
    </row>
    <row r="61" spans="1:225" x14ac:dyDescent="0.25">
      <c r="A61" s="322">
        <v>1.7488425925925925E-2</v>
      </c>
      <c r="B61" s="339">
        <f t="shared" si="168"/>
        <v>45279.017488425925</v>
      </c>
      <c r="C61" s="309" t="s">
        <v>311</v>
      </c>
      <c r="D61" s="309">
        <v>5.0000000000000001E-3</v>
      </c>
      <c r="E61" s="309">
        <v>3.0000000000000001E-3</v>
      </c>
      <c r="F61" s="309">
        <v>3.0000000000000001E-3</v>
      </c>
      <c r="G61" s="318">
        <v>8.546236343967875</v>
      </c>
      <c r="H61" s="309">
        <f t="shared" si="45"/>
        <v>2848.7454479892917</v>
      </c>
      <c r="I61" s="309">
        <f t="shared" si="150"/>
        <v>14.243727239946459</v>
      </c>
      <c r="J61" s="309">
        <f t="shared" si="126"/>
        <v>2.1365590859919688</v>
      </c>
      <c r="K61" s="309">
        <f t="shared" si="127"/>
        <v>4.2731181719839375</v>
      </c>
      <c r="L61" s="309">
        <f t="shared" si="128"/>
        <v>12.10716815395449</v>
      </c>
      <c r="M61" s="309">
        <f t="shared" si="129"/>
        <v>18.516845411930397</v>
      </c>
      <c r="O61" s="322">
        <v>1.7488425925925925E-2</v>
      </c>
      <c r="P61" s="339">
        <f t="shared" si="169"/>
        <v>45279.017488425925</v>
      </c>
      <c r="Q61" s="309" t="s">
        <v>311</v>
      </c>
      <c r="R61" s="309">
        <v>5.0000000000000001E-3</v>
      </c>
      <c r="S61" s="309">
        <v>3.0000000000000001E-3</v>
      </c>
      <c r="T61" s="309">
        <v>3.0000000000000001E-3</v>
      </c>
      <c r="U61" s="318">
        <v>6.3959815778867295</v>
      </c>
      <c r="V61" s="309">
        <f t="shared" si="131"/>
        <v>2131.9938592955764</v>
      </c>
      <c r="W61" s="309">
        <f t="shared" si="151"/>
        <v>10.659969296477882</v>
      </c>
      <c r="X61" s="309">
        <f t="shared" si="132"/>
        <v>1.5989953944716824</v>
      </c>
      <c r="Y61" s="309">
        <f t="shared" si="133"/>
        <v>3.1979907889433647</v>
      </c>
      <c r="Z61" s="309">
        <f t="shared" si="134"/>
        <v>9.0609739020062001</v>
      </c>
      <c r="AA61" s="309">
        <f t="shared" si="135"/>
        <v>13.857960085421247</v>
      </c>
      <c r="AC61">
        <v>13.105467007072829</v>
      </c>
      <c r="AD61">
        <f t="shared" si="48"/>
        <v>18.516845411930397</v>
      </c>
      <c r="AE61">
        <f t="shared" si="49"/>
        <v>9.0609739020062001</v>
      </c>
      <c r="AF61">
        <v>17.037107109194679</v>
      </c>
      <c r="AG61">
        <v>11.139646956011905</v>
      </c>
      <c r="AH61" s="306">
        <f t="shared" si="50"/>
        <v>1.4797383027357185</v>
      </c>
      <c r="AI61" s="306">
        <f t="shared" si="51"/>
        <v>2.078673054005705</v>
      </c>
      <c r="AJ61" s="306"/>
      <c r="AM61" s="340">
        <v>3.4780092592592592E-2</v>
      </c>
      <c r="AN61" s="341">
        <f t="shared" si="166"/>
        <v>45279.034780092596</v>
      </c>
      <c r="AO61" s="342" t="s">
        <v>324</v>
      </c>
      <c r="AP61" s="342">
        <v>4.0000000000000001E-3</v>
      </c>
      <c r="AQ61" s="342">
        <v>1.4999999999999999E-2</v>
      </c>
      <c r="AR61" s="342">
        <v>1.4999999999999999E-2</v>
      </c>
      <c r="AS61" s="343">
        <v>36.958977416408857</v>
      </c>
      <c r="AT61" s="343">
        <f t="shared" si="52"/>
        <v>2463.9318277605907</v>
      </c>
      <c r="AU61" s="343">
        <f t="shared" si="53"/>
        <v>9.8557273110423633</v>
      </c>
      <c r="AV61" s="343">
        <f t="shared" si="54"/>
        <v>2.3099360885255535</v>
      </c>
      <c r="AW61" s="343">
        <f t="shared" si="55"/>
        <v>2.6399269583149185</v>
      </c>
      <c r="AX61" s="343">
        <f t="shared" si="56"/>
        <v>7.5457912225168098</v>
      </c>
      <c r="AY61" s="343">
        <f t="shared" si="57"/>
        <v>12.495654269357281</v>
      </c>
      <c r="BA61" s="340">
        <v>3.4780092592592592E-2</v>
      </c>
      <c r="BB61" s="341">
        <f t="shared" si="167"/>
        <v>45279.034780092596</v>
      </c>
      <c r="BC61" s="342" t="s">
        <v>324</v>
      </c>
      <c r="BD61" s="342">
        <v>4.0000000000000001E-3</v>
      </c>
      <c r="BE61" s="342">
        <v>1.4999999999999999E-2</v>
      </c>
      <c r="BF61" s="342">
        <v>1.4999999999999999E-2</v>
      </c>
      <c r="BG61" s="343">
        <v>32.406150830717571</v>
      </c>
      <c r="BH61" s="343">
        <f t="shared" si="58"/>
        <v>2160.4100553811713</v>
      </c>
      <c r="BI61" s="343">
        <f t="shared" si="59"/>
        <v>8.6416402215246855</v>
      </c>
      <c r="BJ61" s="343">
        <f t="shared" si="60"/>
        <v>2.0253844269198482</v>
      </c>
      <c r="BK61" s="343">
        <f t="shared" si="61"/>
        <v>2.3147250593369697</v>
      </c>
      <c r="BL61" s="343">
        <f t="shared" si="62"/>
        <v>6.6162557946048377</v>
      </c>
      <c r="BM61" s="343">
        <f t="shared" si="63"/>
        <v>10.956365280861656</v>
      </c>
      <c r="BO61">
        <v>9.4023570821817319</v>
      </c>
      <c r="BP61" s="306">
        <f t="shared" si="94"/>
        <v>12.495654269357281</v>
      </c>
      <c r="BQ61" s="306">
        <f t="shared" si="95"/>
        <v>6.6162557946048377</v>
      </c>
      <c r="BR61">
        <v>11.920845586337553</v>
      </c>
      <c r="BS61">
        <v>7.1986796410453886</v>
      </c>
      <c r="BT61" s="306">
        <f t="shared" si="96"/>
        <v>0.57480868301972876</v>
      </c>
      <c r="BU61" s="306">
        <f t="shared" si="97"/>
        <v>0.5824238464405509</v>
      </c>
      <c r="DK61" s="184">
        <v>0.93899305555555557</v>
      </c>
      <c r="DL61" s="336">
        <f t="shared" si="76"/>
        <v>45278.938993055555</v>
      </c>
      <c r="DM61" s="141" t="s">
        <v>367</v>
      </c>
      <c r="DN61" s="141">
        <v>7.0000000000000001E-3</v>
      </c>
      <c r="DO61" s="141">
        <v>8.0000000000000002E-3</v>
      </c>
      <c r="DP61" s="141">
        <v>2.7E-2</v>
      </c>
      <c r="DQ61" s="358">
        <v>54.800054527836011</v>
      </c>
      <c r="DR61" s="198">
        <f t="shared" si="8"/>
        <v>2029.6316491791115</v>
      </c>
      <c r="DS61" s="198">
        <f t="shared" si="9"/>
        <v>14.20742154425378</v>
      </c>
      <c r="DT61" s="198">
        <f t="shared" si="170"/>
        <v>1.9571448045655719</v>
      </c>
      <c r="DU61" s="198">
        <f t="shared" si="171"/>
        <v>2.1076944049167698</v>
      </c>
      <c r="DV61" s="198">
        <f t="shared" si="172"/>
        <v>12.250276739688207</v>
      </c>
      <c r="DW61" s="198">
        <f t="shared" si="173"/>
        <v>16.315115949170551</v>
      </c>
      <c r="DY61" s="184">
        <v>0.93899305555555557</v>
      </c>
      <c r="DZ61" s="336">
        <f t="shared" si="174"/>
        <v>45278.938993055555</v>
      </c>
      <c r="EA61" s="141" t="s">
        <v>367</v>
      </c>
      <c r="EB61" s="141">
        <v>7.0000000000000001E-3</v>
      </c>
      <c r="EC61" s="141">
        <v>8.0000000000000002E-3</v>
      </c>
      <c r="ED61" s="141">
        <v>2.7E-2</v>
      </c>
      <c r="EE61" s="358">
        <v>51.322317507724428</v>
      </c>
      <c r="EF61" s="198">
        <f t="shared" si="175"/>
        <v>1900.8265743601639</v>
      </c>
      <c r="EG61" s="198">
        <f t="shared" si="176"/>
        <v>13.305786020521149</v>
      </c>
      <c r="EH61" s="198">
        <f t="shared" si="177"/>
        <v>1.8329399109901581</v>
      </c>
      <c r="EI61" s="198">
        <f t="shared" si="178"/>
        <v>1.9739352887586319</v>
      </c>
      <c r="EJ61" s="198">
        <f t="shared" si="179"/>
        <v>11.472846109530991</v>
      </c>
      <c r="EK61" s="198">
        <f t="shared" si="180"/>
        <v>15.279721309279781</v>
      </c>
      <c r="EM61">
        <v>13.813410337016133</v>
      </c>
      <c r="EN61" s="306">
        <f t="shared" si="78"/>
        <v>16.315115949170551</v>
      </c>
      <c r="EO61" s="306">
        <f t="shared" si="79"/>
        <v>11.472846109530991</v>
      </c>
      <c r="EP61">
        <v>15.862652529870175</v>
      </c>
      <c r="EQ61">
        <v>11.910542586508809</v>
      </c>
      <c r="ER61" s="306">
        <f t="shared" si="80"/>
        <v>0.45246341930037559</v>
      </c>
      <c r="ES61" s="306">
        <f t="shared" si="81"/>
        <v>0.43769647697781799</v>
      </c>
      <c r="EW61" s="324">
        <v>7.013888888888889E-3</v>
      </c>
      <c r="EX61" s="335">
        <f t="shared" si="181"/>
        <v>45279.007013888891</v>
      </c>
      <c r="EY61" s="314" t="s">
        <v>370</v>
      </c>
      <c r="EZ61" s="314">
        <v>5.0000000000000001E-3</v>
      </c>
      <c r="FA61" s="314">
        <v>3.7999999999999999E-2</v>
      </c>
      <c r="FB61" s="314">
        <v>3.7999999999999999E-2</v>
      </c>
      <c r="FC61" s="328">
        <v>176.87303272970689</v>
      </c>
      <c r="FD61" s="315">
        <f t="shared" si="20"/>
        <v>4654.5534928870238</v>
      </c>
      <c r="FE61" s="315">
        <f t="shared" si="21"/>
        <v>23.27276746443512</v>
      </c>
      <c r="FF61" s="315">
        <f t="shared" si="136"/>
        <v>4.5352059674283822</v>
      </c>
      <c r="FG61" s="315">
        <f t="shared" si="137"/>
        <v>4.7803522359380244</v>
      </c>
      <c r="FH61" s="315">
        <f t="shared" si="138"/>
        <v>18.737561497006737</v>
      </c>
      <c r="FI61" s="315">
        <f t="shared" si="139"/>
        <v>28.053119700373145</v>
      </c>
      <c r="FK61" s="324">
        <v>7.013888888888889E-3</v>
      </c>
      <c r="FL61" s="335">
        <f t="shared" si="182"/>
        <v>45279.007013888891</v>
      </c>
      <c r="FM61" s="314" t="s">
        <v>370</v>
      </c>
      <c r="FN61" s="314">
        <v>5.0000000000000001E-3</v>
      </c>
      <c r="FO61" s="314">
        <v>3.7999999999999999E-2</v>
      </c>
      <c r="FP61" s="314">
        <v>3.7999999999999999E-2</v>
      </c>
      <c r="FQ61" s="328">
        <v>152.09666357950175</v>
      </c>
      <c r="FR61" s="315">
        <f t="shared" si="141"/>
        <v>4002.5437784079409</v>
      </c>
      <c r="FS61" s="315">
        <f t="shared" si="142"/>
        <v>20.012718892039704</v>
      </c>
      <c r="FT61" s="315">
        <f t="shared" si="143"/>
        <v>3.8999144507564552</v>
      </c>
      <c r="FU61" s="315">
        <f t="shared" si="144"/>
        <v>4.1107206372838307</v>
      </c>
      <c r="FV61" s="315">
        <f t="shared" si="145"/>
        <v>16.112804441283249</v>
      </c>
      <c r="FW61" s="315">
        <f t="shared" si="146"/>
        <v>24.123439529323534</v>
      </c>
      <c r="FY61">
        <v>21.984859104670861</v>
      </c>
      <c r="FZ61" s="306">
        <f t="shared" si="84"/>
        <v>28.053119700373145</v>
      </c>
      <c r="GA61" s="306">
        <f t="shared" si="85"/>
        <v>16.112804441283249</v>
      </c>
      <c r="GB61">
        <v>26.500668001846496</v>
      </c>
      <c r="GC61">
        <v>17.700630150940128</v>
      </c>
      <c r="GD61" s="306">
        <f t="shared" si="86"/>
        <v>1.5524516985266494</v>
      </c>
      <c r="GE61" s="306">
        <f t="shared" si="87"/>
        <v>1.5878257096568795</v>
      </c>
      <c r="GI61" s="325">
        <v>7.013888888888889E-3</v>
      </c>
      <c r="GJ61" s="334">
        <f t="shared" si="183"/>
        <v>45279.007013888891</v>
      </c>
      <c r="GK61" s="316" t="s">
        <v>372</v>
      </c>
      <c r="GL61" s="316">
        <v>7.0000000000000001E-3</v>
      </c>
      <c r="GM61" s="316">
        <v>2.3E-2</v>
      </c>
      <c r="GN61" s="316">
        <v>2.3E-2</v>
      </c>
      <c r="GO61" s="366">
        <v>68.670762631174611</v>
      </c>
      <c r="GP61" s="317">
        <f t="shared" si="32"/>
        <v>2985.6853317902005</v>
      </c>
      <c r="GQ61" s="317">
        <f t="shared" si="33"/>
        <v>20.899797322531406</v>
      </c>
      <c r="GR61" s="317">
        <f t="shared" si="153"/>
        <v>2.861281776298942</v>
      </c>
      <c r="GS61" s="317">
        <f t="shared" si="154"/>
        <v>3.1213983014170279</v>
      </c>
      <c r="GT61" s="317">
        <f t="shared" si="155"/>
        <v>18.038515546232464</v>
      </c>
      <c r="GU61" s="317">
        <f t="shared" si="156"/>
        <v>24.021195623948433</v>
      </c>
      <c r="GW61" s="325">
        <v>7.013888888888889E-3</v>
      </c>
      <c r="GX61" s="334">
        <f t="shared" si="184"/>
        <v>45279.007013888891</v>
      </c>
      <c r="GY61" s="316" t="s">
        <v>372</v>
      </c>
      <c r="GZ61" s="316">
        <v>7.0000000000000001E-3</v>
      </c>
      <c r="HA61" s="316">
        <v>2.3E-2</v>
      </c>
      <c r="HB61" s="316">
        <v>2.3E-2</v>
      </c>
      <c r="HC61" s="366">
        <v>60.37134478481817</v>
      </c>
      <c r="HD61" s="317">
        <f t="shared" si="158"/>
        <v>2624.84107760079</v>
      </c>
      <c r="HE61" s="317">
        <f t="shared" si="159"/>
        <v>18.37388754320553</v>
      </c>
      <c r="HF61" s="317">
        <f t="shared" si="160"/>
        <v>2.5154726993674235</v>
      </c>
      <c r="HG61" s="317">
        <f t="shared" si="161"/>
        <v>2.7441520356735531</v>
      </c>
      <c r="HH61" s="317">
        <f t="shared" si="162"/>
        <v>15.858414843838107</v>
      </c>
      <c r="HI61" s="317">
        <f t="shared" si="163"/>
        <v>21.118039578879085</v>
      </c>
      <c r="HK61">
        <v>19.667508716911076</v>
      </c>
      <c r="HL61" s="306">
        <f t="shared" si="88"/>
        <v>24.021195623948433</v>
      </c>
      <c r="HM61" s="306">
        <f t="shared" si="89"/>
        <v>15.858414843838107</v>
      </c>
      <c r="HN61">
        <v>22.604863914891304</v>
      </c>
      <c r="HO61">
        <v>16.974933118762536</v>
      </c>
      <c r="HP61" s="306">
        <f t="shared" si="90"/>
        <v>1.416331709057129</v>
      </c>
      <c r="HQ61" s="306">
        <f t="shared" si="91"/>
        <v>1.1165182749244291</v>
      </c>
    </row>
    <row r="62" spans="1:225" ht="15.75" thickBot="1" x14ac:dyDescent="0.3">
      <c r="A62" s="322">
        <v>2.0925925925925928E-2</v>
      </c>
      <c r="B62" s="339">
        <f t="shared" si="168"/>
        <v>45279.020925925928</v>
      </c>
      <c r="C62" s="309" t="s">
        <v>311</v>
      </c>
      <c r="D62" s="309">
        <v>5.0000000000000001E-3</v>
      </c>
      <c r="E62" s="309">
        <v>3.0000000000000001E-3</v>
      </c>
      <c r="F62" s="309">
        <v>3.0000000000000001E-3</v>
      </c>
      <c r="G62" s="318">
        <v>8.546236343967875</v>
      </c>
      <c r="H62" s="309">
        <f t="shared" si="45"/>
        <v>2848.7454479892917</v>
      </c>
      <c r="I62" s="309">
        <f t="shared" si="150"/>
        <v>14.243727239946459</v>
      </c>
      <c r="J62" s="309">
        <f t="shared" si="126"/>
        <v>2.1365590859919688</v>
      </c>
      <c r="K62" s="309">
        <f t="shared" si="127"/>
        <v>4.2731181719839375</v>
      </c>
      <c r="L62" s="309">
        <f t="shared" si="128"/>
        <v>12.10716815395449</v>
      </c>
      <c r="M62" s="309">
        <f t="shared" si="129"/>
        <v>18.516845411930397</v>
      </c>
      <c r="O62" s="322">
        <v>2.0925925925925928E-2</v>
      </c>
      <c r="P62" s="339">
        <f t="shared" si="169"/>
        <v>45279.020925925928</v>
      </c>
      <c r="Q62" s="309" t="s">
        <v>311</v>
      </c>
      <c r="R62" s="309">
        <v>5.0000000000000001E-3</v>
      </c>
      <c r="S62" s="309">
        <v>3.0000000000000001E-3</v>
      </c>
      <c r="T62" s="309">
        <v>3.0000000000000001E-3</v>
      </c>
      <c r="U62" s="318">
        <v>6.3959815778867295</v>
      </c>
      <c r="V62" s="309">
        <f t="shared" si="131"/>
        <v>2131.9938592955764</v>
      </c>
      <c r="W62" s="309">
        <f t="shared" si="151"/>
        <v>10.659969296477882</v>
      </c>
      <c r="X62" s="309">
        <f t="shared" si="132"/>
        <v>1.5989953944716824</v>
      </c>
      <c r="Y62" s="309">
        <f t="shared" si="133"/>
        <v>3.1979907889433647</v>
      </c>
      <c r="Z62" s="309">
        <f t="shared" si="134"/>
        <v>9.0609739020062001</v>
      </c>
      <c r="AA62" s="309">
        <f t="shared" si="135"/>
        <v>13.857960085421247</v>
      </c>
      <c r="AC62">
        <v>13.105467007072829</v>
      </c>
      <c r="AD62">
        <f t="shared" si="48"/>
        <v>18.516845411930397</v>
      </c>
      <c r="AE62">
        <f t="shared" si="49"/>
        <v>9.0609739020062001</v>
      </c>
      <c r="AF62">
        <v>17.037107109194679</v>
      </c>
      <c r="AG62">
        <v>11.139646956011905</v>
      </c>
      <c r="AH62" s="306">
        <f t="shared" si="50"/>
        <v>1.4797383027357185</v>
      </c>
      <c r="AI62" s="306">
        <f t="shared" si="51"/>
        <v>2.078673054005705</v>
      </c>
      <c r="AJ62" s="306"/>
      <c r="AM62" s="353">
        <v>3.8310185185185183E-2</v>
      </c>
      <c r="AN62" s="354">
        <f t="shared" si="166"/>
        <v>45279.038310185184</v>
      </c>
      <c r="AO62" s="355" t="s">
        <v>324</v>
      </c>
      <c r="AP62" s="355">
        <v>2E-3</v>
      </c>
      <c r="AQ62" s="355">
        <v>1.4999999999999999E-2</v>
      </c>
      <c r="AR62" s="355">
        <v>1.4999999999999999E-2</v>
      </c>
      <c r="AS62" s="343">
        <v>36.958977416408857</v>
      </c>
      <c r="AT62" s="356">
        <f t="shared" si="52"/>
        <v>2463.9318277605907</v>
      </c>
      <c r="AU62" s="356">
        <f t="shared" si="53"/>
        <v>4.9278636555211817</v>
      </c>
      <c r="AV62" s="356">
        <f t="shared" si="54"/>
        <v>2.3099360885255535</v>
      </c>
      <c r="AW62" s="356">
        <f t="shared" si="55"/>
        <v>2.6399269583149185</v>
      </c>
      <c r="AX62" s="356">
        <f t="shared" si="56"/>
        <v>2.6179275669956281</v>
      </c>
      <c r="AY62" s="356">
        <f t="shared" si="57"/>
        <v>7.5677906138361006</v>
      </c>
      <c r="BA62" s="353">
        <v>3.8310185185185183E-2</v>
      </c>
      <c r="BB62" s="354">
        <f t="shared" si="167"/>
        <v>45279.038310185184</v>
      </c>
      <c r="BC62" s="355" t="s">
        <v>324</v>
      </c>
      <c r="BD62" s="355">
        <v>2E-3</v>
      </c>
      <c r="BE62" s="355">
        <v>1.4999999999999999E-2</v>
      </c>
      <c r="BF62" s="355">
        <v>1.4999999999999999E-2</v>
      </c>
      <c r="BG62" s="343">
        <v>32.406150830717571</v>
      </c>
      <c r="BH62" s="356">
        <f t="shared" si="58"/>
        <v>2160.4100553811713</v>
      </c>
      <c r="BI62" s="356">
        <f t="shared" si="59"/>
        <v>4.3208201107623427</v>
      </c>
      <c r="BJ62" s="356">
        <f t="shared" si="60"/>
        <v>2.0253844269198482</v>
      </c>
      <c r="BK62" s="356">
        <f t="shared" si="61"/>
        <v>2.3147250593369697</v>
      </c>
      <c r="BL62" s="356">
        <f t="shared" si="62"/>
        <v>2.2954356838424945</v>
      </c>
      <c r="BM62" s="356">
        <f t="shared" si="63"/>
        <v>6.6355451700993129</v>
      </c>
      <c r="BO62">
        <v>4.701178541090866</v>
      </c>
      <c r="BP62" s="306">
        <f t="shared" si="94"/>
        <v>7.5677906138361006</v>
      </c>
      <c r="BQ62" s="306">
        <f t="shared" si="95"/>
        <v>2.2954356838424945</v>
      </c>
      <c r="BR62">
        <v>7.2196670452466876</v>
      </c>
      <c r="BS62">
        <v>2.4975010999545226</v>
      </c>
      <c r="BT62" s="306">
        <f t="shared" si="96"/>
        <v>0.34812356858941307</v>
      </c>
      <c r="BU62" s="306">
        <f t="shared" si="97"/>
        <v>0.20206541611202811</v>
      </c>
      <c r="DK62" s="184">
        <v>0.93903935185185183</v>
      </c>
      <c r="DL62" s="336">
        <f t="shared" si="76"/>
        <v>45278.939039351855</v>
      </c>
      <c r="DM62" s="141" t="s">
        <v>367</v>
      </c>
      <c r="DN62" s="141">
        <v>1.2999999999999999E-2</v>
      </c>
      <c r="DO62" s="141">
        <v>0.01</v>
      </c>
      <c r="DP62" s="141">
        <v>2.7E-2</v>
      </c>
      <c r="DQ62" s="358">
        <v>54.800054527836011</v>
      </c>
      <c r="DR62" s="198">
        <f t="shared" si="8"/>
        <v>2029.6316491791115</v>
      </c>
      <c r="DS62" s="198">
        <f t="shared" si="9"/>
        <v>26.385211439328447</v>
      </c>
      <c r="DT62" s="198">
        <f t="shared" si="170"/>
        <v>1.9571448045655719</v>
      </c>
      <c r="DU62" s="198">
        <f t="shared" si="171"/>
        <v>2.1076944049167698</v>
      </c>
      <c r="DV62" s="198">
        <f t="shared" si="172"/>
        <v>24.428066634762875</v>
      </c>
      <c r="DW62" s="198">
        <f t="shared" si="173"/>
        <v>28.492905844245218</v>
      </c>
      <c r="DY62" s="184">
        <v>0.93903935185185183</v>
      </c>
      <c r="DZ62" s="336">
        <f t="shared" si="174"/>
        <v>45278.939039351855</v>
      </c>
      <c r="EA62" s="141" t="s">
        <v>367</v>
      </c>
      <c r="EB62" s="141">
        <v>1.2999999999999999E-2</v>
      </c>
      <c r="EC62" s="141">
        <v>0.01</v>
      </c>
      <c r="ED62" s="141">
        <v>2.7E-2</v>
      </c>
      <c r="EE62" s="358">
        <v>51.322317507724428</v>
      </c>
      <c r="EF62" s="198">
        <f t="shared" si="175"/>
        <v>1900.8265743601639</v>
      </c>
      <c r="EG62" s="198">
        <f t="shared" si="176"/>
        <v>24.71074546668213</v>
      </c>
      <c r="EH62" s="198">
        <f t="shared" si="177"/>
        <v>1.8329399109901581</v>
      </c>
      <c r="EI62" s="198">
        <f t="shared" si="178"/>
        <v>1.9739352887586319</v>
      </c>
      <c r="EJ62" s="198">
        <f t="shared" si="179"/>
        <v>22.877805555691971</v>
      </c>
      <c r="EK62" s="198">
        <f t="shared" si="180"/>
        <v>26.684680755440763</v>
      </c>
      <c r="EM62">
        <v>25.653476340172819</v>
      </c>
      <c r="EN62" s="306">
        <f t="shared" si="78"/>
        <v>28.492905844245218</v>
      </c>
      <c r="EO62" s="306">
        <f t="shared" si="79"/>
        <v>22.877805555691971</v>
      </c>
      <c r="EP62">
        <v>27.702718533026861</v>
      </c>
      <c r="EQ62">
        <v>23.750608589665493</v>
      </c>
      <c r="ER62" s="306">
        <f t="shared" si="80"/>
        <v>0.79018731121835728</v>
      </c>
      <c r="ES62" s="306">
        <f t="shared" si="81"/>
        <v>0.87280303397352199</v>
      </c>
      <c r="EW62" s="324">
        <v>1.0520833333333333E-2</v>
      </c>
      <c r="EX62" s="335">
        <f t="shared" si="181"/>
        <v>45279.010520833333</v>
      </c>
      <c r="EY62" s="314" t="s">
        <v>370</v>
      </c>
      <c r="EZ62" s="314">
        <v>7.0000000000000001E-3</v>
      </c>
      <c r="FA62" s="314">
        <v>3.7999999999999999E-2</v>
      </c>
      <c r="FB62" s="314">
        <v>3.7999999999999999E-2</v>
      </c>
      <c r="FC62" s="328">
        <v>176.87303272970689</v>
      </c>
      <c r="FD62" s="315">
        <f t="shared" si="20"/>
        <v>4654.5534928870238</v>
      </c>
      <c r="FE62" s="315">
        <f t="shared" si="21"/>
        <v>32.58187445020917</v>
      </c>
      <c r="FF62" s="315">
        <f t="shared" si="136"/>
        <v>4.5352059674283822</v>
      </c>
      <c r="FG62" s="315">
        <f t="shared" si="137"/>
        <v>4.7803522359380244</v>
      </c>
      <c r="FH62" s="315">
        <f t="shared" si="138"/>
        <v>28.046668482780788</v>
      </c>
      <c r="FI62" s="315">
        <f t="shared" si="139"/>
        <v>37.362226686147196</v>
      </c>
      <c r="FK62" s="324">
        <v>1.0520833333333333E-2</v>
      </c>
      <c r="FL62" s="335">
        <f t="shared" si="182"/>
        <v>45279.010520833333</v>
      </c>
      <c r="FM62" s="314" t="s">
        <v>370</v>
      </c>
      <c r="FN62" s="314">
        <v>7.0000000000000001E-3</v>
      </c>
      <c r="FO62" s="314">
        <v>3.7999999999999999E-2</v>
      </c>
      <c r="FP62" s="314">
        <v>3.7999999999999999E-2</v>
      </c>
      <c r="FQ62" s="328">
        <v>152.09666357950175</v>
      </c>
      <c r="FR62" s="315">
        <f t="shared" si="141"/>
        <v>4002.5437784079409</v>
      </c>
      <c r="FS62" s="315">
        <f t="shared" si="142"/>
        <v>28.017806448855588</v>
      </c>
      <c r="FT62" s="315">
        <f t="shared" si="143"/>
        <v>3.8999144507564552</v>
      </c>
      <c r="FU62" s="315">
        <f t="shared" si="144"/>
        <v>4.1107206372838307</v>
      </c>
      <c r="FV62" s="315">
        <f t="shared" si="145"/>
        <v>24.117891998099132</v>
      </c>
      <c r="FW62" s="315">
        <f t="shared" si="146"/>
        <v>32.128527086139421</v>
      </c>
      <c r="FY62">
        <v>30.778802746539203</v>
      </c>
      <c r="FZ62" s="306">
        <f t="shared" si="84"/>
        <v>37.362226686147196</v>
      </c>
      <c r="GA62" s="306">
        <f t="shared" si="85"/>
        <v>24.117891998099132</v>
      </c>
      <c r="GB62">
        <v>35.294611643714838</v>
      </c>
      <c r="GC62">
        <v>26.49457379280847</v>
      </c>
      <c r="GD62" s="306">
        <f t="shared" si="86"/>
        <v>2.0676150424323581</v>
      </c>
      <c r="GE62" s="306">
        <f t="shared" si="87"/>
        <v>2.3766817947093379</v>
      </c>
      <c r="GI62" s="325">
        <v>1.0520833333333333E-2</v>
      </c>
      <c r="GJ62" s="334">
        <f t="shared" si="183"/>
        <v>45279.010520833333</v>
      </c>
      <c r="GK62" s="316" t="s">
        <v>372</v>
      </c>
      <c r="GL62" s="316">
        <v>5.0000000000000001E-3</v>
      </c>
      <c r="GM62" s="316">
        <v>2.3E-2</v>
      </c>
      <c r="GN62" s="316">
        <v>2.3E-2</v>
      </c>
      <c r="GO62" s="366">
        <v>68.670762631174611</v>
      </c>
      <c r="GP62" s="317">
        <f t="shared" si="32"/>
        <v>2985.6853317902005</v>
      </c>
      <c r="GQ62" s="317">
        <f t="shared" si="33"/>
        <v>14.928426658951002</v>
      </c>
      <c r="GR62" s="317">
        <f t="shared" si="153"/>
        <v>2.861281776298942</v>
      </c>
      <c r="GS62" s="317">
        <f t="shared" si="154"/>
        <v>3.1213983014170279</v>
      </c>
      <c r="GT62" s="317">
        <f t="shared" si="155"/>
        <v>12.067144882652061</v>
      </c>
      <c r="GU62" s="317">
        <f t="shared" si="156"/>
        <v>18.049824960368031</v>
      </c>
      <c r="GW62" s="325">
        <v>1.0520833333333333E-2</v>
      </c>
      <c r="GX62" s="334">
        <f t="shared" si="184"/>
        <v>45279.010520833333</v>
      </c>
      <c r="GY62" s="316" t="s">
        <v>372</v>
      </c>
      <c r="GZ62" s="316">
        <v>5.0000000000000001E-3</v>
      </c>
      <c r="HA62" s="316">
        <v>2.3E-2</v>
      </c>
      <c r="HB62" s="316">
        <v>2.3E-2</v>
      </c>
      <c r="HC62" s="366">
        <v>60.37134478481817</v>
      </c>
      <c r="HD62" s="317">
        <f t="shared" si="158"/>
        <v>2624.84107760079</v>
      </c>
      <c r="HE62" s="317">
        <f t="shared" si="159"/>
        <v>13.124205388003951</v>
      </c>
      <c r="HF62" s="317">
        <f t="shared" si="160"/>
        <v>2.5154726993674235</v>
      </c>
      <c r="HG62" s="317">
        <f t="shared" si="161"/>
        <v>2.7441520356735531</v>
      </c>
      <c r="HH62" s="317">
        <f t="shared" si="162"/>
        <v>10.608732688636527</v>
      </c>
      <c r="HI62" s="317">
        <f t="shared" si="163"/>
        <v>15.868357423677503</v>
      </c>
      <c r="HK62">
        <v>14.04822051207934</v>
      </c>
      <c r="HL62" s="306">
        <f t="shared" si="88"/>
        <v>18.049824960368031</v>
      </c>
      <c r="HM62" s="306">
        <f t="shared" si="89"/>
        <v>10.608732688636527</v>
      </c>
      <c r="HN62">
        <v>16.985575710059564</v>
      </c>
      <c r="HO62">
        <v>11.355644913930799</v>
      </c>
      <c r="HP62" s="306">
        <f t="shared" si="90"/>
        <v>1.0642492503084675</v>
      </c>
      <c r="HQ62" s="306">
        <f t="shared" si="91"/>
        <v>0.74691222529427215</v>
      </c>
    </row>
    <row r="63" spans="1:225" x14ac:dyDescent="0.25">
      <c r="A63" s="322">
        <v>2.4375000000000004E-2</v>
      </c>
      <c r="B63" s="339">
        <f t="shared" si="168"/>
        <v>45279.024375000001</v>
      </c>
      <c r="C63" s="309" t="s">
        <v>311</v>
      </c>
      <c r="D63" s="309">
        <v>4.0000000000000001E-3</v>
      </c>
      <c r="E63" s="309">
        <v>3.0000000000000001E-3</v>
      </c>
      <c r="F63" s="309">
        <v>3.0000000000000001E-3</v>
      </c>
      <c r="G63" s="318">
        <v>8.546236343967875</v>
      </c>
      <c r="H63" s="309">
        <f t="shared" si="45"/>
        <v>2848.7454479892917</v>
      </c>
      <c r="I63" s="309">
        <f t="shared" si="150"/>
        <v>11.394981791957168</v>
      </c>
      <c r="J63" s="309">
        <f t="shared" si="126"/>
        <v>2.1365590859919688</v>
      </c>
      <c r="K63" s="309">
        <f t="shared" si="127"/>
        <v>4.2731181719839375</v>
      </c>
      <c r="L63" s="309">
        <f t="shared" si="128"/>
        <v>9.2584227059651987</v>
      </c>
      <c r="M63" s="309">
        <f t="shared" si="129"/>
        <v>15.668099963941106</v>
      </c>
      <c r="O63" s="322">
        <v>2.4375000000000004E-2</v>
      </c>
      <c r="P63" s="339">
        <f t="shared" si="169"/>
        <v>45279.024375000001</v>
      </c>
      <c r="Q63" s="309" t="s">
        <v>311</v>
      </c>
      <c r="R63" s="309">
        <v>4.0000000000000001E-3</v>
      </c>
      <c r="S63" s="309">
        <v>3.0000000000000001E-3</v>
      </c>
      <c r="T63" s="309">
        <v>3.0000000000000001E-3</v>
      </c>
      <c r="U63" s="318">
        <v>6.3959815778867295</v>
      </c>
      <c r="V63" s="309">
        <f t="shared" si="131"/>
        <v>2131.9938592955764</v>
      </c>
      <c r="W63" s="309">
        <f t="shared" si="151"/>
        <v>8.527975437182306</v>
      </c>
      <c r="X63" s="309">
        <f t="shared" si="132"/>
        <v>1.5989953944716824</v>
      </c>
      <c r="Y63" s="309">
        <f t="shared" si="133"/>
        <v>3.1979907889433647</v>
      </c>
      <c r="Z63" s="309">
        <f t="shared" si="134"/>
        <v>6.9289800427106236</v>
      </c>
      <c r="AA63" s="309">
        <f t="shared" si="135"/>
        <v>11.725966226125671</v>
      </c>
      <c r="AC63">
        <v>10.484373605658263</v>
      </c>
      <c r="AD63">
        <f t="shared" si="48"/>
        <v>15.668099963941106</v>
      </c>
      <c r="AE63">
        <f t="shared" si="49"/>
        <v>6.9289800427106236</v>
      </c>
      <c r="AF63">
        <v>14.416013707780111</v>
      </c>
      <c r="AG63">
        <v>8.5185535545973394</v>
      </c>
      <c r="AH63" s="306">
        <f t="shared" si="50"/>
        <v>1.2520862561609949</v>
      </c>
      <c r="AI63" s="306">
        <f t="shared" si="51"/>
        <v>1.5895735118867158</v>
      </c>
      <c r="AJ63" s="306"/>
      <c r="AM63" s="165">
        <v>0.93221064814814814</v>
      </c>
      <c r="AN63" s="632"/>
      <c r="AO63" s="633"/>
      <c r="AP63" s="633"/>
      <c r="AQ63" s="633"/>
      <c r="AR63" s="633"/>
      <c r="AS63" s="634"/>
      <c r="AT63" s="634"/>
      <c r="AU63" s="634"/>
      <c r="AV63" s="634"/>
      <c r="AW63" s="634"/>
      <c r="AX63" s="634"/>
      <c r="AY63" s="634"/>
      <c r="BA63" s="165">
        <v>0.93221064814814814</v>
      </c>
      <c r="BB63" s="632"/>
      <c r="BC63" s="633"/>
      <c r="BD63" s="633"/>
      <c r="BE63" s="633"/>
      <c r="BF63" s="633"/>
      <c r="BG63" s="634"/>
      <c r="BH63" s="634"/>
      <c r="BI63" s="634"/>
      <c r="BJ63" s="634"/>
      <c r="BK63" s="634"/>
      <c r="BL63" s="634"/>
      <c r="BM63" s="634"/>
      <c r="BP63" s="306">
        <f t="shared" si="94"/>
        <v>0</v>
      </c>
      <c r="BQ63" s="306">
        <f t="shared" si="95"/>
        <v>0</v>
      </c>
      <c r="BT63" s="306">
        <f t="shared" si="96"/>
        <v>0</v>
      </c>
      <c r="BU63" s="306">
        <f t="shared" si="97"/>
        <v>0</v>
      </c>
      <c r="DK63" s="184">
        <v>0.93916666666666659</v>
      </c>
      <c r="DL63" s="336">
        <f t="shared" si="76"/>
        <v>45278.939166666663</v>
      </c>
      <c r="DM63" s="141" t="s">
        <v>367</v>
      </c>
      <c r="DN63" s="141">
        <v>1.2E-2</v>
      </c>
      <c r="DO63" s="141">
        <v>1.2999999999999999E-2</v>
      </c>
      <c r="DP63" s="141">
        <v>2.7E-2</v>
      </c>
      <c r="DQ63" s="358">
        <v>54.800054527836011</v>
      </c>
      <c r="DR63" s="198">
        <f t="shared" si="8"/>
        <v>2029.6316491791115</v>
      </c>
      <c r="DS63" s="198">
        <f t="shared" si="9"/>
        <v>24.355579790149338</v>
      </c>
      <c r="DT63" s="198">
        <f t="shared" si="170"/>
        <v>1.9571448045655719</v>
      </c>
      <c r="DU63" s="198">
        <f t="shared" si="171"/>
        <v>2.1076944049167698</v>
      </c>
      <c r="DV63" s="198">
        <f t="shared" si="172"/>
        <v>22.398434985583766</v>
      </c>
      <c r="DW63" s="198">
        <f t="shared" si="173"/>
        <v>26.463274195066109</v>
      </c>
      <c r="DY63" s="184">
        <v>0.93916666666666659</v>
      </c>
      <c r="DZ63" s="336">
        <f t="shared" si="174"/>
        <v>45278.939166666663</v>
      </c>
      <c r="EA63" s="141" t="s">
        <v>367</v>
      </c>
      <c r="EB63" s="141">
        <v>1.2E-2</v>
      </c>
      <c r="EC63" s="141">
        <v>1.2999999999999999E-2</v>
      </c>
      <c r="ED63" s="141">
        <v>2.7E-2</v>
      </c>
      <c r="EE63" s="358">
        <v>51.322317507724428</v>
      </c>
      <c r="EF63" s="198">
        <f t="shared" si="175"/>
        <v>1900.8265743601639</v>
      </c>
      <c r="EG63" s="198">
        <f t="shared" si="176"/>
        <v>22.809918892321967</v>
      </c>
      <c r="EH63" s="198">
        <f t="shared" si="177"/>
        <v>1.8329399109901581</v>
      </c>
      <c r="EI63" s="198">
        <f t="shared" si="178"/>
        <v>1.9739352887586319</v>
      </c>
      <c r="EJ63" s="198">
        <f t="shared" si="179"/>
        <v>20.976978981331808</v>
      </c>
      <c r="EK63" s="198">
        <f t="shared" si="180"/>
        <v>24.783854181080599</v>
      </c>
      <c r="EM63">
        <v>23.680132006313372</v>
      </c>
      <c r="EN63" s="306">
        <f t="shared" si="78"/>
        <v>26.463274195066109</v>
      </c>
      <c r="EO63" s="306">
        <f t="shared" si="79"/>
        <v>20.976978981331808</v>
      </c>
      <c r="EP63">
        <v>25.729374199167413</v>
      </c>
      <c r="EQ63">
        <v>21.777264255806045</v>
      </c>
      <c r="ER63" s="306">
        <f t="shared" si="80"/>
        <v>0.73389999589869603</v>
      </c>
      <c r="ES63" s="306">
        <f t="shared" si="81"/>
        <v>0.8002852744742377</v>
      </c>
      <c r="EW63" s="324">
        <v>1.3958333333333335E-2</v>
      </c>
      <c r="EX63" s="335">
        <f t="shared" si="181"/>
        <v>45279.013958333337</v>
      </c>
      <c r="EY63" s="314" t="s">
        <v>370</v>
      </c>
      <c r="EZ63" s="314">
        <v>6.0000000000000001E-3</v>
      </c>
      <c r="FA63" s="314">
        <v>3.7999999999999999E-2</v>
      </c>
      <c r="FB63" s="314">
        <v>3.7999999999999999E-2</v>
      </c>
      <c r="FC63" s="328">
        <v>176.87303272970689</v>
      </c>
      <c r="FD63" s="315">
        <f t="shared" si="20"/>
        <v>4654.5534928870238</v>
      </c>
      <c r="FE63" s="315">
        <f t="shared" si="21"/>
        <v>27.927320957322145</v>
      </c>
      <c r="FF63" s="315">
        <f t="shared" si="136"/>
        <v>4.5352059674283822</v>
      </c>
      <c r="FG63" s="315">
        <f t="shared" si="137"/>
        <v>4.7803522359380244</v>
      </c>
      <c r="FH63" s="315">
        <f t="shared" si="138"/>
        <v>23.392114989893763</v>
      </c>
      <c r="FI63" s="315">
        <f t="shared" si="139"/>
        <v>32.70767319326017</v>
      </c>
      <c r="FK63" s="324">
        <v>1.3958333333333335E-2</v>
      </c>
      <c r="FL63" s="335">
        <f t="shared" si="182"/>
        <v>45279.013958333337</v>
      </c>
      <c r="FM63" s="314" t="s">
        <v>370</v>
      </c>
      <c r="FN63" s="314">
        <v>6.0000000000000001E-3</v>
      </c>
      <c r="FO63" s="314">
        <v>3.7999999999999999E-2</v>
      </c>
      <c r="FP63" s="314">
        <v>3.7999999999999999E-2</v>
      </c>
      <c r="FQ63" s="328">
        <v>152.09666357950175</v>
      </c>
      <c r="FR63" s="315">
        <f t="shared" si="141"/>
        <v>4002.5437784079409</v>
      </c>
      <c r="FS63" s="315">
        <f t="shared" si="142"/>
        <v>24.015262670447644</v>
      </c>
      <c r="FT63" s="315">
        <f t="shared" si="143"/>
        <v>3.8999144507564552</v>
      </c>
      <c r="FU63" s="315">
        <f t="shared" si="144"/>
        <v>4.1107206372838307</v>
      </c>
      <c r="FV63" s="315">
        <f t="shared" si="145"/>
        <v>20.115348219691189</v>
      </c>
      <c r="FW63" s="315">
        <f t="shared" si="146"/>
        <v>28.125983307731474</v>
      </c>
      <c r="FY63">
        <v>26.38183092560503</v>
      </c>
      <c r="FZ63" s="306">
        <f t="shared" si="84"/>
        <v>32.70767319326017</v>
      </c>
      <c r="GA63" s="306">
        <f t="shared" si="85"/>
        <v>20.115348219691189</v>
      </c>
      <c r="GB63">
        <v>30.897639822780665</v>
      </c>
      <c r="GC63">
        <v>22.097601971874298</v>
      </c>
      <c r="GD63" s="306">
        <f t="shared" si="86"/>
        <v>1.8100333704795055</v>
      </c>
      <c r="GE63" s="306">
        <f t="shared" si="87"/>
        <v>1.9822537521831087</v>
      </c>
      <c r="GI63" s="325">
        <v>1.3958333333333335E-2</v>
      </c>
      <c r="GJ63" s="334">
        <f t="shared" si="183"/>
        <v>45279.013958333337</v>
      </c>
      <c r="GK63" s="316" t="s">
        <v>372</v>
      </c>
      <c r="GL63" s="316">
        <v>8.0000000000000002E-3</v>
      </c>
      <c r="GM63" s="316">
        <v>2.3E-2</v>
      </c>
      <c r="GN63" s="316">
        <v>2.3E-2</v>
      </c>
      <c r="GO63" s="366">
        <v>68.670762631174611</v>
      </c>
      <c r="GP63" s="317">
        <f t="shared" si="32"/>
        <v>2985.6853317902005</v>
      </c>
      <c r="GQ63" s="317">
        <f t="shared" si="33"/>
        <v>23.885482654321606</v>
      </c>
      <c r="GR63" s="317">
        <f t="shared" si="153"/>
        <v>2.861281776298942</v>
      </c>
      <c r="GS63" s="317">
        <f t="shared" si="154"/>
        <v>3.1213983014170279</v>
      </c>
      <c r="GT63" s="317">
        <f t="shared" si="155"/>
        <v>21.024200878022665</v>
      </c>
      <c r="GU63" s="317">
        <f t="shared" si="156"/>
        <v>27.006880955738634</v>
      </c>
      <c r="GW63" s="325">
        <v>1.3958333333333335E-2</v>
      </c>
      <c r="GX63" s="334">
        <f t="shared" si="184"/>
        <v>45279.013958333337</v>
      </c>
      <c r="GY63" s="316" t="s">
        <v>372</v>
      </c>
      <c r="GZ63" s="316">
        <v>8.0000000000000002E-3</v>
      </c>
      <c r="HA63" s="316">
        <v>2.3E-2</v>
      </c>
      <c r="HB63" s="316">
        <v>2.3E-2</v>
      </c>
      <c r="HC63" s="366">
        <v>60.37134478481817</v>
      </c>
      <c r="HD63" s="317">
        <f t="shared" si="158"/>
        <v>2624.84107760079</v>
      </c>
      <c r="HE63" s="317">
        <f t="shared" si="159"/>
        <v>20.998728620806322</v>
      </c>
      <c r="HF63" s="317">
        <f t="shared" si="160"/>
        <v>2.5154726993674235</v>
      </c>
      <c r="HG63" s="317">
        <f t="shared" si="161"/>
        <v>2.7441520356735531</v>
      </c>
      <c r="HH63" s="317">
        <f t="shared" si="162"/>
        <v>18.483255921438897</v>
      </c>
      <c r="HI63" s="317">
        <f t="shared" si="163"/>
        <v>23.742880656479876</v>
      </c>
      <c r="HK63">
        <v>22.477152819326946</v>
      </c>
      <c r="HL63" s="306">
        <f t="shared" si="88"/>
        <v>27.006880955738634</v>
      </c>
      <c r="HM63" s="306">
        <f t="shared" si="89"/>
        <v>18.483255921438897</v>
      </c>
      <c r="HN63">
        <v>25.41450801730717</v>
      </c>
      <c r="HO63">
        <v>19.784577221178406</v>
      </c>
      <c r="HP63" s="306">
        <f t="shared" si="90"/>
        <v>1.5923729384314633</v>
      </c>
      <c r="HQ63" s="306">
        <f t="shared" si="91"/>
        <v>1.3013212997395094</v>
      </c>
    </row>
    <row r="64" spans="1:225" x14ac:dyDescent="0.25">
      <c r="A64" s="322">
        <v>2.7858796296296298E-2</v>
      </c>
      <c r="B64" s="339">
        <f t="shared" si="168"/>
        <v>45279.027858796297</v>
      </c>
      <c r="C64" s="309" t="s">
        <v>311</v>
      </c>
      <c r="D64" s="309">
        <v>5.0000000000000001E-3</v>
      </c>
      <c r="E64" s="309">
        <v>3.0000000000000001E-3</v>
      </c>
      <c r="F64" s="309">
        <v>3.0000000000000001E-3</v>
      </c>
      <c r="G64" s="318">
        <v>8.546236343967875</v>
      </c>
      <c r="H64" s="309">
        <f t="shared" si="45"/>
        <v>2848.7454479892917</v>
      </c>
      <c r="I64" s="309">
        <f t="shared" si="150"/>
        <v>14.243727239946459</v>
      </c>
      <c r="J64" s="309">
        <f t="shared" si="126"/>
        <v>2.1365590859919688</v>
      </c>
      <c r="K64" s="309">
        <f t="shared" si="127"/>
        <v>4.2731181719839375</v>
      </c>
      <c r="L64" s="309">
        <f t="shared" si="128"/>
        <v>12.10716815395449</v>
      </c>
      <c r="M64" s="309">
        <f t="shared" si="129"/>
        <v>18.516845411930397</v>
      </c>
      <c r="O64" s="322">
        <v>2.7858796296296298E-2</v>
      </c>
      <c r="P64" s="339">
        <f t="shared" si="169"/>
        <v>45279.027858796297</v>
      </c>
      <c r="Q64" s="309" t="s">
        <v>311</v>
      </c>
      <c r="R64" s="309">
        <v>5.0000000000000001E-3</v>
      </c>
      <c r="S64" s="309">
        <v>3.0000000000000001E-3</v>
      </c>
      <c r="T64" s="309">
        <v>3.0000000000000001E-3</v>
      </c>
      <c r="U64" s="318">
        <v>6.3959815778867295</v>
      </c>
      <c r="V64" s="309">
        <f t="shared" si="131"/>
        <v>2131.9938592955764</v>
      </c>
      <c r="W64" s="309">
        <f t="shared" si="151"/>
        <v>10.659969296477882</v>
      </c>
      <c r="X64" s="309">
        <f t="shared" si="132"/>
        <v>1.5989953944716824</v>
      </c>
      <c r="Y64" s="309">
        <f t="shared" si="133"/>
        <v>3.1979907889433647</v>
      </c>
      <c r="Z64" s="309">
        <f t="shared" si="134"/>
        <v>9.0609739020062001</v>
      </c>
      <c r="AA64" s="309">
        <f t="shared" si="135"/>
        <v>13.857960085421247</v>
      </c>
      <c r="AC64">
        <v>13.105467007072829</v>
      </c>
      <c r="AD64">
        <f t="shared" si="48"/>
        <v>18.516845411930397</v>
      </c>
      <c r="AE64">
        <f t="shared" si="49"/>
        <v>9.0609739020062001</v>
      </c>
      <c r="AF64">
        <v>17.037107109194679</v>
      </c>
      <c r="AG64">
        <v>11.139646956011905</v>
      </c>
      <c r="AH64" s="306">
        <f t="shared" si="50"/>
        <v>1.4797383027357185</v>
      </c>
      <c r="AI64" s="306">
        <f t="shared" si="51"/>
        <v>2.078673054005705</v>
      </c>
      <c r="AJ64" s="306"/>
      <c r="AM64" s="349">
        <v>0.9331828703703704</v>
      </c>
      <c r="AN64" s="350">
        <f t="shared" si="113"/>
        <v>45278.933182870373</v>
      </c>
      <c r="AO64" s="351" t="s">
        <v>325</v>
      </c>
      <c r="AP64" s="351">
        <v>2.4E-2</v>
      </c>
      <c r="AQ64" s="351">
        <v>2.1999999999999999E-2</v>
      </c>
      <c r="AR64" s="351">
        <v>2.5000000000000001E-2</v>
      </c>
      <c r="AS64" s="352">
        <v>80.899918307776659</v>
      </c>
      <c r="AT64" s="352">
        <f t="shared" ref="AT64:AT121" si="185">AS64/AR64</f>
        <v>3235.9967323110664</v>
      </c>
      <c r="AU64" s="352">
        <f t="shared" ref="AU64:AU121" si="186">AP64*AT64</f>
        <v>77.663921575465594</v>
      </c>
      <c r="AV64" s="352">
        <f t="shared" ref="AV64:AV121" si="187">0.001*((AS64/(AR64+0.001)))</f>
        <v>3.1115353195298714</v>
      </c>
      <c r="AW64" s="352">
        <f t="shared" ref="AW64:AW121" si="188">0.001*((AS64/(AR64-0.001)))</f>
        <v>3.3708299294906943</v>
      </c>
      <c r="AX64" s="352">
        <f t="shared" ref="AX64:AX121" si="189">AU64-AV64</f>
        <v>74.552386255935716</v>
      </c>
      <c r="AY64" s="352">
        <f t="shared" ref="AY64:AY121" si="190">AU64+AW64</f>
        <v>81.03475150495629</v>
      </c>
      <c r="BA64" s="349">
        <v>0.9331828703703704</v>
      </c>
      <c r="BB64" s="350">
        <f t="shared" ref="BB64:BB109" si="191">DATE(2023,12,18) + BA64</f>
        <v>45278.933182870373</v>
      </c>
      <c r="BC64" s="351" t="s">
        <v>325</v>
      </c>
      <c r="BD64" s="351">
        <v>2.4E-2</v>
      </c>
      <c r="BE64" s="351">
        <v>2.1999999999999999E-2</v>
      </c>
      <c r="BF64" s="351">
        <v>2.5000000000000001E-2</v>
      </c>
      <c r="BG64" s="352">
        <v>72.573992404752559</v>
      </c>
      <c r="BH64" s="352">
        <f t="shared" ref="BH64:BH121" si="192">BG64/BF64</f>
        <v>2902.959696190102</v>
      </c>
      <c r="BI64" s="352">
        <f t="shared" ref="BI64:BI121" si="193">BD64*BH64</f>
        <v>69.67103270856245</v>
      </c>
      <c r="BJ64" s="352">
        <f t="shared" ref="BJ64:BJ121" si="194">0.001*((BG64/(BF64+0.001)))</f>
        <v>2.7913074001827907</v>
      </c>
      <c r="BK64" s="352">
        <f t="shared" ref="BK64:BK121" si="195">0.001*((BG64/(BF64-0.001)))</f>
        <v>3.0239163501980233</v>
      </c>
      <c r="BL64" s="352">
        <f t="shared" ref="BL64:BL121" si="196">BI64-BJ64</f>
        <v>66.879725308379662</v>
      </c>
      <c r="BM64" s="352">
        <f t="shared" ref="BM64:BM121" si="197">BI64+BK64</f>
        <v>72.694949058760471</v>
      </c>
      <c r="BO64">
        <v>74.607764598255883</v>
      </c>
      <c r="BP64" s="306">
        <f t="shared" si="94"/>
        <v>81.03475150495629</v>
      </c>
      <c r="BQ64" s="306">
        <f t="shared" si="95"/>
        <v>66.879725308379662</v>
      </c>
      <c r="BR64">
        <v>77.845948825610733</v>
      </c>
      <c r="BS64">
        <v>71.618671465312943</v>
      </c>
      <c r="BT64" s="306">
        <f t="shared" si="96"/>
        <v>3.1888026793455566</v>
      </c>
      <c r="BU64" s="306">
        <f t="shared" si="97"/>
        <v>4.7389461569332809</v>
      </c>
      <c r="DK64" s="184">
        <v>0.93925925925925924</v>
      </c>
      <c r="DL64" s="336">
        <f t="shared" si="76"/>
        <v>45278.939259259256</v>
      </c>
      <c r="DM64" s="141" t="s">
        <v>367</v>
      </c>
      <c r="DN64" s="141">
        <v>1.4E-2</v>
      </c>
      <c r="DO64" s="141">
        <v>1.4E-2</v>
      </c>
      <c r="DP64" s="141">
        <v>2.7E-2</v>
      </c>
      <c r="DQ64" s="358">
        <v>54.800054527836011</v>
      </c>
      <c r="DR64" s="198">
        <f t="shared" si="8"/>
        <v>2029.6316491791115</v>
      </c>
      <c r="DS64" s="198">
        <f t="shared" si="9"/>
        <v>28.41484308850756</v>
      </c>
      <c r="DT64" s="198">
        <f t="shared" si="170"/>
        <v>1.9571448045655719</v>
      </c>
      <c r="DU64" s="198">
        <f t="shared" si="171"/>
        <v>2.1076944049167698</v>
      </c>
      <c r="DV64" s="198">
        <f t="shared" si="172"/>
        <v>26.457698283941987</v>
      </c>
      <c r="DW64" s="198">
        <f t="shared" si="173"/>
        <v>30.522537493424331</v>
      </c>
      <c r="DY64" s="184">
        <v>0.93925925925925924</v>
      </c>
      <c r="DZ64" s="336">
        <f t="shared" si="174"/>
        <v>45278.939259259256</v>
      </c>
      <c r="EA64" s="141" t="s">
        <v>367</v>
      </c>
      <c r="EB64" s="141">
        <v>1.4E-2</v>
      </c>
      <c r="EC64" s="141">
        <v>1.4E-2</v>
      </c>
      <c r="ED64" s="141">
        <v>2.7E-2</v>
      </c>
      <c r="EE64" s="358">
        <v>51.322317507724428</v>
      </c>
      <c r="EF64" s="198">
        <f t="shared" si="175"/>
        <v>1900.8265743601639</v>
      </c>
      <c r="EG64" s="198">
        <f t="shared" si="176"/>
        <v>26.611572041042297</v>
      </c>
      <c r="EH64" s="198">
        <f t="shared" si="177"/>
        <v>1.8329399109901581</v>
      </c>
      <c r="EI64" s="198">
        <f t="shared" si="178"/>
        <v>1.9739352887586319</v>
      </c>
      <c r="EJ64" s="198">
        <f t="shared" si="179"/>
        <v>24.778632130052138</v>
      </c>
      <c r="EK64" s="198">
        <f t="shared" si="180"/>
        <v>28.585507329800929</v>
      </c>
      <c r="EM64">
        <v>27.626820674032267</v>
      </c>
      <c r="EN64" s="306">
        <f t="shared" si="78"/>
        <v>30.522537493424331</v>
      </c>
      <c r="EO64" s="306">
        <f t="shared" si="79"/>
        <v>24.778632130052138</v>
      </c>
      <c r="EP64">
        <v>29.676062866886308</v>
      </c>
      <c r="EQ64">
        <v>25.723952923524941</v>
      </c>
      <c r="ER64" s="306">
        <f t="shared" si="80"/>
        <v>0.84647462653802208</v>
      </c>
      <c r="ES64" s="306">
        <f t="shared" si="81"/>
        <v>0.94532079347280273</v>
      </c>
      <c r="EW64" s="324">
        <v>1.7488425925925925E-2</v>
      </c>
      <c r="EX64" s="335">
        <f t="shared" si="181"/>
        <v>45279.017488425925</v>
      </c>
      <c r="EY64" s="314" t="s">
        <v>370</v>
      </c>
      <c r="EZ64" s="314">
        <v>6.0000000000000001E-3</v>
      </c>
      <c r="FA64" s="314">
        <v>3.7999999999999999E-2</v>
      </c>
      <c r="FB64" s="314">
        <v>3.7999999999999999E-2</v>
      </c>
      <c r="FC64" s="328">
        <v>176.87303272970689</v>
      </c>
      <c r="FD64" s="315">
        <f t="shared" si="20"/>
        <v>4654.5534928870238</v>
      </c>
      <c r="FE64" s="315">
        <f t="shared" si="21"/>
        <v>27.927320957322145</v>
      </c>
      <c r="FF64" s="315">
        <f t="shared" si="136"/>
        <v>4.5352059674283822</v>
      </c>
      <c r="FG64" s="315">
        <f t="shared" si="137"/>
        <v>4.7803522359380244</v>
      </c>
      <c r="FH64" s="315">
        <f t="shared" si="138"/>
        <v>23.392114989893763</v>
      </c>
      <c r="FI64" s="315">
        <f t="shared" si="139"/>
        <v>32.70767319326017</v>
      </c>
      <c r="FK64" s="324">
        <v>1.7488425925925925E-2</v>
      </c>
      <c r="FL64" s="335">
        <f t="shared" si="182"/>
        <v>45279.017488425925</v>
      </c>
      <c r="FM64" s="314" t="s">
        <v>370</v>
      </c>
      <c r="FN64" s="314">
        <v>6.0000000000000001E-3</v>
      </c>
      <c r="FO64" s="314">
        <v>3.7999999999999999E-2</v>
      </c>
      <c r="FP64" s="314">
        <v>3.7999999999999999E-2</v>
      </c>
      <c r="FQ64" s="328">
        <v>152.09666357950175</v>
      </c>
      <c r="FR64" s="315">
        <f t="shared" si="141"/>
        <v>4002.5437784079409</v>
      </c>
      <c r="FS64" s="315">
        <f t="shared" si="142"/>
        <v>24.015262670447644</v>
      </c>
      <c r="FT64" s="315">
        <f t="shared" si="143"/>
        <v>3.8999144507564552</v>
      </c>
      <c r="FU64" s="315">
        <f t="shared" si="144"/>
        <v>4.1107206372838307</v>
      </c>
      <c r="FV64" s="315">
        <f t="shared" si="145"/>
        <v>20.115348219691189</v>
      </c>
      <c r="FW64" s="315">
        <f t="shared" si="146"/>
        <v>28.125983307731474</v>
      </c>
      <c r="FY64">
        <v>26.38183092560503</v>
      </c>
      <c r="FZ64" s="306">
        <f t="shared" si="84"/>
        <v>32.70767319326017</v>
      </c>
      <c r="GA64" s="306">
        <f t="shared" si="85"/>
        <v>20.115348219691189</v>
      </c>
      <c r="GB64">
        <v>30.897639822780665</v>
      </c>
      <c r="GC64">
        <v>22.097601971874298</v>
      </c>
      <c r="GD64" s="306">
        <f t="shared" si="86"/>
        <v>1.8100333704795055</v>
      </c>
      <c r="GE64" s="306">
        <f t="shared" si="87"/>
        <v>1.9822537521831087</v>
      </c>
      <c r="GI64" s="325">
        <v>1.7488425925925925E-2</v>
      </c>
      <c r="GJ64" s="334">
        <f t="shared" si="183"/>
        <v>45279.017488425925</v>
      </c>
      <c r="GK64" s="316" t="s">
        <v>372</v>
      </c>
      <c r="GL64" s="316">
        <v>7.0000000000000001E-3</v>
      </c>
      <c r="GM64" s="316">
        <v>2.3E-2</v>
      </c>
      <c r="GN64" s="316">
        <v>2.3E-2</v>
      </c>
      <c r="GO64" s="366">
        <v>68.670762631174611</v>
      </c>
      <c r="GP64" s="317">
        <f t="shared" si="32"/>
        <v>2985.6853317902005</v>
      </c>
      <c r="GQ64" s="317">
        <f t="shared" si="33"/>
        <v>20.899797322531406</v>
      </c>
      <c r="GR64" s="317">
        <f t="shared" si="153"/>
        <v>2.861281776298942</v>
      </c>
      <c r="GS64" s="317">
        <f t="shared" si="154"/>
        <v>3.1213983014170279</v>
      </c>
      <c r="GT64" s="317">
        <f t="shared" si="155"/>
        <v>18.038515546232464</v>
      </c>
      <c r="GU64" s="317">
        <f t="shared" si="156"/>
        <v>24.021195623948433</v>
      </c>
      <c r="GW64" s="325">
        <v>1.7488425925925925E-2</v>
      </c>
      <c r="GX64" s="334">
        <f t="shared" si="184"/>
        <v>45279.017488425925</v>
      </c>
      <c r="GY64" s="316" t="s">
        <v>372</v>
      </c>
      <c r="GZ64" s="316">
        <v>7.0000000000000001E-3</v>
      </c>
      <c r="HA64" s="316">
        <v>2.3E-2</v>
      </c>
      <c r="HB64" s="316">
        <v>2.3E-2</v>
      </c>
      <c r="HC64" s="366">
        <v>60.37134478481817</v>
      </c>
      <c r="HD64" s="317">
        <f t="shared" si="158"/>
        <v>2624.84107760079</v>
      </c>
      <c r="HE64" s="317">
        <f t="shared" si="159"/>
        <v>18.37388754320553</v>
      </c>
      <c r="HF64" s="317">
        <f t="shared" si="160"/>
        <v>2.5154726993674235</v>
      </c>
      <c r="HG64" s="317">
        <f t="shared" si="161"/>
        <v>2.7441520356735531</v>
      </c>
      <c r="HH64" s="317">
        <f t="shared" si="162"/>
        <v>15.858414843838107</v>
      </c>
      <c r="HI64" s="317">
        <f t="shared" si="163"/>
        <v>21.118039578879085</v>
      </c>
      <c r="HK64">
        <v>19.667508716911076</v>
      </c>
      <c r="HL64" s="306">
        <f t="shared" si="88"/>
        <v>24.021195623948433</v>
      </c>
      <c r="HM64" s="306">
        <f t="shared" si="89"/>
        <v>15.858414843838107</v>
      </c>
      <c r="HN64">
        <v>22.604863914891304</v>
      </c>
      <c r="HO64">
        <v>16.974933118762536</v>
      </c>
      <c r="HP64" s="306">
        <f t="shared" si="90"/>
        <v>1.416331709057129</v>
      </c>
      <c r="HQ64" s="306">
        <f t="shared" si="91"/>
        <v>1.1165182749244291</v>
      </c>
    </row>
    <row r="65" spans="1:225" x14ac:dyDescent="0.25">
      <c r="A65" s="322">
        <v>3.1365740740740743E-2</v>
      </c>
      <c r="B65" s="339">
        <f t="shared" si="168"/>
        <v>45279.031365740739</v>
      </c>
      <c r="C65" s="309" t="s">
        <v>311</v>
      </c>
      <c r="D65" s="309">
        <v>5.0000000000000001E-3</v>
      </c>
      <c r="E65" s="309">
        <v>3.0000000000000001E-3</v>
      </c>
      <c r="F65" s="309">
        <v>3.0000000000000001E-3</v>
      </c>
      <c r="G65" s="318">
        <v>8.546236343967875</v>
      </c>
      <c r="H65" s="309">
        <f t="shared" si="45"/>
        <v>2848.7454479892917</v>
      </c>
      <c r="I65" s="309">
        <f t="shared" si="150"/>
        <v>14.243727239946459</v>
      </c>
      <c r="J65" s="309">
        <f t="shared" si="126"/>
        <v>2.1365590859919688</v>
      </c>
      <c r="K65" s="309">
        <f t="shared" si="127"/>
        <v>4.2731181719839375</v>
      </c>
      <c r="L65" s="309">
        <f t="shared" si="128"/>
        <v>12.10716815395449</v>
      </c>
      <c r="M65" s="309">
        <f t="shared" si="129"/>
        <v>18.516845411930397</v>
      </c>
      <c r="O65" s="322">
        <v>3.1365740740740743E-2</v>
      </c>
      <c r="P65" s="339">
        <f t="shared" si="169"/>
        <v>45279.031365740739</v>
      </c>
      <c r="Q65" s="309" t="s">
        <v>311</v>
      </c>
      <c r="R65" s="309">
        <v>5.0000000000000001E-3</v>
      </c>
      <c r="S65" s="309">
        <v>3.0000000000000001E-3</v>
      </c>
      <c r="T65" s="309">
        <v>3.0000000000000001E-3</v>
      </c>
      <c r="U65" s="318">
        <v>6.3959815778867295</v>
      </c>
      <c r="V65" s="309">
        <f t="shared" si="131"/>
        <v>2131.9938592955764</v>
      </c>
      <c r="W65" s="309">
        <f t="shared" si="151"/>
        <v>10.659969296477882</v>
      </c>
      <c r="X65" s="309">
        <f t="shared" si="132"/>
        <v>1.5989953944716824</v>
      </c>
      <c r="Y65" s="309">
        <f t="shared" si="133"/>
        <v>3.1979907889433647</v>
      </c>
      <c r="Z65" s="309">
        <f t="shared" si="134"/>
        <v>9.0609739020062001</v>
      </c>
      <c r="AA65" s="309">
        <f t="shared" si="135"/>
        <v>13.857960085421247</v>
      </c>
      <c r="AC65">
        <v>13.105467007072829</v>
      </c>
      <c r="AD65">
        <f t="shared" si="48"/>
        <v>18.516845411930397</v>
      </c>
      <c r="AE65">
        <f t="shared" si="49"/>
        <v>9.0609739020062001</v>
      </c>
      <c r="AF65">
        <v>17.037107109194679</v>
      </c>
      <c r="AG65">
        <v>11.139646956011905</v>
      </c>
      <c r="AH65" s="306">
        <f t="shared" si="50"/>
        <v>1.4797383027357185</v>
      </c>
      <c r="AI65" s="306">
        <f t="shared" si="51"/>
        <v>2.078673054005705</v>
      </c>
      <c r="AJ65" s="306"/>
      <c r="AM65" s="340">
        <v>0.93332175925925931</v>
      </c>
      <c r="AN65" s="341">
        <f t="shared" si="113"/>
        <v>45278.933321759258</v>
      </c>
      <c r="AO65" s="342" t="s">
        <v>325</v>
      </c>
      <c r="AP65" s="342">
        <v>0.02</v>
      </c>
      <c r="AQ65" s="342">
        <v>2.3E-2</v>
      </c>
      <c r="AR65" s="342">
        <v>2.5000000000000001E-2</v>
      </c>
      <c r="AS65" s="352">
        <v>80.899918307776659</v>
      </c>
      <c r="AT65" s="343">
        <f t="shared" si="185"/>
        <v>3235.9967323110664</v>
      </c>
      <c r="AU65" s="343">
        <f t="shared" si="186"/>
        <v>64.719934646221333</v>
      </c>
      <c r="AV65" s="343">
        <f t="shared" si="187"/>
        <v>3.1115353195298714</v>
      </c>
      <c r="AW65" s="343">
        <f t="shared" si="188"/>
        <v>3.3708299294906943</v>
      </c>
      <c r="AX65" s="343">
        <f t="shared" si="189"/>
        <v>61.608399326691462</v>
      </c>
      <c r="AY65" s="343">
        <f t="shared" si="190"/>
        <v>68.090764575712029</v>
      </c>
      <c r="BA65" s="340">
        <v>0.93332175925925931</v>
      </c>
      <c r="BB65" s="341">
        <f t="shared" si="191"/>
        <v>45278.933321759258</v>
      </c>
      <c r="BC65" s="342" t="s">
        <v>325</v>
      </c>
      <c r="BD65" s="342">
        <v>0.02</v>
      </c>
      <c r="BE65" s="342">
        <v>2.3E-2</v>
      </c>
      <c r="BF65" s="342">
        <v>2.5000000000000001E-2</v>
      </c>
      <c r="BG65" s="352">
        <v>72.573992404752559</v>
      </c>
      <c r="BH65" s="343">
        <f t="shared" si="192"/>
        <v>2902.959696190102</v>
      </c>
      <c r="BI65" s="343">
        <f t="shared" si="193"/>
        <v>58.059193923802042</v>
      </c>
      <c r="BJ65" s="343">
        <f t="shared" si="194"/>
        <v>2.7913074001827907</v>
      </c>
      <c r="BK65" s="343">
        <f t="shared" si="195"/>
        <v>3.0239163501980233</v>
      </c>
      <c r="BL65" s="343">
        <f t="shared" si="196"/>
        <v>55.267886523619254</v>
      </c>
      <c r="BM65" s="343">
        <f t="shared" si="197"/>
        <v>61.083110274000063</v>
      </c>
      <c r="BO65">
        <v>62.173137165213241</v>
      </c>
      <c r="BP65" s="306">
        <f t="shared" si="94"/>
        <v>68.090764575712029</v>
      </c>
      <c r="BQ65" s="306">
        <f t="shared" si="95"/>
        <v>55.267886523619254</v>
      </c>
      <c r="BR65">
        <v>65.411321392568098</v>
      </c>
      <c r="BS65">
        <v>59.184044032270293</v>
      </c>
      <c r="BT65" s="306">
        <f t="shared" si="96"/>
        <v>2.6794431831439312</v>
      </c>
      <c r="BU65" s="306">
        <f t="shared" si="97"/>
        <v>3.9161575086510396</v>
      </c>
      <c r="DK65" s="323">
        <v>0.93939814814814815</v>
      </c>
      <c r="DL65" s="336">
        <f t="shared" si="76"/>
        <v>45278.939398148148</v>
      </c>
      <c r="DM65" s="141" t="s">
        <v>367</v>
      </c>
      <c r="DN65" s="141">
        <v>1.2999999999999999E-2</v>
      </c>
      <c r="DO65" s="141">
        <v>1.4999999999999999E-2</v>
      </c>
      <c r="DP65" s="141">
        <v>2.7E-2</v>
      </c>
      <c r="DQ65" s="358">
        <v>54.800054527836011</v>
      </c>
      <c r="DR65" s="198">
        <f t="shared" si="8"/>
        <v>2029.6316491791115</v>
      </c>
      <c r="DS65" s="198">
        <f t="shared" si="9"/>
        <v>26.385211439328447</v>
      </c>
      <c r="DT65" s="198">
        <f t="shared" si="170"/>
        <v>1.9571448045655719</v>
      </c>
      <c r="DU65" s="198">
        <f t="shared" si="171"/>
        <v>2.1076944049167698</v>
      </c>
      <c r="DV65" s="198">
        <f t="shared" si="172"/>
        <v>24.428066634762875</v>
      </c>
      <c r="DW65" s="198">
        <f t="shared" si="173"/>
        <v>28.492905844245218</v>
      </c>
      <c r="DY65" s="323">
        <v>0.93939814814814815</v>
      </c>
      <c r="DZ65" s="336">
        <f t="shared" si="174"/>
        <v>45278.939398148148</v>
      </c>
      <c r="EA65" s="141" t="s">
        <v>367</v>
      </c>
      <c r="EB65" s="141">
        <v>1.2999999999999999E-2</v>
      </c>
      <c r="EC65" s="141">
        <v>1.4999999999999999E-2</v>
      </c>
      <c r="ED65" s="141">
        <v>2.7E-2</v>
      </c>
      <c r="EE65" s="358">
        <v>51.322317507724428</v>
      </c>
      <c r="EF65" s="198">
        <f t="shared" si="175"/>
        <v>1900.8265743601639</v>
      </c>
      <c r="EG65" s="198">
        <f t="shared" si="176"/>
        <v>24.71074546668213</v>
      </c>
      <c r="EH65" s="198">
        <f t="shared" si="177"/>
        <v>1.8329399109901581</v>
      </c>
      <c r="EI65" s="198">
        <f t="shared" si="178"/>
        <v>1.9739352887586319</v>
      </c>
      <c r="EJ65" s="198">
        <f t="shared" si="179"/>
        <v>22.877805555691971</v>
      </c>
      <c r="EK65" s="198">
        <f t="shared" si="180"/>
        <v>26.684680755440763</v>
      </c>
      <c r="EM65">
        <v>25.653476340172819</v>
      </c>
      <c r="EN65" s="306">
        <f t="shared" si="78"/>
        <v>28.492905844245218</v>
      </c>
      <c r="EO65" s="306">
        <f t="shared" si="79"/>
        <v>22.877805555691971</v>
      </c>
      <c r="EP65">
        <v>27.702718533026861</v>
      </c>
      <c r="EQ65">
        <v>23.750608589665493</v>
      </c>
      <c r="ER65" s="306">
        <f t="shared" si="80"/>
        <v>0.79018731121835728</v>
      </c>
      <c r="ES65" s="306">
        <f t="shared" si="81"/>
        <v>0.87280303397352199</v>
      </c>
      <c r="EW65" s="324">
        <v>2.0925925925925928E-2</v>
      </c>
      <c r="EX65" s="335">
        <f t="shared" si="181"/>
        <v>45279.020925925928</v>
      </c>
      <c r="EY65" s="314" t="s">
        <v>370</v>
      </c>
      <c r="EZ65" s="314">
        <v>8.0000000000000002E-3</v>
      </c>
      <c r="FA65" s="314">
        <v>3.7999999999999999E-2</v>
      </c>
      <c r="FB65" s="314">
        <v>3.7999999999999999E-2</v>
      </c>
      <c r="FC65" s="328">
        <v>176.87303272970689</v>
      </c>
      <c r="FD65" s="315">
        <f t="shared" si="20"/>
        <v>4654.5534928870238</v>
      </c>
      <c r="FE65" s="315">
        <f t="shared" si="21"/>
        <v>37.236427943096189</v>
      </c>
      <c r="FF65" s="315">
        <f t="shared" si="136"/>
        <v>4.5352059674283822</v>
      </c>
      <c r="FG65" s="315">
        <f t="shared" si="137"/>
        <v>4.7803522359380244</v>
      </c>
      <c r="FH65" s="315">
        <f t="shared" si="138"/>
        <v>32.701221975667806</v>
      </c>
      <c r="FI65" s="315">
        <f t="shared" si="139"/>
        <v>42.016780179034214</v>
      </c>
      <c r="FK65" s="324">
        <v>2.0925925925925928E-2</v>
      </c>
      <c r="FL65" s="335">
        <f t="shared" si="182"/>
        <v>45279.020925925928</v>
      </c>
      <c r="FM65" s="314" t="s">
        <v>370</v>
      </c>
      <c r="FN65" s="314">
        <v>8.0000000000000002E-3</v>
      </c>
      <c r="FO65" s="314">
        <v>3.7999999999999999E-2</v>
      </c>
      <c r="FP65" s="314">
        <v>3.7999999999999999E-2</v>
      </c>
      <c r="FQ65" s="328">
        <v>152.09666357950175</v>
      </c>
      <c r="FR65" s="315">
        <f t="shared" si="141"/>
        <v>4002.5437784079409</v>
      </c>
      <c r="FS65" s="315">
        <f t="shared" si="142"/>
        <v>32.020350227263528</v>
      </c>
      <c r="FT65" s="315">
        <f t="shared" si="143"/>
        <v>3.8999144507564552</v>
      </c>
      <c r="FU65" s="315">
        <f t="shared" si="144"/>
        <v>4.1107206372838307</v>
      </c>
      <c r="FV65" s="315">
        <f t="shared" si="145"/>
        <v>28.120435776507072</v>
      </c>
      <c r="FW65" s="315">
        <f t="shared" si="146"/>
        <v>36.131070864547361</v>
      </c>
      <c r="FY65">
        <v>35.175774567473375</v>
      </c>
      <c r="FZ65" s="306">
        <f t="shared" si="84"/>
        <v>42.016780179034214</v>
      </c>
      <c r="GA65" s="306">
        <f t="shared" si="85"/>
        <v>28.120435776507072</v>
      </c>
      <c r="GB65">
        <v>39.691583464649014</v>
      </c>
      <c r="GC65">
        <v>30.891545613742643</v>
      </c>
      <c r="GD65" s="306">
        <f t="shared" si="86"/>
        <v>2.3251967143851999</v>
      </c>
      <c r="GE65" s="306">
        <f t="shared" si="87"/>
        <v>2.7711098372355707</v>
      </c>
      <c r="GI65" s="325">
        <v>2.0925925925925928E-2</v>
      </c>
      <c r="GJ65" s="334">
        <f t="shared" si="183"/>
        <v>45279.020925925928</v>
      </c>
      <c r="GK65" s="316" t="s">
        <v>372</v>
      </c>
      <c r="GL65" s="316">
        <v>7.0000000000000001E-3</v>
      </c>
      <c r="GM65" s="316">
        <v>2.3E-2</v>
      </c>
      <c r="GN65" s="316">
        <v>2.3E-2</v>
      </c>
      <c r="GO65" s="366">
        <v>68.670762631174611</v>
      </c>
      <c r="GP65" s="317">
        <f t="shared" si="32"/>
        <v>2985.6853317902005</v>
      </c>
      <c r="GQ65" s="317">
        <f t="shared" si="33"/>
        <v>20.899797322531406</v>
      </c>
      <c r="GR65" s="317">
        <f t="shared" si="153"/>
        <v>2.861281776298942</v>
      </c>
      <c r="GS65" s="317">
        <f t="shared" si="154"/>
        <v>3.1213983014170279</v>
      </c>
      <c r="GT65" s="317">
        <f t="shared" si="155"/>
        <v>18.038515546232464</v>
      </c>
      <c r="GU65" s="317">
        <f t="shared" si="156"/>
        <v>24.021195623948433</v>
      </c>
      <c r="GW65" s="325">
        <v>2.0925925925925928E-2</v>
      </c>
      <c r="GX65" s="334">
        <f t="shared" si="184"/>
        <v>45279.020925925928</v>
      </c>
      <c r="GY65" s="316" t="s">
        <v>372</v>
      </c>
      <c r="GZ65" s="316">
        <v>7.0000000000000001E-3</v>
      </c>
      <c r="HA65" s="316">
        <v>2.3E-2</v>
      </c>
      <c r="HB65" s="316">
        <v>2.3E-2</v>
      </c>
      <c r="HC65" s="366">
        <v>60.37134478481817</v>
      </c>
      <c r="HD65" s="317">
        <f t="shared" si="158"/>
        <v>2624.84107760079</v>
      </c>
      <c r="HE65" s="317">
        <f t="shared" si="159"/>
        <v>18.37388754320553</v>
      </c>
      <c r="HF65" s="317">
        <f t="shared" si="160"/>
        <v>2.5154726993674235</v>
      </c>
      <c r="HG65" s="317">
        <f t="shared" si="161"/>
        <v>2.7441520356735531</v>
      </c>
      <c r="HH65" s="317">
        <f t="shared" si="162"/>
        <v>15.858414843838107</v>
      </c>
      <c r="HI65" s="317">
        <f t="shared" si="163"/>
        <v>21.118039578879085</v>
      </c>
      <c r="HK65">
        <v>19.667508716911076</v>
      </c>
      <c r="HL65" s="306">
        <f t="shared" si="88"/>
        <v>24.021195623948433</v>
      </c>
      <c r="HM65" s="306">
        <f t="shared" si="89"/>
        <v>15.858414843838107</v>
      </c>
      <c r="HN65">
        <v>22.604863914891304</v>
      </c>
      <c r="HO65">
        <v>16.974933118762536</v>
      </c>
      <c r="HP65" s="306">
        <f t="shared" si="90"/>
        <v>1.416331709057129</v>
      </c>
      <c r="HQ65" s="306">
        <f t="shared" si="91"/>
        <v>1.1165182749244291</v>
      </c>
    </row>
    <row r="66" spans="1:225" x14ac:dyDescent="0.25">
      <c r="A66" s="322">
        <v>3.4780092592592592E-2</v>
      </c>
      <c r="B66" s="339">
        <f t="shared" si="168"/>
        <v>45279.034780092596</v>
      </c>
      <c r="C66" s="309" t="s">
        <v>311</v>
      </c>
      <c r="D66" s="309">
        <v>3.0000000000000001E-3</v>
      </c>
      <c r="E66" s="309">
        <v>3.0000000000000001E-3</v>
      </c>
      <c r="F66" s="309">
        <v>3.0000000000000001E-3</v>
      </c>
      <c r="G66" s="318">
        <v>8.546236343967875</v>
      </c>
      <c r="H66" s="309">
        <f t="shared" si="45"/>
        <v>2848.7454479892917</v>
      </c>
      <c r="I66" s="309">
        <f t="shared" si="150"/>
        <v>8.546236343967875</v>
      </c>
      <c r="J66" s="309">
        <f t="shared" si="126"/>
        <v>2.1365590859919688</v>
      </c>
      <c r="K66" s="309">
        <f t="shared" si="127"/>
        <v>4.2731181719839375</v>
      </c>
      <c r="L66" s="309">
        <f t="shared" si="128"/>
        <v>6.4096772579759058</v>
      </c>
      <c r="M66" s="309">
        <f t="shared" si="129"/>
        <v>12.819354515951812</v>
      </c>
      <c r="O66" s="322">
        <v>3.4780092592592592E-2</v>
      </c>
      <c r="P66" s="339">
        <f t="shared" si="169"/>
        <v>45279.034780092596</v>
      </c>
      <c r="Q66" s="309" t="s">
        <v>311</v>
      </c>
      <c r="R66" s="309">
        <v>3.0000000000000001E-3</v>
      </c>
      <c r="S66" s="309">
        <v>3.0000000000000001E-3</v>
      </c>
      <c r="T66" s="309">
        <v>3.0000000000000001E-3</v>
      </c>
      <c r="U66" s="318">
        <v>6.3959815778867295</v>
      </c>
      <c r="V66" s="309">
        <f t="shared" si="131"/>
        <v>2131.9938592955764</v>
      </c>
      <c r="W66" s="309">
        <f t="shared" si="151"/>
        <v>6.3959815778867295</v>
      </c>
      <c r="X66" s="309">
        <f t="shared" si="132"/>
        <v>1.5989953944716824</v>
      </c>
      <c r="Y66" s="309">
        <f t="shared" si="133"/>
        <v>3.1979907889433647</v>
      </c>
      <c r="Z66" s="309">
        <f t="shared" si="134"/>
        <v>4.7969861834150471</v>
      </c>
      <c r="AA66" s="309">
        <f t="shared" si="135"/>
        <v>9.5939723668300942</v>
      </c>
      <c r="AC66">
        <v>7.8632802042436971</v>
      </c>
      <c r="AD66">
        <f t="shared" si="48"/>
        <v>12.819354515951812</v>
      </c>
      <c r="AE66">
        <f t="shared" si="49"/>
        <v>4.7969861834150471</v>
      </c>
      <c r="AF66">
        <v>11.794920306365546</v>
      </c>
      <c r="AG66">
        <v>5.8974601531827728</v>
      </c>
      <c r="AH66" s="306">
        <f t="shared" si="50"/>
        <v>1.024434209586266</v>
      </c>
      <c r="AI66" s="306">
        <f t="shared" si="51"/>
        <v>1.1004739697677257</v>
      </c>
      <c r="AJ66" s="306"/>
      <c r="AM66" s="340">
        <v>0.93346064814814822</v>
      </c>
      <c r="AN66" s="341">
        <f t="shared" si="113"/>
        <v>45278.93346064815</v>
      </c>
      <c r="AO66" s="342" t="s">
        <v>325</v>
      </c>
      <c r="AP66" s="342">
        <v>2.1000000000000001E-2</v>
      </c>
      <c r="AQ66" s="342">
        <v>2.3E-2</v>
      </c>
      <c r="AR66" s="342">
        <v>2.5000000000000001E-2</v>
      </c>
      <c r="AS66" s="352">
        <v>80.899918307776659</v>
      </c>
      <c r="AT66" s="343">
        <f t="shared" si="185"/>
        <v>3235.9967323110664</v>
      </c>
      <c r="AU66" s="343">
        <f t="shared" si="186"/>
        <v>67.955931378532398</v>
      </c>
      <c r="AV66" s="343">
        <f t="shared" si="187"/>
        <v>3.1115353195298714</v>
      </c>
      <c r="AW66" s="343">
        <f t="shared" si="188"/>
        <v>3.3708299294906943</v>
      </c>
      <c r="AX66" s="343">
        <f t="shared" si="189"/>
        <v>64.84439605900252</v>
      </c>
      <c r="AY66" s="343">
        <f t="shared" si="190"/>
        <v>71.326761308023094</v>
      </c>
      <c r="BA66" s="340">
        <v>0.93346064814814822</v>
      </c>
      <c r="BB66" s="341">
        <f t="shared" si="191"/>
        <v>45278.93346064815</v>
      </c>
      <c r="BC66" s="342" t="s">
        <v>325</v>
      </c>
      <c r="BD66" s="342">
        <v>2.1000000000000001E-2</v>
      </c>
      <c r="BE66" s="342">
        <v>2.3E-2</v>
      </c>
      <c r="BF66" s="342">
        <v>2.5000000000000001E-2</v>
      </c>
      <c r="BG66" s="352">
        <v>72.573992404752559</v>
      </c>
      <c r="BH66" s="343">
        <f t="shared" si="192"/>
        <v>2902.959696190102</v>
      </c>
      <c r="BI66" s="343">
        <f t="shared" si="193"/>
        <v>60.962153619992144</v>
      </c>
      <c r="BJ66" s="343">
        <f t="shared" si="194"/>
        <v>2.7913074001827907</v>
      </c>
      <c r="BK66" s="343">
        <f t="shared" si="195"/>
        <v>3.0239163501980233</v>
      </c>
      <c r="BL66" s="343">
        <f t="shared" si="196"/>
        <v>58.170846219809356</v>
      </c>
      <c r="BM66" s="343">
        <f t="shared" si="197"/>
        <v>63.986069970190165</v>
      </c>
      <c r="BO66">
        <v>65.281794023473907</v>
      </c>
      <c r="BP66" s="306">
        <f t="shared" si="94"/>
        <v>71.326761308023094</v>
      </c>
      <c r="BQ66" s="306">
        <f t="shared" si="95"/>
        <v>58.170846219809356</v>
      </c>
      <c r="BR66">
        <v>68.519978250828757</v>
      </c>
      <c r="BS66">
        <v>62.292700890530966</v>
      </c>
      <c r="BT66" s="306">
        <f t="shared" si="96"/>
        <v>2.8067830571943375</v>
      </c>
      <c r="BU66" s="306">
        <f t="shared" si="97"/>
        <v>4.1218546707216106</v>
      </c>
      <c r="DK66" s="184">
        <v>0.93945601851851857</v>
      </c>
      <c r="DL66" s="336">
        <f t="shared" si="76"/>
        <v>45278.939456018517</v>
      </c>
      <c r="DM66" s="141" t="s">
        <v>367</v>
      </c>
      <c r="DN66" s="141">
        <v>1.4999999999999999E-2</v>
      </c>
      <c r="DO66" s="141">
        <v>0.02</v>
      </c>
      <c r="DP66" s="141">
        <v>2.7E-2</v>
      </c>
      <c r="DQ66" s="358">
        <v>54.800054527836011</v>
      </c>
      <c r="DR66" s="198">
        <f t="shared" si="8"/>
        <v>2029.6316491791115</v>
      </c>
      <c r="DS66" s="198">
        <f t="shared" si="9"/>
        <v>30.444474737686672</v>
      </c>
      <c r="DT66" s="198">
        <f t="shared" si="170"/>
        <v>1.9571448045655719</v>
      </c>
      <c r="DU66" s="198">
        <f t="shared" si="171"/>
        <v>2.1076944049167698</v>
      </c>
      <c r="DV66" s="198">
        <f t="shared" si="172"/>
        <v>28.487329933121099</v>
      </c>
      <c r="DW66" s="198">
        <f t="shared" si="173"/>
        <v>32.552169142603439</v>
      </c>
      <c r="DY66" s="184">
        <v>0.93945601851851857</v>
      </c>
      <c r="DZ66" s="336">
        <f t="shared" si="174"/>
        <v>45278.939456018517</v>
      </c>
      <c r="EA66" s="141" t="s">
        <v>367</v>
      </c>
      <c r="EB66" s="141">
        <v>1.4999999999999999E-2</v>
      </c>
      <c r="EC66" s="141">
        <v>0.02</v>
      </c>
      <c r="ED66" s="141">
        <v>2.7E-2</v>
      </c>
      <c r="EE66" s="358">
        <v>51.322317507724428</v>
      </c>
      <c r="EF66" s="198">
        <f t="shared" si="175"/>
        <v>1900.8265743601639</v>
      </c>
      <c r="EG66" s="198">
        <f t="shared" si="176"/>
        <v>28.512398615402457</v>
      </c>
      <c r="EH66" s="198">
        <f t="shared" si="177"/>
        <v>1.8329399109901581</v>
      </c>
      <c r="EI66" s="198">
        <f t="shared" si="178"/>
        <v>1.9739352887586319</v>
      </c>
      <c r="EJ66" s="198">
        <f t="shared" si="179"/>
        <v>26.679458704412298</v>
      </c>
      <c r="EK66" s="198">
        <f t="shared" si="180"/>
        <v>30.486333904161089</v>
      </c>
      <c r="EM66">
        <v>29.600165007891714</v>
      </c>
      <c r="EN66" s="306">
        <f t="shared" si="78"/>
        <v>32.552169142603439</v>
      </c>
      <c r="EO66" s="306">
        <f t="shared" si="79"/>
        <v>26.679458704412298</v>
      </c>
      <c r="EP66">
        <v>31.649407200745756</v>
      </c>
      <c r="EQ66">
        <v>27.697297257384388</v>
      </c>
      <c r="ER66" s="306">
        <f t="shared" si="80"/>
        <v>0.90276194185768333</v>
      </c>
      <c r="ES66" s="306">
        <f t="shared" si="81"/>
        <v>1.0178385529720906</v>
      </c>
      <c r="EW66" s="324">
        <v>2.4375000000000004E-2</v>
      </c>
      <c r="EX66" s="335">
        <f t="shared" si="181"/>
        <v>45279.024375000001</v>
      </c>
      <c r="EY66" s="314" t="s">
        <v>370</v>
      </c>
      <c r="EZ66" s="314">
        <v>6.0000000000000001E-3</v>
      </c>
      <c r="FA66" s="314">
        <v>3.7999999999999999E-2</v>
      </c>
      <c r="FB66" s="314">
        <v>3.7999999999999999E-2</v>
      </c>
      <c r="FC66" s="328">
        <v>176.87303272970689</v>
      </c>
      <c r="FD66" s="315">
        <f t="shared" si="20"/>
        <v>4654.5534928870238</v>
      </c>
      <c r="FE66" s="315">
        <f t="shared" si="21"/>
        <v>27.927320957322145</v>
      </c>
      <c r="FF66" s="315">
        <f t="shared" si="136"/>
        <v>4.5352059674283822</v>
      </c>
      <c r="FG66" s="315">
        <f t="shared" si="137"/>
        <v>4.7803522359380244</v>
      </c>
      <c r="FH66" s="315">
        <f t="shared" si="138"/>
        <v>23.392114989893763</v>
      </c>
      <c r="FI66" s="315">
        <f t="shared" si="139"/>
        <v>32.70767319326017</v>
      </c>
      <c r="FK66" s="324">
        <v>2.4375000000000004E-2</v>
      </c>
      <c r="FL66" s="335">
        <f t="shared" si="182"/>
        <v>45279.024375000001</v>
      </c>
      <c r="FM66" s="314" t="s">
        <v>370</v>
      </c>
      <c r="FN66" s="314">
        <v>6.0000000000000001E-3</v>
      </c>
      <c r="FO66" s="314">
        <v>3.7999999999999999E-2</v>
      </c>
      <c r="FP66" s="314">
        <v>3.7999999999999999E-2</v>
      </c>
      <c r="FQ66" s="328">
        <v>152.09666357950175</v>
      </c>
      <c r="FR66" s="315">
        <f t="shared" si="141"/>
        <v>4002.5437784079409</v>
      </c>
      <c r="FS66" s="315">
        <f t="shared" si="142"/>
        <v>24.015262670447644</v>
      </c>
      <c r="FT66" s="315">
        <f t="shared" si="143"/>
        <v>3.8999144507564552</v>
      </c>
      <c r="FU66" s="315">
        <f t="shared" si="144"/>
        <v>4.1107206372838307</v>
      </c>
      <c r="FV66" s="315">
        <f t="shared" si="145"/>
        <v>20.115348219691189</v>
      </c>
      <c r="FW66" s="315">
        <f t="shared" si="146"/>
        <v>28.125983307731474</v>
      </c>
      <c r="FY66">
        <v>26.38183092560503</v>
      </c>
      <c r="FZ66" s="306">
        <f t="shared" si="84"/>
        <v>32.70767319326017</v>
      </c>
      <c r="GA66" s="306">
        <f t="shared" si="85"/>
        <v>20.115348219691189</v>
      </c>
      <c r="GB66">
        <v>30.897639822780665</v>
      </c>
      <c r="GC66">
        <v>22.097601971874298</v>
      </c>
      <c r="GD66" s="306">
        <f t="shared" si="86"/>
        <v>1.8100333704795055</v>
      </c>
      <c r="GE66" s="306">
        <f t="shared" si="87"/>
        <v>1.9822537521831087</v>
      </c>
      <c r="GI66" s="325">
        <v>2.4375000000000004E-2</v>
      </c>
      <c r="GJ66" s="334">
        <f t="shared" si="183"/>
        <v>45279.024375000001</v>
      </c>
      <c r="GK66" s="316" t="s">
        <v>372</v>
      </c>
      <c r="GL66" s="316">
        <v>7.0000000000000001E-3</v>
      </c>
      <c r="GM66" s="316">
        <v>2.3E-2</v>
      </c>
      <c r="GN66" s="316">
        <v>2.3E-2</v>
      </c>
      <c r="GO66" s="366">
        <v>68.670762631174611</v>
      </c>
      <c r="GP66" s="317">
        <f t="shared" si="32"/>
        <v>2985.6853317902005</v>
      </c>
      <c r="GQ66" s="317">
        <f t="shared" si="33"/>
        <v>20.899797322531406</v>
      </c>
      <c r="GR66" s="317">
        <f t="shared" si="153"/>
        <v>2.861281776298942</v>
      </c>
      <c r="GS66" s="317">
        <f t="shared" si="154"/>
        <v>3.1213983014170279</v>
      </c>
      <c r="GT66" s="317">
        <f t="shared" si="155"/>
        <v>18.038515546232464</v>
      </c>
      <c r="GU66" s="317">
        <f t="shared" si="156"/>
        <v>24.021195623948433</v>
      </c>
      <c r="GW66" s="325">
        <v>2.4375000000000004E-2</v>
      </c>
      <c r="GX66" s="334">
        <f t="shared" si="184"/>
        <v>45279.024375000001</v>
      </c>
      <c r="GY66" s="316" t="s">
        <v>372</v>
      </c>
      <c r="GZ66" s="316">
        <v>7.0000000000000001E-3</v>
      </c>
      <c r="HA66" s="316">
        <v>2.3E-2</v>
      </c>
      <c r="HB66" s="316">
        <v>2.3E-2</v>
      </c>
      <c r="HC66" s="366">
        <v>60.37134478481817</v>
      </c>
      <c r="HD66" s="317">
        <f t="shared" si="158"/>
        <v>2624.84107760079</v>
      </c>
      <c r="HE66" s="317">
        <f t="shared" si="159"/>
        <v>18.37388754320553</v>
      </c>
      <c r="HF66" s="317">
        <f t="shared" si="160"/>
        <v>2.5154726993674235</v>
      </c>
      <c r="HG66" s="317">
        <f t="shared" si="161"/>
        <v>2.7441520356735531</v>
      </c>
      <c r="HH66" s="317">
        <f t="shared" si="162"/>
        <v>15.858414843838107</v>
      </c>
      <c r="HI66" s="317">
        <f t="shared" si="163"/>
        <v>21.118039578879085</v>
      </c>
      <c r="HK66">
        <v>19.667508716911076</v>
      </c>
      <c r="HL66" s="306">
        <f t="shared" si="88"/>
        <v>24.021195623948433</v>
      </c>
      <c r="HM66" s="306">
        <f t="shared" si="89"/>
        <v>15.858414843838107</v>
      </c>
      <c r="HN66">
        <v>22.604863914891304</v>
      </c>
      <c r="HO66">
        <v>16.974933118762536</v>
      </c>
      <c r="HP66" s="306">
        <f t="shared" si="90"/>
        <v>1.416331709057129</v>
      </c>
      <c r="HQ66" s="306">
        <f t="shared" si="91"/>
        <v>1.1165182749244291</v>
      </c>
    </row>
    <row r="67" spans="1:225" ht="15.75" thickBot="1" x14ac:dyDescent="0.3">
      <c r="A67" s="346">
        <v>3.8310185185185183E-2</v>
      </c>
      <c r="B67" s="347">
        <f t="shared" si="168"/>
        <v>45279.038310185184</v>
      </c>
      <c r="C67" s="348" t="s">
        <v>311</v>
      </c>
      <c r="D67" s="348">
        <v>4.0000000000000001E-3</v>
      </c>
      <c r="E67" s="348">
        <v>3.0000000000000001E-3</v>
      </c>
      <c r="F67" s="348">
        <v>3.0000000000000001E-3</v>
      </c>
      <c r="G67" s="318">
        <v>8.546236343967875</v>
      </c>
      <c r="H67" s="348">
        <f t="shared" si="45"/>
        <v>2848.7454479892917</v>
      </c>
      <c r="I67" s="348">
        <f t="shared" si="150"/>
        <v>11.394981791957168</v>
      </c>
      <c r="J67" s="348">
        <f t="shared" si="126"/>
        <v>2.1365590859919688</v>
      </c>
      <c r="K67" s="348">
        <f t="shared" si="127"/>
        <v>4.2731181719839375</v>
      </c>
      <c r="L67" s="348">
        <f t="shared" si="128"/>
        <v>9.2584227059651987</v>
      </c>
      <c r="M67" s="348">
        <f t="shared" si="129"/>
        <v>15.668099963941106</v>
      </c>
      <c r="O67" s="346">
        <v>3.8310185185185183E-2</v>
      </c>
      <c r="P67" s="347">
        <f t="shared" si="169"/>
        <v>45279.038310185184</v>
      </c>
      <c r="Q67" s="348" t="s">
        <v>311</v>
      </c>
      <c r="R67" s="348">
        <v>4.0000000000000001E-3</v>
      </c>
      <c r="S67" s="348">
        <v>3.0000000000000001E-3</v>
      </c>
      <c r="T67" s="348">
        <v>3.0000000000000001E-3</v>
      </c>
      <c r="U67" s="318">
        <v>6.3959815778867295</v>
      </c>
      <c r="V67" s="348">
        <f t="shared" si="131"/>
        <v>2131.9938592955764</v>
      </c>
      <c r="W67" s="348">
        <f t="shared" si="151"/>
        <v>8.527975437182306</v>
      </c>
      <c r="X67" s="348">
        <f t="shared" si="132"/>
        <v>1.5989953944716824</v>
      </c>
      <c r="Y67" s="348">
        <f t="shared" si="133"/>
        <v>3.1979907889433647</v>
      </c>
      <c r="Z67" s="348">
        <f t="shared" si="134"/>
        <v>6.9289800427106236</v>
      </c>
      <c r="AA67" s="348">
        <f t="shared" si="135"/>
        <v>11.725966226125671</v>
      </c>
      <c r="AC67">
        <v>10.484373605658263</v>
      </c>
      <c r="AD67">
        <f t="shared" si="48"/>
        <v>15.668099963941106</v>
      </c>
      <c r="AE67">
        <f t="shared" si="49"/>
        <v>6.9289800427106236</v>
      </c>
      <c r="AF67">
        <v>14.416013707780111</v>
      </c>
      <c r="AG67">
        <v>8.5185535545973394</v>
      </c>
      <c r="AH67" s="306">
        <f t="shared" si="50"/>
        <v>1.2520862561609949</v>
      </c>
      <c r="AI67" s="306">
        <f t="shared" si="51"/>
        <v>1.5895735118867158</v>
      </c>
      <c r="AJ67" s="306"/>
      <c r="AM67" s="340">
        <v>0.93361111111111106</v>
      </c>
      <c r="AN67" s="341">
        <f t="shared" si="113"/>
        <v>45278.933611111112</v>
      </c>
      <c r="AO67" s="342" t="s">
        <v>325</v>
      </c>
      <c r="AP67" s="342">
        <v>2.3E-2</v>
      </c>
      <c r="AQ67" s="342">
        <v>2.3E-2</v>
      </c>
      <c r="AR67" s="342">
        <v>2.5000000000000001E-2</v>
      </c>
      <c r="AS67" s="352">
        <v>80.899918307776659</v>
      </c>
      <c r="AT67" s="343">
        <f t="shared" si="185"/>
        <v>3235.9967323110664</v>
      </c>
      <c r="AU67" s="343">
        <f t="shared" si="186"/>
        <v>74.427924843154528</v>
      </c>
      <c r="AV67" s="343">
        <f t="shared" si="187"/>
        <v>3.1115353195298714</v>
      </c>
      <c r="AW67" s="343">
        <f t="shared" si="188"/>
        <v>3.3708299294906943</v>
      </c>
      <c r="AX67" s="343">
        <f t="shared" si="189"/>
        <v>71.31638952362465</v>
      </c>
      <c r="AY67" s="343">
        <f t="shared" si="190"/>
        <v>77.798754772645225</v>
      </c>
      <c r="BA67" s="340">
        <v>0.93361111111111106</v>
      </c>
      <c r="BB67" s="341">
        <f t="shared" si="191"/>
        <v>45278.933611111112</v>
      </c>
      <c r="BC67" s="342" t="s">
        <v>325</v>
      </c>
      <c r="BD67" s="342">
        <v>2.3E-2</v>
      </c>
      <c r="BE67" s="342">
        <v>2.3E-2</v>
      </c>
      <c r="BF67" s="342">
        <v>2.5000000000000001E-2</v>
      </c>
      <c r="BG67" s="352">
        <v>72.573992404752559</v>
      </c>
      <c r="BH67" s="343">
        <f t="shared" si="192"/>
        <v>2902.959696190102</v>
      </c>
      <c r="BI67" s="343">
        <f t="shared" si="193"/>
        <v>66.768073012372341</v>
      </c>
      <c r="BJ67" s="343">
        <f t="shared" si="194"/>
        <v>2.7913074001827907</v>
      </c>
      <c r="BK67" s="343">
        <f t="shared" si="195"/>
        <v>3.0239163501980233</v>
      </c>
      <c r="BL67" s="343">
        <f t="shared" si="196"/>
        <v>63.976765612189553</v>
      </c>
      <c r="BM67" s="343">
        <f t="shared" si="197"/>
        <v>69.791989362570362</v>
      </c>
      <c r="BO67">
        <v>71.499107739995225</v>
      </c>
      <c r="BP67" s="306">
        <f t="shared" si="94"/>
        <v>77.798754772645225</v>
      </c>
      <c r="BQ67" s="306">
        <f t="shared" si="95"/>
        <v>63.976765612189553</v>
      </c>
      <c r="BR67">
        <v>74.737291967350075</v>
      </c>
      <c r="BS67">
        <v>68.510014607052284</v>
      </c>
      <c r="BT67" s="306">
        <f t="shared" si="96"/>
        <v>3.0614628052951502</v>
      </c>
      <c r="BU67" s="306">
        <f t="shared" si="97"/>
        <v>4.5332489948627313</v>
      </c>
      <c r="DK67" s="184">
        <v>0.93954861111111121</v>
      </c>
      <c r="DL67" s="336">
        <f t="shared" si="76"/>
        <v>45278.93954861111</v>
      </c>
      <c r="DM67" s="141" t="s">
        <v>367</v>
      </c>
      <c r="DN67" s="141">
        <v>1.4E-2</v>
      </c>
      <c r="DO67" s="141">
        <v>2.1000000000000001E-2</v>
      </c>
      <c r="DP67" s="141">
        <v>2.7E-2</v>
      </c>
      <c r="DQ67" s="358">
        <v>54.800054527836011</v>
      </c>
      <c r="DR67" s="198">
        <f t="shared" si="8"/>
        <v>2029.6316491791115</v>
      </c>
      <c r="DS67" s="198">
        <f t="shared" si="9"/>
        <v>28.41484308850756</v>
      </c>
      <c r="DT67" s="198">
        <f t="shared" si="170"/>
        <v>1.9571448045655719</v>
      </c>
      <c r="DU67" s="198">
        <f t="shared" si="171"/>
        <v>2.1076944049167698</v>
      </c>
      <c r="DV67" s="198">
        <f t="shared" si="172"/>
        <v>26.457698283941987</v>
      </c>
      <c r="DW67" s="198">
        <f t="shared" si="173"/>
        <v>30.522537493424331</v>
      </c>
      <c r="DY67" s="184">
        <v>0.93954861111111121</v>
      </c>
      <c r="DZ67" s="336">
        <f t="shared" si="174"/>
        <v>45278.93954861111</v>
      </c>
      <c r="EA67" s="141" t="s">
        <v>367</v>
      </c>
      <c r="EB67" s="141">
        <v>1.4E-2</v>
      </c>
      <c r="EC67" s="141">
        <v>2.1000000000000001E-2</v>
      </c>
      <c r="ED67" s="141">
        <v>2.7E-2</v>
      </c>
      <c r="EE67" s="358">
        <v>51.322317507724428</v>
      </c>
      <c r="EF67" s="198">
        <f t="shared" si="175"/>
        <v>1900.8265743601639</v>
      </c>
      <c r="EG67" s="198">
        <f t="shared" si="176"/>
        <v>26.611572041042297</v>
      </c>
      <c r="EH67" s="198">
        <f t="shared" si="177"/>
        <v>1.8329399109901581</v>
      </c>
      <c r="EI67" s="198">
        <f t="shared" si="178"/>
        <v>1.9739352887586319</v>
      </c>
      <c r="EJ67" s="198">
        <f t="shared" si="179"/>
        <v>24.778632130052138</v>
      </c>
      <c r="EK67" s="198">
        <f t="shared" si="180"/>
        <v>28.585507329800929</v>
      </c>
      <c r="EM67">
        <v>27.626820674032267</v>
      </c>
      <c r="EN67" s="306">
        <f t="shared" si="78"/>
        <v>30.522537493424331</v>
      </c>
      <c r="EO67" s="306">
        <f t="shared" si="79"/>
        <v>24.778632130052138</v>
      </c>
      <c r="EP67">
        <v>29.676062866886308</v>
      </c>
      <c r="EQ67">
        <v>25.723952923524941</v>
      </c>
      <c r="ER67" s="306">
        <f t="shared" si="80"/>
        <v>0.84647462653802208</v>
      </c>
      <c r="ES67" s="306">
        <f t="shared" si="81"/>
        <v>0.94532079347280273</v>
      </c>
      <c r="EW67" s="324">
        <v>2.7858796296296298E-2</v>
      </c>
      <c r="EX67" s="335">
        <f t="shared" si="181"/>
        <v>45279.027858796297</v>
      </c>
      <c r="EY67" s="314" t="s">
        <v>370</v>
      </c>
      <c r="EZ67" s="314">
        <v>7.0000000000000001E-3</v>
      </c>
      <c r="FA67" s="314">
        <v>3.7999999999999999E-2</v>
      </c>
      <c r="FB67" s="314">
        <v>3.7999999999999999E-2</v>
      </c>
      <c r="FC67" s="328">
        <v>176.87303272970689</v>
      </c>
      <c r="FD67" s="315">
        <f t="shared" si="20"/>
        <v>4654.5534928870238</v>
      </c>
      <c r="FE67" s="315">
        <f t="shared" si="21"/>
        <v>32.58187445020917</v>
      </c>
      <c r="FF67" s="315">
        <f t="shared" si="136"/>
        <v>4.5352059674283822</v>
      </c>
      <c r="FG67" s="315">
        <f t="shared" si="137"/>
        <v>4.7803522359380244</v>
      </c>
      <c r="FH67" s="315">
        <f t="shared" si="138"/>
        <v>28.046668482780788</v>
      </c>
      <c r="FI67" s="315">
        <f t="shared" si="139"/>
        <v>37.362226686147196</v>
      </c>
      <c r="FK67" s="324">
        <v>2.7858796296296298E-2</v>
      </c>
      <c r="FL67" s="335">
        <f t="shared" si="182"/>
        <v>45279.027858796297</v>
      </c>
      <c r="FM67" s="314" t="s">
        <v>370</v>
      </c>
      <c r="FN67" s="314">
        <v>7.0000000000000001E-3</v>
      </c>
      <c r="FO67" s="314">
        <v>3.7999999999999999E-2</v>
      </c>
      <c r="FP67" s="314">
        <v>3.7999999999999999E-2</v>
      </c>
      <c r="FQ67" s="328">
        <v>152.09666357950175</v>
      </c>
      <c r="FR67" s="315">
        <f t="shared" si="141"/>
        <v>4002.5437784079409</v>
      </c>
      <c r="FS67" s="315">
        <f t="shared" si="142"/>
        <v>28.017806448855588</v>
      </c>
      <c r="FT67" s="315">
        <f t="shared" si="143"/>
        <v>3.8999144507564552</v>
      </c>
      <c r="FU67" s="315">
        <f t="shared" si="144"/>
        <v>4.1107206372838307</v>
      </c>
      <c r="FV67" s="315">
        <f t="shared" si="145"/>
        <v>24.117891998099132</v>
      </c>
      <c r="FW67" s="315">
        <f t="shared" si="146"/>
        <v>32.128527086139421</v>
      </c>
      <c r="FY67">
        <v>30.778802746539203</v>
      </c>
      <c r="FZ67" s="306">
        <f t="shared" si="84"/>
        <v>37.362226686147196</v>
      </c>
      <c r="GA67" s="306">
        <f t="shared" si="85"/>
        <v>24.117891998099132</v>
      </c>
      <c r="GB67">
        <v>35.294611643714838</v>
      </c>
      <c r="GC67">
        <v>26.49457379280847</v>
      </c>
      <c r="GD67" s="306">
        <f t="shared" si="86"/>
        <v>2.0676150424323581</v>
      </c>
      <c r="GE67" s="306">
        <f t="shared" si="87"/>
        <v>2.3766817947093379</v>
      </c>
      <c r="GI67" s="325">
        <v>2.7858796296296298E-2</v>
      </c>
      <c r="GJ67" s="334">
        <f t="shared" si="183"/>
        <v>45279.027858796297</v>
      </c>
      <c r="GK67" s="316" t="s">
        <v>372</v>
      </c>
      <c r="GL67" s="316">
        <v>8.9999999999999993E-3</v>
      </c>
      <c r="GM67" s="316">
        <v>2.3E-2</v>
      </c>
      <c r="GN67" s="316">
        <v>2.3E-2</v>
      </c>
      <c r="GO67" s="366">
        <v>68.670762631174611</v>
      </c>
      <c r="GP67" s="317">
        <f t="shared" si="32"/>
        <v>2985.6853317902005</v>
      </c>
      <c r="GQ67" s="317">
        <f t="shared" si="33"/>
        <v>26.871167986111804</v>
      </c>
      <c r="GR67" s="317">
        <f t="shared" si="153"/>
        <v>2.861281776298942</v>
      </c>
      <c r="GS67" s="317">
        <f t="shared" si="154"/>
        <v>3.1213983014170279</v>
      </c>
      <c r="GT67" s="317">
        <f t="shared" si="155"/>
        <v>24.009886209812862</v>
      </c>
      <c r="GU67" s="317">
        <f t="shared" si="156"/>
        <v>29.992566287528831</v>
      </c>
      <c r="GW67" s="325">
        <v>2.7858796296296298E-2</v>
      </c>
      <c r="GX67" s="334">
        <f t="shared" si="184"/>
        <v>45279.027858796297</v>
      </c>
      <c r="GY67" s="316" t="s">
        <v>372</v>
      </c>
      <c r="GZ67" s="316">
        <v>8.9999999999999993E-3</v>
      </c>
      <c r="HA67" s="316">
        <v>2.3E-2</v>
      </c>
      <c r="HB67" s="316">
        <v>2.3E-2</v>
      </c>
      <c r="HC67" s="366">
        <v>60.37134478481817</v>
      </c>
      <c r="HD67" s="317">
        <f t="shared" si="158"/>
        <v>2624.84107760079</v>
      </c>
      <c r="HE67" s="317">
        <f t="shared" si="159"/>
        <v>23.623569698407106</v>
      </c>
      <c r="HF67" s="317">
        <f t="shared" si="160"/>
        <v>2.5154726993674235</v>
      </c>
      <c r="HG67" s="317">
        <f t="shared" si="161"/>
        <v>2.7441520356735531</v>
      </c>
      <c r="HH67" s="317">
        <f t="shared" si="162"/>
        <v>21.108096999039681</v>
      </c>
      <c r="HI67" s="317">
        <f t="shared" si="163"/>
        <v>26.367721734080661</v>
      </c>
      <c r="HK67">
        <v>25.286796921742809</v>
      </c>
      <c r="HL67" s="306">
        <f t="shared" si="88"/>
        <v>29.992566287528831</v>
      </c>
      <c r="HM67" s="306">
        <f t="shared" si="89"/>
        <v>21.108096999039681</v>
      </c>
      <c r="HN67">
        <v>28.224152119723037</v>
      </c>
      <c r="HO67">
        <v>22.594221323594269</v>
      </c>
      <c r="HP67" s="306">
        <f t="shared" si="90"/>
        <v>1.7684141678057941</v>
      </c>
      <c r="HQ67" s="306">
        <f t="shared" si="91"/>
        <v>1.4861243245545879</v>
      </c>
    </row>
    <row r="68" spans="1:225" x14ac:dyDescent="0.25">
      <c r="A68" s="164">
        <v>0.93511574074074078</v>
      </c>
      <c r="B68" s="627"/>
      <c r="C68" s="628"/>
      <c r="D68" s="628"/>
      <c r="E68" s="628"/>
      <c r="F68" s="628"/>
      <c r="G68" s="628"/>
      <c r="H68" s="628"/>
      <c r="I68" s="628"/>
      <c r="J68" s="628"/>
      <c r="K68" s="628"/>
      <c r="L68" s="628"/>
      <c r="M68" s="628"/>
      <c r="O68" s="164">
        <v>0.93511574074074078</v>
      </c>
      <c r="P68" s="627"/>
      <c r="Q68" s="628"/>
      <c r="R68" s="628"/>
      <c r="S68" s="628"/>
      <c r="T68" s="628"/>
      <c r="U68" s="628"/>
      <c r="V68" s="628"/>
      <c r="W68" s="628"/>
      <c r="X68" s="628"/>
      <c r="Y68" s="628"/>
      <c r="Z68" s="628"/>
      <c r="AA68" s="628"/>
      <c r="AD68">
        <f t="shared" si="48"/>
        <v>0</v>
      </c>
      <c r="AE68">
        <f t="shared" si="49"/>
        <v>0</v>
      </c>
      <c r="AH68" s="306">
        <f t="shared" si="50"/>
        <v>0</v>
      </c>
      <c r="AI68" s="306">
        <f t="shared" si="51"/>
        <v>0</v>
      </c>
      <c r="AJ68" s="306"/>
      <c r="AM68" s="340">
        <v>0.93374999999999997</v>
      </c>
      <c r="AN68" s="341">
        <f t="shared" si="113"/>
        <v>45278.933749999997</v>
      </c>
      <c r="AO68" s="342" t="s">
        <v>325</v>
      </c>
      <c r="AP68" s="342">
        <v>2.4E-2</v>
      </c>
      <c r="AQ68" s="342">
        <v>2.3E-2</v>
      </c>
      <c r="AR68" s="342">
        <v>2.5000000000000001E-2</v>
      </c>
      <c r="AS68" s="352">
        <v>80.899918307776659</v>
      </c>
      <c r="AT68" s="343">
        <f t="shared" si="185"/>
        <v>3235.9967323110664</v>
      </c>
      <c r="AU68" s="343">
        <f t="shared" si="186"/>
        <v>77.663921575465594</v>
      </c>
      <c r="AV68" s="343">
        <f t="shared" si="187"/>
        <v>3.1115353195298714</v>
      </c>
      <c r="AW68" s="343">
        <f t="shared" si="188"/>
        <v>3.3708299294906943</v>
      </c>
      <c r="AX68" s="343">
        <f t="shared" si="189"/>
        <v>74.552386255935716</v>
      </c>
      <c r="AY68" s="343">
        <f t="shared" si="190"/>
        <v>81.03475150495629</v>
      </c>
      <c r="BA68" s="340">
        <v>0.93374999999999997</v>
      </c>
      <c r="BB68" s="341">
        <f t="shared" si="191"/>
        <v>45278.933749999997</v>
      </c>
      <c r="BC68" s="342" t="s">
        <v>325</v>
      </c>
      <c r="BD68" s="342">
        <v>2.4E-2</v>
      </c>
      <c r="BE68" s="342">
        <v>2.3E-2</v>
      </c>
      <c r="BF68" s="342">
        <v>2.5000000000000001E-2</v>
      </c>
      <c r="BG68" s="352">
        <v>72.573992404752559</v>
      </c>
      <c r="BH68" s="343">
        <f t="shared" si="192"/>
        <v>2902.959696190102</v>
      </c>
      <c r="BI68" s="343">
        <f t="shared" si="193"/>
        <v>69.67103270856245</v>
      </c>
      <c r="BJ68" s="343">
        <f t="shared" si="194"/>
        <v>2.7913074001827907</v>
      </c>
      <c r="BK68" s="343">
        <f t="shared" si="195"/>
        <v>3.0239163501980233</v>
      </c>
      <c r="BL68" s="343">
        <f t="shared" si="196"/>
        <v>66.879725308379662</v>
      </c>
      <c r="BM68" s="343">
        <f t="shared" si="197"/>
        <v>72.694949058760471</v>
      </c>
      <c r="BO68">
        <v>74.607764598255883</v>
      </c>
      <c r="BP68" s="306">
        <f t="shared" si="94"/>
        <v>81.03475150495629</v>
      </c>
      <c r="BQ68" s="306">
        <f t="shared" si="95"/>
        <v>66.879725308379662</v>
      </c>
      <c r="BR68">
        <v>77.845948825610733</v>
      </c>
      <c r="BS68">
        <v>71.618671465312943</v>
      </c>
      <c r="BT68" s="306">
        <f t="shared" si="96"/>
        <v>3.1888026793455566</v>
      </c>
      <c r="BU68" s="306">
        <f t="shared" si="97"/>
        <v>4.7389461569332809</v>
      </c>
      <c r="DK68" s="184">
        <v>0.93966435185185182</v>
      </c>
      <c r="DL68" s="336">
        <f t="shared" si="76"/>
        <v>45278.939664351848</v>
      </c>
      <c r="DM68" s="141" t="s">
        <v>367</v>
      </c>
      <c r="DN68" s="141">
        <v>1.6E-2</v>
      </c>
      <c r="DO68" s="141">
        <v>2.1000000000000001E-2</v>
      </c>
      <c r="DP68" s="141">
        <v>2.7E-2</v>
      </c>
      <c r="DQ68" s="358">
        <v>54.800054527836011</v>
      </c>
      <c r="DR68" s="198">
        <f t="shared" ref="DR68:DR106" si="198">DQ68/DP68</f>
        <v>2029.6316491791115</v>
      </c>
      <c r="DS68" s="198">
        <f t="shared" ref="DS68:DS106" si="199">DN68*DR68</f>
        <v>32.474106386865785</v>
      </c>
      <c r="DT68" s="198">
        <f t="shared" si="170"/>
        <v>1.9571448045655719</v>
      </c>
      <c r="DU68" s="198">
        <f t="shared" si="171"/>
        <v>2.1076944049167698</v>
      </c>
      <c r="DV68" s="198">
        <f t="shared" si="172"/>
        <v>30.516961582300212</v>
      </c>
      <c r="DW68" s="198">
        <f t="shared" si="173"/>
        <v>34.581800791782555</v>
      </c>
      <c r="DY68" s="184">
        <v>0.93966435185185182</v>
      </c>
      <c r="DZ68" s="336">
        <f t="shared" si="174"/>
        <v>45278.939664351848</v>
      </c>
      <c r="EA68" s="141" t="s">
        <v>367</v>
      </c>
      <c r="EB68" s="141">
        <v>1.6E-2</v>
      </c>
      <c r="EC68" s="141">
        <v>2.1000000000000001E-2</v>
      </c>
      <c r="ED68" s="141">
        <v>2.7E-2</v>
      </c>
      <c r="EE68" s="358">
        <v>51.322317507724428</v>
      </c>
      <c r="EF68" s="198">
        <f t="shared" si="175"/>
        <v>1900.8265743601639</v>
      </c>
      <c r="EG68" s="198">
        <f t="shared" si="176"/>
        <v>30.413225189762624</v>
      </c>
      <c r="EH68" s="198">
        <f t="shared" si="177"/>
        <v>1.8329399109901581</v>
      </c>
      <c r="EI68" s="198">
        <f t="shared" si="178"/>
        <v>1.9739352887586319</v>
      </c>
      <c r="EJ68" s="198">
        <f t="shared" si="179"/>
        <v>28.580285278772465</v>
      </c>
      <c r="EK68" s="198">
        <f t="shared" si="180"/>
        <v>32.387160478521253</v>
      </c>
      <c r="EM68">
        <v>31.573509341751166</v>
      </c>
      <c r="EN68" s="306">
        <f t="shared" si="78"/>
        <v>34.581800791782555</v>
      </c>
      <c r="EO68" s="306">
        <f t="shared" si="79"/>
        <v>28.580285278772465</v>
      </c>
      <c r="EP68">
        <v>33.622751534605207</v>
      </c>
      <c r="EQ68">
        <v>29.670641591243839</v>
      </c>
      <c r="ER68" s="306">
        <f t="shared" si="80"/>
        <v>0.95904925717734812</v>
      </c>
      <c r="ES68" s="306">
        <f t="shared" si="81"/>
        <v>1.0903563124713749</v>
      </c>
      <c r="EW68" s="324"/>
      <c r="EX68" s="335"/>
      <c r="EY68" s="314"/>
      <c r="EZ68" s="314"/>
      <c r="FA68" s="314"/>
      <c r="FB68" s="314"/>
      <c r="FC68" s="328">
        <v>176.87303272970689</v>
      </c>
      <c r="FD68" s="315"/>
      <c r="FE68" s="315"/>
      <c r="FF68" s="315"/>
      <c r="FG68" s="315"/>
      <c r="FH68" s="315"/>
      <c r="FI68" s="315"/>
      <c r="FK68" s="324"/>
      <c r="FL68" s="335"/>
      <c r="FM68" s="314"/>
      <c r="FN68" s="314"/>
      <c r="FO68" s="314"/>
      <c r="FP68" s="314"/>
      <c r="FQ68" s="328">
        <v>152.09666357950175</v>
      </c>
      <c r="FR68" s="315"/>
      <c r="FS68" s="315"/>
      <c r="FT68" s="315"/>
      <c r="FU68" s="315"/>
      <c r="FV68" s="315"/>
      <c r="FW68" s="315"/>
      <c r="FZ68" s="306">
        <f t="shared" si="84"/>
        <v>0</v>
      </c>
      <c r="GA68" s="306">
        <f t="shared" si="85"/>
        <v>0</v>
      </c>
      <c r="GD68" s="306">
        <f t="shared" si="86"/>
        <v>0</v>
      </c>
      <c r="GE68" s="306">
        <f t="shared" si="87"/>
        <v>0</v>
      </c>
      <c r="GI68" s="325">
        <v>3.1365740740740743E-2</v>
      </c>
      <c r="GJ68" s="334">
        <f t="shared" si="183"/>
        <v>45279.031365740739</v>
      </c>
      <c r="GK68" s="316" t="s">
        <v>372</v>
      </c>
      <c r="GL68" s="316">
        <v>6.0000000000000001E-3</v>
      </c>
      <c r="GM68" s="316">
        <v>2.3E-2</v>
      </c>
      <c r="GN68" s="316">
        <v>2.3E-2</v>
      </c>
      <c r="GO68" s="366">
        <v>68.670762631174611</v>
      </c>
      <c r="GP68" s="317">
        <f t="shared" ref="GP68:GP71" si="200">GO68/GN68</f>
        <v>2985.6853317902005</v>
      </c>
      <c r="GQ68" s="317">
        <f t="shared" ref="GQ68:GQ71" si="201">GL68*GP68</f>
        <v>17.914111990741205</v>
      </c>
      <c r="GR68" s="317">
        <f t="shared" si="153"/>
        <v>2.861281776298942</v>
      </c>
      <c r="GS68" s="317">
        <f t="shared" si="154"/>
        <v>3.1213983014170279</v>
      </c>
      <c r="GT68" s="317">
        <f t="shared" si="155"/>
        <v>15.052830214442263</v>
      </c>
      <c r="GU68" s="317">
        <f t="shared" si="156"/>
        <v>21.035510292158232</v>
      </c>
      <c r="GW68" s="325">
        <v>3.1365740740740743E-2</v>
      </c>
      <c r="GX68" s="334">
        <f t="shared" si="184"/>
        <v>45279.031365740739</v>
      </c>
      <c r="GY68" s="316" t="s">
        <v>372</v>
      </c>
      <c r="GZ68" s="316">
        <v>6.0000000000000001E-3</v>
      </c>
      <c r="HA68" s="316">
        <v>2.3E-2</v>
      </c>
      <c r="HB68" s="316">
        <v>2.3E-2</v>
      </c>
      <c r="HC68" s="366">
        <v>60.37134478481817</v>
      </c>
      <c r="HD68" s="317">
        <f t="shared" si="158"/>
        <v>2624.84107760079</v>
      </c>
      <c r="HE68" s="317">
        <f t="shared" si="159"/>
        <v>15.74904646560474</v>
      </c>
      <c r="HF68" s="317">
        <f t="shared" si="160"/>
        <v>2.5154726993674235</v>
      </c>
      <c r="HG68" s="317">
        <f t="shared" si="161"/>
        <v>2.7441520356735531</v>
      </c>
      <c r="HH68" s="317">
        <f t="shared" si="162"/>
        <v>13.233573766237317</v>
      </c>
      <c r="HI68" s="317">
        <f t="shared" si="163"/>
        <v>18.493198501278293</v>
      </c>
      <c r="HK68">
        <v>16.85786461449521</v>
      </c>
      <c r="HL68" s="306">
        <f t="shared" si="88"/>
        <v>21.035510292158232</v>
      </c>
      <c r="HM68" s="306">
        <f t="shared" si="89"/>
        <v>13.233573766237317</v>
      </c>
      <c r="HN68">
        <v>19.795219812475437</v>
      </c>
      <c r="HO68">
        <v>14.165289016346669</v>
      </c>
      <c r="HP68" s="306">
        <f t="shared" si="90"/>
        <v>1.2402904796827947</v>
      </c>
      <c r="HQ68" s="306">
        <f t="shared" si="91"/>
        <v>0.93171525010935241</v>
      </c>
    </row>
    <row r="69" spans="1:225" x14ac:dyDescent="0.25">
      <c r="A69" s="344">
        <v>0.93518518518518523</v>
      </c>
      <c r="B69" s="345">
        <f t="shared" si="44"/>
        <v>45278.935185185182</v>
      </c>
      <c r="C69" s="318" t="s">
        <v>321</v>
      </c>
      <c r="D69" s="318">
        <v>4.0000000000000001E-3</v>
      </c>
      <c r="E69" s="318">
        <v>2E-3</v>
      </c>
      <c r="F69" s="318">
        <v>7.0000000000000001E-3</v>
      </c>
      <c r="G69" s="318">
        <v>37.857140539735873</v>
      </c>
      <c r="H69" s="318">
        <f t="shared" ref="H69:H121" si="202">G69/F69</f>
        <v>5408.1629342479819</v>
      </c>
      <c r="I69" s="318">
        <f>D69*H69</f>
        <v>21.632651736991928</v>
      </c>
      <c r="J69" s="318">
        <f t="shared" ref="J69:J121" si="203">0.001*((G69/(F69+0.001)))</f>
        <v>4.7321425674669841</v>
      </c>
      <c r="K69" s="318">
        <f t="shared" ref="K69:K121" si="204">0.001*((G69/(F69-0.001)))</f>
        <v>6.3095234232893116</v>
      </c>
      <c r="L69" s="318">
        <f t="shared" ref="L69:L121" si="205">I69-J69</f>
        <v>16.900509169524945</v>
      </c>
      <c r="M69" s="318">
        <f t="shared" ref="M69:M121" si="206">I69+K69</f>
        <v>27.942175160281238</v>
      </c>
      <c r="O69" s="344">
        <v>0.93518518518518523</v>
      </c>
      <c r="P69" s="345">
        <f t="shared" ref="P69:P109" si="207">DATE(2023,12,18) + O69</f>
        <v>45278.935185185182</v>
      </c>
      <c r="Q69" s="318" t="s">
        <v>321</v>
      </c>
      <c r="R69" s="318">
        <v>4.0000000000000001E-3</v>
      </c>
      <c r="S69" s="318">
        <v>2E-3</v>
      </c>
      <c r="T69" s="318">
        <v>7.0000000000000001E-3</v>
      </c>
      <c r="U69" s="318">
        <v>28.23431837803858</v>
      </c>
      <c r="V69" s="318">
        <f t="shared" ref="V69:V121" si="208">U69/T69</f>
        <v>4033.4740540055113</v>
      </c>
      <c r="W69" s="318">
        <f>R69*V69</f>
        <v>16.133896216022045</v>
      </c>
      <c r="X69" s="318">
        <f t="shared" ref="X69:X121" si="209">0.001*((U69/(T69+0.001)))</f>
        <v>3.5292897972548225</v>
      </c>
      <c r="Y69" s="318">
        <f t="shared" ref="Y69:Y121" si="210">0.001*((U69/(T69-0.001)))</f>
        <v>4.7057197296730964</v>
      </c>
      <c r="Z69" s="318">
        <f t="shared" ref="Z69:Z121" si="211">W69-X69</f>
        <v>12.604606418767222</v>
      </c>
      <c r="AA69" s="318">
        <f t="shared" ref="AA69:AA121" si="212">W69+Y69</f>
        <v>20.83961594569514</v>
      </c>
      <c r="AC69">
        <v>19.245651675620479</v>
      </c>
      <c r="AD69">
        <f t="shared" ref="AD69:AD121" si="213">MAX(AA69,M69)</f>
        <v>27.942175160281238</v>
      </c>
      <c r="AE69">
        <f t="shared" ref="AE69:AE121" si="214">MIN(L69,Z69)</f>
        <v>12.604606418767222</v>
      </c>
      <c r="AF69">
        <v>24.858966747676455</v>
      </c>
      <c r="AG69">
        <v>15.035665371578499</v>
      </c>
      <c r="AH69" s="306">
        <f t="shared" ref="AH69:AH121" si="215">AD69-AF69</f>
        <v>3.0832084126047832</v>
      </c>
      <c r="AI69" s="306">
        <f t="shared" ref="AI69:AI121" si="216">AG69-AE69</f>
        <v>2.4310589528112772</v>
      </c>
      <c r="AJ69" s="306"/>
      <c r="AM69" s="340">
        <v>0.93388888888888888</v>
      </c>
      <c r="AN69" s="341">
        <f t="shared" si="113"/>
        <v>45278.933888888889</v>
      </c>
      <c r="AO69" s="342" t="s">
        <v>325</v>
      </c>
      <c r="AP69" s="342">
        <v>2.1999999999999999E-2</v>
      </c>
      <c r="AQ69" s="342">
        <v>2.3E-2</v>
      </c>
      <c r="AR69" s="342">
        <v>2.5000000000000001E-2</v>
      </c>
      <c r="AS69" s="352">
        <v>80.899918307776659</v>
      </c>
      <c r="AT69" s="343">
        <f t="shared" si="185"/>
        <v>3235.9967323110664</v>
      </c>
      <c r="AU69" s="343">
        <f t="shared" si="186"/>
        <v>71.191928110843449</v>
      </c>
      <c r="AV69" s="343">
        <f t="shared" si="187"/>
        <v>3.1115353195298714</v>
      </c>
      <c r="AW69" s="343">
        <f t="shared" si="188"/>
        <v>3.3708299294906943</v>
      </c>
      <c r="AX69" s="343">
        <f t="shared" si="189"/>
        <v>68.080392791313571</v>
      </c>
      <c r="AY69" s="343">
        <f t="shared" si="190"/>
        <v>74.562758040334145</v>
      </c>
      <c r="BA69" s="340">
        <v>0.93388888888888888</v>
      </c>
      <c r="BB69" s="341">
        <f t="shared" si="191"/>
        <v>45278.933888888889</v>
      </c>
      <c r="BC69" s="342" t="s">
        <v>325</v>
      </c>
      <c r="BD69" s="342">
        <v>2.1999999999999999E-2</v>
      </c>
      <c r="BE69" s="342">
        <v>2.3E-2</v>
      </c>
      <c r="BF69" s="342">
        <v>2.5000000000000001E-2</v>
      </c>
      <c r="BG69" s="352">
        <v>72.573992404752559</v>
      </c>
      <c r="BH69" s="343">
        <f t="shared" si="192"/>
        <v>2902.959696190102</v>
      </c>
      <c r="BI69" s="343">
        <f t="shared" si="193"/>
        <v>63.865113316182239</v>
      </c>
      <c r="BJ69" s="343">
        <f t="shared" si="194"/>
        <v>2.7913074001827907</v>
      </c>
      <c r="BK69" s="343">
        <f t="shared" si="195"/>
        <v>3.0239163501980233</v>
      </c>
      <c r="BL69" s="343">
        <f t="shared" si="196"/>
        <v>61.073805915999451</v>
      </c>
      <c r="BM69" s="343">
        <f t="shared" si="197"/>
        <v>66.889029666380267</v>
      </c>
      <c r="BO69">
        <v>68.390450881734552</v>
      </c>
      <c r="BP69" s="306">
        <f t="shared" si="94"/>
        <v>74.562758040334145</v>
      </c>
      <c r="BQ69" s="306">
        <f t="shared" si="95"/>
        <v>61.073805915999451</v>
      </c>
      <c r="BR69">
        <v>71.628635109089402</v>
      </c>
      <c r="BS69">
        <v>65.401357748791611</v>
      </c>
      <c r="BT69" s="306">
        <f t="shared" si="96"/>
        <v>2.9341229312447439</v>
      </c>
      <c r="BU69" s="306">
        <f t="shared" si="97"/>
        <v>4.3275518327921603</v>
      </c>
      <c r="DK69" s="184">
        <v>0.93973379629629628</v>
      </c>
      <c r="DL69" s="336">
        <f t="shared" si="76"/>
        <v>45278.939733796295</v>
      </c>
      <c r="DM69" s="141" t="s">
        <v>367</v>
      </c>
      <c r="DN69" s="141">
        <v>1.4E-2</v>
      </c>
      <c r="DO69" s="141">
        <v>2.1000000000000001E-2</v>
      </c>
      <c r="DP69" s="141">
        <v>2.7E-2</v>
      </c>
      <c r="DQ69" s="358">
        <v>54.800054527836011</v>
      </c>
      <c r="DR69" s="198">
        <f t="shared" si="198"/>
        <v>2029.6316491791115</v>
      </c>
      <c r="DS69" s="198">
        <f t="shared" si="199"/>
        <v>28.41484308850756</v>
      </c>
      <c r="DT69" s="198">
        <f t="shared" si="170"/>
        <v>1.9571448045655719</v>
      </c>
      <c r="DU69" s="198">
        <f t="shared" si="171"/>
        <v>2.1076944049167698</v>
      </c>
      <c r="DV69" s="198">
        <f t="shared" si="172"/>
        <v>26.457698283941987</v>
      </c>
      <c r="DW69" s="198">
        <f t="shared" si="173"/>
        <v>30.522537493424331</v>
      </c>
      <c r="DY69" s="184">
        <v>0.93973379629629628</v>
      </c>
      <c r="DZ69" s="336">
        <f t="shared" si="174"/>
        <v>45278.939733796295</v>
      </c>
      <c r="EA69" s="141" t="s">
        <v>367</v>
      </c>
      <c r="EB69" s="141">
        <v>1.4E-2</v>
      </c>
      <c r="EC69" s="141">
        <v>2.1000000000000001E-2</v>
      </c>
      <c r="ED69" s="141">
        <v>2.7E-2</v>
      </c>
      <c r="EE69" s="358">
        <v>51.322317507724428</v>
      </c>
      <c r="EF69" s="198">
        <f t="shared" si="175"/>
        <v>1900.8265743601639</v>
      </c>
      <c r="EG69" s="198">
        <f t="shared" si="176"/>
        <v>26.611572041042297</v>
      </c>
      <c r="EH69" s="198">
        <f t="shared" si="177"/>
        <v>1.8329399109901581</v>
      </c>
      <c r="EI69" s="198">
        <f t="shared" si="178"/>
        <v>1.9739352887586319</v>
      </c>
      <c r="EJ69" s="198">
        <f t="shared" si="179"/>
        <v>24.778632130052138</v>
      </c>
      <c r="EK69" s="198">
        <f t="shared" si="180"/>
        <v>28.585507329800929</v>
      </c>
      <c r="EM69">
        <v>27.626820674032267</v>
      </c>
      <c r="EN69" s="306">
        <f t="shared" ref="EN69:EN106" si="217">MAX(EK69,DW69)</f>
        <v>30.522537493424331</v>
      </c>
      <c r="EO69" s="306">
        <f t="shared" ref="EO69:EO106" si="218">MIN(EJ69,DV69)</f>
        <v>24.778632130052138</v>
      </c>
      <c r="EP69">
        <v>29.676062866886308</v>
      </c>
      <c r="EQ69">
        <v>25.723952923524941</v>
      </c>
      <c r="ER69" s="306">
        <f t="shared" ref="ER69:ER106" si="219">EN69-EP69</f>
        <v>0.84647462653802208</v>
      </c>
      <c r="ES69" s="306">
        <f t="shared" ref="ES69:ES106" si="220">EQ69-EO69</f>
        <v>0.94532079347280273</v>
      </c>
      <c r="EW69" s="324">
        <v>3.1365740740740743E-2</v>
      </c>
      <c r="EX69" s="335">
        <f t="shared" si="181"/>
        <v>45279.031365740739</v>
      </c>
      <c r="EY69" s="314" t="s">
        <v>370</v>
      </c>
      <c r="EZ69" s="314">
        <v>3.0000000000000001E-3</v>
      </c>
      <c r="FA69" s="314">
        <v>3.7999999999999999E-2</v>
      </c>
      <c r="FB69" s="314">
        <v>3.7999999999999999E-2</v>
      </c>
      <c r="FC69" s="328">
        <v>176.87303272970689</v>
      </c>
      <c r="FD69" s="315">
        <f t="shared" ref="FD69:FD71" si="221">FC69/FB69</f>
        <v>4654.5534928870238</v>
      </c>
      <c r="FE69" s="315">
        <f t="shared" ref="FE69:FE71" si="222">EZ69*FD69</f>
        <v>13.963660478661073</v>
      </c>
      <c r="FF69" s="315">
        <f>0.001*((FC69/(FB69+0.001)))</f>
        <v>4.5352059674283822</v>
      </c>
      <c r="FG69" s="315">
        <f>0.001*((FC69/(FB69-0.001)))</f>
        <v>4.7803522359380244</v>
      </c>
      <c r="FH69" s="315">
        <f>FE69-FF69</f>
        <v>9.4284545112326903</v>
      </c>
      <c r="FI69" s="315">
        <f>FE69+FG69</f>
        <v>18.744012714599098</v>
      </c>
      <c r="FK69" s="324">
        <v>3.1365740740740743E-2</v>
      </c>
      <c r="FL69" s="335">
        <f t="shared" ref="FL69:FL71" si="223">DATE(2023,12,19) + FK69</f>
        <v>45279.031365740739</v>
      </c>
      <c r="FM69" s="314" t="s">
        <v>370</v>
      </c>
      <c r="FN69" s="314">
        <v>3.0000000000000001E-3</v>
      </c>
      <c r="FO69" s="314">
        <v>3.7999999999999999E-2</v>
      </c>
      <c r="FP69" s="314">
        <v>3.7999999999999999E-2</v>
      </c>
      <c r="FQ69" s="328">
        <v>152.09666357950175</v>
      </c>
      <c r="FR69" s="315">
        <f t="shared" ref="FR69:FR71" si="224">FQ69/FP69</f>
        <v>4002.5437784079409</v>
      </c>
      <c r="FS69" s="315">
        <f t="shared" ref="FS69:FS71" si="225">FN69*FR69</f>
        <v>12.007631335223822</v>
      </c>
      <c r="FT69" s="315">
        <f>0.001*((FQ69/(FP69+0.001)))</f>
        <v>3.8999144507564552</v>
      </c>
      <c r="FU69" s="315">
        <f>0.001*((FQ69/(FP69-0.001)))</f>
        <v>4.1107206372838307</v>
      </c>
      <c r="FV69" s="315">
        <f>FS69-FT69</f>
        <v>8.1077168844673668</v>
      </c>
      <c r="FW69" s="315">
        <f>FS69+FU69</f>
        <v>16.118351972507654</v>
      </c>
      <c r="FY69">
        <v>13.190915462802515</v>
      </c>
      <c r="FZ69" s="306">
        <f t="shared" ref="FZ69:FZ71" si="226">MAX(FW69,FI69)</f>
        <v>18.744012714599098</v>
      </c>
      <c r="GA69" s="306">
        <f t="shared" ref="GA69:GA71" si="227">MIN(FV69,FH69)</f>
        <v>8.1077168844673668</v>
      </c>
      <c r="GB69">
        <v>17.70672435997815</v>
      </c>
      <c r="GC69">
        <v>8.9066865090717826</v>
      </c>
      <c r="GD69" s="306">
        <f t="shared" ref="GD69:GD71" si="228">FZ69-GB69</f>
        <v>1.0372883546209479</v>
      </c>
      <c r="GE69" s="306">
        <f t="shared" ref="GE69:GE71" si="229">GC69-GA69</f>
        <v>0.79896962460441578</v>
      </c>
      <c r="GI69" s="325"/>
      <c r="GJ69" s="334"/>
      <c r="GK69" s="316"/>
      <c r="GL69" s="316"/>
      <c r="GM69" s="316"/>
      <c r="GN69" s="316"/>
      <c r="GO69" s="366">
        <v>68.670762631174611</v>
      </c>
      <c r="GP69" s="317"/>
      <c r="GQ69" s="317"/>
      <c r="GR69" s="317"/>
      <c r="GS69" s="317"/>
      <c r="GT69" s="317"/>
      <c r="GU69" s="317"/>
      <c r="GW69" s="325"/>
      <c r="GX69" s="334"/>
      <c r="GY69" s="316"/>
      <c r="GZ69" s="316"/>
      <c r="HA69" s="316"/>
      <c r="HB69" s="316"/>
      <c r="HC69" s="366">
        <v>60.37134478481817</v>
      </c>
      <c r="HD69" s="317"/>
      <c r="HE69" s="317"/>
      <c r="HF69" s="317"/>
      <c r="HG69" s="317"/>
      <c r="HH69" s="317"/>
      <c r="HI69" s="317"/>
      <c r="HL69" s="306">
        <f t="shared" ref="HL69:HL71" si="230">MAX(HI69,GU69)</f>
        <v>0</v>
      </c>
      <c r="HM69" s="306">
        <f t="shared" ref="HM69:HM71" si="231">MIN(HH69,GT69)</f>
        <v>0</v>
      </c>
      <c r="HP69" s="306">
        <f t="shared" ref="HP69:HP71" si="232">HL69-HN69</f>
        <v>0</v>
      </c>
      <c r="HQ69" s="306">
        <f t="shared" ref="HQ69:HQ71" si="233">HO69-HM69</f>
        <v>0</v>
      </c>
    </row>
    <row r="70" spans="1:225" x14ac:dyDescent="0.25">
      <c r="A70" s="322">
        <v>0.93524305555555554</v>
      </c>
      <c r="B70" s="339">
        <f t="shared" si="44"/>
        <v>45278.935243055559</v>
      </c>
      <c r="C70" s="309" t="s">
        <v>321</v>
      </c>
      <c r="D70" s="309">
        <v>4.0000000000000001E-3</v>
      </c>
      <c r="E70" s="309">
        <v>3.0000000000000001E-3</v>
      </c>
      <c r="F70" s="309">
        <v>7.0000000000000001E-3</v>
      </c>
      <c r="G70" s="318">
        <v>37.857140539735873</v>
      </c>
      <c r="H70" s="309">
        <f t="shared" si="202"/>
        <v>5408.1629342479819</v>
      </c>
      <c r="I70" s="309">
        <f t="shared" ref="I70:I121" si="234">D70*H70</f>
        <v>21.632651736991928</v>
      </c>
      <c r="J70" s="309">
        <f t="shared" si="203"/>
        <v>4.7321425674669841</v>
      </c>
      <c r="K70" s="309">
        <f t="shared" si="204"/>
        <v>6.3095234232893116</v>
      </c>
      <c r="L70" s="309">
        <f t="shared" si="205"/>
        <v>16.900509169524945</v>
      </c>
      <c r="M70" s="309">
        <f t="shared" si="206"/>
        <v>27.942175160281238</v>
      </c>
      <c r="O70" s="322">
        <v>0.93524305555555554</v>
      </c>
      <c r="P70" s="339">
        <f t="shared" si="207"/>
        <v>45278.935243055559</v>
      </c>
      <c r="Q70" s="309" t="s">
        <v>321</v>
      </c>
      <c r="R70" s="309">
        <v>4.0000000000000001E-3</v>
      </c>
      <c r="S70" s="309">
        <v>3.0000000000000001E-3</v>
      </c>
      <c r="T70" s="309">
        <v>7.0000000000000001E-3</v>
      </c>
      <c r="U70" s="318">
        <v>28.23431837803858</v>
      </c>
      <c r="V70" s="309">
        <f t="shared" si="208"/>
        <v>4033.4740540055113</v>
      </c>
      <c r="W70" s="309">
        <f t="shared" ref="W70:W121" si="235">R70*V70</f>
        <v>16.133896216022045</v>
      </c>
      <c r="X70" s="309">
        <f t="shared" si="209"/>
        <v>3.5292897972548225</v>
      </c>
      <c r="Y70" s="309">
        <f t="shared" si="210"/>
        <v>4.7057197296730964</v>
      </c>
      <c r="Z70" s="309">
        <f t="shared" si="211"/>
        <v>12.604606418767222</v>
      </c>
      <c r="AA70" s="309">
        <f t="shared" si="212"/>
        <v>20.83961594569514</v>
      </c>
      <c r="AC70">
        <v>19.245651675620479</v>
      </c>
      <c r="AD70">
        <f t="shared" si="213"/>
        <v>27.942175160281238</v>
      </c>
      <c r="AE70">
        <f t="shared" si="214"/>
        <v>12.604606418767222</v>
      </c>
      <c r="AF70">
        <v>24.858966747676455</v>
      </c>
      <c r="AG70">
        <v>15.035665371578499</v>
      </c>
      <c r="AH70" s="306">
        <f t="shared" si="215"/>
        <v>3.0832084126047832</v>
      </c>
      <c r="AI70" s="306">
        <f t="shared" si="216"/>
        <v>2.4310589528112772</v>
      </c>
      <c r="AJ70" s="306"/>
      <c r="AM70" s="340">
        <v>0.9340046296296296</v>
      </c>
      <c r="AN70" s="341">
        <f t="shared" si="113"/>
        <v>45278.934004629627</v>
      </c>
      <c r="AO70" s="342" t="s">
        <v>325</v>
      </c>
      <c r="AP70" s="342">
        <v>2.5000000000000001E-2</v>
      </c>
      <c r="AQ70" s="342">
        <v>2.3E-2</v>
      </c>
      <c r="AR70" s="342">
        <v>2.5000000000000001E-2</v>
      </c>
      <c r="AS70" s="352">
        <v>80.899918307776659</v>
      </c>
      <c r="AT70" s="343">
        <f t="shared" si="185"/>
        <v>3235.9967323110664</v>
      </c>
      <c r="AU70" s="343">
        <f t="shared" si="186"/>
        <v>80.899918307776659</v>
      </c>
      <c r="AV70" s="343">
        <f t="shared" si="187"/>
        <v>3.1115353195298714</v>
      </c>
      <c r="AW70" s="343">
        <f t="shared" si="188"/>
        <v>3.3708299294906943</v>
      </c>
      <c r="AX70" s="343">
        <f t="shared" si="189"/>
        <v>77.788382988246781</v>
      </c>
      <c r="AY70" s="343">
        <f t="shared" si="190"/>
        <v>84.270748237267355</v>
      </c>
      <c r="BA70" s="340">
        <v>0.9340046296296296</v>
      </c>
      <c r="BB70" s="341">
        <f t="shared" si="191"/>
        <v>45278.934004629627</v>
      </c>
      <c r="BC70" s="342" t="s">
        <v>325</v>
      </c>
      <c r="BD70" s="342">
        <v>2.5000000000000001E-2</v>
      </c>
      <c r="BE70" s="342">
        <v>2.3E-2</v>
      </c>
      <c r="BF70" s="342">
        <v>2.5000000000000001E-2</v>
      </c>
      <c r="BG70" s="352">
        <v>72.573992404752559</v>
      </c>
      <c r="BH70" s="343">
        <f t="shared" si="192"/>
        <v>2902.959696190102</v>
      </c>
      <c r="BI70" s="343">
        <f t="shared" si="193"/>
        <v>72.573992404752559</v>
      </c>
      <c r="BJ70" s="343">
        <f t="shared" si="194"/>
        <v>2.7913074001827907</v>
      </c>
      <c r="BK70" s="343">
        <f t="shared" si="195"/>
        <v>3.0239163501980233</v>
      </c>
      <c r="BL70" s="343">
        <f t="shared" si="196"/>
        <v>69.782685004569771</v>
      </c>
      <c r="BM70" s="343">
        <f t="shared" si="197"/>
        <v>75.597908754950581</v>
      </c>
      <c r="BO70">
        <v>77.716421456516557</v>
      </c>
      <c r="BP70" s="306">
        <f t="shared" ref="BP70:BP121" si="236">MAX(BM70,AY70)</f>
        <v>84.270748237267355</v>
      </c>
      <c r="BQ70" s="306">
        <f t="shared" ref="BQ70:BQ121" si="237">MIN(BL70,AX70)</f>
        <v>69.782685004569771</v>
      </c>
      <c r="BR70">
        <v>80.954605683871407</v>
      </c>
      <c r="BS70">
        <v>74.727328323573616</v>
      </c>
      <c r="BT70" s="306">
        <f t="shared" ref="BT70:BT121" si="238">BP70-BR70</f>
        <v>3.3161425533959488</v>
      </c>
      <c r="BU70" s="306">
        <f t="shared" ref="BU70:BU121" si="239">BS70-BQ70</f>
        <v>4.9446433190038448</v>
      </c>
      <c r="DK70" s="184">
        <v>0.93980324074074073</v>
      </c>
      <c r="DL70" s="336">
        <f t="shared" si="76"/>
        <v>45278.939803240741</v>
      </c>
      <c r="DM70" s="141" t="s">
        <v>367</v>
      </c>
      <c r="DN70" s="141">
        <v>1.4E-2</v>
      </c>
      <c r="DO70" s="141">
        <v>2.1000000000000001E-2</v>
      </c>
      <c r="DP70" s="141">
        <v>2.7E-2</v>
      </c>
      <c r="DQ70" s="358">
        <v>54.800054527836011</v>
      </c>
      <c r="DR70" s="198">
        <f t="shared" si="198"/>
        <v>2029.6316491791115</v>
      </c>
      <c r="DS70" s="198">
        <f t="shared" si="199"/>
        <v>28.41484308850756</v>
      </c>
      <c r="DT70" s="198">
        <f t="shared" si="170"/>
        <v>1.9571448045655719</v>
      </c>
      <c r="DU70" s="198">
        <f t="shared" si="171"/>
        <v>2.1076944049167698</v>
      </c>
      <c r="DV70" s="198">
        <f t="shared" si="172"/>
        <v>26.457698283941987</v>
      </c>
      <c r="DW70" s="198">
        <f t="shared" si="173"/>
        <v>30.522537493424331</v>
      </c>
      <c r="DY70" s="184">
        <v>0.93980324074074073</v>
      </c>
      <c r="DZ70" s="336">
        <f t="shared" si="174"/>
        <v>45278.939803240741</v>
      </c>
      <c r="EA70" s="141" t="s">
        <v>367</v>
      </c>
      <c r="EB70" s="141">
        <v>1.4E-2</v>
      </c>
      <c r="EC70" s="141">
        <v>2.1000000000000001E-2</v>
      </c>
      <c r="ED70" s="141">
        <v>2.7E-2</v>
      </c>
      <c r="EE70" s="358">
        <v>51.322317507724428</v>
      </c>
      <c r="EF70" s="198">
        <f t="shared" si="175"/>
        <v>1900.8265743601639</v>
      </c>
      <c r="EG70" s="198">
        <f t="shared" si="176"/>
        <v>26.611572041042297</v>
      </c>
      <c r="EH70" s="198">
        <f t="shared" si="177"/>
        <v>1.8329399109901581</v>
      </c>
      <c r="EI70" s="198">
        <f t="shared" si="178"/>
        <v>1.9739352887586319</v>
      </c>
      <c r="EJ70" s="198">
        <f t="shared" si="179"/>
        <v>24.778632130052138</v>
      </c>
      <c r="EK70" s="198">
        <f t="shared" si="180"/>
        <v>28.585507329800929</v>
      </c>
      <c r="EM70">
        <v>27.626820674032267</v>
      </c>
      <c r="EN70" s="306">
        <f t="shared" si="217"/>
        <v>30.522537493424331</v>
      </c>
      <c r="EO70" s="306">
        <f t="shared" si="218"/>
        <v>24.778632130052138</v>
      </c>
      <c r="EP70">
        <v>29.676062866886308</v>
      </c>
      <c r="EQ70">
        <v>25.723952923524941</v>
      </c>
      <c r="ER70" s="306">
        <f t="shared" si="219"/>
        <v>0.84647462653802208</v>
      </c>
      <c r="ES70" s="306">
        <f t="shared" si="220"/>
        <v>0.94532079347280273</v>
      </c>
      <c r="EW70" s="324">
        <v>3.4780092592592592E-2</v>
      </c>
      <c r="EX70" s="335">
        <f t="shared" si="181"/>
        <v>45279.034780092596</v>
      </c>
      <c r="EY70" s="314" t="s">
        <v>370</v>
      </c>
      <c r="EZ70" s="314">
        <v>5.0000000000000001E-3</v>
      </c>
      <c r="FA70" s="314">
        <v>3.7999999999999999E-2</v>
      </c>
      <c r="FB70" s="314">
        <v>3.7999999999999999E-2</v>
      </c>
      <c r="FC70" s="328">
        <v>176.87303272970689</v>
      </c>
      <c r="FD70" s="315">
        <f t="shared" si="221"/>
        <v>4654.5534928870238</v>
      </c>
      <c r="FE70" s="315">
        <f t="shared" si="222"/>
        <v>23.27276746443512</v>
      </c>
      <c r="FF70" s="315">
        <f>0.001*((FC70/(FB70+0.001)))</f>
        <v>4.5352059674283822</v>
      </c>
      <c r="FG70" s="315">
        <f>0.001*((FC70/(FB70-0.001)))</f>
        <v>4.7803522359380244</v>
      </c>
      <c r="FH70" s="315">
        <f>FE70-FF70</f>
        <v>18.737561497006737</v>
      </c>
      <c r="FI70" s="315">
        <f>FE70+FG70</f>
        <v>28.053119700373145</v>
      </c>
      <c r="FK70" s="324">
        <v>3.4780092592592592E-2</v>
      </c>
      <c r="FL70" s="335">
        <f t="shared" si="223"/>
        <v>45279.034780092596</v>
      </c>
      <c r="FM70" s="314" t="s">
        <v>370</v>
      </c>
      <c r="FN70" s="314">
        <v>5.0000000000000001E-3</v>
      </c>
      <c r="FO70" s="314">
        <v>3.7999999999999999E-2</v>
      </c>
      <c r="FP70" s="314">
        <v>3.7999999999999999E-2</v>
      </c>
      <c r="FQ70" s="328">
        <v>152.09666357950175</v>
      </c>
      <c r="FR70" s="315">
        <f t="shared" si="224"/>
        <v>4002.5437784079409</v>
      </c>
      <c r="FS70" s="315">
        <f t="shared" si="225"/>
        <v>20.012718892039704</v>
      </c>
      <c r="FT70" s="315">
        <f>0.001*((FQ70/(FP70+0.001)))</f>
        <v>3.8999144507564552</v>
      </c>
      <c r="FU70" s="315">
        <f>0.001*((FQ70/(FP70-0.001)))</f>
        <v>4.1107206372838307</v>
      </c>
      <c r="FV70" s="315">
        <f>FS70-FT70</f>
        <v>16.112804441283249</v>
      </c>
      <c r="FW70" s="315">
        <f>FS70+FU70</f>
        <v>24.123439529323534</v>
      </c>
      <c r="FY70">
        <v>21.984859104670861</v>
      </c>
      <c r="FZ70" s="306">
        <f t="shared" si="226"/>
        <v>28.053119700373145</v>
      </c>
      <c r="GA70" s="306">
        <f t="shared" si="227"/>
        <v>16.112804441283249</v>
      </c>
      <c r="GB70">
        <v>26.500668001846496</v>
      </c>
      <c r="GC70">
        <v>17.700630150940128</v>
      </c>
      <c r="GD70" s="306">
        <f t="shared" si="228"/>
        <v>1.5524516985266494</v>
      </c>
      <c r="GE70" s="306">
        <f t="shared" si="229"/>
        <v>1.5878257096568795</v>
      </c>
      <c r="GI70" s="325">
        <v>3.4780092592592592E-2</v>
      </c>
      <c r="GJ70" s="334">
        <f t="shared" si="183"/>
        <v>45279.034780092596</v>
      </c>
      <c r="GK70" s="316" t="s">
        <v>372</v>
      </c>
      <c r="GL70" s="316">
        <v>7.0000000000000001E-3</v>
      </c>
      <c r="GM70" s="316">
        <v>2.3E-2</v>
      </c>
      <c r="GN70" s="316">
        <v>2.3E-2</v>
      </c>
      <c r="GO70" s="366">
        <v>68.670762631174611</v>
      </c>
      <c r="GP70" s="317">
        <f t="shared" si="200"/>
        <v>2985.6853317902005</v>
      </c>
      <c r="GQ70" s="317">
        <f t="shared" si="201"/>
        <v>20.899797322531406</v>
      </c>
      <c r="GR70" s="317">
        <f>0.001*((GO70/(GN70+0.001)))</f>
        <v>2.861281776298942</v>
      </c>
      <c r="GS70" s="317">
        <f>0.001*((GO70/(GN70-0.001)))</f>
        <v>3.1213983014170279</v>
      </c>
      <c r="GT70" s="317">
        <f>GQ70-GR70</f>
        <v>18.038515546232464</v>
      </c>
      <c r="GU70" s="317">
        <f>GQ70+GS70</f>
        <v>24.021195623948433</v>
      </c>
      <c r="GW70" s="325">
        <v>3.4780092592592592E-2</v>
      </c>
      <c r="GX70" s="334">
        <f t="shared" ref="GX70:GX71" si="240">DATE(2023,12,19)+GW70</f>
        <v>45279.034780092596</v>
      </c>
      <c r="GY70" s="316" t="s">
        <v>372</v>
      </c>
      <c r="GZ70" s="316">
        <v>7.0000000000000001E-3</v>
      </c>
      <c r="HA70" s="316">
        <v>2.3E-2</v>
      </c>
      <c r="HB70" s="316">
        <v>2.3E-2</v>
      </c>
      <c r="HC70" s="366">
        <v>60.37134478481817</v>
      </c>
      <c r="HD70" s="317">
        <f t="shared" ref="HD70:HD71" si="241">HC70/HB70</f>
        <v>2624.84107760079</v>
      </c>
      <c r="HE70" s="317">
        <f t="shared" ref="HE70:HE71" si="242">GZ70*HD70</f>
        <v>18.37388754320553</v>
      </c>
      <c r="HF70" s="317">
        <f>0.001*((HC70/(HB70+0.001)))</f>
        <v>2.5154726993674235</v>
      </c>
      <c r="HG70" s="317">
        <f>0.001*((HC70/(HB70-0.001)))</f>
        <v>2.7441520356735531</v>
      </c>
      <c r="HH70" s="317">
        <f>HE70-HF70</f>
        <v>15.858414843838107</v>
      </c>
      <c r="HI70" s="317">
        <f>HE70+HG70</f>
        <v>21.118039578879085</v>
      </c>
      <c r="HK70">
        <v>19.667508716911076</v>
      </c>
      <c r="HL70" s="306">
        <f t="shared" si="230"/>
        <v>24.021195623948433</v>
      </c>
      <c r="HM70" s="306">
        <f t="shared" si="231"/>
        <v>15.858414843838107</v>
      </c>
      <c r="HN70">
        <v>22.604863914891304</v>
      </c>
      <c r="HO70">
        <v>16.974933118762536</v>
      </c>
      <c r="HP70" s="306">
        <f t="shared" si="232"/>
        <v>1.416331709057129</v>
      </c>
      <c r="HQ70" s="306">
        <f t="shared" si="233"/>
        <v>1.1165182749244291</v>
      </c>
    </row>
    <row r="71" spans="1:225" x14ac:dyDescent="0.25">
      <c r="A71" s="322">
        <v>0.93532407407407403</v>
      </c>
      <c r="B71" s="339">
        <f t="shared" si="44"/>
        <v>45278.935324074075</v>
      </c>
      <c r="C71" s="309" t="s">
        <v>321</v>
      </c>
      <c r="D71" s="309">
        <v>5.0000000000000001E-3</v>
      </c>
      <c r="E71" s="309">
        <v>5.0000000000000001E-3</v>
      </c>
      <c r="F71" s="309">
        <v>7.0000000000000001E-3</v>
      </c>
      <c r="G71" s="318">
        <v>37.857140539735873</v>
      </c>
      <c r="H71" s="309">
        <f t="shared" si="202"/>
        <v>5408.1629342479819</v>
      </c>
      <c r="I71" s="309">
        <f t="shared" si="234"/>
        <v>27.040814671239911</v>
      </c>
      <c r="J71" s="309">
        <f t="shared" si="203"/>
        <v>4.7321425674669841</v>
      </c>
      <c r="K71" s="309">
        <f t="shared" si="204"/>
        <v>6.3095234232893116</v>
      </c>
      <c r="L71" s="309">
        <f t="shared" si="205"/>
        <v>22.308672103772928</v>
      </c>
      <c r="M71" s="309">
        <f t="shared" si="206"/>
        <v>33.350338094529221</v>
      </c>
      <c r="O71" s="322">
        <v>0.93532407407407403</v>
      </c>
      <c r="P71" s="339">
        <f t="shared" si="207"/>
        <v>45278.935324074075</v>
      </c>
      <c r="Q71" s="309" t="s">
        <v>321</v>
      </c>
      <c r="R71" s="309">
        <v>5.0000000000000001E-3</v>
      </c>
      <c r="S71" s="309">
        <v>5.0000000000000001E-3</v>
      </c>
      <c r="T71" s="309">
        <v>7.0000000000000001E-3</v>
      </c>
      <c r="U71" s="318">
        <v>28.23431837803858</v>
      </c>
      <c r="V71" s="309">
        <f t="shared" si="208"/>
        <v>4033.4740540055113</v>
      </c>
      <c r="W71" s="309">
        <f t="shared" si="235"/>
        <v>20.167370270027558</v>
      </c>
      <c r="X71" s="309">
        <f t="shared" si="209"/>
        <v>3.5292897972548225</v>
      </c>
      <c r="Y71" s="309">
        <f t="shared" si="210"/>
        <v>4.7057197296730964</v>
      </c>
      <c r="Z71" s="309">
        <f t="shared" si="211"/>
        <v>16.638080472772735</v>
      </c>
      <c r="AA71" s="309">
        <f t="shared" si="212"/>
        <v>24.873089999700653</v>
      </c>
      <c r="AC71">
        <v>24.057064594525599</v>
      </c>
      <c r="AD71">
        <f t="shared" si="213"/>
        <v>33.350338094529221</v>
      </c>
      <c r="AE71">
        <f t="shared" si="214"/>
        <v>16.638080472772735</v>
      </c>
      <c r="AF71">
        <v>29.670379666581574</v>
      </c>
      <c r="AG71">
        <v>19.847078290483619</v>
      </c>
      <c r="AH71" s="306">
        <f t="shared" si="215"/>
        <v>3.6799584279476463</v>
      </c>
      <c r="AI71" s="306">
        <f t="shared" si="216"/>
        <v>3.208997817710884</v>
      </c>
      <c r="AJ71" s="306"/>
      <c r="AM71" s="340">
        <v>0.93437500000000007</v>
      </c>
      <c r="AN71" s="341">
        <f t="shared" si="113"/>
        <v>45278.934374999997</v>
      </c>
      <c r="AO71" s="342" t="s">
        <v>325</v>
      </c>
      <c r="AP71" s="342">
        <v>2.8000000000000001E-2</v>
      </c>
      <c r="AQ71" s="342">
        <v>2.5000000000000001E-2</v>
      </c>
      <c r="AR71" s="342">
        <v>2.5000000000000001E-2</v>
      </c>
      <c r="AS71" s="352">
        <v>80.899918307776659</v>
      </c>
      <c r="AT71" s="343">
        <f t="shared" si="185"/>
        <v>3235.9967323110664</v>
      </c>
      <c r="AU71" s="343">
        <f t="shared" si="186"/>
        <v>90.607908504709854</v>
      </c>
      <c r="AV71" s="343">
        <f t="shared" si="187"/>
        <v>3.1115353195298714</v>
      </c>
      <c r="AW71" s="343">
        <f t="shared" si="188"/>
        <v>3.3708299294906943</v>
      </c>
      <c r="AX71" s="343">
        <f t="shared" si="189"/>
        <v>87.496373185179976</v>
      </c>
      <c r="AY71" s="343">
        <f t="shared" si="190"/>
        <v>93.978738434200551</v>
      </c>
      <c r="BA71" s="340">
        <v>0.93437500000000007</v>
      </c>
      <c r="BB71" s="341">
        <f t="shared" si="191"/>
        <v>45278.934374999997</v>
      </c>
      <c r="BC71" s="342" t="s">
        <v>325</v>
      </c>
      <c r="BD71" s="342">
        <v>2.8000000000000001E-2</v>
      </c>
      <c r="BE71" s="342">
        <v>2.5000000000000001E-2</v>
      </c>
      <c r="BF71" s="342">
        <v>2.5000000000000001E-2</v>
      </c>
      <c r="BG71" s="352">
        <v>72.573992404752559</v>
      </c>
      <c r="BH71" s="343">
        <f t="shared" si="192"/>
        <v>2902.959696190102</v>
      </c>
      <c r="BI71" s="343">
        <f t="shared" si="193"/>
        <v>81.282871493322858</v>
      </c>
      <c r="BJ71" s="343">
        <f t="shared" si="194"/>
        <v>2.7913074001827907</v>
      </c>
      <c r="BK71" s="343">
        <f t="shared" si="195"/>
        <v>3.0239163501980233</v>
      </c>
      <c r="BL71" s="343">
        <f t="shared" si="196"/>
        <v>78.49156409314007</v>
      </c>
      <c r="BM71" s="343">
        <f t="shared" si="197"/>
        <v>84.30678784352088</v>
      </c>
      <c r="BO71">
        <v>87.042392031298533</v>
      </c>
      <c r="BP71" s="306">
        <f t="shared" si="236"/>
        <v>93.978738434200551</v>
      </c>
      <c r="BQ71" s="306">
        <f t="shared" si="237"/>
        <v>78.49156409314007</v>
      </c>
      <c r="BR71">
        <v>90.280576258653383</v>
      </c>
      <c r="BS71">
        <v>84.053298898355592</v>
      </c>
      <c r="BT71" s="306">
        <f t="shared" si="238"/>
        <v>3.6981621755471679</v>
      </c>
      <c r="BU71" s="306">
        <f t="shared" si="239"/>
        <v>5.5617348052155222</v>
      </c>
      <c r="DK71" s="184">
        <v>0.93991898148148145</v>
      </c>
      <c r="DL71" s="336">
        <f t="shared" si="76"/>
        <v>45278.939918981479</v>
      </c>
      <c r="DM71" s="141" t="s">
        <v>367</v>
      </c>
      <c r="DN71" s="141">
        <v>1.4999999999999999E-2</v>
      </c>
      <c r="DO71" s="141">
        <v>2.1000000000000001E-2</v>
      </c>
      <c r="DP71" s="141">
        <v>2.7E-2</v>
      </c>
      <c r="DQ71" s="358">
        <v>54.800054527836011</v>
      </c>
      <c r="DR71" s="198">
        <f t="shared" si="198"/>
        <v>2029.6316491791115</v>
      </c>
      <c r="DS71" s="198">
        <f t="shared" si="199"/>
        <v>30.444474737686672</v>
      </c>
      <c r="DT71" s="198">
        <f t="shared" si="170"/>
        <v>1.9571448045655719</v>
      </c>
      <c r="DU71" s="198">
        <f t="shared" si="171"/>
        <v>2.1076944049167698</v>
      </c>
      <c r="DV71" s="198">
        <f t="shared" si="172"/>
        <v>28.487329933121099</v>
      </c>
      <c r="DW71" s="198">
        <f t="shared" si="173"/>
        <v>32.552169142603439</v>
      </c>
      <c r="DY71" s="184">
        <v>0.93991898148148145</v>
      </c>
      <c r="DZ71" s="336">
        <f t="shared" si="174"/>
        <v>45278.939918981479</v>
      </c>
      <c r="EA71" s="141" t="s">
        <v>367</v>
      </c>
      <c r="EB71" s="141">
        <v>1.4999999999999999E-2</v>
      </c>
      <c r="EC71" s="141">
        <v>2.1000000000000001E-2</v>
      </c>
      <c r="ED71" s="141">
        <v>2.7E-2</v>
      </c>
      <c r="EE71" s="358">
        <v>51.322317507724428</v>
      </c>
      <c r="EF71" s="198">
        <f t="shared" si="175"/>
        <v>1900.8265743601639</v>
      </c>
      <c r="EG71" s="198">
        <f t="shared" si="176"/>
        <v>28.512398615402457</v>
      </c>
      <c r="EH71" s="198">
        <f t="shared" si="177"/>
        <v>1.8329399109901581</v>
      </c>
      <c r="EI71" s="198">
        <f t="shared" si="178"/>
        <v>1.9739352887586319</v>
      </c>
      <c r="EJ71" s="198">
        <f t="shared" si="179"/>
        <v>26.679458704412298</v>
      </c>
      <c r="EK71" s="198">
        <f t="shared" si="180"/>
        <v>30.486333904161089</v>
      </c>
      <c r="EM71">
        <v>29.600165007891714</v>
      </c>
      <c r="EN71" s="306">
        <f t="shared" si="217"/>
        <v>32.552169142603439</v>
      </c>
      <c r="EO71" s="306">
        <f t="shared" si="218"/>
        <v>26.679458704412298</v>
      </c>
      <c r="EP71">
        <v>31.649407200745756</v>
      </c>
      <c r="EQ71">
        <v>27.697297257384388</v>
      </c>
      <c r="ER71" s="306">
        <f t="shared" si="219"/>
        <v>0.90276194185768333</v>
      </c>
      <c r="ES71" s="306">
        <f t="shared" si="220"/>
        <v>1.0178385529720906</v>
      </c>
      <c r="EW71" s="324">
        <v>3.8310185185185183E-2</v>
      </c>
      <c r="EX71" s="335">
        <f t="shared" si="181"/>
        <v>45279.038310185184</v>
      </c>
      <c r="EY71" s="314" t="s">
        <v>370</v>
      </c>
      <c r="EZ71" s="314">
        <v>4.0000000000000001E-3</v>
      </c>
      <c r="FA71" s="314">
        <v>3.7999999999999999E-2</v>
      </c>
      <c r="FB71" s="314">
        <v>3.7999999999999999E-2</v>
      </c>
      <c r="FC71" s="328">
        <v>176.87303272970689</v>
      </c>
      <c r="FD71" s="315">
        <f t="shared" si="221"/>
        <v>4654.5534928870238</v>
      </c>
      <c r="FE71" s="315">
        <f t="shared" si="222"/>
        <v>18.618213971548094</v>
      </c>
      <c r="FF71" s="315">
        <f>0.001*((FC71/(FB71+0.001)))</f>
        <v>4.5352059674283822</v>
      </c>
      <c r="FG71" s="315">
        <f>0.001*((FC71/(FB71-0.001)))</f>
        <v>4.7803522359380244</v>
      </c>
      <c r="FH71" s="315">
        <f>FE71-FF71</f>
        <v>14.083008004119712</v>
      </c>
      <c r="FI71" s="315">
        <f>FE71+FG71</f>
        <v>23.39856620748612</v>
      </c>
      <c r="FK71" s="324">
        <v>3.8310185185185183E-2</v>
      </c>
      <c r="FL71" s="335">
        <f t="shared" si="223"/>
        <v>45279.038310185184</v>
      </c>
      <c r="FM71" s="314" t="s">
        <v>370</v>
      </c>
      <c r="FN71" s="314">
        <v>4.0000000000000001E-3</v>
      </c>
      <c r="FO71" s="314">
        <v>3.7999999999999999E-2</v>
      </c>
      <c r="FP71" s="314">
        <v>3.7999999999999999E-2</v>
      </c>
      <c r="FQ71" s="328">
        <v>152.09666357950175</v>
      </c>
      <c r="FR71" s="315">
        <f t="shared" si="224"/>
        <v>4002.5437784079409</v>
      </c>
      <c r="FS71" s="315">
        <f t="shared" si="225"/>
        <v>16.010175113631764</v>
      </c>
      <c r="FT71" s="315">
        <f>0.001*((FQ71/(FP71+0.001)))</f>
        <v>3.8999144507564552</v>
      </c>
      <c r="FU71" s="315">
        <f>0.001*((FQ71/(FP71-0.001)))</f>
        <v>4.1107206372838307</v>
      </c>
      <c r="FV71" s="315">
        <f>FS71-FT71</f>
        <v>12.110260662875309</v>
      </c>
      <c r="FW71" s="315">
        <f>FS71+FU71</f>
        <v>20.120895750915594</v>
      </c>
      <c r="FY71">
        <v>17.587887283736688</v>
      </c>
      <c r="FZ71" s="306">
        <f t="shared" si="226"/>
        <v>23.39856620748612</v>
      </c>
      <c r="GA71" s="306">
        <f t="shared" si="227"/>
        <v>12.110260662875309</v>
      </c>
      <c r="GB71">
        <v>22.103696180912323</v>
      </c>
      <c r="GC71">
        <v>13.303658330005955</v>
      </c>
      <c r="GD71" s="306">
        <f t="shared" si="228"/>
        <v>1.2948700265737969</v>
      </c>
      <c r="GE71" s="306">
        <f t="shared" si="229"/>
        <v>1.1933976671306468</v>
      </c>
      <c r="GI71" s="325">
        <v>3.8310185185185183E-2</v>
      </c>
      <c r="GJ71" s="334">
        <f t="shared" si="183"/>
        <v>45279.038310185184</v>
      </c>
      <c r="GK71" s="316" t="s">
        <v>372</v>
      </c>
      <c r="GL71" s="316">
        <v>5.0000000000000001E-3</v>
      </c>
      <c r="GM71" s="316">
        <v>2.3E-2</v>
      </c>
      <c r="GN71" s="316">
        <v>2.3E-2</v>
      </c>
      <c r="GO71" s="366">
        <v>68.670762631174611</v>
      </c>
      <c r="GP71" s="317">
        <f t="shared" si="200"/>
        <v>2985.6853317902005</v>
      </c>
      <c r="GQ71" s="317">
        <f t="shared" si="201"/>
        <v>14.928426658951002</v>
      </c>
      <c r="GR71" s="317">
        <f>0.001*((GO71/(GN71+0.001)))</f>
        <v>2.861281776298942</v>
      </c>
      <c r="GS71" s="317">
        <f>0.001*((GO71/(GN71-0.001)))</f>
        <v>3.1213983014170279</v>
      </c>
      <c r="GT71" s="317">
        <f>GQ71-GR71</f>
        <v>12.067144882652061</v>
      </c>
      <c r="GU71" s="317">
        <f>GQ71+GS71</f>
        <v>18.049824960368031</v>
      </c>
      <c r="GW71" s="325">
        <v>3.8310185185185183E-2</v>
      </c>
      <c r="GX71" s="334">
        <f t="shared" si="240"/>
        <v>45279.038310185184</v>
      </c>
      <c r="GY71" s="316" t="s">
        <v>372</v>
      </c>
      <c r="GZ71" s="316">
        <v>5.0000000000000001E-3</v>
      </c>
      <c r="HA71" s="316">
        <v>2.3E-2</v>
      </c>
      <c r="HB71" s="316">
        <v>2.3E-2</v>
      </c>
      <c r="HC71" s="366">
        <v>60.37134478481817</v>
      </c>
      <c r="HD71" s="317">
        <f t="shared" si="241"/>
        <v>2624.84107760079</v>
      </c>
      <c r="HE71" s="317">
        <f t="shared" si="242"/>
        <v>13.124205388003951</v>
      </c>
      <c r="HF71" s="317">
        <f>0.001*((HC71/(HB71+0.001)))</f>
        <v>2.5154726993674235</v>
      </c>
      <c r="HG71" s="317">
        <f>0.001*((HC71/(HB71-0.001)))</f>
        <v>2.7441520356735531</v>
      </c>
      <c r="HH71" s="317">
        <f>HE71-HF71</f>
        <v>10.608732688636527</v>
      </c>
      <c r="HI71" s="317">
        <f>HE71+HG71</f>
        <v>15.868357423677503</v>
      </c>
      <c r="HK71">
        <v>14.04822051207934</v>
      </c>
      <c r="HL71" s="306">
        <f t="shared" si="230"/>
        <v>18.049824960368031</v>
      </c>
      <c r="HM71" s="306">
        <f t="shared" si="231"/>
        <v>10.608732688636527</v>
      </c>
      <c r="HN71">
        <v>16.985575710059564</v>
      </c>
      <c r="HO71">
        <v>11.355644913930799</v>
      </c>
      <c r="HP71" s="306">
        <f t="shared" si="232"/>
        <v>1.0642492503084675</v>
      </c>
      <c r="HQ71" s="306">
        <f t="shared" si="233"/>
        <v>0.74691222529427215</v>
      </c>
    </row>
    <row r="72" spans="1:225" x14ac:dyDescent="0.25">
      <c r="A72" s="322">
        <v>0.93541666666666667</v>
      </c>
      <c r="B72" s="339">
        <f t="shared" si="44"/>
        <v>45278.935416666667</v>
      </c>
      <c r="C72" s="309" t="s">
        <v>321</v>
      </c>
      <c r="D72" s="309">
        <v>6.0000000000000001E-3</v>
      </c>
      <c r="E72" s="309">
        <v>6.0000000000000001E-3</v>
      </c>
      <c r="F72" s="309">
        <v>7.0000000000000001E-3</v>
      </c>
      <c r="G72" s="318">
        <v>37.857140539735873</v>
      </c>
      <c r="H72" s="309">
        <f t="shared" si="202"/>
        <v>5408.1629342479819</v>
      </c>
      <c r="I72" s="309">
        <f t="shared" si="234"/>
        <v>32.44897760548789</v>
      </c>
      <c r="J72" s="309">
        <f t="shared" si="203"/>
        <v>4.7321425674669841</v>
      </c>
      <c r="K72" s="309">
        <f t="shared" si="204"/>
        <v>6.3095234232893116</v>
      </c>
      <c r="L72" s="309">
        <f t="shared" si="205"/>
        <v>27.716835038020907</v>
      </c>
      <c r="M72" s="309">
        <f t="shared" si="206"/>
        <v>38.758501028777204</v>
      </c>
      <c r="O72" s="322">
        <v>0.93541666666666667</v>
      </c>
      <c r="P72" s="339">
        <f t="shared" si="207"/>
        <v>45278.935416666667</v>
      </c>
      <c r="Q72" s="309" t="s">
        <v>321</v>
      </c>
      <c r="R72" s="309">
        <v>6.0000000000000001E-3</v>
      </c>
      <c r="S72" s="309">
        <v>6.0000000000000001E-3</v>
      </c>
      <c r="T72" s="309">
        <v>7.0000000000000001E-3</v>
      </c>
      <c r="U72" s="318">
        <v>28.23431837803858</v>
      </c>
      <c r="V72" s="309">
        <f t="shared" si="208"/>
        <v>4033.4740540055113</v>
      </c>
      <c r="W72" s="309">
        <f t="shared" si="235"/>
        <v>24.200844324033067</v>
      </c>
      <c r="X72" s="309">
        <f t="shared" si="209"/>
        <v>3.5292897972548225</v>
      </c>
      <c r="Y72" s="309">
        <f t="shared" si="210"/>
        <v>4.7057197296730964</v>
      </c>
      <c r="Z72" s="309">
        <f t="shared" si="211"/>
        <v>20.671554526778245</v>
      </c>
      <c r="AA72" s="309">
        <f t="shared" si="212"/>
        <v>28.906564053706163</v>
      </c>
      <c r="AC72">
        <v>28.868477513430722</v>
      </c>
      <c r="AD72">
        <f t="shared" si="213"/>
        <v>38.758501028777204</v>
      </c>
      <c r="AE72">
        <f t="shared" si="214"/>
        <v>20.671554526778245</v>
      </c>
      <c r="AF72">
        <v>34.481792585486694</v>
      </c>
      <c r="AG72">
        <v>24.658491209388743</v>
      </c>
      <c r="AH72" s="306">
        <f t="shared" si="215"/>
        <v>4.2767084432905094</v>
      </c>
      <c r="AI72" s="306">
        <f t="shared" si="216"/>
        <v>3.9869366826104979</v>
      </c>
      <c r="AJ72" s="306"/>
      <c r="AM72" s="340">
        <v>0.93479166666666658</v>
      </c>
      <c r="AN72" s="341">
        <f t="shared" si="113"/>
        <v>45278.934791666667</v>
      </c>
      <c r="AO72" s="342" t="s">
        <v>325</v>
      </c>
      <c r="AP72" s="342">
        <v>2.5000000000000001E-2</v>
      </c>
      <c r="AQ72" s="342">
        <v>2.5000000000000001E-2</v>
      </c>
      <c r="AR72" s="342">
        <v>2.5000000000000001E-2</v>
      </c>
      <c r="AS72" s="352">
        <v>80.899918307776659</v>
      </c>
      <c r="AT72" s="343">
        <f t="shared" si="185"/>
        <v>3235.9967323110664</v>
      </c>
      <c r="AU72" s="343">
        <f t="shared" si="186"/>
        <v>80.899918307776659</v>
      </c>
      <c r="AV72" s="343">
        <f t="shared" si="187"/>
        <v>3.1115353195298714</v>
      </c>
      <c r="AW72" s="343">
        <f t="shared" si="188"/>
        <v>3.3708299294906943</v>
      </c>
      <c r="AX72" s="343">
        <f t="shared" si="189"/>
        <v>77.788382988246781</v>
      </c>
      <c r="AY72" s="343">
        <f t="shared" si="190"/>
        <v>84.270748237267355</v>
      </c>
      <c r="BA72" s="340">
        <v>0.93479166666666658</v>
      </c>
      <c r="BB72" s="341">
        <f t="shared" si="191"/>
        <v>45278.934791666667</v>
      </c>
      <c r="BC72" s="342" t="s">
        <v>325</v>
      </c>
      <c r="BD72" s="342">
        <v>2.5000000000000001E-2</v>
      </c>
      <c r="BE72" s="342">
        <v>2.5000000000000001E-2</v>
      </c>
      <c r="BF72" s="342">
        <v>2.5000000000000001E-2</v>
      </c>
      <c r="BG72" s="352">
        <v>72.573992404752559</v>
      </c>
      <c r="BH72" s="343">
        <f t="shared" si="192"/>
        <v>2902.959696190102</v>
      </c>
      <c r="BI72" s="343">
        <f t="shared" si="193"/>
        <v>72.573992404752559</v>
      </c>
      <c r="BJ72" s="343">
        <f t="shared" si="194"/>
        <v>2.7913074001827907</v>
      </c>
      <c r="BK72" s="343">
        <f t="shared" si="195"/>
        <v>3.0239163501980233</v>
      </c>
      <c r="BL72" s="343">
        <f t="shared" si="196"/>
        <v>69.782685004569771</v>
      </c>
      <c r="BM72" s="343">
        <f t="shared" si="197"/>
        <v>75.597908754950581</v>
      </c>
      <c r="BO72">
        <v>77.716421456516557</v>
      </c>
      <c r="BP72" s="306">
        <f t="shared" si="236"/>
        <v>84.270748237267355</v>
      </c>
      <c r="BQ72" s="306">
        <f t="shared" si="237"/>
        <v>69.782685004569771</v>
      </c>
      <c r="BR72">
        <v>80.954605683871407</v>
      </c>
      <c r="BS72">
        <v>74.727328323573616</v>
      </c>
      <c r="BT72" s="306">
        <f t="shared" si="238"/>
        <v>3.3161425533959488</v>
      </c>
      <c r="BU72" s="306">
        <f t="shared" si="239"/>
        <v>4.9446433190038448</v>
      </c>
      <c r="DK72" s="184">
        <v>0.94040509259259253</v>
      </c>
      <c r="DL72" s="336">
        <f t="shared" si="76"/>
        <v>45278.940405092595</v>
      </c>
      <c r="DM72" s="141" t="s">
        <v>367</v>
      </c>
      <c r="DN72" s="141">
        <v>1.7000000000000001E-2</v>
      </c>
      <c r="DO72" s="141">
        <v>2.7E-2</v>
      </c>
      <c r="DP72" s="141">
        <v>2.7E-2</v>
      </c>
      <c r="DQ72" s="358">
        <v>54.800054527836011</v>
      </c>
      <c r="DR72" s="198">
        <f t="shared" si="198"/>
        <v>2029.6316491791115</v>
      </c>
      <c r="DS72" s="198">
        <f t="shared" si="199"/>
        <v>34.503738036044901</v>
      </c>
      <c r="DT72" s="198">
        <f t="shared" si="170"/>
        <v>1.9571448045655719</v>
      </c>
      <c r="DU72" s="198">
        <f t="shared" si="171"/>
        <v>2.1076944049167698</v>
      </c>
      <c r="DV72" s="198">
        <f t="shared" si="172"/>
        <v>32.546593231479328</v>
      </c>
      <c r="DW72" s="198">
        <f t="shared" si="173"/>
        <v>36.611432440961671</v>
      </c>
      <c r="DY72" s="184">
        <v>0.94040509259259253</v>
      </c>
      <c r="DZ72" s="336">
        <f t="shared" si="174"/>
        <v>45278.940405092595</v>
      </c>
      <c r="EA72" s="141" t="s">
        <v>367</v>
      </c>
      <c r="EB72" s="141">
        <v>1.7000000000000001E-2</v>
      </c>
      <c r="EC72" s="141">
        <v>2.7E-2</v>
      </c>
      <c r="ED72" s="141">
        <v>2.7E-2</v>
      </c>
      <c r="EE72" s="358">
        <v>51.322317507724428</v>
      </c>
      <c r="EF72" s="198">
        <f t="shared" si="175"/>
        <v>1900.8265743601639</v>
      </c>
      <c r="EG72" s="198">
        <f t="shared" si="176"/>
        <v>32.314051764122787</v>
      </c>
      <c r="EH72" s="198">
        <f t="shared" si="177"/>
        <v>1.8329399109901581</v>
      </c>
      <c r="EI72" s="198">
        <f t="shared" si="178"/>
        <v>1.9739352887586319</v>
      </c>
      <c r="EJ72" s="198">
        <f t="shared" si="179"/>
        <v>30.481111853132628</v>
      </c>
      <c r="EK72" s="198">
        <f t="shared" si="180"/>
        <v>34.287987052881419</v>
      </c>
      <c r="EM72">
        <v>33.546853675610613</v>
      </c>
      <c r="EN72" s="306">
        <f t="shared" si="217"/>
        <v>36.611432440961671</v>
      </c>
      <c r="EO72" s="306">
        <f t="shared" si="218"/>
        <v>30.481111853132628</v>
      </c>
      <c r="EP72">
        <v>35.596095868464658</v>
      </c>
      <c r="EQ72">
        <v>31.643985925103287</v>
      </c>
      <c r="ER72" s="306">
        <f t="shared" si="219"/>
        <v>1.0153365724970129</v>
      </c>
      <c r="ES72" s="306">
        <f t="shared" si="220"/>
        <v>1.1628740719706592</v>
      </c>
    </row>
    <row r="73" spans="1:225" x14ac:dyDescent="0.25">
      <c r="A73" s="322">
        <v>0.93555555555555558</v>
      </c>
      <c r="B73" s="339">
        <f t="shared" si="44"/>
        <v>45278.935555555552</v>
      </c>
      <c r="C73" s="309" t="s">
        <v>321</v>
      </c>
      <c r="D73" s="309">
        <v>6.0000000000000001E-3</v>
      </c>
      <c r="E73" s="309">
        <v>7.0000000000000001E-3</v>
      </c>
      <c r="F73" s="309">
        <v>7.0000000000000001E-3</v>
      </c>
      <c r="G73" s="318">
        <v>37.857140539735873</v>
      </c>
      <c r="H73" s="309">
        <f t="shared" si="202"/>
        <v>5408.1629342479819</v>
      </c>
      <c r="I73" s="309">
        <f t="shared" si="234"/>
        <v>32.44897760548789</v>
      </c>
      <c r="J73" s="309">
        <f t="shared" si="203"/>
        <v>4.7321425674669841</v>
      </c>
      <c r="K73" s="309">
        <f t="shared" si="204"/>
        <v>6.3095234232893116</v>
      </c>
      <c r="L73" s="309">
        <f t="shared" si="205"/>
        <v>27.716835038020907</v>
      </c>
      <c r="M73" s="309">
        <f t="shared" si="206"/>
        <v>38.758501028777204</v>
      </c>
      <c r="O73" s="322">
        <v>0.93555555555555558</v>
      </c>
      <c r="P73" s="339">
        <f t="shared" si="207"/>
        <v>45278.935555555552</v>
      </c>
      <c r="Q73" s="309" t="s">
        <v>321</v>
      </c>
      <c r="R73" s="309">
        <v>6.0000000000000001E-3</v>
      </c>
      <c r="S73" s="309">
        <v>7.0000000000000001E-3</v>
      </c>
      <c r="T73" s="309">
        <v>7.0000000000000001E-3</v>
      </c>
      <c r="U73" s="318">
        <v>28.23431837803858</v>
      </c>
      <c r="V73" s="309">
        <f t="shared" si="208"/>
        <v>4033.4740540055113</v>
      </c>
      <c r="W73" s="309">
        <f t="shared" si="235"/>
        <v>24.200844324033067</v>
      </c>
      <c r="X73" s="309">
        <f t="shared" si="209"/>
        <v>3.5292897972548225</v>
      </c>
      <c r="Y73" s="309">
        <f t="shared" si="210"/>
        <v>4.7057197296730964</v>
      </c>
      <c r="Z73" s="309">
        <f t="shared" si="211"/>
        <v>20.671554526778245</v>
      </c>
      <c r="AA73" s="309">
        <f t="shared" si="212"/>
        <v>28.906564053706163</v>
      </c>
      <c r="AC73">
        <v>28.868477513430722</v>
      </c>
      <c r="AD73">
        <f t="shared" si="213"/>
        <v>38.758501028777204</v>
      </c>
      <c r="AE73">
        <f t="shared" si="214"/>
        <v>20.671554526778245</v>
      </c>
      <c r="AF73">
        <v>34.481792585486694</v>
      </c>
      <c r="AG73">
        <v>24.658491209388743</v>
      </c>
      <c r="AH73" s="306">
        <f t="shared" si="215"/>
        <v>4.2767084432905094</v>
      </c>
      <c r="AI73" s="306">
        <f t="shared" si="216"/>
        <v>3.9869366826104979</v>
      </c>
      <c r="AJ73" s="306"/>
      <c r="AM73" s="340">
        <v>0.93512731481481481</v>
      </c>
      <c r="AN73" s="341">
        <f t="shared" si="113"/>
        <v>45278.935127314813</v>
      </c>
      <c r="AO73" s="342" t="s">
        <v>325</v>
      </c>
      <c r="AP73" s="342">
        <v>2.5000000000000001E-2</v>
      </c>
      <c r="AQ73" s="342">
        <v>2.5000000000000001E-2</v>
      </c>
      <c r="AR73" s="342">
        <v>2.5000000000000001E-2</v>
      </c>
      <c r="AS73" s="352">
        <v>80.899918307776659</v>
      </c>
      <c r="AT73" s="343">
        <f t="shared" si="185"/>
        <v>3235.9967323110664</v>
      </c>
      <c r="AU73" s="343">
        <f t="shared" si="186"/>
        <v>80.899918307776659</v>
      </c>
      <c r="AV73" s="343">
        <f t="shared" si="187"/>
        <v>3.1115353195298714</v>
      </c>
      <c r="AW73" s="343">
        <f t="shared" si="188"/>
        <v>3.3708299294906943</v>
      </c>
      <c r="AX73" s="343">
        <f t="shared" si="189"/>
        <v>77.788382988246781</v>
      </c>
      <c r="AY73" s="343">
        <f t="shared" si="190"/>
        <v>84.270748237267355</v>
      </c>
      <c r="BA73" s="340">
        <v>0.93512731481481481</v>
      </c>
      <c r="BB73" s="341">
        <f t="shared" si="191"/>
        <v>45278.935127314813</v>
      </c>
      <c r="BC73" s="342" t="s">
        <v>325</v>
      </c>
      <c r="BD73" s="342">
        <v>2.5000000000000001E-2</v>
      </c>
      <c r="BE73" s="342">
        <v>2.5000000000000001E-2</v>
      </c>
      <c r="BF73" s="342">
        <v>2.5000000000000001E-2</v>
      </c>
      <c r="BG73" s="352">
        <v>72.573992404752559</v>
      </c>
      <c r="BH73" s="343">
        <f t="shared" si="192"/>
        <v>2902.959696190102</v>
      </c>
      <c r="BI73" s="343">
        <f t="shared" si="193"/>
        <v>72.573992404752559</v>
      </c>
      <c r="BJ73" s="343">
        <f t="shared" si="194"/>
        <v>2.7913074001827907</v>
      </c>
      <c r="BK73" s="343">
        <f t="shared" si="195"/>
        <v>3.0239163501980233</v>
      </c>
      <c r="BL73" s="343">
        <f t="shared" si="196"/>
        <v>69.782685004569771</v>
      </c>
      <c r="BM73" s="343">
        <f t="shared" si="197"/>
        <v>75.597908754950581</v>
      </c>
      <c r="BO73">
        <v>77.716421456516557</v>
      </c>
      <c r="BP73" s="306">
        <f t="shared" si="236"/>
        <v>84.270748237267355</v>
      </c>
      <c r="BQ73" s="306">
        <f t="shared" si="237"/>
        <v>69.782685004569771</v>
      </c>
      <c r="BR73">
        <v>80.954605683871407</v>
      </c>
      <c r="BS73">
        <v>74.727328323573616</v>
      </c>
      <c r="BT73" s="306">
        <f t="shared" si="238"/>
        <v>3.3161425533959488</v>
      </c>
      <c r="BU73" s="306">
        <f t="shared" si="239"/>
        <v>4.9446433190038448</v>
      </c>
      <c r="DK73" s="184">
        <v>0.94112268518518516</v>
      </c>
      <c r="DL73" s="336">
        <f t="shared" si="76"/>
        <v>45278.941122685188</v>
      </c>
      <c r="DM73" s="141" t="s">
        <v>367</v>
      </c>
      <c r="DN73" s="141">
        <v>1.7000000000000001E-2</v>
      </c>
      <c r="DO73" s="141">
        <v>2.7E-2</v>
      </c>
      <c r="DP73" s="141">
        <v>2.7E-2</v>
      </c>
      <c r="DQ73" s="358">
        <v>54.800054527836011</v>
      </c>
      <c r="DR73" s="198">
        <f t="shared" si="198"/>
        <v>2029.6316491791115</v>
      </c>
      <c r="DS73" s="198">
        <f t="shared" si="199"/>
        <v>34.503738036044901</v>
      </c>
      <c r="DT73" s="198">
        <f t="shared" si="170"/>
        <v>1.9571448045655719</v>
      </c>
      <c r="DU73" s="198">
        <f t="shared" si="171"/>
        <v>2.1076944049167698</v>
      </c>
      <c r="DV73" s="198">
        <f t="shared" si="172"/>
        <v>32.546593231479328</v>
      </c>
      <c r="DW73" s="198">
        <f t="shared" si="173"/>
        <v>36.611432440961671</v>
      </c>
      <c r="DY73" s="184">
        <v>0.94112268518518516</v>
      </c>
      <c r="DZ73" s="336">
        <f t="shared" si="174"/>
        <v>45278.941122685188</v>
      </c>
      <c r="EA73" s="141" t="s">
        <v>367</v>
      </c>
      <c r="EB73" s="141">
        <v>1.7000000000000001E-2</v>
      </c>
      <c r="EC73" s="141">
        <v>2.7E-2</v>
      </c>
      <c r="ED73" s="141">
        <v>2.7E-2</v>
      </c>
      <c r="EE73" s="358">
        <v>51.322317507724428</v>
      </c>
      <c r="EF73" s="198">
        <f t="shared" si="175"/>
        <v>1900.8265743601639</v>
      </c>
      <c r="EG73" s="198">
        <f t="shared" si="176"/>
        <v>32.314051764122787</v>
      </c>
      <c r="EH73" s="198">
        <f t="shared" si="177"/>
        <v>1.8329399109901581</v>
      </c>
      <c r="EI73" s="198">
        <f t="shared" si="178"/>
        <v>1.9739352887586319</v>
      </c>
      <c r="EJ73" s="198">
        <f t="shared" si="179"/>
        <v>30.481111853132628</v>
      </c>
      <c r="EK73" s="198">
        <f t="shared" si="180"/>
        <v>34.287987052881419</v>
      </c>
      <c r="EM73">
        <v>33.546853675610613</v>
      </c>
      <c r="EN73" s="306">
        <f t="shared" si="217"/>
        <v>36.611432440961671</v>
      </c>
      <c r="EO73" s="306">
        <f t="shared" si="218"/>
        <v>30.481111853132628</v>
      </c>
      <c r="EP73">
        <v>35.596095868464658</v>
      </c>
      <c r="EQ73">
        <v>31.643985925103287</v>
      </c>
      <c r="ER73" s="306">
        <f t="shared" si="219"/>
        <v>1.0153365724970129</v>
      </c>
      <c r="ES73" s="306">
        <f t="shared" si="220"/>
        <v>1.1628740719706592</v>
      </c>
    </row>
    <row r="74" spans="1:225" x14ac:dyDescent="0.25">
      <c r="A74" s="322">
        <v>0.93564814814814812</v>
      </c>
      <c r="B74" s="339">
        <f t="shared" si="44"/>
        <v>45278.935648148145</v>
      </c>
      <c r="C74" s="309" t="s">
        <v>321</v>
      </c>
      <c r="D74" s="309">
        <v>5.0000000000000001E-3</v>
      </c>
      <c r="E74" s="309">
        <v>7.0000000000000001E-3</v>
      </c>
      <c r="F74" s="309">
        <v>7.0000000000000001E-3</v>
      </c>
      <c r="G74" s="318">
        <v>37.857140539735873</v>
      </c>
      <c r="H74" s="309">
        <f t="shared" si="202"/>
        <v>5408.1629342479819</v>
      </c>
      <c r="I74" s="309">
        <f t="shared" si="234"/>
        <v>27.040814671239911</v>
      </c>
      <c r="J74" s="309">
        <f t="shared" si="203"/>
        <v>4.7321425674669841</v>
      </c>
      <c r="K74" s="309">
        <f t="shared" si="204"/>
        <v>6.3095234232893116</v>
      </c>
      <c r="L74" s="309">
        <f t="shared" si="205"/>
        <v>22.308672103772928</v>
      </c>
      <c r="M74" s="309">
        <f t="shared" si="206"/>
        <v>33.350338094529221</v>
      </c>
      <c r="O74" s="322">
        <v>0.93564814814814812</v>
      </c>
      <c r="P74" s="339">
        <f t="shared" si="207"/>
        <v>45278.935648148145</v>
      </c>
      <c r="Q74" s="309" t="s">
        <v>321</v>
      </c>
      <c r="R74" s="309">
        <v>5.0000000000000001E-3</v>
      </c>
      <c r="S74" s="309">
        <v>7.0000000000000001E-3</v>
      </c>
      <c r="T74" s="309">
        <v>7.0000000000000001E-3</v>
      </c>
      <c r="U74" s="318">
        <v>28.23431837803858</v>
      </c>
      <c r="V74" s="309">
        <f t="shared" si="208"/>
        <v>4033.4740540055113</v>
      </c>
      <c r="W74" s="309">
        <f t="shared" si="235"/>
        <v>20.167370270027558</v>
      </c>
      <c r="X74" s="309">
        <f t="shared" si="209"/>
        <v>3.5292897972548225</v>
      </c>
      <c r="Y74" s="309">
        <f t="shared" si="210"/>
        <v>4.7057197296730964</v>
      </c>
      <c r="Z74" s="309">
        <f t="shared" si="211"/>
        <v>16.638080472772735</v>
      </c>
      <c r="AA74" s="309">
        <f t="shared" si="212"/>
        <v>24.873089999700653</v>
      </c>
      <c r="AC74">
        <v>24.057064594525599</v>
      </c>
      <c r="AD74">
        <f t="shared" si="213"/>
        <v>33.350338094529221</v>
      </c>
      <c r="AE74">
        <f t="shared" si="214"/>
        <v>16.638080472772735</v>
      </c>
      <c r="AF74">
        <v>29.670379666581574</v>
      </c>
      <c r="AG74">
        <v>19.847078290483619</v>
      </c>
      <c r="AH74" s="306">
        <f t="shared" si="215"/>
        <v>3.6799584279476463</v>
      </c>
      <c r="AI74" s="306">
        <f t="shared" si="216"/>
        <v>3.208997817710884</v>
      </c>
      <c r="AJ74" s="306"/>
      <c r="AM74" s="340">
        <v>0.93532407407407403</v>
      </c>
      <c r="AN74" s="341">
        <f t="shared" si="113"/>
        <v>45278.935324074075</v>
      </c>
      <c r="AO74" s="342" t="s">
        <v>325</v>
      </c>
      <c r="AP74" s="342">
        <v>0.03</v>
      </c>
      <c r="AQ74" s="342">
        <v>2.5000000000000001E-2</v>
      </c>
      <c r="AR74" s="342">
        <v>2.5000000000000001E-2</v>
      </c>
      <c r="AS74" s="352">
        <v>80.899918307776659</v>
      </c>
      <c r="AT74" s="343">
        <f t="shared" si="185"/>
        <v>3235.9967323110664</v>
      </c>
      <c r="AU74" s="343">
        <f t="shared" si="186"/>
        <v>97.079901969331985</v>
      </c>
      <c r="AV74" s="343">
        <f t="shared" si="187"/>
        <v>3.1115353195298714</v>
      </c>
      <c r="AW74" s="343">
        <f t="shared" si="188"/>
        <v>3.3708299294906943</v>
      </c>
      <c r="AX74" s="343">
        <f t="shared" si="189"/>
        <v>93.968366649802107</v>
      </c>
      <c r="AY74" s="343">
        <f t="shared" si="190"/>
        <v>100.45073189882268</v>
      </c>
      <c r="BA74" s="340">
        <v>0.93532407407407403</v>
      </c>
      <c r="BB74" s="341">
        <f t="shared" si="191"/>
        <v>45278.935324074075</v>
      </c>
      <c r="BC74" s="342" t="s">
        <v>325</v>
      </c>
      <c r="BD74" s="342">
        <v>0.03</v>
      </c>
      <c r="BE74" s="342">
        <v>2.5000000000000001E-2</v>
      </c>
      <c r="BF74" s="342">
        <v>2.5000000000000001E-2</v>
      </c>
      <c r="BG74" s="352">
        <v>72.573992404752559</v>
      </c>
      <c r="BH74" s="343">
        <f t="shared" si="192"/>
        <v>2902.959696190102</v>
      </c>
      <c r="BI74" s="343">
        <f t="shared" si="193"/>
        <v>87.088790885703062</v>
      </c>
      <c r="BJ74" s="343">
        <f t="shared" si="194"/>
        <v>2.7913074001827907</v>
      </c>
      <c r="BK74" s="343">
        <f t="shared" si="195"/>
        <v>3.0239163501980233</v>
      </c>
      <c r="BL74" s="343">
        <f t="shared" si="196"/>
        <v>84.297483485520274</v>
      </c>
      <c r="BM74" s="343">
        <f t="shared" si="197"/>
        <v>90.112707235901084</v>
      </c>
      <c r="BO74">
        <v>93.259705747819851</v>
      </c>
      <c r="BP74" s="306">
        <f t="shared" si="236"/>
        <v>100.45073189882268</v>
      </c>
      <c r="BQ74" s="306">
        <f t="shared" si="237"/>
        <v>84.297483485520274</v>
      </c>
      <c r="BR74">
        <v>96.497889975174701</v>
      </c>
      <c r="BS74">
        <v>90.27061261487691</v>
      </c>
      <c r="BT74" s="306">
        <f t="shared" si="238"/>
        <v>3.9528419236479806</v>
      </c>
      <c r="BU74" s="306">
        <f t="shared" si="239"/>
        <v>5.9731291293566358</v>
      </c>
      <c r="DK74" s="184">
        <v>0.94149305555555562</v>
      </c>
      <c r="DL74" s="336">
        <f t="shared" si="76"/>
        <v>45278.941493055558</v>
      </c>
      <c r="DM74" s="141" t="s">
        <v>367</v>
      </c>
      <c r="DN74" s="141">
        <v>1.7000000000000001E-2</v>
      </c>
      <c r="DO74" s="141">
        <v>2.7E-2</v>
      </c>
      <c r="DP74" s="141">
        <v>2.7E-2</v>
      </c>
      <c r="DQ74" s="358">
        <v>54.800054527836011</v>
      </c>
      <c r="DR74" s="198">
        <f t="shared" si="198"/>
        <v>2029.6316491791115</v>
      </c>
      <c r="DS74" s="198">
        <f t="shared" si="199"/>
        <v>34.503738036044901</v>
      </c>
      <c r="DT74" s="198">
        <f t="shared" si="170"/>
        <v>1.9571448045655719</v>
      </c>
      <c r="DU74" s="198">
        <f t="shared" si="171"/>
        <v>2.1076944049167698</v>
      </c>
      <c r="DV74" s="198">
        <f t="shared" si="172"/>
        <v>32.546593231479328</v>
      </c>
      <c r="DW74" s="198">
        <f t="shared" si="173"/>
        <v>36.611432440961671</v>
      </c>
      <c r="DY74" s="184">
        <v>0.94149305555555562</v>
      </c>
      <c r="DZ74" s="336">
        <f t="shared" si="174"/>
        <v>45278.941493055558</v>
      </c>
      <c r="EA74" s="141" t="s">
        <v>367</v>
      </c>
      <c r="EB74" s="141">
        <v>1.7000000000000001E-2</v>
      </c>
      <c r="EC74" s="141">
        <v>2.7E-2</v>
      </c>
      <c r="ED74" s="141">
        <v>2.7E-2</v>
      </c>
      <c r="EE74" s="358">
        <v>51.322317507724428</v>
      </c>
      <c r="EF74" s="198">
        <f t="shared" si="175"/>
        <v>1900.8265743601639</v>
      </c>
      <c r="EG74" s="198">
        <f t="shared" si="176"/>
        <v>32.314051764122787</v>
      </c>
      <c r="EH74" s="198">
        <f t="shared" si="177"/>
        <v>1.8329399109901581</v>
      </c>
      <c r="EI74" s="198">
        <f t="shared" si="178"/>
        <v>1.9739352887586319</v>
      </c>
      <c r="EJ74" s="198">
        <f t="shared" si="179"/>
        <v>30.481111853132628</v>
      </c>
      <c r="EK74" s="198">
        <f t="shared" si="180"/>
        <v>34.287987052881419</v>
      </c>
      <c r="EM74">
        <v>33.546853675610613</v>
      </c>
      <c r="EN74" s="306">
        <f t="shared" si="217"/>
        <v>36.611432440961671</v>
      </c>
      <c r="EO74" s="306">
        <f t="shared" si="218"/>
        <v>30.481111853132628</v>
      </c>
      <c r="EP74">
        <v>35.596095868464658</v>
      </c>
      <c r="EQ74">
        <v>31.643985925103287</v>
      </c>
      <c r="ER74" s="306">
        <f t="shared" si="219"/>
        <v>1.0153365724970129</v>
      </c>
      <c r="ES74" s="306">
        <f t="shared" si="220"/>
        <v>1.1628740719706592</v>
      </c>
    </row>
    <row r="75" spans="1:225" x14ac:dyDescent="0.25">
      <c r="A75" s="322">
        <v>0.93574074074074076</v>
      </c>
      <c r="B75" s="339">
        <f t="shared" si="44"/>
        <v>45278.935740740744</v>
      </c>
      <c r="C75" s="309" t="s">
        <v>321</v>
      </c>
      <c r="D75" s="309">
        <v>7.0000000000000001E-3</v>
      </c>
      <c r="E75" s="309">
        <v>7.0000000000000001E-3</v>
      </c>
      <c r="F75" s="309">
        <v>7.0000000000000001E-3</v>
      </c>
      <c r="G75" s="318">
        <v>37.857140539735873</v>
      </c>
      <c r="H75" s="309">
        <f t="shared" si="202"/>
        <v>5408.1629342479819</v>
      </c>
      <c r="I75" s="309">
        <f t="shared" si="234"/>
        <v>37.857140539735873</v>
      </c>
      <c r="J75" s="309">
        <f t="shared" si="203"/>
        <v>4.7321425674669841</v>
      </c>
      <c r="K75" s="309">
        <f t="shared" si="204"/>
        <v>6.3095234232893116</v>
      </c>
      <c r="L75" s="309">
        <f t="shared" si="205"/>
        <v>33.124997972268886</v>
      </c>
      <c r="M75" s="309">
        <f t="shared" si="206"/>
        <v>44.166663963025186</v>
      </c>
      <c r="O75" s="322">
        <v>0.93574074074074076</v>
      </c>
      <c r="P75" s="339">
        <f t="shared" si="207"/>
        <v>45278.935740740744</v>
      </c>
      <c r="Q75" s="309" t="s">
        <v>321</v>
      </c>
      <c r="R75" s="309">
        <v>7.0000000000000001E-3</v>
      </c>
      <c r="S75" s="309">
        <v>7.0000000000000001E-3</v>
      </c>
      <c r="T75" s="309">
        <v>7.0000000000000001E-3</v>
      </c>
      <c r="U75" s="318">
        <v>28.23431837803858</v>
      </c>
      <c r="V75" s="309">
        <f t="shared" si="208"/>
        <v>4033.4740540055113</v>
      </c>
      <c r="W75" s="309">
        <f t="shared" si="235"/>
        <v>28.23431837803858</v>
      </c>
      <c r="X75" s="309">
        <f t="shared" si="209"/>
        <v>3.5292897972548225</v>
      </c>
      <c r="Y75" s="309">
        <f t="shared" si="210"/>
        <v>4.7057197296730964</v>
      </c>
      <c r="Z75" s="309">
        <f t="shared" si="211"/>
        <v>24.705028580783758</v>
      </c>
      <c r="AA75" s="309">
        <f t="shared" si="212"/>
        <v>32.940038107711679</v>
      </c>
      <c r="AC75">
        <v>33.679890432335839</v>
      </c>
      <c r="AD75">
        <f t="shared" si="213"/>
        <v>44.166663963025186</v>
      </c>
      <c r="AE75">
        <f t="shared" si="214"/>
        <v>24.705028580783758</v>
      </c>
      <c r="AF75">
        <v>39.293205504391814</v>
      </c>
      <c r="AG75">
        <v>29.469904128293859</v>
      </c>
      <c r="AH75" s="306">
        <f t="shared" si="215"/>
        <v>4.8734584586333725</v>
      </c>
      <c r="AI75" s="306">
        <f t="shared" si="216"/>
        <v>4.7648755475101012</v>
      </c>
      <c r="AJ75" s="306"/>
      <c r="AM75" s="340">
        <v>0.93555555555555558</v>
      </c>
      <c r="AN75" s="341">
        <f t="shared" si="113"/>
        <v>45278.935555555552</v>
      </c>
      <c r="AO75" s="342" t="s">
        <v>325</v>
      </c>
      <c r="AP75" s="342">
        <v>2.5000000000000001E-2</v>
      </c>
      <c r="AQ75" s="342">
        <v>2.5000000000000001E-2</v>
      </c>
      <c r="AR75" s="342">
        <v>2.5000000000000001E-2</v>
      </c>
      <c r="AS75" s="352">
        <v>80.899918307776659</v>
      </c>
      <c r="AT75" s="343">
        <f t="shared" si="185"/>
        <v>3235.9967323110664</v>
      </c>
      <c r="AU75" s="343">
        <f t="shared" si="186"/>
        <v>80.899918307776659</v>
      </c>
      <c r="AV75" s="343">
        <f t="shared" si="187"/>
        <v>3.1115353195298714</v>
      </c>
      <c r="AW75" s="343">
        <f t="shared" si="188"/>
        <v>3.3708299294906943</v>
      </c>
      <c r="AX75" s="343">
        <f t="shared" si="189"/>
        <v>77.788382988246781</v>
      </c>
      <c r="AY75" s="343">
        <f t="shared" si="190"/>
        <v>84.270748237267355</v>
      </c>
      <c r="BA75" s="340">
        <v>0.93555555555555558</v>
      </c>
      <c r="BB75" s="341">
        <f t="shared" si="191"/>
        <v>45278.935555555552</v>
      </c>
      <c r="BC75" s="342" t="s">
        <v>325</v>
      </c>
      <c r="BD75" s="342">
        <v>2.5000000000000001E-2</v>
      </c>
      <c r="BE75" s="342">
        <v>2.5000000000000001E-2</v>
      </c>
      <c r="BF75" s="342">
        <v>2.5000000000000001E-2</v>
      </c>
      <c r="BG75" s="352">
        <v>72.573992404752559</v>
      </c>
      <c r="BH75" s="343">
        <f t="shared" si="192"/>
        <v>2902.959696190102</v>
      </c>
      <c r="BI75" s="343">
        <f t="shared" si="193"/>
        <v>72.573992404752559</v>
      </c>
      <c r="BJ75" s="343">
        <f t="shared" si="194"/>
        <v>2.7913074001827907</v>
      </c>
      <c r="BK75" s="343">
        <f t="shared" si="195"/>
        <v>3.0239163501980233</v>
      </c>
      <c r="BL75" s="343">
        <f t="shared" si="196"/>
        <v>69.782685004569771</v>
      </c>
      <c r="BM75" s="343">
        <f t="shared" si="197"/>
        <v>75.597908754950581</v>
      </c>
      <c r="BO75">
        <v>77.716421456516557</v>
      </c>
      <c r="BP75" s="306">
        <f t="shared" si="236"/>
        <v>84.270748237267355</v>
      </c>
      <c r="BQ75" s="306">
        <f t="shared" si="237"/>
        <v>69.782685004569771</v>
      </c>
      <c r="BR75">
        <v>80.954605683871407</v>
      </c>
      <c r="BS75">
        <v>74.727328323573616</v>
      </c>
      <c r="BT75" s="306">
        <f t="shared" si="238"/>
        <v>3.3161425533959488</v>
      </c>
      <c r="BU75" s="306">
        <f t="shared" si="239"/>
        <v>4.9446433190038448</v>
      </c>
      <c r="DK75" s="184">
        <v>0.94190972222222225</v>
      </c>
      <c r="DL75" s="336">
        <f t="shared" si="76"/>
        <v>45278.94190972222</v>
      </c>
      <c r="DM75" s="141" t="s">
        <v>367</v>
      </c>
      <c r="DN75" s="141">
        <v>1.7999999999999999E-2</v>
      </c>
      <c r="DO75" s="141">
        <v>2.7E-2</v>
      </c>
      <c r="DP75" s="141">
        <v>2.7E-2</v>
      </c>
      <c r="DQ75" s="358">
        <v>54.800054527836011</v>
      </c>
      <c r="DR75" s="198">
        <f t="shared" si="198"/>
        <v>2029.6316491791115</v>
      </c>
      <c r="DS75" s="198">
        <f t="shared" si="199"/>
        <v>36.533369685224002</v>
      </c>
      <c r="DT75" s="198">
        <f t="shared" si="170"/>
        <v>1.9571448045655719</v>
      </c>
      <c r="DU75" s="198">
        <f t="shared" si="171"/>
        <v>2.1076944049167698</v>
      </c>
      <c r="DV75" s="198">
        <f t="shared" si="172"/>
        <v>34.57622488065843</v>
      </c>
      <c r="DW75" s="198">
        <f t="shared" si="173"/>
        <v>38.641064090140773</v>
      </c>
      <c r="DY75" s="184">
        <v>0.94190972222222225</v>
      </c>
      <c r="DZ75" s="336">
        <f t="shared" si="174"/>
        <v>45278.94190972222</v>
      </c>
      <c r="EA75" s="141" t="s">
        <v>367</v>
      </c>
      <c r="EB75" s="141">
        <v>1.7999999999999999E-2</v>
      </c>
      <c r="EC75" s="141">
        <v>2.7E-2</v>
      </c>
      <c r="ED75" s="141">
        <v>2.7E-2</v>
      </c>
      <c r="EE75" s="358">
        <v>51.322317507724428</v>
      </c>
      <c r="EF75" s="198">
        <f t="shared" si="175"/>
        <v>1900.8265743601639</v>
      </c>
      <c r="EG75" s="198">
        <f t="shared" si="176"/>
        <v>34.214878338482947</v>
      </c>
      <c r="EH75" s="198">
        <f t="shared" si="177"/>
        <v>1.8329399109901581</v>
      </c>
      <c r="EI75" s="198">
        <f t="shared" si="178"/>
        <v>1.9739352887586319</v>
      </c>
      <c r="EJ75" s="198">
        <f t="shared" si="179"/>
        <v>32.381938427492791</v>
      </c>
      <c r="EK75" s="198">
        <f t="shared" si="180"/>
        <v>36.188813627241579</v>
      </c>
      <c r="EM75">
        <v>35.520198009470057</v>
      </c>
      <c r="EN75" s="306">
        <f t="shared" si="217"/>
        <v>38.641064090140773</v>
      </c>
      <c r="EO75" s="306">
        <f t="shared" si="218"/>
        <v>32.381938427492791</v>
      </c>
      <c r="EP75">
        <v>37.569440202324103</v>
      </c>
      <c r="EQ75">
        <v>33.617330258962731</v>
      </c>
      <c r="ER75" s="306">
        <f t="shared" si="219"/>
        <v>1.0716238878166706</v>
      </c>
      <c r="ES75" s="306">
        <f t="shared" si="220"/>
        <v>1.2353918314699399</v>
      </c>
    </row>
    <row r="76" spans="1:225" x14ac:dyDescent="0.25">
      <c r="A76" s="322">
        <v>0.93586805555555552</v>
      </c>
      <c r="B76" s="339">
        <f t="shared" si="44"/>
        <v>45278.935868055552</v>
      </c>
      <c r="C76" s="309" t="s">
        <v>321</v>
      </c>
      <c r="D76" s="309">
        <v>7.0000000000000001E-3</v>
      </c>
      <c r="E76" s="309">
        <v>7.0000000000000001E-3</v>
      </c>
      <c r="F76" s="309">
        <v>7.0000000000000001E-3</v>
      </c>
      <c r="G76" s="318">
        <v>37.857140539735873</v>
      </c>
      <c r="H76" s="309">
        <f t="shared" si="202"/>
        <v>5408.1629342479819</v>
      </c>
      <c r="I76" s="309">
        <f t="shared" si="234"/>
        <v>37.857140539735873</v>
      </c>
      <c r="J76" s="309">
        <f t="shared" si="203"/>
        <v>4.7321425674669841</v>
      </c>
      <c r="K76" s="309">
        <f t="shared" si="204"/>
        <v>6.3095234232893116</v>
      </c>
      <c r="L76" s="309">
        <f t="shared" si="205"/>
        <v>33.124997972268886</v>
      </c>
      <c r="M76" s="309">
        <f t="shared" si="206"/>
        <v>44.166663963025186</v>
      </c>
      <c r="O76" s="322">
        <v>0.93586805555555552</v>
      </c>
      <c r="P76" s="339">
        <f t="shared" si="207"/>
        <v>45278.935868055552</v>
      </c>
      <c r="Q76" s="309" t="s">
        <v>321</v>
      </c>
      <c r="R76" s="309">
        <v>7.0000000000000001E-3</v>
      </c>
      <c r="S76" s="309">
        <v>7.0000000000000001E-3</v>
      </c>
      <c r="T76" s="309">
        <v>7.0000000000000001E-3</v>
      </c>
      <c r="U76" s="318">
        <v>28.23431837803858</v>
      </c>
      <c r="V76" s="309">
        <f t="shared" si="208"/>
        <v>4033.4740540055113</v>
      </c>
      <c r="W76" s="309">
        <f t="shared" si="235"/>
        <v>28.23431837803858</v>
      </c>
      <c r="X76" s="309">
        <f t="shared" si="209"/>
        <v>3.5292897972548225</v>
      </c>
      <c r="Y76" s="309">
        <f t="shared" si="210"/>
        <v>4.7057197296730964</v>
      </c>
      <c r="Z76" s="309">
        <f t="shared" si="211"/>
        <v>24.705028580783758</v>
      </c>
      <c r="AA76" s="309">
        <f t="shared" si="212"/>
        <v>32.940038107711679</v>
      </c>
      <c r="AC76">
        <v>33.679890432335839</v>
      </c>
      <c r="AD76">
        <f t="shared" si="213"/>
        <v>44.166663963025186</v>
      </c>
      <c r="AE76">
        <f t="shared" si="214"/>
        <v>24.705028580783758</v>
      </c>
      <c r="AF76">
        <v>39.293205504391814</v>
      </c>
      <c r="AG76">
        <v>29.469904128293859</v>
      </c>
      <c r="AH76" s="306">
        <f t="shared" si="215"/>
        <v>4.8734584586333725</v>
      </c>
      <c r="AI76" s="306">
        <f t="shared" si="216"/>
        <v>4.7648755475101012</v>
      </c>
      <c r="AJ76" s="306"/>
      <c r="AM76" s="340">
        <v>0.93574074074074076</v>
      </c>
      <c r="AN76" s="341">
        <f t="shared" si="113"/>
        <v>45278.935740740744</v>
      </c>
      <c r="AO76" s="342" t="s">
        <v>325</v>
      </c>
      <c r="AP76" s="342">
        <v>2.5999999999999999E-2</v>
      </c>
      <c r="AQ76" s="342">
        <v>2.5000000000000001E-2</v>
      </c>
      <c r="AR76" s="342">
        <v>2.5000000000000001E-2</v>
      </c>
      <c r="AS76" s="352">
        <v>80.899918307776659</v>
      </c>
      <c r="AT76" s="343">
        <f t="shared" si="185"/>
        <v>3235.9967323110664</v>
      </c>
      <c r="AU76" s="343">
        <f t="shared" si="186"/>
        <v>84.135915040087724</v>
      </c>
      <c r="AV76" s="343">
        <f t="shared" si="187"/>
        <v>3.1115353195298714</v>
      </c>
      <c r="AW76" s="343">
        <f t="shared" si="188"/>
        <v>3.3708299294906943</v>
      </c>
      <c r="AX76" s="343">
        <f t="shared" si="189"/>
        <v>81.024379720557846</v>
      </c>
      <c r="AY76" s="343">
        <f t="shared" si="190"/>
        <v>87.506744969578421</v>
      </c>
      <c r="BA76" s="340">
        <v>0.93574074074074076</v>
      </c>
      <c r="BB76" s="341">
        <f t="shared" si="191"/>
        <v>45278.935740740744</v>
      </c>
      <c r="BC76" s="342" t="s">
        <v>325</v>
      </c>
      <c r="BD76" s="342">
        <v>2.5999999999999999E-2</v>
      </c>
      <c r="BE76" s="342">
        <v>2.5000000000000001E-2</v>
      </c>
      <c r="BF76" s="342">
        <v>2.5000000000000001E-2</v>
      </c>
      <c r="BG76" s="352">
        <v>72.573992404752559</v>
      </c>
      <c r="BH76" s="343">
        <f t="shared" si="192"/>
        <v>2902.959696190102</v>
      </c>
      <c r="BI76" s="343">
        <f t="shared" si="193"/>
        <v>75.476952100942654</v>
      </c>
      <c r="BJ76" s="343">
        <f t="shared" si="194"/>
        <v>2.7913074001827907</v>
      </c>
      <c r="BK76" s="343">
        <f t="shared" si="195"/>
        <v>3.0239163501980233</v>
      </c>
      <c r="BL76" s="343">
        <f t="shared" si="196"/>
        <v>72.685644700759866</v>
      </c>
      <c r="BM76" s="343">
        <f t="shared" si="197"/>
        <v>78.500868451140676</v>
      </c>
      <c r="BO76">
        <v>80.825078314777201</v>
      </c>
      <c r="BP76" s="306">
        <f t="shared" si="236"/>
        <v>87.506744969578421</v>
      </c>
      <c r="BQ76" s="306">
        <f t="shared" si="237"/>
        <v>72.685644700759866</v>
      </c>
      <c r="BR76">
        <v>84.063262542132051</v>
      </c>
      <c r="BS76">
        <v>77.835985181834261</v>
      </c>
      <c r="BT76" s="306">
        <f t="shared" si="238"/>
        <v>3.4434824274463693</v>
      </c>
      <c r="BU76" s="306">
        <f t="shared" si="239"/>
        <v>5.1503404810743945</v>
      </c>
      <c r="DK76" s="184">
        <v>0.94254629629629638</v>
      </c>
      <c r="DL76" s="336">
        <f t="shared" si="76"/>
        <v>45278.942546296297</v>
      </c>
      <c r="DM76" s="141" t="s">
        <v>367</v>
      </c>
      <c r="DN76" s="141">
        <v>1.6E-2</v>
      </c>
      <c r="DO76" s="141">
        <v>2.7E-2</v>
      </c>
      <c r="DP76" s="141">
        <v>2.7E-2</v>
      </c>
      <c r="DQ76" s="358">
        <v>54.800054527836011</v>
      </c>
      <c r="DR76" s="198">
        <f t="shared" si="198"/>
        <v>2029.6316491791115</v>
      </c>
      <c r="DS76" s="198">
        <f t="shared" si="199"/>
        <v>32.474106386865785</v>
      </c>
      <c r="DT76" s="198">
        <f t="shared" si="170"/>
        <v>1.9571448045655719</v>
      </c>
      <c r="DU76" s="198">
        <f t="shared" si="171"/>
        <v>2.1076944049167698</v>
      </c>
      <c r="DV76" s="198">
        <f t="shared" si="172"/>
        <v>30.516961582300212</v>
      </c>
      <c r="DW76" s="198">
        <f t="shared" si="173"/>
        <v>34.581800791782555</v>
      </c>
      <c r="DY76" s="184">
        <v>0.94254629629629638</v>
      </c>
      <c r="DZ76" s="336">
        <f t="shared" si="174"/>
        <v>45278.942546296297</v>
      </c>
      <c r="EA76" s="141" t="s">
        <v>367</v>
      </c>
      <c r="EB76" s="141">
        <v>1.6E-2</v>
      </c>
      <c r="EC76" s="141">
        <v>2.7E-2</v>
      </c>
      <c r="ED76" s="141">
        <v>2.7E-2</v>
      </c>
      <c r="EE76" s="358">
        <v>51.322317507724428</v>
      </c>
      <c r="EF76" s="198">
        <f t="shared" si="175"/>
        <v>1900.8265743601639</v>
      </c>
      <c r="EG76" s="198">
        <f t="shared" si="176"/>
        <v>30.413225189762624</v>
      </c>
      <c r="EH76" s="198">
        <f t="shared" si="177"/>
        <v>1.8329399109901581</v>
      </c>
      <c r="EI76" s="198">
        <f t="shared" si="178"/>
        <v>1.9739352887586319</v>
      </c>
      <c r="EJ76" s="198">
        <f t="shared" si="179"/>
        <v>28.580285278772465</v>
      </c>
      <c r="EK76" s="198">
        <f t="shared" si="180"/>
        <v>32.387160478521253</v>
      </c>
      <c r="EM76">
        <v>31.573509341751166</v>
      </c>
      <c r="EN76" s="306">
        <f t="shared" si="217"/>
        <v>34.581800791782555</v>
      </c>
      <c r="EO76" s="306">
        <f t="shared" si="218"/>
        <v>28.580285278772465</v>
      </c>
      <c r="EP76">
        <v>33.622751534605207</v>
      </c>
      <c r="EQ76">
        <v>29.670641591243839</v>
      </c>
      <c r="ER76" s="306">
        <f t="shared" si="219"/>
        <v>0.95904925717734812</v>
      </c>
      <c r="ES76" s="306">
        <f t="shared" si="220"/>
        <v>1.0903563124713749</v>
      </c>
    </row>
    <row r="77" spans="1:225" x14ac:dyDescent="0.25">
      <c r="A77" s="322">
        <v>0.93606481481481485</v>
      </c>
      <c r="B77" s="339">
        <f t="shared" si="44"/>
        <v>45278.936064814814</v>
      </c>
      <c r="C77" s="309" t="s">
        <v>321</v>
      </c>
      <c r="D77" s="309">
        <v>7.0000000000000001E-3</v>
      </c>
      <c r="E77" s="309">
        <v>7.0000000000000001E-3</v>
      </c>
      <c r="F77" s="309">
        <v>7.0000000000000001E-3</v>
      </c>
      <c r="G77" s="318">
        <v>37.857140539735873</v>
      </c>
      <c r="H77" s="309">
        <f t="shared" si="202"/>
        <v>5408.1629342479819</v>
      </c>
      <c r="I77" s="309">
        <f t="shared" si="234"/>
        <v>37.857140539735873</v>
      </c>
      <c r="J77" s="309">
        <f t="shared" si="203"/>
        <v>4.7321425674669841</v>
      </c>
      <c r="K77" s="309">
        <f t="shared" si="204"/>
        <v>6.3095234232893116</v>
      </c>
      <c r="L77" s="309">
        <f t="shared" si="205"/>
        <v>33.124997972268886</v>
      </c>
      <c r="M77" s="309">
        <f t="shared" si="206"/>
        <v>44.166663963025186</v>
      </c>
      <c r="O77" s="322">
        <v>0.93606481481481485</v>
      </c>
      <c r="P77" s="339">
        <f t="shared" si="207"/>
        <v>45278.936064814814</v>
      </c>
      <c r="Q77" s="309" t="s">
        <v>321</v>
      </c>
      <c r="R77" s="309">
        <v>7.0000000000000001E-3</v>
      </c>
      <c r="S77" s="309">
        <v>7.0000000000000001E-3</v>
      </c>
      <c r="T77" s="309">
        <v>7.0000000000000001E-3</v>
      </c>
      <c r="U77" s="318">
        <v>28.23431837803858</v>
      </c>
      <c r="V77" s="309">
        <f t="shared" si="208"/>
        <v>4033.4740540055113</v>
      </c>
      <c r="W77" s="309">
        <f t="shared" si="235"/>
        <v>28.23431837803858</v>
      </c>
      <c r="X77" s="309">
        <f t="shared" si="209"/>
        <v>3.5292897972548225</v>
      </c>
      <c r="Y77" s="309">
        <f t="shared" si="210"/>
        <v>4.7057197296730964</v>
      </c>
      <c r="Z77" s="309">
        <f t="shared" si="211"/>
        <v>24.705028580783758</v>
      </c>
      <c r="AA77" s="309">
        <f t="shared" si="212"/>
        <v>32.940038107711679</v>
      </c>
      <c r="AC77">
        <v>33.679890432335839</v>
      </c>
      <c r="AD77">
        <f t="shared" si="213"/>
        <v>44.166663963025186</v>
      </c>
      <c r="AE77">
        <f t="shared" si="214"/>
        <v>24.705028580783758</v>
      </c>
      <c r="AF77">
        <v>39.293205504391814</v>
      </c>
      <c r="AG77">
        <v>29.469904128293859</v>
      </c>
      <c r="AH77" s="306">
        <f t="shared" si="215"/>
        <v>4.8734584586333725</v>
      </c>
      <c r="AI77" s="306">
        <f t="shared" si="216"/>
        <v>4.7648755475101012</v>
      </c>
      <c r="AJ77" s="306"/>
      <c r="AM77" s="340">
        <v>0.93606481481481485</v>
      </c>
      <c r="AN77" s="341">
        <f t="shared" si="113"/>
        <v>45278.936064814814</v>
      </c>
      <c r="AO77" s="342" t="s">
        <v>325</v>
      </c>
      <c r="AP77" s="342">
        <v>2.8000000000000001E-2</v>
      </c>
      <c r="AQ77" s="342">
        <v>2.5000000000000001E-2</v>
      </c>
      <c r="AR77" s="342">
        <v>2.5000000000000001E-2</v>
      </c>
      <c r="AS77" s="352">
        <v>80.899918307776659</v>
      </c>
      <c r="AT77" s="343">
        <f t="shared" si="185"/>
        <v>3235.9967323110664</v>
      </c>
      <c r="AU77" s="343">
        <f t="shared" si="186"/>
        <v>90.607908504709854</v>
      </c>
      <c r="AV77" s="343">
        <f t="shared" si="187"/>
        <v>3.1115353195298714</v>
      </c>
      <c r="AW77" s="343">
        <f t="shared" si="188"/>
        <v>3.3708299294906943</v>
      </c>
      <c r="AX77" s="343">
        <f t="shared" si="189"/>
        <v>87.496373185179976</v>
      </c>
      <c r="AY77" s="343">
        <f t="shared" si="190"/>
        <v>93.978738434200551</v>
      </c>
      <c r="BA77" s="340">
        <v>0.93606481481481485</v>
      </c>
      <c r="BB77" s="341">
        <f t="shared" si="191"/>
        <v>45278.936064814814</v>
      </c>
      <c r="BC77" s="342" t="s">
        <v>325</v>
      </c>
      <c r="BD77" s="342">
        <v>2.8000000000000001E-2</v>
      </c>
      <c r="BE77" s="342">
        <v>2.5000000000000001E-2</v>
      </c>
      <c r="BF77" s="342">
        <v>2.5000000000000001E-2</v>
      </c>
      <c r="BG77" s="352">
        <v>72.573992404752559</v>
      </c>
      <c r="BH77" s="343">
        <f t="shared" si="192"/>
        <v>2902.959696190102</v>
      </c>
      <c r="BI77" s="343">
        <f t="shared" si="193"/>
        <v>81.282871493322858</v>
      </c>
      <c r="BJ77" s="343">
        <f t="shared" si="194"/>
        <v>2.7913074001827907</v>
      </c>
      <c r="BK77" s="343">
        <f t="shared" si="195"/>
        <v>3.0239163501980233</v>
      </c>
      <c r="BL77" s="343">
        <f t="shared" si="196"/>
        <v>78.49156409314007</v>
      </c>
      <c r="BM77" s="343">
        <f t="shared" si="197"/>
        <v>84.30678784352088</v>
      </c>
      <c r="BO77">
        <v>87.042392031298533</v>
      </c>
      <c r="BP77" s="306">
        <f t="shared" si="236"/>
        <v>93.978738434200551</v>
      </c>
      <c r="BQ77" s="306">
        <f t="shared" si="237"/>
        <v>78.49156409314007</v>
      </c>
      <c r="BR77">
        <v>90.280576258653383</v>
      </c>
      <c r="BS77">
        <v>84.053298898355592</v>
      </c>
      <c r="BT77" s="306">
        <f t="shared" si="238"/>
        <v>3.6981621755471679</v>
      </c>
      <c r="BU77" s="306">
        <f t="shared" si="239"/>
        <v>5.5617348052155222</v>
      </c>
      <c r="DK77" s="184">
        <v>0.9434027777777777</v>
      </c>
      <c r="DL77" s="336">
        <f t="shared" si="76"/>
        <v>45278.943402777775</v>
      </c>
      <c r="DM77" s="141" t="s">
        <v>367</v>
      </c>
      <c r="DN77" s="141">
        <v>1.7000000000000001E-2</v>
      </c>
      <c r="DO77" s="141">
        <v>2.7E-2</v>
      </c>
      <c r="DP77" s="141">
        <v>2.7E-2</v>
      </c>
      <c r="DQ77" s="358">
        <v>54.800054527836011</v>
      </c>
      <c r="DR77" s="198">
        <f t="shared" si="198"/>
        <v>2029.6316491791115</v>
      </c>
      <c r="DS77" s="198">
        <f t="shared" si="199"/>
        <v>34.503738036044901</v>
      </c>
      <c r="DT77" s="198">
        <f t="shared" si="170"/>
        <v>1.9571448045655719</v>
      </c>
      <c r="DU77" s="198">
        <f t="shared" si="171"/>
        <v>2.1076944049167698</v>
      </c>
      <c r="DV77" s="198">
        <f t="shared" si="172"/>
        <v>32.546593231479328</v>
      </c>
      <c r="DW77" s="198">
        <f t="shared" si="173"/>
        <v>36.611432440961671</v>
      </c>
      <c r="DY77" s="184">
        <v>0.9434027777777777</v>
      </c>
      <c r="DZ77" s="336">
        <f t="shared" si="174"/>
        <v>45278.943402777775</v>
      </c>
      <c r="EA77" s="141" t="s">
        <v>367</v>
      </c>
      <c r="EB77" s="141">
        <v>1.7000000000000001E-2</v>
      </c>
      <c r="EC77" s="141">
        <v>2.7E-2</v>
      </c>
      <c r="ED77" s="141">
        <v>2.7E-2</v>
      </c>
      <c r="EE77" s="358">
        <v>51.322317507724428</v>
      </c>
      <c r="EF77" s="198">
        <f t="shared" si="175"/>
        <v>1900.8265743601639</v>
      </c>
      <c r="EG77" s="198">
        <f t="shared" si="176"/>
        <v>32.314051764122787</v>
      </c>
      <c r="EH77" s="198">
        <f t="shared" si="177"/>
        <v>1.8329399109901581</v>
      </c>
      <c r="EI77" s="198">
        <f t="shared" si="178"/>
        <v>1.9739352887586319</v>
      </c>
      <c r="EJ77" s="198">
        <f t="shared" si="179"/>
        <v>30.481111853132628</v>
      </c>
      <c r="EK77" s="198">
        <f t="shared" si="180"/>
        <v>34.287987052881419</v>
      </c>
      <c r="EM77">
        <v>33.546853675610613</v>
      </c>
      <c r="EN77" s="306">
        <f t="shared" si="217"/>
        <v>36.611432440961671</v>
      </c>
      <c r="EO77" s="306">
        <f t="shared" si="218"/>
        <v>30.481111853132628</v>
      </c>
      <c r="EP77">
        <v>35.596095868464658</v>
      </c>
      <c r="EQ77">
        <v>31.643985925103287</v>
      </c>
      <c r="ER77" s="306">
        <f t="shared" si="219"/>
        <v>1.0153365724970129</v>
      </c>
      <c r="ES77" s="306">
        <f t="shared" si="220"/>
        <v>1.1628740719706592</v>
      </c>
    </row>
    <row r="78" spans="1:225" x14ac:dyDescent="0.25">
      <c r="A78" s="322">
        <v>0.93646990740740732</v>
      </c>
      <c r="B78" s="339">
        <f t="shared" si="44"/>
        <v>45278.936469907407</v>
      </c>
      <c r="C78" s="309" t="s">
        <v>321</v>
      </c>
      <c r="D78" s="309">
        <v>6.0000000000000001E-3</v>
      </c>
      <c r="E78" s="309">
        <v>7.0000000000000001E-3</v>
      </c>
      <c r="F78" s="309">
        <v>7.0000000000000001E-3</v>
      </c>
      <c r="G78" s="318">
        <v>37.857140539735873</v>
      </c>
      <c r="H78" s="309">
        <f t="shared" si="202"/>
        <v>5408.1629342479819</v>
      </c>
      <c r="I78" s="309">
        <f t="shared" si="234"/>
        <v>32.44897760548789</v>
      </c>
      <c r="J78" s="309">
        <f t="shared" si="203"/>
        <v>4.7321425674669841</v>
      </c>
      <c r="K78" s="309">
        <f t="shared" si="204"/>
        <v>6.3095234232893116</v>
      </c>
      <c r="L78" s="309">
        <f t="shared" si="205"/>
        <v>27.716835038020907</v>
      </c>
      <c r="M78" s="309">
        <f t="shared" si="206"/>
        <v>38.758501028777204</v>
      </c>
      <c r="O78" s="322">
        <v>0.93646990740740732</v>
      </c>
      <c r="P78" s="339">
        <f t="shared" si="207"/>
        <v>45278.936469907407</v>
      </c>
      <c r="Q78" s="309" t="s">
        <v>321</v>
      </c>
      <c r="R78" s="309">
        <v>6.0000000000000001E-3</v>
      </c>
      <c r="S78" s="309">
        <v>7.0000000000000001E-3</v>
      </c>
      <c r="T78" s="309">
        <v>7.0000000000000001E-3</v>
      </c>
      <c r="U78" s="318">
        <v>28.23431837803858</v>
      </c>
      <c r="V78" s="309">
        <f t="shared" si="208"/>
        <v>4033.4740540055113</v>
      </c>
      <c r="W78" s="309">
        <f t="shared" si="235"/>
        <v>24.200844324033067</v>
      </c>
      <c r="X78" s="309">
        <f t="shared" si="209"/>
        <v>3.5292897972548225</v>
      </c>
      <c r="Y78" s="309">
        <f t="shared" si="210"/>
        <v>4.7057197296730964</v>
      </c>
      <c r="Z78" s="309">
        <f t="shared" si="211"/>
        <v>20.671554526778245</v>
      </c>
      <c r="AA78" s="309">
        <f t="shared" si="212"/>
        <v>28.906564053706163</v>
      </c>
      <c r="AC78">
        <v>28.868477513430722</v>
      </c>
      <c r="AD78">
        <f t="shared" si="213"/>
        <v>38.758501028777204</v>
      </c>
      <c r="AE78">
        <f t="shared" si="214"/>
        <v>20.671554526778245</v>
      </c>
      <c r="AF78">
        <v>34.481792585486694</v>
      </c>
      <c r="AG78">
        <v>24.658491209388743</v>
      </c>
      <c r="AH78" s="306">
        <f t="shared" si="215"/>
        <v>4.2767084432905094</v>
      </c>
      <c r="AI78" s="306">
        <f t="shared" si="216"/>
        <v>3.9869366826104979</v>
      </c>
      <c r="AJ78" s="306"/>
      <c r="AM78" s="340">
        <v>0.93646990740740732</v>
      </c>
      <c r="AN78" s="341">
        <f t="shared" si="113"/>
        <v>45278.936469907407</v>
      </c>
      <c r="AO78" s="342" t="s">
        <v>325</v>
      </c>
      <c r="AP78" s="342">
        <v>2.3E-2</v>
      </c>
      <c r="AQ78" s="342">
        <v>2.5000000000000001E-2</v>
      </c>
      <c r="AR78" s="342">
        <v>2.5000000000000001E-2</v>
      </c>
      <c r="AS78" s="352">
        <v>80.899918307776659</v>
      </c>
      <c r="AT78" s="343">
        <f t="shared" si="185"/>
        <v>3235.9967323110664</v>
      </c>
      <c r="AU78" s="343">
        <f t="shared" si="186"/>
        <v>74.427924843154528</v>
      </c>
      <c r="AV78" s="343">
        <f t="shared" si="187"/>
        <v>3.1115353195298714</v>
      </c>
      <c r="AW78" s="343">
        <f t="shared" si="188"/>
        <v>3.3708299294906943</v>
      </c>
      <c r="AX78" s="343">
        <f t="shared" si="189"/>
        <v>71.31638952362465</v>
      </c>
      <c r="AY78" s="343">
        <f t="shared" si="190"/>
        <v>77.798754772645225</v>
      </c>
      <c r="BA78" s="340">
        <v>0.93646990740740732</v>
      </c>
      <c r="BB78" s="341">
        <f t="shared" si="191"/>
        <v>45278.936469907407</v>
      </c>
      <c r="BC78" s="342" t="s">
        <v>325</v>
      </c>
      <c r="BD78" s="342">
        <v>2.3E-2</v>
      </c>
      <c r="BE78" s="342">
        <v>2.5000000000000001E-2</v>
      </c>
      <c r="BF78" s="342">
        <v>2.5000000000000001E-2</v>
      </c>
      <c r="BG78" s="352">
        <v>72.573992404752559</v>
      </c>
      <c r="BH78" s="343">
        <f t="shared" si="192"/>
        <v>2902.959696190102</v>
      </c>
      <c r="BI78" s="343">
        <f t="shared" si="193"/>
        <v>66.768073012372341</v>
      </c>
      <c r="BJ78" s="343">
        <f t="shared" si="194"/>
        <v>2.7913074001827907</v>
      </c>
      <c r="BK78" s="343">
        <f t="shared" si="195"/>
        <v>3.0239163501980233</v>
      </c>
      <c r="BL78" s="343">
        <f t="shared" si="196"/>
        <v>63.976765612189553</v>
      </c>
      <c r="BM78" s="343">
        <f t="shared" si="197"/>
        <v>69.791989362570362</v>
      </c>
      <c r="BO78">
        <v>71.499107739995225</v>
      </c>
      <c r="BP78" s="306">
        <f t="shared" si="236"/>
        <v>77.798754772645225</v>
      </c>
      <c r="BQ78" s="306">
        <f t="shared" si="237"/>
        <v>63.976765612189553</v>
      </c>
      <c r="BR78">
        <v>74.737291967350075</v>
      </c>
      <c r="BS78">
        <v>68.510014607052284</v>
      </c>
      <c r="BT78" s="306">
        <f t="shared" si="238"/>
        <v>3.0614628052951502</v>
      </c>
      <c r="BU78" s="306">
        <f t="shared" si="239"/>
        <v>4.5332489948627313</v>
      </c>
      <c r="DK78" s="184">
        <v>0.94579861111111108</v>
      </c>
      <c r="DL78" s="336">
        <f t="shared" si="76"/>
        <v>45278.945798611108</v>
      </c>
      <c r="DM78" s="141" t="s">
        <v>367</v>
      </c>
      <c r="DN78" s="141">
        <v>0.02</v>
      </c>
      <c r="DO78" s="141">
        <v>2.7E-2</v>
      </c>
      <c r="DP78" s="141">
        <v>2.7E-2</v>
      </c>
      <c r="DQ78" s="358">
        <v>54.800054527836011</v>
      </c>
      <c r="DR78" s="198">
        <f t="shared" si="198"/>
        <v>2029.6316491791115</v>
      </c>
      <c r="DS78" s="198">
        <f t="shared" si="199"/>
        <v>40.592632983582227</v>
      </c>
      <c r="DT78" s="198">
        <f t="shared" si="170"/>
        <v>1.9571448045655719</v>
      </c>
      <c r="DU78" s="198">
        <f t="shared" si="171"/>
        <v>2.1076944049167698</v>
      </c>
      <c r="DV78" s="198">
        <f t="shared" si="172"/>
        <v>38.635488179016654</v>
      </c>
      <c r="DW78" s="198">
        <f t="shared" si="173"/>
        <v>42.700327388498998</v>
      </c>
      <c r="DY78" s="184">
        <v>0.94579861111111108</v>
      </c>
      <c r="DZ78" s="336">
        <f t="shared" si="174"/>
        <v>45278.945798611108</v>
      </c>
      <c r="EA78" s="141" t="s">
        <v>367</v>
      </c>
      <c r="EB78" s="141">
        <v>0.02</v>
      </c>
      <c r="EC78" s="141">
        <v>2.7E-2</v>
      </c>
      <c r="ED78" s="141">
        <v>2.7E-2</v>
      </c>
      <c r="EE78" s="358">
        <v>51.322317507724428</v>
      </c>
      <c r="EF78" s="198">
        <f t="shared" si="175"/>
        <v>1900.8265743601639</v>
      </c>
      <c r="EG78" s="198">
        <f t="shared" si="176"/>
        <v>38.016531487203281</v>
      </c>
      <c r="EH78" s="198">
        <f t="shared" si="177"/>
        <v>1.8329399109901581</v>
      </c>
      <c r="EI78" s="198">
        <f t="shared" si="178"/>
        <v>1.9739352887586319</v>
      </c>
      <c r="EJ78" s="198">
        <f t="shared" si="179"/>
        <v>36.183591576213125</v>
      </c>
      <c r="EK78" s="198">
        <f t="shared" si="180"/>
        <v>39.990466775961913</v>
      </c>
      <c r="EM78">
        <v>39.466886677188953</v>
      </c>
      <c r="EN78" s="306">
        <f t="shared" si="217"/>
        <v>42.700327388498998</v>
      </c>
      <c r="EO78" s="306">
        <f t="shared" si="218"/>
        <v>36.183591576213125</v>
      </c>
      <c r="EP78">
        <v>41.516128870042998</v>
      </c>
      <c r="EQ78">
        <v>37.564018926681626</v>
      </c>
      <c r="ER78" s="306">
        <f t="shared" si="219"/>
        <v>1.1841985184560002</v>
      </c>
      <c r="ES78" s="306">
        <f t="shared" si="220"/>
        <v>1.3804273504685014</v>
      </c>
    </row>
    <row r="79" spans="1:225" x14ac:dyDescent="0.25">
      <c r="A79" s="322">
        <v>0.9368171296296296</v>
      </c>
      <c r="B79" s="339">
        <f t="shared" si="44"/>
        <v>45278.93681712963</v>
      </c>
      <c r="C79" s="309" t="s">
        <v>321</v>
      </c>
      <c r="D79" s="309">
        <v>8.9999999999999993E-3</v>
      </c>
      <c r="E79" s="309">
        <v>7.0000000000000001E-3</v>
      </c>
      <c r="F79" s="309">
        <v>7.0000000000000001E-3</v>
      </c>
      <c r="G79" s="318">
        <v>37.857140539735873</v>
      </c>
      <c r="H79" s="309">
        <f t="shared" si="202"/>
        <v>5408.1629342479819</v>
      </c>
      <c r="I79" s="309">
        <f t="shared" si="234"/>
        <v>48.673466408231832</v>
      </c>
      <c r="J79" s="309">
        <f t="shared" si="203"/>
        <v>4.7321425674669841</v>
      </c>
      <c r="K79" s="309">
        <f t="shared" si="204"/>
        <v>6.3095234232893116</v>
      </c>
      <c r="L79" s="309">
        <f t="shared" si="205"/>
        <v>43.941323840764845</v>
      </c>
      <c r="M79" s="309">
        <f t="shared" si="206"/>
        <v>54.982989831521145</v>
      </c>
      <c r="O79" s="322">
        <v>0.9368171296296296</v>
      </c>
      <c r="P79" s="339">
        <f t="shared" si="207"/>
        <v>45278.93681712963</v>
      </c>
      <c r="Q79" s="309" t="s">
        <v>321</v>
      </c>
      <c r="R79" s="309">
        <v>8.9999999999999993E-3</v>
      </c>
      <c r="S79" s="309">
        <v>7.0000000000000001E-3</v>
      </c>
      <c r="T79" s="309">
        <v>7.0000000000000001E-3</v>
      </c>
      <c r="U79" s="318">
        <v>28.23431837803858</v>
      </c>
      <c r="V79" s="309">
        <f t="shared" si="208"/>
        <v>4033.4740540055113</v>
      </c>
      <c r="W79" s="309">
        <f t="shared" si="235"/>
        <v>36.301266486049599</v>
      </c>
      <c r="X79" s="309">
        <f t="shared" si="209"/>
        <v>3.5292897972548225</v>
      </c>
      <c r="Y79" s="309">
        <f t="shared" si="210"/>
        <v>4.7057197296730964</v>
      </c>
      <c r="Z79" s="309">
        <f t="shared" si="211"/>
        <v>32.77197668879478</v>
      </c>
      <c r="AA79" s="309">
        <f t="shared" si="212"/>
        <v>41.006986215722698</v>
      </c>
      <c r="AC79">
        <v>43.302716270146078</v>
      </c>
      <c r="AD79">
        <f t="shared" si="213"/>
        <v>54.982989831521145</v>
      </c>
      <c r="AE79">
        <f t="shared" si="214"/>
        <v>32.77197668879478</v>
      </c>
      <c r="AF79">
        <v>48.916031342202054</v>
      </c>
      <c r="AG79">
        <v>39.092729966104102</v>
      </c>
      <c r="AH79" s="306">
        <f t="shared" si="215"/>
        <v>6.0669584893190915</v>
      </c>
      <c r="AI79" s="306">
        <f t="shared" si="216"/>
        <v>6.320753277309322</v>
      </c>
      <c r="AJ79" s="306"/>
      <c r="AM79" s="340">
        <v>0.9368171296296296</v>
      </c>
      <c r="AN79" s="341">
        <f t="shared" si="113"/>
        <v>45278.93681712963</v>
      </c>
      <c r="AO79" s="342" t="s">
        <v>325</v>
      </c>
      <c r="AP79" s="342">
        <v>0.03</v>
      </c>
      <c r="AQ79" s="342">
        <v>2.5000000000000001E-2</v>
      </c>
      <c r="AR79" s="342">
        <v>2.5000000000000001E-2</v>
      </c>
      <c r="AS79" s="352">
        <v>80.899918307776659</v>
      </c>
      <c r="AT79" s="343">
        <f t="shared" si="185"/>
        <v>3235.9967323110664</v>
      </c>
      <c r="AU79" s="343">
        <f t="shared" si="186"/>
        <v>97.079901969331985</v>
      </c>
      <c r="AV79" s="343">
        <f t="shared" si="187"/>
        <v>3.1115353195298714</v>
      </c>
      <c r="AW79" s="343">
        <f t="shared" si="188"/>
        <v>3.3708299294906943</v>
      </c>
      <c r="AX79" s="343">
        <f t="shared" si="189"/>
        <v>93.968366649802107</v>
      </c>
      <c r="AY79" s="343">
        <f t="shared" si="190"/>
        <v>100.45073189882268</v>
      </c>
      <c r="BA79" s="340">
        <v>0.9368171296296296</v>
      </c>
      <c r="BB79" s="341">
        <f t="shared" si="191"/>
        <v>45278.93681712963</v>
      </c>
      <c r="BC79" s="342" t="s">
        <v>325</v>
      </c>
      <c r="BD79" s="342">
        <v>0.03</v>
      </c>
      <c r="BE79" s="342">
        <v>2.5000000000000001E-2</v>
      </c>
      <c r="BF79" s="342">
        <v>2.5000000000000001E-2</v>
      </c>
      <c r="BG79" s="352">
        <v>72.573992404752559</v>
      </c>
      <c r="BH79" s="343">
        <f t="shared" si="192"/>
        <v>2902.959696190102</v>
      </c>
      <c r="BI79" s="343">
        <f t="shared" si="193"/>
        <v>87.088790885703062</v>
      </c>
      <c r="BJ79" s="343">
        <f t="shared" si="194"/>
        <v>2.7913074001827907</v>
      </c>
      <c r="BK79" s="343">
        <f t="shared" si="195"/>
        <v>3.0239163501980233</v>
      </c>
      <c r="BL79" s="343">
        <f t="shared" si="196"/>
        <v>84.297483485520274</v>
      </c>
      <c r="BM79" s="343">
        <f t="shared" si="197"/>
        <v>90.112707235901084</v>
      </c>
      <c r="BO79">
        <v>93.259705747819851</v>
      </c>
      <c r="BP79" s="306">
        <f t="shared" si="236"/>
        <v>100.45073189882268</v>
      </c>
      <c r="BQ79" s="306">
        <f t="shared" si="237"/>
        <v>84.297483485520274</v>
      </c>
      <c r="BR79">
        <v>96.497889975174701</v>
      </c>
      <c r="BS79">
        <v>90.27061261487691</v>
      </c>
      <c r="BT79" s="306">
        <f t="shared" si="238"/>
        <v>3.9528419236479806</v>
      </c>
      <c r="BU79" s="306">
        <f t="shared" si="239"/>
        <v>5.9731291293566358</v>
      </c>
      <c r="DK79" s="184">
        <v>0.94796296296296301</v>
      </c>
      <c r="DL79" s="336">
        <f t="shared" ref="DL79:DL94" si="243">DATE(2023,12,18) + DK79</f>
        <v>45278.947962962964</v>
      </c>
      <c r="DM79" s="141" t="s">
        <v>367</v>
      </c>
      <c r="DN79" s="141">
        <v>2.1999999999999999E-2</v>
      </c>
      <c r="DO79" s="141">
        <v>2.7E-2</v>
      </c>
      <c r="DP79" s="141">
        <v>2.7E-2</v>
      </c>
      <c r="DQ79" s="358">
        <v>54.800054527836011</v>
      </c>
      <c r="DR79" s="198">
        <f t="shared" si="198"/>
        <v>2029.6316491791115</v>
      </c>
      <c r="DS79" s="198">
        <f t="shared" si="199"/>
        <v>44.651896281940452</v>
      </c>
      <c r="DT79" s="198">
        <f t="shared" si="170"/>
        <v>1.9571448045655719</v>
      </c>
      <c r="DU79" s="198">
        <f t="shared" si="171"/>
        <v>2.1076944049167698</v>
      </c>
      <c r="DV79" s="198">
        <f t="shared" si="172"/>
        <v>42.694751477374879</v>
      </c>
      <c r="DW79" s="198">
        <f t="shared" si="173"/>
        <v>46.759590686857223</v>
      </c>
      <c r="DY79" s="184">
        <v>0.94796296296296301</v>
      </c>
      <c r="DZ79" s="336">
        <f t="shared" si="174"/>
        <v>45278.947962962964</v>
      </c>
      <c r="EA79" s="141" t="s">
        <v>367</v>
      </c>
      <c r="EB79" s="141">
        <v>2.1999999999999999E-2</v>
      </c>
      <c r="EC79" s="141">
        <v>2.7E-2</v>
      </c>
      <c r="ED79" s="141">
        <v>2.7E-2</v>
      </c>
      <c r="EE79" s="358">
        <v>51.322317507724428</v>
      </c>
      <c r="EF79" s="198">
        <f t="shared" si="175"/>
        <v>1900.8265743601639</v>
      </c>
      <c r="EG79" s="198">
        <f t="shared" si="176"/>
        <v>41.818184635923608</v>
      </c>
      <c r="EH79" s="198">
        <f t="shared" si="177"/>
        <v>1.8329399109901581</v>
      </c>
      <c r="EI79" s="198">
        <f t="shared" si="178"/>
        <v>1.9739352887586319</v>
      </c>
      <c r="EJ79" s="198">
        <f t="shared" si="179"/>
        <v>39.985244724933452</v>
      </c>
      <c r="EK79" s="198">
        <f t="shared" si="180"/>
        <v>43.79211992468224</v>
      </c>
      <c r="EM79">
        <v>43.413575344907848</v>
      </c>
      <c r="EN79" s="306">
        <f t="shared" si="217"/>
        <v>46.759590686857223</v>
      </c>
      <c r="EO79" s="306">
        <f t="shared" si="218"/>
        <v>39.985244724933452</v>
      </c>
      <c r="EP79">
        <v>45.462817537761893</v>
      </c>
      <c r="EQ79">
        <v>41.510707594400522</v>
      </c>
      <c r="ER79" s="306">
        <f t="shared" si="219"/>
        <v>1.2967731490953298</v>
      </c>
      <c r="ES79" s="306">
        <f t="shared" si="220"/>
        <v>1.52546286946707</v>
      </c>
    </row>
    <row r="80" spans="1:225" x14ac:dyDescent="0.25">
      <c r="A80" s="322">
        <v>0.93741898148148151</v>
      </c>
      <c r="B80" s="339">
        <f t="shared" si="44"/>
        <v>45278.937418981484</v>
      </c>
      <c r="C80" s="309" t="s">
        <v>321</v>
      </c>
      <c r="D80" s="309">
        <v>7.0000000000000001E-3</v>
      </c>
      <c r="E80" s="309">
        <v>7.0000000000000001E-3</v>
      </c>
      <c r="F80" s="309">
        <v>7.0000000000000001E-3</v>
      </c>
      <c r="G80" s="318">
        <v>37.857140539735873</v>
      </c>
      <c r="H80" s="309">
        <f t="shared" si="202"/>
        <v>5408.1629342479819</v>
      </c>
      <c r="I80" s="309">
        <f t="shared" si="234"/>
        <v>37.857140539735873</v>
      </c>
      <c r="J80" s="309">
        <f t="shared" si="203"/>
        <v>4.7321425674669841</v>
      </c>
      <c r="K80" s="309">
        <f t="shared" si="204"/>
        <v>6.3095234232893116</v>
      </c>
      <c r="L80" s="309">
        <f t="shared" si="205"/>
        <v>33.124997972268886</v>
      </c>
      <c r="M80" s="309">
        <f t="shared" si="206"/>
        <v>44.166663963025186</v>
      </c>
      <c r="O80" s="322">
        <v>0.93741898148148151</v>
      </c>
      <c r="P80" s="339">
        <f t="shared" si="207"/>
        <v>45278.937418981484</v>
      </c>
      <c r="Q80" s="309" t="s">
        <v>321</v>
      </c>
      <c r="R80" s="309">
        <v>7.0000000000000001E-3</v>
      </c>
      <c r="S80" s="309">
        <v>7.0000000000000001E-3</v>
      </c>
      <c r="T80" s="309">
        <v>7.0000000000000001E-3</v>
      </c>
      <c r="U80" s="318">
        <v>28.23431837803858</v>
      </c>
      <c r="V80" s="309">
        <f t="shared" si="208"/>
        <v>4033.4740540055113</v>
      </c>
      <c r="W80" s="309">
        <f t="shared" si="235"/>
        <v>28.23431837803858</v>
      </c>
      <c r="X80" s="309">
        <f t="shared" si="209"/>
        <v>3.5292897972548225</v>
      </c>
      <c r="Y80" s="309">
        <f t="shared" si="210"/>
        <v>4.7057197296730964</v>
      </c>
      <c r="Z80" s="309">
        <f t="shared" si="211"/>
        <v>24.705028580783758</v>
      </c>
      <c r="AA80" s="309">
        <f t="shared" si="212"/>
        <v>32.940038107711679</v>
      </c>
      <c r="AC80">
        <v>33.679890432335839</v>
      </c>
      <c r="AD80">
        <f t="shared" si="213"/>
        <v>44.166663963025186</v>
      </c>
      <c r="AE80">
        <f t="shared" si="214"/>
        <v>24.705028580783758</v>
      </c>
      <c r="AF80">
        <v>39.293205504391814</v>
      </c>
      <c r="AG80">
        <v>29.469904128293859</v>
      </c>
      <c r="AH80" s="306">
        <f t="shared" si="215"/>
        <v>4.8734584586333725</v>
      </c>
      <c r="AI80" s="306">
        <f t="shared" si="216"/>
        <v>4.7648755475101012</v>
      </c>
      <c r="AJ80" s="306"/>
      <c r="AM80" s="340">
        <v>0.93741898148148151</v>
      </c>
      <c r="AN80" s="341">
        <f t="shared" si="113"/>
        <v>45278.937418981484</v>
      </c>
      <c r="AO80" s="342" t="s">
        <v>325</v>
      </c>
      <c r="AP80" s="342">
        <v>2.5999999999999999E-2</v>
      </c>
      <c r="AQ80" s="342">
        <v>2.5000000000000001E-2</v>
      </c>
      <c r="AR80" s="342">
        <v>2.5000000000000001E-2</v>
      </c>
      <c r="AS80" s="352">
        <v>80.899918307776659</v>
      </c>
      <c r="AT80" s="343">
        <f t="shared" si="185"/>
        <v>3235.9967323110664</v>
      </c>
      <c r="AU80" s="343">
        <f t="shared" si="186"/>
        <v>84.135915040087724</v>
      </c>
      <c r="AV80" s="343">
        <f t="shared" si="187"/>
        <v>3.1115353195298714</v>
      </c>
      <c r="AW80" s="343">
        <f t="shared" si="188"/>
        <v>3.3708299294906943</v>
      </c>
      <c r="AX80" s="343">
        <f t="shared" si="189"/>
        <v>81.024379720557846</v>
      </c>
      <c r="AY80" s="343">
        <f t="shared" si="190"/>
        <v>87.506744969578421</v>
      </c>
      <c r="BA80" s="340">
        <v>0.93741898148148151</v>
      </c>
      <c r="BB80" s="341">
        <f t="shared" si="191"/>
        <v>45278.937418981484</v>
      </c>
      <c r="BC80" s="342" t="s">
        <v>325</v>
      </c>
      <c r="BD80" s="342">
        <v>2.5999999999999999E-2</v>
      </c>
      <c r="BE80" s="342">
        <v>2.5000000000000001E-2</v>
      </c>
      <c r="BF80" s="342">
        <v>2.5000000000000001E-2</v>
      </c>
      <c r="BG80" s="352">
        <v>72.573992404752559</v>
      </c>
      <c r="BH80" s="343">
        <f t="shared" si="192"/>
        <v>2902.959696190102</v>
      </c>
      <c r="BI80" s="343">
        <f t="shared" si="193"/>
        <v>75.476952100942654</v>
      </c>
      <c r="BJ80" s="343">
        <f t="shared" si="194"/>
        <v>2.7913074001827907</v>
      </c>
      <c r="BK80" s="343">
        <f t="shared" si="195"/>
        <v>3.0239163501980233</v>
      </c>
      <c r="BL80" s="343">
        <f t="shared" si="196"/>
        <v>72.685644700759866</v>
      </c>
      <c r="BM80" s="343">
        <f t="shared" si="197"/>
        <v>78.500868451140676</v>
      </c>
      <c r="BO80">
        <v>80.825078314777201</v>
      </c>
      <c r="BP80" s="306">
        <f t="shared" si="236"/>
        <v>87.506744969578421</v>
      </c>
      <c r="BQ80" s="306">
        <f t="shared" si="237"/>
        <v>72.685644700759866</v>
      </c>
      <c r="BR80">
        <v>84.063262542132051</v>
      </c>
      <c r="BS80">
        <v>77.835985181834261</v>
      </c>
      <c r="BT80" s="306">
        <f t="shared" si="238"/>
        <v>3.4434824274463693</v>
      </c>
      <c r="BU80" s="306">
        <f t="shared" si="239"/>
        <v>5.1503404810743945</v>
      </c>
      <c r="DK80" s="184">
        <v>0.94974537037037043</v>
      </c>
      <c r="DL80" s="336">
        <f t="shared" si="243"/>
        <v>45278.949745370373</v>
      </c>
      <c r="DM80" s="141" t="s">
        <v>367</v>
      </c>
      <c r="DN80" s="141">
        <v>2.3E-2</v>
      </c>
      <c r="DO80" s="141">
        <v>2.7E-2</v>
      </c>
      <c r="DP80" s="141">
        <v>2.7E-2</v>
      </c>
      <c r="DQ80" s="358">
        <v>54.800054527836011</v>
      </c>
      <c r="DR80" s="198">
        <f t="shared" si="198"/>
        <v>2029.6316491791115</v>
      </c>
      <c r="DS80" s="198">
        <f t="shared" si="199"/>
        <v>46.681527931119561</v>
      </c>
      <c r="DT80" s="198">
        <f t="shared" si="170"/>
        <v>1.9571448045655719</v>
      </c>
      <c r="DU80" s="198">
        <f t="shared" si="171"/>
        <v>2.1076944049167698</v>
      </c>
      <c r="DV80" s="198">
        <f t="shared" si="172"/>
        <v>44.724383126553988</v>
      </c>
      <c r="DW80" s="198">
        <f t="shared" si="173"/>
        <v>48.789222336036332</v>
      </c>
      <c r="DY80" s="184">
        <v>0.94974537037037043</v>
      </c>
      <c r="DZ80" s="336">
        <f t="shared" si="174"/>
        <v>45278.949745370373</v>
      </c>
      <c r="EA80" s="141" t="s">
        <v>367</v>
      </c>
      <c r="EB80" s="141">
        <v>2.3E-2</v>
      </c>
      <c r="EC80" s="141">
        <v>2.7E-2</v>
      </c>
      <c r="ED80" s="141">
        <v>2.7E-2</v>
      </c>
      <c r="EE80" s="358">
        <v>51.322317507724428</v>
      </c>
      <c r="EF80" s="198">
        <f t="shared" si="175"/>
        <v>1900.8265743601639</v>
      </c>
      <c r="EG80" s="198">
        <f t="shared" si="176"/>
        <v>43.719011210283767</v>
      </c>
      <c r="EH80" s="198">
        <f t="shared" si="177"/>
        <v>1.8329399109901581</v>
      </c>
      <c r="EI80" s="198">
        <f t="shared" si="178"/>
        <v>1.9739352887586319</v>
      </c>
      <c r="EJ80" s="198">
        <f t="shared" si="179"/>
        <v>41.886071299293612</v>
      </c>
      <c r="EK80" s="198">
        <f t="shared" si="180"/>
        <v>45.692946499042399</v>
      </c>
      <c r="EM80">
        <v>45.386919678767299</v>
      </c>
      <c r="EN80" s="306">
        <f t="shared" si="217"/>
        <v>48.789222336036332</v>
      </c>
      <c r="EO80" s="306">
        <f t="shared" si="218"/>
        <v>41.886071299293612</v>
      </c>
      <c r="EP80">
        <v>47.436161871621344</v>
      </c>
      <c r="EQ80">
        <v>43.484051928259973</v>
      </c>
      <c r="ER80" s="306">
        <f t="shared" si="219"/>
        <v>1.3530604644149875</v>
      </c>
      <c r="ES80" s="306">
        <f t="shared" si="220"/>
        <v>1.5979806289663614</v>
      </c>
    </row>
    <row r="81" spans="1:149" x14ac:dyDescent="0.25">
      <c r="A81" s="322">
        <v>0.93815972222222221</v>
      </c>
      <c r="B81" s="339">
        <f t="shared" si="44"/>
        <v>45278.938159722224</v>
      </c>
      <c r="C81" s="309" t="s">
        <v>321</v>
      </c>
      <c r="D81" s="309">
        <v>8.0000000000000002E-3</v>
      </c>
      <c r="E81" s="309">
        <v>7.0000000000000001E-3</v>
      </c>
      <c r="F81" s="309">
        <v>7.0000000000000001E-3</v>
      </c>
      <c r="G81" s="318">
        <v>37.857140539735873</v>
      </c>
      <c r="H81" s="309">
        <f t="shared" si="202"/>
        <v>5408.1629342479819</v>
      </c>
      <c r="I81" s="309">
        <f t="shared" si="234"/>
        <v>43.265303473983856</v>
      </c>
      <c r="J81" s="309">
        <f t="shared" si="203"/>
        <v>4.7321425674669841</v>
      </c>
      <c r="K81" s="309">
        <f t="shared" si="204"/>
        <v>6.3095234232893116</v>
      </c>
      <c r="L81" s="309">
        <f t="shared" si="205"/>
        <v>38.533160906516869</v>
      </c>
      <c r="M81" s="309">
        <f t="shared" si="206"/>
        <v>49.574826897273169</v>
      </c>
      <c r="O81" s="322">
        <v>0.93815972222222221</v>
      </c>
      <c r="P81" s="339">
        <f t="shared" si="207"/>
        <v>45278.938159722224</v>
      </c>
      <c r="Q81" s="309" t="s">
        <v>321</v>
      </c>
      <c r="R81" s="309">
        <v>8.0000000000000002E-3</v>
      </c>
      <c r="S81" s="309">
        <v>7.0000000000000001E-3</v>
      </c>
      <c r="T81" s="309">
        <v>7.0000000000000001E-3</v>
      </c>
      <c r="U81" s="318">
        <v>28.23431837803858</v>
      </c>
      <c r="V81" s="309">
        <f t="shared" si="208"/>
        <v>4033.4740540055113</v>
      </c>
      <c r="W81" s="309">
        <f t="shared" si="235"/>
        <v>32.267792432044089</v>
      </c>
      <c r="X81" s="309">
        <f t="shared" si="209"/>
        <v>3.5292897972548225</v>
      </c>
      <c r="Y81" s="309">
        <f t="shared" si="210"/>
        <v>4.7057197296730964</v>
      </c>
      <c r="Z81" s="309">
        <f t="shared" si="211"/>
        <v>28.738502634789267</v>
      </c>
      <c r="AA81" s="309">
        <f t="shared" si="212"/>
        <v>36.973512161717188</v>
      </c>
      <c r="AC81">
        <v>38.491303351240958</v>
      </c>
      <c r="AD81">
        <f t="shared" si="213"/>
        <v>49.574826897273169</v>
      </c>
      <c r="AE81">
        <f t="shared" si="214"/>
        <v>28.738502634789267</v>
      </c>
      <c r="AF81">
        <v>44.104618423296934</v>
      </c>
      <c r="AG81">
        <v>34.281317047198982</v>
      </c>
      <c r="AH81" s="306">
        <f t="shared" si="215"/>
        <v>5.4702084739762356</v>
      </c>
      <c r="AI81" s="306">
        <f t="shared" si="216"/>
        <v>5.5428144124097152</v>
      </c>
      <c r="AJ81" s="306"/>
      <c r="AM81" s="340">
        <v>0.93815972222222221</v>
      </c>
      <c r="AN81" s="341">
        <f t="shared" si="113"/>
        <v>45278.938159722224</v>
      </c>
      <c r="AO81" s="342" t="s">
        <v>325</v>
      </c>
      <c r="AP81" s="342">
        <v>2.7E-2</v>
      </c>
      <c r="AQ81" s="342">
        <v>2.5000000000000001E-2</v>
      </c>
      <c r="AR81" s="342">
        <v>2.5000000000000001E-2</v>
      </c>
      <c r="AS81" s="352">
        <v>80.899918307776659</v>
      </c>
      <c r="AT81" s="343">
        <f t="shared" si="185"/>
        <v>3235.9967323110664</v>
      </c>
      <c r="AU81" s="343">
        <f t="shared" si="186"/>
        <v>87.371911772398789</v>
      </c>
      <c r="AV81" s="343">
        <f t="shared" si="187"/>
        <v>3.1115353195298714</v>
      </c>
      <c r="AW81" s="343">
        <f t="shared" si="188"/>
        <v>3.3708299294906943</v>
      </c>
      <c r="AX81" s="343">
        <f t="shared" si="189"/>
        <v>84.260376452868911</v>
      </c>
      <c r="AY81" s="343">
        <f t="shared" si="190"/>
        <v>90.742741701889486</v>
      </c>
      <c r="BA81" s="340">
        <v>0.93815972222222221</v>
      </c>
      <c r="BB81" s="341">
        <f t="shared" si="191"/>
        <v>45278.938159722224</v>
      </c>
      <c r="BC81" s="342" t="s">
        <v>325</v>
      </c>
      <c r="BD81" s="342">
        <v>2.7E-2</v>
      </c>
      <c r="BE81" s="342">
        <v>2.5000000000000001E-2</v>
      </c>
      <c r="BF81" s="342">
        <v>2.5000000000000001E-2</v>
      </c>
      <c r="BG81" s="352">
        <v>72.573992404752559</v>
      </c>
      <c r="BH81" s="343">
        <f t="shared" si="192"/>
        <v>2902.959696190102</v>
      </c>
      <c r="BI81" s="343">
        <f t="shared" si="193"/>
        <v>78.379911797132749</v>
      </c>
      <c r="BJ81" s="343">
        <f t="shared" si="194"/>
        <v>2.7913074001827907</v>
      </c>
      <c r="BK81" s="343">
        <f t="shared" si="195"/>
        <v>3.0239163501980233</v>
      </c>
      <c r="BL81" s="343">
        <f t="shared" si="196"/>
        <v>75.588604396949961</v>
      </c>
      <c r="BM81" s="343">
        <f t="shared" si="197"/>
        <v>81.403828147330771</v>
      </c>
      <c r="BO81">
        <v>83.933735173037874</v>
      </c>
      <c r="BP81" s="306">
        <f t="shared" si="236"/>
        <v>90.742741701889486</v>
      </c>
      <c r="BQ81" s="306">
        <f t="shared" si="237"/>
        <v>75.588604396949961</v>
      </c>
      <c r="BR81">
        <v>87.171919400392724</v>
      </c>
      <c r="BS81">
        <v>80.944642040094934</v>
      </c>
      <c r="BT81" s="306">
        <f t="shared" si="238"/>
        <v>3.5708223014967615</v>
      </c>
      <c r="BU81" s="306">
        <f t="shared" si="239"/>
        <v>5.3560376431449725</v>
      </c>
      <c r="DK81" s="184">
        <v>0.95143518518518511</v>
      </c>
      <c r="DL81" s="336">
        <f t="shared" si="243"/>
        <v>45278.951435185183</v>
      </c>
      <c r="DM81" s="141" t="s">
        <v>367</v>
      </c>
      <c r="DN81" s="141">
        <v>2.1999999999999999E-2</v>
      </c>
      <c r="DO81" s="141">
        <v>2.7E-2</v>
      </c>
      <c r="DP81" s="141">
        <v>2.7E-2</v>
      </c>
      <c r="DQ81" s="358">
        <v>54.800054527836011</v>
      </c>
      <c r="DR81" s="198">
        <f t="shared" si="198"/>
        <v>2029.6316491791115</v>
      </c>
      <c r="DS81" s="198">
        <f t="shared" si="199"/>
        <v>44.651896281940452</v>
      </c>
      <c r="DT81" s="198">
        <f t="shared" si="170"/>
        <v>1.9571448045655719</v>
      </c>
      <c r="DU81" s="198">
        <f t="shared" si="171"/>
        <v>2.1076944049167698</v>
      </c>
      <c r="DV81" s="198">
        <f t="shared" si="172"/>
        <v>42.694751477374879</v>
      </c>
      <c r="DW81" s="198">
        <f t="shared" si="173"/>
        <v>46.759590686857223</v>
      </c>
      <c r="DY81" s="184">
        <v>0.95143518518518511</v>
      </c>
      <c r="DZ81" s="336">
        <f t="shared" si="174"/>
        <v>45278.951435185183</v>
      </c>
      <c r="EA81" s="141" t="s">
        <v>367</v>
      </c>
      <c r="EB81" s="141">
        <v>2.1999999999999999E-2</v>
      </c>
      <c r="EC81" s="141">
        <v>2.7E-2</v>
      </c>
      <c r="ED81" s="141">
        <v>2.7E-2</v>
      </c>
      <c r="EE81" s="358">
        <v>51.322317507724428</v>
      </c>
      <c r="EF81" s="198">
        <f t="shared" si="175"/>
        <v>1900.8265743601639</v>
      </c>
      <c r="EG81" s="198">
        <f t="shared" si="176"/>
        <v>41.818184635923608</v>
      </c>
      <c r="EH81" s="198">
        <f t="shared" si="177"/>
        <v>1.8329399109901581</v>
      </c>
      <c r="EI81" s="198">
        <f t="shared" si="178"/>
        <v>1.9739352887586319</v>
      </c>
      <c r="EJ81" s="198">
        <f t="shared" si="179"/>
        <v>39.985244724933452</v>
      </c>
      <c r="EK81" s="198">
        <f t="shared" si="180"/>
        <v>43.79211992468224</v>
      </c>
      <c r="EM81">
        <v>43.413575344907848</v>
      </c>
      <c r="EN81" s="306">
        <f t="shared" si="217"/>
        <v>46.759590686857223</v>
      </c>
      <c r="EO81" s="306">
        <f t="shared" si="218"/>
        <v>39.985244724933452</v>
      </c>
      <c r="EP81">
        <v>45.462817537761893</v>
      </c>
      <c r="EQ81">
        <v>41.510707594400522</v>
      </c>
      <c r="ER81" s="306">
        <f t="shared" si="219"/>
        <v>1.2967731490953298</v>
      </c>
      <c r="ES81" s="306">
        <f t="shared" si="220"/>
        <v>1.52546286946707</v>
      </c>
    </row>
    <row r="82" spans="1:149" x14ac:dyDescent="0.25">
      <c r="A82" s="322">
        <v>0.93853009259259268</v>
      </c>
      <c r="B82" s="339">
        <f t="shared" si="44"/>
        <v>45278.938530092593</v>
      </c>
      <c r="C82" s="309" t="s">
        <v>321</v>
      </c>
      <c r="D82" s="309">
        <v>8.9999999999999993E-3</v>
      </c>
      <c r="E82" s="309">
        <v>7.0000000000000001E-3</v>
      </c>
      <c r="F82" s="309">
        <v>7.0000000000000001E-3</v>
      </c>
      <c r="G82" s="318">
        <v>37.857140539735873</v>
      </c>
      <c r="H82" s="309">
        <f t="shared" si="202"/>
        <v>5408.1629342479819</v>
      </c>
      <c r="I82" s="309">
        <f t="shared" si="234"/>
        <v>48.673466408231832</v>
      </c>
      <c r="J82" s="309">
        <f t="shared" si="203"/>
        <v>4.7321425674669841</v>
      </c>
      <c r="K82" s="309">
        <f t="shared" si="204"/>
        <v>6.3095234232893116</v>
      </c>
      <c r="L82" s="309">
        <f t="shared" si="205"/>
        <v>43.941323840764845</v>
      </c>
      <c r="M82" s="309">
        <f t="shared" si="206"/>
        <v>54.982989831521145</v>
      </c>
      <c r="O82" s="322">
        <v>0.93853009259259268</v>
      </c>
      <c r="P82" s="339">
        <f t="shared" si="207"/>
        <v>45278.938530092593</v>
      </c>
      <c r="Q82" s="309" t="s">
        <v>321</v>
      </c>
      <c r="R82" s="309">
        <v>8.9999999999999993E-3</v>
      </c>
      <c r="S82" s="309">
        <v>7.0000000000000001E-3</v>
      </c>
      <c r="T82" s="309">
        <v>7.0000000000000001E-3</v>
      </c>
      <c r="U82" s="318">
        <v>28.23431837803858</v>
      </c>
      <c r="V82" s="309">
        <f t="shared" si="208"/>
        <v>4033.4740540055113</v>
      </c>
      <c r="W82" s="309">
        <f t="shared" si="235"/>
        <v>36.301266486049599</v>
      </c>
      <c r="X82" s="309">
        <f t="shared" si="209"/>
        <v>3.5292897972548225</v>
      </c>
      <c r="Y82" s="309">
        <f t="shared" si="210"/>
        <v>4.7057197296730964</v>
      </c>
      <c r="Z82" s="309">
        <f t="shared" si="211"/>
        <v>32.77197668879478</v>
      </c>
      <c r="AA82" s="309">
        <f t="shared" si="212"/>
        <v>41.006986215722698</v>
      </c>
      <c r="AC82">
        <v>43.302716270146078</v>
      </c>
      <c r="AD82">
        <f t="shared" si="213"/>
        <v>54.982989831521145</v>
      </c>
      <c r="AE82">
        <f t="shared" si="214"/>
        <v>32.77197668879478</v>
      </c>
      <c r="AF82">
        <v>48.916031342202054</v>
      </c>
      <c r="AG82">
        <v>39.092729966104102</v>
      </c>
      <c r="AH82" s="306">
        <f t="shared" si="215"/>
        <v>6.0669584893190915</v>
      </c>
      <c r="AI82" s="306">
        <f t="shared" si="216"/>
        <v>6.320753277309322</v>
      </c>
      <c r="AJ82" s="306"/>
      <c r="AM82" s="340">
        <v>0.93853009259259268</v>
      </c>
      <c r="AN82" s="341">
        <f t="shared" si="113"/>
        <v>45278.938530092593</v>
      </c>
      <c r="AO82" s="342" t="s">
        <v>325</v>
      </c>
      <c r="AP82" s="342">
        <v>2.7E-2</v>
      </c>
      <c r="AQ82" s="342">
        <v>2.5000000000000001E-2</v>
      </c>
      <c r="AR82" s="342">
        <v>2.5000000000000001E-2</v>
      </c>
      <c r="AS82" s="352">
        <v>80.899918307776659</v>
      </c>
      <c r="AT82" s="343">
        <f t="shared" si="185"/>
        <v>3235.9967323110664</v>
      </c>
      <c r="AU82" s="343">
        <f t="shared" si="186"/>
        <v>87.371911772398789</v>
      </c>
      <c r="AV82" s="343">
        <f t="shared" si="187"/>
        <v>3.1115353195298714</v>
      </c>
      <c r="AW82" s="343">
        <f t="shared" si="188"/>
        <v>3.3708299294906943</v>
      </c>
      <c r="AX82" s="343">
        <f t="shared" si="189"/>
        <v>84.260376452868911</v>
      </c>
      <c r="AY82" s="343">
        <f t="shared" si="190"/>
        <v>90.742741701889486</v>
      </c>
      <c r="BA82" s="340">
        <v>0.93853009259259268</v>
      </c>
      <c r="BB82" s="341">
        <f t="shared" si="191"/>
        <v>45278.938530092593</v>
      </c>
      <c r="BC82" s="342" t="s">
        <v>325</v>
      </c>
      <c r="BD82" s="342">
        <v>2.7E-2</v>
      </c>
      <c r="BE82" s="342">
        <v>2.5000000000000001E-2</v>
      </c>
      <c r="BF82" s="342">
        <v>2.5000000000000001E-2</v>
      </c>
      <c r="BG82" s="352">
        <v>72.573992404752559</v>
      </c>
      <c r="BH82" s="343">
        <f t="shared" si="192"/>
        <v>2902.959696190102</v>
      </c>
      <c r="BI82" s="343">
        <f t="shared" si="193"/>
        <v>78.379911797132749</v>
      </c>
      <c r="BJ82" s="343">
        <f t="shared" si="194"/>
        <v>2.7913074001827907</v>
      </c>
      <c r="BK82" s="343">
        <f t="shared" si="195"/>
        <v>3.0239163501980233</v>
      </c>
      <c r="BL82" s="343">
        <f t="shared" si="196"/>
        <v>75.588604396949961</v>
      </c>
      <c r="BM82" s="343">
        <f t="shared" si="197"/>
        <v>81.403828147330771</v>
      </c>
      <c r="BO82">
        <v>83.933735173037874</v>
      </c>
      <c r="BP82" s="306">
        <f t="shared" si="236"/>
        <v>90.742741701889486</v>
      </c>
      <c r="BQ82" s="306">
        <f t="shared" si="237"/>
        <v>75.588604396949961</v>
      </c>
      <c r="BR82">
        <v>87.171919400392724</v>
      </c>
      <c r="BS82">
        <v>80.944642040094934</v>
      </c>
      <c r="BT82" s="306">
        <f t="shared" si="238"/>
        <v>3.5708223014967615</v>
      </c>
      <c r="BU82" s="306">
        <f t="shared" si="239"/>
        <v>5.3560376431449725</v>
      </c>
      <c r="DK82" s="184">
        <v>0.95491898148148147</v>
      </c>
      <c r="DL82" s="336">
        <f t="shared" si="243"/>
        <v>45278.954918981479</v>
      </c>
      <c r="DM82" s="141" t="s">
        <v>367</v>
      </c>
      <c r="DN82" s="141">
        <v>1.9E-2</v>
      </c>
      <c r="DO82" s="141">
        <v>2.7E-2</v>
      </c>
      <c r="DP82" s="141">
        <v>2.7E-2</v>
      </c>
      <c r="DQ82" s="358">
        <v>54.800054527836011</v>
      </c>
      <c r="DR82" s="198">
        <f t="shared" si="198"/>
        <v>2029.6316491791115</v>
      </c>
      <c r="DS82" s="198">
        <f t="shared" si="199"/>
        <v>38.563001334403118</v>
      </c>
      <c r="DT82" s="198">
        <f t="shared" si="170"/>
        <v>1.9571448045655719</v>
      </c>
      <c r="DU82" s="198">
        <f t="shared" si="171"/>
        <v>2.1076944049167698</v>
      </c>
      <c r="DV82" s="198">
        <f t="shared" si="172"/>
        <v>36.605856529837546</v>
      </c>
      <c r="DW82" s="198">
        <f t="shared" si="173"/>
        <v>40.670695739319889</v>
      </c>
      <c r="DY82" s="184">
        <v>0.95491898148148147</v>
      </c>
      <c r="DZ82" s="336">
        <f t="shared" si="174"/>
        <v>45278.954918981479</v>
      </c>
      <c r="EA82" s="141" t="s">
        <v>367</v>
      </c>
      <c r="EB82" s="141">
        <v>1.9E-2</v>
      </c>
      <c r="EC82" s="141">
        <v>2.7E-2</v>
      </c>
      <c r="ED82" s="141">
        <v>2.7E-2</v>
      </c>
      <c r="EE82" s="358">
        <v>51.322317507724428</v>
      </c>
      <c r="EF82" s="198">
        <f t="shared" si="175"/>
        <v>1900.8265743601639</v>
      </c>
      <c r="EG82" s="198">
        <f t="shared" si="176"/>
        <v>36.115704912843114</v>
      </c>
      <c r="EH82" s="198">
        <f t="shared" si="177"/>
        <v>1.8329399109901581</v>
      </c>
      <c r="EI82" s="198">
        <f t="shared" si="178"/>
        <v>1.9739352887586319</v>
      </c>
      <c r="EJ82" s="198">
        <f t="shared" si="179"/>
        <v>34.282765001852958</v>
      </c>
      <c r="EK82" s="198">
        <f t="shared" si="180"/>
        <v>38.089640201601746</v>
      </c>
      <c r="EM82">
        <v>37.493542343329509</v>
      </c>
      <c r="EN82" s="306">
        <f t="shared" si="217"/>
        <v>40.670695739319889</v>
      </c>
      <c r="EO82" s="306">
        <f t="shared" si="218"/>
        <v>34.282765001852958</v>
      </c>
      <c r="EP82">
        <v>39.542784536183554</v>
      </c>
      <c r="EQ82">
        <v>35.590674592822182</v>
      </c>
      <c r="ER82" s="306">
        <f t="shared" si="219"/>
        <v>1.1279112031363354</v>
      </c>
      <c r="ES82" s="306">
        <f t="shared" si="220"/>
        <v>1.3079095909692242</v>
      </c>
    </row>
    <row r="83" spans="1:149" x14ac:dyDescent="0.25">
      <c r="A83" s="322">
        <v>0.93890046296296292</v>
      </c>
      <c r="B83" s="339">
        <f t="shared" si="44"/>
        <v>45278.938900462963</v>
      </c>
      <c r="C83" s="309" t="s">
        <v>321</v>
      </c>
      <c r="D83" s="309">
        <v>1.2E-2</v>
      </c>
      <c r="E83" s="309">
        <v>7.0000000000000001E-3</v>
      </c>
      <c r="F83" s="309">
        <v>7.0000000000000001E-3</v>
      </c>
      <c r="G83" s="318">
        <v>37.857140539735873</v>
      </c>
      <c r="H83" s="309">
        <f t="shared" si="202"/>
        <v>5408.1629342479819</v>
      </c>
      <c r="I83" s="309">
        <f t="shared" si="234"/>
        <v>64.89795521097578</v>
      </c>
      <c r="J83" s="309">
        <f t="shared" si="203"/>
        <v>4.7321425674669841</v>
      </c>
      <c r="K83" s="309">
        <f t="shared" si="204"/>
        <v>6.3095234232893116</v>
      </c>
      <c r="L83" s="309">
        <f t="shared" si="205"/>
        <v>60.165812643508794</v>
      </c>
      <c r="M83" s="309">
        <f t="shared" si="206"/>
        <v>71.207478634265087</v>
      </c>
      <c r="O83" s="322">
        <v>0.93890046296296292</v>
      </c>
      <c r="P83" s="339">
        <f t="shared" si="207"/>
        <v>45278.938900462963</v>
      </c>
      <c r="Q83" s="309" t="s">
        <v>321</v>
      </c>
      <c r="R83" s="309">
        <v>1.2E-2</v>
      </c>
      <c r="S83" s="309">
        <v>7.0000000000000001E-3</v>
      </c>
      <c r="T83" s="309">
        <v>7.0000000000000001E-3</v>
      </c>
      <c r="U83" s="318">
        <v>28.23431837803858</v>
      </c>
      <c r="V83" s="309">
        <f t="shared" si="208"/>
        <v>4033.4740540055113</v>
      </c>
      <c r="W83" s="309">
        <f t="shared" si="235"/>
        <v>48.401688648066134</v>
      </c>
      <c r="X83" s="309">
        <f t="shared" si="209"/>
        <v>3.5292897972548225</v>
      </c>
      <c r="Y83" s="309">
        <f t="shared" si="210"/>
        <v>4.7057197296730964</v>
      </c>
      <c r="Z83" s="309">
        <f t="shared" si="211"/>
        <v>44.872398850811308</v>
      </c>
      <c r="AA83" s="309">
        <f t="shared" si="212"/>
        <v>53.107408377739233</v>
      </c>
      <c r="AC83">
        <v>57.736955026861445</v>
      </c>
      <c r="AD83">
        <f t="shared" si="213"/>
        <v>71.207478634265087</v>
      </c>
      <c r="AE83">
        <f t="shared" si="214"/>
        <v>44.872398850811308</v>
      </c>
      <c r="AF83">
        <v>63.35027009891742</v>
      </c>
      <c r="AG83">
        <v>53.526968722819461</v>
      </c>
      <c r="AH83" s="306">
        <f t="shared" si="215"/>
        <v>7.8572085353476666</v>
      </c>
      <c r="AI83" s="306">
        <f t="shared" si="216"/>
        <v>8.6545698720081532</v>
      </c>
      <c r="AJ83" s="306"/>
      <c r="AM83" s="340">
        <v>0.93890046296296292</v>
      </c>
      <c r="AN83" s="341">
        <f t="shared" si="113"/>
        <v>45278.938900462963</v>
      </c>
      <c r="AO83" s="342" t="s">
        <v>325</v>
      </c>
      <c r="AP83" s="342">
        <v>2.7E-2</v>
      </c>
      <c r="AQ83" s="342">
        <v>2.5000000000000001E-2</v>
      </c>
      <c r="AR83" s="342">
        <v>2.5000000000000001E-2</v>
      </c>
      <c r="AS83" s="352">
        <v>80.899918307776659</v>
      </c>
      <c r="AT83" s="343">
        <f t="shared" si="185"/>
        <v>3235.9967323110664</v>
      </c>
      <c r="AU83" s="343">
        <f t="shared" si="186"/>
        <v>87.371911772398789</v>
      </c>
      <c r="AV83" s="343">
        <f t="shared" si="187"/>
        <v>3.1115353195298714</v>
      </c>
      <c r="AW83" s="343">
        <f t="shared" si="188"/>
        <v>3.3708299294906943</v>
      </c>
      <c r="AX83" s="343">
        <f t="shared" si="189"/>
        <v>84.260376452868911</v>
      </c>
      <c r="AY83" s="343">
        <f t="shared" si="190"/>
        <v>90.742741701889486</v>
      </c>
      <c r="BA83" s="340">
        <v>0.93890046296296292</v>
      </c>
      <c r="BB83" s="341">
        <f t="shared" si="191"/>
        <v>45278.938900462963</v>
      </c>
      <c r="BC83" s="342" t="s">
        <v>325</v>
      </c>
      <c r="BD83" s="342">
        <v>2.7E-2</v>
      </c>
      <c r="BE83" s="342">
        <v>2.5000000000000001E-2</v>
      </c>
      <c r="BF83" s="342">
        <v>2.5000000000000001E-2</v>
      </c>
      <c r="BG83" s="352">
        <v>72.573992404752559</v>
      </c>
      <c r="BH83" s="343">
        <f t="shared" si="192"/>
        <v>2902.959696190102</v>
      </c>
      <c r="BI83" s="343">
        <f t="shared" si="193"/>
        <v>78.379911797132749</v>
      </c>
      <c r="BJ83" s="343">
        <f t="shared" si="194"/>
        <v>2.7913074001827907</v>
      </c>
      <c r="BK83" s="343">
        <f t="shared" si="195"/>
        <v>3.0239163501980233</v>
      </c>
      <c r="BL83" s="343">
        <f t="shared" si="196"/>
        <v>75.588604396949961</v>
      </c>
      <c r="BM83" s="343">
        <f t="shared" si="197"/>
        <v>81.403828147330771</v>
      </c>
      <c r="BO83">
        <v>83.933735173037874</v>
      </c>
      <c r="BP83" s="306">
        <f t="shared" si="236"/>
        <v>90.742741701889486</v>
      </c>
      <c r="BQ83" s="306">
        <f t="shared" si="237"/>
        <v>75.588604396949961</v>
      </c>
      <c r="BR83">
        <v>87.171919400392724</v>
      </c>
      <c r="BS83">
        <v>80.944642040094934</v>
      </c>
      <c r="BT83" s="306">
        <f t="shared" si="238"/>
        <v>3.5708223014967615</v>
      </c>
      <c r="BU83" s="306">
        <f t="shared" si="239"/>
        <v>5.3560376431449725</v>
      </c>
      <c r="DK83" s="184">
        <v>0.95840277777777771</v>
      </c>
      <c r="DL83" s="336">
        <f t="shared" si="243"/>
        <v>45278.958402777775</v>
      </c>
      <c r="DM83" s="141" t="s">
        <v>367</v>
      </c>
      <c r="DN83" s="141">
        <v>2.1000000000000001E-2</v>
      </c>
      <c r="DO83" s="141">
        <v>2.7E-2</v>
      </c>
      <c r="DP83" s="141">
        <v>2.7E-2</v>
      </c>
      <c r="DQ83" s="358">
        <v>54.800054527836011</v>
      </c>
      <c r="DR83" s="198">
        <f t="shared" si="198"/>
        <v>2029.6316491791115</v>
      </c>
      <c r="DS83" s="198">
        <f t="shared" si="199"/>
        <v>42.622264632761343</v>
      </c>
      <c r="DT83" s="198">
        <f t="shared" si="170"/>
        <v>1.9571448045655719</v>
      </c>
      <c r="DU83" s="198">
        <f t="shared" si="171"/>
        <v>2.1076944049167698</v>
      </c>
      <c r="DV83" s="198">
        <f t="shared" si="172"/>
        <v>40.66511982819577</v>
      </c>
      <c r="DW83" s="198">
        <f t="shared" si="173"/>
        <v>44.729959037678114</v>
      </c>
      <c r="DY83" s="184">
        <v>0.95840277777777771</v>
      </c>
      <c r="DZ83" s="336">
        <f t="shared" si="174"/>
        <v>45278.958402777775</v>
      </c>
      <c r="EA83" s="141" t="s">
        <v>367</v>
      </c>
      <c r="EB83" s="141">
        <v>2.1000000000000001E-2</v>
      </c>
      <c r="EC83" s="141">
        <v>2.7E-2</v>
      </c>
      <c r="ED83" s="141">
        <v>2.7E-2</v>
      </c>
      <c r="EE83" s="358">
        <v>51.322317507724428</v>
      </c>
      <c r="EF83" s="198">
        <f t="shared" si="175"/>
        <v>1900.8265743601639</v>
      </c>
      <c r="EG83" s="198">
        <f t="shared" si="176"/>
        <v>39.917358061563448</v>
      </c>
      <c r="EH83" s="198">
        <f t="shared" si="177"/>
        <v>1.8329399109901581</v>
      </c>
      <c r="EI83" s="198">
        <f t="shared" si="178"/>
        <v>1.9739352887586319</v>
      </c>
      <c r="EJ83" s="198">
        <f t="shared" si="179"/>
        <v>38.084418150573292</v>
      </c>
      <c r="EK83" s="198">
        <f t="shared" si="180"/>
        <v>41.89129335032208</v>
      </c>
      <c r="EM83">
        <v>41.440231011048404</v>
      </c>
      <c r="EN83" s="306">
        <f t="shared" si="217"/>
        <v>44.729959037678114</v>
      </c>
      <c r="EO83" s="306">
        <f t="shared" si="218"/>
        <v>38.084418150573292</v>
      </c>
      <c r="EP83">
        <v>43.489473203902449</v>
      </c>
      <c r="EQ83">
        <v>39.537363260541078</v>
      </c>
      <c r="ER83" s="306">
        <f t="shared" si="219"/>
        <v>1.240485833775665</v>
      </c>
      <c r="ES83" s="306">
        <f t="shared" si="220"/>
        <v>1.4529451099677857</v>
      </c>
    </row>
    <row r="84" spans="1:149" x14ac:dyDescent="0.25">
      <c r="A84" s="322">
        <v>0.93928240740740743</v>
      </c>
      <c r="B84" s="339">
        <f t="shared" ref="B84:B109" si="244">DATE(2023,12,18) + A84</f>
        <v>45278.939282407409</v>
      </c>
      <c r="C84" s="309" t="s">
        <v>321</v>
      </c>
      <c r="D84" s="309">
        <v>0.01</v>
      </c>
      <c r="E84" s="309">
        <v>7.0000000000000001E-3</v>
      </c>
      <c r="F84" s="309">
        <v>7.0000000000000001E-3</v>
      </c>
      <c r="G84" s="318">
        <v>37.857140539735873</v>
      </c>
      <c r="H84" s="309">
        <f t="shared" si="202"/>
        <v>5408.1629342479819</v>
      </c>
      <c r="I84" s="309">
        <f t="shared" si="234"/>
        <v>54.081629342479822</v>
      </c>
      <c r="J84" s="309">
        <f t="shared" si="203"/>
        <v>4.7321425674669841</v>
      </c>
      <c r="K84" s="309">
        <f t="shared" si="204"/>
        <v>6.3095234232893116</v>
      </c>
      <c r="L84" s="309">
        <f t="shared" si="205"/>
        <v>49.349486775012835</v>
      </c>
      <c r="M84" s="309">
        <f t="shared" si="206"/>
        <v>60.391152765769135</v>
      </c>
      <c r="O84" s="322">
        <v>0.93928240740740743</v>
      </c>
      <c r="P84" s="339">
        <f t="shared" si="207"/>
        <v>45278.939282407409</v>
      </c>
      <c r="Q84" s="309" t="s">
        <v>321</v>
      </c>
      <c r="R84" s="309">
        <v>0.01</v>
      </c>
      <c r="S84" s="309">
        <v>7.0000000000000001E-3</v>
      </c>
      <c r="T84" s="309">
        <v>7.0000000000000001E-3</v>
      </c>
      <c r="U84" s="318">
        <v>28.23431837803858</v>
      </c>
      <c r="V84" s="309">
        <f t="shared" si="208"/>
        <v>4033.4740540055113</v>
      </c>
      <c r="W84" s="309">
        <f t="shared" si="235"/>
        <v>40.334740540055115</v>
      </c>
      <c r="X84" s="309">
        <f t="shared" si="209"/>
        <v>3.5292897972548225</v>
      </c>
      <c r="Y84" s="309">
        <f t="shared" si="210"/>
        <v>4.7057197296730964</v>
      </c>
      <c r="Z84" s="309">
        <f t="shared" si="211"/>
        <v>36.805450742800289</v>
      </c>
      <c r="AA84" s="309">
        <f t="shared" si="212"/>
        <v>45.040460269728214</v>
      </c>
      <c r="AC84">
        <v>48.114129189051198</v>
      </c>
      <c r="AD84">
        <f t="shared" si="213"/>
        <v>60.391152765769135</v>
      </c>
      <c r="AE84">
        <f t="shared" si="214"/>
        <v>36.805450742800289</v>
      </c>
      <c r="AF84">
        <v>53.727444261107173</v>
      </c>
      <c r="AG84">
        <v>43.904142885009222</v>
      </c>
      <c r="AH84" s="306">
        <f t="shared" si="215"/>
        <v>6.6637085046619617</v>
      </c>
      <c r="AI84" s="306">
        <f t="shared" si="216"/>
        <v>7.0986921422089324</v>
      </c>
      <c r="AJ84" s="306"/>
      <c r="AM84" s="340">
        <v>0.93928240740740743</v>
      </c>
      <c r="AN84" s="341">
        <f t="shared" si="113"/>
        <v>45278.939282407409</v>
      </c>
      <c r="AO84" s="342" t="s">
        <v>325</v>
      </c>
      <c r="AP84" s="342">
        <v>2.5000000000000001E-2</v>
      </c>
      <c r="AQ84" s="342">
        <v>2.5000000000000001E-2</v>
      </c>
      <c r="AR84" s="342">
        <v>2.5000000000000001E-2</v>
      </c>
      <c r="AS84" s="352">
        <v>80.899918307776659</v>
      </c>
      <c r="AT84" s="343">
        <f t="shared" si="185"/>
        <v>3235.9967323110664</v>
      </c>
      <c r="AU84" s="343">
        <f t="shared" si="186"/>
        <v>80.899918307776659</v>
      </c>
      <c r="AV84" s="343">
        <f t="shared" si="187"/>
        <v>3.1115353195298714</v>
      </c>
      <c r="AW84" s="343">
        <f t="shared" si="188"/>
        <v>3.3708299294906943</v>
      </c>
      <c r="AX84" s="343">
        <f t="shared" si="189"/>
        <v>77.788382988246781</v>
      </c>
      <c r="AY84" s="343">
        <f t="shared" si="190"/>
        <v>84.270748237267355</v>
      </c>
      <c r="BA84" s="340">
        <v>0.93928240740740743</v>
      </c>
      <c r="BB84" s="341">
        <f t="shared" si="191"/>
        <v>45278.939282407409</v>
      </c>
      <c r="BC84" s="342" t="s">
        <v>325</v>
      </c>
      <c r="BD84" s="342">
        <v>2.5000000000000001E-2</v>
      </c>
      <c r="BE84" s="342">
        <v>2.5000000000000001E-2</v>
      </c>
      <c r="BF84" s="342">
        <v>2.5000000000000001E-2</v>
      </c>
      <c r="BG84" s="352">
        <v>72.573992404752559</v>
      </c>
      <c r="BH84" s="343">
        <f t="shared" si="192"/>
        <v>2902.959696190102</v>
      </c>
      <c r="BI84" s="343">
        <f t="shared" si="193"/>
        <v>72.573992404752559</v>
      </c>
      <c r="BJ84" s="343">
        <f t="shared" si="194"/>
        <v>2.7913074001827907</v>
      </c>
      <c r="BK84" s="343">
        <f t="shared" si="195"/>
        <v>3.0239163501980233</v>
      </c>
      <c r="BL84" s="343">
        <f t="shared" si="196"/>
        <v>69.782685004569771</v>
      </c>
      <c r="BM84" s="343">
        <f t="shared" si="197"/>
        <v>75.597908754950581</v>
      </c>
      <c r="BO84">
        <v>77.716421456516557</v>
      </c>
      <c r="BP84" s="306">
        <f t="shared" si="236"/>
        <v>84.270748237267355</v>
      </c>
      <c r="BQ84" s="306">
        <f t="shared" si="237"/>
        <v>69.782685004569771</v>
      </c>
      <c r="BR84">
        <v>80.954605683871407</v>
      </c>
      <c r="BS84">
        <v>74.727328323573616</v>
      </c>
      <c r="BT84" s="306">
        <f t="shared" si="238"/>
        <v>3.3161425533959488</v>
      </c>
      <c r="BU84" s="306">
        <f t="shared" si="239"/>
        <v>4.9446433190038448</v>
      </c>
      <c r="DK84" s="184">
        <v>0.96182870370370377</v>
      </c>
      <c r="DL84" s="336">
        <f t="shared" si="243"/>
        <v>45278.961828703701</v>
      </c>
      <c r="DM84" s="141" t="s">
        <v>367</v>
      </c>
      <c r="DN84" s="141">
        <v>1.9E-2</v>
      </c>
      <c r="DO84" s="141">
        <v>2.7E-2</v>
      </c>
      <c r="DP84" s="141">
        <v>2.7E-2</v>
      </c>
      <c r="DQ84" s="358">
        <v>54.800054527836011</v>
      </c>
      <c r="DR84" s="198">
        <f t="shared" si="198"/>
        <v>2029.6316491791115</v>
      </c>
      <c r="DS84" s="198">
        <f t="shared" si="199"/>
        <v>38.563001334403118</v>
      </c>
      <c r="DT84" s="198">
        <f t="shared" si="170"/>
        <v>1.9571448045655719</v>
      </c>
      <c r="DU84" s="198">
        <f t="shared" si="171"/>
        <v>2.1076944049167698</v>
      </c>
      <c r="DV84" s="198">
        <f t="shared" si="172"/>
        <v>36.605856529837546</v>
      </c>
      <c r="DW84" s="198">
        <f t="shared" si="173"/>
        <v>40.670695739319889</v>
      </c>
      <c r="DY84" s="184">
        <v>0.96182870370370377</v>
      </c>
      <c r="DZ84" s="336">
        <f t="shared" si="174"/>
        <v>45278.961828703701</v>
      </c>
      <c r="EA84" s="141" t="s">
        <v>367</v>
      </c>
      <c r="EB84" s="141">
        <v>1.9E-2</v>
      </c>
      <c r="EC84" s="141">
        <v>2.7E-2</v>
      </c>
      <c r="ED84" s="141">
        <v>2.7E-2</v>
      </c>
      <c r="EE84" s="358">
        <v>51.322317507724428</v>
      </c>
      <c r="EF84" s="198">
        <f t="shared" si="175"/>
        <v>1900.8265743601639</v>
      </c>
      <c r="EG84" s="198">
        <f t="shared" si="176"/>
        <v>36.115704912843114</v>
      </c>
      <c r="EH84" s="198">
        <f t="shared" si="177"/>
        <v>1.8329399109901581</v>
      </c>
      <c r="EI84" s="198">
        <f t="shared" si="178"/>
        <v>1.9739352887586319</v>
      </c>
      <c r="EJ84" s="198">
        <f t="shared" si="179"/>
        <v>34.282765001852958</v>
      </c>
      <c r="EK84" s="198">
        <f t="shared" si="180"/>
        <v>38.089640201601746</v>
      </c>
      <c r="EM84">
        <v>37.493542343329509</v>
      </c>
      <c r="EN84" s="306">
        <f t="shared" si="217"/>
        <v>40.670695739319889</v>
      </c>
      <c r="EO84" s="306">
        <f t="shared" si="218"/>
        <v>34.282765001852958</v>
      </c>
      <c r="EP84">
        <v>39.542784536183554</v>
      </c>
      <c r="EQ84">
        <v>35.590674592822182</v>
      </c>
      <c r="ER84" s="306">
        <f t="shared" si="219"/>
        <v>1.1279112031363354</v>
      </c>
      <c r="ES84" s="306">
        <f t="shared" si="220"/>
        <v>1.3079095909692242</v>
      </c>
    </row>
    <row r="85" spans="1:149" x14ac:dyDescent="0.25">
      <c r="A85" s="322">
        <v>0.93966435185185182</v>
      </c>
      <c r="B85" s="339">
        <f t="shared" si="244"/>
        <v>45278.939664351848</v>
      </c>
      <c r="C85" s="309" t="s">
        <v>321</v>
      </c>
      <c r="D85" s="309">
        <v>0.01</v>
      </c>
      <c r="E85" s="309">
        <v>7.0000000000000001E-3</v>
      </c>
      <c r="F85" s="309">
        <v>7.0000000000000001E-3</v>
      </c>
      <c r="G85" s="318">
        <v>37.857140539735873</v>
      </c>
      <c r="H85" s="309">
        <f t="shared" si="202"/>
        <v>5408.1629342479819</v>
      </c>
      <c r="I85" s="309">
        <f t="shared" si="234"/>
        <v>54.081629342479822</v>
      </c>
      <c r="J85" s="309">
        <f t="shared" si="203"/>
        <v>4.7321425674669841</v>
      </c>
      <c r="K85" s="309">
        <f t="shared" si="204"/>
        <v>6.3095234232893116</v>
      </c>
      <c r="L85" s="309">
        <f t="shared" si="205"/>
        <v>49.349486775012835</v>
      </c>
      <c r="M85" s="309">
        <f t="shared" si="206"/>
        <v>60.391152765769135</v>
      </c>
      <c r="O85" s="322">
        <v>0.93966435185185182</v>
      </c>
      <c r="P85" s="339">
        <f t="shared" si="207"/>
        <v>45278.939664351848</v>
      </c>
      <c r="Q85" s="309" t="s">
        <v>321</v>
      </c>
      <c r="R85" s="309">
        <v>0.01</v>
      </c>
      <c r="S85" s="309">
        <v>7.0000000000000001E-3</v>
      </c>
      <c r="T85" s="309">
        <v>7.0000000000000001E-3</v>
      </c>
      <c r="U85" s="318">
        <v>28.23431837803858</v>
      </c>
      <c r="V85" s="309">
        <f t="shared" si="208"/>
        <v>4033.4740540055113</v>
      </c>
      <c r="W85" s="309">
        <f t="shared" si="235"/>
        <v>40.334740540055115</v>
      </c>
      <c r="X85" s="309">
        <f t="shared" si="209"/>
        <v>3.5292897972548225</v>
      </c>
      <c r="Y85" s="309">
        <f t="shared" si="210"/>
        <v>4.7057197296730964</v>
      </c>
      <c r="Z85" s="309">
        <f t="shared" si="211"/>
        <v>36.805450742800289</v>
      </c>
      <c r="AA85" s="309">
        <f t="shared" si="212"/>
        <v>45.040460269728214</v>
      </c>
      <c r="AC85">
        <v>48.114129189051198</v>
      </c>
      <c r="AD85">
        <f t="shared" si="213"/>
        <v>60.391152765769135</v>
      </c>
      <c r="AE85">
        <f t="shared" si="214"/>
        <v>36.805450742800289</v>
      </c>
      <c r="AF85">
        <v>53.727444261107173</v>
      </c>
      <c r="AG85">
        <v>43.904142885009222</v>
      </c>
      <c r="AH85" s="306">
        <f t="shared" si="215"/>
        <v>6.6637085046619617</v>
      </c>
      <c r="AI85" s="306">
        <f t="shared" si="216"/>
        <v>7.0986921422089324</v>
      </c>
      <c r="AJ85" s="306"/>
      <c r="AM85" s="340">
        <v>0.93966435185185182</v>
      </c>
      <c r="AN85" s="341">
        <f t="shared" si="113"/>
        <v>45278.939664351848</v>
      </c>
      <c r="AO85" s="342" t="s">
        <v>325</v>
      </c>
      <c r="AP85" s="342">
        <v>2.5000000000000001E-2</v>
      </c>
      <c r="AQ85" s="342">
        <v>2.5000000000000001E-2</v>
      </c>
      <c r="AR85" s="342">
        <v>2.5000000000000001E-2</v>
      </c>
      <c r="AS85" s="352">
        <v>80.899918307776659</v>
      </c>
      <c r="AT85" s="343">
        <f t="shared" si="185"/>
        <v>3235.9967323110664</v>
      </c>
      <c r="AU85" s="343">
        <f t="shared" si="186"/>
        <v>80.899918307776659</v>
      </c>
      <c r="AV85" s="343">
        <f t="shared" si="187"/>
        <v>3.1115353195298714</v>
      </c>
      <c r="AW85" s="343">
        <f t="shared" si="188"/>
        <v>3.3708299294906943</v>
      </c>
      <c r="AX85" s="343">
        <f t="shared" si="189"/>
        <v>77.788382988246781</v>
      </c>
      <c r="AY85" s="343">
        <f t="shared" si="190"/>
        <v>84.270748237267355</v>
      </c>
      <c r="BA85" s="340">
        <v>0.93966435185185182</v>
      </c>
      <c r="BB85" s="341">
        <f t="shared" si="191"/>
        <v>45278.939664351848</v>
      </c>
      <c r="BC85" s="342" t="s">
        <v>325</v>
      </c>
      <c r="BD85" s="342">
        <v>2.5000000000000001E-2</v>
      </c>
      <c r="BE85" s="342">
        <v>2.5000000000000001E-2</v>
      </c>
      <c r="BF85" s="342">
        <v>2.5000000000000001E-2</v>
      </c>
      <c r="BG85" s="352">
        <v>72.573992404752559</v>
      </c>
      <c r="BH85" s="343">
        <f t="shared" si="192"/>
        <v>2902.959696190102</v>
      </c>
      <c r="BI85" s="343">
        <f t="shared" si="193"/>
        <v>72.573992404752559</v>
      </c>
      <c r="BJ85" s="343">
        <f t="shared" si="194"/>
        <v>2.7913074001827907</v>
      </c>
      <c r="BK85" s="343">
        <f t="shared" si="195"/>
        <v>3.0239163501980233</v>
      </c>
      <c r="BL85" s="343">
        <f t="shared" si="196"/>
        <v>69.782685004569771</v>
      </c>
      <c r="BM85" s="343">
        <f t="shared" si="197"/>
        <v>75.597908754950581</v>
      </c>
      <c r="BO85">
        <v>77.716421456516557</v>
      </c>
      <c r="BP85" s="306">
        <f t="shared" si="236"/>
        <v>84.270748237267355</v>
      </c>
      <c r="BQ85" s="306">
        <f t="shared" si="237"/>
        <v>69.782685004569771</v>
      </c>
      <c r="BR85">
        <v>80.954605683871407</v>
      </c>
      <c r="BS85">
        <v>74.727328323573616</v>
      </c>
      <c r="BT85" s="306">
        <f t="shared" si="238"/>
        <v>3.3161425533959488</v>
      </c>
      <c r="BU85" s="306">
        <f t="shared" si="239"/>
        <v>4.9446433190038448</v>
      </c>
      <c r="DK85" s="184">
        <v>0.96534722222222225</v>
      </c>
      <c r="DL85" s="336">
        <f t="shared" si="243"/>
        <v>45278.96534722222</v>
      </c>
      <c r="DM85" s="141" t="s">
        <v>367</v>
      </c>
      <c r="DN85" s="141">
        <v>2.1000000000000001E-2</v>
      </c>
      <c r="DO85" s="141">
        <v>2.7E-2</v>
      </c>
      <c r="DP85" s="141">
        <v>2.7E-2</v>
      </c>
      <c r="DQ85" s="358">
        <v>54.800054527836011</v>
      </c>
      <c r="DR85" s="198">
        <f t="shared" si="198"/>
        <v>2029.6316491791115</v>
      </c>
      <c r="DS85" s="198">
        <f t="shared" si="199"/>
        <v>42.622264632761343</v>
      </c>
      <c r="DT85" s="198">
        <f t="shared" si="170"/>
        <v>1.9571448045655719</v>
      </c>
      <c r="DU85" s="198">
        <f t="shared" si="171"/>
        <v>2.1076944049167698</v>
      </c>
      <c r="DV85" s="198">
        <f t="shared" si="172"/>
        <v>40.66511982819577</v>
      </c>
      <c r="DW85" s="198">
        <f t="shared" si="173"/>
        <v>44.729959037678114</v>
      </c>
      <c r="DY85" s="184">
        <v>0.96534722222222225</v>
      </c>
      <c r="DZ85" s="336">
        <f t="shared" si="174"/>
        <v>45278.96534722222</v>
      </c>
      <c r="EA85" s="141" t="s">
        <v>367</v>
      </c>
      <c r="EB85" s="141">
        <v>2.1000000000000001E-2</v>
      </c>
      <c r="EC85" s="141">
        <v>2.7E-2</v>
      </c>
      <c r="ED85" s="141">
        <v>2.7E-2</v>
      </c>
      <c r="EE85" s="358">
        <v>51.322317507724428</v>
      </c>
      <c r="EF85" s="198">
        <f t="shared" si="175"/>
        <v>1900.8265743601639</v>
      </c>
      <c r="EG85" s="198">
        <f t="shared" si="176"/>
        <v>39.917358061563448</v>
      </c>
      <c r="EH85" s="198">
        <f t="shared" si="177"/>
        <v>1.8329399109901581</v>
      </c>
      <c r="EI85" s="198">
        <f t="shared" si="178"/>
        <v>1.9739352887586319</v>
      </c>
      <c r="EJ85" s="198">
        <f t="shared" si="179"/>
        <v>38.084418150573292</v>
      </c>
      <c r="EK85" s="198">
        <f t="shared" si="180"/>
        <v>41.89129335032208</v>
      </c>
      <c r="EM85">
        <v>41.440231011048404</v>
      </c>
      <c r="EN85" s="306">
        <f t="shared" si="217"/>
        <v>44.729959037678114</v>
      </c>
      <c r="EO85" s="306">
        <f t="shared" si="218"/>
        <v>38.084418150573292</v>
      </c>
      <c r="EP85">
        <v>43.489473203902449</v>
      </c>
      <c r="EQ85">
        <v>39.537363260541078</v>
      </c>
      <c r="ER85" s="306">
        <f t="shared" si="219"/>
        <v>1.240485833775665</v>
      </c>
      <c r="ES85" s="306">
        <f t="shared" si="220"/>
        <v>1.4529451099677857</v>
      </c>
    </row>
    <row r="86" spans="1:149" x14ac:dyDescent="0.25">
      <c r="A86" s="322">
        <v>0.93991898148148145</v>
      </c>
      <c r="B86" s="339">
        <f t="shared" si="244"/>
        <v>45278.939918981479</v>
      </c>
      <c r="C86" s="309" t="s">
        <v>321</v>
      </c>
      <c r="D86" s="309">
        <v>0.01</v>
      </c>
      <c r="E86" s="309">
        <v>7.0000000000000001E-3</v>
      </c>
      <c r="F86" s="309">
        <v>7.0000000000000001E-3</v>
      </c>
      <c r="G86" s="318">
        <v>37.857140539735873</v>
      </c>
      <c r="H86" s="309">
        <f t="shared" si="202"/>
        <v>5408.1629342479819</v>
      </c>
      <c r="I86" s="309">
        <f t="shared" si="234"/>
        <v>54.081629342479822</v>
      </c>
      <c r="J86" s="309">
        <f t="shared" si="203"/>
        <v>4.7321425674669841</v>
      </c>
      <c r="K86" s="309">
        <f t="shared" si="204"/>
        <v>6.3095234232893116</v>
      </c>
      <c r="L86" s="309">
        <f t="shared" si="205"/>
        <v>49.349486775012835</v>
      </c>
      <c r="M86" s="309">
        <f t="shared" si="206"/>
        <v>60.391152765769135</v>
      </c>
      <c r="O86" s="322">
        <v>0.93991898148148145</v>
      </c>
      <c r="P86" s="339">
        <f t="shared" si="207"/>
        <v>45278.939918981479</v>
      </c>
      <c r="Q86" s="309" t="s">
        <v>321</v>
      </c>
      <c r="R86" s="309">
        <v>0.01</v>
      </c>
      <c r="S86" s="309">
        <v>7.0000000000000001E-3</v>
      </c>
      <c r="T86" s="309">
        <v>7.0000000000000001E-3</v>
      </c>
      <c r="U86" s="318">
        <v>28.23431837803858</v>
      </c>
      <c r="V86" s="309">
        <f t="shared" si="208"/>
        <v>4033.4740540055113</v>
      </c>
      <c r="W86" s="309">
        <f t="shared" si="235"/>
        <v>40.334740540055115</v>
      </c>
      <c r="X86" s="309">
        <f t="shared" si="209"/>
        <v>3.5292897972548225</v>
      </c>
      <c r="Y86" s="309">
        <f t="shared" si="210"/>
        <v>4.7057197296730964</v>
      </c>
      <c r="Z86" s="309">
        <f t="shared" si="211"/>
        <v>36.805450742800289</v>
      </c>
      <c r="AA86" s="309">
        <f t="shared" si="212"/>
        <v>45.040460269728214</v>
      </c>
      <c r="AC86">
        <v>48.114129189051198</v>
      </c>
      <c r="AD86">
        <f t="shared" si="213"/>
        <v>60.391152765769135</v>
      </c>
      <c r="AE86">
        <f t="shared" si="214"/>
        <v>36.805450742800289</v>
      </c>
      <c r="AF86">
        <v>53.727444261107173</v>
      </c>
      <c r="AG86">
        <v>43.904142885009222</v>
      </c>
      <c r="AH86" s="306">
        <f t="shared" si="215"/>
        <v>6.6637085046619617</v>
      </c>
      <c r="AI86" s="306">
        <f t="shared" si="216"/>
        <v>7.0986921422089324</v>
      </c>
      <c r="AJ86" s="306"/>
      <c r="AM86" s="340">
        <v>0.93991898148148145</v>
      </c>
      <c r="AN86" s="341">
        <f t="shared" si="113"/>
        <v>45278.939918981479</v>
      </c>
      <c r="AO86" s="342" t="s">
        <v>325</v>
      </c>
      <c r="AP86" s="342">
        <v>2.5999999999999999E-2</v>
      </c>
      <c r="AQ86" s="342">
        <v>2.5000000000000001E-2</v>
      </c>
      <c r="AR86" s="342">
        <v>2.5000000000000001E-2</v>
      </c>
      <c r="AS86" s="352">
        <v>80.899918307776659</v>
      </c>
      <c r="AT86" s="343">
        <f t="shared" si="185"/>
        <v>3235.9967323110664</v>
      </c>
      <c r="AU86" s="343">
        <f t="shared" si="186"/>
        <v>84.135915040087724</v>
      </c>
      <c r="AV86" s="343">
        <f t="shared" si="187"/>
        <v>3.1115353195298714</v>
      </c>
      <c r="AW86" s="343">
        <f t="shared" si="188"/>
        <v>3.3708299294906943</v>
      </c>
      <c r="AX86" s="343">
        <f t="shared" si="189"/>
        <v>81.024379720557846</v>
      </c>
      <c r="AY86" s="343">
        <f t="shared" si="190"/>
        <v>87.506744969578421</v>
      </c>
      <c r="BA86" s="340">
        <v>0.93991898148148145</v>
      </c>
      <c r="BB86" s="341">
        <f t="shared" si="191"/>
        <v>45278.939918981479</v>
      </c>
      <c r="BC86" s="342" t="s">
        <v>325</v>
      </c>
      <c r="BD86" s="342">
        <v>2.5999999999999999E-2</v>
      </c>
      <c r="BE86" s="342">
        <v>2.5000000000000001E-2</v>
      </c>
      <c r="BF86" s="342">
        <v>2.5000000000000001E-2</v>
      </c>
      <c r="BG86" s="352">
        <v>72.573992404752559</v>
      </c>
      <c r="BH86" s="343">
        <f t="shared" si="192"/>
        <v>2902.959696190102</v>
      </c>
      <c r="BI86" s="343">
        <f t="shared" si="193"/>
        <v>75.476952100942654</v>
      </c>
      <c r="BJ86" s="343">
        <f t="shared" si="194"/>
        <v>2.7913074001827907</v>
      </c>
      <c r="BK86" s="343">
        <f t="shared" si="195"/>
        <v>3.0239163501980233</v>
      </c>
      <c r="BL86" s="343">
        <f t="shared" si="196"/>
        <v>72.685644700759866</v>
      </c>
      <c r="BM86" s="343">
        <f t="shared" si="197"/>
        <v>78.500868451140676</v>
      </c>
      <c r="BO86">
        <v>80.825078314777201</v>
      </c>
      <c r="BP86" s="306">
        <f t="shared" si="236"/>
        <v>87.506744969578421</v>
      </c>
      <c r="BQ86" s="306">
        <f t="shared" si="237"/>
        <v>72.685644700759866</v>
      </c>
      <c r="BR86">
        <v>84.063262542132051</v>
      </c>
      <c r="BS86">
        <v>77.835985181834261</v>
      </c>
      <c r="BT86" s="306">
        <f t="shared" si="238"/>
        <v>3.4434824274463693</v>
      </c>
      <c r="BU86" s="306">
        <f t="shared" si="239"/>
        <v>5.1503404810743945</v>
      </c>
      <c r="DK86" s="184">
        <v>0.96879629629629627</v>
      </c>
      <c r="DL86" s="336">
        <f t="shared" si="243"/>
        <v>45278.9687962963</v>
      </c>
      <c r="DM86" s="141" t="s">
        <v>367</v>
      </c>
      <c r="DN86" s="141">
        <v>1.7000000000000001E-2</v>
      </c>
      <c r="DO86" s="141">
        <v>2.7E-2</v>
      </c>
      <c r="DP86" s="141">
        <v>2.7E-2</v>
      </c>
      <c r="DQ86" s="358">
        <v>54.800054527836011</v>
      </c>
      <c r="DR86" s="198">
        <f t="shared" si="198"/>
        <v>2029.6316491791115</v>
      </c>
      <c r="DS86" s="198">
        <f t="shared" si="199"/>
        <v>34.503738036044901</v>
      </c>
      <c r="DT86" s="198">
        <f t="shared" si="170"/>
        <v>1.9571448045655719</v>
      </c>
      <c r="DU86" s="198">
        <f t="shared" si="171"/>
        <v>2.1076944049167698</v>
      </c>
      <c r="DV86" s="198">
        <f t="shared" si="172"/>
        <v>32.546593231479328</v>
      </c>
      <c r="DW86" s="198">
        <f t="shared" si="173"/>
        <v>36.611432440961671</v>
      </c>
      <c r="DY86" s="184">
        <v>0.96879629629629627</v>
      </c>
      <c r="DZ86" s="336">
        <f t="shared" si="174"/>
        <v>45278.9687962963</v>
      </c>
      <c r="EA86" s="141" t="s">
        <v>367</v>
      </c>
      <c r="EB86" s="141">
        <v>1.7000000000000001E-2</v>
      </c>
      <c r="EC86" s="141">
        <v>2.7E-2</v>
      </c>
      <c r="ED86" s="141">
        <v>2.7E-2</v>
      </c>
      <c r="EE86" s="358">
        <v>51.322317507724428</v>
      </c>
      <c r="EF86" s="198">
        <f t="shared" si="175"/>
        <v>1900.8265743601639</v>
      </c>
      <c r="EG86" s="198">
        <f t="shared" si="176"/>
        <v>32.314051764122787</v>
      </c>
      <c r="EH86" s="198">
        <f t="shared" si="177"/>
        <v>1.8329399109901581</v>
      </c>
      <c r="EI86" s="198">
        <f t="shared" si="178"/>
        <v>1.9739352887586319</v>
      </c>
      <c r="EJ86" s="198">
        <f t="shared" si="179"/>
        <v>30.481111853132628</v>
      </c>
      <c r="EK86" s="198">
        <f t="shared" si="180"/>
        <v>34.287987052881419</v>
      </c>
      <c r="EM86">
        <v>33.546853675610613</v>
      </c>
      <c r="EN86" s="306">
        <f t="shared" si="217"/>
        <v>36.611432440961671</v>
      </c>
      <c r="EO86" s="306">
        <f t="shared" si="218"/>
        <v>30.481111853132628</v>
      </c>
      <c r="EP86">
        <v>35.596095868464658</v>
      </c>
      <c r="EQ86">
        <v>31.643985925103287</v>
      </c>
      <c r="ER86" s="306">
        <f t="shared" si="219"/>
        <v>1.0153365724970129</v>
      </c>
      <c r="ES86" s="306">
        <f t="shared" si="220"/>
        <v>1.1628740719706592</v>
      </c>
    </row>
    <row r="87" spans="1:149" x14ac:dyDescent="0.25">
      <c r="A87" s="322">
        <v>0.94040509259259253</v>
      </c>
      <c r="B87" s="339">
        <f t="shared" si="244"/>
        <v>45278.940405092595</v>
      </c>
      <c r="C87" s="309" t="s">
        <v>321</v>
      </c>
      <c r="D87" s="309">
        <v>1.0999999999999999E-2</v>
      </c>
      <c r="E87" s="309">
        <v>7.0000000000000001E-3</v>
      </c>
      <c r="F87" s="309">
        <v>7.0000000000000001E-3</v>
      </c>
      <c r="G87" s="318">
        <v>37.857140539735873</v>
      </c>
      <c r="H87" s="309">
        <f t="shared" si="202"/>
        <v>5408.1629342479819</v>
      </c>
      <c r="I87" s="309">
        <f t="shared" si="234"/>
        <v>59.489792276727798</v>
      </c>
      <c r="J87" s="309">
        <f t="shared" si="203"/>
        <v>4.7321425674669841</v>
      </c>
      <c r="K87" s="309">
        <f t="shared" si="204"/>
        <v>6.3095234232893116</v>
      </c>
      <c r="L87" s="309">
        <f t="shared" si="205"/>
        <v>54.757649709260811</v>
      </c>
      <c r="M87" s="309">
        <f t="shared" si="206"/>
        <v>65.799315700017104</v>
      </c>
      <c r="O87" s="322">
        <v>0.94040509259259253</v>
      </c>
      <c r="P87" s="339">
        <f t="shared" si="207"/>
        <v>45278.940405092595</v>
      </c>
      <c r="Q87" s="309" t="s">
        <v>321</v>
      </c>
      <c r="R87" s="309">
        <v>1.0999999999999999E-2</v>
      </c>
      <c r="S87" s="309">
        <v>7.0000000000000001E-3</v>
      </c>
      <c r="T87" s="309">
        <v>7.0000000000000001E-3</v>
      </c>
      <c r="U87" s="318">
        <v>28.23431837803858</v>
      </c>
      <c r="V87" s="309">
        <f t="shared" si="208"/>
        <v>4033.4740540055113</v>
      </c>
      <c r="W87" s="309">
        <f t="shared" si="235"/>
        <v>44.368214594060625</v>
      </c>
      <c r="X87" s="309">
        <f t="shared" si="209"/>
        <v>3.5292897972548225</v>
      </c>
      <c r="Y87" s="309">
        <f t="shared" si="210"/>
        <v>4.7057197296730964</v>
      </c>
      <c r="Z87" s="309">
        <f t="shared" si="211"/>
        <v>40.838924796805799</v>
      </c>
      <c r="AA87" s="309">
        <f t="shared" si="212"/>
        <v>49.073934323733724</v>
      </c>
      <c r="AC87">
        <v>52.925542107956318</v>
      </c>
      <c r="AD87">
        <f t="shared" si="213"/>
        <v>65.799315700017104</v>
      </c>
      <c r="AE87">
        <f t="shared" si="214"/>
        <v>40.838924796805799</v>
      </c>
      <c r="AF87">
        <v>58.538857180012293</v>
      </c>
      <c r="AG87">
        <v>48.715555803914341</v>
      </c>
      <c r="AH87" s="306">
        <f t="shared" si="215"/>
        <v>7.2604585200048106</v>
      </c>
      <c r="AI87" s="306">
        <f t="shared" si="216"/>
        <v>7.8766310071085428</v>
      </c>
      <c r="AJ87" s="306"/>
      <c r="AM87" s="340">
        <v>0.94040509259259253</v>
      </c>
      <c r="AN87" s="341">
        <f t="shared" si="113"/>
        <v>45278.940405092595</v>
      </c>
      <c r="AO87" s="342" t="s">
        <v>325</v>
      </c>
      <c r="AP87" s="342">
        <v>2.5000000000000001E-2</v>
      </c>
      <c r="AQ87" s="342">
        <v>2.5000000000000001E-2</v>
      </c>
      <c r="AR87" s="342">
        <v>2.5000000000000001E-2</v>
      </c>
      <c r="AS87" s="352">
        <v>80.899918307776659</v>
      </c>
      <c r="AT87" s="343">
        <f t="shared" si="185"/>
        <v>3235.9967323110664</v>
      </c>
      <c r="AU87" s="343">
        <f t="shared" si="186"/>
        <v>80.899918307776659</v>
      </c>
      <c r="AV87" s="343">
        <f t="shared" si="187"/>
        <v>3.1115353195298714</v>
      </c>
      <c r="AW87" s="343">
        <f t="shared" si="188"/>
        <v>3.3708299294906943</v>
      </c>
      <c r="AX87" s="343">
        <f t="shared" si="189"/>
        <v>77.788382988246781</v>
      </c>
      <c r="AY87" s="343">
        <f t="shared" si="190"/>
        <v>84.270748237267355</v>
      </c>
      <c r="BA87" s="340">
        <v>0.94040509259259253</v>
      </c>
      <c r="BB87" s="341">
        <f t="shared" si="191"/>
        <v>45278.940405092595</v>
      </c>
      <c r="BC87" s="342" t="s">
        <v>325</v>
      </c>
      <c r="BD87" s="342">
        <v>2.5000000000000001E-2</v>
      </c>
      <c r="BE87" s="342">
        <v>2.5000000000000001E-2</v>
      </c>
      <c r="BF87" s="342">
        <v>2.5000000000000001E-2</v>
      </c>
      <c r="BG87" s="352">
        <v>72.573992404752559</v>
      </c>
      <c r="BH87" s="343">
        <f t="shared" si="192"/>
        <v>2902.959696190102</v>
      </c>
      <c r="BI87" s="343">
        <f t="shared" si="193"/>
        <v>72.573992404752559</v>
      </c>
      <c r="BJ87" s="343">
        <f t="shared" si="194"/>
        <v>2.7913074001827907</v>
      </c>
      <c r="BK87" s="343">
        <f t="shared" si="195"/>
        <v>3.0239163501980233</v>
      </c>
      <c r="BL87" s="343">
        <f t="shared" si="196"/>
        <v>69.782685004569771</v>
      </c>
      <c r="BM87" s="343">
        <f t="shared" si="197"/>
        <v>75.597908754950581</v>
      </c>
      <c r="BO87">
        <v>77.716421456516557</v>
      </c>
      <c r="BP87" s="306">
        <f t="shared" si="236"/>
        <v>84.270748237267355</v>
      </c>
      <c r="BQ87" s="306">
        <f t="shared" si="237"/>
        <v>69.782685004569771</v>
      </c>
      <c r="BR87">
        <v>80.954605683871407</v>
      </c>
      <c r="BS87">
        <v>74.727328323573616</v>
      </c>
      <c r="BT87" s="306">
        <f t="shared" si="238"/>
        <v>3.3161425533959488</v>
      </c>
      <c r="BU87" s="306">
        <f t="shared" si="239"/>
        <v>4.9446433190038448</v>
      </c>
      <c r="DK87" s="184">
        <v>0.96535879629629628</v>
      </c>
      <c r="DL87" s="336">
        <f t="shared" si="243"/>
        <v>45278.965358796297</v>
      </c>
      <c r="DM87" s="141" t="s">
        <v>367</v>
      </c>
      <c r="DN87" s="141">
        <v>1.7000000000000001E-2</v>
      </c>
      <c r="DO87" s="141">
        <v>2.7E-2</v>
      </c>
      <c r="DP87" s="141">
        <v>2.7E-2</v>
      </c>
      <c r="DQ87" s="358">
        <v>54.800054527836011</v>
      </c>
      <c r="DR87" s="198">
        <f t="shared" si="198"/>
        <v>2029.6316491791115</v>
      </c>
      <c r="DS87" s="198">
        <f t="shared" si="199"/>
        <v>34.503738036044901</v>
      </c>
      <c r="DT87" s="198">
        <f t="shared" si="170"/>
        <v>1.9571448045655719</v>
      </c>
      <c r="DU87" s="198">
        <f t="shared" si="171"/>
        <v>2.1076944049167698</v>
      </c>
      <c r="DV87" s="198">
        <f t="shared" si="172"/>
        <v>32.546593231479328</v>
      </c>
      <c r="DW87" s="198">
        <f t="shared" si="173"/>
        <v>36.611432440961671</v>
      </c>
      <c r="DY87" s="184">
        <v>0.96535879629629628</v>
      </c>
      <c r="DZ87" s="336">
        <f t="shared" si="174"/>
        <v>45278.965358796297</v>
      </c>
      <c r="EA87" s="141" t="s">
        <v>367</v>
      </c>
      <c r="EB87" s="141">
        <v>1.7000000000000001E-2</v>
      </c>
      <c r="EC87" s="141">
        <v>2.7E-2</v>
      </c>
      <c r="ED87" s="141">
        <v>2.7E-2</v>
      </c>
      <c r="EE87" s="358">
        <v>51.322317507724428</v>
      </c>
      <c r="EF87" s="198">
        <f t="shared" si="175"/>
        <v>1900.8265743601639</v>
      </c>
      <c r="EG87" s="198">
        <f t="shared" si="176"/>
        <v>32.314051764122787</v>
      </c>
      <c r="EH87" s="198">
        <f t="shared" si="177"/>
        <v>1.8329399109901581</v>
      </c>
      <c r="EI87" s="198">
        <f t="shared" si="178"/>
        <v>1.9739352887586319</v>
      </c>
      <c r="EJ87" s="198">
        <f t="shared" si="179"/>
        <v>30.481111853132628</v>
      </c>
      <c r="EK87" s="198">
        <f t="shared" si="180"/>
        <v>34.287987052881419</v>
      </c>
      <c r="EM87">
        <v>33.546853675610613</v>
      </c>
      <c r="EN87" s="306">
        <f t="shared" si="217"/>
        <v>36.611432440961671</v>
      </c>
      <c r="EO87" s="306">
        <f t="shared" si="218"/>
        <v>30.481111853132628</v>
      </c>
      <c r="EP87">
        <v>35.596095868464658</v>
      </c>
      <c r="EQ87">
        <v>31.643985925103287</v>
      </c>
      <c r="ER87" s="306">
        <f t="shared" si="219"/>
        <v>1.0153365724970129</v>
      </c>
      <c r="ES87" s="306">
        <f t="shared" si="220"/>
        <v>1.1628740719706592</v>
      </c>
    </row>
    <row r="88" spans="1:149" x14ac:dyDescent="0.25">
      <c r="A88" s="322">
        <v>0.94112268518518516</v>
      </c>
      <c r="B88" s="339">
        <f t="shared" si="244"/>
        <v>45278.941122685188</v>
      </c>
      <c r="C88" s="309" t="s">
        <v>321</v>
      </c>
      <c r="D88" s="309">
        <v>1.4E-2</v>
      </c>
      <c r="E88" s="309">
        <v>7.0000000000000001E-3</v>
      </c>
      <c r="F88" s="309">
        <v>7.0000000000000001E-3</v>
      </c>
      <c r="G88" s="318">
        <v>37.857140539735873</v>
      </c>
      <c r="H88" s="309">
        <f t="shared" si="202"/>
        <v>5408.1629342479819</v>
      </c>
      <c r="I88" s="309">
        <f t="shared" si="234"/>
        <v>75.714281079471746</v>
      </c>
      <c r="J88" s="309">
        <f t="shared" si="203"/>
        <v>4.7321425674669841</v>
      </c>
      <c r="K88" s="309">
        <f t="shared" si="204"/>
        <v>6.3095234232893116</v>
      </c>
      <c r="L88" s="309">
        <f t="shared" si="205"/>
        <v>70.982138512004767</v>
      </c>
      <c r="M88" s="309">
        <f t="shared" si="206"/>
        <v>82.023804502761053</v>
      </c>
      <c r="O88" s="322">
        <v>0.94112268518518516</v>
      </c>
      <c r="P88" s="339">
        <f t="shared" si="207"/>
        <v>45278.941122685188</v>
      </c>
      <c r="Q88" s="309" t="s">
        <v>321</v>
      </c>
      <c r="R88" s="309">
        <v>1.4E-2</v>
      </c>
      <c r="S88" s="309">
        <v>7.0000000000000001E-3</v>
      </c>
      <c r="T88" s="309">
        <v>7.0000000000000001E-3</v>
      </c>
      <c r="U88" s="318">
        <v>28.23431837803858</v>
      </c>
      <c r="V88" s="309">
        <f t="shared" si="208"/>
        <v>4033.4740540055113</v>
      </c>
      <c r="W88" s="309">
        <f t="shared" si="235"/>
        <v>56.46863675607716</v>
      </c>
      <c r="X88" s="309">
        <f t="shared" si="209"/>
        <v>3.5292897972548225</v>
      </c>
      <c r="Y88" s="309">
        <f t="shared" si="210"/>
        <v>4.7057197296730964</v>
      </c>
      <c r="Z88" s="309">
        <f t="shared" si="211"/>
        <v>52.939346958822341</v>
      </c>
      <c r="AA88" s="309">
        <f t="shared" si="212"/>
        <v>61.174356485750259</v>
      </c>
      <c r="AC88">
        <v>67.359780864671677</v>
      </c>
      <c r="AD88">
        <f t="shared" si="213"/>
        <v>82.023804502761053</v>
      </c>
      <c r="AE88">
        <f t="shared" si="214"/>
        <v>52.939346958822341</v>
      </c>
      <c r="AF88">
        <v>72.973095936727645</v>
      </c>
      <c r="AG88">
        <v>63.149794560629701</v>
      </c>
      <c r="AH88" s="306">
        <f t="shared" si="215"/>
        <v>9.050708566033407</v>
      </c>
      <c r="AI88" s="306">
        <f t="shared" si="216"/>
        <v>10.21044760180736</v>
      </c>
      <c r="AJ88" s="306"/>
      <c r="AM88" s="340">
        <v>0.94112268518518516</v>
      </c>
      <c r="AN88" s="341">
        <f t="shared" si="113"/>
        <v>45278.941122685188</v>
      </c>
      <c r="AO88" s="342" t="s">
        <v>325</v>
      </c>
      <c r="AP88" s="342">
        <v>2.5999999999999999E-2</v>
      </c>
      <c r="AQ88" s="342">
        <v>2.5000000000000001E-2</v>
      </c>
      <c r="AR88" s="342">
        <v>2.5000000000000001E-2</v>
      </c>
      <c r="AS88" s="352">
        <v>80.899918307776659</v>
      </c>
      <c r="AT88" s="343">
        <f t="shared" si="185"/>
        <v>3235.9967323110664</v>
      </c>
      <c r="AU88" s="343">
        <f t="shared" si="186"/>
        <v>84.135915040087724</v>
      </c>
      <c r="AV88" s="343">
        <f t="shared" si="187"/>
        <v>3.1115353195298714</v>
      </c>
      <c r="AW88" s="343">
        <f t="shared" si="188"/>
        <v>3.3708299294906943</v>
      </c>
      <c r="AX88" s="343">
        <f t="shared" si="189"/>
        <v>81.024379720557846</v>
      </c>
      <c r="AY88" s="343">
        <f t="shared" si="190"/>
        <v>87.506744969578421</v>
      </c>
      <c r="BA88" s="340">
        <v>0.94112268518518516</v>
      </c>
      <c r="BB88" s="341">
        <f t="shared" si="191"/>
        <v>45278.941122685188</v>
      </c>
      <c r="BC88" s="342" t="s">
        <v>325</v>
      </c>
      <c r="BD88" s="342">
        <v>2.5999999999999999E-2</v>
      </c>
      <c r="BE88" s="342">
        <v>2.5000000000000001E-2</v>
      </c>
      <c r="BF88" s="342">
        <v>2.5000000000000001E-2</v>
      </c>
      <c r="BG88" s="352">
        <v>72.573992404752559</v>
      </c>
      <c r="BH88" s="343">
        <f t="shared" si="192"/>
        <v>2902.959696190102</v>
      </c>
      <c r="BI88" s="343">
        <f t="shared" si="193"/>
        <v>75.476952100942654</v>
      </c>
      <c r="BJ88" s="343">
        <f t="shared" si="194"/>
        <v>2.7913074001827907</v>
      </c>
      <c r="BK88" s="343">
        <f t="shared" si="195"/>
        <v>3.0239163501980233</v>
      </c>
      <c r="BL88" s="343">
        <f t="shared" si="196"/>
        <v>72.685644700759866</v>
      </c>
      <c r="BM88" s="343">
        <f t="shared" si="197"/>
        <v>78.500868451140676</v>
      </c>
      <c r="BO88">
        <v>80.825078314777201</v>
      </c>
      <c r="BP88" s="306">
        <f t="shared" si="236"/>
        <v>87.506744969578421</v>
      </c>
      <c r="BQ88" s="306">
        <f t="shared" si="237"/>
        <v>72.685644700759866</v>
      </c>
      <c r="BR88">
        <v>84.063262542132051</v>
      </c>
      <c r="BS88">
        <v>77.835985181834261</v>
      </c>
      <c r="BT88" s="306">
        <f t="shared" si="238"/>
        <v>3.4434824274463693</v>
      </c>
      <c r="BU88" s="306">
        <f t="shared" si="239"/>
        <v>5.1503404810743945</v>
      </c>
      <c r="DK88" s="184">
        <v>0.97582175925925929</v>
      </c>
      <c r="DL88" s="336">
        <f t="shared" si="243"/>
        <v>45278.975821759261</v>
      </c>
      <c r="DM88" s="141" t="s">
        <v>367</v>
      </c>
      <c r="DN88" s="141">
        <v>1.6E-2</v>
      </c>
      <c r="DO88" s="141">
        <v>2.7E-2</v>
      </c>
      <c r="DP88" s="141">
        <v>2.7E-2</v>
      </c>
      <c r="DQ88" s="358">
        <v>54.800054527836011</v>
      </c>
      <c r="DR88" s="198">
        <f t="shared" si="198"/>
        <v>2029.6316491791115</v>
      </c>
      <c r="DS88" s="198">
        <f t="shared" si="199"/>
        <v>32.474106386865785</v>
      </c>
      <c r="DT88" s="198">
        <f t="shared" si="170"/>
        <v>1.9571448045655719</v>
      </c>
      <c r="DU88" s="198">
        <f t="shared" si="171"/>
        <v>2.1076944049167698</v>
      </c>
      <c r="DV88" s="198">
        <f t="shared" si="172"/>
        <v>30.516961582300212</v>
      </c>
      <c r="DW88" s="198">
        <f t="shared" si="173"/>
        <v>34.581800791782555</v>
      </c>
      <c r="DY88" s="184">
        <v>0.97582175925925929</v>
      </c>
      <c r="DZ88" s="336">
        <f t="shared" si="174"/>
        <v>45278.975821759261</v>
      </c>
      <c r="EA88" s="141" t="s">
        <v>367</v>
      </c>
      <c r="EB88" s="141">
        <v>1.6E-2</v>
      </c>
      <c r="EC88" s="141">
        <v>2.7E-2</v>
      </c>
      <c r="ED88" s="141">
        <v>2.7E-2</v>
      </c>
      <c r="EE88" s="358">
        <v>51.322317507724428</v>
      </c>
      <c r="EF88" s="198">
        <f t="shared" si="175"/>
        <v>1900.8265743601639</v>
      </c>
      <c r="EG88" s="198">
        <f t="shared" si="176"/>
        <v>30.413225189762624</v>
      </c>
      <c r="EH88" s="198">
        <f t="shared" si="177"/>
        <v>1.8329399109901581</v>
      </c>
      <c r="EI88" s="198">
        <f t="shared" si="178"/>
        <v>1.9739352887586319</v>
      </c>
      <c r="EJ88" s="198">
        <f t="shared" si="179"/>
        <v>28.580285278772465</v>
      </c>
      <c r="EK88" s="198">
        <f t="shared" si="180"/>
        <v>32.387160478521253</v>
      </c>
      <c r="EM88">
        <v>31.573509341751166</v>
      </c>
      <c r="EN88" s="306">
        <f t="shared" si="217"/>
        <v>34.581800791782555</v>
      </c>
      <c r="EO88" s="306">
        <f t="shared" si="218"/>
        <v>28.580285278772465</v>
      </c>
      <c r="EP88">
        <v>33.622751534605207</v>
      </c>
      <c r="EQ88">
        <v>29.670641591243839</v>
      </c>
      <c r="ER88" s="306">
        <f t="shared" si="219"/>
        <v>0.95904925717734812</v>
      </c>
      <c r="ES88" s="306">
        <f t="shared" si="220"/>
        <v>1.0903563124713749</v>
      </c>
    </row>
    <row r="89" spans="1:149" x14ac:dyDescent="0.25">
      <c r="A89" s="322">
        <v>0.94190972222222225</v>
      </c>
      <c r="B89" s="339">
        <f t="shared" si="244"/>
        <v>45278.94190972222</v>
      </c>
      <c r="C89" s="309" t="s">
        <v>321</v>
      </c>
      <c r="D89" s="309">
        <v>1.2E-2</v>
      </c>
      <c r="E89" s="309">
        <v>7.0000000000000001E-3</v>
      </c>
      <c r="F89" s="309">
        <v>7.0000000000000001E-3</v>
      </c>
      <c r="G89" s="318">
        <v>37.857140539735873</v>
      </c>
      <c r="H89" s="309">
        <f t="shared" si="202"/>
        <v>5408.1629342479819</v>
      </c>
      <c r="I89" s="309">
        <f t="shared" si="234"/>
        <v>64.89795521097578</v>
      </c>
      <c r="J89" s="309">
        <f t="shared" si="203"/>
        <v>4.7321425674669841</v>
      </c>
      <c r="K89" s="309">
        <f t="shared" si="204"/>
        <v>6.3095234232893116</v>
      </c>
      <c r="L89" s="309">
        <f t="shared" si="205"/>
        <v>60.165812643508794</v>
      </c>
      <c r="M89" s="309">
        <f t="shared" si="206"/>
        <v>71.207478634265087</v>
      </c>
      <c r="O89" s="322">
        <v>0.94190972222222225</v>
      </c>
      <c r="P89" s="339">
        <f t="shared" si="207"/>
        <v>45278.94190972222</v>
      </c>
      <c r="Q89" s="309" t="s">
        <v>321</v>
      </c>
      <c r="R89" s="309">
        <v>1.2E-2</v>
      </c>
      <c r="S89" s="309">
        <v>7.0000000000000001E-3</v>
      </c>
      <c r="T89" s="309">
        <v>7.0000000000000001E-3</v>
      </c>
      <c r="U89" s="318">
        <v>28.23431837803858</v>
      </c>
      <c r="V89" s="309">
        <f t="shared" si="208"/>
        <v>4033.4740540055113</v>
      </c>
      <c r="W89" s="309">
        <f t="shared" si="235"/>
        <v>48.401688648066134</v>
      </c>
      <c r="X89" s="309">
        <f t="shared" si="209"/>
        <v>3.5292897972548225</v>
      </c>
      <c r="Y89" s="309">
        <f t="shared" si="210"/>
        <v>4.7057197296730964</v>
      </c>
      <c r="Z89" s="309">
        <f t="shared" si="211"/>
        <v>44.872398850811308</v>
      </c>
      <c r="AA89" s="309">
        <f t="shared" si="212"/>
        <v>53.107408377739233</v>
      </c>
      <c r="AC89">
        <v>57.736955026861445</v>
      </c>
      <c r="AD89">
        <f t="shared" si="213"/>
        <v>71.207478634265087</v>
      </c>
      <c r="AE89">
        <f t="shared" si="214"/>
        <v>44.872398850811308</v>
      </c>
      <c r="AF89">
        <v>63.35027009891742</v>
      </c>
      <c r="AG89">
        <v>53.526968722819461</v>
      </c>
      <c r="AH89" s="306">
        <f t="shared" si="215"/>
        <v>7.8572085353476666</v>
      </c>
      <c r="AI89" s="306">
        <f t="shared" si="216"/>
        <v>8.6545698720081532</v>
      </c>
      <c r="AJ89" s="306"/>
      <c r="AM89" s="340">
        <v>0.94190972222222225</v>
      </c>
      <c r="AN89" s="341">
        <f t="shared" si="113"/>
        <v>45278.94190972222</v>
      </c>
      <c r="AO89" s="342" t="s">
        <v>325</v>
      </c>
      <c r="AP89" s="342">
        <v>2.5999999999999999E-2</v>
      </c>
      <c r="AQ89" s="342">
        <v>2.5000000000000001E-2</v>
      </c>
      <c r="AR89" s="342">
        <v>2.5000000000000001E-2</v>
      </c>
      <c r="AS89" s="352">
        <v>80.899918307776659</v>
      </c>
      <c r="AT89" s="343">
        <f t="shared" si="185"/>
        <v>3235.9967323110664</v>
      </c>
      <c r="AU89" s="343">
        <f t="shared" si="186"/>
        <v>84.135915040087724</v>
      </c>
      <c r="AV89" s="343">
        <f t="shared" si="187"/>
        <v>3.1115353195298714</v>
      </c>
      <c r="AW89" s="343">
        <f t="shared" si="188"/>
        <v>3.3708299294906943</v>
      </c>
      <c r="AX89" s="343">
        <f t="shared" si="189"/>
        <v>81.024379720557846</v>
      </c>
      <c r="AY89" s="343">
        <f t="shared" si="190"/>
        <v>87.506744969578421</v>
      </c>
      <c r="BA89" s="340">
        <v>0.94190972222222225</v>
      </c>
      <c r="BB89" s="341">
        <f t="shared" si="191"/>
        <v>45278.94190972222</v>
      </c>
      <c r="BC89" s="342" t="s">
        <v>325</v>
      </c>
      <c r="BD89" s="342">
        <v>2.5999999999999999E-2</v>
      </c>
      <c r="BE89" s="342">
        <v>2.5000000000000001E-2</v>
      </c>
      <c r="BF89" s="342">
        <v>2.5000000000000001E-2</v>
      </c>
      <c r="BG89" s="352">
        <v>72.573992404752559</v>
      </c>
      <c r="BH89" s="343">
        <f t="shared" si="192"/>
        <v>2902.959696190102</v>
      </c>
      <c r="BI89" s="343">
        <f t="shared" si="193"/>
        <v>75.476952100942654</v>
      </c>
      <c r="BJ89" s="343">
        <f t="shared" si="194"/>
        <v>2.7913074001827907</v>
      </c>
      <c r="BK89" s="343">
        <f t="shared" si="195"/>
        <v>3.0239163501980233</v>
      </c>
      <c r="BL89" s="343">
        <f t="shared" si="196"/>
        <v>72.685644700759866</v>
      </c>
      <c r="BM89" s="343">
        <f t="shared" si="197"/>
        <v>78.500868451140676</v>
      </c>
      <c r="BO89">
        <v>80.825078314777201</v>
      </c>
      <c r="BP89" s="306">
        <f t="shared" si="236"/>
        <v>87.506744969578421</v>
      </c>
      <c r="BQ89" s="306">
        <f t="shared" si="237"/>
        <v>72.685644700759866</v>
      </c>
      <c r="BR89">
        <v>84.063262542132051</v>
      </c>
      <c r="BS89">
        <v>77.835985181834261</v>
      </c>
      <c r="BT89" s="306">
        <f t="shared" si="238"/>
        <v>3.4434824274463693</v>
      </c>
      <c r="BU89" s="306">
        <f t="shared" si="239"/>
        <v>5.1503404810743945</v>
      </c>
      <c r="DK89" s="184">
        <v>0.97920138888888886</v>
      </c>
      <c r="DL89" s="336">
        <f t="shared" si="243"/>
        <v>45278.979201388887</v>
      </c>
      <c r="DM89" s="141" t="s">
        <v>367</v>
      </c>
      <c r="DN89" s="141">
        <v>1.6E-2</v>
      </c>
      <c r="DO89" s="141">
        <v>2.7E-2</v>
      </c>
      <c r="DP89" s="141">
        <v>2.7E-2</v>
      </c>
      <c r="DQ89" s="358">
        <v>54.800054527836011</v>
      </c>
      <c r="DR89" s="198">
        <f t="shared" si="198"/>
        <v>2029.6316491791115</v>
      </c>
      <c r="DS89" s="198">
        <f t="shared" si="199"/>
        <v>32.474106386865785</v>
      </c>
      <c r="DT89" s="198">
        <f t="shared" si="170"/>
        <v>1.9571448045655719</v>
      </c>
      <c r="DU89" s="198">
        <f t="shared" si="171"/>
        <v>2.1076944049167698</v>
      </c>
      <c r="DV89" s="198">
        <f t="shared" si="172"/>
        <v>30.516961582300212</v>
      </c>
      <c r="DW89" s="198">
        <f t="shared" si="173"/>
        <v>34.581800791782555</v>
      </c>
      <c r="DY89" s="184">
        <v>0.97920138888888886</v>
      </c>
      <c r="DZ89" s="336">
        <f t="shared" si="174"/>
        <v>45278.979201388887</v>
      </c>
      <c r="EA89" s="141" t="s">
        <v>367</v>
      </c>
      <c r="EB89" s="141">
        <v>1.6E-2</v>
      </c>
      <c r="EC89" s="141">
        <v>2.7E-2</v>
      </c>
      <c r="ED89" s="141">
        <v>2.7E-2</v>
      </c>
      <c r="EE89" s="358">
        <v>51.322317507724428</v>
      </c>
      <c r="EF89" s="198">
        <f t="shared" si="175"/>
        <v>1900.8265743601639</v>
      </c>
      <c r="EG89" s="198">
        <f t="shared" si="176"/>
        <v>30.413225189762624</v>
      </c>
      <c r="EH89" s="198">
        <f t="shared" si="177"/>
        <v>1.8329399109901581</v>
      </c>
      <c r="EI89" s="198">
        <f t="shared" si="178"/>
        <v>1.9739352887586319</v>
      </c>
      <c r="EJ89" s="198">
        <f t="shared" si="179"/>
        <v>28.580285278772465</v>
      </c>
      <c r="EK89" s="198">
        <f t="shared" si="180"/>
        <v>32.387160478521253</v>
      </c>
      <c r="EM89">
        <v>31.573509341751166</v>
      </c>
      <c r="EN89" s="306">
        <f t="shared" si="217"/>
        <v>34.581800791782555</v>
      </c>
      <c r="EO89" s="306">
        <f t="shared" si="218"/>
        <v>28.580285278772465</v>
      </c>
      <c r="EP89">
        <v>33.622751534605207</v>
      </c>
      <c r="EQ89">
        <v>29.670641591243839</v>
      </c>
      <c r="ER89" s="306">
        <f t="shared" si="219"/>
        <v>0.95904925717734812</v>
      </c>
      <c r="ES89" s="306">
        <f t="shared" si="220"/>
        <v>1.0903563124713749</v>
      </c>
    </row>
    <row r="90" spans="1:149" x14ac:dyDescent="0.25">
      <c r="A90" s="322">
        <v>0.94254629629629638</v>
      </c>
      <c r="B90" s="339">
        <f t="shared" si="244"/>
        <v>45278.942546296297</v>
      </c>
      <c r="C90" s="309" t="s">
        <v>321</v>
      </c>
      <c r="D90" s="309">
        <v>1.2E-2</v>
      </c>
      <c r="E90" s="309">
        <v>7.0000000000000001E-3</v>
      </c>
      <c r="F90" s="309">
        <v>7.0000000000000001E-3</v>
      </c>
      <c r="G90" s="318">
        <v>37.857140539735873</v>
      </c>
      <c r="H90" s="309">
        <f t="shared" si="202"/>
        <v>5408.1629342479819</v>
      </c>
      <c r="I90" s="309">
        <f t="shared" si="234"/>
        <v>64.89795521097578</v>
      </c>
      <c r="J90" s="309">
        <f t="shared" si="203"/>
        <v>4.7321425674669841</v>
      </c>
      <c r="K90" s="309">
        <f t="shared" si="204"/>
        <v>6.3095234232893116</v>
      </c>
      <c r="L90" s="309">
        <f t="shared" si="205"/>
        <v>60.165812643508794</v>
      </c>
      <c r="M90" s="309">
        <f t="shared" si="206"/>
        <v>71.207478634265087</v>
      </c>
      <c r="O90" s="322">
        <v>0.94254629629629638</v>
      </c>
      <c r="P90" s="339">
        <f t="shared" si="207"/>
        <v>45278.942546296297</v>
      </c>
      <c r="Q90" s="309" t="s">
        <v>321</v>
      </c>
      <c r="R90" s="309">
        <v>1.2E-2</v>
      </c>
      <c r="S90" s="309">
        <v>7.0000000000000001E-3</v>
      </c>
      <c r="T90" s="309">
        <v>7.0000000000000001E-3</v>
      </c>
      <c r="U90" s="318">
        <v>28.23431837803858</v>
      </c>
      <c r="V90" s="309">
        <f t="shared" si="208"/>
        <v>4033.4740540055113</v>
      </c>
      <c r="W90" s="309">
        <f t="shared" si="235"/>
        <v>48.401688648066134</v>
      </c>
      <c r="X90" s="309">
        <f t="shared" si="209"/>
        <v>3.5292897972548225</v>
      </c>
      <c r="Y90" s="309">
        <f t="shared" si="210"/>
        <v>4.7057197296730964</v>
      </c>
      <c r="Z90" s="309">
        <f t="shared" si="211"/>
        <v>44.872398850811308</v>
      </c>
      <c r="AA90" s="309">
        <f t="shared" si="212"/>
        <v>53.107408377739233</v>
      </c>
      <c r="AC90">
        <v>57.736955026861445</v>
      </c>
      <c r="AD90">
        <f t="shared" si="213"/>
        <v>71.207478634265087</v>
      </c>
      <c r="AE90">
        <f t="shared" si="214"/>
        <v>44.872398850811308</v>
      </c>
      <c r="AF90">
        <v>63.35027009891742</v>
      </c>
      <c r="AG90">
        <v>53.526968722819461</v>
      </c>
      <c r="AH90" s="306">
        <f t="shared" si="215"/>
        <v>7.8572085353476666</v>
      </c>
      <c r="AI90" s="306">
        <f t="shared" si="216"/>
        <v>8.6545698720081532</v>
      </c>
      <c r="AJ90" s="306"/>
      <c r="AM90" s="340">
        <v>0.94254629629629638</v>
      </c>
      <c r="AN90" s="341">
        <f t="shared" si="113"/>
        <v>45278.942546296297</v>
      </c>
      <c r="AO90" s="342" t="s">
        <v>325</v>
      </c>
      <c r="AP90" s="342">
        <v>2.7E-2</v>
      </c>
      <c r="AQ90" s="342">
        <v>2.5000000000000001E-2</v>
      </c>
      <c r="AR90" s="342">
        <v>2.5000000000000001E-2</v>
      </c>
      <c r="AS90" s="352">
        <v>80.899918307776659</v>
      </c>
      <c r="AT90" s="343">
        <f t="shared" si="185"/>
        <v>3235.9967323110664</v>
      </c>
      <c r="AU90" s="343">
        <f t="shared" si="186"/>
        <v>87.371911772398789</v>
      </c>
      <c r="AV90" s="343">
        <f t="shared" si="187"/>
        <v>3.1115353195298714</v>
      </c>
      <c r="AW90" s="343">
        <f t="shared" si="188"/>
        <v>3.3708299294906943</v>
      </c>
      <c r="AX90" s="343">
        <f t="shared" si="189"/>
        <v>84.260376452868911</v>
      </c>
      <c r="AY90" s="343">
        <f t="shared" si="190"/>
        <v>90.742741701889486</v>
      </c>
      <c r="BA90" s="340">
        <v>0.94254629629629638</v>
      </c>
      <c r="BB90" s="341">
        <f t="shared" si="191"/>
        <v>45278.942546296297</v>
      </c>
      <c r="BC90" s="342" t="s">
        <v>325</v>
      </c>
      <c r="BD90" s="342">
        <v>2.7E-2</v>
      </c>
      <c r="BE90" s="342">
        <v>2.5000000000000001E-2</v>
      </c>
      <c r="BF90" s="342">
        <v>2.5000000000000001E-2</v>
      </c>
      <c r="BG90" s="352">
        <v>72.573992404752559</v>
      </c>
      <c r="BH90" s="343">
        <f t="shared" si="192"/>
        <v>2902.959696190102</v>
      </c>
      <c r="BI90" s="343">
        <f t="shared" si="193"/>
        <v>78.379911797132749</v>
      </c>
      <c r="BJ90" s="343">
        <f t="shared" si="194"/>
        <v>2.7913074001827907</v>
      </c>
      <c r="BK90" s="343">
        <f t="shared" si="195"/>
        <v>3.0239163501980233</v>
      </c>
      <c r="BL90" s="343">
        <f t="shared" si="196"/>
        <v>75.588604396949961</v>
      </c>
      <c r="BM90" s="343">
        <f t="shared" si="197"/>
        <v>81.403828147330771</v>
      </c>
      <c r="BO90">
        <v>83.933735173037874</v>
      </c>
      <c r="BP90" s="306">
        <f t="shared" si="236"/>
        <v>90.742741701889486</v>
      </c>
      <c r="BQ90" s="306">
        <f t="shared" si="237"/>
        <v>75.588604396949961</v>
      </c>
      <c r="BR90">
        <v>87.171919400392724</v>
      </c>
      <c r="BS90">
        <v>80.944642040094934</v>
      </c>
      <c r="BT90" s="306">
        <f t="shared" si="238"/>
        <v>3.5708223014967615</v>
      </c>
      <c r="BU90" s="306">
        <f t="shared" si="239"/>
        <v>5.3560376431449725</v>
      </c>
      <c r="DK90" s="184">
        <v>0.98271990740740733</v>
      </c>
      <c r="DL90" s="336">
        <f t="shared" si="243"/>
        <v>45278.982719907406</v>
      </c>
      <c r="DM90" s="141" t="s">
        <v>367</v>
      </c>
      <c r="DN90" s="141">
        <v>1.4E-2</v>
      </c>
      <c r="DO90" s="141">
        <v>2.7E-2</v>
      </c>
      <c r="DP90" s="141">
        <v>2.7E-2</v>
      </c>
      <c r="DQ90" s="358">
        <v>54.800054527836011</v>
      </c>
      <c r="DR90" s="198">
        <f t="shared" si="198"/>
        <v>2029.6316491791115</v>
      </c>
      <c r="DS90" s="198">
        <f t="shared" si="199"/>
        <v>28.41484308850756</v>
      </c>
      <c r="DT90" s="198">
        <f t="shared" si="170"/>
        <v>1.9571448045655719</v>
      </c>
      <c r="DU90" s="198">
        <f t="shared" si="171"/>
        <v>2.1076944049167698</v>
      </c>
      <c r="DV90" s="198">
        <f t="shared" si="172"/>
        <v>26.457698283941987</v>
      </c>
      <c r="DW90" s="198">
        <f t="shared" si="173"/>
        <v>30.522537493424331</v>
      </c>
      <c r="DY90" s="184">
        <v>0.98271990740740733</v>
      </c>
      <c r="DZ90" s="336">
        <f t="shared" si="174"/>
        <v>45278.982719907406</v>
      </c>
      <c r="EA90" s="141" t="s">
        <v>367</v>
      </c>
      <c r="EB90" s="141">
        <v>1.4E-2</v>
      </c>
      <c r="EC90" s="141">
        <v>2.7E-2</v>
      </c>
      <c r="ED90" s="141">
        <v>2.7E-2</v>
      </c>
      <c r="EE90" s="358">
        <v>51.322317507724428</v>
      </c>
      <c r="EF90" s="198">
        <f t="shared" si="175"/>
        <v>1900.8265743601639</v>
      </c>
      <c r="EG90" s="198">
        <f t="shared" si="176"/>
        <v>26.611572041042297</v>
      </c>
      <c r="EH90" s="198">
        <f t="shared" si="177"/>
        <v>1.8329399109901581</v>
      </c>
      <c r="EI90" s="198">
        <f t="shared" si="178"/>
        <v>1.9739352887586319</v>
      </c>
      <c r="EJ90" s="198">
        <f t="shared" si="179"/>
        <v>24.778632130052138</v>
      </c>
      <c r="EK90" s="198">
        <f t="shared" si="180"/>
        <v>28.585507329800929</v>
      </c>
      <c r="EM90">
        <v>27.626820674032267</v>
      </c>
      <c r="EN90" s="306">
        <f t="shared" si="217"/>
        <v>30.522537493424331</v>
      </c>
      <c r="EO90" s="306">
        <f t="shared" si="218"/>
        <v>24.778632130052138</v>
      </c>
      <c r="EP90">
        <v>29.676062866886308</v>
      </c>
      <c r="EQ90">
        <v>25.723952923524941</v>
      </c>
      <c r="ER90" s="306">
        <f t="shared" si="219"/>
        <v>0.84647462653802208</v>
      </c>
      <c r="ES90" s="306">
        <f t="shared" si="220"/>
        <v>0.94532079347280273</v>
      </c>
    </row>
    <row r="91" spans="1:149" x14ac:dyDescent="0.25">
      <c r="A91" s="322">
        <v>0.9434027777777777</v>
      </c>
      <c r="B91" s="339">
        <f t="shared" si="244"/>
        <v>45278.943402777775</v>
      </c>
      <c r="C91" s="309" t="s">
        <v>321</v>
      </c>
      <c r="D91" s="309">
        <v>1.2999999999999999E-2</v>
      </c>
      <c r="E91" s="309">
        <v>7.0000000000000001E-3</v>
      </c>
      <c r="F91" s="309">
        <v>7.0000000000000001E-3</v>
      </c>
      <c r="G91" s="318">
        <v>37.857140539735873</v>
      </c>
      <c r="H91" s="309">
        <f t="shared" si="202"/>
        <v>5408.1629342479819</v>
      </c>
      <c r="I91" s="309">
        <f t="shared" si="234"/>
        <v>70.306118145223763</v>
      </c>
      <c r="J91" s="309">
        <f t="shared" si="203"/>
        <v>4.7321425674669841</v>
      </c>
      <c r="K91" s="309">
        <f t="shared" si="204"/>
        <v>6.3095234232893116</v>
      </c>
      <c r="L91" s="309">
        <f t="shared" si="205"/>
        <v>65.573975577756784</v>
      </c>
      <c r="M91" s="309">
        <f t="shared" si="206"/>
        <v>76.61564156851307</v>
      </c>
      <c r="O91" s="322">
        <v>0.9434027777777777</v>
      </c>
      <c r="P91" s="339">
        <f t="shared" si="207"/>
        <v>45278.943402777775</v>
      </c>
      <c r="Q91" s="309" t="s">
        <v>321</v>
      </c>
      <c r="R91" s="309">
        <v>1.2999999999999999E-2</v>
      </c>
      <c r="S91" s="309">
        <v>7.0000000000000001E-3</v>
      </c>
      <c r="T91" s="309">
        <v>7.0000000000000001E-3</v>
      </c>
      <c r="U91" s="318">
        <v>28.23431837803858</v>
      </c>
      <c r="V91" s="309">
        <f t="shared" si="208"/>
        <v>4033.4740540055113</v>
      </c>
      <c r="W91" s="309">
        <f t="shared" si="235"/>
        <v>52.435162702071644</v>
      </c>
      <c r="X91" s="309">
        <f t="shared" si="209"/>
        <v>3.5292897972548225</v>
      </c>
      <c r="Y91" s="309">
        <f t="shared" si="210"/>
        <v>4.7057197296730964</v>
      </c>
      <c r="Z91" s="309">
        <f t="shared" si="211"/>
        <v>48.905872904816817</v>
      </c>
      <c r="AA91" s="309">
        <f t="shared" si="212"/>
        <v>57.140882431744743</v>
      </c>
      <c r="AC91">
        <v>62.548367945766557</v>
      </c>
      <c r="AD91">
        <f t="shared" si="213"/>
        <v>76.61564156851307</v>
      </c>
      <c r="AE91">
        <f t="shared" si="214"/>
        <v>48.905872904816817</v>
      </c>
      <c r="AF91">
        <v>68.161683017822526</v>
      </c>
      <c r="AG91">
        <v>58.338381641724581</v>
      </c>
      <c r="AH91" s="306">
        <f t="shared" si="215"/>
        <v>8.4539585506905439</v>
      </c>
      <c r="AI91" s="306">
        <f t="shared" si="216"/>
        <v>9.4325087369077636</v>
      </c>
      <c r="AJ91" s="306"/>
      <c r="AM91" s="340">
        <v>0.9434027777777777</v>
      </c>
      <c r="AN91" s="341">
        <f t="shared" si="113"/>
        <v>45278.943402777775</v>
      </c>
      <c r="AO91" s="342" t="s">
        <v>325</v>
      </c>
      <c r="AP91" s="342">
        <v>2.7E-2</v>
      </c>
      <c r="AQ91" s="342">
        <v>2.5000000000000001E-2</v>
      </c>
      <c r="AR91" s="342">
        <v>2.5000000000000001E-2</v>
      </c>
      <c r="AS91" s="352">
        <v>80.899918307776659</v>
      </c>
      <c r="AT91" s="343">
        <f t="shared" si="185"/>
        <v>3235.9967323110664</v>
      </c>
      <c r="AU91" s="343">
        <f t="shared" si="186"/>
        <v>87.371911772398789</v>
      </c>
      <c r="AV91" s="343">
        <f t="shared" si="187"/>
        <v>3.1115353195298714</v>
      </c>
      <c r="AW91" s="343">
        <f t="shared" si="188"/>
        <v>3.3708299294906943</v>
      </c>
      <c r="AX91" s="343">
        <f t="shared" si="189"/>
        <v>84.260376452868911</v>
      </c>
      <c r="AY91" s="343">
        <f t="shared" si="190"/>
        <v>90.742741701889486</v>
      </c>
      <c r="BA91" s="340">
        <v>0.9434027777777777</v>
      </c>
      <c r="BB91" s="341">
        <f t="shared" si="191"/>
        <v>45278.943402777775</v>
      </c>
      <c r="BC91" s="342" t="s">
        <v>325</v>
      </c>
      <c r="BD91" s="342">
        <v>2.7E-2</v>
      </c>
      <c r="BE91" s="342">
        <v>2.5000000000000001E-2</v>
      </c>
      <c r="BF91" s="342">
        <v>2.5000000000000001E-2</v>
      </c>
      <c r="BG91" s="352">
        <v>72.573992404752559</v>
      </c>
      <c r="BH91" s="343">
        <f t="shared" si="192"/>
        <v>2902.959696190102</v>
      </c>
      <c r="BI91" s="343">
        <f t="shared" si="193"/>
        <v>78.379911797132749</v>
      </c>
      <c r="BJ91" s="343">
        <f t="shared" si="194"/>
        <v>2.7913074001827907</v>
      </c>
      <c r="BK91" s="343">
        <f t="shared" si="195"/>
        <v>3.0239163501980233</v>
      </c>
      <c r="BL91" s="343">
        <f t="shared" si="196"/>
        <v>75.588604396949961</v>
      </c>
      <c r="BM91" s="343">
        <f t="shared" si="197"/>
        <v>81.403828147330771</v>
      </c>
      <c r="BO91">
        <v>83.933735173037874</v>
      </c>
      <c r="BP91" s="306">
        <f t="shared" si="236"/>
        <v>90.742741701889486</v>
      </c>
      <c r="BQ91" s="306">
        <f t="shared" si="237"/>
        <v>75.588604396949961</v>
      </c>
      <c r="BR91">
        <v>87.171919400392724</v>
      </c>
      <c r="BS91">
        <v>80.944642040094934</v>
      </c>
      <c r="BT91" s="306">
        <f t="shared" si="238"/>
        <v>3.5708223014967615</v>
      </c>
      <c r="BU91" s="306">
        <f t="shared" si="239"/>
        <v>5.3560376431449725</v>
      </c>
      <c r="DK91" s="184">
        <v>0.98623842592592592</v>
      </c>
      <c r="DL91" s="336">
        <f t="shared" si="243"/>
        <v>45278.986238425925</v>
      </c>
      <c r="DM91" s="141" t="s">
        <v>367</v>
      </c>
      <c r="DN91" s="141">
        <v>1.7000000000000001E-2</v>
      </c>
      <c r="DO91" s="141">
        <v>2.7E-2</v>
      </c>
      <c r="DP91" s="141">
        <v>2.7E-2</v>
      </c>
      <c r="DQ91" s="358">
        <v>54.800054527836011</v>
      </c>
      <c r="DR91" s="198">
        <f t="shared" si="198"/>
        <v>2029.6316491791115</v>
      </c>
      <c r="DS91" s="198">
        <f t="shared" si="199"/>
        <v>34.503738036044901</v>
      </c>
      <c r="DT91" s="198">
        <f t="shared" si="170"/>
        <v>1.9571448045655719</v>
      </c>
      <c r="DU91" s="198">
        <f t="shared" si="171"/>
        <v>2.1076944049167698</v>
      </c>
      <c r="DV91" s="198">
        <f t="shared" si="172"/>
        <v>32.546593231479328</v>
      </c>
      <c r="DW91" s="198">
        <f t="shared" si="173"/>
        <v>36.611432440961671</v>
      </c>
      <c r="DY91" s="184">
        <v>0.98623842592592592</v>
      </c>
      <c r="DZ91" s="336">
        <f t="shared" si="174"/>
        <v>45278.986238425925</v>
      </c>
      <c r="EA91" s="141" t="s">
        <v>367</v>
      </c>
      <c r="EB91" s="141">
        <v>1.7000000000000001E-2</v>
      </c>
      <c r="EC91" s="141">
        <v>2.7E-2</v>
      </c>
      <c r="ED91" s="141">
        <v>2.7E-2</v>
      </c>
      <c r="EE91" s="358">
        <v>51.322317507724428</v>
      </c>
      <c r="EF91" s="198">
        <f t="shared" si="175"/>
        <v>1900.8265743601639</v>
      </c>
      <c r="EG91" s="198">
        <f t="shared" si="176"/>
        <v>32.314051764122787</v>
      </c>
      <c r="EH91" s="198">
        <f t="shared" si="177"/>
        <v>1.8329399109901581</v>
      </c>
      <c r="EI91" s="198">
        <f t="shared" si="178"/>
        <v>1.9739352887586319</v>
      </c>
      <c r="EJ91" s="198">
        <f t="shared" si="179"/>
        <v>30.481111853132628</v>
      </c>
      <c r="EK91" s="198">
        <f t="shared" si="180"/>
        <v>34.287987052881419</v>
      </c>
      <c r="EM91">
        <v>33.546853675610613</v>
      </c>
      <c r="EN91" s="306">
        <f t="shared" si="217"/>
        <v>36.611432440961671</v>
      </c>
      <c r="EO91" s="306">
        <f t="shared" si="218"/>
        <v>30.481111853132628</v>
      </c>
      <c r="EP91">
        <v>35.596095868464658</v>
      </c>
      <c r="EQ91">
        <v>31.643985925103287</v>
      </c>
      <c r="ER91" s="306">
        <f t="shared" si="219"/>
        <v>1.0153365724970129</v>
      </c>
      <c r="ES91" s="306">
        <f t="shared" si="220"/>
        <v>1.1628740719706592</v>
      </c>
    </row>
    <row r="92" spans="1:149" x14ac:dyDescent="0.25">
      <c r="A92" s="322">
        <v>0.94415509259259256</v>
      </c>
      <c r="B92" s="339">
        <f t="shared" si="244"/>
        <v>45278.944155092591</v>
      </c>
      <c r="C92" s="309" t="s">
        <v>321</v>
      </c>
      <c r="D92" s="309">
        <v>1.2E-2</v>
      </c>
      <c r="E92" s="309">
        <v>7.0000000000000001E-3</v>
      </c>
      <c r="F92" s="309">
        <v>7.0000000000000001E-3</v>
      </c>
      <c r="G92" s="318">
        <v>37.857140539735873</v>
      </c>
      <c r="H92" s="309">
        <f t="shared" si="202"/>
        <v>5408.1629342479819</v>
      </c>
      <c r="I92" s="309">
        <f t="shared" si="234"/>
        <v>64.89795521097578</v>
      </c>
      <c r="J92" s="309">
        <f t="shared" si="203"/>
        <v>4.7321425674669841</v>
      </c>
      <c r="K92" s="309">
        <f t="shared" si="204"/>
        <v>6.3095234232893116</v>
      </c>
      <c r="L92" s="309">
        <f t="shared" si="205"/>
        <v>60.165812643508794</v>
      </c>
      <c r="M92" s="309">
        <f t="shared" si="206"/>
        <v>71.207478634265087</v>
      </c>
      <c r="O92" s="322">
        <v>0.94415509259259256</v>
      </c>
      <c r="P92" s="339">
        <f t="shared" si="207"/>
        <v>45278.944155092591</v>
      </c>
      <c r="Q92" s="309" t="s">
        <v>321</v>
      </c>
      <c r="R92" s="309">
        <v>1.2E-2</v>
      </c>
      <c r="S92" s="309">
        <v>7.0000000000000001E-3</v>
      </c>
      <c r="T92" s="309">
        <v>7.0000000000000001E-3</v>
      </c>
      <c r="U92" s="318">
        <v>28.23431837803858</v>
      </c>
      <c r="V92" s="309">
        <f t="shared" si="208"/>
        <v>4033.4740540055113</v>
      </c>
      <c r="W92" s="309">
        <f t="shared" si="235"/>
        <v>48.401688648066134</v>
      </c>
      <c r="X92" s="309">
        <f t="shared" si="209"/>
        <v>3.5292897972548225</v>
      </c>
      <c r="Y92" s="309">
        <f t="shared" si="210"/>
        <v>4.7057197296730964</v>
      </c>
      <c r="Z92" s="309">
        <f t="shared" si="211"/>
        <v>44.872398850811308</v>
      </c>
      <c r="AA92" s="309">
        <f t="shared" si="212"/>
        <v>53.107408377739233</v>
      </c>
      <c r="AC92">
        <v>57.736955026861445</v>
      </c>
      <c r="AD92">
        <f t="shared" si="213"/>
        <v>71.207478634265087</v>
      </c>
      <c r="AE92">
        <f t="shared" si="214"/>
        <v>44.872398850811308</v>
      </c>
      <c r="AF92">
        <v>63.35027009891742</v>
      </c>
      <c r="AG92">
        <v>53.526968722819461</v>
      </c>
      <c r="AH92" s="306">
        <f t="shared" si="215"/>
        <v>7.8572085353476666</v>
      </c>
      <c r="AI92" s="306">
        <f t="shared" si="216"/>
        <v>8.6545698720081532</v>
      </c>
      <c r="AJ92" s="306"/>
      <c r="AM92" s="340">
        <v>0.94415509259259256</v>
      </c>
      <c r="AN92" s="341">
        <f t="shared" si="113"/>
        <v>45278.944155092591</v>
      </c>
      <c r="AO92" s="342" t="s">
        <v>325</v>
      </c>
      <c r="AP92" s="342">
        <v>2.5999999999999999E-2</v>
      </c>
      <c r="AQ92" s="342">
        <v>2.5000000000000001E-2</v>
      </c>
      <c r="AR92" s="342">
        <v>2.5000000000000001E-2</v>
      </c>
      <c r="AS92" s="352">
        <v>80.899918307776659</v>
      </c>
      <c r="AT92" s="343">
        <f t="shared" si="185"/>
        <v>3235.9967323110664</v>
      </c>
      <c r="AU92" s="343">
        <f t="shared" si="186"/>
        <v>84.135915040087724</v>
      </c>
      <c r="AV92" s="343">
        <f t="shared" si="187"/>
        <v>3.1115353195298714</v>
      </c>
      <c r="AW92" s="343">
        <f t="shared" si="188"/>
        <v>3.3708299294906943</v>
      </c>
      <c r="AX92" s="343">
        <f t="shared" si="189"/>
        <v>81.024379720557846</v>
      </c>
      <c r="AY92" s="343">
        <f t="shared" si="190"/>
        <v>87.506744969578421</v>
      </c>
      <c r="BA92" s="340">
        <v>0.94415509259259256</v>
      </c>
      <c r="BB92" s="341">
        <f t="shared" si="191"/>
        <v>45278.944155092591</v>
      </c>
      <c r="BC92" s="342" t="s">
        <v>325</v>
      </c>
      <c r="BD92" s="342">
        <v>2.5999999999999999E-2</v>
      </c>
      <c r="BE92" s="342">
        <v>2.5000000000000001E-2</v>
      </c>
      <c r="BF92" s="342">
        <v>2.5000000000000001E-2</v>
      </c>
      <c r="BG92" s="352">
        <v>72.573992404752559</v>
      </c>
      <c r="BH92" s="343">
        <f t="shared" si="192"/>
        <v>2902.959696190102</v>
      </c>
      <c r="BI92" s="343">
        <f t="shared" si="193"/>
        <v>75.476952100942654</v>
      </c>
      <c r="BJ92" s="343">
        <f t="shared" si="194"/>
        <v>2.7913074001827907</v>
      </c>
      <c r="BK92" s="343">
        <f t="shared" si="195"/>
        <v>3.0239163501980233</v>
      </c>
      <c r="BL92" s="343">
        <f t="shared" si="196"/>
        <v>72.685644700759866</v>
      </c>
      <c r="BM92" s="343">
        <f t="shared" si="197"/>
        <v>78.500868451140676</v>
      </c>
      <c r="BO92">
        <v>80.825078314777201</v>
      </c>
      <c r="BP92" s="306">
        <f t="shared" si="236"/>
        <v>87.506744969578421</v>
      </c>
      <c r="BQ92" s="306">
        <f t="shared" si="237"/>
        <v>72.685644700759866</v>
      </c>
      <c r="BR92">
        <v>84.063262542132051</v>
      </c>
      <c r="BS92">
        <v>77.835985181834261</v>
      </c>
      <c r="BT92" s="306">
        <f t="shared" si="238"/>
        <v>3.4434824274463693</v>
      </c>
      <c r="BU92" s="306">
        <f t="shared" si="239"/>
        <v>5.1503404810743945</v>
      </c>
      <c r="DK92" s="184">
        <v>0.98966435185185186</v>
      </c>
      <c r="DL92" s="336">
        <f t="shared" si="243"/>
        <v>45278.989664351851</v>
      </c>
      <c r="DM92" s="141" t="s">
        <v>367</v>
      </c>
      <c r="DN92" s="141">
        <v>1.7999999999999999E-2</v>
      </c>
      <c r="DO92" s="141">
        <v>2.7E-2</v>
      </c>
      <c r="DP92" s="141">
        <v>2.7E-2</v>
      </c>
      <c r="DQ92" s="358">
        <v>54.800054527836011</v>
      </c>
      <c r="DR92" s="198">
        <f t="shared" si="198"/>
        <v>2029.6316491791115</v>
      </c>
      <c r="DS92" s="198">
        <f t="shared" si="199"/>
        <v>36.533369685224002</v>
      </c>
      <c r="DT92" s="198">
        <f t="shared" si="170"/>
        <v>1.9571448045655719</v>
      </c>
      <c r="DU92" s="198">
        <f t="shared" si="171"/>
        <v>2.1076944049167698</v>
      </c>
      <c r="DV92" s="198">
        <f t="shared" si="172"/>
        <v>34.57622488065843</v>
      </c>
      <c r="DW92" s="198">
        <f t="shared" si="173"/>
        <v>38.641064090140773</v>
      </c>
      <c r="DY92" s="184">
        <v>0.98966435185185186</v>
      </c>
      <c r="DZ92" s="336">
        <f t="shared" si="174"/>
        <v>45278.989664351851</v>
      </c>
      <c r="EA92" s="141" t="s">
        <v>367</v>
      </c>
      <c r="EB92" s="141">
        <v>1.7999999999999999E-2</v>
      </c>
      <c r="EC92" s="141">
        <v>2.7E-2</v>
      </c>
      <c r="ED92" s="141">
        <v>2.7E-2</v>
      </c>
      <c r="EE92" s="358">
        <v>51.322317507724428</v>
      </c>
      <c r="EF92" s="198">
        <f t="shared" si="175"/>
        <v>1900.8265743601639</v>
      </c>
      <c r="EG92" s="198">
        <f t="shared" si="176"/>
        <v>34.214878338482947</v>
      </c>
      <c r="EH92" s="198">
        <f t="shared" si="177"/>
        <v>1.8329399109901581</v>
      </c>
      <c r="EI92" s="198">
        <f t="shared" si="178"/>
        <v>1.9739352887586319</v>
      </c>
      <c r="EJ92" s="198">
        <f t="shared" si="179"/>
        <v>32.381938427492791</v>
      </c>
      <c r="EK92" s="198">
        <f t="shared" si="180"/>
        <v>36.188813627241579</v>
      </c>
      <c r="EM92">
        <v>35.520198009470057</v>
      </c>
      <c r="EN92" s="306">
        <f t="shared" si="217"/>
        <v>38.641064090140773</v>
      </c>
      <c r="EO92" s="306">
        <f t="shared" si="218"/>
        <v>32.381938427492791</v>
      </c>
      <c r="EP92">
        <v>37.569440202324103</v>
      </c>
      <c r="EQ92">
        <v>33.617330258962731</v>
      </c>
      <c r="ER92" s="306">
        <f t="shared" si="219"/>
        <v>1.0716238878166706</v>
      </c>
      <c r="ES92" s="306">
        <f t="shared" si="220"/>
        <v>1.2353918314699399</v>
      </c>
    </row>
    <row r="93" spans="1:149" x14ac:dyDescent="0.25">
      <c r="A93" s="322">
        <v>0.94579861111111108</v>
      </c>
      <c r="B93" s="339">
        <f t="shared" si="244"/>
        <v>45278.945798611108</v>
      </c>
      <c r="C93" s="309" t="s">
        <v>321</v>
      </c>
      <c r="D93" s="309">
        <v>0.01</v>
      </c>
      <c r="E93" s="309">
        <v>7.0000000000000001E-3</v>
      </c>
      <c r="F93" s="309">
        <v>7.0000000000000001E-3</v>
      </c>
      <c r="G93" s="318">
        <v>37.857140539735873</v>
      </c>
      <c r="H93" s="309">
        <f t="shared" si="202"/>
        <v>5408.1629342479819</v>
      </c>
      <c r="I93" s="309">
        <f t="shared" si="234"/>
        <v>54.081629342479822</v>
      </c>
      <c r="J93" s="309">
        <f t="shared" si="203"/>
        <v>4.7321425674669841</v>
      </c>
      <c r="K93" s="309">
        <f t="shared" si="204"/>
        <v>6.3095234232893116</v>
      </c>
      <c r="L93" s="309">
        <f t="shared" si="205"/>
        <v>49.349486775012835</v>
      </c>
      <c r="M93" s="309">
        <f t="shared" si="206"/>
        <v>60.391152765769135</v>
      </c>
      <c r="O93" s="322">
        <v>0.94579861111111108</v>
      </c>
      <c r="P93" s="339">
        <f t="shared" si="207"/>
        <v>45278.945798611108</v>
      </c>
      <c r="Q93" s="309" t="s">
        <v>321</v>
      </c>
      <c r="R93" s="309">
        <v>0.01</v>
      </c>
      <c r="S93" s="309">
        <v>7.0000000000000001E-3</v>
      </c>
      <c r="T93" s="309">
        <v>7.0000000000000001E-3</v>
      </c>
      <c r="U93" s="318">
        <v>28.23431837803858</v>
      </c>
      <c r="V93" s="309">
        <f t="shared" si="208"/>
        <v>4033.4740540055113</v>
      </c>
      <c r="W93" s="309">
        <f t="shared" si="235"/>
        <v>40.334740540055115</v>
      </c>
      <c r="X93" s="309">
        <f t="shared" si="209"/>
        <v>3.5292897972548225</v>
      </c>
      <c r="Y93" s="309">
        <f t="shared" si="210"/>
        <v>4.7057197296730964</v>
      </c>
      <c r="Z93" s="309">
        <f t="shared" si="211"/>
        <v>36.805450742800289</v>
      </c>
      <c r="AA93" s="309">
        <f t="shared" si="212"/>
        <v>45.040460269728214</v>
      </c>
      <c r="AC93">
        <v>48.114129189051198</v>
      </c>
      <c r="AD93">
        <f t="shared" si="213"/>
        <v>60.391152765769135</v>
      </c>
      <c r="AE93">
        <f t="shared" si="214"/>
        <v>36.805450742800289</v>
      </c>
      <c r="AF93">
        <v>53.727444261107173</v>
      </c>
      <c r="AG93">
        <v>43.904142885009222</v>
      </c>
      <c r="AH93" s="306">
        <f t="shared" si="215"/>
        <v>6.6637085046619617</v>
      </c>
      <c r="AI93" s="306">
        <f t="shared" si="216"/>
        <v>7.0986921422089324</v>
      </c>
      <c r="AJ93" s="306"/>
      <c r="AM93" s="340">
        <v>0.94579861111111108</v>
      </c>
      <c r="AN93" s="341">
        <f t="shared" si="113"/>
        <v>45278.945798611108</v>
      </c>
      <c r="AO93" s="342" t="s">
        <v>325</v>
      </c>
      <c r="AP93" s="342">
        <v>2.5999999999999999E-2</v>
      </c>
      <c r="AQ93" s="342">
        <v>2.5000000000000001E-2</v>
      </c>
      <c r="AR93" s="342">
        <v>2.5000000000000001E-2</v>
      </c>
      <c r="AS93" s="352">
        <v>80.899918307776659</v>
      </c>
      <c r="AT93" s="343">
        <f t="shared" si="185"/>
        <v>3235.9967323110664</v>
      </c>
      <c r="AU93" s="343">
        <f t="shared" si="186"/>
        <v>84.135915040087724</v>
      </c>
      <c r="AV93" s="343">
        <f t="shared" si="187"/>
        <v>3.1115353195298714</v>
      </c>
      <c r="AW93" s="343">
        <f t="shared" si="188"/>
        <v>3.3708299294906943</v>
      </c>
      <c r="AX93" s="343">
        <f t="shared" si="189"/>
        <v>81.024379720557846</v>
      </c>
      <c r="AY93" s="343">
        <f t="shared" si="190"/>
        <v>87.506744969578421</v>
      </c>
      <c r="BA93" s="340">
        <v>0.94579861111111108</v>
      </c>
      <c r="BB93" s="341">
        <f t="shared" si="191"/>
        <v>45278.945798611108</v>
      </c>
      <c r="BC93" s="342" t="s">
        <v>325</v>
      </c>
      <c r="BD93" s="342">
        <v>2.5999999999999999E-2</v>
      </c>
      <c r="BE93" s="342">
        <v>2.5000000000000001E-2</v>
      </c>
      <c r="BF93" s="342">
        <v>2.5000000000000001E-2</v>
      </c>
      <c r="BG93" s="352">
        <v>72.573992404752559</v>
      </c>
      <c r="BH93" s="343">
        <f t="shared" si="192"/>
        <v>2902.959696190102</v>
      </c>
      <c r="BI93" s="343">
        <f t="shared" si="193"/>
        <v>75.476952100942654</v>
      </c>
      <c r="BJ93" s="343">
        <f t="shared" si="194"/>
        <v>2.7913074001827907</v>
      </c>
      <c r="BK93" s="343">
        <f t="shared" si="195"/>
        <v>3.0239163501980233</v>
      </c>
      <c r="BL93" s="343">
        <f t="shared" si="196"/>
        <v>72.685644700759866</v>
      </c>
      <c r="BM93" s="343">
        <f t="shared" si="197"/>
        <v>78.500868451140676</v>
      </c>
      <c r="BO93">
        <v>80.825078314777201</v>
      </c>
      <c r="BP93" s="306">
        <f t="shared" si="236"/>
        <v>87.506744969578421</v>
      </c>
      <c r="BQ93" s="306">
        <f t="shared" si="237"/>
        <v>72.685644700759866</v>
      </c>
      <c r="BR93">
        <v>84.063262542132051</v>
      </c>
      <c r="BS93">
        <v>77.835985181834261</v>
      </c>
      <c r="BT93" s="306">
        <f t="shared" si="238"/>
        <v>3.4434824274463693</v>
      </c>
      <c r="BU93" s="306">
        <f t="shared" si="239"/>
        <v>5.1503404810743945</v>
      </c>
      <c r="DK93" s="184">
        <v>0.99318287037037034</v>
      </c>
      <c r="DL93" s="336">
        <f t="shared" si="243"/>
        <v>45278.99318287037</v>
      </c>
      <c r="DM93" s="141" t="s">
        <v>367</v>
      </c>
      <c r="DN93" s="141">
        <v>1.4E-2</v>
      </c>
      <c r="DO93" s="141">
        <v>2.7E-2</v>
      </c>
      <c r="DP93" s="141">
        <v>2.7E-2</v>
      </c>
      <c r="DQ93" s="358">
        <v>54.800054527836011</v>
      </c>
      <c r="DR93" s="198">
        <f t="shared" si="198"/>
        <v>2029.6316491791115</v>
      </c>
      <c r="DS93" s="198">
        <f t="shared" si="199"/>
        <v>28.41484308850756</v>
      </c>
      <c r="DT93" s="198">
        <f t="shared" si="170"/>
        <v>1.9571448045655719</v>
      </c>
      <c r="DU93" s="198">
        <f t="shared" si="171"/>
        <v>2.1076944049167698</v>
      </c>
      <c r="DV93" s="198">
        <f t="shared" si="172"/>
        <v>26.457698283941987</v>
      </c>
      <c r="DW93" s="198">
        <f t="shared" si="173"/>
        <v>30.522537493424331</v>
      </c>
      <c r="DY93" s="184">
        <v>0.99318287037037034</v>
      </c>
      <c r="DZ93" s="336">
        <f t="shared" si="174"/>
        <v>45278.99318287037</v>
      </c>
      <c r="EA93" s="141" t="s">
        <v>367</v>
      </c>
      <c r="EB93" s="141">
        <v>1.4E-2</v>
      </c>
      <c r="EC93" s="141">
        <v>2.7E-2</v>
      </c>
      <c r="ED93" s="141">
        <v>2.7E-2</v>
      </c>
      <c r="EE93" s="358">
        <v>51.322317507724428</v>
      </c>
      <c r="EF93" s="198">
        <f t="shared" si="175"/>
        <v>1900.8265743601639</v>
      </c>
      <c r="EG93" s="198">
        <f t="shared" si="176"/>
        <v>26.611572041042297</v>
      </c>
      <c r="EH93" s="198">
        <f t="shared" si="177"/>
        <v>1.8329399109901581</v>
      </c>
      <c r="EI93" s="198">
        <f t="shared" si="178"/>
        <v>1.9739352887586319</v>
      </c>
      <c r="EJ93" s="198">
        <f t="shared" si="179"/>
        <v>24.778632130052138</v>
      </c>
      <c r="EK93" s="198">
        <f t="shared" si="180"/>
        <v>28.585507329800929</v>
      </c>
      <c r="EM93">
        <v>27.626820674032267</v>
      </c>
      <c r="EN93" s="306">
        <f t="shared" si="217"/>
        <v>30.522537493424331</v>
      </c>
      <c r="EO93" s="306">
        <f t="shared" si="218"/>
        <v>24.778632130052138</v>
      </c>
      <c r="EP93">
        <v>29.676062866886308</v>
      </c>
      <c r="EQ93">
        <v>25.723952923524941</v>
      </c>
      <c r="ER93" s="306">
        <f t="shared" si="219"/>
        <v>0.84647462653802208</v>
      </c>
      <c r="ES93" s="306">
        <f t="shared" si="220"/>
        <v>0.94532079347280273</v>
      </c>
    </row>
    <row r="94" spans="1:149" x14ac:dyDescent="0.25">
      <c r="A94" s="322">
        <v>0.94796296296296301</v>
      </c>
      <c r="B94" s="339">
        <f t="shared" si="244"/>
        <v>45278.947962962964</v>
      </c>
      <c r="C94" s="309" t="s">
        <v>321</v>
      </c>
      <c r="D94" s="309">
        <v>8.9999999999999993E-3</v>
      </c>
      <c r="E94" s="309">
        <v>7.0000000000000001E-3</v>
      </c>
      <c r="F94" s="309">
        <v>7.0000000000000001E-3</v>
      </c>
      <c r="G94" s="318">
        <v>37.857140539735873</v>
      </c>
      <c r="H94" s="309">
        <f t="shared" si="202"/>
        <v>5408.1629342479819</v>
      </c>
      <c r="I94" s="309">
        <f t="shared" si="234"/>
        <v>48.673466408231832</v>
      </c>
      <c r="J94" s="309">
        <f t="shared" si="203"/>
        <v>4.7321425674669841</v>
      </c>
      <c r="K94" s="309">
        <f t="shared" si="204"/>
        <v>6.3095234232893116</v>
      </c>
      <c r="L94" s="309">
        <f t="shared" si="205"/>
        <v>43.941323840764845</v>
      </c>
      <c r="M94" s="309">
        <f t="shared" si="206"/>
        <v>54.982989831521145</v>
      </c>
      <c r="O94" s="322">
        <v>0.94796296296296301</v>
      </c>
      <c r="P94" s="339">
        <f t="shared" si="207"/>
        <v>45278.947962962964</v>
      </c>
      <c r="Q94" s="309" t="s">
        <v>321</v>
      </c>
      <c r="R94" s="309">
        <v>8.9999999999999993E-3</v>
      </c>
      <c r="S94" s="309">
        <v>7.0000000000000001E-3</v>
      </c>
      <c r="T94" s="309">
        <v>7.0000000000000001E-3</v>
      </c>
      <c r="U94" s="318">
        <v>28.23431837803858</v>
      </c>
      <c r="V94" s="309">
        <f t="shared" si="208"/>
        <v>4033.4740540055113</v>
      </c>
      <c r="W94" s="309">
        <f t="shared" si="235"/>
        <v>36.301266486049599</v>
      </c>
      <c r="X94" s="309">
        <f t="shared" si="209"/>
        <v>3.5292897972548225</v>
      </c>
      <c r="Y94" s="309">
        <f t="shared" si="210"/>
        <v>4.7057197296730964</v>
      </c>
      <c r="Z94" s="309">
        <f t="shared" si="211"/>
        <v>32.77197668879478</v>
      </c>
      <c r="AA94" s="309">
        <f t="shared" si="212"/>
        <v>41.006986215722698</v>
      </c>
      <c r="AC94">
        <v>43.302716270146078</v>
      </c>
      <c r="AD94">
        <f t="shared" si="213"/>
        <v>54.982989831521145</v>
      </c>
      <c r="AE94">
        <f t="shared" si="214"/>
        <v>32.77197668879478</v>
      </c>
      <c r="AF94">
        <v>48.916031342202054</v>
      </c>
      <c r="AG94">
        <v>39.092729966104102</v>
      </c>
      <c r="AH94" s="306">
        <f t="shared" si="215"/>
        <v>6.0669584893190915</v>
      </c>
      <c r="AI94" s="306">
        <f t="shared" si="216"/>
        <v>6.320753277309322</v>
      </c>
      <c r="AJ94" s="306"/>
      <c r="AM94" s="340">
        <v>0.94796296296296301</v>
      </c>
      <c r="AN94" s="341">
        <f t="shared" si="113"/>
        <v>45278.947962962964</v>
      </c>
      <c r="AO94" s="342" t="s">
        <v>325</v>
      </c>
      <c r="AP94" s="342">
        <v>2.7E-2</v>
      </c>
      <c r="AQ94" s="342">
        <v>2.5000000000000001E-2</v>
      </c>
      <c r="AR94" s="342">
        <v>2.5000000000000001E-2</v>
      </c>
      <c r="AS94" s="352">
        <v>80.899918307776659</v>
      </c>
      <c r="AT94" s="343">
        <f t="shared" si="185"/>
        <v>3235.9967323110664</v>
      </c>
      <c r="AU94" s="343">
        <f t="shared" si="186"/>
        <v>87.371911772398789</v>
      </c>
      <c r="AV94" s="343">
        <f t="shared" si="187"/>
        <v>3.1115353195298714</v>
      </c>
      <c r="AW94" s="343">
        <f t="shared" si="188"/>
        <v>3.3708299294906943</v>
      </c>
      <c r="AX94" s="343">
        <f t="shared" si="189"/>
        <v>84.260376452868911</v>
      </c>
      <c r="AY94" s="343">
        <f t="shared" si="190"/>
        <v>90.742741701889486</v>
      </c>
      <c r="BA94" s="340">
        <v>0.94796296296296301</v>
      </c>
      <c r="BB94" s="341">
        <f t="shared" si="191"/>
        <v>45278.947962962964</v>
      </c>
      <c r="BC94" s="342" t="s">
        <v>325</v>
      </c>
      <c r="BD94" s="342">
        <v>2.7E-2</v>
      </c>
      <c r="BE94" s="342">
        <v>2.5000000000000001E-2</v>
      </c>
      <c r="BF94" s="342">
        <v>2.5000000000000001E-2</v>
      </c>
      <c r="BG94" s="352">
        <v>72.573992404752559</v>
      </c>
      <c r="BH94" s="343">
        <f t="shared" si="192"/>
        <v>2902.959696190102</v>
      </c>
      <c r="BI94" s="343">
        <f t="shared" si="193"/>
        <v>78.379911797132749</v>
      </c>
      <c r="BJ94" s="343">
        <f t="shared" si="194"/>
        <v>2.7913074001827907</v>
      </c>
      <c r="BK94" s="343">
        <f t="shared" si="195"/>
        <v>3.0239163501980233</v>
      </c>
      <c r="BL94" s="343">
        <f t="shared" si="196"/>
        <v>75.588604396949961</v>
      </c>
      <c r="BM94" s="343">
        <f t="shared" si="197"/>
        <v>81.403828147330771</v>
      </c>
      <c r="BO94">
        <v>83.933735173037874</v>
      </c>
      <c r="BP94" s="306">
        <f t="shared" si="236"/>
        <v>90.742741701889486</v>
      </c>
      <c r="BQ94" s="306">
        <f t="shared" si="237"/>
        <v>75.588604396949961</v>
      </c>
      <c r="BR94">
        <v>87.171919400392724</v>
      </c>
      <c r="BS94">
        <v>80.944642040094934</v>
      </c>
      <c r="BT94" s="306">
        <f t="shared" si="238"/>
        <v>3.5708223014967615</v>
      </c>
      <c r="BU94" s="306">
        <f t="shared" si="239"/>
        <v>5.3560376431449725</v>
      </c>
      <c r="DK94" s="184">
        <v>0.99657407407407417</v>
      </c>
      <c r="DL94" s="336">
        <f t="shared" si="243"/>
        <v>45278.996574074074</v>
      </c>
      <c r="DM94" s="141" t="s">
        <v>367</v>
      </c>
      <c r="DN94" s="141">
        <v>1.2E-2</v>
      </c>
      <c r="DO94" s="141">
        <v>2.7E-2</v>
      </c>
      <c r="DP94" s="141">
        <v>2.7E-2</v>
      </c>
      <c r="DQ94" s="358">
        <v>54.800054527836011</v>
      </c>
      <c r="DR94" s="198">
        <f t="shared" si="198"/>
        <v>2029.6316491791115</v>
      </c>
      <c r="DS94" s="198">
        <f t="shared" si="199"/>
        <v>24.355579790149338</v>
      </c>
      <c r="DT94" s="198">
        <f t="shared" si="170"/>
        <v>1.9571448045655719</v>
      </c>
      <c r="DU94" s="198">
        <f t="shared" si="171"/>
        <v>2.1076944049167698</v>
      </c>
      <c r="DV94" s="198">
        <f t="shared" si="172"/>
        <v>22.398434985583766</v>
      </c>
      <c r="DW94" s="198">
        <f t="shared" si="173"/>
        <v>26.463274195066109</v>
      </c>
      <c r="DY94" s="184">
        <v>0.99657407407407417</v>
      </c>
      <c r="DZ94" s="336">
        <f t="shared" si="174"/>
        <v>45278.996574074074</v>
      </c>
      <c r="EA94" s="141" t="s">
        <v>367</v>
      </c>
      <c r="EB94" s="141">
        <v>1.2E-2</v>
      </c>
      <c r="EC94" s="141">
        <v>2.7E-2</v>
      </c>
      <c r="ED94" s="141">
        <v>2.7E-2</v>
      </c>
      <c r="EE94" s="358">
        <v>51.322317507724428</v>
      </c>
      <c r="EF94" s="198">
        <f t="shared" si="175"/>
        <v>1900.8265743601639</v>
      </c>
      <c r="EG94" s="198">
        <f t="shared" si="176"/>
        <v>22.809918892321967</v>
      </c>
      <c r="EH94" s="198">
        <f t="shared" si="177"/>
        <v>1.8329399109901581</v>
      </c>
      <c r="EI94" s="198">
        <f t="shared" si="178"/>
        <v>1.9739352887586319</v>
      </c>
      <c r="EJ94" s="198">
        <f t="shared" si="179"/>
        <v>20.976978981331808</v>
      </c>
      <c r="EK94" s="198">
        <f t="shared" si="180"/>
        <v>24.783854181080599</v>
      </c>
      <c r="EM94">
        <v>23.680132006313372</v>
      </c>
      <c r="EN94" s="306">
        <f t="shared" si="217"/>
        <v>26.463274195066109</v>
      </c>
      <c r="EO94" s="306">
        <f t="shared" si="218"/>
        <v>20.976978981331808</v>
      </c>
      <c r="EP94">
        <v>25.729374199167413</v>
      </c>
      <c r="EQ94">
        <v>21.777264255806045</v>
      </c>
      <c r="ER94" s="306">
        <f t="shared" si="219"/>
        <v>0.73389999589869603</v>
      </c>
      <c r="ES94" s="306">
        <f t="shared" si="220"/>
        <v>0.8002852744742377</v>
      </c>
    </row>
    <row r="95" spans="1:149" x14ac:dyDescent="0.25">
      <c r="A95" s="322">
        <v>0.94974537037037043</v>
      </c>
      <c r="B95" s="339">
        <f t="shared" si="244"/>
        <v>45278.949745370373</v>
      </c>
      <c r="C95" s="309" t="s">
        <v>321</v>
      </c>
      <c r="D95" s="309">
        <v>1.0999999999999999E-2</v>
      </c>
      <c r="E95" s="309">
        <v>7.0000000000000001E-3</v>
      </c>
      <c r="F95" s="309">
        <v>7.0000000000000001E-3</v>
      </c>
      <c r="G95" s="318">
        <v>37.857140539735873</v>
      </c>
      <c r="H95" s="309">
        <f t="shared" si="202"/>
        <v>5408.1629342479819</v>
      </c>
      <c r="I95" s="309">
        <f t="shared" si="234"/>
        <v>59.489792276727798</v>
      </c>
      <c r="J95" s="309">
        <f t="shared" si="203"/>
        <v>4.7321425674669841</v>
      </c>
      <c r="K95" s="309">
        <f t="shared" si="204"/>
        <v>6.3095234232893116</v>
      </c>
      <c r="L95" s="309">
        <f t="shared" si="205"/>
        <v>54.757649709260811</v>
      </c>
      <c r="M95" s="309">
        <f t="shared" si="206"/>
        <v>65.799315700017104</v>
      </c>
      <c r="O95" s="322">
        <v>0.94974537037037043</v>
      </c>
      <c r="P95" s="339">
        <f t="shared" si="207"/>
        <v>45278.949745370373</v>
      </c>
      <c r="Q95" s="309" t="s">
        <v>321</v>
      </c>
      <c r="R95" s="309">
        <v>1.0999999999999999E-2</v>
      </c>
      <c r="S95" s="309">
        <v>7.0000000000000001E-3</v>
      </c>
      <c r="T95" s="309">
        <v>7.0000000000000001E-3</v>
      </c>
      <c r="U95" s="318">
        <v>28.23431837803858</v>
      </c>
      <c r="V95" s="309">
        <f t="shared" si="208"/>
        <v>4033.4740540055113</v>
      </c>
      <c r="W95" s="309">
        <f t="shared" si="235"/>
        <v>44.368214594060625</v>
      </c>
      <c r="X95" s="309">
        <f t="shared" si="209"/>
        <v>3.5292897972548225</v>
      </c>
      <c r="Y95" s="309">
        <f t="shared" si="210"/>
        <v>4.7057197296730964</v>
      </c>
      <c r="Z95" s="309">
        <f t="shared" si="211"/>
        <v>40.838924796805799</v>
      </c>
      <c r="AA95" s="309">
        <f t="shared" si="212"/>
        <v>49.073934323733724</v>
      </c>
      <c r="AC95">
        <v>52.925542107956318</v>
      </c>
      <c r="AD95">
        <f t="shared" si="213"/>
        <v>65.799315700017104</v>
      </c>
      <c r="AE95">
        <f t="shared" si="214"/>
        <v>40.838924796805799</v>
      </c>
      <c r="AF95">
        <v>58.538857180012293</v>
      </c>
      <c r="AG95">
        <v>48.715555803914341</v>
      </c>
      <c r="AH95" s="306">
        <f t="shared" si="215"/>
        <v>7.2604585200048106</v>
      </c>
      <c r="AI95" s="306">
        <f t="shared" si="216"/>
        <v>7.8766310071085428</v>
      </c>
      <c r="AJ95" s="306"/>
      <c r="AM95" s="340">
        <v>0.94974537037037043</v>
      </c>
      <c r="AN95" s="341">
        <f t="shared" si="113"/>
        <v>45278.949745370373</v>
      </c>
      <c r="AO95" s="342" t="s">
        <v>325</v>
      </c>
      <c r="AP95" s="342">
        <v>2.4E-2</v>
      </c>
      <c r="AQ95" s="342">
        <v>2.5000000000000001E-2</v>
      </c>
      <c r="AR95" s="342">
        <v>2.5000000000000001E-2</v>
      </c>
      <c r="AS95" s="352">
        <v>80.899918307776659</v>
      </c>
      <c r="AT95" s="343">
        <f t="shared" si="185"/>
        <v>3235.9967323110664</v>
      </c>
      <c r="AU95" s="343">
        <f t="shared" si="186"/>
        <v>77.663921575465594</v>
      </c>
      <c r="AV95" s="343">
        <f t="shared" si="187"/>
        <v>3.1115353195298714</v>
      </c>
      <c r="AW95" s="343">
        <f t="shared" si="188"/>
        <v>3.3708299294906943</v>
      </c>
      <c r="AX95" s="343">
        <f t="shared" si="189"/>
        <v>74.552386255935716</v>
      </c>
      <c r="AY95" s="343">
        <f t="shared" si="190"/>
        <v>81.03475150495629</v>
      </c>
      <c r="BA95" s="340">
        <v>0.94974537037037043</v>
      </c>
      <c r="BB95" s="341">
        <f t="shared" si="191"/>
        <v>45278.949745370373</v>
      </c>
      <c r="BC95" s="342" t="s">
        <v>325</v>
      </c>
      <c r="BD95" s="342">
        <v>2.4E-2</v>
      </c>
      <c r="BE95" s="342">
        <v>2.5000000000000001E-2</v>
      </c>
      <c r="BF95" s="342">
        <v>2.5000000000000001E-2</v>
      </c>
      <c r="BG95" s="352">
        <v>72.573992404752559</v>
      </c>
      <c r="BH95" s="343">
        <f t="shared" si="192"/>
        <v>2902.959696190102</v>
      </c>
      <c r="BI95" s="343">
        <f t="shared" si="193"/>
        <v>69.67103270856245</v>
      </c>
      <c r="BJ95" s="343">
        <f t="shared" si="194"/>
        <v>2.7913074001827907</v>
      </c>
      <c r="BK95" s="343">
        <f t="shared" si="195"/>
        <v>3.0239163501980233</v>
      </c>
      <c r="BL95" s="343">
        <f t="shared" si="196"/>
        <v>66.879725308379662</v>
      </c>
      <c r="BM95" s="343">
        <f t="shared" si="197"/>
        <v>72.694949058760471</v>
      </c>
      <c r="BO95">
        <v>74.607764598255883</v>
      </c>
      <c r="BP95" s="306">
        <f t="shared" si="236"/>
        <v>81.03475150495629</v>
      </c>
      <c r="BQ95" s="306">
        <f t="shared" si="237"/>
        <v>66.879725308379662</v>
      </c>
      <c r="BR95">
        <v>77.845948825610733</v>
      </c>
      <c r="BS95">
        <v>71.618671465312943</v>
      </c>
      <c r="BT95" s="306">
        <f t="shared" si="238"/>
        <v>3.1888026793455566</v>
      </c>
      <c r="BU95" s="306">
        <f t="shared" si="239"/>
        <v>4.7389461569332809</v>
      </c>
      <c r="DK95" s="184">
        <v>9.2592592592592588E-5</v>
      </c>
      <c r="DL95" s="336">
        <f>DATE(2023,12,19) + DK95</f>
        <v>45279.000092592592</v>
      </c>
      <c r="DM95" s="141" t="s">
        <v>367</v>
      </c>
      <c r="DN95" s="141">
        <v>1.0999999999999999E-2</v>
      </c>
      <c r="DO95" s="141">
        <v>2.7E-2</v>
      </c>
      <c r="DP95" s="141">
        <v>2.7E-2</v>
      </c>
      <c r="DQ95" s="358">
        <v>54.800054527836011</v>
      </c>
      <c r="DR95" s="198">
        <f t="shared" si="198"/>
        <v>2029.6316491791115</v>
      </c>
      <c r="DS95" s="198">
        <f t="shared" si="199"/>
        <v>22.325948140970226</v>
      </c>
      <c r="DT95" s="198">
        <f t="shared" si="170"/>
        <v>1.9571448045655719</v>
      </c>
      <c r="DU95" s="198">
        <f t="shared" si="171"/>
        <v>2.1076944049167698</v>
      </c>
      <c r="DV95" s="198">
        <f t="shared" si="172"/>
        <v>20.368803336404653</v>
      </c>
      <c r="DW95" s="198">
        <f t="shared" si="173"/>
        <v>24.433642545886997</v>
      </c>
      <c r="DY95" s="184">
        <v>9.2592592592592588E-5</v>
      </c>
      <c r="DZ95" s="336">
        <f>DATE(2023,12,19) + DY95</f>
        <v>45279.000092592592</v>
      </c>
      <c r="EA95" s="141" t="s">
        <v>367</v>
      </c>
      <c r="EB95" s="141">
        <v>1.0999999999999999E-2</v>
      </c>
      <c r="EC95" s="141">
        <v>2.7E-2</v>
      </c>
      <c r="ED95" s="141">
        <v>2.7E-2</v>
      </c>
      <c r="EE95" s="358">
        <v>51.322317507724428</v>
      </c>
      <c r="EF95" s="198">
        <f t="shared" si="175"/>
        <v>1900.8265743601639</v>
      </c>
      <c r="EG95" s="198">
        <f t="shared" si="176"/>
        <v>20.909092317961804</v>
      </c>
      <c r="EH95" s="198">
        <f t="shared" si="177"/>
        <v>1.8329399109901581</v>
      </c>
      <c r="EI95" s="198">
        <f t="shared" si="178"/>
        <v>1.9739352887586319</v>
      </c>
      <c r="EJ95" s="198">
        <f t="shared" si="179"/>
        <v>19.076152406971644</v>
      </c>
      <c r="EK95" s="198">
        <f t="shared" si="180"/>
        <v>22.883027606720436</v>
      </c>
      <c r="EM95">
        <v>21.706787672453924</v>
      </c>
      <c r="EN95" s="306">
        <f t="shared" si="217"/>
        <v>24.433642545886997</v>
      </c>
      <c r="EO95" s="306">
        <f t="shared" si="218"/>
        <v>19.076152406971644</v>
      </c>
      <c r="EP95">
        <v>23.756029865307966</v>
      </c>
      <c r="EQ95">
        <v>19.803919921946598</v>
      </c>
      <c r="ER95" s="306">
        <f t="shared" si="219"/>
        <v>0.67761268057903123</v>
      </c>
      <c r="ES95" s="306">
        <f t="shared" si="220"/>
        <v>0.7277675149749534</v>
      </c>
    </row>
    <row r="96" spans="1:149" x14ac:dyDescent="0.25">
      <c r="A96" s="322">
        <v>0.95143518518518511</v>
      </c>
      <c r="B96" s="339">
        <f t="shared" si="244"/>
        <v>45278.951435185183</v>
      </c>
      <c r="C96" s="309" t="s">
        <v>321</v>
      </c>
      <c r="D96" s="309">
        <v>0.01</v>
      </c>
      <c r="E96" s="309">
        <v>7.0000000000000001E-3</v>
      </c>
      <c r="F96" s="309">
        <v>7.0000000000000001E-3</v>
      </c>
      <c r="G96" s="318">
        <v>37.857140539735873</v>
      </c>
      <c r="H96" s="309">
        <f t="shared" si="202"/>
        <v>5408.1629342479819</v>
      </c>
      <c r="I96" s="309">
        <f t="shared" si="234"/>
        <v>54.081629342479822</v>
      </c>
      <c r="J96" s="309">
        <f t="shared" si="203"/>
        <v>4.7321425674669841</v>
      </c>
      <c r="K96" s="309">
        <f t="shared" si="204"/>
        <v>6.3095234232893116</v>
      </c>
      <c r="L96" s="309">
        <f t="shared" si="205"/>
        <v>49.349486775012835</v>
      </c>
      <c r="M96" s="309">
        <f t="shared" si="206"/>
        <v>60.391152765769135</v>
      </c>
      <c r="O96" s="322">
        <v>0.95143518518518511</v>
      </c>
      <c r="P96" s="339">
        <f t="shared" si="207"/>
        <v>45278.951435185183</v>
      </c>
      <c r="Q96" s="309" t="s">
        <v>321</v>
      </c>
      <c r="R96" s="309">
        <v>0.01</v>
      </c>
      <c r="S96" s="309">
        <v>7.0000000000000001E-3</v>
      </c>
      <c r="T96" s="309">
        <v>7.0000000000000001E-3</v>
      </c>
      <c r="U96" s="318">
        <v>28.23431837803858</v>
      </c>
      <c r="V96" s="309">
        <f t="shared" si="208"/>
        <v>4033.4740540055113</v>
      </c>
      <c r="W96" s="309">
        <f t="shared" si="235"/>
        <v>40.334740540055115</v>
      </c>
      <c r="X96" s="309">
        <f t="shared" si="209"/>
        <v>3.5292897972548225</v>
      </c>
      <c r="Y96" s="309">
        <f t="shared" si="210"/>
        <v>4.7057197296730964</v>
      </c>
      <c r="Z96" s="309">
        <f t="shared" si="211"/>
        <v>36.805450742800289</v>
      </c>
      <c r="AA96" s="309">
        <f t="shared" si="212"/>
        <v>45.040460269728214</v>
      </c>
      <c r="AC96">
        <v>48.114129189051198</v>
      </c>
      <c r="AD96">
        <f t="shared" si="213"/>
        <v>60.391152765769135</v>
      </c>
      <c r="AE96">
        <f t="shared" si="214"/>
        <v>36.805450742800289</v>
      </c>
      <c r="AF96">
        <v>53.727444261107173</v>
      </c>
      <c r="AG96">
        <v>43.904142885009222</v>
      </c>
      <c r="AH96" s="306">
        <f t="shared" si="215"/>
        <v>6.6637085046619617</v>
      </c>
      <c r="AI96" s="306">
        <f t="shared" si="216"/>
        <v>7.0986921422089324</v>
      </c>
      <c r="AJ96" s="306"/>
      <c r="AM96" s="340">
        <v>0.95143518518518511</v>
      </c>
      <c r="AN96" s="341">
        <f t="shared" si="113"/>
        <v>45278.951435185183</v>
      </c>
      <c r="AO96" s="342" t="s">
        <v>325</v>
      </c>
      <c r="AP96" s="342">
        <v>2.3E-2</v>
      </c>
      <c r="AQ96" s="342">
        <v>2.5000000000000001E-2</v>
      </c>
      <c r="AR96" s="342">
        <v>2.5000000000000001E-2</v>
      </c>
      <c r="AS96" s="352">
        <v>80.899918307776659</v>
      </c>
      <c r="AT96" s="343">
        <f t="shared" si="185"/>
        <v>3235.9967323110664</v>
      </c>
      <c r="AU96" s="343">
        <f t="shared" si="186"/>
        <v>74.427924843154528</v>
      </c>
      <c r="AV96" s="343">
        <f t="shared" si="187"/>
        <v>3.1115353195298714</v>
      </c>
      <c r="AW96" s="343">
        <f t="shared" si="188"/>
        <v>3.3708299294906943</v>
      </c>
      <c r="AX96" s="343">
        <f t="shared" si="189"/>
        <v>71.31638952362465</v>
      </c>
      <c r="AY96" s="343">
        <f t="shared" si="190"/>
        <v>77.798754772645225</v>
      </c>
      <c r="BA96" s="340">
        <v>0.95143518518518511</v>
      </c>
      <c r="BB96" s="341">
        <f t="shared" si="191"/>
        <v>45278.951435185183</v>
      </c>
      <c r="BC96" s="342" t="s">
        <v>325</v>
      </c>
      <c r="BD96" s="342">
        <v>2.3E-2</v>
      </c>
      <c r="BE96" s="342">
        <v>2.5000000000000001E-2</v>
      </c>
      <c r="BF96" s="342">
        <v>2.5000000000000001E-2</v>
      </c>
      <c r="BG96" s="352">
        <v>72.573992404752559</v>
      </c>
      <c r="BH96" s="343">
        <f t="shared" si="192"/>
        <v>2902.959696190102</v>
      </c>
      <c r="BI96" s="343">
        <f t="shared" si="193"/>
        <v>66.768073012372341</v>
      </c>
      <c r="BJ96" s="343">
        <f t="shared" si="194"/>
        <v>2.7913074001827907</v>
      </c>
      <c r="BK96" s="343">
        <f t="shared" si="195"/>
        <v>3.0239163501980233</v>
      </c>
      <c r="BL96" s="343">
        <f t="shared" si="196"/>
        <v>63.976765612189553</v>
      </c>
      <c r="BM96" s="343">
        <f t="shared" si="197"/>
        <v>69.791989362570362</v>
      </c>
      <c r="BO96">
        <v>71.499107739995225</v>
      </c>
      <c r="BP96" s="306">
        <f t="shared" si="236"/>
        <v>77.798754772645225</v>
      </c>
      <c r="BQ96" s="306">
        <f t="shared" si="237"/>
        <v>63.976765612189553</v>
      </c>
      <c r="BR96">
        <v>74.737291967350075</v>
      </c>
      <c r="BS96">
        <v>68.510014607052284</v>
      </c>
      <c r="BT96" s="306">
        <f t="shared" si="238"/>
        <v>3.0614628052951502</v>
      </c>
      <c r="BU96" s="306">
        <f t="shared" si="239"/>
        <v>4.5332489948627313</v>
      </c>
      <c r="DK96" s="184">
        <v>3.5995370370370369E-3</v>
      </c>
      <c r="DL96" s="336">
        <f t="shared" ref="DL96:DL106" si="245">DATE(2023,12,19) + DK96</f>
        <v>45279.003599537034</v>
      </c>
      <c r="DM96" s="141" t="s">
        <v>367</v>
      </c>
      <c r="DN96" s="141">
        <v>1.2E-2</v>
      </c>
      <c r="DO96" s="141">
        <v>2.7E-2</v>
      </c>
      <c r="DP96" s="141">
        <v>2.7E-2</v>
      </c>
      <c r="DQ96" s="358">
        <v>54.800054527836011</v>
      </c>
      <c r="DR96" s="198">
        <f t="shared" si="198"/>
        <v>2029.6316491791115</v>
      </c>
      <c r="DS96" s="198">
        <f t="shared" si="199"/>
        <v>24.355579790149338</v>
      </c>
      <c r="DT96" s="198">
        <f t="shared" si="170"/>
        <v>1.9571448045655719</v>
      </c>
      <c r="DU96" s="198">
        <f t="shared" si="171"/>
        <v>2.1076944049167698</v>
      </c>
      <c r="DV96" s="198">
        <f t="shared" si="172"/>
        <v>22.398434985583766</v>
      </c>
      <c r="DW96" s="198">
        <f t="shared" si="173"/>
        <v>26.463274195066109</v>
      </c>
      <c r="DY96" s="184">
        <v>3.5995370370370369E-3</v>
      </c>
      <c r="DZ96" s="336">
        <f t="shared" ref="DZ96:DZ106" si="246">DATE(2023,12,19) + DY96</f>
        <v>45279.003599537034</v>
      </c>
      <c r="EA96" s="141" t="s">
        <v>367</v>
      </c>
      <c r="EB96" s="141">
        <v>1.2E-2</v>
      </c>
      <c r="EC96" s="141">
        <v>2.7E-2</v>
      </c>
      <c r="ED96" s="141">
        <v>2.7E-2</v>
      </c>
      <c r="EE96" s="358">
        <v>51.322317507724428</v>
      </c>
      <c r="EF96" s="198">
        <f t="shared" si="175"/>
        <v>1900.8265743601639</v>
      </c>
      <c r="EG96" s="198">
        <f t="shared" si="176"/>
        <v>22.809918892321967</v>
      </c>
      <c r="EH96" s="198">
        <f t="shared" si="177"/>
        <v>1.8329399109901581</v>
      </c>
      <c r="EI96" s="198">
        <f t="shared" si="178"/>
        <v>1.9739352887586319</v>
      </c>
      <c r="EJ96" s="198">
        <f t="shared" si="179"/>
        <v>20.976978981331808</v>
      </c>
      <c r="EK96" s="198">
        <f t="shared" si="180"/>
        <v>24.783854181080599</v>
      </c>
      <c r="EM96">
        <v>23.680132006313372</v>
      </c>
      <c r="EN96" s="306">
        <f t="shared" si="217"/>
        <v>26.463274195066109</v>
      </c>
      <c r="EO96" s="306">
        <f t="shared" si="218"/>
        <v>20.976978981331808</v>
      </c>
      <c r="EP96">
        <v>25.729374199167413</v>
      </c>
      <c r="EQ96">
        <v>21.777264255806045</v>
      </c>
      <c r="ER96" s="306">
        <f t="shared" si="219"/>
        <v>0.73389999589869603</v>
      </c>
      <c r="ES96" s="306">
        <f t="shared" si="220"/>
        <v>0.8002852744742377</v>
      </c>
    </row>
    <row r="97" spans="1:149" x14ac:dyDescent="0.25">
      <c r="A97" s="322">
        <v>0.95491898148148147</v>
      </c>
      <c r="B97" s="339">
        <f t="shared" si="244"/>
        <v>45278.954918981479</v>
      </c>
      <c r="C97" s="309" t="s">
        <v>321</v>
      </c>
      <c r="D97" s="309">
        <v>1.2E-2</v>
      </c>
      <c r="E97" s="309">
        <v>7.0000000000000001E-3</v>
      </c>
      <c r="F97" s="309">
        <v>7.0000000000000001E-3</v>
      </c>
      <c r="G97" s="318">
        <v>37.857140539735873</v>
      </c>
      <c r="H97" s="309">
        <f t="shared" si="202"/>
        <v>5408.1629342479819</v>
      </c>
      <c r="I97" s="309">
        <f t="shared" si="234"/>
        <v>64.89795521097578</v>
      </c>
      <c r="J97" s="309">
        <f t="shared" si="203"/>
        <v>4.7321425674669841</v>
      </c>
      <c r="K97" s="309">
        <f t="shared" si="204"/>
        <v>6.3095234232893116</v>
      </c>
      <c r="L97" s="309">
        <f t="shared" si="205"/>
        <v>60.165812643508794</v>
      </c>
      <c r="M97" s="309">
        <f t="shared" si="206"/>
        <v>71.207478634265087</v>
      </c>
      <c r="O97" s="322">
        <v>0.95491898148148147</v>
      </c>
      <c r="P97" s="339">
        <f t="shared" si="207"/>
        <v>45278.954918981479</v>
      </c>
      <c r="Q97" s="309" t="s">
        <v>321</v>
      </c>
      <c r="R97" s="309">
        <v>1.2E-2</v>
      </c>
      <c r="S97" s="309">
        <v>7.0000000000000001E-3</v>
      </c>
      <c r="T97" s="309">
        <v>7.0000000000000001E-3</v>
      </c>
      <c r="U97" s="318">
        <v>28.23431837803858</v>
      </c>
      <c r="V97" s="309">
        <f t="shared" si="208"/>
        <v>4033.4740540055113</v>
      </c>
      <c r="W97" s="309">
        <f t="shared" si="235"/>
        <v>48.401688648066134</v>
      </c>
      <c r="X97" s="309">
        <f t="shared" si="209"/>
        <v>3.5292897972548225</v>
      </c>
      <c r="Y97" s="309">
        <f t="shared" si="210"/>
        <v>4.7057197296730964</v>
      </c>
      <c r="Z97" s="309">
        <f t="shared" si="211"/>
        <v>44.872398850811308</v>
      </c>
      <c r="AA97" s="309">
        <f t="shared" si="212"/>
        <v>53.107408377739233</v>
      </c>
      <c r="AC97">
        <v>57.736955026861445</v>
      </c>
      <c r="AD97">
        <f t="shared" si="213"/>
        <v>71.207478634265087</v>
      </c>
      <c r="AE97">
        <f t="shared" si="214"/>
        <v>44.872398850811308</v>
      </c>
      <c r="AF97">
        <v>63.35027009891742</v>
      </c>
      <c r="AG97">
        <v>53.526968722819461</v>
      </c>
      <c r="AH97" s="306">
        <f t="shared" si="215"/>
        <v>7.8572085353476666</v>
      </c>
      <c r="AI97" s="306">
        <f t="shared" si="216"/>
        <v>8.6545698720081532</v>
      </c>
      <c r="AJ97" s="306"/>
      <c r="AM97" s="340">
        <v>0.95491898148148147</v>
      </c>
      <c r="AN97" s="341">
        <f t="shared" si="113"/>
        <v>45278.954918981479</v>
      </c>
      <c r="AO97" s="342" t="s">
        <v>325</v>
      </c>
      <c r="AP97" s="342">
        <v>2.4E-2</v>
      </c>
      <c r="AQ97" s="342">
        <v>2.5000000000000001E-2</v>
      </c>
      <c r="AR97" s="342">
        <v>2.5000000000000001E-2</v>
      </c>
      <c r="AS97" s="352">
        <v>80.899918307776659</v>
      </c>
      <c r="AT97" s="343">
        <f t="shared" si="185"/>
        <v>3235.9967323110664</v>
      </c>
      <c r="AU97" s="343">
        <f t="shared" si="186"/>
        <v>77.663921575465594</v>
      </c>
      <c r="AV97" s="343">
        <f t="shared" si="187"/>
        <v>3.1115353195298714</v>
      </c>
      <c r="AW97" s="343">
        <f t="shared" si="188"/>
        <v>3.3708299294906943</v>
      </c>
      <c r="AX97" s="343">
        <f t="shared" si="189"/>
        <v>74.552386255935716</v>
      </c>
      <c r="AY97" s="343">
        <f t="shared" si="190"/>
        <v>81.03475150495629</v>
      </c>
      <c r="BA97" s="340">
        <v>0.95491898148148147</v>
      </c>
      <c r="BB97" s="341">
        <f t="shared" si="191"/>
        <v>45278.954918981479</v>
      </c>
      <c r="BC97" s="342" t="s">
        <v>325</v>
      </c>
      <c r="BD97" s="342">
        <v>2.4E-2</v>
      </c>
      <c r="BE97" s="342">
        <v>2.5000000000000001E-2</v>
      </c>
      <c r="BF97" s="342">
        <v>2.5000000000000001E-2</v>
      </c>
      <c r="BG97" s="352">
        <v>72.573992404752559</v>
      </c>
      <c r="BH97" s="343">
        <f t="shared" si="192"/>
        <v>2902.959696190102</v>
      </c>
      <c r="BI97" s="343">
        <f t="shared" si="193"/>
        <v>69.67103270856245</v>
      </c>
      <c r="BJ97" s="343">
        <f t="shared" si="194"/>
        <v>2.7913074001827907</v>
      </c>
      <c r="BK97" s="343">
        <f t="shared" si="195"/>
        <v>3.0239163501980233</v>
      </c>
      <c r="BL97" s="343">
        <f t="shared" si="196"/>
        <v>66.879725308379662</v>
      </c>
      <c r="BM97" s="343">
        <f t="shared" si="197"/>
        <v>72.694949058760471</v>
      </c>
      <c r="BO97">
        <v>74.607764598255883</v>
      </c>
      <c r="BP97" s="306">
        <f t="shared" si="236"/>
        <v>81.03475150495629</v>
      </c>
      <c r="BQ97" s="306">
        <f t="shared" si="237"/>
        <v>66.879725308379662</v>
      </c>
      <c r="BR97">
        <v>77.845948825610733</v>
      </c>
      <c r="BS97">
        <v>71.618671465312943</v>
      </c>
      <c r="BT97" s="306">
        <f t="shared" si="238"/>
        <v>3.1888026793455566</v>
      </c>
      <c r="BU97" s="306">
        <f t="shared" si="239"/>
        <v>4.7389461569332809</v>
      </c>
      <c r="DK97" s="184">
        <v>7.013888888888889E-3</v>
      </c>
      <c r="DL97" s="336">
        <f t="shared" si="245"/>
        <v>45279.007013888891</v>
      </c>
      <c r="DM97" s="141" t="s">
        <v>367</v>
      </c>
      <c r="DN97" s="141">
        <v>1.0999999999999999E-2</v>
      </c>
      <c r="DO97" s="141">
        <v>2.7E-2</v>
      </c>
      <c r="DP97" s="141">
        <v>2.7E-2</v>
      </c>
      <c r="DQ97" s="358">
        <v>54.800054527836011</v>
      </c>
      <c r="DR97" s="198">
        <f t="shared" si="198"/>
        <v>2029.6316491791115</v>
      </c>
      <c r="DS97" s="198">
        <f t="shared" si="199"/>
        <v>22.325948140970226</v>
      </c>
      <c r="DT97" s="198">
        <f t="shared" si="170"/>
        <v>1.9571448045655719</v>
      </c>
      <c r="DU97" s="198">
        <f t="shared" si="171"/>
        <v>2.1076944049167698</v>
      </c>
      <c r="DV97" s="198">
        <f t="shared" si="172"/>
        <v>20.368803336404653</v>
      </c>
      <c r="DW97" s="198">
        <f t="shared" si="173"/>
        <v>24.433642545886997</v>
      </c>
      <c r="DY97" s="184">
        <v>7.013888888888889E-3</v>
      </c>
      <c r="DZ97" s="336">
        <f t="shared" si="246"/>
        <v>45279.007013888891</v>
      </c>
      <c r="EA97" s="141" t="s">
        <v>367</v>
      </c>
      <c r="EB97" s="141">
        <v>1.0999999999999999E-2</v>
      </c>
      <c r="EC97" s="141">
        <v>2.7E-2</v>
      </c>
      <c r="ED97" s="141">
        <v>2.7E-2</v>
      </c>
      <c r="EE97" s="358">
        <v>51.322317507724428</v>
      </c>
      <c r="EF97" s="198">
        <f t="shared" si="175"/>
        <v>1900.8265743601639</v>
      </c>
      <c r="EG97" s="198">
        <f t="shared" si="176"/>
        <v>20.909092317961804</v>
      </c>
      <c r="EH97" s="198">
        <f t="shared" si="177"/>
        <v>1.8329399109901581</v>
      </c>
      <c r="EI97" s="198">
        <f t="shared" si="178"/>
        <v>1.9739352887586319</v>
      </c>
      <c r="EJ97" s="198">
        <f t="shared" si="179"/>
        <v>19.076152406971644</v>
      </c>
      <c r="EK97" s="198">
        <f t="shared" si="180"/>
        <v>22.883027606720436</v>
      </c>
      <c r="EM97">
        <v>21.706787672453924</v>
      </c>
      <c r="EN97" s="306">
        <f t="shared" si="217"/>
        <v>24.433642545886997</v>
      </c>
      <c r="EO97" s="306">
        <f t="shared" si="218"/>
        <v>19.076152406971644</v>
      </c>
      <c r="EP97">
        <v>23.756029865307966</v>
      </c>
      <c r="EQ97">
        <v>19.803919921946598</v>
      </c>
      <c r="ER97" s="306">
        <f t="shared" si="219"/>
        <v>0.67761268057903123</v>
      </c>
      <c r="ES97" s="306">
        <f t="shared" si="220"/>
        <v>0.7277675149749534</v>
      </c>
    </row>
    <row r="98" spans="1:149" x14ac:dyDescent="0.25">
      <c r="A98" s="322">
        <v>0.95840277777777771</v>
      </c>
      <c r="B98" s="339">
        <f t="shared" si="244"/>
        <v>45278.958402777775</v>
      </c>
      <c r="C98" s="309" t="s">
        <v>321</v>
      </c>
      <c r="D98" s="309">
        <v>0.01</v>
      </c>
      <c r="E98" s="309">
        <v>7.0000000000000001E-3</v>
      </c>
      <c r="F98" s="309">
        <v>7.0000000000000001E-3</v>
      </c>
      <c r="G98" s="318">
        <v>37.857140539735873</v>
      </c>
      <c r="H98" s="309">
        <f t="shared" si="202"/>
        <v>5408.1629342479819</v>
      </c>
      <c r="I98" s="309">
        <f t="shared" si="234"/>
        <v>54.081629342479822</v>
      </c>
      <c r="J98" s="309">
        <f t="shared" si="203"/>
        <v>4.7321425674669841</v>
      </c>
      <c r="K98" s="309">
        <f t="shared" si="204"/>
        <v>6.3095234232893116</v>
      </c>
      <c r="L98" s="309">
        <f t="shared" si="205"/>
        <v>49.349486775012835</v>
      </c>
      <c r="M98" s="309">
        <f t="shared" si="206"/>
        <v>60.391152765769135</v>
      </c>
      <c r="O98" s="322">
        <v>0.95840277777777771</v>
      </c>
      <c r="P98" s="339">
        <f t="shared" si="207"/>
        <v>45278.958402777775</v>
      </c>
      <c r="Q98" s="309" t="s">
        <v>321</v>
      </c>
      <c r="R98" s="309">
        <v>0.01</v>
      </c>
      <c r="S98" s="309">
        <v>7.0000000000000001E-3</v>
      </c>
      <c r="T98" s="309">
        <v>7.0000000000000001E-3</v>
      </c>
      <c r="U98" s="318">
        <v>28.23431837803858</v>
      </c>
      <c r="V98" s="309">
        <f t="shared" si="208"/>
        <v>4033.4740540055113</v>
      </c>
      <c r="W98" s="309">
        <f t="shared" si="235"/>
        <v>40.334740540055115</v>
      </c>
      <c r="X98" s="309">
        <f t="shared" si="209"/>
        <v>3.5292897972548225</v>
      </c>
      <c r="Y98" s="309">
        <f t="shared" si="210"/>
        <v>4.7057197296730964</v>
      </c>
      <c r="Z98" s="309">
        <f t="shared" si="211"/>
        <v>36.805450742800289</v>
      </c>
      <c r="AA98" s="309">
        <f t="shared" si="212"/>
        <v>45.040460269728214</v>
      </c>
      <c r="AC98">
        <v>48.114129189051198</v>
      </c>
      <c r="AD98">
        <f t="shared" si="213"/>
        <v>60.391152765769135</v>
      </c>
      <c r="AE98">
        <f t="shared" si="214"/>
        <v>36.805450742800289</v>
      </c>
      <c r="AF98">
        <v>53.727444261107173</v>
      </c>
      <c r="AG98">
        <v>43.904142885009222</v>
      </c>
      <c r="AH98" s="306">
        <f t="shared" si="215"/>
        <v>6.6637085046619617</v>
      </c>
      <c r="AI98" s="306">
        <f t="shared" si="216"/>
        <v>7.0986921422089324</v>
      </c>
      <c r="AJ98" s="306"/>
      <c r="AM98" s="340">
        <v>0.95840277777777771</v>
      </c>
      <c r="AN98" s="341">
        <f t="shared" si="113"/>
        <v>45278.958402777775</v>
      </c>
      <c r="AO98" s="342" t="s">
        <v>325</v>
      </c>
      <c r="AP98" s="342">
        <v>2.1000000000000001E-2</v>
      </c>
      <c r="AQ98" s="342">
        <v>2.5000000000000001E-2</v>
      </c>
      <c r="AR98" s="342">
        <v>2.5000000000000001E-2</v>
      </c>
      <c r="AS98" s="352">
        <v>80.899918307776659</v>
      </c>
      <c r="AT98" s="343">
        <f t="shared" si="185"/>
        <v>3235.9967323110664</v>
      </c>
      <c r="AU98" s="343">
        <f t="shared" si="186"/>
        <v>67.955931378532398</v>
      </c>
      <c r="AV98" s="343">
        <f t="shared" si="187"/>
        <v>3.1115353195298714</v>
      </c>
      <c r="AW98" s="343">
        <f t="shared" si="188"/>
        <v>3.3708299294906943</v>
      </c>
      <c r="AX98" s="343">
        <f t="shared" si="189"/>
        <v>64.84439605900252</v>
      </c>
      <c r="AY98" s="343">
        <f t="shared" si="190"/>
        <v>71.326761308023094</v>
      </c>
      <c r="BA98" s="340">
        <v>0.95840277777777771</v>
      </c>
      <c r="BB98" s="341">
        <f t="shared" si="191"/>
        <v>45278.958402777775</v>
      </c>
      <c r="BC98" s="342" t="s">
        <v>325</v>
      </c>
      <c r="BD98" s="342">
        <v>2.1000000000000001E-2</v>
      </c>
      <c r="BE98" s="342">
        <v>2.5000000000000001E-2</v>
      </c>
      <c r="BF98" s="342">
        <v>2.5000000000000001E-2</v>
      </c>
      <c r="BG98" s="352">
        <v>72.573992404752559</v>
      </c>
      <c r="BH98" s="343">
        <f t="shared" si="192"/>
        <v>2902.959696190102</v>
      </c>
      <c r="BI98" s="343">
        <f t="shared" si="193"/>
        <v>60.962153619992144</v>
      </c>
      <c r="BJ98" s="343">
        <f t="shared" si="194"/>
        <v>2.7913074001827907</v>
      </c>
      <c r="BK98" s="343">
        <f t="shared" si="195"/>
        <v>3.0239163501980233</v>
      </c>
      <c r="BL98" s="343">
        <f t="shared" si="196"/>
        <v>58.170846219809356</v>
      </c>
      <c r="BM98" s="343">
        <f t="shared" si="197"/>
        <v>63.986069970190165</v>
      </c>
      <c r="BO98">
        <v>65.281794023473907</v>
      </c>
      <c r="BP98" s="306">
        <f t="shared" si="236"/>
        <v>71.326761308023094</v>
      </c>
      <c r="BQ98" s="306">
        <f t="shared" si="237"/>
        <v>58.170846219809356</v>
      </c>
      <c r="BR98">
        <v>68.519978250828757</v>
      </c>
      <c r="BS98">
        <v>62.292700890530966</v>
      </c>
      <c r="BT98" s="306">
        <f t="shared" si="238"/>
        <v>2.8067830571943375</v>
      </c>
      <c r="BU98" s="306">
        <f t="shared" si="239"/>
        <v>4.1218546707216106</v>
      </c>
      <c r="DK98" s="184">
        <v>1.0520833333333333E-2</v>
      </c>
      <c r="DL98" s="336">
        <f t="shared" si="245"/>
        <v>45279.010520833333</v>
      </c>
      <c r="DM98" s="141" t="s">
        <v>367</v>
      </c>
      <c r="DN98" s="141">
        <v>0.01</v>
      </c>
      <c r="DO98" s="141">
        <v>2.7E-2</v>
      </c>
      <c r="DP98" s="141">
        <v>2.7E-2</v>
      </c>
      <c r="DQ98" s="358">
        <v>54.800054527836011</v>
      </c>
      <c r="DR98" s="198">
        <f t="shared" si="198"/>
        <v>2029.6316491791115</v>
      </c>
      <c r="DS98" s="198">
        <f t="shared" si="199"/>
        <v>20.296316491791114</v>
      </c>
      <c r="DT98" s="198">
        <f t="shared" si="170"/>
        <v>1.9571448045655719</v>
      </c>
      <c r="DU98" s="198">
        <f t="shared" si="171"/>
        <v>2.1076944049167698</v>
      </c>
      <c r="DV98" s="198">
        <f t="shared" si="172"/>
        <v>18.339171687225541</v>
      </c>
      <c r="DW98" s="198">
        <f t="shared" si="173"/>
        <v>22.404010896707884</v>
      </c>
      <c r="DY98" s="184">
        <v>1.0520833333333333E-2</v>
      </c>
      <c r="DZ98" s="336">
        <f t="shared" si="246"/>
        <v>45279.010520833333</v>
      </c>
      <c r="EA98" s="141" t="s">
        <v>367</v>
      </c>
      <c r="EB98" s="141">
        <v>0.01</v>
      </c>
      <c r="EC98" s="141">
        <v>2.7E-2</v>
      </c>
      <c r="ED98" s="141">
        <v>2.7E-2</v>
      </c>
      <c r="EE98" s="358">
        <v>51.322317507724428</v>
      </c>
      <c r="EF98" s="198">
        <f t="shared" si="175"/>
        <v>1900.8265743601639</v>
      </c>
      <c r="EG98" s="198">
        <f t="shared" si="176"/>
        <v>19.00826574360164</v>
      </c>
      <c r="EH98" s="198">
        <f t="shared" si="177"/>
        <v>1.8329399109901581</v>
      </c>
      <c r="EI98" s="198">
        <f t="shared" si="178"/>
        <v>1.9739352887586319</v>
      </c>
      <c r="EJ98" s="198">
        <f t="shared" si="179"/>
        <v>17.175325832611481</v>
      </c>
      <c r="EK98" s="198">
        <f t="shared" si="180"/>
        <v>20.982201032360273</v>
      </c>
      <c r="EM98">
        <v>19.733443338594476</v>
      </c>
      <c r="EN98" s="306">
        <f t="shared" si="217"/>
        <v>22.404010896707884</v>
      </c>
      <c r="EO98" s="306">
        <f t="shared" si="218"/>
        <v>17.175325832611481</v>
      </c>
      <c r="EP98">
        <v>21.782685531448518</v>
      </c>
      <c r="EQ98">
        <v>17.83057558808715</v>
      </c>
      <c r="ER98" s="306">
        <f t="shared" si="219"/>
        <v>0.62132536525936644</v>
      </c>
      <c r="ES98" s="306">
        <f t="shared" si="220"/>
        <v>0.6552497554756691</v>
      </c>
    </row>
    <row r="99" spans="1:149" x14ac:dyDescent="0.25">
      <c r="A99" s="322">
        <v>0.96182870370370377</v>
      </c>
      <c r="B99" s="339">
        <f t="shared" si="244"/>
        <v>45278.961828703701</v>
      </c>
      <c r="C99" s="309" t="s">
        <v>321</v>
      </c>
      <c r="D99" s="309">
        <v>8.9999999999999993E-3</v>
      </c>
      <c r="E99" s="309">
        <v>7.0000000000000001E-3</v>
      </c>
      <c r="F99" s="309">
        <v>7.0000000000000001E-3</v>
      </c>
      <c r="G99" s="318">
        <v>37.857140539735873</v>
      </c>
      <c r="H99" s="309">
        <f t="shared" si="202"/>
        <v>5408.1629342479819</v>
      </c>
      <c r="I99" s="309">
        <f t="shared" si="234"/>
        <v>48.673466408231832</v>
      </c>
      <c r="J99" s="309">
        <f t="shared" si="203"/>
        <v>4.7321425674669841</v>
      </c>
      <c r="K99" s="309">
        <f t="shared" si="204"/>
        <v>6.3095234232893116</v>
      </c>
      <c r="L99" s="309">
        <f t="shared" si="205"/>
        <v>43.941323840764845</v>
      </c>
      <c r="M99" s="309">
        <f t="shared" si="206"/>
        <v>54.982989831521145</v>
      </c>
      <c r="O99" s="322">
        <v>0.96182870370370377</v>
      </c>
      <c r="P99" s="339">
        <f t="shared" si="207"/>
        <v>45278.961828703701</v>
      </c>
      <c r="Q99" s="309" t="s">
        <v>321</v>
      </c>
      <c r="R99" s="309">
        <v>8.9999999999999993E-3</v>
      </c>
      <c r="S99" s="309">
        <v>7.0000000000000001E-3</v>
      </c>
      <c r="T99" s="309">
        <v>7.0000000000000001E-3</v>
      </c>
      <c r="U99" s="318">
        <v>28.23431837803858</v>
      </c>
      <c r="V99" s="309">
        <f t="shared" si="208"/>
        <v>4033.4740540055113</v>
      </c>
      <c r="W99" s="309">
        <f t="shared" si="235"/>
        <v>36.301266486049599</v>
      </c>
      <c r="X99" s="309">
        <f t="shared" si="209"/>
        <v>3.5292897972548225</v>
      </c>
      <c r="Y99" s="309">
        <f t="shared" si="210"/>
        <v>4.7057197296730964</v>
      </c>
      <c r="Z99" s="309">
        <f t="shared" si="211"/>
        <v>32.77197668879478</v>
      </c>
      <c r="AA99" s="309">
        <f t="shared" si="212"/>
        <v>41.006986215722698</v>
      </c>
      <c r="AC99">
        <v>43.302716270146078</v>
      </c>
      <c r="AD99">
        <f t="shared" si="213"/>
        <v>54.982989831521145</v>
      </c>
      <c r="AE99">
        <f t="shared" si="214"/>
        <v>32.77197668879478</v>
      </c>
      <c r="AF99">
        <v>48.916031342202054</v>
      </c>
      <c r="AG99">
        <v>39.092729966104102</v>
      </c>
      <c r="AH99" s="306">
        <f t="shared" si="215"/>
        <v>6.0669584893190915</v>
      </c>
      <c r="AI99" s="306">
        <f t="shared" si="216"/>
        <v>6.320753277309322</v>
      </c>
      <c r="AJ99" s="306"/>
      <c r="AM99" s="340">
        <v>0.96182870370370377</v>
      </c>
      <c r="AN99" s="341">
        <f t="shared" si="113"/>
        <v>45278.961828703701</v>
      </c>
      <c r="AO99" s="342" t="s">
        <v>325</v>
      </c>
      <c r="AP99" s="342">
        <v>2.1999999999999999E-2</v>
      </c>
      <c r="AQ99" s="342">
        <v>2.5000000000000001E-2</v>
      </c>
      <c r="AR99" s="342">
        <v>2.5000000000000001E-2</v>
      </c>
      <c r="AS99" s="352">
        <v>80.899918307776659</v>
      </c>
      <c r="AT99" s="343">
        <f t="shared" si="185"/>
        <v>3235.9967323110664</v>
      </c>
      <c r="AU99" s="343">
        <f t="shared" si="186"/>
        <v>71.191928110843449</v>
      </c>
      <c r="AV99" s="343">
        <f t="shared" si="187"/>
        <v>3.1115353195298714</v>
      </c>
      <c r="AW99" s="343">
        <f t="shared" si="188"/>
        <v>3.3708299294906943</v>
      </c>
      <c r="AX99" s="343">
        <f t="shared" si="189"/>
        <v>68.080392791313571</v>
      </c>
      <c r="AY99" s="343">
        <f t="shared" si="190"/>
        <v>74.562758040334145</v>
      </c>
      <c r="BA99" s="340">
        <v>0.96182870370370377</v>
      </c>
      <c r="BB99" s="341">
        <f t="shared" si="191"/>
        <v>45278.961828703701</v>
      </c>
      <c r="BC99" s="342" t="s">
        <v>325</v>
      </c>
      <c r="BD99" s="342">
        <v>2.1999999999999999E-2</v>
      </c>
      <c r="BE99" s="342">
        <v>2.5000000000000001E-2</v>
      </c>
      <c r="BF99" s="342">
        <v>2.5000000000000001E-2</v>
      </c>
      <c r="BG99" s="352">
        <v>72.573992404752559</v>
      </c>
      <c r="BH99" s="343">
        <f t="shared" si="192"/>
        <v>2902.959696190102</v>
      </c>
      <c r="BI99" s="343">
        <f t="shared" si="193"/>
        <v>63.865113316182239</v>
      </c>
      <c r="BJ99" s="343">
        <f t="shared" si="194"/>
        <v>2.7913074001827907</v>
      </c>
      <c r="BK99" s="343">
        <f t="shared" si="195"/>
        <v>3.0239163501980233</v>
      </c>
      <c r="BL99" s="343">
        <f t="shared" si="196"/>
        <v>61.073805915999451</v>
      </c>
      <c r="BM99" s="343">
        <f t="shared" si="197"/>
        <v>66.889029666380267</v>
      </c>
      <c r="BO99">
        <v>68.390450881734552</v>
      </c>
      <c r="BP99" s="306">
        <f t="shared" si="236"/>
        <v>74.562758040334145</v>
      </c>
      <c r="BQ99" s="306">
        <f t="shared" si="237"/>
        <v>61.073805915999451</v>
      </c>
      <c r="BR99">
        <v>71.628635109089402</v>
      </c>
      <c r="BS99">
        <v>65.401357748791611</v>
      </c>
      <c r="BT99" s="306">
        <f t="shared" si="238"/>
        <v>2.9341229312447439</v>
      </c>
      <c r="BU99" s="306">
        <f t="shared" si="239"/>
        <v>4.3275518327921603</v>
      </c>
      <c r="DK99" s="184">
        <v>1.3958333333333335E-2</v>
      </c>
      <c r="DL99" s="336">
        <f t="shared" si="245"/>
        <v>45279.013958333337</v>
      </c>
      <c r="DM99" s="141" t="s">
        <v>367</v>
      </c>
      <c r="DN99" s="141">
        <v>0.01</v>
      </c>
      <c r="DO99" s="141">
        <v>2.7E-2</v>
      </c>
      <c r="DP99" s="141">
        <v>2.7E-2</v>
      </c>
      <c r="DQ99" s="358">
        <v>54.800054527836011</v>
      </c>
      <c r="DR99" s="198">
        <f t="shared" si="198"/>
        <v>2029.6316491791115</v>
      </c>
      <c r="DS99" s="198">
        <f t="shared" si="199"/>
        <v>20.296316491791114</v>
      </c>
      <c r="DT99" s="198">
        <f t="shared" si="170"/>
        <v>1.9571448045655719</v>
      </c>
      <c r="DU99" s="198">
        <f t="shared" si="171"/>
        <v>2.1076944049167698</v>
      </c>
      <c r="DV99" s="198">
        <f t="shared" si="172"/>
        <v>18.339171687225541</v>
      </c>
      <c r="DW99" s="198">
        <f t="shared" si="173"/>
        <v>22.404010896707884</v>
      </c>
      <c r="DY99" s="184">
        <v>1.3958333333333335E-2</v>
      </c>
      <c r="DZ99" s="336">
        <f t="shared" si="246"/>
        <v>45279.013958333337</v>
      </c>
      <c r="EA99" s="141" t="s">
        <v>367</v>
      </c>
      <c r="EB99" s="141">
        <v>0.01</v>
      </c>
      <c r="EC99" s="141">
        <v>2.7E-2</v>
      </c>
      <c r="ED99" s="141">
        <v>2.7E-2</v>
      </c>
      <c r="EE99" s="358">
        <v>51.322317507724428</v>
      </c>
      <c r="EF99" s="198">
        <f t="shared" si="175"/>
        <v>1900.8265743601639</v>
      </c>
      <c r="EG99" s="198">
        <f t="shared" si="176"/>
        <v>19.00826574360164</v>
      </c>
      <c r="EH99" s="198">
        <f t="shared" si="177"/>
        <v>1.8329399109901581</v>
      </c>
      <c r="EI99" s="198">
        <f t="shared" si="178"/>
        <v>1.9739352887586319</v>
      </c>
      <c r="EJ99" s="198">
        <f t="shared" si="179"/>
        <v>17.175325832611481</v>
      </c>
      <c r="EK99" s="198">
        <f t="shared" si="180"/>
        <v>20.982201032360273</v>
      </c>
      <c r="EM99">
        <v>19.733443338594476</v>
      </c>
      <c r="EN99" s="306">
        <f t="shared" si="217"/>
        <v>22.404010896707884</v>
      </c>
      <c r="EO99" s="306">
        <f t="shared" si="218"/>
        <v>17.175325832611481</v>
      </c>
      <c r="EP99">
        <v>21.782685531448518</v>
      </c>
      <c r="EQ99">
        <v>17.83057558808715</v>
      </c>
      <c r="ER99" s="306">
        <f t="shared" si="219"/>
        <v>0.62132536525936644</v>
      </c>
      <c r="ES99" s="306">
        <f t="shared" si="220"/>
        <v>0.6552497554756691</v>
      </c>
    </row>
    <row r="100" spans="1:149" x14ac:dyDescent="0.25">
      <c r="A100" s="322">
        <v>0.96534722222222225</v>
      </c>
      <c r="B100" s="339">
        <f t="shared" si="244"/>
        <v>45278.96534722222</v>
      </c>
      <c r="C100" s="309" t="s">
        <v>321</v>
      </c>
      <c r="D100" s="309">
        <v>7.0000000000000001E-3</v>
      </c>
      <c r="E100" s="309">
        <v>7.0000000000000001E-3</v>
      </c>
      <c r="F100" s="309">
        <v>7.0000000000000001E-3</v>
      </c>
      <c r="G100" s="318">
        <v>37.857140539735873</v>
      </c>
      <c r="H100" s="309">
        <f t="shared" si="202"/>
        <v>5408.1629342479819</v>
      </c>
      <c r="I100" s="309">
        <f t="shared" si="234"/>
        <v>37.857140539735873</v>
      </c>
      <c r="J100" s="309">
        <f t="shared" si="203"/>
        <v>4.7321425674669841</v>
      </c>
      <c r="K100" s="309">
        <f t="shared" si="204"/>
        <v>6.3095234232893116</v>
      </c>
      <c r="L100" s="309">
        <f t="shared" si="205"/>
        <v>33.124997972268886</v>
      </c>
      <c r="M100" s="309">
        <f t="shared" si="206"/>
        <v>44.166663963025186</v>
      </c>
      <c r="O100" s="322">
        <v>0.96534722222222225</v>
      </c>
      <c r="P100" s="339">
        <f t="shared" si="207"/>
        <v>45278.96534722222</v>
      </c>
      <c r="Q100" s="309" t="s">
        <v>321</v>
      </c>
      <c r="R100" s="309">
        <v>7.0000000000000001E-3</v>
      </c>
      <c r="S100" s="309">
        <v>7.0000000000000001E-3</v>
      </c>
      <c r="T100" s="309">
        <v>7.0000000000000001E-3</v>
      </c>
      <c r="U100" s="318">
        <v>28.23431837803858</v>
      </c>
      <c r="V100" s="309">
        <f t="shared" si="208"/>
        <v>4033.4740540055113</v>
      </c>
      <c r="W100" s="309">
        <f t="shared" si="235"/>
        <v>28.23431837803858</v>
      </c>
      <c r="X100" s="309">
        <f t="shared" si="209"/>
        <v>3.5292897972548225</v>
      </c>
      <c r="Y100" s="309">
        <f t="shared" si="210"/>
        <v>4.7057197296730964</v>
      </c>
      <c r="Z100" s="309">
        <f t="shared" si="211"/>
        <v>24.705028580783758</v>
      </c>
      <c r="AA100" s="309">
        <f t="shared" si="212"/>
        <v>32.940038107711679</v>
      </c>
      <c r="AC100">
        <v>33.679890432335839</v>
      </c>
      <c r="AD100">
        <f t="shared" si="213"/>
        <v>44.166663963025186</v>
      </c>
      <c r="AE100">
        <f t="shared" si="214"/>
        <v>24.705028580783758</v>
      </c>
      <c r="AF100">
        <v>39.293205504391814</v>
      </c>
      <c r="AG100">
        <v>29.469904128293859</v>
      </c>
      <c r="AH100" s="306">
        <f t="shared" si="215"/>
        <v>4.8734584586333725</v>
      </c>
      <c r="AI100" s="306">
        <f t="shared" si="216"/>
        <v>4.7648755475101012</v>
      </c>
      <c r="AJ100" s="306"/>
      <c r="AM100" s="340">
        <v>0.96534722222222225</v>
      </c>
      <c r="AN100" s="341">
        <f t="shared" si="113"/>
        <v>45278.96534722222</v>
      </c>
      <c r="AO100" s="342" t="s">
        <v>325</v>
      </c>
      <c r="AP100" s="342">
        <v>2.1999999999999999E-2</v>
      </c>
      <c r="AQ100" s="342">
        <v>2.5000000000000001E-2</v>
      </c>
      <c r="AR100" s="342">
        <v>2.5000000000000001E-2</v>
      </c>
      <c r="AS100" s="352">
        <v>80.899918307776659</v>
      </c>
      <c r="AT100" s="343">
        <f t="shared" si="185"/>
        <v>3235.9967323110664</v>
      </c>
      <c r="AU100" s="343">
        <f t="shared" si="186"/>
        <v>71.191928110843449</v>
      </c>
      <c r="AV100" s="343">
        <f t="shared" si="187"/>
        <v>3.1115353195298714</v>
      </c>
      <c r="AW100" s="343">
        <f t="shared" si="188"/>
        <v>3.3708299294906943</v>
      </c>
      <c r="AX100" s="343">
        <f t="shared" si="189"/>
        <v>68.080392791313571</v>
      </c>
      <c r="AY100" s="343">
        <f t="shared" si="190"/>
        <v>74.562758040334145</v>
      </c>
      <c r="BA100" s="340">
        <v>0.96534722222222225</v>
      </c>
      <c r="BB100" s="341">
        <f t="shared" si="191"/>
        <v>45278.96534722222</v>
      </c>
      <c r="BC100" s="342" t="s">
        <v>325</v>
      </c>
      <c r="BD100" s="342">
        <v>2.1999999999999999E-2</v>
      </c>
      <c r="BE100" s="342">
        <v>2.5000000000000001E-2</v>
      </c>
      <c r="BF100" s="342">
        <v>2.5000000000000001E-2</v>
      </c>
      <c r="BG100" s="352">
        <v>72.573992404752559</v>
      </c>
      <c r="BH100" s="343">
        <f t="shared" si="192"/>
        <v>2902.959696190102</v>
      </c>
      <c r="BI100" s="343">
        <f t="shared" si="193"/>
        <v>63.865113316182239</v>
      </c>
      <c r="BJ100" s="343">
        <f t="shared" si="194"/>
        <v>2.7913074001827907</v>
      </c>
      <c r="BK100" s="343">
        <f t="shared" si="195"/>
        <v>3.0239163501980233</v>
      </c>
      <c r="BL100" s="343">
        <f t="shared" si="196"/>
        <v>61.073805915999451</v>
      </c>
      <c r="BM100" s="343">
        <f t="shared" si="197"/>
        <v>66.889029666380267</v>
      </c>
      <c r="BO100">
        <v>68.390450881734552</v>
      </c>
      <c r="BP100" s="306">
        <f t="shared" si="236"/>
        <v>74.562758040334145</v>
      </c>
      <c r="BQ100" s="306">
        <f t="shared" si="237"/>
        <v>61.073805915999451</v>
      </c>
      <c r="BR100">
        <v>71.628635109089402</v>
      </c>
      <c r="BS100">
        <v>65.401357748791611</v>
      </c>
      <c r="BT100" s="306">
        <f t="shared" si="238"/>
        <v>2.9341229312447439</v>
      </c>
      <c r="BU100" s="306">
        <f t="shared" si="239"/>
        <v>4.3275518327921603</v>
      </c>
      <c r="DK100" s="184">
        <v>1.7488425925925925E-2</v>
      </c>
      <c r="DL100" s="336">
        <f t="shared" si="245"/>
        <v>45279.017488425925</v>
      </c>
      <c r="DM100" s="141" t="s">
        <v>367</v>
      </c>
      <c r="DN100" s="141">
        <v>1.2E-2</v>
      </c>
      <c r="DO100" s="141">
        <v>2.7E-2</v>
      </c>
      <c r="DP100" s="141">
        <v>2.7E-2</v>
      </c>
      <c r="DQ100" s="358">
        <v>54.800054527836011</v>
      </c>
      <c r="DR100" s="198">
        <f t="shared" si="198"/>
        <v>2029.6316491791115</v>
      </c>
      <c r="DS100" s="198">
        <f t="shared" si="199"/>
        <v>24.355579790149338</v>
      </c>
      <c r="DT100" s="198">
        <f t="shared" si="170"/>
        <v>1.9571448045655719</v>
      </c>
      <c r="DU100" s="198">
        <f t="shared" si="171"/>
        <v>2.1076944049167698</v>
      </c>
      <c r="DV100" s="198">
        <f t="shared" si="172"/>
        <v>22.398434985583766</v>
      </c>
      <c r="DW100" s="198">
        <f t="shared" si="173"/>
        <v>26.463274195066109</v>
      </c>
      <c r="DY100" s="184">
        <v>1.7488425925925925E-2</v>
      </c>
      <c r="DZ100" s="336">
        <f t="shared" si="246"/>
        <v>45279.017488425925</v>
      </c>
      <c r="EA100" s="141" t="s">
        <v>367</v>
      </c>
      <c r="EB100" s="141">
        <v>1.2E-2</v>
      </c>
      <c r="EC100" s="141">
        <v>2.7E-2</v>
      </c>
      <c r="ED100" s="141">
        <v>2.7E-2</v>
      </c>
      <c r="EE100" s="358">
        <v>51.322317507724428</v>
      </c>
      <c r="EF100" s="198">
        <f t="shared" si="175"/>
        <v>1900.8265743601639</v>
      </c>
      <c r="EG100" s="198">
        <f t="shared" si="176"/>
        <v>22.809918892321967</v>
      </c>
      <c r="EH100" s="198">
        <f t="shared" si="177"/>
        <v>1.8329399109901581</v>
      </c>
      <c r="EI100" s="198">
        <f t="shared" si="178"/>
        <v>1.9739352887586319</v>
      </c>
      <c r="EJ100" s="198">
        <f t="shared" si="179"/>
        <v>20.976978981331808</v>
      </c>
      <c r="EK100" s="198">
        <f t="shared" si="180"/>
        <v>24.783854181080599</v>
      </c>
      <c r="EM100">
        <v>23.680132006313372</v>
      </c>
      <c r="EN100" s="306">
        <f t="shared" si="217"/>
        <v>26.463274195066109</v>
      </c>
      <c r="EO100" s="306">
        <f t="shared" si="218"/>
        <v>20.976978981331808</v>
      </c>
      <c r="EP100">
        <v>25.729374199167413</v>
      </c>
      <c r="EQ100">
        <v>21.777264255806045</v>
      </c>
      <c r="ER100" s="306">
        <f t="shared" si="219"/>
        <v>0.73389999589869603</v>
      </c>
      <c r="ES100" s="306">
        <f t="shared" si="220"/>
        <v>0.8002852744742377</v>
      </c>
    </row>
    <row r="101" spans="1:149" x14ac:dyDescent="0.25">
      <c r="A101" s="322">
        <v>0.96879629629629627</v>
      </c>
      <c r="B101" s="339">
        <f t="shared" si="244"/>
        <v>45278.9687962963</v>
      </c>
      <c r="C101" s="309" t="s">
        <v>321</v>
      </c>
      <c r="D101" s="309">
        <v>7.0000000000000001E-3</v>
      </c>
      <c r="E101" s="309">
        <v>7.0000000000000001E-3</v>
      </c>
      <c r="F101" s="309">
        <v>7.0000000000000001E-3</v>
      </c>
      <c r="G101" s="318">
        <v>37.857140539735873</v>
      </c>
      <c r="H101" s="309">
        <f t="shared" si="202"/>
        <v>5408.1629342479819</v>
      </c>
      <c r="I101" s="309">
        <f t="shared" si="234"/>
        <v>37.857140539735873</v>
      </c>
      <c r="J101" s="309">
        <f t="shared" si="203"/>
        <v>4.7321425674669841</v>
      </c>
      <c r="K101" s="309">
        <f t="shared" si="204"/>
        <v>6.3095234232893116</v>
      </c>
      <c r="L101" s="309">
        <f t="shared" si="205"/>
        <v>33.124997972268886</v>
      </c>
      <c r="M101" s="309">
        <f t="shared" si="206"/>
        <v>44.166663963025186</v>
      </c>
      <c r="O101" s="322">
        <v>0.96879629629629627</v>
      </c>
      <c r="P101" s="339">
        <f t="shared" si="207"/>
        <v>45278.9687962963</v>
      </c>
      <c r="Q101" s="309" t="s">
        <v>321</v>
      </c>
      <c r="R101" s="309">
        <v>7.0000000000000001E-3</v>
      </c>
      <c r="S101" s="309">
        <v>7.0000000000000001E-3</v>
      </c>
      <c r="T101" s="309">
        <v>7.0000000000000001E-3</v>
      </c>
      <c r="U101" s="318">
        <v>28.23431837803858</v>
      </c>
      <c r="V101" s="309">
        <f t="shared" si="208"/>
        <v>4033.4740540055113</v>
      </c>
      <c r="W101" s="309">
        <f t="shared" si="235"/>
        <v>28.23431837803858</v>
      </c>
      <c r="X101" s="309">
        <f t="shared" si="209"/>
        <v>3.5292897972548225</v>
      </c>
      <c r="Y101" s="309">
        <f t="shared" si="210"/>
        <v>4.7057197296730964</v>
      </c>
      <c r="Z101" s="309">
        <f t="shared" si="211"/>
        <v>24.705028580783758</v>
      </c>
      <c r="AA101" s="309">
        <f t="shared" si="212"/>
        <v>32.940038107711679</v>
      </c>
      <c r="AC101">
        <v>33.679890432335839</v>
      </c>
      <c r="AD101">
        <f t="shared" si="213"/>
        <v>44.166663963025186</v>
      </c>
      <c r="AE101">
        <f t="shared" si="214"/>
        <v>24.705028580783758</v>
      </c>
      <c r="AF101">
        <v>39.293205504391814</v>
      </c>
      <c r="AG101">
        <v>29.469904128293859</v>
      </c>
      <c r="AH101" s="306">
        <f t="shared" si="215"/>
        <v>4.8734584586333725</v>
      </c>
      <c r="AI101" s="306">
        <f t="shared" si="216"/>
        <v>4.7648755475101012</v>
      </c>
      <c r="AJ101" s="306"/>
      <c r="AM101" s="340">
        <v>0.96879629629629627</v>
      </c>
      <c r="AN101" s="341">
        <f t="shared" si="113"/>
        <v>45278.9687962963</v>
      </c>
      <c r="AO101" s="342" t="s">
        <v>325</v>
      </c>
      <c r="AP101" s="342">
        <v>2.1000000000000001E-2</v>
      </c>
      <c r="AQ101" s="342">
        <v>2.5000000000000001E-2</v>
      </c>
      <c r="AR101" s="342">
        <v>2.5000000000000001E-2</v>
      </c>
      <c r="AS101" s="352">
        <v>80.899918307776659</v>
      </c>
      <c r="AT101" s="343">
        <f t="shared" si="185"/>
        <v>3235.9967323110664</v>
      </c>
      <c r="AU101" s="343">
        <f t="shared" si="186"/>
        <v>67.955931378532398</v>
      </c>
      <c r="AV101" s="343">
        <f t="shared" si="187"/>
        <v>3.1115353195298714</v>
      </c>
      <c r="AW101" s="343">
        <f t="shared" si="188"/>
        <v>3.3708299294906943</v>
      </c>
      <c r="AX101" s="343">
        <f t="shared" si="189"/>
        <v>64.84439605900252</v>
      </c>
      <c r="AY101" s="343">
        <f t="shared" si="190"/>
        <v>71.326761308023094</v>
      </c>
      <c r="BA101" s="340">
        <v>0.96879629629629627</v>
      </c>
      <c r="BB101" s="341">
        <f t="shared" si="191"/>
        <v>45278.9687962963</v>
      </c>
      <c r="BC101" s="342" t="s">
        <v>325</v>
      </c>
      <c r="BD101" s="342">
        <v>2.1000000000000001E-2</v>
      </c>
      <c r="BE101" s="342">
        <v>2.5000000000000001E-2</v>
      </c>
      <c r="BF101" s="342">
        <v>2.5000000000000001E-2</v>
      </c>
      <c r="BG101" s="352">
        <v>72.573992404752559</v>
      </c>
      <c r="BH101" s="343">
        <f t="shared" si="192"/>
        <v>2902.959696190102</v>
      </c>
      <c r="BI101" s="343">
        <f t="shared" si="193"/>
        <v>60.962153619992144</v>
      </c>
      <c r="BJ101" s="343">
        <f t="shared" si="194"/>
        <v>2.7913074001827907</v>
      </c>
      <c r="BK101" s="343">
        <f t="shared" si="195"/>
        <v>3.0239163501980233</v>
      </c>
      <c r="BL101" s="343">
        <f t="shared" si="196"/>
        <v>58.170846219809356</v>
      </c>
      <c r="BM101" s="343">
        <f t="shared" si="197"/>
        <v>63.986069970190165</v>
      </c>
      <c r="BO101">
        <v>65.281794023473907</v>
      </c>
      <c r="BP101" s="306">
        <f t="shared" si="236"/>
        <v>71.326761308023094</v>
      </c>
      <c r="BQ101" s="306">
        <f t="shared" si="237"/>
        <v>58.170846219809356</v>
      </c>
      <c r="BR101">
        <v>68.519978250828757</v>
      </c>
      <c r="BS101">
        <v>62.292700890530966</v>
      </c>
      <c r="BT101" s="306">
        <f t="shared" si="238"/>
        <v>2.8067830571943375</v>
      </c>
      <c r="BU101" s="306">
        <f t="shared" si="239"/>
        <v>4.1218546707216106</v>
      </c>
      <c r="DK101" s="184">
        <v>2.0925925925925928E-2</v>
      </c>
      <c r="DL101" s="336">
        <f t="shared" si="245"/>
        <v>45279.020925925928</v>
      </c>
      <c r="DM101" s="141" t="s">
        <v>367</v>
      </c>
      <c r="DN101" s="141">
        <v>0.01</v>
      </c>
      <c r="DO101" s="141">
        <v>2.7E-2</v>
      </c>
      <c r="DP101" s="141">
        <v>2.7E-2</v>
      </c>
      <c r="DQ101" s="358">
        <v>54.800054527836011</v>
      </c>
      <c r="DR101" s="198">
        <f t="shared" si="198"/>
        <v>2029.6316491791115</v>
      </c>
      <c r="DS101" s="198">
        <f t="shared" si="199"/>
        <v>20.296316491791114</v>
      </c>
      <c r="DT101" s="198">
        <f t="shared" si="170"/>
        <v>1.9571448045655719</v>
      </c>
      <c r="DU101" s="198">
        <f t="shared" si="171"/>
        <v>2.1076944049167698</v>
      </c>
      <c r="DV101" s="198">
        <f t="shared" si="172"/>
        <v>18.339171687225541</v>
      </c>
      <c r="DW101" s="198">
        <f t="shared" si="173"/>
        <v>22.404010896707884</v>
      </c>
      <c r="DY101" s="184">
        <v>2.0925925925925928E-2</v>
      </c>
      <c r="DZ101" s="336">
        <f t="shared" si="246"/>
        <v>45279.020925925928</v>
      </c>
      <c r="EA101" s="141" t="s">
        <v>367</v>
      </c>
      <c r="EB101" s="141">
        <v>0.01</v>
      </c>
      <c r="EC101" s="141">
        <v>2.7E-2</v>
      </c>
      <c r="ED101" s="141">
        <v>2.7E-2</v>
      </c>
      <c r="EE101" s="358">
        <v>51.322317507724428</v>
      </c>
      <c r="EF101" s="198">
        <f t="shared" si="175"/>
        <v>1900.8265743601639</v>
      </c>
      <c r="EG101" s="198">
        <f t="shared" si="176"/>
        <v>19.00826574360164</v>
      </c>
      <c r="EH101" s="198">
        <f t="shared" si="177"/>
        <v>1.8329399109901581</v>
      </c>
      <c r="EI101" s="198">
        <f t="shared" si="178"/>
        <v>1.9739352887586319</v>
      </c>
      <c r="EJ101" s="198">
        <f t="shared" si="179"/>
        <v>17.175325832611481</v>
      </c>
      <c r="EK101" s="198">
        <f t="shared" si="180"/>
        <v>20.982201032360273</v>
      </c>
      <c r="EM101">
        <v>19.733443338594476</v>
      </c>
      <c r="EN101" s="306">
        <f t="shared" si="217"/>
        <v>22.404010896707884</v>
      </c>
      <c r="EO101" s="306">
        <f t="shared" si="218"/>
        <v>17.175325832611481</v>
      </c>
      <c r="EP101">
        <v>21.782685531448518</v>
      </c>
      <c r="EQ101">
        <v>17.83057558808715</v>
      </c>
      <c r="ER101" s="306">
        <f t="shared" si="219"/>
        <v>0.62132536525936644</v>
      </c>
      <c r="ES101" s="306">
        <f t="shared" si="220"/>
        <v>0.6552497554756691</v>
      </c>
    </row>
    <row r="102" spans="1:149" x14ac:dyDescent="0.25">
      <c r="A102" s="322">
        <v>0.9723032407407407</v>
      </c>
      <c r="B102" s="339">
        <f t="shared" si="244"/>
        <v>45278.972303240742</v>
      </c>
      <c r="C102" s="309" t="s">
        <v>321</v>
      </c>
      <c r="D102" s="309">
        <v>7.0000000000000001E-3</v>
      </c>
      <c r="E102" s="309">
        <v>7.0000000000000001E-3</v>
      </c>
      <c r="F102" s="309">
        <v>7.0000000000000001E-3</v>
      </c>
      <c r="G102" s="318">
        <v>37.857140539735873</v>
      </c>
      <c r="H102" s="309">
        <f t="shared" si="202"/>
        <v>5408.1629342479819</v>
      </c>
      <c r="I102" s="309">
        <f t="shared" si="234"/>
        <v>37.857140539735873</v>
      </c>
      <c r="J102" s="309">
        <f t="shared" si="203"/>
        <v>4.7321425674669841</v>
      </c>
      <c r="K102" s="309">
        <f t="shared" si="204"/>
        <v>6.3095234232893116</v>
      </c>
      <c r="L102" s="309">
        <f t="shared" si="205"/>
        <v>33.124997972268886</v>
      </c>
      <c r="M102" s="309">
        <f t="shared" si="206"/>
        <v>44.166663963025186</v>
      </c>
      <c r="O102" s="322">
        <v>0.9723032407407407</v>
      </c>
      <c r="P102" s="339">
        <f t="shared" si="207"/>
        <v>45278.972303240742</v>
      </c>
      <c r="Q102" s="309" t="s">
        <v>321</v>
      </c>
      <c r="R102" s="309">
        <v>7.0000000000000001E-3</v>
      </c>
      <c r="S102" s="309">
        <v>7.0000000000000001E-3</v>
      </c>
      <c r="T102" s="309">
        <v>7.0000000000000001E-3</v>
      </c>
      <c r="U102" s="318">
        <v>28.23431837803858</v>
      </c>
      <c r="V102" s="309">
        <f t="shared" si="208"/>
        <v>4033.4740540055113</v>
      </c>
      <c r="W102" s="309">
        <f t="shared" si="235"/>
        <v>28.23431837803858</v>
      </c>
      <c r="X102" s="309">
        <f t="shared" si="209"/>
        <v>3.5292897972548225</v>
      </c>
      <c r="Y102" s="309">
        <f t="shared" si="210"/>
        <v>4.7057197296730964</v>
      </c>
      <c r="Z102" s="309">
        <f t="shared" si="211"/>
        <v>24.705028580783758</v>
      </c>
      <c r="AA102" s="309">
        <f t="shared" si="212"/>
        <v>32.940038107711679</v>
      </c>
      <c r="AC102">
        <v>33.679890432335839</v>
      </c>
      <c r="AD102">
        <f t="shared" si="213"/>
        <v>44.166663963025186</v>
      </c>
      <c r="AE102">
        <f t="shared" si="214"/>
        <v>24.705028580783758</v>
      </c>
      <c r="AF102">
        <v>39.293205504391814</v>
      </c>
      <c r="AG102">
        <v>29.469904128293859</v>
      </c>
      <c r="AH102" s="306">
        <f t="shared" si="215"/>
        <v>4.8734584586333725</v>
      </c>
      <c r="AI102" s="306">
        <f t="shared" si="216"/>
        <v>4.7648755475101012</v>
      </c>
      <c r="AJ102" s="306"/>
      <c r="AM102" s="340">
        <v>0.96535879629629628</v>
      </c>
      <c r="AN102" s="341">
        <f t="shared" ref="AN102:AN109" si="247">DATE(2023,12,18) + AM102</f>
        <v>45278.965358796297</v>
      </c>
      <c r="AO102" s="342" t="s">
        <v>325</v>
      </c>
      <c r="AP102" s="342">
        <v>2.1000000000000001E-2</v>
      </c>
      <c r="AQ102" s="342">
        <v>2.5000000000000001E-2</v>
      </c>
      <c r="AR102" s="342">
        <v>2.5000000000000001E-2</v>
      </c>
      <c r="AS102" s="352">
        <v>80.899918307776659</v>
      </c>
      <c r="AT102" s="343">
        <f t="shared" si="185"/>
        <v>3235.9967323110664</v>
      </c>
      <c r="AU102" s="343">
        <f t="shared" si="186"/>
        <v>67.955931378532398</v>
      </c>
      <c r="AV102" s="343">
        <f t="shared" si="187"/>
        <v>3.1115353195298714</v>
      </c>
      <c r="AW102" s="343">
        <f t="shared" si="188"/>
        <v>3.3708299294906943</v>
      </c>
      <c r="AX102" s="343">
        <f t="shared" si="189"/>
        <v>64.84439605900252</v>
      </c>
      <c r="AY102" s="343">
        <f t="shared" si="190"/>
        <v>71.326761308023094</v>
      </c>
      <c r="BA102" s="340">
        <v>0.96535879629629628</v>
      </c>
      <c r="BB102" s="341">
        <f t="shared" si="191"/>
        <v>45278.965358796297</v>
      </c>
      <c r="BC102" s="342" t="s">
        <v>325</v>
      </c>
      <c r="BD102" s="342">
        <v>2.1000000000000001E-2</v>
      </c>
      <c r="BE102" s="342">
        <v>2.5000000000000001E-2</v>
      </c>
      <c r="BF102" s="342">
        <v>2.5000000000000001E-2</v>
      </c>
      <c r="BG102" s="352">
        <v>72.573992404752559</v>
      </c>
      <c r="BH102" s="343">
        <f t="shared" si="192"/>
        <v>2902.959696190102</v>
      </c>
      <c r="BI102" s="343">
        <f t="shared" si="193"/>
        <v>60.962153619992144</v>
      </c>
      <c r="BJ102" s="343">
        <f t="shared" si="194"/>
        <v>2.7913074001827907</v>
      </c>
      <c r="BK102" s="343">
        <f t="shared" si="195"/>
        <v>3.0239163501980233</v>
      </c>
      <c r="BL102" s="343">
        <f t="shared" si="196"/>
        <v>58.170846219809356</v>
      </c>
      <c r="BM102" s="343">
        <f t="shared" si="197"/>
        <v>63.986069970190165</v>
      </c>
      <c r="BO102">
        <v>65.281794023473907</v>
      </c>
      <c r="BP102" s="306">
        <f t="shared" si="236"/>
        <v>71.326761308023094</v>
      </c>
      <c r="BQ102" s="306">
        <f t="shared" si="237"/>
        <v>58.170846219809356</v>
      </c>
      <c r="BR102">
        <v>68.519978250828757</v>
      </c>
      <c r="BS102">
        <v>62.292700890530966</v>
      </c>
      <c r="BT102" s="306">
        <f t="shared" si="238"/>
        <v>2.8067830571943375</v>
      </c>
      <c r="BU102" s="306">
        <f t="shared" si="239"/>
        <v>4.1218546707216106</v>
      </c>
      <c r="DK102" s="184">
        <v>2.4375000000000004E-2</v>
      </c>
      <c r="DL102" s="336">
        <f t="shared" si="245"/>
        <v>45279.024375000001</v>
      </c>
      <c r="DM102" s="141" t="s">
        <v>367</v>
      </c>
      <c r="DN102" s="141">
        <v>8.9999999999999993E-3</v>
      </c>
      <c r="DO102" s="141">
        <v>2.7E-2</v>
      </c>
      <c r="DP102" s="141">
        <v>2.7E-2</v>
      </c>
      <c r="DQ102" s="358">
        <v>54.800054527836011</v>
      </c>
      <c r="DR102" s="198">
        <f t="shared" si="198"/>
        <v>2029.6316491791115</v>
      </c>
      <c r="DS102" s="198">
        <f t="shared" si="199"/>
        <v>18.266684842612001</v>
      </c>
      <c r="DT102" s="198">
        <f t="shared" si="170"/>
        <v>1.9571448045655719</v>
      </c>
      <c r="DU102" s="198">
        <f t="shared" si="171"/>
        <v>2.1076944049167698</v>
      </c>
      <c r="DV102" s="198">
        <f t="shared" si="172"/>
        <v>16.309540038046428</v>
      </c>
      <c r="DW102" s="198">
        <f t="shared" si="173"/>
        <v>20.374379247528772</v>
      </c>
      <c r="DY102" s="184">
        <v>2.4375000000000004E-2</v>
      </c>
      <c r="DZ102" s="336">
        <f t="shared" si="246"/>
        <v>45279.024375000001</v>
      </c>
      <c r="EA102" s="141" t="s">
        <v>367</v>
      </c>
      <c r="EB102" s="141">
        <v>8.9999999999999993E-3</v>
      </c>
      <c r="EC102" s="141">
        <v>2.7E-2</v>
      </c>
      <c r="ED102" s="141">
        <v>2.7E-2</v>
      </c>
      <c r="EE102" s="358">
        <v>51.322317507724428</v>
      </c>
      <c r="EF102" s="198">
        <f t="shared" si="175"/>
        <v>1900.8265743601639</v>
      </c>
      <c r="EG102" s="198">
        <f t="shared" si="176"/>
        <v>17.107439169241474</v>
      </c>
      <c r="EH102" s="198">
        <f t="shared" si="177"/>
        <v>1.8329399109901581</v>
      </c>
      <c r="EI102" s="198">
        <f t="shared" si="178"/>
        <v>1.9739352887586319</v>
      </c>
      <c r="EJ102" s="198">
        <f t="shared" si="179"/>
        <v>15.274499258251316</v>
      </c>
      <c r="EK102" s="198">
        <f t="shared" si="180"/>
        <v>19.081374458000106</v>
      </c>
      <c r="EM102">
        <v>17.760099004735029</v>
      </c>
      <c r="EN102" s="306">
        <f t="shared" si="217"/>
        <v>20.374379247528772</v>
      </c>
      <c r="EO102" s="306">
        <f t="shared" si="218"/>
        <v>15.274499258251316</v>
      </c>
      <c r="EP102">
        <v>19.80934119758907</v>
      </c>
      <c r="EQ102">
        <v>15.857231254227704</v>
      </c>
      <c r="ER102" s="306">
        <f t="shared" si="219"/>
        <v>0.56503804993970164</v>
      </c>
      <c r="ES102" s="306">
        <f t="shared" si="220"/>
        <v>0.58273199597638836</v>
      </c>
    </row>
    <row r="103" spans="1:149" x14ac:dyDescent="0.25">
      <c r="A103" s="322">
        <v>0.97582175925925929</v>
      </c>
      <c r="B103" s="339">
        <f t="shared" si="244"/>
        <v>45278.975821759261</v>
      </c>
      <c r="C103" s="309" t="s">
        <v>321</v>
      </c>
      <c r="D103" s="309">
        <v>7.0000000000000001E-3</v>
      </c>
      <c r="E103" s="309">
        <v>7.0000000000000001E-3</v>
      </c>
      <c r="F103" s="309">
        <v>7.0000000000000001E-3</v>
      </c>
      <c r="G103" s="318">
        <v>37.857140539735873</v>
      </c>
      <c r="H103" s="309">
        <f t="shared" si="202"/>
        <v>5408.1629342479819</v>
      </c>
      <c r="I103" s="309">
        <f t="shared" si="234"/>
        <v>37.857140539735873</v>
      </c>
      <c r="J103" s="309">
        <f t="shared" si="203"/>
        <v>4.7321425674669841</v>
      </c>
      <c r="K103" s="309">
        <f t="shared" si="204"/>
        <v>6.3095234232893116</v>
      </c>
      <c r="L103" s="309">
        <f t="shared" si="205"/>
        <v>33.124997972268886</v>
      </c>
      <c r="M103" s="309">
        <f t="shared" si="206"/>
        <v>44.166663963025186</v>
      </c>
      <c r="O103" s="322">
        <v>0.97582175925925929</v>
      </c>
      <c r="P103" s="339">
        <f t="shared" si="207"/>
        <v>45278.975821759261</v>
      </c>
      <c r="Q103" s="309" t="s">
        <v>321</v>
      </c>
      <c r="R103" s="309">
        <v>7.0000000000000001E-3</v>
      </c>
      <c r="S103" s="309">
        <v>7.0000000000000001E-3</v>
      </c>
      <c r="T103" s="309">
        <v>7.0000000000000001E-3</v>
      </c>
      <c r="U103" s="318">
        <v>28.23431837803858</v>
      </c>
      <c r="V103" s="309">
        <f t="shared" si="208"/>
        <v>4033.4740540055113</v>
      </c>
      <c r="W103" s="309">
        <f t="shared" si="235"/>
        <v>28.23431837803858</v>
      </c>
      <c r="X103" s="309">
        <f t="shared" si="209"/>
        <v>3.5292897972548225</v>
      </c>
      <c r="Y103" s="309">
        <f t="shared" si="210"/>
        <v>4.7057197296730964</v>
      </c>
      <c r="Z103" s="309">
        <f t="shared" si="211"/>
        <v>24.705028580783758</v>
      </c>
      <c r="AA103" s="309">
        <f t="shared" si="212"/>
        <v>32.940038107711679</v>
      </c>
      <c r="AC103">
        <v>33.679890432335839</v>
      </c>
      <c r="AD103">
        <f t="shared" si="213"/>
        <v>44.166663963025186</v>
      </c>
      <c r="AE103">
        <f t="shared" si="214"/>
        <v>24.705028580783758</v>
      </c>
      <c r="AF103">
        <v>39.293205504391814</v>
      </c>
      <c r="AG103">
        <v>29.469904128293859</v>
      </c>
      <c r="AH103" s="306">
        <f t="shared" si="215"/>
        <v>4.8734584586333725</v>
      </c>
      <c r="AI103" s="306">
        <f t="shared" si="216"/>
        <v>4.7648755475101012</v>
      </c>
      <c r="AJ103" s="306"/>
      <c r="AM103" s="340">
        <v>0.97582175925925929</v>
      </c>
      <c r="AN103" s="341">
        <f t="shared" si="247"/>
        <v>45278.975821759261</v>
      </c>
      <c r="AO103" s="342" t="s">
        <v>325</v>
      </c>
      <c r="AP103" s="342">
        <v>1.9E-2</v>
      </c>
      <c r="AQ103" s="342">
        <v>2.5000000000000001E-2</v>
      </c>
      <c r="AR103" s="342">
        <v>2.5000000000000001E-2</v>
      </c>
      <c r="AS103" s="352">
        <v>80.899918307776659</v>
      </c>
      <c r="AT103" s="343">
        <f t="shared" si="185"/>
        <v>3235.9967323110664</v>
      </c>
      <c r="AU103" s="343">
        <f t="shared" si="186"/>
        <v>61.48393791391026</v>
      </c>
      <c r="AV103" s="343">
        <f t="shared" si="187"/>
        <v>3.1115353195298714</v>
      </c>
      <c r="AW103" s="343">
        <f t="shared" si="188"/>
        <v>3.3708299294906943</v>
      </c>
      <c r="AX103" s="343">
        <f t="shared" si="189"/>
        <v>58.372402594380389</v>
      </c>
      <c r="AY103" s="343">
        <f t="shared" si="190"/>
        <v>64.85476784340095</v>
      </c>
      <c r="BA103" s="340">
        <v>0.97582175925925929</v>
      </c>
      <c r="BB103" s="341">
        <f t="shared" si="191"/>
        <v>45278.975821759261</v>
      </c>
      <c r="BC103" s="342" t="s">
        <v>325</v>
      </c>
      <c r="BD103" s="342">
        <v>1.9E-2</v>
      </c>
      <c r="BE103" s="342">
        <v>2.5000000000000001E-2</v>
      </c>
      <c r="BF103" s="342">
        <v>2.5000000000000001E-2</v>
      </c>
      <c r="BG103" s="352">
        <v>72.573992404752559</v>
      </c>
      <c r="BH103" s="343">
        <f t="shared" si="192"/>
        <v>2902.959696190102</v>
      </c>
      <c r="BI103" s="343">
        <f t="shared" si="193"/>
        <v>55.15623422761194</v>
      </c>
      <c r="BJ103" s="343">
        <f t="shared" si="194"/>
        <v>2.7913074001827907</v>
      </c>
      <c r="BK103" s="343">
        <f t="shared" si="195"/>
        <v>3.0239163501980233</v>
      </c>
      <c r="BL103" s="343">
        <f t="shared" si="196"/>
        <v>52.364926827429152</v>
      </c>
      <c r="BM103" s="343">
        <f t="shared" si="197"/>
        <v>58.180150577809961</v>
      </c>
      <c r="BO103">
        <v>59.064480306952575</v>
      </c>
      <c r="BP103" s="306">
        <f t="shared" si="236"/>
        <v>64.85476784340095</v>
      </c>
      <c r="BQ103" s="306">
        <f t="shared" si="237"/>
        <v>52.364926827429152</v>
      </c>
      <c r="BR103">
        <v>62.302664534307432</v>
      </c>
      <c r="BS103">
        <v>56.075387174009634</v>
      </c>
      <c r="BT103" s="306">
        <f t="shared" si="238"/>
        <v>2.5521033090935177</v>
      </c>
      <c r="BU103" s="306">
        <f t="shared" si="239"/>
        <v>3.7104603465804828</v>
      </c>
      <c r="DK103" s="184">
        <v>2.7858796296296298E-2</v>
      </c>
      <c r="DL103" s="336">
        <f t="shared" si="245"/>
        <v>45279.027858796297</v>
      </c>
      <c r="DM103" s="141" t="s">
        <v>367</v>
      </c>
      <c r="DN103" s="141">
        <v>8.9999999999999993E-3</v>
      </c>
      <c r="DO103" s="141">
        <v>2.7E-2</v>
      </c>
      <c r="DP103" s="141">
        <v>2.7E-2</v>
      </c>
      <c r="DQ103" s="358">
        <v>54.800054527836011</v>
      </c>
      <c r="DR103" s="198">
        <f t="shared" si="198"/>
        <v>2029.6316491791115</v>
      </c>
      <c r="DS103" s="198">
        <f t="shared" si="199"/>
        <v>18.266684842612001</v>
      </c>
      <c r="DT103" s="198">
        <f t="shared" si="170"/>
        <v>1.9571448045655719</v>
      </c>
      <c r="DU103" s="198">
        <f t="shared" si="171"/>
        <v>2.1076944049167698</v>
      </c>
      <c r="DV103" s="198">
        <f t="shared" si="172"/>
        <v>16.309540038046428</v>
      </c>
      <c r="DW103" s="198">
        <f t="shared" si="173"/>
        <v>20.374379247528772</v>
      </c>
      <c r="DY103" s="184">
        <v>2.7858796296296298E-2</v>
      </c>
      <c r="DZ103" s="336">
        <f t="shared" si="246"/>
        <v>45279.027858796297</v>
      </c>
      <c r="EA103" s="141" t="s">
        <v>367</v>
      </c>
      <c r="EB103" s="141">
        <v>8.9999999999999993E-3</v>
      </c>
      <c r="EC103" s="141">
        <v>2.7E-2</v>
      </c>
      <c r="ED103" s="141">
        <v>2.7E-2</v>
      </c>
      <c r="EE103" s="358">
        <v>51.322317507724428</v>
      </c>
      <c r="EF103" s="198">
        <f t="shared" si="175"/>
        <v>1900.8265743601639</v>
      </c>
      <c r="EG103" s="198">
        <f t="shared" si="176"/>
        <v>17.107439169241474</v>
      </c>
      <c r="EH103" s="198">
        <f t="shared" si="177"/>
        <v>1.8329399109901581</v>
      </c>
      <c r="EI103" s="198">
        <f t="shared" si="178"/>
        <v>1.9739352887586319</v>
      </c>
      <c r="EJ103" s="198">
        <f t="shared" si="179"/>
        <v>15.274499258251316</v>
      </c>
      <c r="EK103" s="198">
        <f t="shared" si="180"/>
        <v>19.081374458000106</v>
      </c>
      <c r="EM103">
        <v>17.760099004735029</v>
      </c>
      <c r="EN103" s="306">
        <f t="shared" si="217"/>
        <v>20.374379247528772</v>
      </c>
      <c r="EO103" s="306">
        <f t="shared" si="218"/>
        <v>15.274499258251316</v>
      </c>
      <c r="EP103">
        <v>19.80934119758907</v>
      </c>
      <c r="EQ103">
        <v>15.857231254227704</v>
      </c>
      <c r="ER103" s="306">
        <f t="shared" si="219"/>
        <v>0.56503804993970164</v>
      </c>
      <c r="ES103" s="306">
        <f t="shared" si="220"/>
        <v>0.58273199597638836</v>
      </c>
    </row>
    <row r="104" spans="1:149" x14ac:dyDescent="0.25">
      <c r="A104" s="322">
        <v>0.97920138888888886</v>
      </c>
      <c r="B104" s="339">
        <f t="shared" si="244"/>
        <v>45278.979201388887</v>
      </c>
      <c r="C104" s="309" t="s">
        <v>321</v>
      </c>
      <c r="D104" s="309">
        <v>6.0000000000000001E-3</v>
      </c>
      <c r="E104" s="309">
        <v>7.0000000000000001E-3</v>
      </c>
      <c r="F104" s="309">
        <v>7.0000000000000001E-3</v>
      </c>
      <c r="G104" s="318">
        <v>37.857140539735873</v>
      </c>
      <c r="H104" s="309">
        <f t="shared" si="202"/>
        <v>5408.1629342479819</v>
      </c>
      <c r="I104" s="309">
        <f t="shared" si="234"/>
        <v>32.44897760548789</v>
      </c>
      <c r="J104" s="309">
        <f t="shared" si="203"/>
        <v>4.7321425674669841</v>
      </c>
      <c r="K104" s="309">
        <f t="shared" si="204"/>
        <v>6.3095234232893116</v>
      </c>
      <c r="L104" s="309">
        <f t="shared" si="205"/>
        <v>27.716835038020907</v>
      </c>
      <c r="M104" s="309">
        <f t="shared" si="206"/>
        <v>38.758501028777204</v>
      </c>
      <c r="O104" s="322">
        <v>0.97920138888888886</v>
      </c>
      <c r="P104" s="339">
        <f t="shared" si="207"/>
        <v>45278.979201388887</v>
      </c>
      <c r="Q104" s="309" t="s">
        <v>321</v>
      </c>
      <c r="R104" s="309">
        <v>6.0000000000000001E-3</v>
      </c>
      <c r="S104" s="309">
        <v>7.0000000000000001E-3</v>
      </c>
      <c r="T104" s="309">
        <v>7.0000000000000001E-3</v>
      </c>
      <c r="U104" s="318">
        <v>28.23431837803858</v>
      </c>
      <c r="V104" s="309">
        <f t="shared" si="208"/>
        <v>4033.4740540055113</v>
      </c>
      <c r="W104" s="309">
        <f t="shared" si="235"/>
        <v>24.200844324033067</v>
      </c>
      <c r="X104" s="309">
        <f t="shared" si="209"/>
        <v>3.5292897972548225</v>
      </c>
      <c r="Y104" s="309">
        <f t="shared" si="210"/>
        <v>4.7057197296730964</v>
      </c>
      <c r="Z104" s="309">
        <f t="shared" si="211"/>
        <v>20.671554526778245</v>
      </c>
      <c r="AA104" s="309">
        <f t="shared" si="212"/>
        <v>28.906564053706163</v>
      </c>
      <c r="AC104">
        <v>28.868477513430722</v>
      </c>
      <c r="AD104">
        <f t="shared" si="213"/>
        <v>38.758501028777204</v>
      </c>
      <c r="AE104">
        <f t="shared" si="214"/>
        <v>20.671554526778245</v>
      </c>
      <c r="AF104">
        <v>34.481792585486694</v>
      </c>
      <c r="AG104">
        <v>24.658491209388743</v>
      </c>
      <c r="AH104" s="306">
        <f t="shared" si="215"/>
        <v>4.2767084432905094</v>
      </c>
      <c r="AI104" s="306">
        <f t="shared" si="216"/>
        <v>3.9869366826104979</v>
      </c>
      <c r="AJ104" s="306"/>
      <c r="AM104" s="340">
        <v>0.97920138888888886</v>
      </c>
      <c r="AN104" s="341">
        <f t="shared" si="247"/>
        <v>45278.979201388887</v>
      </c>
      <c r="AO104" s="342" t="s">
        <v>325</v>
      </c>
      <c r="AP104" s="342">
        <v>2.1000000000000001E-2</v>
      </c>
      <c r="AQ104" s="342">
        <v>2.5000000000000001E-2</v>
      </c>
      <c r="AR104" s="342">
        <v>2.5000000000000001E-2</v>
      </c>
      <c r="AS104" s="352">
        <v>80.899918307776659</v>
      </c>
      <c r="AT104" s="343">
        <f t="shared" si="185"/>
        <v>3235.9967323110664</v>
      </c>
      <c r="AU104" s="343">
        <f t="shared" si="186"/>
        <v>67.955931378532398</v>
      </c>
      <c r="AV104" s="343">
        <f t="shared" si="187"/>
        <v>3.1115353195298714</v>
      </c>
      <c r="AW104" s="343">
        <f t="shared" si="188"/>
        <v>3.3708299294906943</v>
      </c>
      <c r="AX104" s="343">
        <f t="shared" si="189"/>
        <v>64.84439605900252</v>
      </c>
      <c r="AY104" s="343">
        <f t="shared" si="190"/>
        <v>71.326761308023094</v>
      </c>
      <c r="BA104" s="340">
        <v>0.97920138888888886</v>
      </c>
      <c r="BB104" s="341">
        <f t="shared" si="191"/>
        <v>45278.979201388887</v>
      </c>
      <c r="BC104" s="342" t="s">
        <v>325</v>
      </c>
      <c r="BD104" s="342">
        <v>2.1000000000000001E-2</v>
      </c>
      <c r="BE104" s="342">
        <v>2.5000000000000001E-2</v>
      </c>
      <c r="BF104" s="342">
        <v>2.5000000000000001E-2</v>
      </c>
      <c r="BG104" s="352">
        <v>72.573992404752559</v>
      </c>
      <c r="BH104" s="343">
        <f t="shared" si="192"/>
        <v>2902.959696190102</v>
      </c>
      <c r="BI104" s="343">
        <f t="shared" si="193"/>
        <v>60.962153619992144</v>
      </c>
      <c r="BJ104" s="343">
        <f t="shared" si="194"/>
        <v>2.7913074001827907</v>
      </c>
      <c r="BK104" s="343">
        <f t="shared" si="195"/>
        <v>3.0239163501980233</v>
      </c>
      <c r="BL104" s="343">
        <f t="shared" si="196"/>
        <v>58.170846219809356</v>
      </c>
      <c r="BM104" s="343">
        <f t="shared" si="197"/>
        <v>63.986069970190165</v>
      </c>
      <c r="BO104">
        <v>65.281794023473907</v>
      </c>
      <c r="BP104" s="306">
        <f t="shared" si="236"/>
        <v>71.326761308023094</v>
      </c>
      <c r="BQ104" s="306">
        <f t="shared" si="237"/>
        <v>58.170846219809356</v>
      </c>
      <c r="BR104">
        <v>68.519978250828757</v>
      </c>
      <c r="BS104">
        <v>62.292700890530966</v>
      </c>
      <c r="BT104" s="306">
        <f t="shared" si="238"/>
        <v>2.8067830571943375</v>
      </c>
      <c r="BU104" s="306">
        <f t="shared" si="239"/>
        <v>4.1218546707216106</v>
      </c>
      <c r="DK104" s="184">
        <v>3.1365740740740743E-2</v>
      </c>
      <c r="DL104" s="336">
        <f t="shared" si="245"/>
        <v>45279.031365740739</v>
      </c>
      <c r="DM104" s="141" t="s">
        <v>367</v>
      </c>
      <c r="DN104" s="141">
        <v>7.0000000000000001E-3</v>
      </c>
      <c r="DO104" s="141">
        <v>2.7E-2</v>
      </c>
      <c r="DP104" s="141">
        <v>2.7E-2</v>
      </c>
      <c r="DQ104" s="358">
        <v>54.800054527836011</v>
      </c>
      <c r="DR104" s="198">
        <f t="shared" si="198"/>
        <v>2029.6316491791115</v>
      </c>
      <c r="DS104" s="198">
        <f t="shared" si="199"/>
        <v>14.20742154425378</v>
      </c>
      <c r="DT104" s="198">
        <f t="shared" si="170"/>
        <v>1.9571448045655719</v>
      </c>
      <c r="DU104" s="198">
        <f t="shared" si="171"/>
        <v>2.1076944049167698</v>
      </c>
      <c r="DV104" s="198">
        <f t="shared" si="172"/>
        <v>12.250276739688207</v>
      </c>
      <c r="DW104" s="198">
        <f t="shared" si="173"/>
        <v>16.315115949170551</v>
      </c>
      <c r="DY104" s="184">
        <v>3.1365740740740743E-2</v>
      </c>
      <c r="DZ104" s="336">
        <f t="shared" si="246"/>
        <v>45279.031365740739</v>
      </c>
      <c r="EA104" s="141" t="s">
        <v>367</v>
      </c>
      <c r="EB104" s="141">
        <v>7.0000000000000001E-3</v>
      </c>
      <c r="EC104" s="141">
        <v>2.7E-2</v>
      </c>
      <c r="ED104" s="141">
        <v>2.7E-2</v>
      </c>
      <c r="EE104" s="358">
        <v>51.322317507724428</v>
      </c>
      <c r="EF104" s="198">
        <f t="shared" si="175"/>
        <v>1900.8265743601639</v>
      </c>
      <c r="EG104" s="198">
        <f t="shared" si="176"/>
        <v>13.305786020521149</v>
      </c>
      <c r="EH104" s="198">
        <f t="shared" si="177"/>
        <v>1.8329399109901581</v>
      </c>
      <c r="EI104" s="198">
        <f t="shared" si="178"/>
        <v>1.9739352887586319</v>
      </c>
      <c r="EJ104" s="198">
        <f t="shared" si="179"/>
        <v>11.472846109530991</v>
      </c>
      <c r="EK104" s="198">
        <f t="shared" si="180"/>
        <v>15.279721309279781</v>
      </c>
      <c r="EM104">
        <v>13.813410337016133</v>
      </c>
      <c r="EN104" s="306">
        <f t="shared" si="217"/>
        <v>16.315115949170551</v>
      </c>
      <c r="EO104" s="306">
        <f t="shared" si="218"/>
        <v>11.472846109530991</v>
      </c>
      <c r="EP104">
        <v>15.862652529870175</v>
      </c>
      <c r="EQ104">
        <v>11.910542586508809</v>
      </c>
      <c r="ER104" s="306">
        <f t="shared" si="219"/>
        <v>0.45246341930037559</v>
      </c>
      <c r="ES104" s="306">
        <f t="shared" si="220"/>
        <v>0.43769647697781799</v>
      </c>
    </row>
    <row r="105" spans="1:149" x14ac:dyDescent="0.25">
      <c r="A105" s="322">
        <v>0.98271990740740733</v>
      </c>
      <c r="B105" s="339">
        <f t="shared" si="244"/>
        <v>45278.982719907406</v>
      </c>
      <c r="C105" s="309" t="s">
        <v>321</v>
      </c>
      <c r="D105" s="309">
        <v>6.0000000000000001E-3</v>
      </c>
      <c r="E105" s="309">
        <v>7.0000000000000001E-3</v>
      </c>
      <c r="F105" s="309">
        <v>7.0000000000000001E-3</v>
      </c>
      <c r="G105" s="318">
        <v>37.857140539735873</v>
      </c>
      <c r="H105" s="309">
        <f t="shared" si="202"/>
        <v>5408.1629342479819</v>
      </c>
      <c r="I105" s="309">
        <f t="shared" si="234"/>
        <v>32.44897760548789</v>
      </c>
      <c r="J105" s="309">
        <f t="shared" si="203"/>
        <v>4.7321425674669841</v>
      </c>
      <c r="K105" s="309">
        <f t="shared" si="204"/>
        <v>6.3095234232893116</v>
      </c>
      <c r="L105" s="309">
        <f t="shared" si="205"/>
        <v>27.716835038020907</v>
      </c>
      <c r="M105" s="309">
        <f t="shared" si="206"/>
        <v>38.758501028777204</v>
      </c>
      <c r="O105" s="322">
        <v>0.98271990740740733</v>
      </c>
      <c r="P105" s="339">
        <f t="shared" si="207"/>
        <v>45278.982719907406</v>
      </c>
      <c r="Q105" s="309" t="s">
        <v>321</v>
      </c>
      <c r="R105" s="309">
        <v>6.0000000000000001E-3</v>
      </c>
      <c r="S105" s="309">
        <v>7.0000000000000001E-3</v>
      </c>
      <c r="T105" s="309">
        <v>7.0000000000000001E-3</v>
      </c>
      <c r="U105" s="318">
        <v>28.23431837803858</v>
      </c>
      <c r="V105" s="309">
        <f t="shared" si="208"/>
        <v>4033.4740540055113</v>
      </c>
      <c r="W105" s="309">
        <f t="shared" si="235"/>
        <v>24.200844324033067</v>
      </c>
      <c r="X105" s="309">
        <f t="shared" si="209"/>
        <v>3.5292897972548225</v>
      </c>
      <c r="Y105" s="309">
        <f t="shared" si="210"/>
        <v>4.7057197296730964</v>
      </c>
      <c r="Z105" s="309">
        <f t="shared" si="211"/>
        <v>20.671554526778245</v>
      </c>
      <c r="AA105" s="309">
        <f t="shared" si="212"/>
        <v>28.906564053706163</v>
      </c>
      <c r="AC105">
        <v>28.868477513430722</v>
      </c>
      <c r="AD105">
        <f t="shared" si="213"/>
        <v>38.758501028777204</v>
      </c>
      <c r="AE105">
        <f t="shared" si="214"/>
        <v>20.671554526778245</v>
      </c>
      <c r="AF105">
        <v>34.481792585486694</v>
      </c>
      <c r="AG105">
        <v>24.658491209388743</v>
      </c>
      <c r="AH105" s="306">
        <f t="shared" si="215"/>
        <v>4.2767084432905094</v>
      </c>
      <c r="AI105" s="306">
        <f t="shared" si="216"/>
        <v>3.9869366826104979</v>
      </c>
      <c r="AJ105" s="306"/>
      <c r="AM105" s="340">
        <v>0.98271990740740733</v>
      </c>
      <c r="AN105" s="341">
        <f t="shared" si="247"/>
        <v>45278.982719907406</v>
      </c>
      <c r="AO105" s="342" t="s">
        <v>325</v>
      </c>
      <c r="AP105" s="342">
        <v>1.6E-2</v>
      </c>
      <c r="AQ105" s="342">
        <v>2.5000000000000001E-2</v>
      </c>
      <c r="AR105" s="342">
        <v>2.5000000000000001E-2</v>
      </c>
      <c r="AS105" s="352">
        <v>80.899918307776659</v>
      </c>
      <c r="AT105" s="343">
        <f t="shared" si="185"/>
        <v>3235.9967323110664</v>
      </c>
      <c r="AU105" s="343">
        <f t="shared" si="186"/>
        <v>51.775947716977065</v>
      </c>
      <c r="AV105" s="343">
        <f t="shared" si="187"/>
        <v>3.1115353195298714</v>
      </c>
      <c r="AW105" s="343">
        <f t="shared" si="188"/>
        <v>3.3708299294906943</v>
      </c>
      <c r="AX105" s="343">
        <f t="shared" si="189"/>
        <v>48.664412397447194</v>
      </c>
      <c r="AY105" s="343">
        <f t="shared" si="190"/>
        <v>55.146777646467761</v>
      </c>
      <c r="BA105" s="340">
        <v>0.98271990740740733</v>
      </c>
      <c r="BB105" s="341">
        <f t="shared" si="191"/>
        <v>45278.982719907406</v>
      </c>
      <c r="BC105" s="342" t="s">
        <v>325</v>
      </c>
      <c r="BD105" s="342">
        <v>1.6E-2</v>
      </c>
      <c r="BE105" s="342">
        <v>2.5000000000000001E-2</v>
      </c>
      <c r="BF105" s="342">
        <v>2.5000000000000001E-2</v>
      </c>
      <c r="BG105" s="352">
        <v>72.573992404752559</v>
      </c>
      <c r="BH105" s="343">
        <f t="shared" si="192"/>
        <v>2902.959696190102</v>
      </c>
      <c r="BI105" s="343">
        <f t="shared" si="193"/>
        <v>46.447355139041633</v>
      </c>
      <c r="BJ105" s="343">
        <f t="shared" si="194"/>
        <v>2.7913074001827907</v>
      </c>
      <c r="BK105" s="343">
        <f t="shared" si="195"/>
        <v>3.0239163501980233</v>
      </c>
      <c r="BL105" s="343">
        <f t="shared" si="196"/>
        <v>43.656047738858845</v>
      </c>
      <c r="BM105" s="343">
        <f t="shared" si="197"/>
        <v>49.471271489239655</v>
      </c>
      <c r="BO105">
        <v>49.738509732170591</v>
      </c>
      <c r="BP105" s="306">
        <f t="shared" si="236"/>
        <v>55.146777646467761</v>
      </c>
      <c r="BQ105" s="306">
        <f t="shared" si="237"/>
        <v>43.656047738858845</v>
      </c>
      <c r="BR105">
        <v>52.976693959525448</v>
      </c>
      <c r="BS105">
        <v>46.749416599227644</v>
      </c>
      <c r="BT105" s="306">
        <f t="shared" si="238"/>
        <v>2.1700836869423128</v>
      </c>
      <c r="BU105" s="306">
        <f t="shared" si="239"/>
        <v>3.0933688603687983</v>
      </c>
      <c r="DK105" s="184">
        <v>3.4780092592592592E-2</v>
      </c>
      <c r="DL105" s="336">
        <f t="shared" si="245"/>
        <v>45279.034780092596</v>
      </c>
      <c r="DM105" s="141" t="s">
        <v>367</v>
      </c>
      <c r="DN105" s="141">
        <v>8.9999999999999993E-3</v>
      </c>
      <c r="DO105" s="141">
        <v>2.7E-2</v>
      </c>
      <c r="DP105" s="141">
        <v>2.7E-2</v>
      </c>
      <c r="DQ105" s="358">
        <v>54.800054527836011</v>
      </c>
      <c r="DR105" s="198">
        <f t="shared" si="198"/>
        <v>2029.6316491791115</v>
      </c>
      <c r="DS105" s="198">
        <f t="shared" si="199"/>
        <v>18.266684842612001</v>
      </c>
      <c r="DT105" s="198">
        <f t="shared" si="170"/>
        <v>1.9571448045655719</v>
      </c>
      <c r="DU105" s="198">
        <f t="shared" si="171"/>
        <v>2.1076944049167698</v>
      </c>
      <c r="DV105" s="198">
        <f t="shared" si="172"/>
        <v>16.309540038046428</v>
      </c>
      <c r="DW105" s="198">
        <f t="shared" si="173"/>
        <v>20.374379247528772</v>
      </c>
      <c r="DY105" s="184">
        <v>3.4780092592592592E-2</v>
      </c>
      <c r="DZ105" s="336">
        <f t="shared" si="246"/>
        <v>45279.034780092596</v>
      </c>
      <c r="EA105" s="141" t="s">
        <v>367</v>
      </c>
      <c r="EB105" s="141">
        <v>8.9999999999999993E-3</v>
      </c>
      <c r="EC105" s="141">
        <v>2.7E-2</v>
      </c>
      <c r="ED105" s="141">
        <v>2.7E-2</v>
      </c>
      <c r="EE105" s="358">
        <v>51.322317507724428</v>
      </c>
      <c r="EF105" s="198">
        <f t="shared" si="175"/>
        <v>1900.8265743601639</v>
      </c>
      <c r="EG105" s="198">
        <f t="shared" si="176"/>
        <v>17.107439169241474</v>
      </c>
      <c r="EH105" s="198">
        <f t="shared" si="177"/>
        <v>1.8329399109901581</v>
      </c>
      <c r="EI105" s="198">
        <f t="shared" si="178"/>
        <v>1.9739352887586319</v>
      </c>
      <c r="EJ105" s="198">
        <f t="shared" si="179"/>
        <v>15.274499258251316</v>
      </c>
      <c r="EK105" s="198">
        <f t="shared" si="180"/>
        <v>19.081374458000106</v>
      </c>
      <c r="EM105">
        <v>17.760099004735029</v>
      </c>
      <c r="EN105" s="306">
        <f t="shared" si="217"/>
        <v>20.374379247528772</v>
      </c>
      <c r="EO105" s="306">
        <f t="shared" si="218"/>
        <v>15.274499258251316</v>
      </c>
      <c r="EP105">
        <v>19.80934119758907</v>
      </c>
      <c r="EQ105">
        <v>15.857231254227704</v>
      </c>
      <c r="ER105" s="306">
        <f t="shared" si="219"/>
        <v>0.56503804993970164</v>
      </c>
      <c r="ES105" s="306">
        <f t="shared" si="220"/>
        <v>0.58273199597638836</v>
      </c>
    </row>
    <row r="106" spans="1:149" x14ac:dyDescent="0.25">
      <c r="A106" s="322">
        <v>0.98623842592592592</v>
      </c>
      <c r="B106" s="339">
        <f t="shared" si="244"/>
        <v>45278.986238425925</v>
      </c>
      <c r="C106" s="309" t="s">
        <v>321</v>
      </c>
      <c r="D106" s="309">
        <v>5.0000000000000001E-3</v>
      </c>
      <c r="E106" s="309">
        <v>7.0000000000000001E-3</v>
      </c>
      <c r="F106" s="309">
        <v>7.0000000000000001E-3</v>
      </c>
      <c r="G106" s="318">
        <v>37.857140539735873</v>
      </c>
      <c r="H106" s="309">
        <f t="shared" si="202"/>
        <v>5408.1629342479819</v>
      </c>
      <c r="I106" s="309">
        <f t="shared" si="234"/>
        <v>27.040814671239911</v>
      </c>
      <c r="J106" s="309">
        <f t="shared" si="203"/>
        <v>4.7321425674669841</v>
      </c>
      <c r="K106" s="309">
        <f t="shared" si="204"/>
        <v>6.3095234232893116</v>
      </c>
      <c r="L106" s="309">
        <f t="shared" si="205"/>
        <v>22.308672103772928</v>
      </c>
      <c r="M106" s="309">
        <f t="shared" si="206"/>
        <v>33.350338094529221</v>
      </c>
      <c r="O106" s="322">
        <v>0.98623842592592592</v>
      </c>
      <c r="P106" s="339">
        <f t="shared" si="207"/>
        <v>45278.986238425925</v>
      </c>
      <c r="Q106" s="309" t="s">
        <v>321</v>
      </c>
      <c r="R106" s="309">
        <v>5.0000000000000001E-3</v>
      </c>
      <c r="S106" s="309">
        <v>7.0000000000000001E-3</v>
      </c>
      <c r="T106" s="309">
        <v>7.0000000000000001E-3</v>
      </c>
      <c r="U106" s="318">
        <v>28.23431837803858</v>
      </c>
      <c r="V106" s="309">
        <f t="shared" si="208"/>
        <v>4033.4740540055113</v>
      </c>
      <c r="W106" s="309">
        <f t="shared" si="235"/>
        <v>20.167370270027558</v>
      </c>
      <c r="X106" s="309">
        <f t="shared" si="209"/>
        <v>3.5292897972548225</v>
      </c>
      <c r="Y106" s="309">
        <f t="shared" si="210"/>
        <v>4.7057197296730964</v>
      </c>
      <c r="Z106" s="309">
        <f t="shared" si="211"/>
        <v>16.638080472772735</v>
      </c>
      <c r="AA106" s="309">
        <f t="shared" si="212"/>
        <v>24.873089999700653</v>
      </c>
      <c r="AC106">
        <v>24.057064594525599</v>
      </c>
      <c r="AD106">
        <f t="shared" si="213"/>
        <v>33.350338094529221</v>
      </c>
      <c r="AE106">
        <f t="shared" si="214"/>
        <v>16.638080472772735</v>
      </c>
      <c r="AF106">
        <v>29.670379666581574</v>
      </c>
      <c r="AG106">
        <v>19.847078290483619</v>
      </c>
      <c r="AH106" s="306">
        <f t="shared" si="215"/>
        <v>3.6799584279476463</v>
      </c>
      <c r="AI106" s="306">
        <f t="shared" si="216"/>
        <v>3.208997817710884</v>
      </c>
      <c r="AJ106" s="306"/>
      <c r="AM106" s="340">
        <v>0.98623842592592592</v>
      </c>
      <c r="AN106" s="341">
        <f t="shared" si="247"/>
        <v>45278.986238425925</v>
      </c>
      <c r="AO106" s="342" t="s">
        <v>325</v>
      </c>
      <c r="AP106" s="342">
        <v>1.7000000000000001E-2</v>
      </c>
      <c r="AQ106" s="342">
        <v>2.5000000000000001E-2</v>
      </c>
      <c r="AR106" s="342">
        <v>2.5000000000000001E-2</v>
      </c>
      <c r="AS106" s="352">
        <v>80.899918307776659</v>
      </c>
      <c r="AT106" s="343">
        <f t="shared" si="185"/>
        <v>3235.9967323110664</v>
      </c>
      <c r="AU106" s="343">
        <f t="shared" si="186"/>
        <v>55.01194444928813</v>
      </c>
      <c r="AV106" s="343">
        <f t="shared" si="187"/>
        <v>3.1115353195298714</v>
      </c>
      <c r="AW106" s="343">
        <f t="shared" si="188"/>
        <v>3.3708299294906943</v>
      </c>
      <c r="AX106" s="343">
        <f t="shared" si="189"/>
        <v>51.900409129758259</v>
      </c>
      <c r="AY106" s="343">
        <f t="shared" si="190"/>
        <v>58.382774378778826</v>
      </c>
      <c r="BA106" s="340">
        <v>0.98623842592592592</v>
      </c>
      <c r="BB106" s="341">
        <f t="shared" si="191"/>
        <v>45278.986238425925</v>
      </c>
      <c r="BC106" s="342" t="s">
        <v>325</v>
      </c>
      <c r="BD106" s="342">
        <v>1.7000000000000001E-2</v>
      </c>
      <c r="BE106" s="342">
        <v>2.5000000000000001E-2</v>
      </c>
      <c r="BF106" s="342">
        <v>2.5000000000000001E-2</v>
      </c>
      <c r="BG106" s="352">
        <v>72.573992404752559</v>
      </c>
      <c r="BH106" s="343">
        <f t="shared" si="192"/>
        <v>2902.959696190102</v>
      </c>
      <c r="BI106" s="343">
        <f t="shared" si="193"/>
        <v>49.350314835231735</v>
      </c>
      <c r="BJ106" s="343">
        <f t="shared" si="194"/>
        <v>2.7913074001827907</v>
      </c>
      <c r="BK106" s="343">
        <f t="shared" si="195"/>
        <v>3.0239163501980233</v>
      </c>
      <c r="BL106" s="343">
        <f t="shared" si="196"/>
        <v>46.559007435048947</v>
      </c>
      <c r="BM106" s="343">
        <f t="shared" si="197"/>
        <v>52.374231185429757</v>
      </c>
      <c r="BO106">
        <v>52.847166590431257</v>
      </c>
      <c r="BP106" s="306">
        <f t="shared" si="236"/>
        <v>58.382774378778826</v>
      </c>
      <c r="BQ106" s="306">
        <f t="shared" si="237"/>
        <v>46.559007435048947</v>
      </c>
      <c r="BR106">
        <v>56.085350817786114</v>
      </c>
      <c r="BS106">
        <v>49.858073457488317</v>
      </c>
      <c r="BT106" s="306">
        <f t="shared" si="238"/>
        <v>2.2974235609927121</v>
      </c>
      <c r="BU106" s="306">
        <f t="shared" si="239"/>
        <v>3.2990660224393693</v>
      </c>
      <c r="DK106" s="184">
        <v>3.8310185185185183E-2</v>
      </c>
      <c r="DL106" s="336">
        <f t="shared" si="245"/>
        <v>45279.038310185184</v>
      </c>
      <c r="DM106" s="141" t="s">
        <v>367</v>
      </c>
      <c r="DN106" s="141">
        <v>8.9999999999999993E-3</v>
      </c>
      <c r="DO106" s="141">
        <v>2.7E-2</v>
      </c>
      <c r="DP106" s="141">
        <v>2.7E-2</v>
      </c>
      <c r="DQ106" s="358">
        <v>54.800054527836011</v>
      </c>
      <c r="DR106" s="198">
        <f t="shared" si="198"/>
        <v>2029.6316491791115</v>
      </c>
      <c r="DS106" s="198">
        <f t="shared" si="199"/>
        <v>18.266684842612001</v>
      </c>
      <c r="DT106" s="198">
        <f t="shared" si="170"/>
        <v>1.9571448045655719</v>
      </c>
      <c r="DU106" s="198">
        <f t="shared" si="171"/>
        <v>2.1076944049167698</v>
      </c>
      <c r="DV106" s="198">
        <f t="shared" si="172"/>
        <v>16.309540038046428</v>
      </c>
      <c r="DW106" s="198">
        <f t="shared" si="173"/>
        <v>20.374379247528772</v>
      </c>
      <c r="DY106" s="184">
        <v>3.8310185185185183E-2</v>
      </c>
      <c r="DZ106" s="336">
        <f t="shared" si="246"/>
        <v>45279.038310185184</v>
      </c>
      <c r="EA106" s="141" t="s">
        <v>367</v>
      </c>
      <c r="EB106" s="141">
        <v>8.9999999999999993E-3</v>
      </c>
      <c r="EC106" s="141">
        <v>2.7E-2</v>
      </c>
      <c r="ED106" s="141">
        <v>2.7E-2</v>
      </c>
      <c r="EE106" s="358">
        <v>51.322317507724428</v>
      </c>
      <c r="EF106" s="198">
        <f t="shared" si="175"/>
        <v>1900.8265743601639</v>
      </c>
      <c r="EG106" s="198">
        <f t="shared" si="176"/>
        <v>17.107439169241474</v>
      </c>
      <c r="EH106" s="198">
        <f t="shared" si="177"/>
        <v>1.8329399109901581</v>
      </c>
      <c r="EI106" s="198">
        <f t="shared" si="178"/>
        <v>1.9739352887586319</v>
      </c>
      <c r="EJ106" s="198">
        <f t="shared" si="179"/>
        <v>15.274499258251316</v>
      </c>
      <c r="EK106" s="198">
        <f t="shared" si="180"/>
        <v>19.081374458000106</v>
      </c>
      <c r="EM106">
        <v>17.760099004735029</v>
      </c>
      <c r="EN106" s="306">
        <f t="shared" si="217"/>
        <v>20.374379247528772</v>
      </c>
      <c r="EO106" s="306">
        <f t="shared" si="218"/>
        <v>15.274499258251316</v>
      </c>
      <c r="EP106">
        <v>19.80934119758907</v>
      </c>
      <c r="EQ106">
        <v>15.857231254227704</v>
      </c>
      <c r="ER106" s="306">
        <f t="shared" si="219"/>
        <v>0.56503804993970164</v>
      </c>
      <c r="ES106" s="306">
        <f t="shared" si="220"/>
        <v>0.58273199597638836</v>
      </c>
    </row>
    <row r="107" spans="1:149" x14ac:dyDescent="0.25">
      <c r="A107" s="322">
        <v>0.98965277777777771</v>
      </c>
      <c r="B107" s="339">
        <f t="shared" si="244"/>
        <v>45278.989652777775</v>
      </c>
      <c r="C107" s="309" t="s">
        <v>321</v>
      </c>
      <c r="D107" s="309">
        <v>6.0000000000000001E-3</v>
      </c>
      <c r="E107" s="309">
        <v>7.0000000000000001E-3</v>
      </c>
      <c r="F107" s="309">
        <v>7.0000000000000001E-3</v>
      </c>
      <c r="G107" s="318">
        <v>37.857140539735873</v>
      </c>
      <c r="H107" s="309">
        <f t="shared" si="202"/>
        <v>5408.1629342479819</v>
      </c>
      <c r="I107" s="309">
        <f t="shared" si="234"/>
        <v>32.44897760548789</v>
      </c>
      <c r="J107" s="309">
        <f t="shared" si="203"/>
        <v>4.7321425674669841</v>
      </c>
      <c r="K107" s="309">
        <f t="shared" si="204"/>
        <v>6.3095234232893116</v>
      </c>
      <c r="L107" s="309">
        <f t="shared" si="205"/>
        <v>27.716835038020907</v>
      </c>
      <c r="M107" s="309">
        <f t="shared" si="206"/>
        <v>38.758501028777204</v>
      </c>
      <c r="O107" s="322">
        <v>0.98965277777777771</v>
      </c>
      <c r="P107" s="339">
        <f t="shared" si="207"/>
        <v>45278.989652777775</v>
      </c>
      <c r="Q107" s="309" t="s">
        <v>321</v>
      </c>
      <c r="R107" s="309">
        <v>6.0000000000000001E-3</v>
      </c>
      <c r="S107" s="309">
        <v>7.0000000000000001E-3</v>
      </c>
      <c r="T107" s="309">
        <v>7.0000000000000001E-3</v>
      </c>
      <c r="U107" s="318">
        <v>28.23431837803858</v>
      </c>
      <c r="V107" s="309">
        <f t="shared" si="208"/>
        <v>4033.4740540055113</v>
      </c>
      <c r="W107" s="309">
        <f t="shared" si="235"/>
        <v>24.200844324033067</v>
      </c>
      <c r="X107" s="309">
        <f t="shared" si="209"/>
        <v>3.5292897972548225</v>
      </c>
      <c r="Y107" s="309">
        <f t="shared" si="210"/>
        <v>4.7057197296730964</v>
      </c>
      <c r="Z107" s="309">
        <f t="shared" si="211"/>
        <v>20.671554526778245</v>
      </c>
      <c r="AA107" s="309">
        <f t="shared" si="212"/>
        <v>28.906564053706163</v>
      </c>
      <c r="AC107">
        <v>28.868477513430722</v>
      </c>
      <c r="AD107">
        <f t="shared" si="213"/>
        <v>38.758501028777204</v>
      </c>
      <c r="AE107">
        <f t="shared" si="214"/>
        <v>20.671554526778245</v>
      </c>
      <c r="AF107">
        <v>34.481792585486694</v>
      </c>
      <c r="AG107">
        <v>24.658491209388743</v>
      </c>
      <c r="AH107" s="306">
        <f t="shared" si="215"/>
        <v>4.2767084432905094</v>
      </c>
      <c r="AI107" s="306">
        <f t="shared" si="216"/>
        <v>3.9869366826104979</v>
      </c>
      <c r="AJ107" s="306"/>
      <c r="AM107" s="340">
        <v>0.98965277777777771</v>
      </c>
      <c r="AN107" s="341">
        <f t="shared" si="247"/>
        <v>45278.989652777775</v>
      </c>
      <c r="AO107" s="342" t="s">
        <v>325</v>
      </c>
      <c r="AP107" s="342">
        <v>1.7999999999999999E-2</v>
      </c>
      <c r="AQ107" s="342">
        <v>2.5000000000000001E-2</v>
      </c>
      <c r="AR107" s="342">
        <v>2.5000000000000001E-2</v>
      </c>
      <c r="AS107" s="352">
        <v>80.899918307776659</v>
      </c>
      <c r="AT107" s="343">
        <f t="shared" si="185"/>
        <v>3235.9967323110664</v>
      </c>
      <c r="AU107" s="343">
        <f t="shared" si="186"/>
        <v>58.247941181599188</v>
      </c>
      <c r="AV107" s="343">
        <f t="shared" si="187"/>
        <v>3.1115353195298714</v>
      </c>
      <c r="AW107" s="343">
        <f t="shared" si="188"/>
        <v>3.3708299294906943</v>
      </c>
      <c r="AX107" s="343">
        <f t="shared" si="189"/>
        <v>55.136405862069317</v>
      </c>
      <c r="AY107" s="343">
        <f t="shared" si="190"/>
        <v>61.618771111089885</v>
      </c>
      <c r="BA107" s="340">
        <v>0.98965277777777771</v>
      </c>
      <c r="BB107" s="341">
        <f t="shared" si="191"/>
        <v>45278.989652777775</v>
      </c>
      <c r="BC107" s="342" t="s">
        <v>325</v>
      </c>
      <c r="BD107" s="342">
        <v>1.7999999999999999E-2</v>
      </c>
      <c r="BE107" s="342">
        <v>2.5000000000000001E-2</v>
      </c>
      <c r="BF107" s="342">
        <v>2.5000000000000001E-2</v>
      </c>
      <c r="BG107" s="352">
        <v>72.573992404752559</v>
      </c>
      <c r="BH107" s="343">
        <f t="shared" si="192"/>
        <v>2902.959696190102</v>
      </c>
      <c r="BI107" s="343">
        <f t="shared" si="193"/>
        <v>52.25327453142183</v>
      </c>
      <c r="BJ107" s="343">
        <f t="shared" si="194"/>
        <v>2.7913074001827907</v>
      </c>
      <c r="BK107" s="343">
        <f t="shared" si="195"/>
        <v>3.0239163501980233</v>
      </c>
      <c r="BL107" s="343">
        <f t="shared" si="196"/>
        <v>49.461967131239042</v>
      </c>
      <c r="BM107" s="343">
        <f t="shared" si="197"/>
        <v>55.277190881619852</v>
      </c>
      <c r="BO107">
        <v>55.955823448691909</v>
      </c>
      <c r="BP107" s="306">
        <f t="shared" si="236"/>
        <v>61.618771111089885</v>
      </c>
      <c r="BQ107" s="306">
        <f t="shared" si="237"/>
        <v>49.461967131239042</v>
      </c>
      <c r="BR107">
        <v>59.194007676046766</v>
      </c>
      <c r="BS107">
        <v>52.966730315748961</v>
      </c>
      <c r="BT107" s="306">
        <f t="shared" si="238"/>
        <v>2.4247634350431184</v>
      </c>
      <c r="BU107" s="306">
        <f t="shared" si="239"/>
        <v>3.504763184509919</v>
      </c>
    </row>
    <row r="108" spans="1:149" x14ac:dyDescent="0.25">
      <c r="A108" s="322">
        <v>0.99318287037037034</v>
      </c>
      <c r="B108" s="339">
        <f t="shared" si="244"/>
        <v>45278.99318287037</v>
      </c>
      <c r="C108" s="309" t="s">
        <v>321</v>
      </c>
      <c r="D108" s="309">
        <v>8.0000000000000002E-3</v>
      </c>
      <c r="E108" s="309">
        <v>7.0000000000000001E-3</v>
      </c>
      <c r="F108" s="309">
        <v>7.0000000000000001E-3</v>
      </c>
      <c r="G108" s="318">
        <v>37.857140539735873</v>
      </c>
      <c r="H108" s="309">
        <f t="shared" si="202"/>
        <v>5408.1629342479819</v>
      </c>
      <c r="I108" s="309">
        <f t="shared" si="234"/>
        <v>43.265303473983856</v>
      </c>
      <c r="J108" s="309">
        <f t="shared" si="203"/>
        <v>4.7321425674669841</v>
      </c>
      <c r="K108" s="309">
        <f t="shared" si="204"/>
        <v>6.3095234232893116</v>
      </c>
      <c r="L108" s="309">
        <f t="shared" si="205"/>
        <v>38.533160906516869</v>
      </c>
      <c r="M108" s="309">
        <f t="shared" si="206"/>
        <v>49.574826897273169</v>
      </c>
      <c r="O108" s="322">
        <v>0.99318287037037034</v>
      </c>
      <c r="P108" s="339">
        <f t="shared" si="207"/>
        <v>45278.99318287037</v>
      </c>
      <c r="Q108" s="309" t="s">
        <v>321</v>
      </c>
      <c r="R108" s="309">
        <v>8.0000000000000002E-3</v>
      </c>
      <c r="S108" s="309">
        <v>7.0000000000000001E-3</v>
      </c>
      <c r="T108" s="309">
        <v>7.0000000000000001E-3</v>
      </c>
      <c r="U108" s="318">
        <v>28.23431837803858</v>
      </c>
      <c r="V108" s="309">
        <f t="shared" si="208"/>
        <v>4033.4740540055113</v>
      </c>
      <c r="W108" s="309">
        <f t="shared" si="235"/>
        <v>32.267792432044089</v>
      </c>
      <c r="X108" s="309">
        <f t="shared" si="209"/>
        <v>3.5292897972548225</v>
      </c>
      <c r="Y108" s="309">
        <f t="shared" si="210"/>
        <v>4.7057197296730964</v>
      </c>
      <c r="Z108" s="309">
        <f t="shared" si="211"/>
        <v>28.738502634789267</v>
      </c>
      <c r="AA108" s="309">
        <f t="shared" si="212"/>
        <v>36.973512161717188</v>
      </c>
      <c r="AC108">
        <v>38.491303351240958</v>
      </c>
      <c r="AD108">
        <f t="shared" si="213"/>
        <v>49.574826897273169</v>
      </c>
      <c r="AE108">
        <f t="shared" si="214"/>
        <v>28.738502634789267</v>
      </c>
      <c r="AF108">
        <v>44.104618423296934</v>
      </c>
      <c r="AG108">
        <v>34.281317047198982</v>
      </c>
      <c r="AH108" s="306">
        <f t="shared" si="215"/>
        <v>5.4702084739762356</v>
      </c>
      <c r="AI108" s="306">
        <f t="shared" si="216"/>
        <v>5.5428144124097152</v>
      </c>
      <c r="AJ108" s="306"/>
      <c r="AM108" s="340">
        <v>0.99318287037037034</v>
      </c>
      <c r="AN108" s="341">
        <f t="shared" si="247"/>
        <v>45278.99318287037</v>
      </c>
      <c r="AO108" s="342" t="s">
        <v>325</v>
      </c>
      <c r="AP108" s="342">
        <v>1.7000000000000001E-2</v>
      </c>
      <c r="AQ108" s="342">
        <v>2.5000000000000001E-2</v>
      </c>
      <c r="AR108" s="342">
        <v>2.5000000000000001E-2</v>
      </c>
      <c r="AS108" s="352">
        <v>80.899918307776659</v>
      </c>
      <c r="AT108" s="343">
        <f t="shared" si="185"/>
        <v>3235.9967323110664</v>
      </c>
      <c r="AU108" s="343">
        <f t="shared" si="186"/>
        <v>55.01194444928813</v>
      </c>
      <c r="AV108" s="343">
        <f t="shared" si="187"/>
        <v>3.1115353195298714</v>
      </c>
      <c r="AW108" s="343">
        <f t="shared" si="188"/>
        <v>3.3708299294906943</v>
      </c>
      <c r="AX108" s="343">
        <f t="shared" si="189"/>
        <v>51.900409129758259</v>
      </c>
      <c r="AY108" s="343">
        <f t="shared" si="190"/>
        <v>58.382774378778826</v>
      </c>
      <c r="BA108" s="340">
        <v>0.99318287037037034</v>
      </c>
      <c r="BB108" s="341">
        <f t="shared" si="191"/>
        <v>45278.99318287037</v>
      </c>
      <c r="BC108" s="342" t="s">
        <v>325</v>
      </c>
      <c r="BD108" s="342">
        <v>1.7000000000000001E-2</v>
      </c>
      <c r="BE108" s="342">
        <v>2.5000000000000001E-2</v>
      </c>
      <c r="BF108" s="342">
        <v>2.5000000000000001E-2</v>
      </c>
      <c r="BG108" s="352">
        <v>72.573992404752559</v>
      </c>
      <c r="BH108" s="343">
        <f t="shared" si="192"/>
        <v>2902.959696190102</v>
      </c>
      <c r="BI108" s="343">
        <f t="shared" si="193"/>
        <v>49.350314835231735</v>
      </c>
      <c r="BJ108" s="343">
        <f t="shared" si="194"/>
        <v>2.7913074001827907</v>
      </c>
      <c r="BK108" s="343">
        <f t="shared" si="195"/>
        <v>3.0239163501980233</v>
      </c>
      <c r="BL108" s="343">
        <f t="shared" si="196"/>
        <v>46.559007435048947</v>
      </c>
      <c r="BM108" s="343">
        <f t="shared" si="197"/>
        <v>52.374231185429757</v>
      </c>
      <c r="BO108">
        <v>52.847166590431257</v>
      </c>
      <c r="BP108" s="306">
        <f t="shared" si="236"/>
        <v>58.382774378778826</v>
      </c>
      <c r="BQ108" s="306">
        <f t="shared" si="237"/>
        <v>46.559007435048947</v>
      </c>
      <c r="BR108">
        <v>56.085350817786114</v>
      </c>
      <c r="BS108">
        <v>49.858073457488317</v>
      </c>
      <c r="BT108" s="306">
        <f t="shared" si="238"/>
        <v>2.2974235609927121</v>
      </c>
      <c r="BU108" s="306">
        <f t="shared" si="239"/>
        <v>3.2990660224393693</v>
      </c>
    </row>
    <row r="109" spans="1:149" x14ac:dyDescent="0.25">
      <c r="A109" s="322">
        <v>0.99657407407407417</v>
      </c>
      <c r="B109" s="339">
        <f t="shared" si="244"/>
        <v>45278.996574074074</v>
      </c>
      <c r="C109" s="309" t="s">
        <v>321</v>
      </c>
      <c r="D109" s="309">
        <v>4.0000000000000001E-3</v>
      </c>
      <c r="E109" s="309">
        <v>7.0000000000000001E-3</v>
      </c>
      <c r="F109" s="309">
        <v>7.0000000000000001E-3</v>
      </c>
      <c r="G109" s="318">
        <v>37.857140539735873</v>
      </c>
      <c r="H109" s="309">
        <f t="shared" si="202"/>
        <v>5408.1629342479819</v>
      </c>
      <c r="I109" s="309">
        <f t="shared" si="234"/>
        <v>21.632651736991928</v>
      </c>
      <c r="J109" s="309">
        <f t="shared" si="203"/>
        <v>4.7321425674669841</v>
      </c>
      <c r="K109" s="309">
        <f t="shared" si="204"/>
        <v>6.3095234232893116</v>
      </c>
      <c r="L109" s="309">
        <f t="shared" si="205"/>
        <v>16.900509169524945</v>
      </c>
      <c r="M109" s="309">
        <f t="shared" si="206"/>
        <v>27.942175160281238</v>
      </c>
      <c r="O109" s="322">
        <v>0.99657407407407417</v>
      </c>
      <c r="P109" s="339">
        <f t="shared" si="207"/>
        <v>45278.996574074074</v>
      </c>
      <c r="Q109" s="309" t="s">
        <v>321</v>
      </c>
      <c r="R109" s="309">
        <v>4.0000000000000001E-3</v>
      </c>
      <c r="S109" s="309">
        <v>7.0000000000000001E-3</v>
      </c>
      <c r="T109" s="309">
        <v>7.0000000000000001E-3</v>
      </c>
      <c r="U109" s="318">
        <v>28.23431837803858</v>
      </c>
      <c r="V109" s="309">
        <f t="shared" si="208"/>
        <v>4033.4740540055113</v>
      </c>
      <c r="W109" s="309">
        <f t="shared" si="235"/>
        <v>16.133896216022045</v>
      </c>
      <c r="X109" s="309">
        <f t="shared" si="209"/>
        <v>3.5292897972548225</v>
      </c>
      <c r="Y109" s="309">
        <f t="shared" si="210"/>
        <v>4.7057197296730964</v>
      </c>
      <c r="Z109" s="309">
        <f t="shared" si="211"/>
        <v>12.604606418767222</v>
      </c>
      <c r="AA109" s="309">
        <f t="shared" si="212"/>
        <v>20.83961594569514</v>
      </c>
      <c r="AC109">
        <v>19.245651675620479</v>
      </c>
      <c r="AD109">
        <f t="shared" si="213"/>
        <v>27.942175160281238</v>
      </c>
      <c r="AE109">
        <f t="shared" si="214"/>
        <v>12.604606418767222</v>
      </c>
      <c r="AF109">
        <v>24.858966747676455</v>
      </c>
      <c r="AG109">
        <v>15.035665371578499</v>
      </c>
      <c r="AH109" s="306">
        <f t="shared" si="215"/>
        <v>3.0832084126047832</v>
      </c>
      <c r="AI109" s="306">
        <f t="shared" si="216"/>
        <v>2.4310589528112772</v>
      </c>
      <c r="AJ109" s="306"/>
      <c r="AM109" s="340">
        <v>0.99657407407407417</v>
      </c>
      <c r="AN109" s="341">
        <f t="shared" si="247"/>
        <v>45278.996574074074</v>
      </c>
      <c r="AO109" s="342" t="s">
        <v>325</v>
      </c>
      <c r="AP109" s="342">
        <v>1.4E-2</v>
      </c>
      <c r="AQ109" s="342">
        <v>2.5000000000000001E-2</v>
      </c>
      <c r="AR109" s="342">
        <v>2.5000000000000001E-2</v>
      </c>
      <c r="AS109" s="352">
        <v>80.899918307776659</v>
      </c>
      <c r="AT109" s="343">
        <f t="shared" si="185"/>
        <v>3235.9967323110664</v>
      </c>
      <c r="AU109" s="343">
        <f t="shared" si="186"/>
        <v>45.303954252354927</v>
      </c>
      <c r="AV109" s="343">
        <f t="shared" si="187"/>
        <v>3.1115353195298714</v>
      </c>
      <c r="AW109" s="343">
        <f t="shared" si="188"/>
        <v>3.3708299294906943</v>
      </c>
      <c r="AX109" s="343">
        <f t="shared" si="189"/>
        <v>42.192418932825056</v>
      </c>
      <c r="AY109" s="343">
        <f t="shared" si="190"/>
        <v>48.674784181845624</v>
      </c>
      <c r="BA109" s="340">
        <v>0.99657407407407417</v>
      </c>
      <c r="BB109" s="341">
        <f t="shared" si="191"/>
        <v>45278.996574074074</v>
      </c>
      <c r="BC109" s="342" t="s">
        <v>325</v>
      </c>
      <c r="BD109" s="342">
        <v>1.4E-2</v>
      </c>
      <c r="BE109" s="342">
        <v>2.5000000000000001E-2</v>
      </c>
      <c r="BF109" s="342">
        <v>2.5000000000000001E-2</v>
      </c>
      <c r="BG109" s="352">
        <v>72.573992404752559</v>
      </c>
      <c r="BH109" s="343">
        <f t="shared" si="192"/>
        <v>2902.959696190102</v>
      </c>
      <c r="BI109" s="343">
        <f t="shared" si="193"/>
        <v>40.641435746661429</v>
      </c>
      <c r="BJ109" s="343">
        <f t="shared" si="194"/>
        <v>2.7913074001827907</v>
      </c>
      <c r="BK109" s="343">
        <f t="shared" si="195"/>
        <v>3.0239163501980233</v>
      </c>
      <c r="BL109" s="343">
        <f t="shared" si="196"/>
        <v>37.850128346478641</v>
      </c>
      <c r="BM109" s="343">
        <f t="shared" si="197"/>
        <v>43.665352096859451</v>
      </c>
      <c r="BO109">
        <v>43.521196015649267</v>
      </c>
      <c r="BP109" s="306">
        <f t="shared" si="236"/>
        <v>48.674784181845624</v>
      </c>
      <c r="BQ109" s="306">
        <f t="shared" si="237"/>
        <v>37.850128346478641</v>
      </c>
      <c r="BR109">
        <v>46.759380243004124</v>
      </c>
      <c r="BS109">
        <v>40.532102882706326</v>
      </c>
      <c r="BT109" s="306">
        <f t="shared" si="238"/>
        <v>1.9154039388415001</v>
      </c>
      <c r="BU109" s="306">
        <f t="shared" si="239"/>
        <v>2.6819745362276848</v>
      </c>
    </row>
    <row r="110" spans="1:149" x14ac:dyDescent="0.25">
      <c r="A110" s="322">
        <v>9.2592592592592588E-5</v>
      </c>
      <c r="B110" s="339">
        <f>DATE(2023,12,19) + A110</f>
        <v>45279.000092592592</v>
      </c>
      <c r="C110" s="309" t="s">
        <v>321</v>
      </c>
      <c r="D110" s="309">
        <v>4.0000000000000001E-3</v>
      </c>
      <c r="E110" s="309">
        <v>7.0000000000000001E-3</v>
      </c>
      <c r="F110" s="309">
        <v>7.0000000000000001E-3</v>
      </c>
      <c r="G110" s="318">
        <v>37.857140539735873</v>
      </c>
      <c r="H110" s="309">
        <f t="shared" si="202"/>
        <v>5408.1629342479819</v>
      </c>
      <c r="I110" s="309">
        <f t="shared" si="234"/>
        <v>21.632651736991928</v>
      </c>
      <c r="J110" s="309">
        <f t="shared" si="203"/>
        <v>4.7321425674669841</v>
      </c>
      <c r="K110" s="309">
        <f t="shared" si="204"/>
        <v>6.3095234232893116</v>
      </c>
      <c r="L110" s="309">
        <f t="shared" si="205"/>
        <v>16.900509169524945</v>
      </c>
      <c r="M110" s="309">
        <f t="shared" si="206"/>
        <v>27.942175160281238</v>
      </c>
      <c r="O110" s="322">
        <v>9.2592592592592588E-5</v>
      </c>
      <c r="P110" s="339">
        <f>DATE(2023,12,19) + O110</f>
        <v>45279.000092592592</v>
      </c>
      <c r="Q110" s="309" t="s">
        <v>321</v>
      </c>
      <c r="R110" s="309">
        <v>4.0000000000000001E-3</v>
      </c>
      <c r="S110" s="309">
        <v>7.0000000000000001E-3</v>
      </c>
      <c r="T110" s="309">
        <v>7.0000000000000001E-3</v>
      </c>
      <c r="U110" s="318">
        <v>28.23431837803858</v>
      </c>
      <c r="V110" s="309">
        <f t="shared" si="208"/>
        <v>4033.4740540055113</v>
      </c>
      <c r="W110" s="309">
        <f t="shared" si="235"/>
        <v>16.133896216022045</v>
      </c>
      <c r="X110" s="309">
        <f t="shared" si="209"/>
        <v>3.5292897972548225</v>
      </c>
      <c r="Y110" s="309">
        <f t="shared" si="210"/>
        <v>4.7057197296730964</v>
      </c>
      <c r="Z110" s="309">
        <f t="shared" si="211"/>
        <v>12.604606418767222</v>
      </c>
      <c r="AA110" s="309">
        <f t="shared" si="212"/>
        <v>20.83961594569514</v>
      </c>
      <c r="AC110">
        <v>19.245651675620479</v>
      </c>
      <c r="AD110">
        <f t="shared" si="213"/>
        <v>27.942175160281238</v>
      </c>
      <c r="AE110">
        <f t="shared" si="214"/>
        <v>12.604606418767222</v>
      </c>
      <c r="AF110">
        <v>24.858966747676455</v>
      </c>
      <c r="AG110">
        <v>15.035665371578499</v>
      </c>
      <c r="AH110" s="306">
        <f t="shared" si="215"/>
        <v>3.0832084126047832</v>
      </c>
      <c r="AI110" s="306">
        <f t="shared" si="216"/>
        <v>2.4310589528112772</v>
      </c>
      <c r="AJ110" s="306"/>
      <c r="AM110" s="340">
        <v>9.2592592592592588E-5</v>
      </c>
      <c r="AN110" s="341">
        <f>DATE(2023,12,19) + AM110</f>
        <v>45279.000092592592</v>
      </c>
      <c r="AO110" s="342" t="s">
        <v>325</v>
      </c>
      <c r="AP110" s="342">
        <v>1.4999999999999999E-2</v>
      </c>
      <c r="AQ110" s="342">
        <v>2.5000000000000001E-2</v>
      </c>
      <c r="AR110" s="342">
        <v>2.5000000000000001E-2</v>
      </c>
      <c r="AS110" s="352">
        <v>80.899918307776659</v>
      </c>
      <c r="AT110" s="343">
        <f t="shared" si="185"/>
        <v>3235.9967323110664</v>
      </c>
      <c r="AU110" s="343">
        <f t="shared" si="186"/>
        <v>48.539950984665992</v>
      </c>
      <c r="AV110" s="343">
        <f t="shared" si="187"/>
        <v>3.1115353195298714</v>
      </c>
      <c r="AW110" s="343">
        <f t="shared" si="188"/>
        <v>3.3708299294906943</v>
      </c>
      <c r="AX110" s="343">
        <f t="shared" si="189"/>
        <v>45.428415665136122</v>
      </c>
      <c r="AY110" s="343">
        <f t="shared" si="190"/>
        <v>51.910780914156689</v>
      </c>
      <c r="BA110" s="340">
        <v>9.2592592592592588E-5</v>
      </c>
      <c r="BB110" s="341">
        <f>DATE(2023,12,19) + BA110</f>
        <v>45279.000092592592</v>
      </c>
      <c r="BC110" s="342" t="s">
        <v>325</v>
      </c>
      <c r="BD110" s="342">
        <v>1.4999999999999999E-2</v>
      </c>
      <c r="BE110" s="342">
        <v>2.5000000000000001E-2</v>
      </c>
      <c r="BF110" s="342">
        <v>2.5000000000000001E-2</v>
      </c>
      <c r="BG110" s="352">
        <v>72.573992404752559</v>
      </c>
      <c r="BH110" s="343">
        <f t="shared" si="192"/>
        <v>2902.959696190102</v>
      </c>
      <c r="BI110" s="343">
        <f t="shared" si="193"/>
        <v>43.544395442851531</v>
      </c>
      <c r="BJ110" s="343">
        <f t="shared" si="194"/>
        <v>2.7913074001827907</v>
      </c>
      <c r="BK110" s="343">
        <f t="shared" si="195"/>
        <v>3.0239163501980233</v>
      </c>
      <c r="BL110" s="343">
        <f t="shared" si="196"/>
        <v>40.753088042668743</v>
      </c>
      <c r="BM110" s="343">
        <f t="shared" si="197"/>
        <v>46.568311793049553</v>
      </c>
      <c r="BO110">
        <v>46.629852873909925</v>
      </c>
      <c r="BP110" s="306">
        <f t="shared" si="236"/>
        <v>51.910780914156689</v>
      </c>
      <c r="BQ110" s="306">
        <f t="shared" si="237"/>
        <v>40.753088042668743</v>
      </c>
      <c r="BR110">
        <v>49.868037101264783</v>
      </c>
      <c r="BS110">
        <v>43.640759740966985</v>
      </c>
      <c r="BT110" s="306">
        <f t="shared" si="238"/>
        <v>2.0427438128919064</v>
      </c>
      <c r="BU110" s="306">
        <f t="shared" si="239"/>
        <v>2.8876716982982416</v>
      </c>
    </row>
    <row r="111" spans="1:149" x14ac:dyDescent="0.25">
      <c r="A111" s="322">
        <v>3.5995370370370369E-3</v>
      </c>
      <c r="B111" s="339">
        <f>DATE(2023,12,19) + A111</f>
        <v>45279.003599537034</v>
      </c>
      <c r="C111" s="309" t="s">
        <v>321</v>
      </c>
      <c r="D111" s="309">
        <v>6.0000000000000001E-3</v>
      </c>
      <c r="E111" s="309">
        <v>7.0000000000000001E-3</v>
      </c>
      <c r="F111" s="309">
        <v>7.0000000000000001E-3</v>
      </c>
      <c r="G111" s="318">
        <v>37.857140539735873</v>
      </c>
      <c r="H111" s="309">
        <f t="shared" si="202"/>
        <v>5408.1629342479819</v>
      </c>
      <c r="I111" s="309">
        <f t="shared" si="234"/>
        <v>32.44897760548789</v>
      </c>
      <c r="J111" s="309">
        <f t="shared" si="203"/>
        <v>4.7321425674669841</v>
      </c>
      <c r="K111" s="309">
        <f t="shared" si="204"/>
        <v>6.3095234232893116</v>
      </c>
      <c r="L111" s="309">
        <f t="shared" si="205"/>
        <v>27.716835038020907</v>
      </c>
      <c r="M111" s="309">
        <f t="shared" si="206"/>
        <v>38.758501028777204</v>
      </c>
      <c r="O111" s="322">
        <v>3.5995370370370369E-3</v>
      </c>
      <c r="P111" s="339">
        <f>DATE(2023,12,19) + O111</f>
        <v>45279.003599537034</v>
      </c>
      <c r="Q111" s="309" t="s">
        <v>321</v>
      </c>
      <c r="R111" s="309">
        <v>6.0000000000000001E-3</v>
      </c>
      <c r="S111" s="309">
        <v>7.0000000000000001E-3</v>
      </c>
      <c r="T111" s="309">
        <v>7.0000000000000001E-3</v>
      </c>
      <c r="U111" s="318">
        <v>28.23431837803858</v>
      </c>
      <c r="V111" s="309">
        <f t="shared" si="208"/>
        <v>4033.4740540055113</v>
      </c>
      <c r="W111" s="309">
        <f t="shared" si="235"/>
        <v>24.200844324033067</v>
      </c>
      <c r="X111" s="309">
        <f t="shared" si="209"/>
        <v>3.5292897972548225</v>
      </c>
      <c r="Y111" s="309">
        <f t="shared" si="210"/>
        <v>4.7057197296730964</v>
      </c>
      <c r="Z111" s="309">
        <f t="shared" si="211"/>
        <v>20.671554526778245</v>
      </c>
      <c r="AA111" s="309">
        <f t="shared" si="212"/>
        <v>28.906564053706163</v>
      </c>
      <c r="AC111">
        <v>28.868477513430722</v>
      </c>
      <c r="AD111">
        <f t="shared" si="213"/>
        <v>38.758501028777204</v>
      </c>
      <c r="AE111">
        <f t="shared" si="214"/>
        <v>20.671554526778245</v>
      </c>
      <c r="AF111">
        <v>34.481792585486694</v>
      </c>
      <c r="AG111">
        <v>24.658491209388743</v>
      </c>
      <c r="AH111" s="306">
        <f t="shared" si="215"/>
        <v>4.2767084432905094</v>
      </c>
      <c r="AI111" s="306">
        <f t="shared" si="216"/>
        <v>3.9869366826104979</v>
      </c>
      <c r="AJ111" s="306"/>
      <c r="AM111" s="340">
        <v>3.5995370370370369E-3</v>
      </c>
      <c r="AN111" s="341">
        <f t="shared" ref="AN111:AN121" si="248">DATE(2023,12,19) + AM111</f>
        <v>45279.003599537034</v>
      </c>
      <c r="AO111" s="342" t="s">
        <v>325</v>
      </c>
      <c r="AP111" s="342">
        <v>1.7000000000000001E-2</v>
      </c>
      <c r="AQ111" s="342">
        <v>2.5000000000000001E-2</v>
      </c>
      <c r="AR111" s="342">
        <v>2.5000000000000001E-2</v>
      </c>
      <c r="AS111" s="352">
        <v>80.899918307776659</v>
      </c>
      <c r="AT111" s="343">
        <f t="shared" si="185"/>
        <v>3235.9967323110664</v>
      </c>
      <c r="AU111" s="343">
        <f t="shared" si="186"/>
        <v>55.01194444928813</v>
      </c>
      <c r="AV111" s="343">
        <f t="shared" si="187"/>
        <v>3.1115353195298714</v>
      </c>
      <c r="AW111" s="343">
        <f t="shared" si="188"/>
        <v>3.3708299294906943</v>
      </c>
      <c r="AX111" s="343">
        <f t="shared" si="189"/>
        <v>51.900409129758259</v>
      </c>
      <c r="AY111" s="343">
        <f t="shared" si="190"/>
        <v>58.382774378778826</v>
      </c>
      <c r="BA111" s="340">
        <v>3.5995370370370369E-3</v>
      </c>
      <c r="BB111" s="341">
        <f t="shared" ref="BB111:BB121" si="249">DATE(2023,12,19) + BA111</f>
        <v>45279.003599537034</v>
      </c>
      <c r="BC111" s="342" t="s">
        <v>325</v>
      </c>
      <c r="BD111" s="342">
        <v>1.7000000000000001E-2</v>
      </c>
      <c r="BE111" s="342">
        <v>2.5000000000000001E-2</v>
      </c>
      <c r="BF111" s="342">
        <v>2.5000000000000001E-2</v>
      </c>
      <c r="BG111" s="352">
        <v>72.573992404752559</v>
      </c>
      <c r="BH111" s="343">
        <f t="shared" si="192"/>
        <v>2902.959696190102</v>
      </c>
      <c r="BI111" s="343">
        <f t="shared" si="193"/>
        <v>49.350314835231735</v>
      </c>
      <c r="BJ111" s="343">
        <f t="shared" si="194"/>
        <v>2.7913074001827907</v>
      </c>
      <c r="BK111" s="343">
        <f t="shared" si="195"/>
        <v>3.0239163501980233</v>
      </c>
      <c r="BL111" s="343">
        <f t="shared" si="196"/>
        <v>46.559007435048947</v>
      </c>
      <c r="BM111" s="343">
        <f t="shared" si="197"/>
        <v>52.374231185429757</v>
      </c>
      <c r="BO111">
        <v>52.847166590431257</v>
      </c>
      <c r="BP111" s="306">
        <f t="shared" si="236"/>
        <v>58.382774378778826</v>
      </c>
      <c r="BQ111" s="306">
        <f t="shared" si="237"/>
        <v>46.559007435048947</v>
      </c>
      <c r="BR111">
        <v>56.085350817786114</v>
      </c>
      <c r="BS111">
        <v>49.858073457488317</v>
      </c>
      <c r="BT111" s="306">
        <f t="shared" si="238"/>
        <v>2.2974235609927121</v>
      </c>
      <c r="BU111" s="306">
        <f t="shared" si="239"/>
        <v>3.2990660224393693</v>
      </c>
    </row>
    <row r="112" spans="1:149" x14ac:dyDescent="0.25">
      <c r="A112" s="322">
        <v>7.013888888888889E-3</v>
      </c>
      <c r="B112" s="339">
        <f>DATE(2023,12,19) + A112</f>
        <v>45279.007013888891</v>
      </c>
      <c r="C112" s="309" t="s">
        <v>321</v>
      </c>
      <c r="D112" s="309">
        <v>5.0000000000000001E-3</v>
      </c>
      <c r="E112" s="309">
        <v>7.0000000000000001E-3</v>
      </c>
      <c r="F112" s="309">
        <v>7.0000000000000001E-3</v>
      </c>
      <c r="G112" s="318">
        <v>37.857140539735873</v>
      </c>
      <c r="H112" s="309">
        <f t="shared" si="202"/>
        <v>5408.1629342479819</v>
      </c>
      <c r="I112" s="309">
        <f t="shared" si="234"/>
        <v>27.040814671239911</v>
      </c>
      <c r="J112" s="309">
        <f t="shared" si="203"/>
        <v>4.7321425674669841</v>
      </c>
      <c r="K112" s="309">
        <f t="shared" si="204"/>
        <v>6.3095234232893116</v>
      </c>
      <c r="L112" s="309">
        <f t="shared" si="205"/>
        <v>22.308672103772928</v>
      </c>
      <c r="M112" s="309">
        <f t="shared" si="206"/>
        <v>33.350338094529221</v>
      </c>
      <c r="O112" s="322">
        <v>7.013888888888889E-3</v>
      </c>
      <c r="P112" s="339">
        <f>DATE(2023,12,19) + O112</f>
        <v>45279.007013888891</v>
      </c>
      <c r="Q112" s="309" t="s">
        <v>321</v>
      </c>
      <c r="R112" s="309">
        <v>5.0000000000000001E-3</v>
      </c>
      <c r="S112" s="309">
        <v>7.0000000000000001E-3</v>
      </c>
      <c r="T112" s="309">
        <v>7.0000000000000001E-3</v>
      </c>
      <c r="U112" s="318">
        <v>28.23431837803858</v>
      </c>
      <c r="V112" s="309">
        <f t="shared" si="208"/>
        <v>4033.4740540055113</v>
      </c>
      <c r="W112" s="309">
        <f t="shared" si="235"/>
        <v>20.167370270027558</v>
      </c>
      <c r="X112" s="309">
        <f t="shared" si="209"/>
        <v>3.5292897972548225</v>
      </c>
      <c r="Y112" s="309">
        <f t="shared" si="210"/>
        <v>4.7057197296730964</v>
      </c>
      <c r="Z112" s="309">
        <f t="shared" si="211"/>
        <v>16.638080472772735</v>
      </c>
      <c r="AA112" s="309">
        <f t="shared" si="212"/>
        <v>24.873089999700653</v>
      </c>
      <c r="AC112">
        <v>24.057064594525599</v>
      </c>
      <c r="AD112">
        <f t="shared" si="213"/>
        <v>33.350338094529221</v>
      </c>
      <c r="AE112">
        <f t="shared" si="214"/>
        <v>16.638080472772735</v>
      </c>
      <c r="AF112">
        <v>29.670379666581574</v>
      </c>
      <c r="AG112">
        <v>19.847078290483619</v>
      </c>
      <c r="AH112" s="306">
        <f t="shared" si="215"/>
        <v>3.6799584279476463</v>
      </c>
      <c r="AI112" s="306">
        <f t="shared" si="216"/>
        <v>3.208997817710884</v>
      </c>
      <c r="AJ112" s="306"/>
      <c r="AM112" s="340">
        <v>7.013888888888889E-3</v>
      </c>
      <c r="AN112" s="341">
        <f t="shared" si="248"/>
        <v>45279.007013888891</v>
      </c>
      <c r="AO112" s="342" t="s">
        <v>325</v>
      </c>
      <c r="AP112" s="342">
        <v>1.2E-2</v>
      </c>
      <c r="AQ112" s="342">
        <v>2.5000000000000001E-2</v>
      </c>
      <c r="AR112" s="342">
        <v>2.5000000000000001E-2</v>
      </c>
      <c r="AS112" s="352">
        <v>80.899918307776659</v>
      </c>
      <c r="AT112" s="343">
        <f t="shared" si="185"/>
        <v>3235.9967323110664</v>
      </c>
      <c r="AU112" s="343">
        <f t="shared" si="186"/>
        <v>38.831960787732797</v>
      </c>
      <c r="AV112" s="343">
        <f t="shared" si="187"/>
        <v>3.1115353195298714</v>
      </c>
      <c r="AW112" s="343">
        <f t="shared" si="188"/>
        <v>3.3708299294906943</v>
      </c>
      <c r="AX112" s="343">
        <f t="shared" si="189"/>
        <v>35.720425468202926</v>
      </c>
      <c r="AY112" s="343">
        <f t="shared" si="190"/>
        <v>42.202790717223493</v>
      </c>
      <c r="BA112" s="340">
        <v>7.013888888888889E-3</v>
      </c>
      <c r="BB112" s="341">
        <f t="shared" si="249"/>
        <v>45279.007013888891</v>
      </c>
      <c r="BC112" s="342" t="s">
        <v>325</v>
      </c>
      <c r="BD112" s="342">
        <v>1.2E-2</v>
      </c>
      <c r="BE112" s="342">
        <v>2.5000000000000001E-2</v>
      </c>
      <c r="BF112" s="342">
        <v>2.5000000000000001E-2</v>
      </c>
      <c r="BG112" s="352">
        <v>72.573992404752559</v>
      </c>
      <c r="BH112" s="343">
        <f t="shared" si="192"/>
        <v>2902.959696190102</v>
      </c>
      <c r="BI112" s="343">
        <f t="shared" si="193"/>
        <v>34.835516354281225</v>
      </c>
      <c r="BJ112" s="343">
        <f t="shared" si="194"/>
        <v>2.7913074001827907</v>
      </c>
      <c r="BK112" s="343">
        <f t="shared" si="195"/>
        <v>3.0239163501980233</v>
      </c>
      <c r="BL112" s="343">
        <f t="shared" si="196"/>
        <v>32.044208954098437</v>
      </c>
      <c r="BM112" s="343">
        <f t="shared" si="197"/>
        <v>37.859432704479246</v>
      </c>
      <c r="BO112">
        <v>37.303882299127942</v>
      </c>
      <c r="BP112" s="306">
        <f t="shared" si="236"/>
        <v>42.202790717223493</v>
      </c>
      <c r="BQ112" s="306">
        <f t="shared" si="237"/>
        <v>32.044208954098437</v>
      </c>
      <c r="BR112">
        <v>40.542066526482799</v>
      </c>
      <c r="BS112">
        <v>34.314789166184994</v>
      </c>
      <c r="BT112" s="306">
        <f t="shared" si="238"/>
        <v>1.6607241907406944</v>
      </c>
      <c r="BU112" s="306">
        <f t="shared" si="239"/>
        <v>2.270580212086557</v>
      </c>
    </row>
    <row r="113" spans="1:73" x14ac:dyDescent="0.25">
      <c r="A113" s="322">
        <v>1.0520833333333333E-2</v>
      </c>
      <c r="B113" s="339">
        <f t="shared" ref="B113:B121" si="250">DATE(2023,12,19) + A113</f>
        <v>45279.010520833333</v>
      </c>
      <c r="C113" s="309" t="s">
        <v>321</v>
      </c>
      <c r="D113" s="309">
        <v>4.0000000000000001E-3</v>
      </c>
      <c r="E113" s="309">
        <v>7.0000000000000001E-3</v>
      </c>
      <c r="F113" s="309">
        <v>7.0000000000000001E-3</v>
      </c>
      <c r="G113" s="318">
        <v>37.857140539735873</v>
      </c>
      <c r="H113" s="309">
        <f t="shared" si="202"/>
        <v>5408.1629342479819</v>
      </c>
      <c r="I113" s="309">
        <f t="shared" si="234"/>
        <v>21.632651736991928</v>
      </c>
      <c r="J113" s="309">
        <f t="shared" si="203"/>
        <v>4.7321425674669841</v>
      </c>
      <c r="K113" s="309">
        <f t="shared" si="204"/>
        <v>6.3095234232893116</v>
      </c>
      <c r="L113" s="309">
        <f t="shared" si="205"/>
        <v>16.900509169524945</v>
      </c>
      <c r="M113" s="309">
        <f t="shared" si="206"/>
        <v>27.942175160281238</v>
      </c>
      <c r="O113" s="322">
        <v>1.0520833333333333E-2</v>
      </c>
      <c r="P113" s="339">
        <f t="shared" ref="P113:P121" si="251">DATE(2023,12,19) + O113</f>
        <v>45279.010520833333</v>
      </c>
      <c r="Q113" s="309" t="s">
        <v>321</v>
      </c>
      <c r="R113" s="309">
        <v>4.0000000000000001E-3</v>
      </c>
      <c r="S113" s="309">
        <v>7.0000000000000001E-3</v>
      </c>
      <c r="T113" s="309">
        <v>7.0000000000000001E-3</v>
      </c>
      <c r="U113" s="318">
        <v>28.23431837803858</v>
      </c>
      <c r="V113" s="309">
        <f t="shared" si="208"/>
        <v>4033.4740540055113</v>
      </c>
      <c r="W113" s="309">
        <f t="shared" si="235"/>
        <v>16.133896216022045</v>
      </c>
      <c r="X113" s="309">
        <f t="shared" si="209"/>
        <v>3.5292897972548225</v>
      </c>
      <c r="Y113" s="309">
        <f t="shared" si="210"/>
        <v>4.7057197296730964</v>
      </c>
      <c r="Z113" s="309">
        <f t="shared" si="211"/>
        <v>12.604606418767222</v>
      </c>
      <c r="AA113" s="309">
        <f t="shared" si="212"/>
        <v>20.83961594569514</v>
      </c>
      <c r="AC113">
        <v>19.245651675620479</v>
      </c>
      <c r="AD113">
        <f t="shared" si="213"/>
        <v>27.942175160281238</v>
      </c>
      <c r="AE113">
        <f t="shared" si="214"/>
        <v>12.604606418767222</v>
      </c>
      <c r="AF113">
        <v>24.858966747676455</v>
      </c>
      <c r="AG113">
        <v>15.035665371578499</v>
      </c>
      <c r="AH113" s="306">
        <f t="shared" si="215"/>
        <v>3.0832084126047832</v>
      </c>
      <c r="AI113" s="306">
        <f t="shared" si="216"/>
        <v>2.4310589528112772</v>
      </c>
      <c r="AJ113" s="306"/>
      <c r="AM113" s="340">
        <v>1.0520833333333333E-2</v>
      </c>
      <c r="AN113" s="341">
        <f t="shared" si="248"/>
        <v>45279.010520833333</v>
      </c>
      <c r="AO113" s="342" t="s">
        <v>325</v>
      </c>
      <c r="AP113" s="342">
        <v>1.2E-2</v>
      </c>
      <c r="AQ113" s="342">
        <v>2.5000000000000001E-2</v>
      </c>
      <c r="AR113" s="342">
        <v>2.5000000000000001E-2</v>
      </c>
      <c r="AS113" s="352">
        <v>80.899918307776659</v>
      </c>
      <c r="AT113" s="343">
        <f t="shared" si="185"/>
        <v>3235.9967323110664</v>
      </c>
      <c r="AU113" s="343">
        <f t="shared" si="186"/>
        <v>38.831960787732797</v>
      </c>
      <c r="AV113" s="343">
        <f t="shared" si="187"/>
        <v>3.1115353195298714</v>
      </c>
      <c r="AW113" s="343">
        <f t="shared" si="188"/>
        <v>3.3708299294906943</v>
      </c>
      <c r="AX113" s="343">
        <f t="shared" si="189"/>
        <v>35.720425468202926</v>
      </c>
      <c r="AY113" s="343">
        <f t="shared" si="190"/>
        <v>42.202790717223493</v>
      </c>
      <c r="BA113" s="340">
        <v>1.0520833333333333E-2</v>
      </c>
      <c r="BB113" s="341">
        <f t="shared" si="249"/>
        <v>45279.010520833333</v>
      </c>
      <c r="BC113" s="342" t="s">
        <v>325</v>
      </c>
      <c r="BD113" s="342">
        <v>1.2E-2</v>
      </c>
      <c r="BE113" s="342">
        <v>2.5000000000000001E-2</v>
      </c>
      <c r="BF113" s="342">
        <v>2.5000000000000001E-2</v>
      </c>
      <c r="BG113" s="352">
        <v>72.573992404752559</v>
      </c>
      <c r="BH113" s="343">
        <f t="shared" si="192"/>
        <v>2902.959696190102</v>
      </c>
      <c r="BI113" s="343">
        <f t="shared" si="193"/>
        <v>34.835516354281225</v>
      </c>
      <c r="BJ113" s="343">
        <f t="shared" si="194"/>
        <v>2.7913074001827907</v>
      </c>
      <c r="BK113" s="343">
        <f t="shared" si="195"/>
        <v>3.0239163501980233</v>
      </c>
      <c r="BL113" s="343">
        <f t="shared" si="196"/>
        <v>32.044208954098437</v>
      </c>
      <c r="BM113" s="343">
        <f t="shared" si="197"/>
        <v>37.859432704479246</v>
      </c>
      <c r="BO113">
        <v>37.303882299127942</v>
      </c>
      <c r="BP113" s="306">
        <f t="shared" si="236"/>
        <v>42.202790717223493</v>
      </c>
      <c r="BQ113" s="306">
        <f t="shared" si="237"/>
        <v>32.044208954098437</v>
      </c>
      <c r="BR113">
        <v>40.542066526482799</v>
      </c>
      <c r="BS113">
        <v>34.314789166184994</v>
      </c>
      <c r="BT113" s="306">
        <f t="shared" si="238"/>
        <v>1.6607241907406944</v>
      </c>
      <c r="BU113" s="306">
        <f t="shared" si="239"/>
        <v>2.270580212086557</v>
      </c>
    </row>
    <row r="114" spans="1:73" x14ac:dyDescent="0.25">
      <c r="A114" s="322">
        <v>1.3958333333333335E-2</v>
      </c>
      <c r="B114" s="339">
        <f t="shared" si="250"/>
        <v>45279.013958333337</v>
      </c>
      <c r="C114" s="309" t="s">
        <v>321</v>
      </c>
      <c r="D114" s="309">
        <v>4.0000000000000001E-3</v>
      </c>
      <c r="E114" s="309">
        <v>7.0000000000000001E-3</v>
      </c>
      <c r="F114" s="309">
        <v>7.0000000000000001E-3</v>
      </c>
      <c r="G114" s="318">
        <v>37.857140539735873</v>
      </c>
      <c r="H114" s="309">
        <f t="shared" si="202"/>
        <v>5408.1629342479819</v>
      </c>
      <c r="I114" s="309">
        <f t="shared" si="234"/>
        <v>21.632651736991928</v>
      </c>
      <c r="J114" s="309">
        <f t="shared" si="203"/>
        <v>4.7321425674669841</v>
      </c>
      <c r="K114" s="309">
        <f t="shared" si="204"/>
        <v>6.3095234232893116</v>
      </c>
      <c r="L114" s="309">
        <f t="shared" si="205"/>
        <v>16.900509169524945</v>
      </c>
      <c r="M114" s="309">
        <f t="shared" si="206"/>
        <v>27.942175160281238</v>
      </c>
      <c r="O114" s="322">
        <v>1.3958333333333335E-2</v>
      </c>
      <c r="P114" s="339">
        <f t="shared" si="251"/>
        <v>45279.013958333337</v>
      </c>
      <c r="Q114" s="309" t="s">
        <v>321</v>
      </c>
      <c r="R114" s="309">
        <v>4.0000000000000001E-3</v>
      </c>
      <c r="S114" s="309">
        <v>7.0000000000000001E-3</v>
      </c>
      <c r="T114" s="309">
        <v>7.0000000000000001E-3</v>
      </c>
      <c r="U114" s="318">
        <v>28.23431837803858</v>
      </c>
      <c r="V114" s="309">
        <f t="shared" si="208"/>
        <v>4033.4740540055113</v>
      </c>
      <c r="W114" s="309">
        <f t="shared" si="235"/>
        <v>16.133896216022045</v>
      </c>
      <c r="X114" s="309">
        <f t="shared" si="209"/>
        <v>3.5292897972548225</v>
      </c>
      <c r="Y114" s="309">
        <f t="shared" si="210"/>
        <v>4.7057197296730964</v>
      </c>
      <c r="Z114" s="309">
        <f t="shared" si="211"/>
        <v>12.604606418767222</v>
      </c>
      <c r="AA114" s="309">
        <f t="shared" si="212"/>
        <v>20.83961594569514</v>
      </c>
      <c r="AC114">
        <v>19.245651675620479</v>
      </c>
      <c r="AD114">
        <f t="shared" si="213"/>
        <v>27.942175160281238</v>
      </c>
      <c r="AE114">
        <f t="shared" si="214"/>
        <v>12.604606418767222</v>
      </c>
      <c r="AF114">
        <v>24.858966747676455</v>
      </c>
      <c r="AG114">
        <v>15.035665371578499</v>
      </c>
      <c r="AH114" s="306">
        <f t="shared" si="215"/>
        <v>3.0832084126047832</v>
      </c>
      <c r="AI114" s="306">
        <f t="shared" si="216"/>
        <v>2.4310589528112772</v>
      </c>
      <c r="AJ114" s="306"/>
      <c r="AM114" s="340">
        <v>1.3958333333333335E-2</v>
      </c>
      <c r="AN114" s="341">
        <f t="shared" si="248"/>
        <v>45279.013958333337</v>
      </c>
      <c r="AO114" s="342" t="s">
        <v>325</v>
      </c>
      <c r="AP114" s="342">
        <v>1.4E-2</v>
      </c>
      <c r="AQ114" s="342">
        <v>2.5000000000000001E-2</v>
      </c>
      <c r="AR114" s="342">
        <v>2.5000000000000001E-2</v>
      </c>
      <c r="AS114" s="352">
        <v>80.899918307776659</v>
      </c>
      <c r="AT114" s="343">
        <f t="shared" si="185"/>
        <v>3235.9967323110664</v>
      </c>
      <c r="AU114" s="343">
        <f t="shared" si="186"/>
        <v>45.303954252354927</v>
      </c>
      <c r="AV114" s="343">
        <f t="shared" si="187"/>
        <v>3.1115353195298714</v>
      </c>
      <c r="AW114" s="343">
        <f t="shared" si="188"/>
        <v>3.3708299294906943</v>
      </c>
      <c r="AX114" s="343">
        <f t="shared" si="189"/>
        <v>42.192418932825056</v>
      </c>
      <c r="AY114" s="343">
        <f t="shared" si="190"/>
        <v>48.674784181845624</v>
      </c>
      <c r="BA114" s="340">
        <v>1.3958333333333335E-2</v>
      </c>
      <c r="BB114" s="341">
        <f t="shared" si="249"/>
        <v>45279.013958333337</v>
      </c>
      <c r="BC114" s="342" t="s">
        <v>325</v>
      </c>
      <c r="BD114" s="342">
        <v>1.4E-2</v>
      </c>
      <c r="BE114" s="342">
        <v>2.5000000000000001E-2</v>
      </c>
      <c r="BF114" s="342">
        <v>2.5000000000000001E-2</v>
      </c>
      <c r="BG114" s="352">
        <v>72.573992404752559</v>
      </c>
      <c r="BH114" s="343">
        <f t="shared" si="192"/>
        <v>2902.959696190102</v>
      </c>
      <c r="BI114" s="343">
        <f t="shared" si="193"/>
        <v>40.641435746661429</v>
      </c>
      <c r="BJ114" s="343">
        <f t="shared" si="194"/>
        <v>2.7913074001827907</v>
      </c>
      <c r="BK114" s="343">
        <f t="shared" si="195"/>
        <v>3.0239163501980233</v>
      </c>
      <c r="BL114" s="343">
        <f t="shared" si="196"/>
        <v>37.850128346478641</v>
      </c>
      <c r="BM114" s="343">
        <f t="shared" si="197"/>
        <v>43.665352096859451</v>
      </c>
      <c r="BO114">
        <v>43.521196015649267</v>
      </c>
      <c r="BP114" s="306">
        <f t="shared" si="236"/>
        <v>48.674784181845624</v>
      </c>
      <c r="BQ114" s="306">
        <f t="shared" si="237"/>
        <v>37.850128346478641</v>
      </c>
      <c r="BR114">
        <v>46.759380243004124</v>
      </c>
      <c r="BS114">
        <v>40.532102882706326</v>
      </c>
      <c r="BT114" s="306">
        <f t="shared" si="238"/>
        <v>1.9154039388415001</v>
      </c>
      <c r="BU114" s="306">
        <f t="shared" si="239"/>
        <v>2.6819745362276848</v>
      </c>
    </row>
    <row r="115" spans="1:73" x14ac:dyDescent="0.25">
      <c r="A115" s="322">
        <v>1.7488425925925925E-2</v>
      </c>
      <c r="B115" s="339">
        <f t="shared" si="250"/>
        <v>45279.017488425925</v>
      </c>
      <c r="C115" s="309" t="s">
        <v>321</v>
      </c>
      <c r="D115" s="309">
        <v>7.0000000000000001E-3</v>
      </c>
      <c r="E115" s="309">
        <v>7.0000000000000001E-3</v>
      </c>
      <c r="F115" s="309">
        <v>7.0000000000000001E-3</v>
      </c>
      <c r="G115" s="318">
        <v>37.857140539735873</v>
      </c>
      <c r="H115" s="309">
        <f t="shared" si="202"/>
        <v>5408.1629342479819</v>
      </c>
      <c r="I115" s="309">
        <f t="shared" si="234"/>
        <v>37.857140539735873</v>
      </c>
      <c r="J115" s="309">
        <f t="shared" si="203"/>
        <v>4.7321425674669841</v>
      </c>
      <c r="K115" s="309">
        <f t="shared" si="204"/>
        <v>6.3095234232893116</v>
      </c>
      <c r="L115" s="309">
        <f t="shared" si="205"/>
        <v>33.124997972268886</v>
      </c>
      <c r="M115" s="309">
        <f t="shared" si="206"/>
        <v>44.166663963025186</v>
      </c>
      <c r="O115" s="322">
        <v>1.7488425925925925E-2</v>
      </c>
      <c r="P115" s="339">
        <f t="shared" si="251"/>
        <v>45279.017488425925</v>
      </c>
      <c r="Q115" s="309" t="s">
        <v>321</v>
      </c>
      <c r="R115" s="309">
        <v>7.0000000000000001E-3</v>
      </c>
      <c r="S115" s="309">
        <v>7.0000000000000001E-3</v>
      </c>
      <c r="T115" s="309">
        <v>7.0000000000000001E-3</v>
      </c>
      <c r="U115" s="318">
        <v>28.23431837803858</v>
      </c>
      <c r="V115" s="309">
        <f t="shared" si="208"/>
        <v>4033.4740540055113</v>
      </c>
      <c r="W115" s="309">
        <f t="shared" si="235"/>
        <v>28.23431837803858</v>
      </c>
      <c r="X115" s="309">
        <f t="shared" si="209"/>
        <v>3.5292897972548225</v>
      </c>
      <c r="Y115" s="309">
        <f t="shared" si="210"/>
        <v>4.7057197296730964</v>
      </c>
      <c r="Z115" s="309">
        <f t="shared" si="211"/>
        <v>24.705028580783758</v>
      </c>
      <c r="AA115" s="309">
        <f t="shared" si="212"/>
        <v>32.940038107711679</v>
      </c>
      <c r="AC115">
        <v>33.679890432335839</v>
      </c>
      <c r="AD115">
        <f t="shared" si="213"/>
        <v>44.166663963025186</v>
      </c>
      <c r="AE115">
        <f t="shared" si="214"/>
        <v>24.705028580783758</v>
      </c>
      <c r="AF115">
        <v>39.293205504391814</v>
      </c>
      <c r="AG115">
        <v>29.469904128293859</v>
      </c>
      <c r="AH115" s="306">
        <f t="shared" si="215"/>
        <v>4.8734584586333725</v>
      </c>
      <c r="AI115" s="306">
        <f t="shared" si="216"/>
        <v>4.7648755475101012</v>
      </c>
      <c r="AJ115" s="306"/>
      <c r="AM115" s="340">
        <v>1.7488425925925925E-2</v>
      </c>
      <c r="AN115" s="341">
        <f t="shared" si="248"/>
        <v>45279.017488425925</v>
      </c>
      <c r="AO115" s="342" t="s">
        <v>325</v>
      </c>
      <c r="AP115" s="342">
        <v>1.4E-2</v>
      </c>
      <c r="AQ115" s="342">
        <v>2.5000000000000001E-2</v>
      </c>
      <c r="AR115" s="342">
        <v>2.5000000000000001E-2</v>
      </c>
      <c r="AS115" s="352">
        <v>80.899918307776659</v>
      </c>
      <c r="AT115" s="343">
        <f t="shared" si="185"/>
        <v>3235.9967323110664</v>
      </c>
      <c r="AU115" s="343">
        <f t="shared" si="186"/>
        <v>45.303954252354927</v>
      </c>
      <c r="AV115" s="343">
        <f t="shared" si="187"/>
        <v>3.1115353195298714</v>
      </c>
      <c r="AW115" s="343">
        <f t="shared" si="188"/>
        <v>3.3708299294906943</v>
      </c>
      <c r="AX115" s="343">
        <f t="shared" si="189"/>
        <v>42.192418932825056</v>
      </c>
      <c r="AY115" s="343">
        <f t="shared" si="190"/>
        <v>48.674784181845624</v>
      </c>
      <c r="BA115" s="340">
        <v>1.7488425925925925E-2</v>
      </c>
      <c r="BB115" s="341">
        <f t="shared" si="249"/>
        <v>45279.017488425925</v>
      </c>
      <c r="BC115" s="342" t="s">
        <v>325</v>
      </c>
      <c r="BD115" s="342">
        <v>1.4E-2</v>
      </c>
      <c r="BE115" s="342">
        <v>2.5000000000000001E-2</v>
      </c>
      <c r="BF115" s="342">
        <v>2.5000000000000001E-2</v>
      </c>
      <c r="BG115" s="352">
        <v>72.573992404752559</v>
      </c>
      <c r="BH115" s="343">
        <f t="shared" si="192"/>
        <v>2902.959696190102</v>
      </c>
      <c r="BI115" s="343">
        <f t="shared" si="193"/>
        <v>40.641435746661429</v>
      </c>
      <c r="BJ115" s="343">
        <f t="shared" si="194"/>
        <v>2.7913074001827907</v>
      </c>
      <c r="BK115" s="343">
        <f t="shared" si="195"/>
        <v>3.0239163501980233</v>
      </c>
      <c r="BL115" s="343">
        <f t="shared" si="196"/>
        <v>37.850128346478641</v>
      </c>
      <c r="BM115" s="343">
        <f t="shared" si="197"/>
        <v>43.665352096859451</v>
      </c>
      <c r="BO115">
        <v>43.521196015649267</v>
      </c>
      <c r="BP115" s="306">
        <f t="shared" si="236"/>
        <v>48.674784181845624</v>
      </c>
      <c r="BQ115" s="306">
        <f t="shared" si="237"/>
        <v>37.850128346478641</v>
      </c>
      <c r="BR115">
        <v>46.759380243004124</v>
      </c>
      <c r="BS115">
        <v>40.532102882706326</v>
      </c>
      <c r="BT115" s="306">
        <f t="shared" si="238"/>
        <v>1.9154039388415001</v>
      </c>
      <c r="BU115" s="306">
        <f t="shared" si="239"/>
        <v>2.6819745362276848</v>
      </c>
    </row>
    <row r="116" spans="1:73" x14ac:dyDescent="0.25">
      <c r="A116" s="322">
        <v>2.0925925925925928E-2</v>
      </c>
      <c r="B116" s="339">
        <f t="shared" si="250"/>
        <v>45279.020925925928</v>
      </c>
      <c r="C116" s="309" t="s">
        <v>321</v>
      </c>
      <c r="D116" s="309">
        <v>5.0000000000000001E-3</v>
      </c>
      <c r="E116" s="309">
        <v>7.0000000000000001E-3</v>
      </c>
      <c r="F116" s="309">
        <v>7.0000000000000001E-3</v>
      </c>
      <c r="G116" s="318">
        <v>37.857140539735873</v>
      </c>
      <c r="H116" s="309">
        <f t="shared" si="202"/>
        <v>5408.1629342479819</v>
      </c>
      <c r="I116" s="309">
        <f t="shared" si="234"/>
        <v>27.040814671239911</v>
      </c>
      <c r="J116" s="309">
        <f t="shared" si="203"/>
        <v>4.7321425674669841</v>
      </c>
      <c r="K116" s="309">
        <f t="shared" si="204"/>
        <v>6.3095234232893116</v>
      </c>
      <c r="L116" s="309">
        <f t="shared" si="205"/>
        <v>22.308672103772928</v>
      </c>
      <c r="M116" s="309">
        <f t="shared" si="206"/>
        <v>33.350338094529221</v>
      </c>
      <c r="O116" s="322">
        <v>2.0925925925925928E-2</v>
      </c>
      <c r="P116" s="339">
        <f t="shared" si="251"/>
        <v>45279.020925925928</v>
      </c>
      <c r="Q116" s="309" t="s">
        <v>321</v>
      </c>
      <c r="R116" s="309">
        <v>5.0000000000000001E-3</v>
      </c>
      <c r="S116" s="309">
        <v>7.0000000000000001E-3</v>
      </c>
      <c r="T116" s="309">
        <v>7.0000000000000001E-3</v>
      </c>
      <c r="U116" s="318">
        <v>28.23431837803858</v>
      </c>
      <c r="V116" s="309">
        <f t="shared" si="208"/>
        <v>4033.4740540055113</v>
      </c>
      <c r="W116" s="309">
        <f t="shared" si="235"/>
        <v>20.167370270027558</v>
      </c>
      <c r="X116" s="309">
        <f t="shared" si="209"/>
        <v>3.5292897972548225</v>
      </c>
      <c r="Y116" s="309">
        <f t="shared" si="210"/>
        <v>4.7057197296730964</v>
      </c>
      <c r="Z116" s="309">
        <f t="shared" si="211"/>
        <v>16.638080472772735</v>
      </c>
      <c r="AA116" s="309">
        <f t="shared" si="212"/>
        <v>24.873089999700653</v>
      </c>
      <c r="AC116">
        <v>24.057064594525599</v>
      </c>
      <c r="AD116">
        <f t="shared" si="213"/>
        <v>33.350338094529221</v>
      </c>
      <c r="AE116">
        <f t="shared" si="214"/>
        <v>16.638080472772735</v>
      </c>
      <c r="AF116">
        <v>29.670379666581574</v>
      </c>
      <c r="AG116">
        <v>19.847078290483619</v>
      </c>
      <c r="AH116" s="306">
        <f t="shared" si="215"/>
        <v>3.6799584279476463</v>
      </c>
      <c r="AI116" s="306">
        <f t="shared" si="216"/>
        <v>3.208997817710884</v>
      </c>
      <c r="AJ116" s="306"/>
      <c r="AM116" s="340">
        <v>2.0925925925925928E-2</v>
      </c>
      <c r="AN116" s="341">
        <f t="shared" si="248"/>
        <v>45279.020925925928</v>
      </c>
      <c r="AO116" s="342" t="s">
        <v>325</v>
      </c>
      <c r="AP116" s="342">
        <v>1.2E-2</v>
      </c>
      <c r="AQ116" s="342">
        <v>2.5000000000000001E-2</v>
      </c>
      <c r="AR116" s="342">
        <v>2.5000000000000001E-2</v>
      </c>
      <c r="AS116" s="352">
        <v>80.899918307776659</v>
      </c>
      <c r="AT116" s="343">
        <f t="shared" si="185"/>
        <v>3235.9967323110664</v>
      </c>
      <c r="AU116" s="343">
        <f t="shared" si="186"/>
        <v>38.831960787732797</v>
      </c>
      <c r="AV116" s="343">
        <f t="shared" si="187"/>
        <v>3.1115353195298714</v>
      </c>
      <c r="AW116" s="343">
        <f t="shared" si="188"/>
        <v>3.3708299294906943</v>
      </c>
      <c r="AX116" s="343">
        <f t="shared" si="189"/>
        <v>35.720425468202926</v>
      </c>
      <c r="AY116" s="343">
        <f t="shared" si="190"/>
        <v>42.202790717223493</v>
      </c>
      <c r="BA116" s="340">
        <v>2.0925925925925928E-2</v>
      </c>
      <c r="BB116" s="341">
        <f t="shared" si="249"/>
        <v>45279.020925925928</v>
      </c>
      <c r="BC116" s="342" t="s">
        <v>325</v>
      </c>
      <c r="BD116" s="342">
        <v>1.2E-2</v>
      </c>
      <c r="BE116" s="342">
        <v>2.5000000000000001E-2</v>
      </c>
      <c r="BF116" s="342">
        <v>2.5000000000000001E-2</v>
      </c>
      <c r="BG116" s="352">
        <v>72.573992404752559</v>
      </c>
      <c r="BH116" s="343">
        <f t="shared" si="192"/>
        <v>2902.959696190102</v>
      </c>
      <c r="BI116" s="343">
        <f t="shared" si="193"/>
        <v>34.835516354281225</v>
      </c>
      <c r="BJ116" s="343">
        <f t="shared" si="194"/>
        <v>2.7913074001827907</v>
      </c>
      <c r="BK116" s="343">
        <f t="shared" si="195"/>
        <v>3.0239163501980233</v>
      </c>
      <c r="BL116" s="343">
        <f t="shared" si="196"/>
        <v>32.044208954098437</v>
      </c>
      <c r="BM116" s="343">
        <f t="shared" si="197"/>
        <v>37.859432704479246</v>
      </c>
      <c r="BO116">
        <v>37.303882299127942</v>
      </c>
      <c r="BP116" s="306">
        <f t="shared" si="236"/>
        <v>42.202790717223493</v>
      </c>
      <c r="BQ116" s="306">
        <f t="shared" si="237"/>
        <v>32.044208954098437</v>
      </c>
      <c r="BR116">
        <v>40.542066526482799</v>
      </c>
      <c r="BS116">
        <v>34.314789166184994</v>
      </c>
      <c r="BT116" s="306">
        <f t="shared" si="238"/>
        <v>1.6607241907406944</v>
      </c>
      <c r="BU116" s="306">
        <f t="shared" si="239"/>
        <v>2.270580212086557</v>
      </c>
    </row>
    <row r="117" spans="1:73" x14ac:dyDescent="0.25">
      <c r="A117" s="322">
        <v>2.4375000000000004E-2</v>
      </c>
      <c r="B117" s="339">
        <f t="shared" si="250"/>
        <v>45279.024375000001</v>
      </c>
      <c r="C117" s="309" t="s">
        <v>321</v>
      </c>
      <c r="D117" s="309">
        <v>6.0000000000000001E-3</v>
      </c>
      <c r="E117" s="309">
        <v>7.0000000000000001E-3</v>
      </c>
      <c r="F117" s="309">
        <v>7.0000000000000001E-3</v>
      </c>
      <c r="G117" s="318">
        <v>37.857140539735873</v>
      </c>
      <c r="H117" s="309">
        <f t="shared" si="202"/>
        <v>5408.1629342479819</v>
      </c>
      <c r="I117" s="309">
        <f t="shared" si="234"/>
        <v>32.44897760548789</v>
      </c>
      <c r="J117" s="309">
        <f t="shared" si="203"/>
        <v>4.7321425674669841</v>
      </c>
      <c r="K117" s="309">
        <f t="shared" si="204"/>
        <v>6.3095234232893116</v>
      </c>
      <c r="L117" s="309">
        <f t="shared" si="205"/>
        <v>27.716835038020907</v>
      </c>
      <c r="M117" s="309">
        <f t="shared" si="206"/>
        <v>38.758501028777204</v>
      </c>
      <c r="O117" s="322">
        <v>2.4375000000000004E-2</v>
      </c>
      <c r="P117" s="339">
        <f t="shared" si="251"/>
        <v>45279.024375000001</v>
      </c>
      <c r="Q117" s="309" t="s">
        <v>321</v>
      </c>
      <c r="R117" s="309">
        <v>6.0000000000000001E-3</v>
      </c>
      <c r="S117" s="309">
        <v>7.0000000000000001E-3</v>
      </c>
      <c r="T117" s="309">
        <v>7.0000000000000001E-3</v>
      </c>
      <c r="U117" s="318">
        <v>28.23431837803858</v>
      </c>
      <c r="V117" s="309">
        <f t="shared" si="208"/>
        <v>4033.4740540055113</v>
      </c>
      <c r="W117" s="309">
        <f t="shared" si="235"/>
        <v>24.200844324033067</v>
      </c>
      <c r="X117" s="309">
        <f t="shared" si="209"/>
        <v>3.5292897972548225</v>
      </c>
      <c r="Y117" s="309">
        <f t="shared" si="210"/>
        <v>4.7057197296730964</v>
      </c>
      <c r="Z117" s="309">
        <f t="shared" si="211"/>
        <v>20.671554526778245</v>
      </c>
      <c r="AA117" s="309">
        <f t="shared" si="212"/>
        <v>28.906564053706163</v>
      </c>
      <c r="AC117">
        <v>28.868477513430722</v>
      </c>
      <c r="AD117">
        <f t="shared" si="213"/>
        <v>38.758501028777204</v>
      </c>
      <c r="AE117">
        <f t="shared" si="214"/>
        <v>20.671554526778245</v>
      </c>
      <c r="AF117">
        <v>34.481792585486694</v>
      </c>
      <c r="AG117">
        <v>24.658491209388743</v>
      </c>
      <c r="AH117" s="306">
        <f t="shared" si="215"/>
        <v>4.2767084432905094</v>
      </c>
      <c r="AI117" s="306">
        <f t="shared" si="216"/>
        <v>3.9869366826104979</v>
      </c>
      <c r="AJ117" s="306"/>
      <c r="AM117" s="340">
        <v>2.4375000000000004E-2</v>
      </c>
      <c r="AN117" s="341">
        <f t="shared" si="248"/>
        <v>45279.024375000001</v>
      </c>
      <c r="AO117" s="342" t="s">
        <v>325</v>
      </c>
      <c r="AP117" s="342">
        <v>8.9999999999999993E-3</v>
      </c>
      <c r="AQ117" s="342">
        <v>2.5000000000000001E-2</v>
      </c>
      <c r="AR117" s="342">
        <v>2.5000000000000001E-2</v>
      </c>
      <c r="AS117" s="352">
        <v>80.899918307776659</v>
      </c>
      <c r="AT117" s="343">
        <f t="shared" si="185"/>
        <v>3235.9967323110664</v>
      </c>
      <c r="AU117" s="343">
        <f t="shared" si="186"/>
        <v>29.123970590799594</v>
      </c>
      <c r="AV117" s="343">
        <f t="shared" si="187"/>
        <v>3.1115353195298714</v>
      </c>
      <c r="AW117" s="343">
        <f t="shared" si="188"/>
        <v>3.3708299294906943</v>
      </c>
      <c r="AX117" s="343">
        <f t="shared" si="189"/>
        <v>26.012435271269723</v>
      </c>
      <c r="AY117" s="343">
        <f t="shared" si="190"/>
        <v>32.494800520290291</v>
      </c>
      <c r="BA117" s="340">
        <v>2.4375000000000004E-2</v>
      </c>
      <c r="BB117" s="341">
        <f t="shared" si="249"/>
        <v>45279.024375000001</v>
      </c>
      <c r="BC117" s="342" t="s">
        <v>325</v>
      </c>
      <c r="BD117" s="342">
        <v>8.9999999999999993E-3</v>
      </c>
      <c r="BE117" s="342">
        <v>2.5000000000000001E-2</v>
      </c>
      <c r="BF117" s="342">
        <v>2.5000000000000001E-2</v>
      </c>
      <c r="BG117" s="352">
        <v>72.573992404752559</v>
      </c>
      <c r="BH117" s="343">
        <f t="shared" si="192"/>
        <v>2902.959696190102</v>
      </c>
      <c r="BI117" s="343">
        <f t="shared" si="193"/>
        <v>26.126637265710915</v>
      </c>
      <c r="BJ117" s="343">
        <f t="shared" si="194"/>
        <v>2.7913074001827907</v>
      </c>
      <c r="BK117" s="343">
        <f t="shared" si="195"/>
        <v>3.0239163501980233</v>
      </c>
      <c r="BL117" s="343">
        <f t="shared" si="196"/>
        <v>23.335329865528124</v>
      </c>
      <c r="BM117" s="343">
        <f t="shared" si="197"/>
        <v>29.15055361590894</v>
      </c>
      <c r="BO117">
        <v>27.977911724345955</v>
      </c>
      <c r="BP117" s="306">
        <f t="shared" si="236"/>
        <v>32.494800520290291</v>
      </c>
      <c r="BQ117" s="306">
        <f t="shared" si="237"/>
        <v>23.335329865528124</v>
      </c>
      <c r="BR117">
        <v>31.216095951700812</v>
      </c>
      <c r="BS117">
        <v>24.98881859140301</v>
      </c>
      <c r="BT117" s="306">
        <f t="shared" si="238"/>
        <v>1.2787045685894789</v>
      </c>
      <c r="BU117" s="306">
        <f t="shared" si="239"/>
        <v>1.6534887258748867</v>
      </c>
    </row>
    <row r="118" spans="1:73" x14ac:dyDescent="0.25">
      <c r="A118" s="322">
        <v>2.7858796296296298E-2</v>
      </c>
      <c r="B118" s="339">
        <f t="shared" si="250"/>
        <v>45279.027858796297</v>
      </c>
      <c r="C118" s="309" t="s">
        <v>321</v>
      </c>
      <c r="D118" s="309">
        <v>5.0000000000000001E-3</v>
      </c>
      <c r="E118" s="309">
        <v>7.0000000000000001E-3</v>
      </c>
      <c r="F118" s="309">
        <v>7.0000000000000001E-3</v>
      </c>
      <c r="G118" s="318">
        <v>37.857140539735873</v>
      </c>
      <c r="H118" s="309">
        <f t="shared" si="202"/>
        <v>5408.1629342479819</v>
      </c>
      <c r="I118" s="309">
        <f t="shared" si="234"/>
        <v>27.040814671239911</v>
      </c>
      <c r="J118" s="309">
        <f t="shared" si="203"/>
        <v>4.7321425674669841</v>
      </c>
      <c r="K118" s="309">
        <f t="shared" si="204"/>
        <v>6.3095234232893116</v>
      </c>
      <c r="L118" s="309">
        <f t="shared" si="205"/>
        <v>22.308672103772928</v>
      </c>
      <c r="M118" s="309">
        <f t="shared" si="206"/>
        <v>33.350338094529221</v>
      </c>
      <c r="O118" s="322">
        <v>2.7858796296296298E-2</v>
      </c>
      <c r="P118" s="339">
        <f t="shared" si="251"/>
        <v>45279.027858796297</v>
      </c>
      <c r="Q118" s="309" t="s">
        <v>321</v>
      </c>
      <c r="R118" s="309">
        <v>5.0000000000000001E-3</v>
      </c>
      <c r="S118" s="309">
        <v>7.0000000000000001E-3</v>
      </c>
      <c r="T118" s="309">
        <v>7.0000000000000001E-3</v>
      </c>
      <c r="U118" s="318">
        <v>28.23431837803858</v>
      </c>
      <c r="V118" s="309">
        <f t="shared" si="208"/>
        <v>4033.4740540055113</v>
      </c>
      <c r="W118" s="309">
        <f t="shared" si="235"/>
        <v>20.167370270027558</v>
      </c>
      <c r="X118" s="309">
        <f t="shared" si="209"/>
        <v>3.5292897972548225</v>
      </c>
      <c r="Y118" s="309">
        <f t="shared" si="210"/>
        <v>4.7057197296730964</v>
      </c>
      <c r="Z118" s="309">
        <f t="shared" si="211"/>
        <v>16.638080472772735</v>
      </c>
      <c r="AA118" s="309">
        <f t="shared" si="212"/>
        <v>24.873089999700653</v>
      </c>
      <c r="AC118">
        <v>24.057064594525599</v>
      </c>
      <c r="AD118">
        <f t="shared" si="213"/>
        <v>33.350338094529221</v>
      </c>
      <c r="AE118">
        <f t="shared" si="214"/>
        <v>16.638080472772735</v>
      </c>
      <c r="AF118">
        <v>29.670379666581574</v>
      </c>
      <c r="AG118">
        <v>19.847078290483619</v>
      </c>
      <c r="AH118" s="306">
        <f t="shared" si="215"/>
        <v>3.6799584279476463</v>
      </c>
      <c r="AI118" s="306">
        <f t="shared" si="216"/>
        <v>3.208997817710884</v>
      </c>
      <c r="AJ118" s="306"/>
      <c r="AM118" s="340">
        <v>2.7858796296296298E-2</v>
      </c>
      <c r="AN118" s="341">
        <f t="shared" si="248"/>
        <v>45279.027858796297</v>
      </c>
      <c r="AO118" s="342" t="s">
        <v>325</v>
      </c>
      <c r="AP118" s="342">
        <v>1.0999999999999999E-2</v>
      </c>
      <c r="AQ118" s="342">
        <v>2.5000000000000001E-2</v>
      </c>
      <c r="AR118" s="342">
        <v>2.5000000000000001E-2</v>
      </c>
      <c r="AS118" s="352">
        <v>80.899918307776659</v>
      </c>
      <c r="AT118" s="343">
        <f t="shared" si="185"/>
        <v>3235.9967323110664</v>
      </c>
      <c r="AU118" s="343">
        <f t="shared" si="186"/>
        <v>35.595964055421724</v>
      </c>
      <c r="AV118" s="343">
        <f t="shared" si="187"/>
        <v>3.1115353195298714</v>
      </c>
      <c r="AW118" s="343">
        <f t="shared" si="188"/>
        <v>3.3708299294906943</v>
      </c>
      <c r="AX118" s="343">
        <f t="shared" si="189"/>
        <v>32.484428735891854</v>
      </c>
      <c r="AY118" s="343">
        <f t="shared" si="190"/>
        <v>38.966793984912421</v>
      </c>
      <c r="BA118" s="340">
        <v>2.7858796296296298E-2</v>
      </c>
      <c r="BB118" s="341">
        <f t="shared" si="249"/>
        <v>45279.027858796297</v>
      </c>
      <c r="BC118" s="342" t="s">
        <v>325</v>
      </c>
      <c r="BD118" s="342">
        <v>1.0999999999999999E-2</v>
      </c>
      <c r="BE118" s="342">
        <v>2.5000000000000001E-2</v>
      </c>
      <c r="BF118" s="342">
        <v>2.5000000000000001E-2</v>
      </c>
      <c r="BG118" s="352">
        <v>72.573992404752559</v>
      </c>
      <c r="BH118" s="343">
        <f t="shared" si="192"/>
        <v>2902.959696190102</v>
      </c>
      <c r="BI118" s="343">
        <f t="shared" si="193"/>
        <v>31.932556658091119</v>
      </c>
      <c r="BJ118" s="343">
        <f t="shared" si="194"/>
        <v>2.7913074001827907</v>
      </c>
      <c r="BK118" s="343">
        <f t="shared" si="195"/>
        <v>3.0239163501980233</v>
      </c>
      <c r="BL118" s="343">
        <f t="shared" si="196"/>
        <v>29.141249257908328</v>
      </c>
      <c r="BM118" s="343">
        <f t="shared" si="197"/>
        <v>34.956473008289144</v>
      </c>
      <c r="BO118">
        <v>34.195225440867276</v>
      </c>
      <c r="BP118" s="306">
        <f t="shared" si="236"/>
        <v>38.966793984912421</v>
      </c>
      <c r="BQ118" s="306">
        <f t="shared" si="237"/>
        <v>29.141249257908328</v>
      </c>
      <c r="BR118">
        <v>37.433409668222133</v>
      </c>
      <c r="BS118">
        <v>31.206132307924332</v>
      </c>
      <c r="BT118" s="306">
        <f t="shared" si="238"/>
        <v>1.5333843166902881</v>
      </c>
      <c r="BU118" s="306">
        <f t="shared" si="239"/>
        <v>2.0648830500160038</v>
      </c>
    </row>
    <row r="119" spans="1:73" x14ac:dyDescent="0.25">
      <c r="A119" s="322">
        <v>3.1365740740740743E-2</v>
      </c>
      <c r="B119" s="339">
        <f t="shared" si="250"/>
        <v>45279.031365740739</v>
      </c>
      <c r="C119" s="309" t="s">
        <v>321</v>
      </c>
      <c r="D119" s="309">
        <v>3.0000000000000001E-3</v>
      </c>
      <c r="E119" s="309">
        <v>7.0000000000000001E-3</v>
      </c>
      <c r="F119" s="309">
        <v>7.0000000000000001E-3</v>
      </c>
      <c r="G119" s="318">
        <v>37.857140539735873</v>
      </c>
      <c r="H119" s="309">
        <f t="shared" si="202"/>
        <v>5408.1629342479819</v>
      </c>
      <c r="I119" s="309">
        <f t="shared" si="234"/>
        <v>16.224488802743945</v>
      </c>
      <c r="J119" s="309">
        <f t="shared" si="203"/>
        <v>4.7321425674669841</v>
      </c>
      <c r="K119" s="309">
        <f t="shared" si="204"/>
        <v>6.3095234232893116</v>
      </c>
      <c r="L119" s="309">
        <f t="shared" si="205"/>
        <v>11.492346235276962</v>
      </c>
      <c r="M119" s="309">
        <f t="shared" si="206"/>
        <v>22.534012226033255</v>
      </c>
      <c r="O119" s="322">
        <v>3.1365740740740743E-2</v>
      </c>
      <c r="P119" s="339">
        <f t="shared" si="251"/>
        <v>45279.031365740739</v>
      </c>
      <c r="Q119" s="309" t="s">
        <v>321</v>
      </c>
      <c r="R119" s="309">
        <v>3.0000000000000001E-3</v>
      </c>
      <c r="S119" s="309">
        <v>7.0000000000000001E-3</v>
      </c>
      <c r="T119" s="309">
        <v>7.0000000000000001E-3</v>
      </c>
      <c r="U119" s="318">
        <v>28.23431837803858</v>
      </c>
      <c r="V119" s="309">
        <f t="shared" si="208"/>
        <v>4033.4740540055113</v>
      </c>
      <c r="W119" s="309">
        <f t="shared" si="235"/>
        <v>12.100422162016534</v>
      </c>
      <c r="X119" s="309">
        <f t="shared" si="209"/>
        <v>3.5292897972548225</v>
      </c>
      <c r="Y119" s="309">
        <f t="shared" si="210"/>
        <v>4.7057197296730964</v>
      </c>
      <c r="Z119" s="309">
        <f t="shared" si="211"/>
        <v>8.571132364761711</v>
      </c>
      <c r="AA119" s="309">
        <f t="shared" si="212"/>
        <v>16.806141891689631</v>
      </c>
      <c r="AC119">
        <v>14.434238756715361</v>
      </c>
      <c r="AD119">
        <f t="shared" si="213"/>
        <v>22.534012226033255</v>
      </c>
      <c r="AE119">
        <f t="shared" si="214"/>
        <v>8.571132364761711</v>
      </c>
      <c r="AF119">
        <v>20.047553828771335</v>
      </c>
      <c r="AG119">
        <v>10.224252452673381</v>
      </c>
      <c r="AH119" s="306">
        <f t="shared" si="215"/>
        <v>2.4864583972619201</v>
      </c>
      <c r="AI119" s="306">
        <f t="shared" si="216"/>
        <v>1.6531200879116703</v>
      </c>
      <c r="AJ119" s="306"/>
      <c r="AM119" s="340">
        <v>3.1365740740740743E-2</v>
      </c>
      <c r="AN119" s="341">
        <f t="shared" si="248"/>
        <v>45279.031365740739</v>
      </c>
      <c r="AO119" s="342" t="s">
        <v>325</v>
      </c>
      <c r="AP119" s="342">
        <v>7.0000000000000001E-3</v>
      </c>
      <c r="AQ119" s="342">
        <v>2.5000000000000001E-2</v>
      </c>
      <c r="AR119" s="342">
        <v>2.5000000000000001E-2</v>
      </c>
      <c r="AS119" s="352">
        <v>80.899918307776659</v>
      </c>
      <c r="AT119" s="343">
        <f t="shared" si="185"/>
        <v>3235.9967323110664</v>
      </c>
      <c r="AU119" s="343">
        <f t="shared" si="186"/>
        <v>22.651977126177464</v>
      </c>
      <c r="AV119" s="343">
        <f t="shared" si="187"/>
        <v>3.1115353195298714</v>
      </c>
      <c r="AW119" s="343">
        <f t="shared" si="188"/>
        <v>3.3708299294906943</v>
      </c>
      <c r="AX119" s="343">
        <f t="shared" si="189"/>
        <v>19.540441806647593</v>
      </c>
      <c r="AY119" s="343">
        <f t="shared" si="190"/>
        <v>26.022807055668157</v>
      </c>
      <c r="BA119" s="340">
        <v>3.1365740740740743E-2</v>
      </c>
      <c r="BB119" s="341">
        <f t="shared" si="249"/>
        <v>45279.031365740739</v>
      </c>
      <c r="BC119" s="342" t="s">
        <v>325</v>
      </c>
      <c r="BD119" s="342">
        <v>7.0000000000000001E-3</v>
      </c>
      <c r="BE119" s="342">
        <v>2.5000000000000001E-2</v>
      </c>
      <c r="BF119" s="342">
        <v>2.5000000000000001E-2</v>
      </c>
      <c r="BG119" s="352">
        <v>72.573992404752559</v>
      </c>
      <c r="BH119" s="343">
        <f t="shared" si="192"/>
        <v>2902.959696190102</v>
      </c>
      <c r="BI119" s="343">
        <f t="shared" si="193"/>
        <v>20.320717873330715</v>
      </c>
      <c r="BJ119" s="343">
        <f t="shared" si="194"/>
        <v>2.7913074001827907</v>
      </c>
      <c r="BK119" s="343">
        <f t="shared" si="195"/>
        <v>3.0239163501980233</v>
      </c>
      <c r="BL119" s="343">
        <f t="shared" si="196"/>
        <v>17.529410473147923</v>
      </c>
      <c r="BM119" s="343">
        <f t="shared" si="197"/>
        <v>23.344634223528736</v>
      </c>
      <c r="BO119">
        <v>21.760598007824633</v>
      </c>
      <c r="BP119" s="306">
        <f t="shared" si="236"/>
        <v>26.022807055668157</v>
      </c>
      <c r="BQ119" s="306">
        <f t="shared" si="237"/>
        <v>17.529410473147923</v>
      </c>
      <c r="BR119">
        <v>24.99878223517949</v>
      </c>
      <c r="BS119">
        <v>18.771504874881689</v>
      </c>
      <c r="BT119" s="306">
        <f t="shared" si="238"/>
        <v>1.0240248204886662</v>
      </c>
      <c r="BU119" s="306">
        <f t="shared" si="239"/>
        <v>1.2420944017337661</v>
      </c>
    </row>
    <row r="120" spans="1:73" x14ac:dyDescent="0.25">
      <c r="A120" s="322">
        <v>3.4780092592592592E-2</v>
      </c>
      <c r="B120" s="339">
        <f t="shared" si="250"/>
        <v>45279.034780092596</v>
      </c>
      <c r="C120" s="309" t="s">
        <v>321</v>
      </c>
      <c r="D120" s="309">
        <v>4.0000000000000001E-3</v>
      </c>
      <c r="E120" s="309">
        <v>7.0000000000000001E-3</v>
      </c>
      <c r="F120" s="309">
        <v>7.0000000000000001E-3</v>
      </c>
      <c r="G120" s="318">
        <v>37.857140539735873</v>
      </c>
      <c r="H120" s="309">
        <f t="shared" si="202"/>
        <v>5408.1629342479819</v>
      </c>
      <c r="I120" s="309">
        <f t="shared" si="234"/>
        <v>21.632651736991928</v>
      </c>
      <c r="J120" s="309">
        <f t="shared" si="203"/>
        <v>4.7321425674669841</v>
      </c>
      <c r="K120" s="309">
        <f t="shared" si="204"/>
        <v>6.3095234232893116</v>
      </c>
      <c r="L120" s="309">
        <f t="shared" si="205"/>
        <v>16.900509169524945</v>
      </c>
      <c r="M120" s="309">
        <f t="shared" si="206"/>
        <v>27.942175160281238</v>
      </c>
      <c r="O120" s="322">
        <v>3.4780092592592592E-2</v>
      </c>
      <c r="P120" s="339">
        <f t="shared" si="251"/>
        <v>45279.034780092596</v>
      </c>
      <c r="Q120" s="309" t="s">
        <v>321</v>
      </c>
      <c r="R120" s="309">
        <v>4.0000000000000001E-3</v>
      </c>
      <c r="S120" s="309">
        <v>7.0000000000000001E-3</v>
      </c>
      <c r="T120" s="309">
        <v>7.0000000000000001E-3</v>
      </c>
      <c r="U120" s="318">
        <v>28.23431837803858</v>
      </c>
      <c r="V120" s="309">
        <f t="shared" si="208"/>
        <v>4033.4740540055113</v>
      </c>
      <c r="W120" s="309">
        <f t="shared" si="235"/>
        <v>16.133896216022045</v>
      </c>
      <c r="X120" s="309">
        <f t="shared" si="209"/>
        <v>3.5292897972548225</v>
      </c>
      <c r="Y120" s="309">
        <f t="shared" si="210"/>
        <v>4.7057197296730964</v>
      </c>
      <c r="Z120" s="309">
        <f t="shared" si="211"/>
        <v>12.604606418767222</v>
      </c>
      <c r="AA120" s="309">
        <f t="shared" si="212"/>
        <v>20.83961594569514</v>
      </c>
      <c r="AC120">
        <v>19.245651675620479</v>
      </c>
      <c r="AD120">
        <f t="shared" si="213"/>
        <v>27.942175160281238</v>
      </c>
      <c r="AE120">
        <f t="shared" si="214"/>
        <v>12.604606418767222</v>
      </c>
      <c r="AF120">
        <v>24.858966747676455</v>
      </c>
      <c r="AG120">
        <v>15.035665371578499</v>
      </c>
      <c r="AH120" s="306">
        <f t="shared" si="215"/>
        <v>3.0832084126047832</v>
      </c>
      <c r="AI120" s="306">
        <f t="shared" si="216"/>
        <v>2.4310589528112772</v>
      </c>
      <c r="AJ120" s="306"/>
      <c r="AM120" s="340">
        <v>3.4780092592592592E-2</v>
      </c>
      <c r="AN120" s="341">
        <f t="shared" si="248"/>
        <v>45279.034780092596</v>
      </c>
      <c r="AO120" s="342" t="s">
        <v>325</v>
      </c>
      <c r="AP120" s="342">
        <v>8.0000000000000002E-3</v>
      </c>
      <c r="AQ120" s="342">
        <v>2.5000000000000001E-2</v>
      </c>
      <c r="AR120" s="342">
        <v>2.5000000000000001E-2</v>
      </c>
      <c r="AS120" s="352">
        <v>80.899918307776659</v>
      </c>
      <c r="AT120" s="343">
        <f t="shared" si="185"/>
        <v>3235.9967323110664</v>
      </c>
      <c r="AU120" s="343">
        <f t="shared" si="186"/>
        <v>25.887973858488532</v>
      </c>
      <c r="AV120" s="343">
        <f t="shared" si="187"/>
        <v>3.1115353195298714</v>
      </c>
      <c r="AW120" s="343">
        <f t="shared" si="188"/>
        <v>3.3708299294906943</v>
      </c>
      <c r="AX120" s="343">
        <f t="shared" si="189"/>
        <v>22.776438538958661</v>
      </c>
      <c r="AY120" s="343">
        <f t="shared" si="190"/>
        <v>29.258803787979225</v>
      </c>
      <c r="BA120" s="340">
        <v>3.4780092592592592E-2</v>
      </c>
      <c r="BB120" s="341">
        <f t="shared" si="249"/>
        <v>45279.034780092596</v>
      </c>
      <c r="BC120" s="342" t="s">
        <v>325</v>
      </c>
      <c r="BD120" s="342">
        <v>8.0000000000000002E-3</v>
      </c>
      <c r="BE120" s="342">
        <v>2.5000000000000001E-2</v>
      </c>
      <c r="BF120" s="342">
        <v>2.5000000000000001E-2</v>
      </c>
      <c r="BG120" s="352">
        <v>72.573992404752559</v>
      </c>
      <c r="BH120" s="343">
        <f t="shared" si="192"/>
        <v>2902.959696190102</v>
      </c>
      <c r="BI120" s="343">
        <f t="shared" si="193"/>
        <v>23.223677569520817</v>
      </c>
      <c r="BJ120" s="343">
        <f t="shared" si="194"/>
        <v>2.7913074001827907</v>
      </c>
      <c r="BK120" s="343">
        <f t="shared" si="195"/>
        <v>3.0239163501980233</v>
      </c>
      <c r="BL120" s="343">
        <f t="shared" si="196"/>
        <v>20.432370169338025</v>
      </c>
      <c r="BM120" s="343">
        <f t="shared" si="197"/>
        <v>26.247593919718838</v>
      </c>
      <c r="BO120">
        <v>24.869254866085296</v>
      </c>
      <c r="BP120" s="306">
        <f t="shared" si="236"/>
        <v>29.258803787979225</v>
      </c>
      <c r="BQ120" s="306">
        <f t="shared" si="237"/>
        <v>20.432370169338025</v>
      </c>
      <c r="BR120">
        <v>28.107439093440153</v>
      </c>
      <c r="BS120">
        <v>21.880161733142351</v>
      </c>
      <c r="BT120" s="306">
        <f t="shared" si="238"/>
        <v>1.1513646945390725</v>
      </c>
      <c r="BU120" s="306">
        <f t="shared" si="239"/>
        <v>1.4477915638043264</v>
      </c>
    </row>
    <row r="121" spans="1:73" x14ac:dyDescent="0.25">
      <c r="A121" s="322">
        <v>3.8310185185185183E-2</v>
      </c>
      <c r="B121" s="339">
        <f t="shared" si="250"/>
        <v>45279.038310185184</v>
      </c>
      <c r="C121" s="309" t="s">
        <v>321</v>
      </c>
      <c r="D121" s="309">
        <v>5.0000000000000001E-3</v>
      </c>
      <c r="E121" s="309">
        <v>7.0000000000000001E-3</v>
      </c>
      <c r="F121" s="309">
        <v>7.0000000000000001E-3</v>
      </c>
      <c r="G121" s="318">
        <v>37.857140539735873</v>
      </c>
      <c r="H121" s="309">
        <f t="shared" si="202"/>
        <v>5408.1629342479819</v>
      </c>
      <c r="I121" s="309">
        <f t="shared" si="234"/>
        <v>27.040814671239911</v>
      </c>
      <c r="J121" s="309">
        <f t="shared" si="203"/>
        <v>4.7321425674669841</v>
      </c>
      <c r="K121" s="309">
        <f t="shared" si="204"/>
        <v>6.3095234232893116</v>
      </c>
      <c r="L121" s="309">
        <f t="shared" si="205"/>
        <v>22.308672103772928</v>
      </c>
      <c r="M121" s="309">
        <f t="shared" si="206"/>
        <v>33.350338094529221</v>
      </c>
      <c r="O121" s="322">
        <v>3.8310185185185183E-2</v>
      </c>
      <c r="P121" s="339">
        <f t="shared" si="251"/>
        <v>45279.038310185184</v>
      </c>
      <c r="Q121" s="309" t="s">
        <v>321</v>
      </c>
      <c r="R121" s="309">
        <v>5.0000000000000001E-3</v>
      </c>
      <c r="S121" s="309">
        <v>7.0000000000000001E-3</v>
      </c>
      <c r="T121" s="309">
        <v>7.0000000000000001E-3</v>
      </c>
      <c r="U121" s="318">
        <v>28.23431837803858</v>
      </c>
      <c r="V121" s="309">
        <f t="shared" si="208"/>
        <v>4033.4740540055113</v>
      </c>
      <c r="W121" s="309">
        <f t="shared" si="235"/>
        <v>20.167370270027558</v>
      </c>
      <c r="X121" s="309">
        <f t="shared" si="209"/>
        <v>3.5292897972548225</v>
      </c>
      <c r="Y121" s="309">
        <f t="shared" si="210"/>
        <v>4.7057197296730964</v>
      </c>
      <c r="Z121" s="309">
        <f t="shared" si="211"/>
        <v>16.638080472772735</v>
      </c>
      <c r="AA121" s="309">
        <f t="shared" si="212"/>
        <v>24.873089999700653</v>
      </c>
      <c r="AC121">
        <v>24.057064594525599</v>
      </c>
      <c r="AD121">
        <f t="shared" si="213"/>
        <v>33.350338094529221</v>
      </c>
      <c r="AE121">
        <f t="shared" si="214"/>
        <v>16.638080472772735</v>
      </c>
      <c r="AF121">
        <v>29.670379666581574</v>
      </c>
      <c r="AG121">
        <v>19.847078290483619</v>
      </c>
      <c r="AH121" s="306">
        <f t="shared" si="215"/>
        <v>3.6799584279476463</v>
      </c>
      <c r="AI121" s="306">
        <f t="shared" si="216"/>
        <v>3.208997817710884</v>
      </c>
      <c r="AJ121" s="306"/>
      <c r="AM121" s="340">
        <v>3.8310185185185183E-2</v>
      </c>
      <c r="AN121" s="341">
        <f t="shared" si="248"/>
        <v>45279.038310185184</v>
      </c>
      <c r="AO121" s="342" t="s">
        <v>325</v>
      </c>
      <c r="AP121" s="342">
        <v>8.9999999999999993E-3</v>
      </c>
      <c r="AQ121" s="342">
        <v>2.5000000000000001E-2</v>
      </c>
      <c r="AR121" s="342">
        <v>2.5000000000000001E-2</v>
      </c>
      <c r="AS121" s="352">
        <v>80.899918307776659</v>
      </c>
      <c r="AT121" s="343">
        <f t="shared" si="185"/>
        <v>3235.9967323110664</v>
      </c>
      <c r="AU121" s="343">
        <f t="shared" si="186"/>
        <v>29.123970590799594</v>
      </c>
      <c r="AV121" s="343">
        <f t="shared" si="187"/>
        <v>3.1115353195298714</v>
      </c>
      <c r="AW121" s="343">
        <f t="shared" si="188"/>
        <v>3.3708299294906943</v>
      </c>
      <c r="AX121" s="343">
        <f t="shared" si="189"/>
        <v>26.012435271269723</v>
      </c>
      <c r="AY121" s="343">
        <f t="shared" si="190"/>
        <v>32.494800520290291</v>
      </c>
      <c r="BA121" s="340">
        <v>3.8310185185185183E-2</v>
      </c>
      <c r="BB121" s="341">
        <f t="shared" si="249"/>
        <v>45279.038310185184</v>
      </c>
      <c r="BC121" s="342" t="s">
        <v>325</v>
      </c>
      <c r="BD121" s="342">
        <v>8.9999999999999993E-3</v>
      </c>
      <c r="BE121" s="342">
        <v>2.5000000000000001E-2</v>
      </c>
      <c r="BF121" s="342">
        <v>2.5000000000000001E-2</v>
      </c>
      <c r="BG121" s="352">
        <v>72.573992404752559</v>
      </c>
      <c r="BH121" s="343">
        <f t="shared" si="192"/>
        <v>2902.959696190102</v>
      </c>
      <c r="BI121" s="343">
        <f t="shared" si="193"/>
        <v>26.126637265710915</v>
      </c>
      <c r="BJ121" s="343">
        <f t="shared" si="194"/>
        <v>2.7913074001827907</v>
      </c>
      <c r="BK121" s="343">
        <f t="shared" si="195"/>
        <v>3.0239163501980233</v>
      </c>
      <c r="BL121" s="343">
        <f t="shared" si="196"/>
        <v>23.335329865528124</v>
      </c>
      <c r="BM121" s="343">
        <f t="shared" si="197"/>
        <v>29.15055361590894</v>
      </c>
      <c r="BO121">
        <v>27.977911724345955</v>
      </c>
      <c r="BP121" s="306">
        <f t="shared" si="236"/>
        <v>32.494800520290291</v>
      </c>
      <c r="BQ121" s="306">
        <f t="shared" si="237"/>
        <v>23.335329865528124</v>
      </c>
      <c r="BR121">
        <v>31.216095951700812</v>
      </c>
      <c r="BS121">
        <v>24.98881859140301</v>
      </c>
      <c r="BT121" s="306">
        <f t="shared" si="238"/>
        <v>1.2787045685894789</v>
      </c>
      <c r="BU121" s="306">
        <f t="shared" si="239"/>
        <v>1.6534887258748867</v>
      </c>
    </row>
    <row r="123" spans="1:73" x14ac:dyDescent="0.25">
      <c r="BO123">
        <f>MAX(BO64:BO122)</f>
        <v>93.259705747819851</v>
      </c>
      <c r="BP123">
        <f t="shared" ref="BP123:BU123" si="252">MAX(BP64:BP122)</f>
        <v>100.45073189882268</v>
      </c>
      <c r="BQ123">
        <f t="shared" si="252"/>
        <v>84.297483485520274</v>
      </c>
      <c r="BR123">
        <f t="shared" si="252"/>
        <v>96.497889975174701</v>
      </c>
      <c r="BS123">
        <f t="shared" si="252"/>
        <v>90.27061261487691</v>
      </c>
      <c r="BT123">
        <f t="shared" si="252"/>
        <v>3.9528419236479806</v>
      </c>
      <c r="BU123">
        <f t="shared" si="252"/>
        <v>5.9731291293566358</v>
      </c>
    </row>
    <row r="125" spans="1:73" x14ac:dyDescent="0.25">
      <c r="BO125">
        <f>MIN(BO5:BO121)</f>
        <v>4.701178541090866</v>
      </c>
      <c r="BP125">
        <f t="shared" ref="BP125:BU125" si="253">MIN(BP5:BP121)</f>
        <v>0</v>
      </c>
      <c r="BQ125">
        <f t="shared" si="253"/>
        <v>0</v>
      </c>
      <c r="BR125">
        <f t="shared" si="253"/>
        <v>7.2196670452466876</v>
      </c>
      <c r="BS125">
        <f t="shared" si="253"/>
        <v>2.4975010999545226</v>
      </c>
      <c r="BT125">
        <f t="shared" si="253"/>
        <v>0</v>
      </c>
      <c r="BU125">
        <f t="shared" si="253"/>
        <v>0</v>
      </c>
    </row>
  </sheetData>
  <mergeCells count="12">
    <mergeCell ref="DK1:DW1"/>
    <mergeCell ref="DY1:EK1"/>
    <mergeCell ref="EW1:FI1"/>
    <mergeCell ref="FK1:FW1"/>
    <mergeCell ref="GI1:GU1"/>
    <mergeCell ref="GW1:HI1"/>
    <mergeCell ref="A1:M1"/>
    <mergeCell ref="O1:AA1"/>
    <mergeCell ref="AM1:AY1"/>
    <mergeCell ref="BA1:BM1"/>
    <mergeCell ref="BY1:CK1"/>
    <mergeCell ref="CM1:CY1"/>
  </mergeCells>
  <conditionalFormatting sqref="I1:I121">
    <cfRule type="colorScale" priority="43">
      <colorScale>
        <cfvo type="min"/>
        <cfvo type="max"/>
        <color theme="5" tint="0.79998168889431442"/>
        <color theme="5" tint="-0.249977111117893"/>
      </colorScale>
    </cfRule>
    <cfRule type="colorScale" priority="44">
      <colorScale>
        <cfvo type="min"/>
        <cfvo type="max"/>
        <color rgb="FFFCFCFF"/>
        <color rgb="FFF8696B"/>
      </colorScale>
    </cfRule>
  </conditionalFormatting>
  <conditionalFormatting sqref="W2:W121">
    <cfRule type="colorScale" priority="41">
      <colorScale>
        <cfvo type="min"/>
        <cfvo type="max"/>
        <color theme="5" tint="0.79998168889431442"/>
        <color theme="5" tint="-0.249977111117893"/>
      </colorScale>
    </cfRule>
    <cfRule type="colorScale" priority="42">
      <colorScale>
        <cfvo type="min"/>
        <cfvo type="max"/>
        <color rgb="FFFCFCFF"/>
        <color rgb="FFF8696B"/>
      </colorScale>
    </cfRule>
  </conditionalFormatting>
  <conditionalFormatting sqref="AH4:AJ121">
    <cfRule type="colorScale" priority="37">
      <colorScale>
        <cfvo type="min"/>
        <cfvo type="percentile" val="50"/>
        <cfvo type="max"/>
        <color rgb="FF63BE7B"/>
        <color rgb="FFFFEB84"/>
        <color rgb="FFF8696B"/>
      </colorScale>
    </cfRule>
  </conditionalFormatting>
  <conditionalFormatting sqref="AU2:AU121">
    <cfRule type="colorScale" priority="40">
      <colorScale>
        <cfvo type="min"/>
        <cfvo type="max"/>
        <color rgb="FFFCFCFF"/>
        <color rgb="FFF8696B"/>
      </colorScale>
    </cfRule>
  </conditionalFormatting>
  <conditionalFormatting sqref="BI2:BI121">
    <cfRule type="colorScale" priority="39">
      <colorScale>
        <cfvo type="min"/>
        <cfvo type="max"/>
        <color rgb="FFFCFCFF"/>
        <color rgb="FFF8696B"/>
      </colorScale>
    </cfRule>
  </conditionalFormatting>
  <conditionalFormatting sqref="BT5:BU121">
    <cfRule type="colorScale" priority="38">
      <colorScale>
        <cfvo type="min"/>
        <cfvo type="percentile" val="50"/>
        <cfvo type="max"/>
        <color rgb="FF63BE7B"/>
        <color rgb="FFFFEB84"/>
        <color rgb="FFF8696B"/>
      </colorScale>
    </cfRule>
  </conditionalFormatting>
  <conditionalFormatting sqref="CG2:CG37">
    <cfRule type="colorScale" priority="35">
      <colorScale>
        <cfvo type="min"/>
        <cfvo type="max"/>
        <color rgb="FFFCFCFF"/>
        <color rgb="FFF8696B"/>
      </colorScale>
    </cfRule>
    <cfRule type="colorScale" priority="36">
      <colorScale>
        <cfvo type="min"/>
        <cfvo type="max"/>
        <color rgb="FFFCFCFF"/>
        <color rgb="FFF8696B"/>
      </colorScale>
    </cfRule>
  </conditionalFormatting>
  <conditionalFormatting sqref="CU2:CU37">
    <cfRule type="colorScale" priority="33">
      <colorScale>
        <cfvo type="min"/>
        <cfvo type="max"/>
        <color rgb="FFFCFCFF"/>
        <color rgb="FFF8696B"/>
      </colorScale>
    </cfRule>
    <cfRule type="colorScale" priority="34">
      <colorScale>
        <cfvo type="min"/>
        <cfvo type="max"/>
        <color rgb="FFFCFCFF"/>
        <color rgb="FFF8696B"/>
      </colorScale>
    </cfRule>
  </conditionalFormatting>
  <conditionalFormatting sqref="DF5:DG37">
    <cfRule type="colorScale" priority="32">
      <colorScale>
        <cfvo type="min"/>
        <cfvo type="percentile" val="50"/>
        <cfvo type="max"/>
        <color rgb="FF63BE7B"/>
        <color rgb="FFFFEB84"/>
        <color rgb="FFF8696B"/>
      </colorScale>
    </cfRule>
  </conditionalFormatting>
  <conditionalFormatting sqref="DS2:DS106">
    <cfRule type="colorScale" priority="31">
      <colorScale>
        <cfvo type="min"/>
        <cfvo type="max"/>
        <color rgb="FFFCFCFF"/>
        <color rgb="FFF8696B"/>
      </colorScale>
    </cfRule>
  </conditionalFormatting>
  <conditionalFormatting sqref="EG2:EG106">
    <cfRule type="colorScale" priority="30">
      <colorScale>
        <cfvo type="min"/>
        <cfvo type="max"/>
        <color rgb="FFFCFCFF"/>
        <color rgb="FFF8696B"/>
      </colorScale>
    </cfRule>
  </conditionalFormatting>
  <conditionalFormatting sqref="ER4:ES106">
    <cfRule type="colorScale" priority="29">
      <colorScale>
        <cfvo type="min"/>
        <cfvo type="percentile" val="50"/>
        <cfvo type="max"/>
        <color rgb="FF63BE7B"/>
        <color rgb="FFFFEB84"/>
        <color rgb="FFF8696B"/>
      </colorScale>
    </cfRule>
  </conditionalFormatting>
  <conditionalFormatting sqref="FE2:FE71">
    <cfRule type="colorScale" priority="28">
      <colorScale>
        <cfvo type="min"/>
        <cfvo type="max"/>
        <color rgb="FFFCFCFF"/>
        <color rgb="FFF8696B"/>
      </colorScale>
    </cfRule>
  </conditionalFormatting>
  <conditionalFormatting sqref="FS2:FS71">
    <cfRule type="colorScale" priority="27">
      <colorScale>
        <cfvo type="min"/>
        <cfvo type="max"/>
        <color rgb="FFFCFCFF"/>
        <color rgb="FFF8696B"/>
      </colorScale>
    </cfRule>
  </conditionalFormatting>
  <conditionalFormatting sqref="GD4:GE71">
    <cfRule type="colorScale" priority="26">
      <colorScale>
        <cfvo type="min"/>
        <cfvo type="percentile" val="50"/>
        <cfvo type="max"/>
        <color rgb="FF63BE7B"/>
        <color rgb="FFFFEB84"/>
        <color rgb="FFF8696B"/>
      </colorScale>
    </cfRule>
  </conditionalFormatting>
  <conditionalFormatting sqref="GQ2:GQ71">
    <cfRule type="colorScale" priority="25">
      <colorScale>
        <cfvo type="min"/>
        <cfvo type="max"/>
        <color rgb="FFFCFCFF"/>
        <color rgb="FFF8696B"/>
      </colorScale>
    </cfRule>
  </conditionalFormatting>
  <conditionalFormatting sqref="HE2:HE71">
    <cfRule type="colorScale" priority="24">
      <colorScale>
        <cfvo type="min"/>
        <cfvo type="max"/>
        <color rgb="FFFCFCFF"/>
        <color rgb="FFF8696B"/>
      </colorScale>
    </cfRule>
  </conditionalFormatting>
  <conditionalFormatting sqref="HP4:HQ71">
    <cfRule type="colorScale" priority="23">
      <colorScale>
        <cfvo type="min"/>
        <cfvo type="percentile" val="50"/>
        <cfvo type="max"/>
        <color rgb="FF63BE7B"/>
        <color rgb="FFFFEB84"/>
        <color rgb="FFF8696B"/>
      </colorScale>
    </cfRule>
  </conditionalFormatting>
  <conditionalFormatting sqref="W1">
    <cfRule type="colorScale" priority="21">
      <colorScale>
        <cfvo type="min"/>
        <cfvo type="max"/>
        <color theme="5" tint="0.79998168889431442"/>
        <color theme="5" tint="-0.249977111117893"/>
      </colorScale>
    </cfRule>
    <cfRule type="colorScale" priority="22">
      <colorScale>
        <cfvo type="min"/>
        <cfvo type="max"/>
        <color rgb="FFFCFCFF"/>
        <color rgb="FFF8696B"/>
      </colorScale>
    </cfRule>
  </conditionalFormatting>
  <conditionalFormatting sqref="AU1">
    <cfRule type="colorScale" priority="19">
      <colorScale>
        <cfvo type="min"/>
        <cfvo type="max"/>
        <color theme="5" tint="0.79998168889431442"/>
        <color theme="5" tint="-0.249977111117893"/>
      </colorScale>
    </cfRule>
    <cfRule type="colorScale" priority="20">
      <colorScale>
        <cfvo type="min"/>
        <cfvo type="max"/>
        <color rgb="FFFCFCFF"/>
        <color rgb="FFF8696B"/>
      </colorScale>
    </cfRule>
  </conditionalFormatting>
  <conditionalFormatting sqref="BI1">
    <cfRule type="colorScale" priority="17">
      <colorScale>
        <cfvo type="min"/>
        <cfvo type="max"/>
        <color theme="5" tint="0.79998168889431442"/>
        <color theme="5" tint="-0.249977111117893"/>
      </colorScale>
    </cfRule>
    <cfRule type="colorScale" priority="18">
      <colorScale>
        <cfvo type="min"/>
        <cfvo type="max"/>
        <color rgb="FFFCFCFF"/>
        <color rgb="FFF8696B"/>
      </colorScale>
    </cfRule>
  </conditionalFormatting>
  <conditionalFormatting sqref="CG1">
    <cfRule type="colorScale" priority="15">
      <colorScale>
        <cfvo type="min"/>
        <cfvo type="max"/>
        <color theme="5" tint="0.79998168889431442"/>
        <color theme="5" tint="-0.249977111117893"/>
      </colorScale>
    </cfRule>
    <cfRule type="colorScale" priority="16">
      <colorScale>
        <cfvo type="min"/>
        <cfvo type="max"/>
        <color rgb="FFFCFCFF"/>
        <color rgb="FFF8696B"/>
      </colorScale>
    </cfRule>
  </conditionalFormatting>
  <conditionalFormatting sqref="CU1">
    <cfRule type="colorScale" priority="13">
      <colorScale>
        <cfvo type="min"/>
        <cfvo type="max"/>
        <color theme="5" tint="0.79998168889431442"/>
        <color theme="5" tint="-0.249977111117893"/>
      </colorScale>
    </cfRule>
    <cfRule type="colorScale" priority="14">
      <colorScale>
        <cfvo type="min"/>
        <cfvo type="max"/>
        <color rgb="FFFCFCFF"/>
        <color rgb="FFF8696B"/>
      </colorScale>
    </cfRule>
  </conditionalFormatting>
  <conditionalFormatting sqref="DS1">
    <cfRule type="colorScale" priority="11">
      <colorScale>
        <cfvo type="min"/>
        <cfvo type="max"/>
        <color theme="5" tint="0.79998168889431442"/>
        <color theme="5" tint="-0.249977111117893"/>
      </colorScale>
    </cfRule>
    <cfRule type="colorScale" priority="12">
      <colorScale>
        <cfvo type="min"/>
        <cfvo type="max"/>
        <color rgb="FFFCFCFF"/>
        <color rgb="FFF8696B"/>
      </colorScale>
    </cfRule>
  </conditionalFormatting>
  <conditionalFormatting sqref="EG1">
    <cfRule type="colorScale" priority="9">
      <colorScale>
        <cfvo type="min"/>
        <cfvo type="max"/>
        <color theme="5" tint="0.79998168889431442"/>
        <color theme="5" tint="-0.249977111117893"/>
      </colorScale>
    </cfRule>
    <cfRule type="colorScale" priority="10">
      <colorScale>
        <cfvo type="min"/>
        <cfvo type="max"/>
        <color rgb="FFFCFCFF"/>
        <color rgb="FFF8696B"/>
      </colorScale>
    </cfRule>
  </conditionalFormatting>
  <conditionalFormatting sqref="FE1">
    <cfRule type="colorScale" priority="7">
      <colorScale>
        <cfvo type="min"/>
        <cfvo type="max"/>
        <color theme="5" tint="0.79998168889431442"/>
        <color theme="5" tint="-0.249977111117893"/>
      </colorScale>
    </cfRule>
    <cfRule type="colorScale" priority="8">
      <colorScale>
        <cfvo type="min"/>
        <cfvo type="max"/>
        <color rgb="FFFCFCFF"/>
        <color rgb="FFF8696B"/>
      </colorScale>
    </cfRule>
  </conditionalFormatting>
  <conditionalFormatting sqref="FS1">
    <cfRule type="colorScale" priority="5">
      <colorScale>
        <cfvo type="min"/>
        <cfvo type="max"/>
        <color theme="5" tint="0.79998168889431442"/>
        <color theme="5" tint="-0.249977111117893"/>
      </colorScale>
    </cfRule>
    <cfRule type="colorScale" priority="6">
      <colorScale>
        <cfvo type="min"/>
        <cfvo type="max"/>
        <color rgb="FFFCFCFF"/>
        <color rgb="FFF8696B"/>
      </colorScale>
    </cfRule>
  </conditionalFormatting>
  <conditionalFormatting sqref="GQ1">
    <cfRule type="colorScale" priority="3">
      <colorScale>
        <cfvo type="min"/>
        <cfvo type="max"/>
        <color theme="5" tint="0.79998168889431442"/>
        <color theme="5" tint="-0.249977111117893"/>
      </colorScale>
    </cfRule>
    <cfRule type="colorScale" priority="4">
      <colorScale>
        <cfvo type="min"/>
        <cfvo type="max"/>
        <color rgb="FFFCFCFF"/>
        <color rgb="FFF8696B"/>
      </colorScale>
    </cfRule>
  </conditionalFormatting>
  <conditionalFormatting sqref="HE1">
    <cfRule type="colorScale" priority="1">
      <colorScale>
        <cfvo type="min"/>
        <cfvo type="max"/>
        <color theme="5" tint="0.79998168889431442"/>
        <color theme="5" tint="-0.249977111117893"/>
      </colorScale>
    </cfRule>
    <cfRule type="colorScale" priority="2">
      <colorScale>
        <cfvo type="min"/>
        <cfvo type="max"/>
        <color rgb="FFFCFCFF"/>
        <color rgb="FFF8696B"/>
      </colorScale>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4BE4EF-1BAE-4DE5-9144-CC4744352CF4}">
  <dimension ref="A1:QA63"/>
  <sheetViews>
    <sheetView tabSelected="1" topLeftCell="BL1" workbookViewId="0">
      <selection activeCell="BS2" sqref="BS2:BY2"/>
    </sheetView>
  </sheetViews>
  <sheetFormatPr defaultRowHeight="15" x14ac:dyDescent="0.25"/>
  <cols>
    <col min="1" max="1" width="18.28515625" customWidth="1"/>
    <col min="2" max="2" width="22.42578125" customWidth="1"/>
    <col min="3" max="3" width="12.5703125" customWidth="1"/>
    <col min="4" max="5" width="19" customWidth="1"/>
    <col min="6" max="6" width="16.140625" customWidth="1"/>
    <col min="7" max="9" width="14.42578125" customWidth="1"/>
    <col min="10" max="10" width="19.140625" customWidth="1"/>
    <col min="11" max="11" width="16.5703125" customWidth="1"/>
    <col min="12" max="12" width="15.42578125" customWidth="1"/>
    <col min="13" max="13" width="13.28515625" customWidth="1"/>
    <col min="14" max="14" width="12.7109375" customWidth="1"/>
    <col min="16" max="16" width="18.28515625" customWidth="1"/>
    <col min="17" max="17" width="22.42578125" customWidth="1"/>
    <col min="18" max="18" width="12.5703125" customWidth="1"/>
    <col min="19" max="20" width="19" customWidth="1"/>
    <col min="21" max="21" width="16.140625" customWidth="1"/>
    <col min="22" max="24" width="14.42578125" customWidth="1"/>
    <col min="25" max="25" width="19.140625" customWidth="1"/>
    <col min="26" max="26" width="16.5703125" customWidth="1"/>
    <col min="27" max="27" width="15.42578125" customWidth="1"/>
    <col min="28" max="28" width="13.28515625" customWidth="1"/>
    <col min="29" max="29" width="12.7109375" customWidth="1"/>
    <col min="31" max="33" width="17" customWidth="1"/>
    <col min="34" max="35" width="20.85546875" customWidth="1"/>
    <col min="36" max="37" width="17" customWidth="1"/>
    <col min="39" max="39" width="9.140625" style="760"/>
    <col min="41" max="41" width="18.28515625" customWidth="1"/>
    <col min="42" max="42" width="22.42578125" customWidth="1"/>
    <col min="44" max="45" width="19" customWidth="1"/>
    <col min="46" max="46" width="16.140625" customWidth="1"/>
    <col min="47" max="49" width="14.42578125" customWidth="1"/>
    <col min="50" max="50" width="19.140625" customWidth="1"/>
    <col min="51" max="51" width="16.5703125" customWidth="1"/>
    <col min="52" max="52" width="15.42578125" customWidth="1"/>
    <col min="53" max="53" width="13.28515625" customWidth="1"/>
    <col min="54" max="54" width="12.7109375" customWidth="1"/>
    <col min="56" max="56" width="18.28515625" customWidth="1"/>
    <col min="57" max="57" width="22.42578125" customWidth="1"/>
    <col min="59" max="60" width="19" customWidth="1"/>
    <col min="61" max="61" width="16.140625" customWidth="1"/>
    <col min="62" max="64" width="14.42578125" customWidth="1"/>
    <col min="65" max="65" width="19.140625" customWidth="1"/>
    <col min="66" max="66" width="16.5703125" customWidth="1"/>
    <col min="67" max="67" width="15.42578125" customWidth="1"/>
    <col min="68" max="68" width="13.28515625" customWidth="1"/>
    <col min="69" max="69" width="12.7109375" customWidth="1"/>
    <col min="71" max="73" width="17" customWidth="1"/>
    <col min="74" max="75" width="20.85546875" customWidth="1"/>
    <col min="76" max="77" width="17" customWidth="1"/>
    <col min="79" max="79" width="9.140625" style="760"/>
    <col min="81" max="81" width="18.28515625" customWidth="1"/>
    <col min="82" max="82" width="22.42578125" style="669" customWidth="1"/>
    <col min="84" max="85" width="19" customWidth="1"/>
    <col min="86" max="86" width="16.140625" customWidth="1"/>
    <col min="87" max="89" width="14.42578125" customWidth="1"/>
    <col min="90" max="90" width="19.140625" customWidth="1"/>
    <col min="91" max="91" width="16.5703125" customWidth="1"/>
    <col min="92" max="92" width="15.42578125" customWidth="1"/>
    <col min="93" max="93" width="13.28515625" customWidth="1"/>
    <col min="94" max="94" width="12.7109375" customWidth="1"/>
    <col min="96" max="96" width="18.28515625" customWidth="1"/>
    <col min="97" max="97" width="22.42578125" customWidth="1"/>
    <col min="99" max="100" width="19" customWidth="1"/>
    <col min="101" max="101" width="16.140625" customWidth="1"/>
    <col min="102" max="104" width="14.42578125" customWidth="1"/>
    <col min="105" max="105" width="19.140625" customWidth="1"/>
    <col min="106" max="106" width="16.5703125" customWidth="1"/>
    <col min="107" max="107" width="15.42578125" customWidth="1"/>
    <col min="108" max="108" width="13.28515625" customWidth="1"/>
    <col min="109" max="109" width="12.7109375" customWidth="1"/>
    <col min="111" max="113" width="17" customWidth="1"/>
    <col min="114" max="115" width="20.85546875" customWidth="1"/>
    <col min="116" max="117" width="17" customWidth="1"/>
    <col min="119" max="119" width="9.140625" style="760"/>
    <col min="121" max="121" width="18.28515625" customWidth="1"/>
    <col min="122" max="122" width="22.42578125" customWidth="1"/>
    <col min="124" max="125" width="19" customWidth="1"/>
    <col min="126" max="126" width="16.140625" customWidth="1"/>
    <col min="127" max="129" width="14.42578125" customWidth="1"/>
    <col min="130" max="130" width="19.140625" customWidth="1"/>
    <col min="131" max="131" width="16.5703125" customWidth="1"/>
    <col min="132" max="132" width="15.42578125" customWidth="1"/>
    <col min="133" max="133" width="13.28515625" customWidth="1"/>
    <col min="134" max="134" width="12.7109375" customWidth="1"/>
    <col min="136" max="136" width="18.28515625" customWidth="1"/>
    <col min="137" max="137" width="22.42578125" customWidth="1"/>
    <col min="139" max="140" width="19" customWidth="1"/>
    <col min="141" max="141" width="16.140625" customWidth="1"/>
    <col min="142" max="144" width="14.42578125" customWidth="1"/>
    <col min="145" max="145" width="19.140625" customWidth="1"/>
    <col min="146" max="146" width="16.5703125" customWidth="1"/>
    <col min="147" max="147" width="15.42578125" customWidth="1"/>
    <col min="148" max="148" width="13.28515625" customWidth="1"/>
    <col min="149" max="149" width="12.7109375" customWidth="1"/>
    <col min="151" max="153" width="17" customWidth="1"/>
    <col min="154" max="155" width="20.85546875" customWidth="1"/>
    <col min="156" max="157" width="17" customWidth="1"/>
    <col min="159" max="159" width="9.140625" style="760"/>
    <col min="161" max="161" width="18.28515625" customWidth="1"/>
    <col min="162" max="162" width="22.42578125" customWidth="1"/>
    <col min="164" max="165" width="19" customWidth="1"/>
    <col min="166" max="166" width="16.140625" customWidth="1"/>
    <col min="167" max="169" width="14.42578125" customWidth="1"/>
    <col min="170" max="170" width="19.140625" customWidth="1"/>
    <col min="171" max="171" width="16.5703125" customWidth="1"/>
    <col min="172" max="172" width="15.42578125" customWidth="1"/>
    <col min="173" max="173" width="13.28515625" customWidth="1"/>
    <col min="174" max="174" width="12.7109375" customWidth="1"/>
    <col min="176" max="176" width="18.28515625" customWidth="1"/>
    <col min="177" max="177" width="22.42578125" customWidth="1"/>
    <col min="179" max="180" width="19" customWidth="1"/>
    <col min="181" max="181" width="16.140625" customWidth="1"/>
    <col min="182" max="184" width="14.42578125" customWidth="1"/>
    <col min="185" max="185" width="19.140625" customWidth="1"/>
    <col min="186" max="186" width="16.5703125" customWidth="1"/>
    <col min="187" max="187" width="15.42578125" customWidth="1"/>
    <col min="188" max="188" width="13.28515625" customWidth="1"/>
    <col min="189" max="189" width="12.7109375" customWidth="1"/>
    <col min="191" max="193" width="17" customWidth="1"/>
    <col min="194" max="195" width="20.85546875" customWidth="1"/>
    <col min="196" max="197" width="17" customWidth="1"/>
    <col min="199" max="199" width="9.140625" style="760"/>
    <col min="201" max="201" width="18.28515625" customWidth="1"/>
    <col min="202" max="202" width="22.42578125" customWidth="1"/>
    <col min="204" max="205" width="19" customWidth="1"/>
    <col min="206" max="206" width="16.140625" customWidth="1"/>
    <col min="207" max="209" width="14.42578125" customWidth="1"/>
    <col min="210" max="210" width="19.140625" customWidth="1"/>
    <col min="211" max="211" width="16.5703125" customWidth="1"/>
    <col min="212" max="212" width="15.42578125" customWidth="1"/>
    <col min="213" max="213" width="13.28515625" customWidth="1"/>
    <col min="214" max="214" width="12.7109375" customWidth="1"/>
    <col min="216" max="216" width="18.28515625" customWidth="1"/>
    <col min="217" max="217" width="22.42578125" customWidth="1"/>
    <col min="219" max="220" width="19" customWidth="1"/>
    <col min="221" max="221" width="16.140625" customWidth="1"/>
    <col min="222" max="224" width="14.42578125" customWidth="1"/>
    <col min="225" max="225" width="19.140625" customWidth="1"/>
    <col min="226" max="226" width="16.5703125" customWidth="1"/>
    <col min="227" max="227" width="15.42578125" customWidth="1"/>
    <col min="228" max="228" width="13.28515625" customWidth="1"/>
    <col min="229" max="229" width="12.7109375" customWidth="1"/>
    <col min="231" max="233" width="17" customWidth="1"/>
    <col min="234" max="235" width="20.85546875" customWidth="1"/>
    <col min="236" max="237" width="17" customWidth="1"/>
    <col min="239" max="239" width="9.140625" style="760"/>
    <col min="241" max="241" width="18.28515625" customWidth="1"/>
    <col min="242" max="242" width="22.42578125" customWidth="1"/>
    <col min="244" max="245" width="19" customWidth="1"/>
    <col min="246" max="246" width="16.140625" customWidth="1"/>
    <col min="247" max="249" width="14.42578125" customWidth="1"/>
    <col min="250" max="250" width="19.140625" customWidth="1"/>
    <col min="251" max="251" width="16.5703125" customWidth="1"/>
    <col min="252" max="252" width="15.42578125" customWidth="1"/>
    <col min="253" max="253" width="13.28515625" customWidth="1"/>
    <col min="254" max="254" width="12.7109375" customWidth="1"/>
    <col min="256" max="256" width="18.28515625" customWidth="1"/>
    <col min="257" max="257" width="22.42578125" customWidth="1"/>
    <col min="259" max="260" width="19" customWidth="1"/>
    <col min="261" max="261" width="16.140625" customWidth="1"/>
    <col min="262" max="264" width="14.42578125" customWidth="1"/>
    <col min="265" max="265" width="19.140625" customWidth="1"/>
    <col min="266" max="266" width="16.5703125" customWidth="1"/>
    <col min="267" max="267" width="15.42578125" customWidth="1"/>
    <col min="268" max="268" width="13.28515625" customWidth="1"/>
    <col min="269" max="269" width="12.7109375" customWidth="1"/>
    <col min="271" max="273" width="17" customWidth="1"/>
    <col min="274" max="275" width="20.85546875" customWidth="1"/>
    <col min="276" max="277" width="17" customWidth="1"/>
    <col min="279" max="279" width="9.140625" style="760"/>
    <col min="281" max="281" width="18.28515625" customWidth="1"/>
    <col min="282" max="282" width="22.42578125" customWidth="1"/>
    <col min="284" max="285" width="19" customWidth="1"/>
    <col min="286" max="286" width="16.140625" customWidth="1"/>
    <col min="287" max="289" width="14.42578125" customWidth="1"/>
    <col min="290" max="290" width="19.140625" customWidth="1"/>
    <col min="291" max="291" width="16.5703125" customWidth="1"/>
    <col min="292" max="292" width="15.42578125" customWidth="1"/>
    <col min="293" max="293" width="13.28515625" customWidth="1"/>
    <col min="294" max="294" width="12.7109375" customWidth="1"/>
    <col min="296" max="296" width="18.28515625" customWidth="1"/>
    <col min="297" max="297" width="22.42578125" customWidth="1"/>
    <col min="299" max="300" width="19" customWidth="1"/>
    <col min="301" max="301" width="16.140625" customWidth="1"/>
    <col min="302" max="304" width="14.42578125" customWidth="1"/>
    <col min="305" max="305" width="19.140625" customWidth="1"/>
    <col min="306" max="306" width="16.5703125" customWidth="1"/>
    <col min="307" max="307" width="15.42578125" customWidth="1"/>
    <col min="308" max="308" width="13.28515625" customWidth="1"/>
    <col min="309" max="309" width="12.7109375" customWidth="1"/>
    <col min="311" max="313" width="17" customWidth="1"/>
    <col min="314" max="315" width="20.85546875" customWidth="1"/>
    <col min="316" max="317" width="17" customWidth="1"/>
    <col min="319" max="319" width="9.140625" style="760"/>
    <col min="321" max="321" width="18.28515625" customWidth="1"/>
    <col min="322" max="322" width="22.42578125" customWidth="1"/>
    <col min="324" max="325" width="19" customWidth="1"/>
    <col min="326" max="326" width="16.140625" customWidth="1"/>
    <col min="327" max="329" width="14.42578125" customWidth="1"/>
    <col min="330" max="330" width="19.140625" customWidth="1"/>
    <col min="331" max="331" width="16.5703125" customWidth="1"/>
    <col min="332" max="332" width="15.42578125" customWidth="1"/>
    <col min="333" max="333" width="13.28515625" customWidth="1"/>
    <col min="334" max="334" width="12.7109375" customWidth="1"/>
    <col min="336" max="336" width="18.28515625" customWidth="1"/>
    <col min="337" max="337" width="22.42578125" customWidth="1"/>
    <col min="339" max="340" width="19" customWidth="1"/>
    <col min="341" max="341" width="16.140625" customWidth="1"/>
    <col min="342" max="344" width="14.42578125" customWidth="1"/>
    <col min="345" max="345" width="19.140625" customWidth="1"/>
    <col min="346" max="346" width="16.5703125" customWidth="1"/>
    <col min="347" max="347" width="15.42578125" customWidth="1"/>
    <col min="348" max="348" width="13.28515625" customWidth="1"/>
    <col min="349" max="349" width="12.7109375" customWidth="1"/>
    <col min="351" max="353" width="17" customWidth="1"/>
    <col min="354" max="355" width="20.85546875" customWidth="1"/>
    <col min="356" max="357" width="17" customWidth="1"/>
    <col min="359" max="359" width="9.140625" style="760"/>
    <col min="361" max="361" width="18.28515625" customWidth="1"/>
    <col min="362" max="362" width="22.42578125" customWidth="1"/>
    <col min="364" max="365" width="19" customWidth="1"/>
    <col min="366" max="366" width="16.140625" customWidth="1"/>
    <col min="367" max="369" width="14.42578125" customWidth="1"/>
    <col min="370" max="370" width="19.140625" customWidth="1"/>
    <col min="371" max="371" width="16.5703125" customWidth="1"/>
    <col min="372" max="372" width="15.42578125" customWidth="1"/>
    <col min="373" max="373" width="13.28515625" customWidth="1"/>
    <col min="374" max="374" width="12.7109375" customWidth="1"/>
    <col min="376" max="376" width="18.28515625" customWidth="1"/>
    <col min="377" max="377" width="22.42578125" customWidth="1"/>
    <col min="379" max="380" width="19" customWidth="1"/>
    <col min="381" max="381" width="16.140625" customWidth="1"/>
    <col min="382" max="384" width="14.42578125" customWidth="1"/>
    <col min="385" max="385" width="19.140625" customWidth="1"/>
    <col min="386" max="386" width="16.5703125" customWidth="1"/>
    <col min="387" max="387" width="15.42578125" customWidth="1"/>
    <col min="388" max="388" width="13.28515625" customWidth="1"/>
    <col min="389" max="389" width="12.7109375" customWidth="1"/>
    <col min="391" max="393" width="17" customWidth="1"/>
    <col min="394" max="395" width="20.85546875" customWidth="1"/>
    <col min="396" max="397" width="17" customWidth="1"/>
    <col min="399" max="399" width="9.140625" style="760"/>
    <col min="401" max="401" width="18.28515625" customWidth="1"/>
    <col min="402" max="402" width="22.42578125" customWidth="1"/>
    <col min="404" max="405" width="19" customWidth="1"/>
    <col min="406" max="406" width="16.140625" customWidth="1"/>
    <col min="407" max="409" width="14.42578125" customWidth="1"/>
    <col min="410" max="410" width="19.140625" customWidth="1"/>
    <col min="411" max="411" width="16.5703125" customWidth="1"/>
    <col min="412" max="412" width="15.42578125" customWidth="1"/>
    <col min="413" max="413" width="13.28515625" customWidth="1"/>
    <col min="414" max="414" width="12.7109375" customWidth="1"/>
    <col min="416" max="416" width="18.28515625" customWidth="1"/>
    <col min="417" max="417" width="22.42578125" customWidth="1"/>
    <col min="419" max="420" width="19" customWidth="1"/>
    <col min="421" max="421" width="16.140625" customWidth="1"/>
    <col min="422" max="424" width="14.42578125" customWidth="1"/>
    <col min="425" max="425" width="19.140625" customWidth="1"/>
    <col min="426" max="426" width="16.5703125" customWidth="1"/>
    <col min="427" max="427" width="15.42578125" customWidth="1"/>
    <col min="428" max="428" width="13.28515625" customWidth="1"/>
    <col min="429" max="429" width="12.7109375" customWidth="1"/>
    <col min="431" max="433" width="17" customWidth="1"/>
    <col min="434" max="435" width="20.85546875" customWidth="1"/>
    <col min="436" max="437" width="17" customWidth="1"/>
  </cols>
  <sheetData>
    <row r="1" spans="1:437" s="918" customFormat="1" ht="41.25" customHeight="1" x14ac:dyDescent="0.25">
      <c r="A1" s="917" t="s">
        <v>741</v>
      </c>
      <c r="B1" s="917"/>
      <c r="C1" s="917"/>
      <c r="D1" s="917"/>
      <c r="E1" s="917"/>
      <c r="F1" s="917"/>
      <c r="G1" s="917"/>
      <c r="H1" s="917"/>
      <c r="I1" s="917"/>
      <c r="J1" s="917"/>
      <c r="K1" s="917"/>
      <c r="L1" s="917"/>
      <c r="M1" s="917"/>
      <c r="N1" s="917"/>
      <c r="P1" s="917" t="s">
        <v>742</v>
      </c>
      <c r="Q1" s="917"/>
      <c r="R1" s="917"/>
      <c r="S1" s="917"/>
      <c r="T1" s="917"/>
      <c r="U1" s="917"/>
      <c r="V1" s="917"/>
      <c r="W1" s="917"/>
      <c r="X1" s="917"/>
      <c r="Y1" s="917"/>
      <c r="Z1" s="917"/>
      <c r="AA1" s="917"/>
      <c r="AB1" s="917"/>
      <c r="AC1" s="917"/>
      <c r="AM1" s="919"/>
      <c r="AO1" s="917" t="s">
        <v>743</v>
      </c>
      <c r="AP1" s="917"/>
      <c r="AQ1" s="917"/>
      <c r="AR1" s="917"/>
      <c r="AS1" s="917"/>
      <c r="AT1" s="917"/>
      <c r="AU1" s="917"/>
      <c r="AV1" s="917"/>
      <c r="AW1" s="917"/>
      <c r="AX1" s="917"/>
      <c r="AY1" s="917"/>
      <c r="AZ1" s="917"/>
      <c r="BA1" s="917"/>
      <c r="BB1" s="917"/>
      <c r="BD1" s="917" t="s">
        <v>753</v>
      </c>
      <c r="BE1" s="917"/>
      <c r="BF1" s="917"/>
      <c r="BG1" s="917"/>
      <c r="BH1" s="917"/>
      <c r="BI1" s="917"/>
      <c r="BJ1" s="917"/>
      <c r="BK1" s="917"/>
      <c r="BL1" s="917"/>
      <c r="BM1" s="917"/>
      <c r="BN1" s="917"/>
      <c r="BO1" s="917"/>
      <c r="BP1" s="917"/>
      <c r="BQ1" s="917"/>
      <c r="CA1" s="919"/>
      <c r="CC1" s="917" t="s">
        <v>744</v>
      </c>
      <c r="CD1" s="917"/>
      <c r="CE1" s="917"/>
      <c r="CF1" s="917"/>
      <c r="CG1" s="917"/>
      <c r="CH1" s="917"/>
      <c r="CI1" s="917"/>
      <c r="CJ1" s="917"/>
      <c r="CK1" s="917"/>
      <c r="CL1" s="917"/>
      <c r="CM1" s="917"/>
      <c r="CN1" s="917"/>
      <c r="CO1" s="917"/>
      <c r="CP1" s="917"/>
      <c r="CR1" s="917" t="s">
        <v>754</v>
      </c>
      <c r="CS1" s="917"/>
      <c r="CT1" s="917"/>
      <c r="CU1" s="917"/>
      <c r="CV1" s="917"/>
      <c r="CW1" s="917"/>
      <c r="CX1" s="917"/>
      <c r="CY1" s="917"/>
      <c r="CZ1" s="917"/>
      <c r="DA1" s="917"/>
      <c r="DB1" s="917"/>
      <c r="DC1" s="917"/>
      <c r="DD1" s="917"/>
      <c r="DE1" s="917"/>
      <c r="DO1" s="919"/>
      <c r="DQ1" s="917" t="s">
        <v>745</v>
      </c>
      <c r="DR1" s="917"/>
      <c r="DS1" s="917"/>
      <c r="DT1" s="917"/>
      <c r="DU1" s="917"/>
      <c r="DV1" s="917"/>
      <c r="DW1" s="917"/>
      <c r="DX1" s="917"/>
      <c r="DY1" s="917"/>
      <c r="DZ1" s="917"/>
      <c r="EA1" s="917"/>
      <c r="EB1" s="917"/>
      <c r="EC1" s="917"/>
      <c r="ED1" s="917"/>
      <c r="EF1" s="917" t="s">
        <v>755</v>
      </c>
      <c r="EG1" s="917"/>
      <c r="EH1" s="917"/>
      <c r="EI1" s="917"/>
      <c r="EJ1" s="917"/>
      <c r="EK1" s="917"/>
      <c r="EL1" s="917"/>
      <c r="EM1" s="917"/>
      <c r="EN1" s="917"/>
      <c r="EO1" s="917"/>
      <c r="EP1" s="917"/>
      <c r="EQ1" s="917"/>
      <c r="ER1" s="917"/>
      <c r="ES1" s="917"/>
      <c r="FC1" s="919"/>
      <c r="FE1" s="917" t="s">
        <v>746</v>
      </c>
      <c r="FF1" s="917"/>
      <c r="FG1" s="917"/>
      <c r="FH1" s="917"/>
      <c r="FI1" s="917"/>
      <c r="FJ1" s="917"/>
      <c r="FK1" s="917"/>
      <c r="FL1" s="917"/>
      <c r="FM1" s="917"/>
      <c r="FN1" s="917"/>
      <c r="FO1" s="917"/>
      <c r="FP1" s="917"/>
      <c r="FQ1" s="917"/>
      <c r="FR1" s="917"/>
      <c r="FT1" s="917" t="s">
        <v>756</v>
      </c>
      <c r="FU1" s="917"/>
      <c r="FV1" s="917"/>
      <c r="FW1" s="917"/>
      <c r="FX1" s="917"/>
      <c r="FY1" s="917"/>
      <c r="FZ1" s="917"/>
      <c r="GA1" s="917"/>
      <c r="GB1" s="917"/>
      <c r="GC1" s="917"/>
      <c r="GD1" s="917"/>
      <c r="GE1" s="917"/>
      <c r="GF1" s="917"/>
      <c r="GG1" s="917"/>
      <c r="GQ1" s="919"/>
      <c r="GS1" s="917" t="s">
        <v>747</v>
      </c>
      <c r="GT1" s="917"/>
      <c r="GU1" s="917"/>
      <c r="GV1" s="917"/>
      <c r="GW1" s="917"/>
      <c r="GX1" s="917"/>
      <c r="GY1" s="917"/>
      <c r="GZ1" s="917"/>
      <c r="HA1" s="917"/>
      <c r="HB1" s="917"/>
      <c r="HC1" s="917"/>
      <c r="HD1" s="917"/>
      <c r="HE1" s="917"/>
      <c r="HF1" s="917"/>
      <c r="HH1" s="917" t="s">
        <v>757</v>
      </c>
      <c r="HI1" s="917"/>
      <c r="HJ1" s="917"/>
      <c r="HK1" s="917"/>
      <c r="HL1" s="917"/>
      <c r="HM1" s="917"/>
      <c r="HN1" s="917"/>
      <c r="HO1" s="917"/>
      <c r="HP1" s="917"/>
      <c r="HQ1" s="917"/>
      <c r="HR1" s="917"/>
      <c r="HS1" s="917"/>
      <c r="HT1" s="917"/>
      <c r="HU1" s="917"/>
      <c r="IE1" s="919"/>
      <c r="IG1" s="917" t="s">
        <v>748</v>
      </c>
      <c r="IH1" s="917"/>
      <c r="II1" s="917"/>
      <c r="IJ1" s="917"/>
      <c r="IK1" s="917"/>
      <c r="IL1" s="917"/>
      <c r="IM1" s="917"/>
      <c r="IN1" s="917"/>
      <c r="IO1" s="917"/>
      <c r="IP1" s="917"/>
      <c r="IQ1" s="917"/>
      <c r="IR1" s="917"/>
      <c r="IS1" s="917"/>
      <c r="IT1" s="917"/>
      <c r="IV1" s="917" t="s">
        <v>758</v>
      </c>
      <c r="IW1" s="917"/>
      <c r="IX1" s="917"/>
      <c r="IY1" s="917"/>
      <c r="IZ1" s="917"/>
      <c r="JA1" s="917"/>
      <c r="JB1" s="917"/>
      <c r="JC1" s="917"/>
      <c r="JD1" s="917"/>
      <c r="JE1" s="917"/>
      <c r="JF1" s="917"/>
      <c r="JG1" s="917"/>
      <c r="JH1" s="917"/>
      <c r="JI1" s="917"/>
      <c r="JS1" s="919"/>
      <c r="JU1" s="917" t="s">
        <v>749</v>
      </c>
      <c r="JV1" s="917"/>
      <c r="JW1" s="917"/>
      <c r="JX1" s="917"/>
      <c r="JY1" s="917"/>
      <c r="JZ1" s="917"/>
      <c r="KA1" s="917"/>
      <c r="KB1" s="917"/>
      <c r="KC1" s="917"/>
      <c r="KD1" s="917"/>
      <c r="KE1" s="917"/>
      <c r="KF1" s="917"/>
      <c r="KG1" s="917"/>
      <c r="KH1" s="917"/>
      <c r="KJ1" s="917" t="s">
        <v>759</v>
      </c>
      <c r="KK1" s="917"/>
      <c r="KL1" s="917"/>
      <c r="KM1" s="917"/>
      <c r="KN1" s="917"/>
      <c r="KO1" s="917"/>
      <c r="KP1" s="917"/>
      <c r="KQ1" s="917"/>
      <c r="KR1" s="917"/>
      <c r="KS1" s="917"/>
      <c r="KT1" s="917"/>
      <c r="KU1" s="917"/>
      <c r="KV1" s="917"/>
      <c r="KW1" s="917"/>
      <c r="LG1" s="919"/>
      <c r="LI1" s="917" t="s">
        <v>750</v>
      </c>
      <c r="LJ1" s="917"/>
      <c r="LK1" s="917"/>
      <c r="LL1" s="917"/>
      <c r="LM1" s="917"/>
      <c r="LN1" s="917"/>
      <c r="LO1" s="917"/>
      <c r="LP1" s="917"/>
      <c r="LQ1" s="917"/>
      <c r="LR1" s="917"/>
      <c r="LS1" s="917"/>
      <c r="LT1" s="917"/>
      <c r="LU1" s="917"/>
      <c r="LV1" s="917"/>
      <c r="LX1" s="917" t="s">
        <v>760</v>
      </c>
      <c r="LY1" s="917"/>
      <c r="LZ1" s="917"/>
      <c r="MA1" s="917"/>
      <c r="MB1" s="917"/>
      <c r="MC1" s="917"/>
      <c r="MD1" s="917"/>
      <c r="ME1" s="917"/>
      <c r="MF1" s="917"/>
      <c r="MG1" s="917"/>
      <c r="MH1" s="917"/>
      <c r="MI1" s="917"/>
      <c r="MJ1" s="917"/>
      <c r="MK1" s="917"/>
      <c r="MU1" s="919"/>
      <c r="MW1" s="917" t="s">
        <v>751</v>
      </c>
      <c r="MX1" s="917"/>
      <c r="MY1" s="917"/>
      <c r="MZ1" s="917"/>
      <c r="NA1" s="917"/>
      <c r="NB1" s="917"/>
      <c r="NC1" s="917"/>
      <c r="ND1" s="917"/>
      <c r="NE1" s="917"/>
      <c r="NF1" s="917"/>
      <c r="NG1" s="917"/>
      <c r="NH1" s="917"/>
      <c r="NI1" s="917"/>
      <c r="NJ1" s="917"/>
      <c r="NL1" s="917" t="s">
        <v>761</v>
      </c>
      <c r="NM1" s="917"/>
      <c r="NN1" s="917"/>
      <c r="NO1" s="917"/>
      <c r="NP1" s="917"/>
      <c r="NQ1" s="917"/>
      <c r="NR1" s="917"/>
      <c r="NS1" s="917"/>
      <c r="NT1" s="917"/>
      <c r="NU1" s="917"/>
      <c r="NV1" s="917"/>
      <c r="NW1" s="917"/>
      <c r="NX1" s="917"/>
      <c r="NY1" s="917"/>
      <c r="OI1" s="919"/>
      <c r="OK1" s="917" t="s">
        <v>752</v>
      </c>
      <c r="OL1" s="917"/>
      <c r="OM1" s="917"/>
      <c r="ON1" s="917"/>
      <c r="OO1" s="917"/>
      <c r="OP1" s="917"/>
      <c r="OQ1" s="917"/>
      <c r="OR1" s="917"/>
      <c r="OS1" s="917"/>
      <c r="OT1" s="917"/>
      <c r="OU1" s="917"/>
      <c r="OV1" s="917"/>
      <c r="OW1" s="917"/>
      <c r="OX1" s="917"/>
      <c r="OZ1" s="917" t="s">
        <v>761</v>
      </c>
      <c r="PA1" s="917"/>
      <c r="PB1" s="917"/>
      <c r="PC1" s="917"/>
      <c r="PD1" s="917"/>
      <c r="PE1" s="917"/>
      <c r="PF1" s="917"/>
      <c r="PG1" s="917"/>
      <c r="PH1" s="917"/>
      <c r="PI1" s="917"/>
      <c r="PJ1" s="917"/>
      <c r="PK1" s="917"/>
      <c r="PL1" s="917"/>
      <c r="PM1" s="917"/>
    </row>
    <row r="2" spans="1:437" ht="75" x14ac:dyDescent="0.25">
      <c r="A2" s="258" t="s">
        <v>310</v>
      </c>
      <c r="B2" s="333" t="s">
        <v>463</v>
      </c>
      <c r="C2" s="219" t="s">
        <v>309</v>
      </c>
      <c r="D2" s="219" t="s">
        <v>332</v>
      </c>
      <c r="E2" s="219" t="s">
        <v>335</v>
      </c>
      <c r="F2" s="219" t="s">
        <v>336</v>
      </c>
      <c r="G2" s="219" t="s">
        <v>333</v>
      </c>
      <c r="H2" s="219" t="s">
        <v>337</v>
      </c>
      <c r="I2" s="219" t="s">
        <v>340</v>
      </c>
      <c r="J2" s="219" t="s">
        <v>334</v>
      </c>
      <c r="K2" s="219" t="s">
        <v>344</v>
      </c>
      <c r="L2" s="219" t="s">
        <v>345</v>
      </c>
      <c r="M2" s="219" t="s">
        <v>346</v>
      </c>
      <c r="N2" s="219" t="s">
        <v>347</v>
      </c>
      <c r="P2" s="258" t="s">
        <v>310</v>
      </c>
      <c r="Q2" s="333" t="s">
        <v>463</v>
      </c>
      <c r="R2" s="219" t="s">
        <v>309</v>
      </c>
      <c r="S2" s="219" t="s">
        <v>332</v>
      </c>
      <c r="T2" s="219" t="s">
        <v>335</v>
      </c>
      <c r="U2" s="219" t="s">
        <v>336</v>
      </c>
      <c r="V2" s="219" t="s">
        <v>333</v>
      </c>
      <c r="W2" s="219" t="s">
        <v>337</v>
      </c>
      <c r="X2" s="219" t="s">
        <v>340</v>
      </c>
      <c r="Y2" s="219" t="s">
        <v>334</v>
      </c>
      <c r="Z2" s="219" t="s">
        <v>344</v>
      </c>
      <c r="AA2" s="219" t="s">
        <v>345</v>
      </c>
      <c r="AB2" s="219" t="s">
        <v>346</v>
      </c>
      <c r="AC2" s="219" t="s">
        <v>347</v>
      </c>
      <c r="AE2" s="898" t="s">
        <v>732</v>
      </c>
      <c r="AF2" s="898" t="s">
        <v>728</v>
      </c>
      <c r="AG2" s="898" t="s">
        <v>729</v>
      </c>
      <c r="AH2" s="898" t="s">
        <v>730</v>
      </c>
      <c r="AI2" s="898" t="s">
        <v>731</v>
      </c>
      <c r="AJ2" s="898" t="s">
        <v>721</v>
      </c>
      <c r="AK2" s="898" t="s">
        <v>722</v>
      </c>
      <c r="AO2" s="258" t="s">
        <v>310</v>
      </c>
      <c r="AP2" s="333" t="s">
        <v>463</v>
      </c>
      <c r="AQ2" s="219" t="s">
        <v>309</v>
      </c>
      <c r="AR2" s="219" t="s">
        <v>332</v>
      </c>
      <c r="AS2" s="219" t="s">
        <v>335</v>
      </c>
      <c r="AT2" s="219" t="s">
        <v>336</v>
      </c>
      <c r="AU2" s="219" t="s">
        <v>333</v>
      </c>
      <c r="AV2" s="219" t="s">
        <v>337</v>
      </c>
      <c r="AW2" s="219" t="s">
        <v>340</v>
      </c>
      <c r="AX2" s="219" t="s">
        <v>334</v>
      </c>
      <c r="AY2" s="219" t="s">
        <v>344</v>
      </c>
      <c r="AZ2" s="219" t="s">
        <v>345</v>
      </c>
      <c r="BA2" s="219" t="s">
        <v>346</v>
      </c>
      <c r="BB2" s="219" t="s">
        <v>347</v>
      </c>
      <c r="BD2" s="258" t="s">
        <v>310</v>
      </c>
      <c r="BE2" s="333" t="s">
        <v>463</v>
      </c>
      <c r="BF2" s="219" t="s">
        <v>309</v>
      </c>
      <c r="BG2" s="219" t="s">
        <v>332</v>
      </c>
      <c r="BH2" s="219" t="s">
        <v>335</v>
      </c>
      <c r="BI2" s="219" t="s">
        <v>336</v>
      </c>
      <c r="BJ2" s="219" t="s">
        <v>333</v>
      </c>
      <c r="BK2" s="219" t="s">
        <v>337</v>
      </c>
      <c r="BL2" s="219" t="s">
        <v>340</v>
      </c>
      <c r="BM2" s="219" t="s">
        <v>334</v>
      </c>
      <c r="BN2" s="219" t="s">
        <v>344</v>
      </c>
      <c r="BO2" s="219" t="s">
        <v>345</v>
      </c>
      <c r="BP2" s="219" t="s">
        <v>346</v>
      </c>
      <c r="BQ2" s="219" t="s">
        <v>347</v>
      </c>
      <c r="BS2" s="898" t="s">
        <v>732</v>
      </c>
      <c r="BT2" s="898" t="s">
        <v>728</v>
      </c>
      <c r="BU2" s="898" t="s">
        <v>729</v>
      </c>
      <c r="BV2" s="898" t="s">
        <v>730</v>
      </c>
      <c r="BW2" s="898" t="s">
        <v>731</v>
      </c>
      <c r="BX2" s="898" t="s">
        <v>721</v>
      </c>
      <c r="BY2" s="898" t="s">
        <v>722</v>
      </c>
      <c r="CC2" s="258" t="s">
        <v>310</v>
      </c>
      <c r="CD2" s="899" t="s">
        <v>463</v>
      </c>
      <c r="CE2" s="219" t="s">
        <v>309</v>
      </c>
      <c r="CF2" s="219" t="s">
        <v>332</v>
      </c>
      <c r="CG2" s="219" t="s">
        <v>335</v>
      </c>
      <c r="CH2" s="219" t="s">
        <v>336</v>
      </c>
      <c r="CI2" s="219" t="s">
        <v>333</v>
      </c>
      <c r="CJ2" s="219" t="s">
        <v>337</v>
      </c>
      <c r="CK2" s="219" t="s">
        <v>340</v>
      </c>
      <c r="CL2" s="219" t="s">
        <v>334</v>
      </c>
      <c r="CM2" s="219" t="s">
        <v>344</v>
      </c>
      <c r="CN2" s="219" t="s">
        <v>345</v>
      </c>
      <c r="CO2" s="219" t="s">
        <v>346</v>
      </c>
      <c r="CP2" s="219" t="s">
        <v>347</v>
      </c>
      <c r="CR2" s="258" t="s">
        <v>310</v>
      </c>
      <c r="CS2" s="899" t="s">
        <v>463</v>
      </c>
      <c r="CT2" s="219" t="s">
        <v>309</v>
      </c>
      <c r="CU2" s="219" t="s">
        <v>332</v>
      </c>
      <c r="CV2" s="219" t="s">
        <v>335</v>
      </c>
      <c r="CW2" s="219" t="s">
        <v>336</v>
      </c>
      <c r="CX2" s="219" t="s">
        <v>333</v>
      </c>
      <c r="CY2" s="219" t="s">
        <v>337</v>
      </c>
      <c r="CZ2" s="219" t="s">
        <v>340</v>
      </c>
      <c r="DA2" s="219" t="s">
        <v>334</v>
      </c>
      <c r="DB2" s="219" t="s">
        <v>344</v>
      </c>
      <c r="DC2" s="219" t="s">
        <v>345</v>
      </c>
      <c r="DD2" s="219" t="s">
        <v>346</v>
      </c>
      <c r="DE2" s="219" t="s">
        <v>347</v>
      </c>
      <c r="DG2" s="898" t="s">
        <v>732</v>
      </c>
      <c r="DH2" s="898" t="s">
        <v>728</v>
      </c>
      <c r="DI2" s="898" t="s">
        <v>729</v>
      </c>
      <c r="DJ2" s="898" t="s">
        <v>730</v>
      </c>
      <c r="DK2" s="898" t="s">
        <v>731</v>
      </c>
      <c r="DL2" s="898" t="s">
        <v>721</v>
      </c>
      <c r="DM2" s="898" t="s">
        <v>722</v>
      </c>
      <c r="DQ2" s="258" t="s">
        <v>310</v>
      </c>
      <c r="DR2" s="333" t="s">
        <v>463</v>
      </c>
      <c r="DS2" s="219" t="s">
        <v>309</v>
      </c>
      <c r="DT2" s="219" t="s">
        <v>332</v>
      </c>
      <c r="DU2" s="219" t="s">
        <v>335</v>
      </c>
      <c r="DV2" s="219" t="s">
        <v>336</v>
      </c>
      <c r="DW2" s="219" t="s">
        <v>333</v>
      </c>
      <c r="DX2" s="219" t="s">
        <v>337</v>
      </c>
      <c r="DY2" s="219" t="s">
        <v>340</v>
      </c>
      <c r="DZ2" s="219" t="s">
        <v>334</v>
      </c>
      <c r="EA2" s="219" t="s">
        <v>344</v>
      </c>
      <c r="EB2" s="219" t="s">
        <v>345</v>
      </c>
      <c r="EC2" s="219" t="s">
        <v>346</v>
      </c>
      <c r="ED2" s="219" t="s">
        <v>347</v>
      </c>
      <c r="EF2" s="258" t="s">
        <v>310</v>
      </c>
      <c r="EG2" s="333" t="s">
        <v>463</v>
      </c>
      <c r="EH2" s="219" t="s">
        <v>309</v>
      </c>
      <c r="EI2" s="219" t="s">
        <v>332</v>
      </c>
      <c r="EJ2" s="219" t="s">
        <v>335</v>
      </c>
      <c r="EK2" s="219" t="s">
        <v>336</v>
      </c>
      <c r="EL2" s="219" t="s">
        <v>333</v>
      </c>
      <c r="EM2" s="219" t="s">
        <v>337</v>
      </c>
      <c r="EN2" s="219" t="s">
        <v>340</v>
      </c>
      <c r="EO2" s="219" t="s">
        <v>334</v>
      </c>
      <c r="EP2" s="219" t="s">
        <v>344</v>
      </c>
      <c r="EQ2" s="219" t="s">
        <v>345</v>
      </c>
      <c r="ER2" s="219" t="s">
        <v>346</v>
      </c>
      <c r="ES2" s="219" t="s">
        <v>347</v>
      </c>
      <c r="EU2" s="898" t="s">
        <v>732</v>
      </c>
      <c r="EV2" s="898" t="s">
        <v>728</v>
      </c>
      <c r="EW2" s="898" t="s">
        <v>729</v>
      </c>
      <c r="EX2" s="898" t="s">
        <v>730</v>
      </c>
      <c r="EY2" s="898" t="s">
        <v>731</v>
      </c>
      <c r="EZ2" s="898" t="s">
        <v>721</v>
      </c>
      <c r="FA2" s="898" t="s">
        <v>722</v>
      </c>
      <c r="FE2" s="258" t="s">
        <v>310</v>
      </c>
      <c r="FF2" s="333" t="s">
        <v>463</v>
      </c>
      <c r="FG2" s="219" t="s">
        <v>309</v>
      </c>
      <c r="FH2" s="219" t="s">
        <v>332</v>
      </c>
      <c r="FI2" s="219" t="s">
        <v>335</v>
      </c>
      <c r="FJ2" s="219" t="s">
        <v>336</v>
      </c>
      <c r="FK2" s="219" t="s">
        <v>333</v>
      </c>
      <c r="FL2" s="219" t="s">
        <v>337</v>
      </c>
      <c r="FM2" s="219" t="s">
        <v>340</v>
      </c>
      <c r="FN2" s="219" t="s">
        <v>334</v>
      </c>
      <c r="FO2" s="219" t="s">
        <v>344</v>
      </c>
      <c r="FP2" s="219" t="s">
        <v>345</v>
      </c>
      <c r="FQ2" s="219" t="s">
        <v>346</v>
      </c>
      <c r="FR2" s="219" t="s">
        <v>347</v>
      </c>
      <c r="FT2" s="258" t="s">
        <v>310</v>
      </c>
      <c r="FU2" s="333" t="s">
        <v>463</v>
      </c>
      <c r="FV2" s="219" t="s">
        <v>309</v>
      </c>
      <c r="FW2" s="219" t="s">
        <v>332</v>
      </c>
      <c r="FX2" s="219" t="s">
        <v>335</v>
      </c>
      <c r="FY2" s="219" t="s">
        <v>336</v>
      </c>
      <c r="FZ2" s="219" t="s">
        <v>333</v>
      </c>
      <c r="GA2" s="219" t="s">
        <v>337</v>
      </c>
      <c r="GB2" s="219" t="s">
        <v>340</v>
      </c>
      <c r="GC2" s="219" t="s">
        <v>334</v>
      </c>
      <c r="GD2" s="219" t="s">
        <v>344</v>
      </c>
      <c r="GE2" s="219" t="s">
        <v>345</v>
      </c>
      <c r="GF2" s="219" t="s">
        <v>346</v>
      </c>
      <c r="GG2" s="219" t="s">
        <v>347</v>
      </c>
      <c r="GI2" s="898" t="s">
        <v>732</v>
      </c>
      <c r="GJ2" s="898" t="s">
        <v>728</v>
      </c>
      <c r="GK2" s="898" t="s">
        <v>729</v>
      </c>
      <c r="GL2" s="898" t="s">
        <v>730</v>
      </c>
      <c r="GM2" s="898" t="s">
        <v>731</v>
      </c>
      <c r="GN2" s="898" t="s">
        <v>721</v>
      </c>
      <c r="GO2" s="898" t="s">
        <v>722</v>
      </c>
      <c r="GS2" s="258" t="s">
        <v>310</v>
      </c>
      <c r="GT2" s="333" t="s">
        <v>463</v>
      </c>
      <c r="GU2" s="219" t="s">
        <v>309</v>
      </c>
      <c r="GV2" s="219" t="s">
        <v>332</v>
      </c>
      <c r="GW2" s="219" t="s">
        <v>335</v>
      </c>
      <c r="GX2" s="219" t="s">
        <v>336</v>
      </c>
      <c r="GY2" s="219" t="s">
        <v>333</v>
      </c>
      <c r="GZ2" s="219" t="s">
        <v>337</v>
      </c>
      <c r="HA2" s="219" t="s">
        <v>340</v>
      </c>
      <c r="HB2" s="219" t="s">
        <v>334</v>
      </c>
      <c r="HC2" s="219" t="s">
        <v>344</v>
      </c>
      <c r="HD2" s="219" t="s">
        <v>345</v>
      </c>
      <c r="HE2" s="219" t="s">
        <v>346</v>
      </c>
      <c r="HF2" s="219" t="s">
        <v>347</v>
      </c>
      <c r="HH2" s="258" t="s">
        <v>310</v>
      </c>
      <c r="HI2" s="333" t="s">
        <v>463</v>
      </c>
      <c r="HJ2" s="219" t="s">
        <v>309</v>
      </c>
      <c r="HK2" s="219" t="s">
        <v>332</v>
      </c>
      <c r="HL2" s="219" t="s">
        <v>335</v>
      </c>
      <c r="HM2" s="219" t="s">
        <v>336</v>
      </c>
      <c r="HN2" s="219" t="s">
        <v>333</v>
      </c>
      <c r="HO2" s="219" t="s">
        <v>337</v>
      </c>
      <c r="HP2" s="219" t="s">
        <v>340</v>
      </c>
      <c r="HQ2" s="219" t="s">
        <v>334</v>
      </c>
      <c r="HR2" s="219" t="s">
        <v>344</v>
      </c>
      <c r="HS2" s="219" t="s">
        <v>345</v>
      </c>
      <c r="HT2" s="219" t="s">
        <v>346</v>
      </c>
      <c r="HU2" s="219" t="s">
        <v>347</v>
      </c>
      <c r="HW2" s="898" t="s">
        <v>732</v>
      </c>
      <c r="HX2" s="898" t="s">
        <v>728</v>
      </c>
      <c r="HY2" s="898" t="s">
        <v>729</v>
      </c>
      <c r="HZ2" s="898" t="s">
        <v>730</v>
      </c>
      <c r="IA2" s="898" t="s">
        <v>731</v>
      </c>
      <c r="IB2" s="898" t="s">
        <v>721</v>
      </c>
      <c r="IC2" s="898" t="s">
        <v>722</v>
      </c>
      <c r="IG2" s="258" t="s">
        <v>310</v>
      </c>
      <c r="IH2" s="333" t="s">
        <v>463</v>
      </c>
      <c r="II2" s="219" t="s">
        <v>309</v>
      </c>
      <c r="IJ2" s="219" t="s">
        <v>332</v>
      </c>
      <c r="IK2" s="219" t="s">
        <v>335</v>
      </c>
      <c r="IL2" s="219" t="s">
        <v>336</v>
      </c>
      <c r="IM2" s="219" t="s">
        <v>333</v>
      </c>
      <c r="IN2" s="219" t="s">
        <v>337</v>
      </c>
      <c r="IO2" s="219" t="s">
        <v>340</v>
      </c>
      <c r="IP2" s="219" t="s">
        <v>334</v>
      </c>
      <c r="IQ2" s="219" t="s">
        <v>344</v>
      </c>
      <c r="IR2" s="219" t="s">
        <v>345</v>
      </c>
      <c r="IS2" s="219" t="s">
        <v>346</v>
      </c>
      <c r="IT2" s="219" t="s">
        <v>347</v>
      </c>
      <c r="IV2" s="258" t="s">
        <v>310</v>
      </c>
      <c r="IW2" s="333" t="s">
        <v>463</v>
      </c>
      <c r="IX2" s="219" t="s">
        <v>309</v>
      </c>
      <c r="IY2" s="219" t="s">
        <v>332</v>
      </c>
      <c r="IZ2" s="219" t="s">
        <v>335</v>
      </c>
      <c r="JA2" s="219" t="s">
        <v>336</v>
      </c>
      <c r="JB2" s="219" t="s">
        <v>333</v>
      </c>
      <c r="JC2" s="219" t="s">
        <v>337</v>
      </c>
      <c r="JD2" s="219" t="s">
        <v>340</v>
      </c>
      <c r="JE2" s="219" t="s">
        <v>334</v>
      </c>
      <c r="JF2" s="219" t="s">
        <v>344</v>
      </c>
      <c r="JG2" s="219" t="s">
        <v>345</v>
      </c>
      <c r="JH2" s="219" t="s">
        <v>346</v>
      </c>
      <c r="JI2" s="219" t="s">
        <v>347</v>
      </c>
      <c r="JK2" s="898" t="s">
        <v>732</v>
      </c>
      <c r="JL2" s="898" t="s">
        <v>728</v>
      </c>
      <c r="JM2" s="898" t="s">
        <v>729</v>
      </c>
      <c r="JN2" s="898" t="s">
        <v>730</v>
      </c>
      <c r="JO2" s="898" t="s">
        <v>731</v>
      </c>
      <c r="JP2" s="898" t="s">
        <v>721</v>
      </c>
      <c r="JQ2" s="898" t="s">
        <v>722</v>
      </c>
      <c r="JU2" s="258" t="s">
        <v>310</v>
      </c>
      <c r="JV2" s="333" t="s">
        <v>463</v>
      </c>
      <c r="JW2" s="219" t="s">
        <v>309</v>
      </c>
      <c r="JX2" s="219" t="s">
        <v>332</v>
      </c>
      <c r="JY2" s="219" t="s">
        <v>335</v>
      </c>
      <c r="JZ2" s="219" t="s">
        <v>336</v>
      </c>
      <c r="KA2" s="219" t="s">
        <v>333</v>
      </c>
      <c r="KB2" s="219" t="s">
        <v>337</v>
      </c>
      <c r="KC2" s="219" t="s">
        <v>340</v>
      </c>
      <c r="KD2" s="219" t="s">
        <v>334</v>
      </c>
      <c r="KE2" s="219" t="s">
        <v>344</v>
      </c>
      <c r="KF2" s="219" t="s">
        <v>345</v>
      </c>
      <c r="KG2" s="219" t="s">
        <v>346</v>
      </c>
      <c r="KH2" s="219" t="s">
        <v>347</v>
      </c>
      <c r="KJ2" s="258" t="s">
        <v>310</v>
      </c>
      <c r="KK2" s="333" t="s">
        <v>463</v>
      </c>
      <c r="KL2" s="219" t="s">
        <v>309</v>
      </c>
      <c r="KM2" s="219" t="s">
        <v>332</v>
      </c>
      <c r="KN2" s="219" t="s">
        <v>335</v>
      </c>
      <c r="KO2" s="219" t="s">
        <v>336</v>
      </c>
      <c r="KP2" s="219" t="s">
        <v>333</v>
      </c>
      <c r="KQ2" s="219" t="s">
        <v>337</v>
      </c>
      <c r="KR2" s="219" t="s">
        <v>340</v>
      </c>
      <c r="KS2" s="219" t="s">
        <v>334</v>
      </c>
      <c r="KT2" s="219" t="s">
        <v>344</v>
      </c>
      <c r="KU2" s="219" t="s">
        <v>345</v>
      </c>
      <c r="KV2" s="219" t="s">
        <v>346</v>
      </c>
      <c r="KW2" s="219" t="s">
        <v>347</v>
      </c>
      <c r="KY2" s="898" t="s">
        <v>732</v>
      </c>
      <c r="KZ2" s="898" t="s">
        <v>728</v>
      </c>
      <c r="LA2" s="898" t="s">
        <v>729</v>
      </c>
      <c r="LB2" s="898" t="s">
        <v>730</v>
      </c>
      <c r="LC2" s="898" t="s">
        <v>731</v>
      </c>
      <c r="LD2" s="898" t="s">
        <v>721</v>
      </c>
      <c r="LE2" s="898" t="s">
        <v>722</v>
      </c>
      <c r="LI2" s="258" t="s">
        <v>310</v>
      </c>
      <c r="LJ2" s="333" t="s">
        <v>463</v>
      </c>
      <c r="LK2" s="219" t="s">
        <v>309</v>
      </c>
      <c r="LL2" s="219" t="s">
        <v>332</v>
      </c>
      <c r="LM2" s="219" t="s">
        <v>335</v>
      </c>
      <c r="LN2" s="219" t="s">
        <v>336</v>
      </c>
      <c r="LO2" s="219" t="s">
        <v>333</v>
      </c>
      <c r="LP2" s="219" t="s">
        <v>337</v>
      </c>
      <c r="LQ2" s="219" t="s">
        <v>340</v>
      </c>
      <c r="LR2" s="219" t="s">
        <v>334</v>
      </c>
      <c r="LS2" s="219" t="s">
        <v>344</v>
      </c>
      <c r="LT2" s="219" t="s">
        <v>345</v>
      </c>
      <c r="LU2" s="219" t="s">
        <v>346</v>
      </c>
      <c r="LV2" s="219" t="s">
        <v>347</v>
      </c>
      <c r="LX2" s="258" t="s">
        <v>310</v>
      </c>
      <c r="LY2" s="333" t="s">
        <v>463</v>
      </c>
      <c r="LZ2" s="219" t="s">
        <v>309</v>
      </c>
      <c r="MA2" s="219" t="s">
        <v>332</v>
      </c>
      <c r="MB2" s="219" t="s">
        <v>335</v>
      </c>
      <c r="MC2" s="219" t="s">
        <v>336</v>
      </c>
      <c r="MD2" s="219" t="s">
        <v>333</v>
      </c>
      <c r="ME2" s="219" t="s">
        <v>337</v>
      </c>
      <c r="MF2" s="219" t="s">
        <v>340</v>
      </c>
      <c r="MG2" s="219" t="s">
        <v>334</v>
      </c>
      <c r="MH2" s="219" t="s">
        <v>344</v>
      </c>
      <c r="MI2" s="219" t="s">
        <v>345</v>
      </c>
      <c r="MJ2" s="219" t="s">
        <v>346</v>
      </c>
      <c r="MK2" s="219" t="s">
        <v>347</v>
      </c>
      <c r="MM2" s="898" t="s">
        <v>732</v>
      </c>
      <c r="MN2" s="898" t="s">
        <v>728</v>
      </c>
      <c r="MO2" s="898" t="s">
        <v>729</v>
      </c>
      <c r="MP2" s="898" t="s">
        <v>730</v>
      </c>
      <c r="MQ2" s="898" t="s">
        <v>731</v>
      </c>
      <c r="MR2" s="898" t="s">
        <v>721</v>
      </c>
      <c r="MS2" s="898" t="s">
        <v>722</v>
      </c>
      <c r="MW2" s="258" t="s">
        <v>310</v>
      </c>
      <c r="MX2" s="333" t="s">
        <v>463</v>
      </c>
      <c r="MY2" s="219" t="s">
        <v>309</v>
      </c>
      <c r="MZ2" s="219" t="s">
        <v>332</v>
      </c>
      <c r="NA2" s="219" t="s">
        <v>335</v>
      </c>
      <c r="NB2" s="219" t="s">
        <v>336</v>
      </c>
      <c r="NC2" s="219" t="s">
        <v>333</v>
      </c>
      <c r="ND2" s="219" t="s">
        <v>337</v>
      </c>
      <c r="NE2" s="219" t="s">
        <v>340</v>
      </c>
      <c r="NF2" s="219" t="s">
        <v>334</v>
      </c>
      <c r="NG2" s="219" t="s">
        <v>344</v>
      </c>
      <c r="NH2" s="219" t="s">
        <v>345</v>
      </c>
      <c r="NI2" s="219" t="s">
        <v>346</v>
      </c>
      <c r="NJ2" s="219" t="s">
        <v>347</v>
      </c>
      <c r="NL2" s="258" t="s">
        <v>310</v>
      </c>
      <c r="NM2" s="333" t="s">
        <v>463</v>
      </c>
      <c r="NN2" s="219" t="s">
        <v>309</v>
      </c>
      <c r="NO2" s="219" t="s">
        <v>332</v>
      </c>
      <c r="NP2" s="219" t="s">
        <v>335</v>
      </c>
      <c r="NQ2" s="219" t="s">
        <v>336</v>
      </c>
      <c r="NR2" s="219" t="s">
        <v>333</v>
      </c>
      <c r="NS2" s="219" t="s">
        <v>337</v>
      </c>
      <c r="NT2" s="219" t="s">
        <v>340</v>
      </c>
      <c r="NU2" s="219" t="s">
        <v>334</v>
      </c>
      <c r="NV2" s="219" t="s">
        <v>344</v>
      </c>
      <c r="NW2" s="219" t="s">
        <v>345</v>
      </c>
      <c r="NX2" s="219" t="s">
        <v>346</v>
      </c>
      <c r="NY2" s="219" t="s">
        <v>347</v>
      </c>
      <c r="OA2" s="898" t="s">
        <v>732</v>
      </c>
      <c r="OB2" s="898" t="s">
        <v>728</v>
      </c>
      <c r="OC2" s="898" t="s">
        <v>729</v>
      </c>
      <c r="OD2" s="898" t="s">
        <v>730</v>
      </c>
      <c r="OE2" s="898" t="s">
        <v>731</v>
      </c>
      <c r="OF2" s="898" t="s">
        <v>721</v>
      </c>
      <c r="OG2" s="898" t="s">
        <v>722</v>
      </c>
      <c r="OK2" s="258" t="s">
        <v>310</v>
      </c>
      <c r="OL2" s="333" t="s">
        <v>463</v>
      </c>
      <c r="OM2" s="219" t="s">
        <v>309</v>
      </c>
      <c r="ON2" s="219" t="s">
        <v>332</v>
      </c>
      <c r="OO2" s="219" t="s">
        <v>335</v>
      </c>
      <c r="OP2" s="219" t="s">
        <v>336</v>
      </c>
      <c r="OQ2" s="219" t="s">
        <v>333</v>
      </c>
      <c r="OR2" s="219" t="s">
        <v>337</v>
      </c>
      <c r="OS2" s="219" t="s">
        <v>340</v>
      </c>
      <c r="OT2" s="219" t="s">
        <v>334</v>
      </c>
      <c r="OU2" s="219" t="s">
        <v>344</v>
      </c>
      <c r="OV2" s="219" t="s">
        <v>345</v>
      </c>
      <c r="OW2" s="219" t="s">
        <v>346</v>
      </c>
      <c r="OX2" s="219" t="s">
        <v>347</v>
      </c>
      <c r="OZ2" s="258" t="s">
        <v>310</v>
      </c>
      <c r="PA2" s="333" t="s">
        <v>463</v>
      </c>
      <c r="PB2" s="219" t="s">
        <v>309</v>
      </c>
      <c r="PC2" s="219" t="s">
        <v>332</v>
      </c>
      <c r="PD2" s="219" t="s">
        <v>335</v>
      </c>
      <c r="PE2" s="219" t="s">
        <v>336</v>
      </c>
      <c r="PF2" s="219" t="s">
        <v>333</v>
      </c>
      <c r="PG2" s="219" t="s">
        <v>337</v>
      </c>
      <c r="PH2" s="219" t="s">
        <v>340</v>
      </c>
      <c r="PI2" s="219" t="s">
        <v>334</v>
      </c>
      <c r="PJ2" s="219" t="s">
        <v>344</v>
      </c>
      <c r="PK2" s="219" t="s">
        <v>345</v>
      </c>
      <c r="PL2" s="219" t="s">
        <v>346</v>
      </c>
      <c r="PM2" s="219" t="s">
        <v>347</v>
      </c>
      <c r="PO2" s="898" t="s">
        <v>732</v>
      </c>
      <c r="PP2" s="898" t="s">
        <v>728</v>
      </c>
      <c r="PQ2" s="898" t="s">
        <v>729</v>
      </c>
      <c r="PR2" s="898" t="s">
        <v>730</v>
      </c>
      <c r="PS2" s="898" t="s">
        <v>731</v>
      </c>
      <c r="PT2" s="898" t="s">
        <v>721</v>
      </c>
      <c r="PU2" s="898" t="s">
        <v>722</v>
      </c>
    </row>
    <row r="3" spans="1:437" x14ac:dyDescent="0.25">
      <c r="A3" s="251">
        <v>0.3357175925925926</v>
      </c>
      <c r="B3" s="464">
        <f t="shared" ref="B3:B63" si="0">A3+DATE(2024,1,14)</f>
        <v>45305.335717592592</v>
      </c>
      <c r="C3" s="252" t="s">
        <v>311</v>
      </c>
      <c r="D3" s="252">
        <f>0.7/100</f>
        <v>6.9999999999999993E-3</v>
      </c>
      <c r="E3" s="252">
        <v>0.05</v>
      </c>
      <c r="F3" s="252">
        <v>5.6000000000000001E-2</v>
      </c>
      <c r="G3" s="252">
        <v>176.3</v>
      </c>
      <c r="H3" s="254">
        <v>172.12098605524426</v>
      </c>
      <c r="I3" s="252">
        <f t="shared" ref="I3:I63" si="1">H3/F3</f>
        <v>3073.5890367007901</v>
      </c>
      <c r="J3" s="252">
        <f t="shared" ref="J3:J63" si="2">D3*I3</f>
        <v>21.515123256905529</v>
      </c>
      <c r="K3" s="4">
        <f t="shared" ref="K3:K63" si="3">0.001*((H3/(F3+0.001)))</f>
        <v>3.019666422021829</v>
      </c>
      <c r="L3" s="4">
        <f t="shared" ref="L3:L63" si="4">0.001*((H3/(F3-0.001)))</f>
        <v>3.1294724737317137</v>
      </c>
      <c r="M3" s="1">
        <f t="shared" ref="M3:M63" si="5">J3+K3</f>
        <v>24.534789678927357</v>
      </c>
      <c r="N3" s="1">
        <f t="shared" ref="N3:N63" si="6">J3-L3</f>
        <v>18.385650783173816</v>
      </c>
      <c r="P3" s="251">
        <v>0.3357175925925926</v>
      </c>
      <c r="Q3" s="464">
        <f t="shared" ref="Q3:Q63" si="7">P3+DATE(2024,1,14)</f>
        <v>45305.335717592592</v>
      </c>
      <c r="R3" s="252" t="s">
        <v>311</v>
      </c>
      <c r="S3" s="252">
        <f>0.7/100</f>
        <v>6.9999999999999993E-3</v>
      </c>
      <c r="T3" s="252">
        <v>0.05</v>
      </c>
      <c r="U3" s="252">
        <v>5.6000000000000001E-2</v>
      </c>
      <c r="V3" s="252">
        <v>176.3</v>
      </c>
      <c r="W3" s="254">
        <v>155.08204339638451</v>
      </c>
      <c r="X3" s="252">
        <f t="shared" ref="X3:X63" si="8">W3/U3</f>
        <v>2769.3222035068661</v>
      </c>
      <c r="Y3" s="252">
        <f t="shared" ref="Y3:Y63" si="9">S3*X3</f>
        <v>19.38525542454806</v>
      </c>
      <c r="Z3" s="4">
        <f t="shared" ref="Z3:Z63" si="10">0.001*((W3/(U3+0.001)))</f>
        <v>2.7207376034453423</v>
      </c>
      <c r="AA3" s="4">
        <f t="shared" ref="AA3:AA63" si="11">0.001*((W3/(U3-0.001)))</f>
        <v>2.8196735162979003</v>
      </c>
      <c r="AB3" s="1">
        <f t="shared" ref="AB3:AB63" si="12">Y3+Z3</f>
        <v>22.105993027993403</v>
      </c>
      <c r="AC3" s="1">
        <f t="shared" ref="AC3:AC63" si="13">Y3-AA3</f>
        <v>16.565581908250159</v>
      </c>
      <c r="AE3">
        <v>20.708476130569451</v>
      </c>
      <c r="AF3">
        <f t="shared" ref="AF3:AF63" si="14">MAX(AB3,M3)</f>
        <v>24.534789678927357</v>
      </c>
      <c r="AG3">
        <f t="shared" ref="AG3:AG63" si="15">MIN(AC3,N3)</f>
        <v>16.565581908250159</v>
      </c>
      <c r="AH3">
        <v>23.614928920824813</v>
      </c>
      <c r="AI3">
        <v>17.696334147941165</v>
      </c>
      <c r="AJ3">
        <f>AF3-AH3</f>
        <v>0.9198607581025442</v>
      </c>
      <c r="AK3">
        <f>AI3-AG3</f>
        <v>1.1307522396910059</v>
      </c>
      <c r="AO3" s="260">
        <v>0.33802083333333338</v>
      </c>
      <c r="AP3" s="464">
        <f t="shared" ref="AP3:AP59" si="16">AO3+DATE(2024,1,14)</f>
        <v>45305.338020833333</v>
      </c>
      <c r="AQ3" s="241" t="s">
        <v>321</v>
      </c>
      <c r="AR3" s="241">
        <v>3.0000000000000001E-3</v>
      </c>
      <c r="AS3" s="241">
        <v>0.01</v>
      </c>
      <c r="AT3" s="241">
        <v>0.05</v>
      </c>
      <c r="AU3" s="241">
        <v>197.2</v>
      </c>
      <c r="AV3" s="241">
        <v>196.35691048199956</v>
      </c>
      <c r="AW3" s="241">
        <f t="shared" ref="AW3:AW59" si="17">AV3/AT3</f>
        <v>3927.1382096399911</v>
      </c>
      <c r="AX3" s="241">
        <f t="shared" ref="AX3:AX59" si="18">AR3*AW3</f>
        <v>11.781414628919974</v>
      </c>
      <c r="AY3" s="4">
        <f t="shared" ref="AY3:AY59" si="19">0.001*((AV3/(AT3+0.001)))</f>
        <v>3.8501354996470503</v>
      </c>
      <c r="AZ3" s="4">
        <f t="shared" ref="AZ3:AZ59" si="20">0.001*((AV3/(AT3-0.001)))</f>
        <v>4.0072838873877457</v>
      </c>
      <c r="BA3" s="1">
        <f>AX3+AY3</f>
        <v>15.631550128567024</v>
      </c>
      <c r="BB3" s="1">
        <f>AX3-AZ3</f>
        <v>7.7741307415322281</v>
      </c>
      <c r="BD3" s="260">
        <v>0.33802083333333338</v>
      </c>
      <c r="BE3" s="464">
        <f t="shared" ref="BE3:BE59" si="21">BD3+DATE(2024,1,14)</f>
        <v>45305.338020833333</v>
      </c>
      <c r="BF3" s="241" t="s">
        <v>321</v>
      </c>
      <c r="BG3" s="241">
        <v>3.0000000000000001E-3</v>
      </c>
      <c r="BH3" s="241">
        <v>0.01</v>
      </c>
      <c r="BI3" s="241">
        <v>0.05</v>
      </c>
      <c r="BJ3" s="241">
        <v>197.2</v>
      </c>
      <c r="BK3" s="241">
        <v>183.35192301716319</v>
      </c>
      <c r="BL3" s="241">
        <f t="shared" ref="BL3:BL59" si="22">BK3/BI3</f>
        <v>3667.0384603432635</v>
      </c>
      <c r="BM3" s="241">
        <f t="shared" ref="BM3:BM59" si="23">BG3*BL3</f>
        <v>11.001115381029791</v>
      </c>
      <c r="BN3" s="4">
        <f t="shared" ref="BN3:BN59" si="24">0.001*((BK3/(BI3+0.001)))</f>
        <v>3.5951357454345723</v>
      </c>
      <c r="BO3" s="4">
        <f t="shared" ref="BO3:BO59" si="25">0.001*((BK3/(BI3-0.001)))</f>
        <v>3.741875979942106</v>
      </c>
      <c r="BP3" s="1">
        <f>BM3+BN3</f>
        <v>14.596251126464363</v>
      </c>
      <c r="BQ3" s="1">
        <f>BM3-BO3</f>
        <v>7.2592394010876848</v>
      </c>
      <c r="BS3">
        <v>11.428834376652256</v>
      </c>
      <c r="BT3">
        <f>MAX(BP3,BA3)</f>
        <v>15.631550128567024</v>
      </c>
      <c r="BU3">
        <f>MIN(BQ3,BB3)</f>
        <v>7.2592394010876848</v>
      </c>
      <c r="BV3">
        <v>15.163747571636653</v>
      </c>
      <c r="BW3">
        <v>7.541475745137884</v>
      </c>
      <c r="BX3">
        <f>BT3-BV3</f>
        <v>0.46780255693037098</v>
      </c>
      <c r="BY3">
        <f>BW3-BU3</f>
        <v>0.28223634405019915</v>
      </c>
      <c r="CC3" s="900">
        <v>0.34297453703703701</v>
      </c>
      <c r="CD3" s="901">
        <f t="shared" ref="CD3:CD51" si="26">CC3+DATE(2024,1,14)</f>
        <v>45305.342974537038</v>
      </c>
      <c r="CE3" s="902" t="s">
        <v>322</v>
      </c>
      <c r="CF3" s="902">
        <v>3.0000000000000001E-3</v>
      </c>
      <c r="CG3" s="902">
        <v>1.2999999999999999E-2</v>
      </c>
      <c r="CH3" s="902">
        <v>0.03</v>
      </c>
      <c r="CI3" s="902">
        <v>57</v>
      </c>
      <c r="CJ3" s="902">
        <v>50.374640915055522</v>
      </c>
      <c r="CK3" s="902">
        <f>CJ3/CH3</f>
        <v>1679.1546971685175</v>
      </c>
      <c r="CL3" s="243">
        <f>CF3*CK3</f>
        <v>5.0374640915055524</v>
      </c>
      <c r="CM3" s="4">
        <f t="shared" ref="CM3:CM51" si="27">0.001*((CJ3/(CH3+0.001)))</f>
        <v>1.6249884166146942</v>
      </c>
      <c r="CN3" s="4">
        <f t="shared" ref="CN3:CN51" si="28">0.001*((CJ3/(CH3-0.001)))</f>
        <v>1.7370565832777769</v>
      </c>
      <c r="CO3" s="1">
        <f t="shared" ref="CO3:CO51" si="29">CL3+CM3</f>
        <v>6.6624525081202464</v>
      </c>
      <c r="CP3" s="1">
        <f t="shared" ref="CP3:CP51" si="30">CL3-CN3</f>
        <v>3.3004075082277753</v>
      </c>
      <c r="CR3" s="900">
        <v>0.34297453703703701</v>
      </c>
      <c r="CS3" s="901">
        <f t="shared" ref="CS3:CS51" si="31">CR3+DATE(2024,1,14)</f>
        <v>45305.342974537038</v>
      </c>
      <c r="CT3" s="902" t="s">
        <v>322</v>
      </c>
      <c r="CU3" s="902">
        <v>3.0000000000000001E-3</v>
      </c>
      <c r="CV3" s="902">
        <v>1.2999999999999999E-2</v>
      </c>
      <c r="CW3" s="902">
        <v>0.03</v>
      </c>
      <c r="CX3" s="902">
        <v>57</v>
      </c>
      <c r="CY3" s="902">
        <v>40.51557001076057</v>
      </c>
      <c r="CZ3" s="902">
        <f>CY3/CW3</f>
        <v>1350.5190003586856</v>
      </c>
      <c r="DA3" s="243">
        <f>CU3*CZ3</f>
        <v>4.0515570010760573</v>
      </c>
      <c r="DB3" s="4">
        <f t="shared" ref="DB3:DB51" si="32">0.001*((CY3/(CW3+0.001)))</f>
        <v>1.306953871314857</v>
      </c>
      <c r="DC3" s="4">
        <f t="shared" ref="DC3:DC51" si="33">0.001*((CY3/(CW3-0.001)))</f>
        <v>1.3970886210607094</v>
      </c>
      <c r="DD3" s="1">
        <f t="shared" ref="DD3:DD51" si="34">DA3+DB3</f>
        <v>5.3585108723909141</v>
      </c>
      <c r="DE3" s="1">
        <f t="shared" ref="DE3:DE51" si="35">DA3-DC3</f>
        <v>2.6544683800153477</v>
      </c>
      <c r="DG3">
        <v>4.5522224072695696</v>
      </c>
      <c r="DH3">
        <f>MAX(DD3,CO3)</f>
        <v>6.6624525081202464</v>
      </c>
      <c r="DI3">
        <f>MIN(DE3,CP3)</f>
        <v>2.6544683800153477</v>
      </c>
      <c r="DJ3">
        <v>6.0206812483242693</v>
      </c>
      <c r="DK3">
        <v>2.9824905426938559</v>
      </c>
      <c r="DL3">
        <f>DH3-DJ3</f>
        <v>0.64177125979597704</v>
      </c>
      <c r="DM3">
        <f>DK3-DI3</f>
        <v>0.32802216267850826</v>
      </c>
      <c r="DQ3" s="903">
        <v>0.3447453703703704</v>
      </c>
      <c r="DR3" s="904">
        <f t="shared" ref="DR3:DR46" si="36">DQ3+DATE(2024,1,14)</f>
        <v>45305.34474537037</v>
      </c>
      <c r="DS3" s="905" t="s">
        <v>323</v>
      </c>
      <c r="DT3" s="905">
        <v>4.0000000000000001E-3</v>
      </c>
      <c r="DU3" s="905">
        <v>8.0000000000000002E-3</v>
      </c>
      <c r="DV3" s="905">
        <v>2.1000000000000001E-2</v>
      </c>
      <c r="DW3" s="905">
        <v>61</v>
      </c>
      <c r="DX3" s="905">
        <v>60.37635008537513</v>
      </c>
      <c r="DY3" s="905">
        <f>DX3/DV3</f>
        <v>2875.0642897797679</v>
      </c>
      <c r="DZ3" s="245">
        <f>DT3*DY3</f>
        <v>11.500257159119071</v>
      </c>
      <c r="EA3" s="4">
        <f t="shared" ref="EA3:EA46" si="37">0.001*((DX3/(DV3+0.001)))</f>
        <v>2.7443795493352328</v>
      </c>
      <c r="EB3" s="4">
        <f t="shared" ref="EB3:EB46" si="38">0.001*((DX3/(DV3-0.001)))</f>
        <v>3.0188175042687564</v>
      </c>
      <c r="EC3" s="1">
        <f t="shared" ref="EC3:EC46" si="39">DZ3+EA3</f>
        <v>14.244636708454305</v>
      </c>
      <c r="ED3" s="1">
        <f t="shared" ref="ED3:ED46" si="40">DZ3-EB3</f>
        <v>8.4814396548503144</v>
      </c>
      <c r="EF3" s="903">
        <v>0.3447453703703704</v>
      </c>
      <c r="EG3" s="904">
        <f t="shared" ref="EG3:EG46" si="41">EF3+DATE(2024,1,14)</f>
        <v>45305.34474537037</v>
      </c>
      <c r="EH3" s="905" t="s">
        <v>323</v>
      </c>
      <c r="EI3" s="905">
        <v>4.0000000000000001E-3</v>
      </c>
      <c r="EJ3" s="905">
        <v>8.0000000000000002E-3</v>
      </c>
      <c r="EK3" s="905">
        <v>2.1000000000000001E-2</v>
      </c>
      <c r="EL3" s="905">
        <v>61</v>
      </c>
      <c r="EM3" s="905">
        <v>60.248988776303406</v>
      </c>
      <c r="EN3" s="905">
        <f>EM3/EK3</f>
        <v>2868.9994655382575</v>
      </c>
      <c r="EO3" s="245">
        <f>EI3*EN3</f>
        <v>11.475997862153029</v>
      </c>
      <c r="EP3" s="4">
        <f t="shared" ref="EP3:EP46" si="42">0.001*((EM3/(EK3+0.001)))</f>
        <v>2.7385903989228817</v>
      </c>
      <c r="EQ3" s="4">
        <f t="shared" ref="EQ3:EQ46" si="43">0.001*((EM3/(EK3-0.001)))</f>
        <v>3.0124494388151701</v>
      </c>
      <c r="ER3" s="1">
        <f t="shared" ref="ER3:ER46" si="44">EO3+EP3</f>
        <v>14.21458826107591</v>
      </c>
      <c r="ES3" s="1">
        <f t="shared" ref="ES3:ES46" si="45">EO3-EQ3</f>
        <v>8.4635484233378584</v>
      </c>
      <c r="EU3">
        <v>11.617277981817118</v>
      </c>
      <c r="EV3">
        <f>MAX(ER3,EC3)</f>
        <v>14.244636708454305</v>
      </c>
      <c r="EW3">
        <f>MIN(ES3,ED3)</f>
        <v>8.4635484233378584</v>
      </c>
      <c r="EX3">
        <v>14.389582954750749</v>
      </c>
      <c r="EY3">
        <v>8.567742511590124</v>
      </c>
      <c r="EZ3">
        <f>EV3-EX3</f>
        <v>-0.1449462462964437</v>
      </c>
      <c r="FA3">
        <f>EY3-EW3</f>
        <v>0.10419408825226562</v>
      </c>
      <c r="FE3" s="266">
        <v>0.34616898148148145</v>
      </c>
      <c r="FF3" s="464">
        <f t="shared" ref="FF3:FF44" si="46">FE3+DATE(2024,1,14)</f>
        <v>45305.346168981479</v>
      </c>
      <c r="FG3" s="247" t="s">
        <v>324</v>
      </c>
      <c r="FH3" s="247">
        <v>1.0999999999999999E-2</v>
      </c>
      <c r="FI3" s="247">
        <v>7.0000000000000001E-3</v>
      </c>
      <c r="FJ3" s="247">
        <v>1.7999999999999999E-2</v>
      </c>
      <c r="FK3" s="247">
        <v>72.8</v>
      </c>
      <c r="FL3" s="247">
        <v>72.622662858915206</v>
      </c>
      <c r="FM3" s="247">
        <f>FL3/FJ3</f>
        <v>4034.5923810508452</v>
      </c>
      <c r="FN3" s="247">
        <f>FH3*FM3</f>
        <v>44.380516191559295</v>
      </c>
      <c r="FO3" s="4">
        <f t="shared" ref="FO3:FO44" si="47">0.001*((FL3/(FJ3+0.001)))</f>
        <v>3.8222454136271162</v>
      </c>
      <c r="FP3" s="4">
        <f t="shared" ref="FP3:FP44" si="48">0.001*((FL3/(FJ3-0.001)))</f>
        <v>4.2719213446420721</v>
      </c>
      <c r="FQ3" s="1">
        <f t="shared" ref="FQ3:FQ44" si="49">FN3+FO3</f>
        <v>48.20276160518641</v>
      </c>
      <c r="FR3" s="1">
        <f t="shared" ref="FR3:FR44" si="50">FN3-FP3</f>
        <v>40.108594846917221</v>
      </c>
      <c r="FT3" s="266">
        <v>0.34616898148148145</v>
      </c>
      <c r="FU3" s="464">
        <f t="shared" ref="FU3:FU44" si="51">FT3+DATE(2024,1,14)</f>
        <v>45305.346168981479</v>
      </c>
      <c r="FV3" s="247" t="s">
        <v>324</v>
      </c>
      <c r="FW3" s="247">
        <v>1.0999999999999999E-2</v>
      </c>
      <c r="FX3" s="247">
        <v>7.0000000000000001E-3</v>
      </c>
      <c r="FY3" s="247">
        <v>1.7999999999999999E-2</v>
      </c>
      <c r="FZ3" s="247">
        <v>72.8</v>
      </c>
      <c r="GA3" s="247">
        <v>67.919017335295592</v>
      </c>
      <c r="GB3" s="247">
        <f>GA3/FY3</f>
        <v>3773.2787408497552</v>
      </c>
      <c r="GC3" s="247">
        <f>FW3*GB3</f>
        <v>41.506066149347305</v>
      </c>
      <c r="GD3" s="4">
        <f t="shared" ref="GD3:GD44" si="52">0.001*((GA3/(FY3+0.001)))</f>
        <v>3.5746851229102945</v>
      </c>
      <c r="GE3" s="4">
        <f t="shared" ref="GE3:GE44" si="53">0.001*((GA3/(FY3-0.001)))</f>
        <v>3.9952363138409179</v>
      </c>
      <c r="GF3" s="1">
        <f t="shared" ref="GF3:GF44" si="54">GC3+GD3</f>
        <v>45.080751272257601</v>
      </c>
      <c r="GG3" s="1">
        <f t="shared" ref="GG3:GG44" si="55">GC3-GE3</f>
        <v>37.510829835506385</v>
      </c>
      <c r="GI3">
        <v>43.51669992597953</v>
      </c>
      <c r="GJ3">
        <f>MAX(GF3,FQ3)</f>
        <v>48.20276160518641</v>
      </c>
      <c r="GK3">
        <f>MIN(GG3,FR3)</f>
        <v>37.510829835506385</v>
      </c>
      <c r="GL3">
        <v>47.264549680370109</v>
      </c>
      <c r="GM3">
        <v>39.327926671072412</v>
      </c>
      <c r="GN3">
        <f>GJ3-GL3</f>
        <v>0.93821192481630078</v>
      </c>
      <c r="GO3">
        <f>GM3-GK3</f>
        <v>1.8170968355660264</v>
      </c>
      <c r="GS3" s="267">
        <v>0.34710648148148149</v>
      </c>
      <c r="GT3" s="464">
        <f t="shared" ref="GT3:GT41" si="56">GS3+DATE(2024,1,14)</f>
        <v>45305.34710648148</v>
      </c>
      <c r="GU3" s="249" t="s">
        <v>325</v>
      </c>
      <c r="GV3" s="249">
        <v>2E-3</v>
      </c>
      <c r="GW3" s="249">
        <v>3.0000000000000001E-3</v>
      </c>
      <c r="GX3" s="249">
        <v>3.2000000000000001E-2</v>
      </c>
      <c r="GY3" s="249">
        <v>41.4</v>
      </c>
      <c r="GZ3" s="249">
        <v>39.612082379984948</v>
      </c>
      <c r="HA3" s="249">
        <f>GZ3/GX3</f>
        <v>1237.8775743745296</v>
      </c>
      <c r="HB3" s="249">
        <f>GV3*HA3</f>
        <v>2.4757551487490592</v>
      </c>
      <c r="HC3" s="4">
        <f t="shared" ref="HC3:HC41" si="57">0.001*((GZ3/(GX3+0.001)))</f>
        <v>1.2003661327268165</v>
      </c>
      <c r="HD3" s="4">
        <f t="shared" ref="HD3:HD41" si="58">0.001*((GZ3/(GX3-0.001)))</f>
        <v>1.2778091090317725</v>
      </c>
      <c r="HE3" s="1">
        <f t="shared" ref="HE3:HE41" si="59">HB3+HC3</f>
        <v>3.6761212814758757</v>
      </c>
      <c r="HF3" s="1">
        <f t="shared" ref="HF3:HF41" si="60">HB3-HD3</f>
        <v>1.1979460397172867</v>
      </c>
      <c r="HH3" s="267">
        <v>0.34710648148148149</v>
      </c>
      <c r="HI3" s="464">
        <f t="shared" ref="HI3:HI41" si="61">HH3+DATE(2024,1,14)</f>
        <v>45305.34710648148</v>
      </c>
      <c r="HJ3" s="249" t="s">
        <v>325</v>
      </c>
      <c r="HK3" s="249">
        <v>2E-3</v>
      </c>
      <c r="HL3" s="249">
        <v>3.0000000000000001E-3</v>
      </c>
      <c r="HM3" s="249">
        <v>3.2000000000000001E-2</v>
      </c>
      <c r="HN3" s="249">
        <v>41.4</v>
      </c>
      <c r="HO3" s="249">
        <v>34.200469392124624</v>
      </c>
      <c r="HP3" s="249">
        <f>HO3/HM3</f>
        <v>1068.7646685038944</v>
      </c>
      <c r="HQ3" s="249">
        <f>HK3*HP3</f>
        <v>2.137529337007789</v>
      </c>
      <c r="HR3" s="4">
        <f t="shared" ref="HR3:HR41" si="62">0.001*((HO3/(HM3+0.001)))</f>
        <v>1.0363778603674128</v>
      </c>
      <c r="HS3" s="4">
        <f t="shared" ref="HS3:HS41" si="63">0.001*((HO3/(HM3-0.001)))</f>
        <v>1.1032409481330523</v>
      </c>
      <c r="HT3" s="1">
        <f t="shared" ref="HT3:HT41" si="64">HQ3+HR3</f>
        <v>3.1739071973752018</v>
      </c>
      <c r="HU3" s="1">
        <f t="shared" ref="HU3:HU41" si="65">HQ3-HS3</f>
        <v>1.0342883888747367</v>
      </c>
      <c r="HW3">
        <v>2.3450713989573315</v>
      </c>
      <c r="HX3">
        <f>MAX(HT3,HE3)</f>
        <v>3.6761212814758757</v>
      </c>
      <c r="HY3">
        <f>MIN(HU3,HF3)</f>
        <v>1.0342883888747367</v>
      </c>
      <c r="HZ3">
        <v>3.4820757136033107</v>
      </c>
      <c r="IA3">
        <v>1.1347119672374184</v>
      </c>
      <c r="IB3">
        <f>HX3-HZ3</f>
        <v>0.19404556787256499</v>
      </c>
      <c r="IC3">
        <f>IA3-HY3</f>
        <v>0.10042357836268168</v>
      </c>
      <c r="IG3" s="273">
        <v>0.38116898148148143</v>
      </c>
      <c r="IH3" s="464">
        <f t="shared" ref="IH3:IH28" si="66">IG3+DATE(2024,1,14)</f>
        <v>45305.381168981483</v>
      </c>
      <c r="II3" s="274" t="s">
        <v>326</v>
      </c>
      <c r="IJ3" s="274">
        <v>3.0000000000000001E-3</v>
      </c>
      <c r="IK3" s="274">
        <v>5.0000000000000001E-3</v>
      </c>
      <c r="IL3" s="274">
        <v>3.2000000000000001E-2</v>
      </c>
      <c r="IM3" s="274">
        <v>49.6</v>
      </c>
      <c r="IN3" s="274">
        <v>49.54894026161945</v>
      </c>
      <c r="IO3" s="274">
        <f>IN3/IL3</f>
        <v>1548.4043831756078</v>
      </c>
      <c r="IP3" s="274">
        <f>IJ3*IO3</f>
        <v>4.6452131495268238</v>
      </c>
      <c r="IQ3" s="4">
        <f t="shared" ref="IQ3:IQ28" si="67">0.001*((IN3/(IL3+0.001)))</f>
        <v>1.5014830382308924</v>
      </c>
      <c r="IR3" s="4">
        <f t="shared" ref="IR3:IR28" si="68">0.001*((IN3/(IL3-0.001)))</f>
        <v>1.5983529116651434</v>
      </c>
      <c r="IS3" s="1">
        <f t="shared" ref="IS3:IS28" si="69">IP3+IQ3</f>
        <v>6.1466961877577164</v>
      </c>
      <c r="IT3" s="1">
        <f t="shared" ref="IT3:IT28" si="70">IP3-IR3</f>
        <v>3.0468602378616803</v>
      </c>
      <c r="IV3" s="273">
        <v>0.38116898148148143</v>
      </c>
      <c r="IW3" s="464">
        <f t="shared" ref="IW3:IW28" si="71">IV3+DATE(2024,1,14)</f>
        <v>45305.381168981483</v>
      </c>
      <c r="IX3" s="274" t="s">
        <v>326</v>
      </c>
      <c r="IY3" s="274">
        <v>3.0000000000000001E-3</v>
      </c>
      <c r="IZ3" s="274">
        <v>5.0000000000000001E-3</v>
      </c>
      <c r="JA3" s="274">
        <v>3.2000000000000001E-2</v>
      </c>
      <c r="JB3" s="274">
        <v>49.6</v>
      </c>
      <c r="JC3" s="274">
        <v>47.976480537683486</v>
      </c>
      <c r="JD3" s="274">
        <f>JC3/JA3</f>
        <v>1499.2650168026089</v>
      </c>
      <c r="JE3" s="274">
        <f>IY3*JD3</f>
        <v>4.4977950504078263</v>
      </c>
      <c r="JF3" s="4">
        <f t="shared" ref="JF3:JF28" si="72">0.001*((JC3/(JA3+0.001)))</f>
        <v>1.4538327435661662</v>
      </c>
      <c r="JG3" s="4">
        <f t="shared" ref="JG3:JG28" si="73">0.001*((JC3/(JA3-0.001)))</f>
        <v>1.5476284044414028</v>
      </c>
      <c r="JH3" s="1">
        <f t="shared" ref="JH3:JH28" si="74">JE3+JF3</f>
        <v>5.9516277939739926</v>
      </c>
      <c r="JI3" s="1">
        <f t="shared" ref="JI3:JI28" si="75">JE3-JG3</f>
        <v>2.9501666459664238</v>
      </c>
      <c r="JK3">
        <v>4.6323053461266168</v>
      </c>
      <c r="JL3">
        <f>MAX(JH3,IS3)</f>
        <v>6.1466961877577164</v>
      </c>
      <c r="JM3">
        <f>MIN(JI3,IT3)</f>
        <v>2.9501666459664238</v>
      </c>
      <c r="JN3">
        <v>6.1296161650766345</v>
      </c>
      <c r="JO3">
        <v>3.0383938291798236</v>
      </c>
      <c r="JP3">
        <f>JL3-JN3</f>
        <v>1.7080022681081886E-2</v>
      </c>
      <c r="JQ3">
        <f>JO3-JM3</f>
        <v>8.822718321339984E-2</v>
      </c>
      <c r="JU3" s="281">
        <v>0.50793981481481476</v>
      </c>
      <c r="JV3" s="464">
        <f t="shared" ref="JV3:JV58" si="76">JU3+DATE(2024,1,14)</f>
        <v>45305.507939814815</v>
      </c>
      <c r="JW3" s="282" t="s">
        <v>327</v>
      </c>
      <c r="JX3" s="282">
        <v>1.6E-2</v>
      </c>
      <c r="JY3" s="282">
        <v>6.9000000000000006E-2</v>
      </c>
      <c r="JZ3" s="282">
        <v>0.1</v>
      </c>
      <c r="KA3" s="282">
        <v>33.4</v>
      </c>
      <c r="KB3" s="282">
        <v>24.387420039133133</v>
      </c>
      <c r="KC3" s="282">
        <f t="shared" ref="KC3:KC58" si="77">KB3/JZ3</f>
        <v>243.87420039133133</v>
      </c>
      <c r="KD3" s="282">
        <f t="shared" ref="KD3:KD58" si="78">JX3*KC3</f>
        <v>3.9019872062613015</v>
      </c>
      <c r="KE3" s="4">
        <f t="shared" ref="KE3:KE58" si="79">0.001*((KB3/(JZ3+0.001)))</f>
        <v>0.24145960434785277</v>
      </c>
      <c r="KF3" s="4">
        <f t="shared" ref="KF3:KF58" si="80">0.001*((KB3/(JZ3-0.001)))</f>
        <v>0.24633757615285992</v>
      </c>
      <c r="KG3" s="1">
        <f t="shared" ref="KG3:KG58" si="81">KD3+KE3</f>
        <v>4.143446810609154</v>
      </c>
      <c r="KH3" s="1">
        <f t="shared" ref="KH3:KH58" si="82">KD3-KF3</f>
        <v>3.6556496301084414</v>
      </c>
      <c r="KJ3" s="281">
        <v>0.50793981481481476</v>
      </c>
      <c r="KK3" s="464">
        <f t="shared" ref="KK3:KK58" si="83">KJ3+DATE(2024,1,14)</f>
        <v>45305.507939814815</v>
      </c>
      <c r="KL3" s="282" t="s">
        <v>327</v>
      </c>
      <c r="KM3" s="282">
        <v>1.6E-2</v>
      </c>
      <c r="KN3" s="282">
        <v>6.9000000000000006E-2</v>
      </c>
      <c r="KO3" s="282">
        <v>0.1</v>
      </c>
      <c r="KP3" s="282">
        <v>33.4</v>
      </c>
      <c r="KQ3" s="282">
        <v>29.268643113465039</v>
      </c>
      <c r="KR3" s="282">
        <f t="shared" ref="KR3:KR58" si="84">KQ3/KO3</f>
        <v>292.68643113465038</v>
      </c>
      <c r="KS3" s="282">
        <f t="shared" ref="KS3:KS58" si="85">KM3*KR3</f>
        <v>4.6829828981544059</v>
      </c>
      <c r="KT3" s="4">
        <f t="shared" ref="KT3:KT58" si="86">0.001*((KQ3/(KO3+0.001)))</f>
        <v>0.28978854567787166</v>
      </c>
      <c r="KU3" s="4">
        <f t="shared" ref="KU3:KU58" si="87">0.001*((KQ3/(KO3-0.001)))</f>
        <v>0.29564285973197008</v>
      </c>
      <c r="KV3" s="1">
        <f t="shared" ref="KV3:KV58" si="88">KS3+KT3</f>
        <v>4.9727714438322774</v>
      </c>
      <c r="KW3" s="1">
        <f t="shared" ref="KW3:KW58" si="89">KS3-KU3</f>
        <v>4.3873400384224359</v>
      </c>
      <c r="KY3">
        <v>4.3233868179397188</v>
      </c>
      <c r="KZ3">
        <f>MAX(KV3,KG3)</f>
        <v>4.9727714438322774</v>
      </c>
      <c r="LA3">
        <f>MIN(KW3,KH3)</f>
        <v>3.6556496301084414</v>
      </c>
      <c r="LB3">
        <v>4.5909231309310377</v>
      </c>
      <c r="LC3">
        <v>4.0504457309485753</v>
      </c>
      <c r="LD3">
        <f>KZ3-LB3</f>
        <v>0.38184831290123977</v>
      </c>
      <c r="LE3">
        <f>LC3-LA3</f>
        <v>0.39479610084013395</v>
      </c>
      <c r="LI3" s="148">
        <v>0.50793981481481476</v>
      </c>
      <c r="LJ3" s="464">
        <f t="shared" ref="LJ3:LJ58" si="90">LI3+DATE(2024,1,14)</f>
        <v>45305.507939814815</v>
      </c>
      <c r="LK3" s="144" t="s">
        <v>328</v>
      </c>
      <c r="LL3" s="144">
        <v>0.03</v>
      </c>
      <c r="LM3" s="144">
        <v>0.247</v>
      </c>
      <c r="LN3" s="144">
        <v>0.247</v>
      </c>
      <c r="LO3" s="144">
        <v>80</v>
      </c>
      <c r="LP3" s="144">
        <v>64.966682151344514</v>
      </c>
      <c r="LQ3" s="144">
        <f>LP3/LN3</f>
        <v>263.02300466131385</v>
      </c>
      <c r="LR3" s="144">
        <f>LL3*LQ3</f>
        <v>7.8906901398394149</v>
      </c>
      <c r="LS3" s="4">
        <f t="shared" ref="LS3:LS58" si="91">0.001*((LP3/(LN3+0.001)))</f>
        <v>0.26196242802961495</v>
      </c>
      <c r="LT3" s="4">
        <f t="shared" ref="LT3:LT58" si="92">0.001*((LP3/(LN3-0.001)))</f>
        <v>0.26409220386725413</v>
      </c>
      <c r="LU3" s="1">
        <f t="shared" ref="LU3:LU58" si="93">LR3+LS3</f>
        <v>8.1526525678690298</v>
      </c>
      <c r="LV3" s="1">
        <f t="shared" ref="LV3:LV58" si="94">LR3-LT3</f>
        <v>7.6265979359721605</v>
      </c>
      <c r="LX3" s="148">
        <v>0.50793981481481476</v>
      </c>
      <c r="LY3" s="464">
        <f t="shared" ref="LY3:LY58" si="95">LX3+DATE(2024,1,14)</f>
        <v>45305.507939814815</v>
      </c>
      <c r="LZ3" s="144" t="s">
        <v>328</v>
      </c>
      <c r="MA3" s="144">
        <v>0.03</v>
      </c>
      <c r="MB3" s="144">
        <v>0.247</v>
      </c>
      <c r="MC3" s="144">
        <v>0.247</v>
      </c>
      <c r="MD3" s="229">
        <v>80</v>
      </c>
      <c r="ME3" s="144">
        <v>74.122290469746986</v>
      </c>
      <c r="MF3" s="144">
        <f>ME3/MC3</f>
        <v>300.09024481678944</v>
      </c>
      <c r="MG3" s="144">
        <f>MA3*MF3</f>
        <v>9.0027073445036834</v>
      </c>
      <c r="MH3" s="4">
        <f t="shared" ref="MH3:MH58" si="96">0.001*((ME3/(MC3+0.001)))</f>
        <v>0.29888020350704431</v>
      </c>
      <c r="MI3" s="4">
        <f t="shared" ref="MI3:MI58" si="97">0.001*((ME3/(MC3-0.001)))</f>
        <v>0.30131012386076012</v>
      </c>
      <c r="MJ3" s="1">
        <f t="shared" ref="MJ3:MJ58" si="98">MG3+MH3</f>
        <v>9.301587548010728</v>
      </c>
      <c r="MK3" s="1">
        <f t="shared" ref="MK3:MK58" si="99">MG3-MI3</f>
        <v>8.7013972206429226</v>
      </c>
      <c r="MM3">
        <v>8.4983291381965582</v>
      </c>
      <c r="MN3">
        <f>MAX(MJ3,LU3)</f>
        <v>9.301587548010728</v>
      </c>
      <c r="MO3">
        <f>MIN(MK3,LV3)</f>
        <v>7.6265979359721605</v>
      </c>
      <c r="MP3">
        <v>8.7804645275963633</v>
      </c>
      <c r="MQ3">
        <v>8.2138999651430957</v>
      </c>
      <c r="MR3">
        <f>MN3-MP3</f>
        <v>0.52112302041436465</v>
      </c>
      <c r="MS3">
        <f>MQ3-MO3</f>
        <v>0.58730202917093521</v>
      </c>
      <c r="MW3" s="188">
        <v>0.52803240740740742</v>
      </c>
      <c r="MX3" s="464">
        <f t="shared" ref="MX3:MX49" si="100">MW3+DATE(2024,1,14)</f>
        <v>45305.528032407405</v>
      </c>
      <c r="MY3" s="145" t="s">
        <v>329</v>
      </c>
      <c r="MZ3" s="145">
        <v>4.0000000000000001E-3</v>
      </c>
      <c r="NA3" s="145">
        <v>6.0000000000000001E-3</v>
      </c>
      <c r="NB3" s="145">
        <v>2.7E-2</v>
      </c>
      <c r="NC3" s="145">
        <v>20.6</v>
      </c>
      <c r="ND3" s="145">
        <v>15.356805593466959</v>
      </c>
      <c r="NE3" s="145">
        <f t="shared" ref="NE3:NE49" si="101">ND3/NB3</f>
        <v>568.77057753581335</v>
      </c>
      <c r="NF3" s="145">
        <f>MZ3*NE3</f>
        <v>2.2750823101432536</v>
      </c>
      <c r="NG3" s="4">
        <f t="shared" ref="NG3:NG49" si="102">0.001*((ND3/(NB3+0.001)))</f>
        <v>0.54845734262381995</v>
      </c>
      <c r="NH3" s="4">
        <f t="shared" ref="NH3:NH49" si="103">0.001*((ND3/(NB3-0.001)))</f>
        <v>0.59064636897949852</v>
      </c>
      <c r="NI3" s="1">
        <f t="shared" ref="NI3:NI49" si="104">NF3+NG3</f>
        <v>2.8235396527670735</v>
      </c>
      <c r="NJ3" s="1">
        <f t="shared" ref="NJ3:NJ49" si="105">NF3-NH3</f>
        <v>1.6844359411637551</v>
      </c>
      <c r="NL3" s="188">
        <v>0.52803240740740742</v>
      </c>
      <c r="NM3" s="464">
        <f t="shared" ref="NM3:NM49" si="106">NL3+DATE(2024,1,14)</f>
        <v>45305.528032407405</v>
      </c>
      <c r="NN3" s="145" t="s">
        <v>329</v>
      </c>
      <c r="NO3" s="145">
        <v>4.0000000000000001E-3</v>
      </c>
      <c r="NP3" s="145">
        <v>6.0000000000000001E-3</v>
      </c>
      <c r="NQ3" s="145">
        <v>2.7E-2</v>
      </c>
      <c r="NR3" s="145">
        <v>20.6</v>
      </c>
      <c r="NS3" s="145">
        <v>18.069210972335132</v>
      </c>
      <c r="NT3" s="145">
        <f t="shared" ref="NT3:NT49" si="107">NS3/NQ3</f>
        <v>669.23003601241226</v>
      </c>
      <c r="NU3" s="145">
        <f>NO3*NT3</f>
        <v>2.6769201440496491</v>
      </c>
      <c r="NV3" s="4">
        <f t="shared" ref="NV3:NV49" si="108">0.001*((NS3/(NQ3+0.001)))</f>
        <v>0.64532896329768319</v>
      </c>
      <c r="NW3" s="4">
        <f t="shared" ref="NW3:NW49" si="109">0.001*((NS3/(NQ3-0.001)))</f>
        <v>0.69496965278212042</v>
      </c>
      <c r="NX3" s="1">
        <f t="shared" ref="NX3:NX49" si="110">NU3+NV3</f>
        <v>3.3222491073473321</v>
      </c>
      <c r="NY3" s="1">
        <f t="shared" ref="NY3:NY49" si="111">NU3-NW3</f>
        <v>1.9819504912675288</v>
      </c>
      <c r="OA3">
        <v>2.4690000124628027</v>
      </c>
      <c r="OB3">
        <f>MAX(NX3,NI3)</f>
        <v>3.3222491073473321</v>
      </c>
      <c r="OC3">
        <f>MIN(NY3,NJ3)</f>
        <v>1.6844359411637551</v>
      </c>
      <c r="OD3">
        <v>3.0642053726100853</v>
      </c>
      <c r="OE3">
        <v>1.8280096246118829</v>
      </c>
      <c r="OF3">
        <f>OB3-OD3</f>
        <v>0.25804373473724684</v>
      </c>
      <c r="OG3">
        <f>OE3-OC3</f>
        <v>0.14357368344812782</v>
      </c>
      <c r="OK3" s="189">
        <v>0.53494212962962961</v>
      </c>
      <c r="OL3" s="464">
        <f t="shared" ref="OL3:OL40" si="112">OK3+DATE(2024,1,14)</f>
        <v>45305.534942129627</v>
      </c>
      <c r="OM3" s="139" t="s">
        <v>330</v>
      </c>
      <c r="ON3" s="139">
        <v>2E-3</v>
      </c>
      <c r="OO3" s="139">
        <v>7.0000000000000001E-3</v>
      </c>
      <c r="OP3" s="139">
        <v>7.0000000000000001E-3</v>
      </c>
      <c r="OQ3" s="139">
        <v>5.5</v>
      </c>
      <c r="OR3" s="139">
        <v>4.3043448626882768</v>
      </c>
      <c r="OS3" s="139">
        <f>OR3/OP3</f>
        <v>614.90640895546812</v>
      </c>
      <c r="OT3" s="139">
        <f>ON3*OS3</f>
        <v>1.2298128179109362</v>
      </c>
      <c r="OU3" s="4">
        <f t="shared" ref="OU3:OU40" si="113">0.001*((OR3/(OP3+0.001)))</f>
        <v>0.5380431078360346</v>
      </c>
      <c r="OV3" s="4">
        <f t="shared" ref="OV3:OV40" si="114">0.001*((OR3/(OP3-0.001)))</f>
        <v>0.71739081044804609</v>
      </c>
      <c r="OW3" s="1">
        <f t="shared" ref="OW3:OW40" si="115">OT3+OU3</f>
        <v>1.7678559257469708</v>
      </c>
      <c r="OX3" s="1">
        <f t="shared" ref="OX3:OX40" si="116">OT3-OV3</f>
        <v>0.51242200746289013</v>
      </c>
      <c r="OZ3" s="189">
        <v>0.53494212962962961</v>
      </c>
      <c r="PA3" s="464">
        <f t="shared" ref="PA3:PA40" si="117">OZ3+DATE(2024,1,14)</f>
        <v>45305.534942129627</v>
      </c>
      <c r="PB3" s="139" t="s">
        <v>330</v>
      </c>
      <c r="PC3" s="139">
        <v>2E-3</v>
      </c>
      <c r="PD3" s="139">
        <v>7.0000000000000001E-3</v>
      </c>
      <c r="PE3" s="139">
        <v>7.0000000000000001E-3</v>
      </c>
      <c r="PF3" s="139">
        <v>5.5</v>
      </c>
      <c r="PG3" s="139">
        <v>4.9559236172715044</v>
      </c>
      <c r="PH3" s="139">
        <f>PG3/PE3</f>
        <v>707.98908818164352</v>
      </c>
      <c r="PI3" s="139">
        <f>PC3*PH3</f>
        <v>1.415978176363287</v>
      </c>
      <c r="PJ3" s="4">
        <f t="shared" ref="PJ3:PJ40" si="118">0.001*((PG3/(PE3+0.001)))</f>
        <v>0.61949045215893805</v>
      </c>
      <c r="PK3" s="4">
        <f t="shared" ref="PK3:PK40" si="119">0.001*((PG3/(PE3-0.001)))</f>
        <v>0.8259872695452507</v>
      </c>
      <c r="PL3" s="1">
        <f t="shared" ref="PL3:PL40" si="120">PI3+PJ3</f>
        <v>2.0354686285222252</v>
      </c>
      <c r="PM3" s="1">
        <f t="shared" ref="PM3:PM40" si="121">PI3-PK3</f>
        <v>0.58999090681803634</v>
      </c>
      <c r="PO3">
        <v>1.3179108924856662</v>
      </c>
      <c r="PP3">
        <f>MAX(PL3,OW3)</f>
        <v>2.0354686285222252</v>
      </c>
      <c r="PQ3">
        <f>MIN(PM3,OX3)</f>
        <v>0.51242200746289013</v>
      </c>
      <c r="PR3">
        <v>1.8944969079481453</v>
      </c>
      <c r="PS3">
        <v>0.54912953853569424</v>
      </c>
      <c r="PT3">
        <f>PP3-PR3</f>
        <v>0.14097172057407992</v>
      </c>
      <c r="PU3">
        <f>PS3-PQ3</f>
        <v>3.6707531072804112E-2</v>
      </c>
    </row>
    <row r="4" spans="1:437" x14ac:dyDescent="0.25">
      <c r="A4" s="233">
        <v>0.33587962962962964</v>
      </c>
      <c r="B4" s="464">
        <f t="shared" si="0"/>
        <v>45305.335879629631</v>
      </c>
      <c r="C4" s="234" t="s">
        <v>311</v>
      </c>
      <c r="D4" s="234">
        <f>1.3/100</f>
        <v>1.3000000000000001E-2</v>
      </c>
      <c r="E4" s="234">
        <v>0.05</v>
      </c>
      <c r="F4" s="234">
        <v>5.6000000000000001E-2</v>
      </c>
      <c r="G4" s="252">
        <v>176.3</v>
      </c>
      <c r="H4" s="254">
        <v>172.12098605524426</v>
      </c>
      <c r="I4" s="234">
        <f t="shared" si="1"/>
        <v>3073.5890367007901</v>
      </c>
      <c r="J4" s="234">
        <f t="shared" si="2"/>
        <v>39.956657477110276</v>
      </c>
      <c r="K4" s="4">
        <f t="shared" si="3"/>
        <v>3.019666422021829</v>
      </c>
      <c r="L4" s="4">
        <f t="shared" si="4"/>
        <v>3.1294724737317137</v>
      </c>
      <c r="M4" s="1">
        <f t="shared" si="5"/>
        <v>42.976323899132105</v>
      </c>
      <c r="N4" s="1">
        <f t="shared" si="6"/>
        <v>36.82718500337856</v>
      </c>
      <c r="P4" s="233">
        <v>0.33587962962962964</v>
      </c>
      <c r="Q4" s="464">
        <f t="shared" si="7"/>
        <v>45305.335879629631</v>
      </c>
      <c r="R4" s="234" t="s">
        <v>311</v>
      </c>
      <c r="S4" s="234">
        <f>1.3/100</f>
        <v>1.3000000000000001E-2</v>
      </c>
      <c r="T4" s="234">
        <v>0.05</v>
      </c>
      <c r="U4" s="234">
        <v>5.6000000000000001E-2</v>
      </c>
      <c r="V4" s="252">
        <v>176.3</v>
      </c>
      <c r="W4" s="254">
        <v>155.08204339638451</v>
      </c>
      <c r="X4" s="234">
        <f t="shared" si="8"/>
        <v>2769.3222035068661</v>
      </c>
      <c r="Y4" s="234">
        <f t="shared" si="9"/>
        <v>36.001188645589259</v>
      </c>
      <c r="Z4" s="4">
        <f t="shared" si="10"/>
        <v>2.7207376034453423</v>
      </c>
      <c r="AA4" s="4">
        <f t="shared" si="11"/>
        <v>2.8196735162979003</v>
      </c>
      <c r="AB4" s="1">
        <f t="shared" si="12"/>
        <v>38.721926249034603</v>
      </c>
      <c r="AC4" s="1">
        <f t="shared" si="13"/>
        <v>33.181515129291355</v>
      </c>
      <c r="AE4">
        <v>38.458598528200419</v>
      </c>
      <c r="AF4">
        <f t="shared" si="14"/>
        <v>42.976323899132105</v>
      </c>
      <c r="AG4">
        <f t="shared" si="15"/>
        <v>33.181515129291355</v>
      </c>
      <c r="AH4">
        <v>41.365051318455784</v>
      </c>
      <c r="AI4">
        <v>35.446456545572133</v>
      </c>
      <c r="AJ4">
        <f t="shared" ref="AJ4:AJ63" si="122">AF4-AH4</f>
        <v>1.6112725806763208</v>
      </c>
      <c r="AK4">
        <f t="shared" ref="AK4:AK63" si="123">AI4-AG4</f>
        <v>2.2649414162807773</v>
      </c>
      <c r="AO4" s="261">
        <v>0.33846064814814819</v>
      </c>
      <c r="AP4" s="464">
        <f t="shared" si="16"/>
        <v>45305.338460648149</v>
      </c>
      <c r="AQ4" s="236" t="s">
        <v>321</v>
      </c>
      <c r="AR4" s="236">
        <v>5.0000000000000001E-3</v>
      </c>
      <c r="AS4" s="236">
        <v>1.4999999999999999E-2</v>
      </c>
      <c r="AT4" s="236">
        <v>0.05</v>
      </c>
      <c r="AU4" s="241">
        <v>197.2</v>
      </c>
      <c r="AV4" s="241">
        <v>196.35691048199956</v>
      </c>
      <c r="AW4" s="236">
        <f t="shared" si="17"/>
        <v>3927.1382096399911</v>
      </c>
      <c r="AX4" s="236">
        <f t="shared" si="18"/>
        <v>19.635691048199956</v>
      </c>
      <c r="AY4" s="4">
        <f t="shared" si="19"/>
        <v>3.8501354996470503</v>
      </c>
      <c r="AZ4" s="4">
        <f t="shared" si="20"/>
        <v>4.0072838873877457</v>
      </c>
      <c r="BA4" s="1">
        <f t="shared" ref="BA4:BA59" si="124">AX4+AY4</f>
        <v>23.485826547847005</v>
      </c>
      <c r="BB4" s="1">
        <f t="shared" ref="BB4:BB59" si="125">AX4-AZ4</f>
        <v>15.628407160812209</v>
      </c>
      <c r="BD4" s="261">
        <v>0.33846064814814819</v>
      </c>
      <c r="BE4" s="464">
        <f t="shared" si="21"/>
        <v>45305.338460648149</v>
      </c>
      <c r="BF4" s="236" t="s">
        <v>321</v>
      </c>
      <c r="BG4" s="236">
        <v>5.0000000000000001E-3</v>
      </c>
      <c r="BH4" s="236">
        <v>1.4999999999999999E-2</v>
      </c>
      <c r="BI4" s="236">
        <v>0.05</v>
      </c>
      <c r="BJ4" s="241">
        <v>197.2</v>
      </c>
      <c r="BK4" s="241">
        <v>183.35192301716319</v>
      </c>
      <c r="BL4" s="236">
        <f t="shared" si="22"/>
        <v>3667.0384603432635</v>
      </c>
      <c r="BM4" s="236">
        <f t="shared" si="23"/>
        <v>18.335192301716319</v>
      </c>
      <c r="BN4" s="4">
        <f t="shared" si="24"/>
        <v>3.5951357454345723</v>
      </c>
      <c r="BO4" s="4">
        <f t="shared" si="25"/>
        <v>3.741875979942106</v>
      </c>
      <c r="BP4" s="1">
        <f t="shared" ref="BP4:BP59" si="126">BM4+BN4</f>
        <v>21.930328047150891</v>
      </c>
      <c r="BQ4" s="1">
        <f t="shared" ref="BQ4:BQ59" si="127">BM4-BO4</f>
        <v>14.593316321774212</v>
      </c>
      <c r="BS4">
        <v>19.048057294420428</v>
      </c>
      <c r="BT4">
        <f t="shared" ref="BT4:BT59" si="128">MAX(BP4,BA4)</f>
        <v>23.485826547847005</v>
      </c>
      <c r="BU4">
        <f t="shared" ref="BU4:BU59" si="129">MIN(BQ4,BB4)</f>
        <v>14.593316321774212</v>
      </c>
      <c r="BV4">
        <v>22.782970489404825</v>
      </c>
      <c r="BW4">
        <v>15.160698662906055</v>
      </c>
      <c r="BX4">
        <f t="shared" ref="BX4:BX59" si="130">BT4-BV4</f>
        <v>0.70285605844217969</v>
      </c>
      <c r="BY4">
        <f t="shared" ref="BY4:BY59" si="131">BW4-BU4</f>
        <v>0.56738234113184305</v>
      </c>
      <c r="CC4" s="906">
        <v>0.34302083333333333</v>
      </c>
      <c r="CD4" s="901">
        <f t="shared" si="26"/>
        <v>45305.34302083333</v>
      </c>
      <c r="CE4" s="907" t="s">
        <v>322</v>
      </c>
      <c r="CF4" s="907">
        <v>5.0000000000000001E-3</v>
      </c>
      <c r="CG4" s="907">
        <v>1.2999999999999999E-2</v>
      </c>
      <c r="CH4" s="907">
        <v>0.03</v>
      </c>
      <c r="CI4" s="902">
        <v>57</v>
      </c>
      <c r="CJ4" s="902">
        <v>50.374640915055522</v>
      </c>
      <c r="CK4" s="907">
        <f t="shared" ref="CK4:CK51" si="132">CJ4/CH4</f>
        <v>1679.1546971685175</v>
      </c>
      <c r="CL4" s="237">
        <f t="shared" ref="CL4:CL51" si="133">CF4*CK4</f>
        <v>8.3957734858425876</v>
      </c>
      <c r="CM4" s="4">
        <f t="shared" si="27"/>
        <v>1.6249884166146942</v>
      </c>
      <c r="CN4" s="4">
        <f t="shared" si="28"/>
        <v>1.7370565832777769</v>
      </c>
      <c r="CO4" s="1">
        <f t="shared" si="29"/>
        <v>10.020761902457282</v>
      </c>
      <c r="CP4" s="1">
        <f t="shared" si="30"/>
        <v>6.6587169025648105</v>
      </c>
      <c r="CR4" s="906">
        <v>0.34302083333333333</v>
      </c>
      <c r="CS4" s="901">
        <f t="shared" si="31"/>
        <v>45305.34302083333</v>
      </c>
      <c r="CT4" s="907" t="s">
        <v>322</v>
      </c>
      <c r="CU4" s="907">
        <v>5.0000000000000001E-3</v>
      </c>
      <c r="CV4" s="907">
        <v>1.2999999999999999E-2</v>
      </c>
      <c r="CW4" s="907">
        <v>0.03</v>
      </c>
      <c r="CX4" s="902">
        <v>57</v>
      </c>
      <c r="CY4" s="902">
        <v>40.51557001076057</v>
      </c>
      <c r="CZ4" s="907">
        <f t="shared" ref="CZ4:CZ51" si="134">CY4/CW4</f>
        <v>1350.5190003586856</v>
      </c>
      <c r="DA4" s="237">
        <f t="shared" ref="DA4:DA51" si="135">CU4*CZ4</f>
        <v>6.752595001793428</v>
      </c>
      <c r="DB4" s="4">
        <f t="shared" si="32"/>
        <v>1.306953871314857</v>
      </c>
      <c r="DC4" s="4">
        <f t="shared" si="33"/>
        <v>1.3970886210607094</v>
      </c>
      <c r="DD4" s="1">
        <f t="shared" si="34"/>
        <v>8.0595488731082856</v>
      </c>
      <c r="DE4" s="1">
        <f t="shared" si="35"/>
        <v>5.3555063807327183</v>
      </c>
      <c r="DG4">
        <v>7.5870373454492821</v>
      </c>
      <c r="DH4">
        <f t="shared" ref="DH4:DH51" si="136">MAX(DD4,CO4)</f>
        <v>10.020761902457282</v>
      </c>
      <c r="DI4">
        <f t="shared" ref="DI4:DI51" si="137">MIN(DE4,CP4)</f>
        <v>5.3555063807327183</v>
      </c>
      <c r="DJ4">
        <v>9.0554961865039818</v>
      </c>
      <c r="DK4">
        <v>6.0173054808735689</v>
      </c>
      <c r="DL4">
        <f t="shared" ref="DL4:DL51" si="138">DH4-DJ4</f>
        <v>0.96526571595330068</v>
      </c>
      <c r="DM4">
        <f t="shared" ref="DM4:DM51" si="139">DK4-DI4</f>
        <v>0.66179910014085053</v>
      </c>
      <c r="DQ4" s="908">
        <v>0.34491898148148148</v>
      </c>
      <c r="DR4" s="904">
        <f t="shared" si="36"/>
        <v>45305.344918981478</v>
      </c>
      <c r="DS4" s="909" t="s">
        <v>323</v>
      </c>
      <c r="DT4" s="909">
        <v>5.0000000000000001E-3</v>
      </c>
      <c r="DU4" s="909">
        <v>8.0000000000000002E-3</v>
      </c>
      <c r="DV4" s="909">
        <v>2.1000000000000001E-2</v>
      </c>
      <c r="DW4" s="905">
        <v>61</v>
      </c>
      <c r="DX4" s="905">
        <v>60.37635008537513</v>
      </c>
      <c r="DY4" s="909">
        <f t="shared" ref="DY4:DY46" si="140">DX4/DV4</f>
        <v>2875.0642897797679</v>
      </c>
      <c r="DZ4" s="238">
        <f t="shared" ref="DZ4:DZ46" si="141">DT4*DY4</f>
        <v>14.375321448898839</v>
      </c>
      <c r="EA4" s="4">
        <f t="shared" si="37"/>
        <v>2.7443795493352328</v>
      </c>
      <c r="EB4" s="4">
        <f t="shared" si="38"/>
        <v>3.0188175042687564</v>
      </c>
      <c r="EC4" s="1">
        <f t="shared" si="39"/>
        <v>17.119700998234073</v>
      </c>
      <c r="ED4" s="1">
        <f t="shared" si="40"/>
        <v>11.356503944630083</v>
      </c>
      <c r="EF4" s="908">
        <v>0.34491898148148148</v>
      </c>
      <c r="EG4" s="904">
        <f t="shared" si="41"/>
        <v>45305.344918981478</v>
      </c>
      <c r="EH4" s="909" t="s">
        <v>323</v>
      </c>
      <c r="EI4" s="909">
        <v>5.0000000000000001E-3</v>
      </c>
      <c r="EJ4" s="909">
        <v>8.0000000000000002E-3</v>
      </c>
      <c r="EK4" s="909">
        <v>2.1000000000000001E-2</v>
      </c>
      <c r="EL4" s="905">
        <v>61</v>
      </c>
      <c r="EM4" s="905">
        <v>60.248988776303406</v>
      </c>
      <c r="EN4" s="909">
        <f t="shared" ref="EN4:EN46" si="142">EM4/EK4</f>
        <v>2868.9994655382575</v>
      </c>
      <c r="EO4" s="238">
        <f t="shared" ref="EO4:EO46" si="143">EI4*EN4</f>
        <v>14.344997327691289</v>
      </c>
      <c r="EP4" s="4">
        <f t="shared" si="42"/>
        <v>2.7385903989228817</v>
      </c>
      <c r="EQ4" s="4">
        <f t="shared" si="43"/>
        <v>3.0124494388151701</v>
      </c>
      <c r="ER4" s="1">
        <f t="shared" si="44"/>
        <v>17.083587726614169</v>
      </c>
      <c r="ES4" s="1">
        <f t="shared" si="45"/>
        <v>11.332547888876118</v>
      </c>
      <c r="EU4">
        <v>14.521597477271399</v>
      </c>
      <c r="EV4">
        <f t="shared" ref="EV4:EV46" si="144">MAX(ER4,EC4)</f>
        <v>17.119700998234073</v>
      </c>
      <c r="EW4">
        <f t="shared" ref="EW4:EW46" si="145">MIN(ES4,ED4)</f>
        <v>11.332547888876118</v>
      </c>
      <c r="EX4">
        <v>17.293902450205028</v>
      </c>
      <c r="EY4">
        <v>11.472062007044405</v>
      </c>
      <c r="EZ4">
        <f t="shared" ref="EZ4:EZ46" si="146">EV4-EX4</f>
        <v>-0.17420145197095493</v>
      </c>
      <c r="FA4">
        <f t="shared" ref="FA4:FA46" si="147">EY4-EW4</f>
        <v>0.13951411816828774</v>
      </c>
      <c r="FE4" s="240">
        <v>0.34645833333333331</v>
      </c>
      <c r="FF4" s="464">
        <f t="shared" si="46"/>
        <v>45305.346458333333</v>
      </c>
      <c r="FG4" s="239" t="s">
        <v>324</v>
      </c>
      <c r="FH4" s="239">
        <v>6.0000000000000001E-3</v>
      </c>
      <c r="FI4" s="239">
        <v>0.01</v>
      </c>
      <c r="FJ4" s="239">
        <v>1.7999999999999999E-2</v>
      </c>
      <c r="FK4" s="247">
        <v>72.8</v>
      </c>
      <c r="FL4" s="247">
        <v>72.622662858915206</v>
      </c>
      <c r="FM4" s="239">
        <f t="shared" ref="FM4:FM44" si="148">FL4/FJ4</f>
        <v>4034.5923810508452</v>
      </c>
      <c r="FN4" s="239">
        <f t="shared" ref="FN4:FN44" si="149">FH4*FM4</f>
        <v>24.207554286305072</v>
      </c>
      <c r="FO4" s="4">
        <f t="shared" si="47"/>
        <v>3.8222454136271162</v>
      </c>
      <c r="FP4" s="4">
        <f t="shared" si="48"/>
        <v>4.2719213446420721</v>
      </c>
      <c r="FQ4" s="1">
        <f t="shared" si="49"/>
        <v>28.029799699932187</v>
      </c>
      <c r="FR4" s="1">
        <f t="shared" si="50"/>
        <v>19.935632941663002</v>
      </c>
      <c r="FT4" s="240">
        <v>0.34645833333333331</v>
      </c>
      <c r="FU4" s="464">
        <f t="shared" si="51"/>
        <v>45305.346458333333</v>
      </c>
      <c r="FV4" s="239" t="s">
        <v>324</v>
      </c>
      <c r="FW4" s="239">
        <v>6.0000000000000001E-3</v>
      </c>
      <c r="FX4" s="239">
        <v>0.01</v>
      </c>
      <c r="FY4" s="239">
        <v>1.7999999999999999E-2</v>
      </c>
      <c r="FZ4" s="247">
        <v>72.8</v>
      </c>
      <c r="GA4" s="247">
        <v>67.919017335295592</v>
      </c>
      <c r="GB4" s="239">
        <f t="shared" ref="GB4:GB44" si="150">GA4/FY4</f>
        <v>3773.2787408497552</v>
      </c>
      <c r="GC4" s="239">
        <f t="shared" ref="GC4:GC44" si="151">FW4*GB4</f>
        <v>22.639672445098533</v>
      </c>
      <c r="GD4" s="4">
        <f t="shared" si="52"/>
        <v>3.5746851229102945</v>
      </c>
      <c r="GE4" s="4">
        <f t="shared" si="53"/>
        <v>3.9952363138409179</v>
      </c>
      <c r="GF4" s="1">
        <f t="shared" si="54"/>
        <v>26.214357568008829</v>
      </c>
      <c r="GG4" s="1">
        <f t="shared" si="55"/>
        <v>18.644436131257613</v>
      </c>
      <c r="GI4">
        <v>23.736381777807019</v>
      </c>
      <c r="GJ4">
        <f t="shared" ref="GJ4:GJ44" si="152">MAX(GF4,FQ4)</f>
        <v>28.029799699932187</v>
      </c>
      <c r="GK4">
        <f t="shared" ref="GK4:GK44" si="153">MIN(GG4,FR4)</f>
        <v>18.644436131257613</v>
      </c>
      <c r="GL4">
        <v>27.484231532197601</v>
      </c>
      <c r="GM4">
        <v>19.5476085228999</v>
      </c>
      <c r="GN4">
        <f t="shared" ref="GN4:GN44" si="154">GJ4-GL4</f>
        <v>0.5455681677345865</v>
      </c>
      <c r="GO4">
        <f t="shared" ref="GO4:GO44" si="155">GM4-GK4</f>
        <v>0.90317239164228624</v>
      </c>
      <c r="GS4" s="184">
        <v>0.34751157407407413</v>
      </c>
      <c r="GT4" s="464">
        <f t="shared" si="56"/>
        <v>45305.347511574073</v>
      </c>
      <c r="GU4" s="141" t="s">
        <v>325</v>
      </c>
      <c r="GV4" s="141">
        <v>7.0000000000000001E-3</v>
      </c>
      <c r="GW4" s="141">
        <v>8.9999999999999993E-3</v>
      </c>
      <c r="GX4" s="141">
        <v>3.2000000000000001E-2</v>
      </c>
      <c r="GY4" s="249">
        <v>41.4</v>
      </c>
      <c r="GZ4" s="249">
        <v>39.612082379984948</v>
      </c>
      <c r="HA4" s="141">
        <f t="shared" ref="HA4:HA41" si="156">GZ4/GX4</f>
        <v>1237.8775743745296</v>
      </c>
      <c r="HB4" s="141">
        <f t="shared" ref="HB4:HB41" si="157">GV4*HA4</f>
        <v>8.6651430206217075</v>
      </c>
      <c r="HC4" s="4">
        <f t="shared" si="57"/>
        <v>1.2003661327268165</v>
      </c>
      <c r="HD4" s="4">
        <f t="shared" si="58"/>
        <v>1.2778091090317725</v>
      </c>
      <c r="HE4" s="1">
        <f t="shared" si="59"/>
        <v>9.8655091533485244</v>
      </c>
      <c r="HF4" s="1">
        <f t="shared" si="60"/>
        <v>7.387333911589935</v>
      </c>
      <c r="HH4" s="184">
        <v>0.34751157407407413</v>
      </c>
      <c r="HI4" s="464">
        <f t="shared" si="61"/>
        <v>45305.347511574073</v>
      </c>
      <c r="HJ4" s="141" t="s">
        <v>325</v>
      </c>
      <c r="HK4" s="141">
        <v>7.0000000000000001E-3</v>
      </c>
      <c r="HL4" s="141">
        <v>8.9999999999999993E-3</v>
      </c>
      <c r="HM4" s="141">
        <v>3.2000000000000001E-2</v>
      </c>
      <c r="HN4" s="249">
        <v>41.4</v>
      </c>
      <c r="HO4" s="249">
        <v>34.200469392124624</v>
      </c>
      <c r="HP4" s="141">
        <f t="shared" ref="HP4:HP41" si="158">HO4/HM4</f>
        <v>1068.7646685038944</v>
      </c>
      <c r="HQ4" s="141">
        <f t="shared" ref="HQ4:HQ41" si="159">HK4*HP4</f>
        <v>7.4813526795272614</v>
      </c>
      <c r="HR4" s="4">
        <f t="shared" si="62"/>
        <v>1.0363778603674128</v>
      </c>
      <c r="HS4" s="4">
        <f t="shared" si="63"/>
        <v>1.1032409481330523</v>
      </c>
      <c r="HT4" s="1">
        <f t="shared" si="64"/>
        <v>8.517730539894675</v>
      </c>
      <c r="HU4" s="1">
        <f t="shared" si="65"/>
        <v>6.3781117313942088</v>
      </c>
      <c r="HW4">
        <v>8.207749896350661</v>
      </c>
      <c r="HX4">
        <f t="shared" ref="HX4:HX41" si="160">MAX(HT4,HE4)</f>
        <v>9.8655091533485244</v>
      </c>
      <c r="HY4">
        <f t="shared" ref="HY4:HY41" si="161">MIN(HU4,HF4)</f>
        <v>6.3781117313942088</v>
      </c>
      <c r="HZ4">
        <v>9.3447542109966406</v>
      </c>
      <c r="IA4">
        <v>6.9973904646307474</v>
      </c>
      <c r="IB4">
        <f t="shared" ref="IB4:IB41" si="162">HX4-HZ4</f>
        <v>0.5207549423518838</v>
      </c>
      <c r="IC4">
        <f t="shared" ref="IC4:IC41" si="163">IA4-HY4</f>
        <v>0.61927873323653859</v>
      </c>
      <c r="IG4" s="185">
        <v>0.38186342592592593</v>
      </c>
      <c r="IH4" s="464">
        <f t="shared" si="66"/>
        <v>45305.381863425922</v>
      </c>
      <c r="II4" s="142" t="s">
        <v>326</v>
      </c>
      <c r="IJ4" s="142">
        <v>4.0000000000000001E-3</v>
      </c>
      <c r="IK4" s="142">
        <v>8.0000000000000002E-3</v>
      </c>
      <c r="IL4" s="142">
        <v>3.2000000000000001E-2</v>
      </c>
      <c r="IM4" s="274">
        <v>49.6</v>
      </c>
      <c r="IN4" s="274">
        <v>49.54894026161945</v>
      </c>
      <c r="IO4" s="142">
        <f t="shared" ref="IO4:IO28" si="164">IN4/IL4</f>
        <v>1548.4043831756078</v>
      </c>
      <c r="IP4" s="142">
        <f t="shared" ref="IP4:IP28" si="165">IJ4*IO4</f>
        <v>6.1936175327024312</v>
      </c>
      <c r="IQ4" s="4">
        <f t="shared" si="67"/>
        <v>1.5014830382308924</v>
      </c>
      <c r="IR4" s="4">
        <f t="shared" si="68"/>
        <v>1.5983529116651434</v>
      </c>
      <c r="IS4" s="1">
        <f t="shared" si="69"/>
        <v>7.6951005709333238</v>
      </c>
      <c r="IT4" s="1">
        <f t="shared" si="70"/>
        <v>4.5952646210372876</v>
      </c>
      <c r="IV4" s="185">
        <v>0.38186342592592593</v>
      </c>
      <c r="IW4" s="464">
        <f t="shared" si="71"/>
        <v>45305.381863425922</v>
      </c>
      <c r="IX4" s="142" t="s">
        <v>326</v>
      </c>
      <c r="IY4" s="142">
        <v>4.0000000000000001E-3</v>
      </c>
      <c r="IZ4" s="142">
        <v>8.0000000000000002E-3</v>
      </c>
      <c r="JA4" s="142">
        <v>3.2000000000000001E-2</v>
      </c>
      <c r="JB4" s="274">
        <v>49.6</v>
      </c>
      <c r="JC4" s="274">
        <v>47.976480537683486</v>
      </c>
      <c r="JD4" s="142">
        <f t="shared" ref="JD4:JD28" si="166">JC4/JA4</f>
        <v>1499.2650168026089</v>
      </c>
      <c r="JE4" s="142">
        <f t="shared" ref="JE4:JE28" si="167">IY4*JD4</f>
        <v>5.9970600672104357</v>
      </c>
      <c r="JF4" s="4">
        <f t="shared" si="72"/>
        <v>1.4538327435661662</v>
      </c>
      <c r="JG4" s="4">
        <f t="shared" si="73"/>
        <v>1.5476284044414028</v>
      </c>
      <c r="JH4" s="1">
        <f t="shared" si="74"/>
        <v>7.4508928107766019</v>
      </c>
      <c r="JI4" s="1">
        <f t="shared" si="75"/>
        <v>4.4494316627690331</v>
      </c>
      <c r="JK4">
        <v>6.1764071281688224</v>
      </c>
      <c r="JL4">
        <f t="shared" ref="JL4:JL28" si="168">MAX(JH4,IS4)</f>
        <v>7.6951005709333238</v>
      </c>
      <c r="JM4">
        <f t="shared" ref="JM4:JM28" si="169">MIN(JI4,IT4)</f>
        <v>4.4494316627690331</v>
      </c>
      <c r="JN4">
        <v>7.6737179471188401</v>
      </c>
      <c r="JO4">
        <v>4.5824956112220292</v>
      </c>
      <c r="JP4">
        <f t="shared" ref="JP4:JP28" si="170">JL4-JN4</f>
        <v>2.1382623814483637E-2</v>
      </c>
      <c r="JQ4">
        <f t="shared" ref="JQ4:JQ28" si="171">JO4-JM4</f>
        <v>0.13306394845299607</v>
      </c>
      <c r="JU4" s="281">
        <v>0.50836805555555553</v>
      </c>
      <c r="JV4" s="464">
        <f t="shared" si="76"/>
        <v>45305.508368055554</v>
      </c>
      <c r="JW4" s="282" t="s">
        <v>327</v>
      </c>
      <c r="JX4" s="282">
        <v>1.9E-2</v>
      </c>
      <c r="JY4" s="282">
        <v>9.5000000000000001E-2</v>
      </c>
      <c r="JZ4" s="282">
        <v>0.1</v>
      </c>
      <c r="KA4" s="282">
        <v>33.4</v>
      </c>
      <c r="KB4" s="282">
        <v>24.387420039133133</v>
      </c>
      <c r="KC4" s="282">
        <f t="shared" si="77"/>
        <v>243.87420039133133</v>
      </c>
      <c r="KD4" s="282">
        <f t="shared" si="78"/>
        <v>4.6336098074352954</v>
      </c>
      <c r="KE4" s="4">
        <f t="shared" si="79"/>
        <v>0.24145960434785277</v>
      </c>
      <c r="KF4" s="4">
        <f t="shared" si="80"/>
        <v>0.24633757615285992</v>
      </c>
      <c r="KG4" s="1">
        <f t="shared" si="81"/>
        <v>4.8750694117831479</v>
      </c>
      <c r="KH4" s="1">
        <f t="shared" si="82"/>
        <v>4.3872722312824353</v>
      </c>
      <c r="KJ4" s="281">
        <v>0.50836805555555553</v>
      </c>
      <c r="KK4" s="464">
        <f t="shared" si="83"/>
        <v>45305.508368055554</v>
      </c>
      <c r="KL4" s="282" t="s">
        <v>327</v>
      </c>
      <c r="KM4" s="282">
        <v>1.9E-2</v>
      </c>
      <c r="KN4" s="282">
        <v>9.5000000000000001E-2</v>
      </c>
      <c r="KO4" s="282">
        <v>0.1</v>
      </c>
      <c r="KP4" s="282">
        <v>33.4</v>
      </c>
      <c r="KQ4" s="282">
        <v>29.268643113465039</v>
      </c>
      <c r="KR4" s="282">
        <f t="shared" si="84"/>
        <v>292.68643113465038</v>
      </c>
      <c r="KS4" s="282">
        <f t="shared" si="85"/>
        <v>5.5610421915583572</v>
      </c>
      <c r="KT4" s="4">
        <f t="shared" si="86"/>
        <v>0.28978854567787166</v>
      </c>
      <c r="KU4" s="4">
        <f t="shared" si="87"/>
        <v>0.29564285973197008</v>
      </c>
      <c r="KV4" s="1">
        <f t="shared" si="88"/>
        <v>5.8508307372362287</v>
      </c>
      <c r="KW4" s="1">
        <f t="shared" si="89"/>
        <v>5.2653993318263872</v>
      </c>
      <c r="KY4">
        <v>5.1340218463034155</v>
      </c>
      <c r="KZ4">
        <f t="shared" ref="KZ4:KZ58" si="172">MAX(KV4,KG4)</f>
        <v>5.8508307372362287</v>
      </c>
      <c r="LA4">
        <f t="shared" ref="LA4:LA58" si="173">MIN(KW4,KH4)</f>
        <v>4.3872722312824353</v>
      </c>
      <c r="LB4">
        <v>5.4015581592947344</v>
      </c>
      <c r="LC4">
        <v>4.861080759312272</v>
      </c>
      <c r="LD4">
        <f t="shared" ref="LD4:LD58" si="174">KZ4-LB4</f>
        <v>0.44927257794149433</v>
      </c>
      <c r="LE4">
        <f t="shared" ref="LE4:LE58" si="175">LC4-LA4</f>
        <v>0.47380852802983675</v>
      </c>
      <c r="LI4" s="148">
        <v>0.50836805555555553</v>
      </c>
      <c r="LJ4" s="464">
        <f t="shared" si="90"/>
        <v>45305.508368055554</v>
      </c>
      <c r="LK4" s="144" t="s">
        <v>328</v>
      </c>
      <c r="LL4" s="144">
        <v>2.9000000000000001E-2</v>
      </c>
      <c r="LM4" s="144">
        <v>0.247</v>
      </c>
      <c r="LN4" s="144">
        <v>0.247</v>
      </c>
      <c r="LO4" s="144">
        <v>80</v>
      </c>
      <c r="LP4" s="144">
        <v>64.966682151344514</v>
      </c>
      <c r="LQ4" s="144">
        <f t="shared" ref="LQ4:LQ58" si="176">LP4/LN4</f>
        <v>263.02300466131385</v>
      </c>
      <c r="LR4" s="144">
        <f t="shared" ref="LR4:LR58" si="177">LL4*LQ4</f>
        <v>7.6276671351781022</v>
      </c>
      <c r="LS4" s="4">
        <f t="shared" si="91"/>
        <v>0.26196242802961495</v>
      </c>
      <c r="LT4" s="4">
        <f t="shared" si="92"/>
        <v>0.26409220386725413</v>
      </c>
      <c r="LU4" s="1">
        <f t="shared" si="93"/>
        <v>7.8896295632077171</v>
      </c>
      <c r="LV4" s="1">
        <f t="shared" si="94"/>
        <v>7.3635749313108478</v>
      </c>
      <c r="LX4" s="148">
        <v>0.50836805555555553</v>
      </c>
      <c r="LY4" s="464">
        <f t="shared" si="95"/>
        <v>45305.508368055554</v>
      </c>
      <c r="LZ4" s="144" t="s">
        <v>328</v>
      </c>
      <c r="MA4" s="144">
        <v>2.9000000000000001E-2</v>
      </c>
      <c r="MB4" s="144">
        <v>0.247</v>
      </c>
      <c r="MC4" s="144">
        <v>0.247</v>
      </c>
      <c r="MD4" s="229">
        <v>80</v>
      </c>
      <c r="ME4" s="144">
        <v>74.122290469746986</v>
      </c>
      <c r="MF4" s="144">
        <f t="shared" ref="MF4:MF58" si="178">ME4/MC4</f>
        <v>300.09024481678944</v>
      </c>
      <c r="MG4" s="144">
        <f t="shared" ref="MG4:MG58" si="179">MA4*MF4</f>
        <v>8.7026170996868935</v>
      </c>
      <c r="MH4" s="4">
        <f t="shared" si="96"/>
        <v>0.29888020350704431</v>
      </c>
      <c r="MI4" s="4">
        <f t="shared" si="97"/>
        <v>0.30131012386076012</v>
      </c>
      <c r="MJ4" s="1">
        <f t="shared" si="98"/>
        <v>9.001497303193938</v>
      </c>
      <c r="MK4" s="1">
        <f t="shared" si="99"/>
        <v>8.4013069758261327</v>
      </c>
      <c r="MM4">
        <v>8.2150515002566724</v>
      </c>
      <c r="MN4">
        <f t="shared" ref="MN4:MN58" si="180">MAX(MJ4,LU4)</f>
        <v>9.001497303193938</v>
      </c>
      <c r="MO4">
        <f t="shared" ref="MO4:MO58" si="181">MIN(MK4,LV4)</f>
        <v>7.3635749313108478</v>
      </c>
      <c r="MP4">
        <v>8.4971868896564775</v>
      </c>
      <c r="MQ4">
        <v>7.9306223272032099</v>
      </c>
      <c r="MR4">
        <f t="shared" ref="MR4:MR58" si="182">MN4-MP4</f>
        <v>0.50431041353746053</v>
      </c>
      <c r="MS4">
        <f t="shared" ref="MS4:MS58" si="183">MQ4-MO4</f>
        <v>0.56704739589236208</v>
      </c>
      <c r="MW4" s="188">
        <v>0.52836805555555555</v>
      </c>
      <c r="MX4" s="464">
        <f t="shared" si="100"/>
        <v>45305.528368055559</v>
      </c>
      <c r="MY4" s="145" t="s">
        <v>329</v>
      </c>
      <c r="MZ4" s="145">
        <v>3.0000000000000001E-3</v>
      </c>
      <c r="NA4" s="145">
        <v>1.2999999999999999E-2</v>
      </c>
      <c r="NB4" s="145">
        <v>2.7E-2</v>
      </c>
      <c r="NC4" s="145">
        <v>20.6</v>
      </c>
      <c r="ND4" s="145">
        <v>15.356805593466959</v>
      </c>
      <c r="NE4" s="145">
        <f t="shared" si="101"/>
        <v>568.77057753581335</v>
      </c>
      <c r="NF4" s="145">
        <f t="shared" ref="NF4:NF49" si="184">MZ4*NE4</f>
        <v>1.7063117326074402</v>
      </c>
      <c r="NG4" s="4">
        <f t="shared" si="102"/>
        <v>0.54845734262381995</v>
      </c>
      <c r="NH4" s="4">
        <f t="shared" si="103"/>
        <v>0.59064636897949852</v>
      </c>
      <c r="NI4" s="1">
        <f t="shared" si="104"/>
        <v>2.2547690752312599</v>
      </c>
      <c r="NJ4" s="1">
        <f t="shared" si="105"/>
        <v>1.1156653636279417</v>
      </c>
      <c r="NL4" s="188">
        <v>0.52836805555555555</v>
      </c>
      <c r="NM4" s="464">
        <f t="shared" si="106"/>
        <v>45305.528368055559</v>
      </c>
      <c r="NN4" s="145" t="s">
        <v>329</v>
      </c>
      <c r="NO4" s="145">
        <v>3.0000000000000001E-3</v>
      </c>
      <c r="NP4" s="145">
        <v>1.2999999999999999E-2</v>
      </c>
      <c r="NQ4" s="145">
        <v>2.7E-2</v>
      </c>
      <c r="NR4" s="145">
        <v>20.6</v>
      </c>
      <c r="NS4" s="145">
        <v>18.069210972335132</v>
      </c>
      <c r="NT4" s="145">
        <f t="shared" si="107"/>
        <v>669.23003601241226</v>
      </c>
      <c r="NU4" s="145">
        <f t="shared" ref="NU4:NU49" si="185">NO4*NT4</f>
        <v>2.0076901080372367</v>
      </c>
      <c r="NV4" s="4">
        <f t="shared" si="108"/>
        <v>0.64532896329768319</v>
      </c>
      <c r="NW4" s="4">
        <f t="shared" si="109"/>
        <v>0.69496965278212042</v>
      </c>
      <c r="NX4" s="1">
        <f t="shared" si="110"/>
        <v>2.6530190713349198</v>
      </c>
      <c r="NY4" s="1">
        <f t="shared" si="111"/>
        <v>1.3127204552551164</v>
      </c>
      <c r="OA4">
        <v>1.851750009347102</v>
      </c>
      <c r="OB4">
        <f t="shared" ref="OB4:OB49" si="186">MAX(NX4,NI4)</f>
        <v>2.6530190713349198</v>
      </c>
      <c r="OC4">
        <f t="shared" ref="OC4:OC49" si="187">MIN(NY4,NJ4)</f>
        <v>1.1156653636279417</v>
      </c>
      <c r="OD4">
        <v>2.4469553694943849</v>
      </c>
      <c r="OE4">
        <v>1.210759621496182</v>
      </c>
      <c r="OF4">
        <f t="shared" ref="OF4:OF49" si="188">OB4-OD4</f>
        <v>0.20606370184053491</v>
      </c>
      <c r="OG4">
        <f t="shared" ref="OG4:OG49" si="189">OE4-OC4</f>
        <v>9.5094257868240328E-2</v>
      </c>
      <c r="OK4" s="189">
        <v>0.53509259259259256</v>
      </c>
      <c r="OL4" s="464">
        <f t="shared" si="112"/>
        <v>45305.535092592596</v>
      </c>
      <c r="OM4" s="139" t="s">
        <v>330</v>
      </c>
      <c r="ON4" s="139">
        <v>5.0000000000000001E-3</v>
      </c>
      <c r="OO4" s="139">
        <v>7.0000000000000001E-3</v>
      </c>
      <c r="OP4" s="139">
        <v>7.0000000000000001E-3</v>
      </c>
      <c r="OQ4" s="139">
        <v>5.5</v>
      </c>
      <c r="OR4" s="139">
        <v>4.3043448626882768</v>
      </c>
      <c r="OS4" s="139">
        <f t="shared" ref="OS4:OS40" si="190">OR4/OP4</f>
        <v>614.90640895546812</v>
      </c>
      <c r="OT4" s="139">
        <f t="shared" ref="OT4:OT40" si="191">ON4*OS4</f>
        <v>3.0745320447773405</v>
      </c>
      <c r="OU4" s="4">
        <f t="shared" si="113"/>
        <v>0.5380431078360346</v>
      </c>
      <c r="OV4" s="4">
        <f t="shared" si="114"/>
        <v>0.71739081044804609</v>
      </c>
      <c r="OW4" s="1">
        <f t="shared" si="115"/>
        <v>3.6125751526133749</v>
      </c>
      <c r="OX4" s="1">
        <f t="shared" si="116"/>
        <v>2.3571412343292946</v>
      </c>
      <c r="OZ4" s="189">
        <v>0.53509259259259256</v>
      </c>
      <c r="PA4" s="464">
        <f t="shared" si="117"/>
        <v>45305.535092592596</v>
      </c>
      <c r="PB4" s="139" t="s">
        <v>330</v>
      </c>
      <c r="PC4" s="139">
        <v>5.0000000000000001E-3</v>
      </c>
      <c r="PD4" s="139">
        <v>7.0000000000000001E-3</v>
      </c>
      <c r="PE4" s="139">
        <v>7.0000000000000001E-3</v>
      </c>
      <c r="PF4" s="139">
        <v>5.5</v>
      </c>
      <c r="PG4" s="139">
        <v>4.9559236172715044</v>
      </c>
      <c r="PH4" s="139">
        <f t="shared" ref="PH4:PH40" si="192">PG4/PE4</f>
        <v>707.98908818164352</v>
      </c>
      <c r="PI4" s="139">
        <f t="shared" ref="PI4:PI40" si="193">PC4*PH4</f>
        <v>3.5399454409082178</v>
      </c>
      <c r="PJ4" s="4">
        <f t="shared" si="118"/>
        <v>0.61949045215893805</v>
      </c>
      <c r="PK4" s="4">
        <f t="shared" si="119"/>
        <v>0.8259872695452507</v>
      </c>
      <c r="PL4" s="1">
        <f t="shared" si="120"/>
        <v>4.1594358930671556</v>
      </c>
      <c r="PM4" s="1">
        <f t="shared" si="121"/>
        <v>2.7139581713629672</v>
      </c>
      <c r="PO4">
        <v>3.2947772312141654</v>
      </c>
      <c r="PP4">
        <f t="shared" ref="PP4:PP40" si="194">MAX(PL4,OW4)</f>
        <v>4.1594358930671556</v>
      </c>
      <c r="PQ4">
        <f t="shared" ref="PQ4:PQ40" si="195">MIN(PM4,OX4)</f>
        <v>2.3571412343292946</v>
      </c>
      <c r="PR4">
        <v>3.8713632466766446</v>
      </c>
      <c r="PS4">
        <v>2.5259958772641937</v>
      </c>
      <c r="PT4">
        <f t="shared" ref="PT4:PT40" si="196">PP4-PR4</f>
        <v>0.288072646390511</v>
      </c>
      <c r="PU4">
        <f t="shared" ref="PU4:PU40" si="197">PS4-PQ4</f>
        <v>0.16885464293489916</v>
      </c>
    </row>
    <row r="5" spans="1:437" x14ac:dyDescent="0.25">
      <c r="A5" s="233">
        <v>0.33599537037037036</v>
      </c>
      <c r="B5" s="464">
        <f t="shared" si="0"/>
        <v>45305.335995370369</v>
      </c>
      <c r="C5" s="234" t="s">
        <v>311</v>
      </c>
      <c r="D5" s="234">
        <v>1.4E-2</v>
      </c>
      <c r="E5" s="234">
        <v>0.05</v>
      </c>
      <c r="F5" s="234">
        <v>5.6000000000000001E-2</v>
      </c>
      <c r="G5" s="252">
        <v>176.3</v>
      </c>
      <c r="H5" s="254">
        <v>172.12098605524426</v>
      </c>
      <c r="I5" s="234">
        <f t="shared" si="1"/>
        <v>3073.5890367007901</v>
      </c>
      <c r="J5" s="234">
        <f t="shared" si="2"/>
        <v>43.030246513811065</v>
      </c>
      <c r="K5" s="4">
        <f t="shared" si="3"/>
        <v>3.019666422021829</v>
      </c>
      <c r="L5" s="4">
        <f t="shared" si="4"/>
        <v>3.1294724737317137</v>
      </c>
      <c r="M5" s="1">
        <f t="shared" si="5"/>
        <v>46.049912935832893</v>
      </c>
      <c r="N5" s="1">
        <f t="shared" si="6"/>
        <v>39.900774040079348</v>
      </c>
      <c r="P5" s="233">
        <v>0.33599537037037036</v>
      </c>
      <c r="Q5" s="464">
        <f t="shared" si="7"/>
        <v>45305.335995370369</v>
      </c>
      <c r="R5" s="234" t="s">
        <v>311</v>
      </c>
      <c r="S5" s="234">
        <v>1.4E-2</v>
      </c>
      <c r="T5" s="234">
        <v>0.05</v>
      </c>
      <c r="U5" s="234">
        <v>5.6000000000000001E-2</v>
      </c>
      <c r="V5" s="252">
        <v>176.3</v>
      </c>
      <c r="W5" s="254">
        <v>155.08204339638451</v>
      </c>
      <c r="X5" s="234">
        <f t="shared" si="8"/>
        <v>2769.3222035068661</v>
      </c>
      <c r="Y5" s="234">
        <f t="shared" si="9"/>
        <v>38.770510849096127</v>
      </c>
      <c r="Z5" s="4">
        <f t="shared" si="10"/>
        <v>2.7207376034453423</v>
      </c>
      <c r="AA5" s="4">
        <f t="shared" si="11"/>
        <v>2.8196735162979003</v>
      </c>
      <c r="AB5" s="1">
        <f t="shared" si="12"/>
        <v>41.49124845254147</v>
      </c>
      <c r="AC5" s="1">
        <f t="shared" si="13"/>
        <v>35.95083733279823</v>
      </c>
      <c r="AE5">
        <v>41.41695226113891</v>
      </c>
      <c r="AF5">
        <f t="shared" si="14"/>
        <v>46.049912935832893</v>
      </c>
      <c r="AG5">
        <f t="shared" si="15"/>
        <v>35.95083733279823</v>
      </c>
      <c r="AH5">
        <v>44.323405051394275</v>
      </c>
      <c r="AI5">
        <v>38.404810278510624</v>
      </c>
      <c r="AJ5">
        <f t="shared" si="122"/>
        <v>1.7265078844386181</v>
      </c>
      <c r="AK5">
        <f t="shared" si="123"/>
        <v>2.453972945712394</v>
      </c>
      <c r="AO5" s="261">
        <v>0.33902777777777776</v>
      </c>
      <c r="AP5" s="464">
        <f t="shared" si="16"/>
        <v>45305.33902777778</v>
      </c>
      <c r="AQ5" s="236" t="s">
        <v>321</v>
      </c>
      <c r="AR5" s="236">
        <v>4.0000000000000001E-3</v>
      </c>
      <c r="AS5" s="236">
        <v>1.7000000000000001E-2</v>
      </c>
      <c r="AT5" s="236">
        <v>0.05</v>
      </c>
      <c r="AU5" s="241">
        <v>197.2</v>
      </c>
      <c r="AV5" s="241">
        <v>196.35691048199956</v>
      </c>
      <c r="AW5" s="236">
        <f t="shared" si="17"/>
        <v>3927.1382096399911</v>
      </c>
      <c r="AX5" s="236">
        <f t="shared" si="18"/>
        <v>15.708552838559966</v>
      </c>
      <c r="AY5" s="4">
        <f t="shared" si="19"/>
        <v>3.8501354996470503</v>
      </c>
      <c r="AZ5" s="4">
        <f t="shared" si="20"/>
        <v>4.0072838873877457</v>
      </c>
      <c r="BA5" s="1">
        <f t="shared" si="124"/>
        <v>19.558688338207016</v>
      </c>
      <c r="BB5" s="1">
        <f t="shared" si="125"/>
        <v>11.701268951172221</v>
      </c>
      <c r="BD5" s="261">
        <v>0.33902777777777776</v>
      </c>
      <c r="BE5" s="464">
        <f t="shared" si="21"/>
        <v>45305.33902777778</v>
      </c>
      <c r="BF5" s="236" t="s">
        <v>321</v>
      </c>
      <c r="BG5" s="236">
        <v>4.0000000000000001E-3</v>
      </c>
      <c r="BH5" s="236">
        <v>1.7000000000000001E-2</v>
      </c>
      <c r="BI5" s="236">
        <v>0.05</v>
      </c>
      <c r="BJ5" s="241">
        <v>197.2</v>
      </c>
      <c r="BK5" s="241">
        <v>183.35192301716319</v>
      </c>
      <c r="BL5" s="236">
        <f t="shared" si="22"/>
        <v>3667.0384603432635</v>
      </c>
      <c r="BM5" s="236">
        <f t="shared" si="23"/>
        <v>14.668153841373055</v>
      </c>
      <c r="BN5" s="4">
        <f t="shared" si="24"/>
        <v>3.5951357454345723</v>
      </c>
      <c r="BO5" s="4">
        <f t="shared" si="25"/>
        <v>3.741875979942106</v>
      </c>
      <c r="BP5" s="1">
        <f t="shared" si="126"/>
        <v>18.263289586807627</v>
      </c>
      <c r="BQ5" s="1">
        <f t="shared" si="127"/>
        <v>10.926277861430949</v>
      </c>
      <c r="BS5">
        <v>15.238445835536341</v>
      </c>
      <c r="BT5">
        <f t="shared" si="128"/>
        <v>19.558688338207016</v>
      </c>
      <c r="BU5">
        <f t="shared" si="129"/>
        <v>10.926277861430949</v>
      </c>
      <c r="BV5">
        <v>18.973359030520736</v>
      </c>
      <c r="BW5">
        <v>11.351087204021969</v>
      </c>
      <c r="BX5">
        <f t="shared" si="130"/>
        <v>0.58532930768627978</v>
      </c>
      <c r="BY5">
        <f t="shared" si="131"/>
        <v>0.42480934259102021</v>
      </c>
      <c r="CC5" s="906">
        <v>0.34306712962962965</v>
      </c>
      <c r="CD5" s="901">
        <f t="shared" si="26"/>
        <v>45305.34306712963</v>
      </c>
      <c r="CE5" s="907" t="s">
        <v>322</v>
      </c>
      <c r="CF5" s="907">
        <v>5.0000000000000001E-3</v>
      </c>
      <c r="CG5" s="907">
        <v>1.4999999999999999E-2</v>
      </c>
      <c r="CH5" s="907">
        <v>0.03</v>
      </c>
      <c r="CI5" s="902">
        <v>57</v>
      </c>
      <c r="CJ5" s="902">
        <v>50.374640915055522</v>
      </c>
      <c r="CK5" s="907">
        <f t="shared" si="132"/>
        <v>1679.1546971685175</v>
      </c>
      <c r="CL5" s="237">
        <f t="shared" si="133"/>
        <v>8.3957734858425876</v>
      </c>
      <c r="CM5" s="4">
        <f t="shared" si="27"/>
        <v>1.6249884166146942</v>
      </c>
      <c r="CN5" s="4">
        <f t="shared" si="28"/>
        <v>1.7370565832777769</v>
      </c>
      <c r="CO5" s="1">
        <f t="shared" si="29"/>
        <v>10.020761902457282</v>
      </c>
      <c r="CP5" s="1">
        <f t="shared" si="30"/>
        <v>6.6587169025648105</v>
      </c>
      <c r="CR5" s="906">
        <v>0.34306712962962965</v>
      </c>
      <c r="CS5" s="901">
        <f t="shared" si="31"/>
        <v>45305.34306712963</v>
      </c>
      <c r="CT5" s="907" t="s">
        <v>322</v>
      </c>
      <c r="CU5" s="907">
        <v>5.0000000000000001E-3</v>
      </c>
      <c r="CV5" s="907">
        <v>1.4999999999999999E-2</v>
      </c>
      <c r="CW5" s="907">
        <v>0.03</v>
      </c>
      <c r="CX5" s="902">
        <v>57</v>
      </c>
      <c r="CY5" s="902">
        <v>40.51557001076057</v>
      </c>
      <c r="CZ5" s="907">
        <f t="shared" si="134"/>
        <v>1350.5190003586856</v>
      </c>
      <c r="DA5" s="237">
        <f t="shared" si="135"/>
        <v>6.752595001793428</v>
      </c>
      <c r="DB5" s="4">
        <f t="shared" si="32"/>
        <v>1.306953871314857</v>
      </c>
      <c r="DC5" s="4">
        <f t="shared" si="33"/>
        <v>1.3970886210607094</v>
      </c>
      <c r="DD5" s="1">
        <f t="shared" si="34"/>
        <v>8.0595488731082856</v>
      </c>
      <c r="DE5" s="1">
        <f t="shared" si="35"/>
        <v>5.3555063807327183</v>
      </c>
      <c r="DG5">
        <v>7.5870373454492821</v>
      </c>
      <c r="DH5">
        <f t="shared" si="136"/>
        <v>10.020761902457282</v>
      </c>
      <c r="DI5">
        <f t="shared" si="137"/>
        <v>5.3555063807327183</v>
      </c>
      <c r="DJ5">
        <v>9.0554961865039818</v>
      </c>
      <c r="DK5">
        <v>6.0173054808735689</v>
      </c>
      <c r="DL5">
        <f t="shared" si="138"/>
        <v>0.96526571595330068</v>
      </c>
      <c r="DM5">
        <f t="shared" si="139"/>
        <v>0.66179910014085053</v>
      </c>
      <c r="DQ5" s="908">
        <v>0.34561342592592598</v>
      </c>
      <c r="DR5" s="904">
        <f t="shared" si="36"/>
        <v>45305.345613425925</v>
      </c>
      <c r="DS5" s="909" t="s">
        <v>323</v>
      </c>
      <c r="DT5" s="909">
        <v>7.0000000000000001E-3</v>
      </c>
      <c r="DU5" s="909">
        <v>1.0999999999999999E-2</v>
      </c>
      <c r="DV5" s="909">
        <v>2.1999999999999999E-2</v>
      </c>
      <c r="DW5" s="905">
        <v>61</v>
      </c>
      <c r="DX5" s="905">
        <v>60.37635008537513</v>
      </c>
      <c r="DY5" s="909">
        <f t="shared" si="140"/>
        <v>2744.3795493352332</v>
      </c>
      <c r="DZ5" s="238">
        <f t="shared" si="141"/>
        <v>19.210656845346634</v>
      </c>
      <c r="EA5" s="4">
        <f t="shared" si="37"/>
        <v>2.6250586993641361</v>
      </c>
      <c r="EB5" s="4">
        <f t="shared" si="38"/>
        <v>2.8750642897797682</v>
      </c>
      <c r="EC5" s="1">
        <f t="shared" si="39"/>
        <v>21.835715544710769</v>
      </c>
      <c r="ED5" s="1">
        <f t="shared" si="40"/>
        <v>16.335592555566866</v>
      </c>
      <c r="EF5" s="908">
        <v>0.34561342592592598</v>
      </c>
      <c r="EG5" s="904">
        <f t="shared" si="41"/>
        <v>45305.345613425925</v>
      </c>
      <c r="EH5" s="909" t="s">
        <v>323</v>
      </c>
      <c r="EI5" s="909">
        <v>7.0000000000000001E-3</v>
      </c>
      <c r="EJ5" s="909">
        <v>1.0999999999999999E-2</v>
      </c>
      <c r="EK5" s="909">
        <v>2.1999999999999999E-2</v>
      </c>
      <c r="EL5" s="905">
        <v>61</v>
      </c>
      <c r="EM5" s="905">
        <v>60.248988776303406</v>
      </c>
      <c r="EN5" s="909">
        <f t="shared" si="142"/>
        <v>2738.5903989228823</v>
      </c>
      <c r="EO5" s="238">
        <f t="shared" si="143"/>
        <v>19.170132792460176</v>
      </c>
      <c r="EP5" s="4">
        <f t="shared" si="42"/>
        <v>2.6195212511436266</v>
      </c>
      <c r="EQ5" s="4">
        <f t="shared" si="43"/>
        <v>2.8689994655382578</v>
      </c>
      <c r="ER5" s="1">
        <f t="shared" si="44"/>
        <v>21.789654043603804</v>
      </c>
      <c r="ES5" s="1">
        <f t="shared" si="45"/>
        <v>16.301133326921917</v>
      </c>
      <c r="EU5">
        <v>19.406134810535416</v>
      </c>
      <c r="EV5">
        <f t="shared" si="144"/>
        <v>21.835715544710769</v>
      </c>
      <c r="EW5">
        <f t="shared" si="145"/>
        <v>16.301133326921917</v>
      </c>
      <c r="EX5">
        <v>22.057904784645846</v>
      </c>
      <c r="EY5">
        <v>16.501815315081135</v>
      </c>
      <c r="EZ5">
        <f t="shared" si="146"/>
        <v>-0.22218923993507644</v>
      </c>
      <c r="FA5">
        <f t="shared" si="147"/>
        <v>0.20068198815921789</v>
      </c>
      <c r="FE5" s="240">
        <v>0.34668981481481481</v>
      </c>
      <c r="FF5" s="464">
        <f t="shared" si="46"/>
        <v>45305.346689814818</v>
      </c>
      <c r="FG5" s="239" t="s">
        <v>324</v>
      </c>
      <c r="FH5" s="239">
        <v>0.01</v>
      </c>
      <c r="FI5" s="239">
        <v>1.0999999999999999E-2</v>
      </c>
      <c r="FJ5" s="239">
        <v>1.7999999999999999E-2</v>
      </c>
      <c r="FK5" s="247">
        <v>72.8</v>
      </c>
      <c r="FL5" s="247">
        <v>72.622662858915206</v>
      </c>
      <c r="FM5" s="239">
        <f t="shared" si="148"/>
        <v>4034.5923810508452</v>
      </c>
      <c r="FN5" s="239">
        <f t="shared" si="149"/>
        <v>40.345923810508452</v>
      </c>
      <c r="FO5" s="4">
        <f t="shared" si="47"/>
        <v>3.8222454136271162</v>
      </c>
      <c r="FP5" s="4">
        <f t="shared" si="48"/>
        <v>4.2719213446420721</v>
      </c>
      <c r="FQ5" s="1">
        <f t="shared" si="49"/>
        <v>44.168169224135568</v>
      </c>
      <c r="FR5" s="1">
        <f t="shared" si="50"/>
        <v>36.074002465866378</v>
      </c>
      <c r="FT5" s="240">
        <v>0.34668981481481481</v>
      </c>
      <c r="FU5" s="464">
        <f t="shared" si="51"/>
        <v>45305.346689814818</v>
      </c>
      <c r="FV5" s="239" t="s">
        <v>324</v>
      </c>
      <c r="FW5" s="239">
        <v>0.01</v>
      </c>
      <c r="FX5" s="239">
        <v>1.0999999999999999E-2</v>
      </c>
      <c r="FY5" s="239">
        <v>1.7999999999999999E-2</v>
      </c>
      <c r="FZ5" s="247">
        <v>72.8</v>
      </c>
      <c r="GA5" s="247">
        <v>67.919017335295592</v>
      </c>
      <c r="GB5" s="239">
        <f t="shared" si="150"/>
        <v>3773.2787408497552</v>
      </c>
      <c r="GC5" s="239">
        <f t="shared" si="151"/>
        <v>37.732787408497551</v>
      </c>
      <c r="GD5" s="4">
        <f t="shared" si="52"/>
        <v>3.5746851229102945</v>
      </c>
      <c r="GE5" s="4">
        <f t="shared" si="53"/>
        <v>3.9952363138409179</v>
      </c>
      <c r="GF5" s="1">
        <f t="shared" si="54"/>
        <v>41.307472531407846</v>
      </c>
      <c r="GG5" s="1">
        <f t="shared" si="55"/>
        <v>33.737551094656631</v>
      </c>
      <c r="GI5">
        <v>39.560636296345031</v>
      </c>
      <c r="GJ5">
        <f t="shared" si="152"/>
        <v>44.168169224135568</v>
      </c>
      <c r="GK5">
        <f t="shared" si="153"/>
        <v>33.737551094656631</v>
      </c>
      <c r="GL5">
        <v>43.30848605073561</v>
      </c>
      <c r="GM5">
        <v>35.371863041437912</v>
      </c>
      <c r="GN5">
        <f t="shared" si="154"/>
        <v>0.85968317339995792</v>
      </c>
      <c r="GO5">
        <f t="shared" si="155"/>
        <v>1.6343119467812812</v>
      </c>
      <c r="GS5" s="184">
        <v>0.34826388888888887</v>
      </c>
      <c r="GT5" s="464">
        <f t="shared" si="56"/>
        <v>45305.348263888889</v>
      </c>
      <c r="GU5" s="141" t="s">
        <v>325</v>
      </c>
      <c r="GV5" s="141">
        <v>0.01</v>
      </c>
      <c r="GW5" s="141">
        <v>1.0999999999999999E-2</v>
      </c>
      <c r="GX5" s="141">
        <v>3.2000000000000001E-2</v>
      </c>
      <c r="GY5" s="249">
        <v>41.4</v>
      </c>
      <c r="GZ5" s="249">
        <v>39.612082379984948</v>
      </c>
      <c r="HA5" s="141">
        <f t="shared" si="156"/>
        <v>1237.8775743745296</v>
      </c>
      <c r="HB5" s="141">
        <f t="shared" si="157"/>
        <v>12.378775743745296</v>
      </c>
      <c r="HC5" s="4">
        <f t="shared" si="57"/>
        <v>1.2003661327268165</v>
      </c>
      <c r="HD5" s="4">
        <f t="shared" si="58"/>
        <v>1.2778091090317725</v>
      </c>
      <c r="HE5" s="1">
        <f t="shared" si="59"/>
        <v>13.579141876472113</v>
      </c>
      <c r="HF5" s="1">
        <f t="shared" si="60"/>
        <v>11.100966634713522</v>
      </c>
      <c r="HH5" s="184">
        <v>0.34826388888888887</v>
      </c>
      <c r="HI5" s="464">
        <f t="shared" si="61"/>
        <v>45305.348263888889</v>
      </c>
      <c r="HJ5" s="141" t="s">
        <v>325</v>
      </c>
      <c r="HK5" s="141">
        <v>0.01</v>
      </c>
      <c r="HL5" s="141">
        <v>1.0999999999999999E-2</v>
      </c>
      <c r="HM5" s="141">
        <v>3.2000000000000001E-2</v>
      </c>
      <c r="HN5" s="249">
        <v>41.4</v>
      </c>
      <c r="HO5" s="249">
        <v>34.200469392124624</v>
      </c>
      <c r="HP5" s="141">
        <f t="shared" si="158"/>
        <v>1068.7646685038944</v>
      </c>
      <c r="HQ5" s="141">
        <f t="shared" si="159"/>
        <v>10.687646685038944</v>
      </c>
      <c r="HR5" s="4">
        <f t="shared" si="62"/>
        <v>1.0363778603674128</v>
      </c>
      <c r="HS5" s="4">
        <f t="shared" si="63"/>
        <v>1.1032409481330523</v>
      </c>
      <c r="HT5" s="1">
        <f t="shared" si="64"/>
        <v>11.724024545406357</v>
      </c>
      <c r="HU5" s="1">
        <f t="shared" si="65"/>
        <v>9.5844057369058913</v>
      </c>
      <c r="HW5">
        <v>11.725356994786658</v>
      </c>
      <c r="HX5">
        <f t="shared" si="160"/>
        <v>13.579141876472113</v>
      </c>
      <c r="HY5">
        <f t="shared" si="161"/>
        <v>9.5844057369058913</v>
      </c>
      <c r="HZ5">
        <v>12.862361309432638</v>
      </c>
      <c r="IA5">
        <v>10.514997563066744</v>
      </c>
      <c r="IB5">
        <f t="shared" si="162"/>
        <v>0.7167805670394749</v>
      </c>
      <c r="IC5">
        <f t="shared" si="163"/>
        <v>0.93059182616085323</v>
      </c>
      <c r="IG5" s="185">
        <v>0.3825810185185185</v>
      </c>
      <c r="IH5" s="464">
        <f t="shared" si="66"/>
        <v>45305.382581018515</v>
      </c>
      <c r="II5" s="142" t="s">
        <v>326</v>
      </c>
      <c r="IJ5" s="142">
        <v>5.0000000000000001E-3</v>
      </c>
      <c r="IK5" s="142">
        <v>1.2E-2</v>
      </c>
      <c r="IL5" s="142">
        <v>3.2000000000000001E-2</v>
      </c>
      <c r="IM5" s="274">
        <v>49.6</v>
      </c>
      <c r="IN5" s="274">
        <v>49.54894026161945</v>
      </c>
      <c r="IO5" s="142">
        <f t="shared" si="164"/>
        <v>1548.4043831756078</v>
      </c>
      <c r="IP5" s="142">
        <f t="shared" si="165"/>
        <v>7.7420219158780395</v>
      </c>
      <c r="IQ5" s="4">
        <f t="shared" si="67"/>
        <v>1.5014830382308924</v>
      </c>
      <c r="IR5" s="4">
        <f t="shared" si="68"/>
        <v>1.5983529116651434</v>
      </c>
      <c r="IS5" s="1">
        <f t="shared" si="69"/>
        <v>9.243504954108932</v>
      </c>
      <c r="IT5" s="1">
        <f t="shared" si="70"/>
        <v>6.1436690042128959</v>
      </c>
      <c r="IV5" s="185">
        <v>0.3825810185185185</v>
      </c>
      <c r="IW5" s="464">
        <f t="shared" si="71"/>
        <v>45305.382581018515</v>
      </c>
      <c r="IX5" s="142" t="s">
        <v>326</v>
      </c>
      <c r="IY5" s="142">
        <v>5.0000000000000001E-3</v>
      </c>
      <c r="IZ5" s="142">
        <v>1.2E-2</v>
      </c>
      <c r="JA5" s="142">
        <v>3.2000000000000001E-2</v>
      </c>
      <c r="JB5" s="274">
        <v>49.6</v>
      </c>
      <c r="JC5" s="274">
        <v>47.976480537683486</v>
      </c>
      <c r="JD5" s="142">
        <f t="shared" si="166"/>
        <v>1499.2650168026089</v>
      </c>
      <c r="JE5" s="142">
        <f t="shared" si="167"/>
        <v>7.4963250840130442</v>
      </c>
      <c r="JF5" s="4">
        <f t="shared" si="72"/>
        <v>1.4538327435661662</v>
      </c>
      <c r="JG5" s="4">
        <f t="shared" si="73"/>
        <v>1.5476284044414028</v>
      </c>
      <c r="JH5" s="1">
        <f t="shared" si="74"/>
        <v>8.9501578275792113</v>
      </c>
      <c r="JI5" s="1">
        <f t="shared" si="75"/>
        <v>5.9486966795716416</v>
      </c>
      <c r="JK5">
        <v>7.720508910211028</v>
      </c>
      <c r="JL5">
        <f t="shared" si="168"/>
        <v>9.243504954108932</v>
      </c>
      <c r="JM5">
        <f t="shared" si="169"/>
        <v>5.9486966795716416</v>
      </c>
      <c r="JN5">
        <v>9.2178197291610449</v>
      </c>
      <c r="JO5">
        <v>6.1265973932642348</v>
      </c>
      <c r="JP5">
        <f t="shared" si="170"/>
        <v>2.5685224947887164E-2</v>
      </c>
      <c r="JQ5">
        <f t="shared" si="171"/>
        <v>0.17790071369259319</v>
      </c>
      <c r="JU5" s="281">
        <v>0.50865740740740739</v>
      </c>
      <c r="JV5" s="464">
        <f t="shared" si="76"/>
        <v>45305.508657407408</v>
      </c>
      <c r="JW5" s="282" t="s">
        <v>327</v>
      </c>
      <c r="JX5" s="282">
        <v>1.6E-2</v>
      </c>
      <c r="JY5" s="282">
        <v>0.1</v>
      </c>
      <c r="JZ5" s="282">
        <v>0.1</v>
      </c>
      <c r="KA5" s="282">
        <v>33.4</v>
      </c>
      <c r="KB5" s="282">
        <v>24.387420039133133</v>
      </c>
      <c r="KC5" s="282">
        <f t="shared" si="77"/>
        <v>243.87420039133133</v>
      </c>
      <c r="KD5" s="282">
        <f t="shared" si="78"/>
        <v>3.9019872062613015</v>
      </c>
      <c r="KE5" s="4">
        <f t="shared" si="79"/>
        <v>0.24145960434785277</v>
      </c>
      <c r="KF5" s="4">
        <f t="shared" si="80"/>
        <v>0.24633757615285992</v>
      </c>
      <c r="KG5" s="1">
        <f t="shared" si="81"/>
        <v>4.143446810609154</v>
      </c>
      <c r="KH5" s="1">
        <f t="shared" si="82"/>
        <v>3.6556496301084414</v>
      </c>
      <c r="KJ5" s="281">
        <v>0.50865740740740739</v>
      </c>
      <c r="KK5" s="464">
        <f t="shared" si="83"/>
        <v>45305.508657407408</v>
      </c>
      <c r="KL5" s="282" t="s">
        <v>327</v>
      </c>
      <c r="KM5" s="282">
        <v>1.6E-2</v>
      </c>
      <c r="KN5" s="282">
        <v>0.1</v>
      </c>
      <c r="KO5" s="282">
        <v>0.1</v>
      </c>
      <c r="KP5" s="282">
        <v>33.4</v>
      </c>
      <c r="KQ5" s="282">
        <v>29.268643113465039</v>
      </c>
      <c r="KR5" s="282">
        <f t="shared" si="84"/>
        <v>292.68643113465038</v>
      </c>
      <c r="KS5" s="282">
        <f t="shared" si="85"/>
        <v>4.6829828981544059</v>
      </c>
      <c r="KT5" s="4">
        <f t="shared" si="86"/>
        <v>0.28978854567787166</v>
      </c>
      <c r="KU5" s="4">
        <f t="shared" si="87"/>
        <v>0.29564285973197008</v>
      </c>
      <c r="KV5" s="1">
        <f t="shared" si="88"/>
        <v>4.9727714438322774</v>
      </c>
      <c r="KW5" s="1">
        <f t="shared" si="89"/>
        <v>4.3873400384224359</v>
      </c>
      <c r="KY5">
        <v>4.3233868179397188</v>
      </c>
      <c r="KZ5">
        <f t="shared" si="172"/>
        <v>4.9727714438322774</v>
      </c>
      <c r="LA5">
        <f t="shared" si="173"/>
        <v>3.6556496301084414</v>
      </c>
      <c r="LB5">
        <v>4.5909231309310377</v>
      </c>
      <c r="LC5">
        <v>4.0504457309485753</v>
      </c>
      <c r="LD5">
        <f t="shared" si="174"/>
        <v>0.38184831290123977</v>
      </c>
      <c r="LE5">
        <f t="shared" si="175"/>
        <v>0.39479610084013395</v>
      </c>
      <c r="LI5" s="148">
        <v>0.50865740740740739</v>
      </c>
      <c r="LJ5" s="464">
        <f t="shared" si="90"/>
        <v>45305.508657407408</v>
      </c>
      <c r="LK5" s="144" t="s">
        <v>328</v>
      </c>
      <c r="LL5" s="144">
        <v>5.0999999999999997E-2</v>
      </c>
      <c r="LM5" s="144">
        <v>0.247</v>
      </c>
      <c r="LN5" s="144">
        <v>0.247</v>
      </c>
      <c r="LO5" s="144">
        <v>80</v>
      </c>
      <c r="LP5" s="144">
        <v>64.966682151344514</v>
      </c>
      <c r="LQ5" s="144">
        <f t="shared" si="176"/>
        <v>263.02300466131385</v>
      </c>
      <c r="LR5" s="144">
        <f t="shared" si="177"/>
        <v>13.414173237727006</v>
      </c>
      <c r="LS5" s="4">
        <f t="shared" si="91"/>
        <v>0.26196242802961495</v>
      </c>
      <c r="LT5" s="4">
        <f t="shared" si="92"/>
        <v>0.26409220386725413</v>
      </c>
      <c r="LU5" s="1">
        <f t="shared" si="93"/>
        <v>13.676135665756622</v>
      </c>
      <c r="LV5" s="1">
        <f t="shared" si="94"/>
        <v>13.150081033859752</v>
      </c>
      <c r="LX5" s="148">
        <v>0.50865740740740739</v>
      </c>
      <c r="LY5" s="464">
        <f t="shared" si="95"/>
        <v>45305.508657407408</v>
      </c>
      <c r="LZ5" s="144" t="s">
        <v>328</v>
      </c>
      <c r="MA5" s="144">
        <v>5.0999999999999997E-2</v>
      </c>
      <c r="MB5" s="144">
        <v>0.247</v>
      </c>
      <c r="MC5" s="144">
        <v>0.247</v>
      </c>
      <c r="MD5" s="229">
        <v>80</v>
      </c>
      <c r="ME5" s="144">
        <v>74.122290469746986</v>
      </c>
      <c r="MF5" s="144">
        <f t="shared" si="178"/>
        <v>300.09024481678944</v>
      </c>
      <c r="MG5" s="144">
        <f t="shared" si="179"/>
        <v>15.304602485656261</v>
      </c>
      <c r="MH5" s="4">
        <f t="shared" si="96"/>
        <v>0.29888020350704431</v>
      </c>
      <c r="MI5" s="4">
        <f t="shared" si="97"/>
        <v>0.30131012386076012</v>
      </c>
      <c r="MJ5" s="1">
        <f t="shared" si="98"/>
        <v>15.603482689163306</v>
      </c>
      <c r="MK5" s="1">
        <f t="shared" si="99"/>
        <v>15.0032923617955</v>
      </c>
      <c r="MM5">
        <v>14.447159534934148</v>
      </c>
      <c r="MN5">
        <f t="shared" si="180"/>
        <v>15.603482689163306</v>
      </c>
      <c r="MO5">
        <f t="shared" si="181"/>
        <v>13.150081033859752</v>
      </c>
      <c r="MP5">
        <v>14.729294924333953</v>
      </c>
      <c r="MQ5">
        <v>14.162730361880685</v>
      </c>
      <c r="MR5">
        <f t="shared" si="182"/>
        <v>0.87418776482935279</v>
      </c>
      <c r="MS5">
        <f t="shared" si="183"/>
        <v>1.0126493280209328</v>
      </c>
      <c r="MW5" s="188">
        <v>0.52878472222222228</v>
      </c>
      <c r="MX5" s="464">
        <f t="shared" si="100"/>
        <v>45305.528784722221</v>
      </c>
      <c r="MY5" s="145" t="s">
        <v>329</v>
      </c>
      <c r="MZ5" s="145">
        <v>3.0000000000000001E-3</v>
      </c>
      <c r="NA5" s="145">
        <v>1.2999999999999999E-2</v>
      </c>
      <c r="NB5" s="145">
        <v>2.7E-2</v>
      </c>
      <c r="NC5" s="145">
        <v>20.6</v>
      </c>
      <c r="ND5" s="145">
        <v>15.356805593466959</v>
      </c>
      <c r="NE5" s="145">
        <f t="shared" si="101"/>
        <v>568.77057753581335</v>
      </c>
      <c r="NF5" s="145">
        <f t="shared" si="184"/>
        <v>1.7063117326074402</v>
      </c>
      <c r="NG5" s="4">
        <f t="shared" si="102"/>
        <v>0.54845734262381995</v>
      </c>
      <c r="NH5" s="4">
        <f t="shared" si="103"/>
        <v>0.59064636897949852</v>
      </c>
      <c r="NI5" s="1">
        <f t="shared" si="104"/>
        <v>2.2547690752312599</v>
      </c>
      <c r="NJ5" s="1">
        <f t="shared" si="105"/>
        <v>1.1156653636279417</v>
      </c>
      <c r="NL5" s="188">
        <v>0.52878472222222228</v>
      </c>
      <c r="NM5" s="464">
        <f t="shared" si="106"/>
        <v>45305.528784722221</v>
      </c>
      <c r="NN5" s="145" t="s">
        <v>329</v>
      </c>
      <c r="NO5" s="145">
        <v>3.0000000000000001E-3</v>
      </c>
      <c r="NP5" s="145">
        <v>1.2999999999999999E-2</v>
      </c>
      <c r="NQ5" s="145">
        <v>2.7E-2</v>
      </c>
      <c r="NR5" s="145">
        <v>20.6</v>
      </c>
      <c r="NS5" s="145">
        <v>18.069210972335132</v>
      </c>
      <c r="NT5" s="145">
        <f t="shared" si="107"/>
        <v>669.23003601241226</v>
      </c>
      <c r="NU5" s="145">
        <f t="shared" si="185"/>
        <v>2.0076901080372367</v>
      </c>
      <c r="NV5" s="4">
        <f t="shared" si="108"/>
        <v>0.64532896329768319</v>
      </c>
      <c r="NW5" s="4">
        <f t="shared" si="109"/>
        <v>0.69496965278212042</v>
      </c>
      <c r="NX5" s="1">
        <f t="shared" si="110"/>
        <v>2.6530190713349198</v>
      </c>
      <c r="NY5" s="1">
        <f t="shared" si="111"/>
        <v>1.3127204552551164</v>
      </c>
      <c r="OA5">
        <v>1.851750009347102</v>
      </c>
      <c r="OB5">
        <f t="shared" si="186"/>
        <v>2.6530190713349198</v>
      </c>
      <c r="OC5">
        <f t="shared" si="187"/>
        <v>1.1156653636279417</v>
      </c>
      <c r="OD5">
        <v>2.4469553694943849</v>
      </c>
      <c r="OE5">
        <v>1.210759621496182</v>
      </c>
      <c r="OF5">
        <f t="shared" si="188"/>
        <v>0.20606370184053491</v>
      </c>
      <c r="OG5">
        <f t="shared" si="189"/>
        <v>9.5094257868240328E-2</v>
      </c>
      <c r="OK5" s="189">
        <v>0.53517361111111106</v>
      </c>
      <c r="OL5" s="464">
        <f t="shared" si="112"/>
        <v>45305.535173611112</v>
      </c>
      <c r="OM5" s="139" t="s">
        <v>330</v>
      </c>
      <c r="ON5" s="139">
        <v>6.0000000000000001E-3</v>
      </c>
      <c r="OO5" s="139">
        <v>7.0000000000000001E-3</v>
      </c>
      <c r="OP5" s="139">
        <v>7.0000000000000001E-3</v>
      </c>
      <c r="OQ5" s="139">
        <v>5.5</v>
      </c>
      <c r="OR5" s="139">
        <v>4.3043448626882768</v>
      </c>
      <c r="OS5" s="139">
        <f t="shared" si="190"/>
        <v>614.90640895546812</v>
      </c>
      <c r="OT5" s="139">
        <f t="shared" si="191"/>
        <v>3.6894384537328087</v>
      </c>
      <c r="OU5" s="4">
        <f t="shared" si="113"/>
        <v>0.5380431078360346</v>
      </c>
      <c r="OV5" s="4">
        <f t="shared" si="114"/>
        <v>0.71739081044804609</v>
      </c>
      <c r="OW5" s="1">
        <f t="shared" si="115"/>
        <v>4.227481561568843</v>
      </c>
      <c r="OX5" s="1">
        <f t="shared" si="116"/>
        <v>2.9720476432847627</v>
      </c>
      <c r="OZ5" s="189">
        <v>0.53517361111111106</v>
      </c>
      <c r="PA5" s="464">
        <f t="shared" si="117"/>
        <v>45305.535173611112</v>
      </c>
      <c r="PB5" s="139" t="s">
        <v>330</v>
      </c>
      <c r="PC5" s="139">
        <v>6.0000000000000001E-3</v>
      </c>
      <c r="PD5" s="139">
        <v>7.0000000000000001E-3</v>
      </c>
      <c r="PE5" s="139">
        <v>7.0000000000000001E-3</v>
      </c>
      <c r="PF5" s="139">
        <v>5.5</v>
      </c>
      <c r="PG5" s="139">
        <v>4.9559236172715044</v>
      </c>
      <c r="PH5" s="139">
        <f t="shared" si="192"/>
        <v>707.98908818164352</v>
      </c>
      <c r="PI5" s="139">
        <f t="shared" si="193"/>
        <v>4.2479345290898616</v>
      </c>
      <c r="PJ5" s="4">
        <f t="shared" si="118"/>
        <v>0.61949045215893805</v>
      </c>
      <c r="PK5" s="4">
        <f t="shared" si="119"/>
        <v>0.8259872695452507</v>
      </c>
      <c r="PL5" s="1">
        <f t="shared" si="120"/>
        <v>4.8674249812487993</v>
      </c>
      <c r="PM5" s="1">
        <f t="shared" si="121"/>
        <v>3.421947259544611</v>
      </c>
      <c r="PO5">
        <v>3.9537326774569985</v>
      </c>
      <c r="PP5">
        <f t="shared" si="194"/>
        <v>4.8674249812487993</v>
      </c>
      <c r="PQ5">
        <f t="shared" si="195"/>
        <v>2.9720476432847627</v>
      </c>
      <c r="PR5">
        <v>4.5303186929194776</v>
      </c>
      <c r="PS5">
        <v>3.1849513235070264</v>
      </c>
      <c r="PT5">
        <f t="shared" si="196"/>
        <v>0.33710628832932166</v>
      </c>
      <c r="PU5">
        <f t="shared" si="197"/>
        <v>0.21290368022226369</v>
      </c>
    </row>
    <row r="6" spans="1:437" x14ac:dyDescent="0.25">
      <c r="A6" s="233">
        <v>0.33707175925925931</v>
      </c>
      <c r="B6" s="464">
        <f t="shared" si="0"/>
        <v>45305.337071759262</v>
      </c>
      <c r="C6" s="234" t="s">
        <v>311</v>
      </c>
      <c r="D6" s="234">
        <v>1.2E-2</v>
      </c>
      <c r="E6" s="234">
        <v>5.5E-2</v>
      </c>
      <c r="F6" s="234">
        <v>5.6000000000000001E-2</v>
      </c>
      <c r="G6" s="252">
        <v>176.3</v>
      </c>
      <c r="H6" s="254">
        <v>172.12098605524426</v>
      </c>
      <c r="I6" s="234">
        <f t="shared" si="1"/>
        <v>3073.5890367007901</v>
      </c>
      <c r="J6" s="234">
        <f t="shared" si="2"/>
        <v>36.883068440409481</v>
      </c>
      <c r="K6" s="4">
        <f t="shared" si="3"/>
        <v>3.019666422021829</v>
      </c>
      <c r="L6" s="4">
        <f t="shared" si="4"/>
        <v>3.1294724737317137</v>
      </c>
      <c r="M6" s="1">
        <f t="shared" si="5"/>
        <v>39.902734862431309</v>
      </c>
      <c r="N6" s="1">
        <f t="shared" si="6"/>
        <v>33.753595966677764</v>
      </c>
      <c r="P6" s="233">
        <v>0.33707175925925931</v>
      </c>
      <c r="Q6" s="464">
        <f t="shared" si="7"/>
        <v>45305.337071759262</v>
      </c>
      <c r="R6" s="234" t="s">
        <v>311</v>
      </c>
      <c r="S6" s="234">
        <v>1.2E-2</v>
      </c>
      <c r="T6" s="234">
        <v>5.5E-2</v>
      </c>
      <c r="U6" s="234">
        <v>5.6000000000000001E-2</v>
      </c>
      <c r="V6" s="252">
        <v>176.3</v>
      </c>
      <c r="W6" s="254">
        <v>155.08204339638451</v>
      </c>
      <c r="X6" s="234">
        <f t="shared" si="8"/>
        <v>2769.3222035068661</v>
      </c>
      <c r="Y6" s="234">
        <f t="shared" si="9"/>
        <v>33.231866442082392</v>
      </c>
      <c r="Z6" s="4">
        <f t="shared" si="10"/>
        <v>2.7207376034453423</v>
      </c>
      <c r="AA6" s="4">
        <f t="shared" si="11"/>
        <v>2.8196735162979003</v>
      </c>
      <c r="AB6" s="1">
        <f t="shared" si="12"/>
        <v>35.952604045527735</v>
      </c>
      <c r="AC6" s="1">
        <f t="shared" si="13"/>
        <v>30.412192925784492</v>
      </c>
      <c r="AE6">
        <v>35.500244795261921</v>
      </c>
      <c r="AF6">
        <f t="shared" si="14"/>
        <v>39.902734862431309</v>
      </c>
      <c r="AG6">
        <f t="shared" si="15"/>
        <v>30.412192925784492</v>
      </c>
      <c r="AH6">
        <v>38.406697585517286</v>
      </c>
      <c r="AI6">
        <v>32.488102812633635</v>
      </c>
      <c r="AJ6">
        <f t="shared" si="122"/>
        <v>1.4960372769140236</v>
      </c>
      <c r="AK6">
        <f t="shared" si="123"/>
        <v>2.0759098868491428</v>
      </c>
      <c r="AO6" s="261">
        <v>0.33932870370370366</v>
      </c>
      <c r="AP6" s="464">
        <f t="shared" si="16"/>
        <v>45305.339328703703</v>
      </c>
      <c r="AQ6" s="235" t="s">
        <v>321</v>
      </c>
      <c r="AR6" s="236">
        <v>6.0000000000000001E-3</v>
      </c>
      <c r="AS6" s="236">
        <v>0.02</v>
      </c>
      <c r="AT6" s="236">
        <v>0.05</v>
      </c>
      <c r="AU6" s="241">
        <v>197.2</v>
      </c>
      <c r="AV6" s="241">
        <v>196.35691048199956</v>
      </c>
      <c r="AW6" s="236">
        <f t="shared" si="17"/>
        <v>3927.1382096399911</v>
      </c>
      <c r="AX6" s="236">
        <f t="shared" si="18"/>
        <v>23.562829257839947</v>
      </c>
      <c r="AY6" s="4">
        <f t="shared" si="19"/>
        <v>3.8501354996470503</v>
      </c>
      <c r="AZ6" s="4">
        <f t="shared" si="20"/>
        <v>4.0072838873877457</v>
      </c>
      <c r="BA6" s="1">
        <f t="shared" si="124"/>
        <v>27.412964757486996</v>
      </c>
      <c r="BB6" s="1">
        <f t="shared" si="125"/>
        <v>19.555545370452201</v>
      </c>
      <c r="BD6" s="261">
        <v>0.33932870370370366</v>
      </c>
      <c r="BE6" s="464">
        <f t="shared" si="21"/>
        <v>45305.339328703703</v>
      </c>
      <c r="BF6" s="235" t="s">
        <v>321</v>
      </c>
      <c r="BG6" s="236">
        <v>6.0000000000000001E-3</v>
      </c>
      <c r="BH6" s="236">
        <v>0.02</v>
      </c>
      <c r="BI6" s="236">
        <v>0.05</v>
      </c>
      <c r="BJ6" s="241">
        <v>197.2</v>
      </c>
      <c r="BK6" s="241">
        <v>183.35192301716319</v>
      </c>
      <c r="BL6" s="236">
        <f t="shared" si="22"/>
        <v>3667.0384603432635</v>
      </c>
      <c r="BM6" s="236">
        <f t="shared" si="23"/>
        <v>22.002230762059583</v>
      </c>
      <c r="BN6" s="4">
        <f t="shared" si="24"/>
        <v>3.5951357454345723</v>
      </c>
      <c r="BO6" s="4">
        <f t="shared" si="25"/>
        <v>3.741875979942106</v>
      </c>
      <c r="BP6" s="1">
        <f t="shared" si="126"/>
        <v>25.597366507494154</v>
      </c>
      <c r="BQ6" s="1">
        <f t="shared" si="127"/>
        <v>18.260354782117478</v>
      </c>
      <c r="BS6">
        <v>22.857668753304512</v>
      </c>
      <c r="BT6">
        <f t="shared" si="128"/>
        <v>27.412964757486996</v>
      </c>
      <c r="BU6">
        <f t="shared" si="129"/>
        <v>18.260354782117478</v>
      </c>
      <c r="BV6">
        <v>26.59258194828891</v>
      </c>
      <c r="BW6">
        <v>18.970310121790138</v>
      </c>
      <c r="BX6">
        <f t="shared" si="130"/>
        <v>0.8203828091980867</v>
      </c>
      <c r="BY6">
        <f t="shared" si="131"/>
        <v>0.70995533967266056</v>
      </c>
      <c r="CC6" s="906">
        <v>0.34342592592592597</v>
      </c>
      <c r="CD6" s="901">
        <f t="shared" si="26"/>
        <v>45305.343425925923</v>
      </c>
      <c r="CE6" s="907" t="s">
        <v>322</v>
      </c>
      <c r="CF6" s="907">
        <v>7.0000000000000001E-3</v>
      </c>
      <c r="CG6" s="907">
        <v>2.7E-2</v>
      </c>
      <c r="CH6" s="907">
        <v>0.03</v>
      </c>
      <c r="CI6" s="902">
        <v>57</v>
      </c>
      <c r="CJ6" s="902">
        <v>50.374640915055522</v>
      </c>
      <c r="CK6" s="907">
        <f t="shared" si="132"/>
        <v>1679.1546971685175</v>
      </c>
      <c r="CL6" s="237">
        <f t="shared" si="133"/>
        <v>11.754082880179622</v>
      </c>
      <c r="CM6" s="4">
        <f t="shared" si="27"/>
        <v>1.6249884166146942</v>
      </c>
      <c r="CN6" s="4">
        <f t="shared" si="28"/>
        <v>1.7370565832777769</v>
      </c>
      <c r="CO6" s="1">
        <f t="shared" si="29"/>
        <v>13.379071296794317</v>
      </c>
      <c r="CP6" s="1">
        <f t="shared" si="30"/>
        <v>10.017026296901845</v>
      </c>
      <c r="CR6" s="906">
        <v>0.34342592592592597</v>
      </c>
      <c r="CS6" s="901">
        <f t="shared" si="31"/>
        <v>45305.343425925923</v>
      </c>
      <c r="CT6" s="907" t="s">
        <v>322</v>
      </c>
      <c r="CU6" s="907">
        <v>7.0000000000000001E-3</v>
      </c>
      <c r="CV6" s="907">
        <v>2.7E-2</v>
      </c>
      <c r="CW6" s="907">
        <v>0.03</v>
      </c>
      <c r="CX6" s="902">
        <v>57</v>
      </c>
      <c r="CY6" s="902">
        <v>40.51557001076057</v>
      </c>
      <c r="CZ6" s="907">
        <f t="shared" si="134"/>
        <v>1350.5190003586856</v>
      </c>
      <c r="DA6" s="237">
        <f t="shared" si="135"/>
        <v>9.4536330025107986</v>
      </c>
      <c r="DB6" s="4">
        <f t="shared" si="32"/>
        <v>1.306953871314857</v>
      </c>
      <c r="DC6" s="4">
        <f t="shared" si="33"/>
        <v>1.3970886210607094</v>
      </c>
      <c r="DD6" s="1">
        <f t="shared" si="34"/>
        <v>10.760586873825655</v>
      </c>
      <c r="DE6" s="1">
        <f t="shared" si="35"/>
        <v>8.0565443814500899</v>
      </c>
      <c r="DG6">
        <v>10.621852283628996</v>
      </c>
      <c r="DH6">
        <f t="shared" si="136"/>
        <v>13.379071296794317</v>
      </c>
      <c r="DI6">
        <f t="shared" si="137"/>
        <v>8.0565443814500899</v>
      </c>
      <c r="DJ6">
        <v>12.090311124683696</v>
      </c>
      <c r="DK6">
        <v>9.0521204190532831</v>
      </c>
      <c r="DL6">
        <f t="shared" si="138"/>
        <v>1.2887601721106208</v>
      </c>
      <c r="DM6">
        <f t="shared" si="139"/>
        <v>0.99557603760319324</v>
      </c>
      <c r="DQ6" s="908">
        <v>0.34616898148148145</v>
      </c>
      <c r="DR6" s="904">
        <f t="shared" si="36"/>
        <v>45305.346168981479</v>
      </c>
      <c r="DS6" s="909" t="s">
        <v>323</v>
      </c>
      <c r="DT6" s="909">
        <v>7.0000000000000001E-3</v>
      </c>
      <c r="DU6" s="909">
        <v>2.1999999999999999E-2</v>
      </c>
      <c r="DV6" s="909">
        <v>2.1999999999999999E-2</v>
      </c>
      <c r="DW6" s="905">
        <v>61</v>
      </c>
      <c r="DX6" s="905">
        <v>60.37635008537513</v>
      </c>
      <c r="DY6" s="909">
        <f t="shared" si="140"/>
        <v>2744.3795493352332</v>
      </c>
      <c r="DZ6" s="238">
        <f t="shared" si="141"/>
        <v>19.210656845346634</v>
      </c>
      <c r="EA6" s="4">
        <f t="shared" si="37"/>
        <v>2.6250586993641361</v>
      </c>
      <c r="EB6" s="4">
        <f t="shared" si="38"/>
        <v>2.8750642897797682</v>
      </c>
      <c r="EC6" s="1">
        <f t="shared" si="39"/>
        <v>21.835715544710769</v>
      </c>
      <c r="ED6" s="1">
        <f t="shared" si="40"/>
        <v>16.335592555566866</v>
      </c>
      <c r="EF6" s="908">
        <v>0.34616898148148145</v>
      </c>
      <c r="EG6" s="904">
        <f t="shared" si="41"/>
        <v>45305.346168981479</v>
      </c>
      <c r="EH6" s="909" t="s">
        <v>323</v>
      </c>
      <c r="EI6" s="909">
        <v>7.0000000000000001E-3</v>
      </c>
      <c r="EJ6" s="909">
        <v>2.1999999999999999E-2</v>
      </c>
      <c r="EK6" s="909">
        <v>2.1999999999999999E-2</v>
      </c>
      <c r="EL6" s="905">
        <v>61</v>
      </c>
      <c r="EM6" s="905">
        <v>60.248988776303406</v>
      </c>
      <c r="EN6" s="909">
        <f t="shared" si="142"/>
        <v>2738.5903989228823</v>
      </c>
      <c r="EO6" s="238">
        <f t="shared" si="143"/>
        <v>19.170132792460176</v>
      </c>
      <c r="EP6" s="4">
        <f t="shared" si="42"/>
        <v>2.6195212511436266</v>
      </c>
      <c r="EQ6" s="4">
        <f t="shared" si="43"/>
        <v>2.8689994655382578</v>
      </c>
      <c r="ER6" s="1">
        <f t="shared" si="44"/>
        <v>21.789654043603804</v>
      </c>
      <c r="ES6" s="1">
        <f t="shared" si="45"/>
        <v>16.301133326921917</v>
      </c>
      <c r="EU6">
        <v>19.406134810535416</v>
      </c>
      <c r="EV6">
        <f t="shared" si="144"/>
        <v>21.835715544710769</v>
      </c>
      <c r="EW6">
        <f t="shared" si="145"/>
        <v>16.301133326921917</v>
      </c>
      <c r="EX6">
        <v>22.057904784645846</v>
      </c>
      <c r="EY6">
        <v>16.501815315081135</v>
      </c>
      <c r="EZ6">
        <f t="shared" si="146"/>
        <v>-0.22218923993507644</v>
      </c>
      <c r="FA6">
        <f t="shared" si="147"/>
        <v>0.20068198815921789</v>
      </c>
      <c r="FE6" s="240">
        <v>0.34714120370370366</v>
      </c>
      <c r="FF6" s="464">
        <f t="shared" si="46"/>
        <v>45305.347141203703</v>
      </c>
      <c r="FG6" s="239" t="s">
        <v>324</v>
      </c>
      <c r="FH6" s="239">
        <v>8.9999999999999993E-3</v>
      </c>
      <c r="FI6" s="239">
        <v>1.7999999999999999E-2</v>
      </c>
      <c r="FJ6" s="239">
        <v>1.7999999999999999E-2</v>
      </c>
      <c r="FK6" s="247">
        <v>72.8</v>
      </c>
      <c r="FL6" s="247">
        <v>72.622662858915206</v>
      </c>
      <c r="FM6" s="239">
        <f t="shared" si="148"/>
        <v>4034.5923810508452</v>
      </c>
      <c r="FN6" s="239">
        <f t="shared" si="149"/>
        <v>36.311331429457603</v>
      </c>
      <c r="FO6" s="4">
        <f t="shared" si="47"/>
        <v>3.8222454136271162</v>
      </c>
      <c r="FP6" s="4">
        <f t="shared" si="48"/>
        <v>4.2719213446420721</v>
      </c>
      <c r="FQ6" s="1">
        <f t="shared" si="49"/>
        <v>40.133576843084718</v>
      </c>
      <c r="FR6" s="1">
        <f t="shared" si="50"/>
        <v>32.039410084815529</v>
      </c>
      <c r="FT6" s="240">
        <v>0.34714120370370366</v>
      </c>
      <c r="FU6" s="464">
        <f t="shared" si="51"/>
        <v>45305.347141203703</v>
      </c>
      <c r="FV6" s="239" t="s">
        <v>324</v>
      </c>
      <c r="FW6" s="239">
        <v>8.9999999999999993E-3</v>
      </c>
      <c r="FX6" s="239">
        <v>1.7999999999999999E-2</v>
      </c>
      <c r="FY6" s="239">
        <v>1.7999999999999999E-2</v>
      </c>
      <c r="FZ6" s="247">
        <v>72.8</v>
      </c>
      <c r="GA6" s="247">
        <v>67.919017335295592</v>
      </c>
      <c r="GB6" s="239">
        <f t="shared" si="150"/>
        <v>3773.2787408497552</v>
      </c>
      <c r="GC6" s="239">
        <f t="shared" si="151"/>
        <v>33.959508667647796</v>
      </c>
      <c r="GD6" s="4">
        <f t="shared" si="52"/>
        <v>3.5746851229102945</v>
      </c>
      <c r="GE6" s="4">
        <f t="shared" si="53"/>
        <v>3.9952363138409179</v>
      </c>
      <c r="GF6" s="1">
        <f t="shared" si="54"/>
        <v>37.534193790558092</v>
      </c>
      <c r="GG6" s="1">
        <f t="shared" si="55"/>
        <v>29.964272353806876</v>
      </c>
      <c r="GI6">
        <v>35.604572666710524</v>
      </c>
      <c r="GJ6">
        <f t="shared" si="152"/>
        <v>40.133576843084718</v>
      </c>
      <c r="GK6">
        <f t="shared" si="153"/>
        <v>29.964272353806876</v>
      </c>
      <c r="GL6">
        <v>39.352422421101103</v>
      </c>
      <c r="GM6">
        <v>31.415799411803405</v>
      </c>
      <c r="GN6">
        <f t="shared" si="154"/>
        <v>0.78115442198361507</v>
      </c>
      <c r="GO6">
        <f t="shared" si="155"/>
        <v>1.4515270579965289</v>
      </c>
      <c r="GS6" s="184">
        <v>0.34946759259259258</v>
      </c>
      <c r="GT6" s="464">
        <f t="shared" si="56"/>
        <v>45305.34946759259</v>
      </c>
      <c r="GU6" s="141" t="s">
        <v>325</v>
      </c>
      <c r="GV6" s="141">
        <v>8.9999999999999993E-3</v>
      </c>
      <c r="GW6" s="141">
        <v>2.5000000000000001E-2</v>
      </c>
      <c r="GX6" s="141">
        <v>3.2000000000000001E-2</v>
      </c>
      <c r="GY6" s="249">
        <v>41.4</v>
      </c>
      <c r="GZ6" s="249">
        <v>39.612082379984948</v>
      </c>
      <c r="HA6" s="141">
        <f t="shared" si="156"/>
        <v>1237.8775743745296</v>
      </c>
      <c r="HB6" s="141">
        <f t="shared" si="157"/>
        <v>11.140898169370764</v>
      </c>
      <c r="HC6" s="4">
        <f t="shared" si="57"/>
        <v>1.2003661327268165</v>
      </c>
      <c r="HD6" s="4">
        <f t="shared" si="58"/>
        <v>1.2778091090317725</v>
      </c>
      <c r="HE6" s="1">
        <f t="shared" si="59"/>
        <v>12.341264302097581</v>
      </c>
      <c r="HF6" s="1">
        <f t="shared" si="60"/>
        <v>9.8630890603389929</v>
      </c>
      <c r="HH6" s="184">
        <v>0.34946759259259258</v>
      </c>
      <c r="HI6" s="464">
        <f t="shared" si="61"/>
        <v>45305.34946759259</v>
      </c>
      <c r="HJ6" s="141" t="s">
        <v>325</v>
      </c>
      <c r="HK6" s="141">
        <v>8.9999999999999993E-3</v>
      </c>
      <c r="HL6" s="141">
        <v>2.5000000000000001E-2</v>
      </c>
      <c r="HM6" s="141">
        <v>3.2000000000000001E-2</v>
      </c>
      <c r="HN6" s="249">
        <v>41.4</v>
      </c>
      <c r="HO6" s="249">
        <v>34.200469392124624</v>
      </c>
      <c r="HP6" s="141">
        <f t="shared" si="158"/>
        <v>1068.7646685038944</v>
      </c>
      <c r="HQ6" s="141">
        <f t="shared" si="159"/>
        <v>9.6188820165350499</v>
      </c>
      <c r="HR6" s="4">
        <f t="shared" si="62"/>
        <v>1.0363778603674128</v>
      </c>
      <c r="HS6" s="4">
        <f t="shared" si="63"/>
        <v>1.1032409481330523</v>
      </c>
      <c r="HT6" s="1">
        <f t="shared" si="64"/>
        <v>10.655259876902463</v>
      </c>
      <c r="HU6" s="1">
        <f t="shared" si="65"/>
        <v>8.5156410684019974</v>
      </c>
      <c r="HW6">
        <v>10.552821295307991</v>
      </c>
      <c r="HX6">
        <f t="shared" si="160"/>
        <v>12.341264302097581</v>
      </c>
      <c r="HY6">
        <f t="shared" si="161"/>
        <v>8.5156410684019974</v>
      </c>
      <c r="HZ6">
        <v>11.689825609953971</v>
      </c>
      <c r="IA6">
        <v>9.3424618635880776</v>
      </c>
      <c r="IB6">
        <f t="shared" si="162"/>
        <v>0.65143869214361061</v>
      </c>
      <c r="IC6">
        <f t="shared" si="163"/>
        <v>0.8268207951860802</v>
      </c>
      <c r="IG6" s="185">
        <v>0.38328703703703698</v>
      </c>
      <c r="IH6" s="464">
        <f t="shared" si="66"/>
        <v>45305.383287037039</v>
      </c>
      <c r="II6" s="142" t="s">
        <v>326</v>
      </c>
      <c r="IJ6" s="142">
        <v>5.0000000000000001E-3</v>
      </c>
      <c r="IK6" s="142">
        <v>2.4E-2</v>
      </c>
      <c r="IL6" s="142">
        <v>3.2000000000000001E-2</v>
      </c>
      <c r="IM6" s="274">
        <v>49.6</v>
      </c>
      <c r="IN6" s="274">
        <v>49.54894026161945</v>
      </c>
      <c r="IO6" s="142">
        <f t="shared" si="164"/>
        <v>1548.4043831756078</v>
      </c>
      <c r="IP6" s="142">
        <f t="shared" si="165"/>
        <v>7.7420219158780395</v>
      </c>
      <c r="IQ6" s="4">
        <f t="shared" si="67"/>
        <v>1.5014830382308924</v>
      </c>
      <c r="IR6" s="4">
        <f t="shared" si="68"/>
        <v>1.5983529116651434</v>
      </c>
      <c r="IS6" s="1">
        <f t="shared" si="69"/>
        <v>9.243504954108932</v>
      </c>
      <c r="IT6" s="1">
        <f t="shared" si="70"/>
        <v>6.1436690042128959</v>
      </c>
      <c r="IV6" s="185">
        <v>0.38328703703703698</v>
      </c>
      <c r="IW6" s="464">
        <f t="shared" si="71"/>
        <v>45305.383287037039</v>
      </c>
      <c r="IX6" s="142" t="s">
        <v>326</v>
      </c>
      <c r="IY6" s="142">
        <v>5.0000000000000001E-3</v>
      </c>
      <c r="IZ6" s="142">
        <v>2.4E-2</v>
      </c>
      <c r="JA6" s="142">
        <v>3.2000000000000001E-2</v>
      </c>
      <c r="JB6" s="274">
        <v>49.6</v>
      </c>
      <c r="JC6" s="274">
        <v>47.976480537683486</v>
      </c>
      <c r="JD6" s="142">
        <f t="shared" si="166"/>
        <v>1499.2650168026089</v>
      </c>
      <c r="JE6" s="142">
        <f t="shared" si="167"/>
        <v>7.4963250840130442</v>
      </c>
      <c r="JF6" s="4">
        <f t="shared" si="72"/>
        <v>1.4538327435661662</v>
      </c>
      <c r="JG6" s="4">
        <f t="shared" si="73"/>
        <v>1.5476284044414028</v>
      </c>
      <c r="JH6" s="1">
        <f t="shared" si="74"/>
        <v>8.9501578275792113</v>
      </c>
      <c r="JI6" s="1">
        <f t="shared" si="75"/>
        <v>5.9486966795716416</v>
      </c>
      <c r="JK6">
        <v>7.720508910211028</v>
      </c>
      <c r="JL6">
        <f t="shared" si="168"/>
        <v>9.243504954108932</v>
      </c>
      <c r="JM6">
        <f t="shared" si="169"/>
        <v>5.9486966795716416</v>
      </c>
      <c r="JN6">
        <v>9.2178197291610449</v>
      </c>
      <c r="JO6">
        <v>6.1265973932642348</v>
      </c>
      <c r="JP6">
        <f t="shared" si="170"/>
        <v>2.5685224947887164E-2</v>
      </c>
      <c r="JQ6">
        <f t="shared" si="171"/>
        <v>0.17790071369259319</v>
      </c>
      <c r="JU6" s="281">
        <v>0.50901620370370371</v>
      </c>
      <c r="JV6" s="464">
        <f t="shared" si="76"/>
        <v>45305.509016203701</v>
      </c>
      <c r="JW6" s="282" t="s">
        <v>327</v>
      </c>
      <c r="JX6" s="282">
        <v>3.6999999999999998E-2</v>
      </c>
      <c r="JY6" s="282">
        <v>0.1</v>
      </c>
      <c r="JZ6" s="282">
        <v>0.1</v>
      </c>
      <c r="KA6" s="282">
        <v>33.4</v>
      </c>
      <c r="KB6" s="282">
        <v>24.387420039133133</v>
      </c>
      <c r="KC6" s="282">
        <f t="shared" si="77"/>
        <v>243.87420039133133</v>
      </c>
      <c r="KD6" s="282">
        <f t="shared" si="78"/>
        <v>9.0233454144792589</v>
      </c>
      <c r="KE6" s="4">
        <f t="shared" si="79"/>
        <v>0.24145960434785277</v>
      </c>
      <c r="KF6" s="4">
        <f t="shared" si="80"/>
        <v>0.24633757615285992</v>
      </c>
      <c r="KG6" s="1">
        <f t="shared" si="81"/>
        <v>9.2648050188271114</v>
      </c>
      <c r="KH6" s="1">
        <f t="shared" si="82"/>
        <v>8.7770078383263996</v>
      </c>
      <c r="KJ6" s="281">
        <v>0.50901620370370371</v>
      </c>
      <c r="KK6" s="464">
        <f t="shared" si="83"/>
        <v>45305.509016203701</v>
      </c>
      <c r="KL6" s="282" t="s">
        <v>327</v>
      </c>
      <c r="KM6" s="282">
        <v>3.6999999999999998E-2</v>
      </c>
      <c r="KN6" s="282">
        <v>0.1</v>
      </c>
      <c r="KO6" s="282">
        <v>0.1</v>
      </c>
      <c r="KP6" s="282">
        <v>33.4</v>
      </c>
      <c r="KQ6" s="282">
        <v>29.268643113465039</v>
      </c>
      <c r="KR6" s="282">
        <f t="shared" si="84"/>
        <v>292.68643113465038</v>
      </c>
      <c r="KS6" s="282">
        <f t="shared" si="85"/>
        <v>10.829397951982063</v>
      </c>
      <c r="KT6" s="4">
        <f t="shared" si="86"/>
        <v>0.28978854567787166</v>
      </c>
      <c r="KU6" s="4">
        <f t="shared" si="87"/>
        <v>0.29564285973197008</v>
      </c>
      <c r="KV6" s="1">
        <f t="shared" si="88"/>
        <v>11.119186497659935</v>
      </c>
      <c r="KW6" s="1">
        <f t="shared" si="89"/>
        <v>10.533755092250093</v>
      </c>
      <c r="KY6">
        <v>9.9978320164855994</v>
      </c>
      <c r="KZ6">
        <f t="shared" si="172"/>
        <v>11.119186497659935</v>
      </c>
      <c r="LA6">
        <f t="shared" si="173"/>
        <v>8.7770078383263996</v>
      </c>
      <c r="LB6">
        <v>10.265368329476919</v>
      </c>
      <c r="LC6">
        <v>9.724890929494455</v>
      </c>
      <c r="LD6">
        <f t="shared" si="174"/>
        <v>0.85381816818301637</v>
      </c>
      <c r="LE6">
        <f t="shared" si="175"/>
        <v>0.94788309116805536</v>
      </c>
      <c r="LI6" s="148">
        <v>0.50901620370370371</v>
      </c>
      <c r="LJ6" s="464">
        <f t="shared" si="90"/>
        <v>45305.509016203701</v>
      </c>
      <c r="LK6" s="144" t="s">
        <v>328</v>
      </c>
      <c r="LL6" s="144">
        <v>0.04</v>
      </c>
      <c r="LM6" s="144">
        <v>0.247</v>
      </c>
      <c r="LN6" s="144">
        <v>0.247</v>
      </c>
      <c r="LO6" s="144">
        <v>80</v>
      </c>
      <c r="LP6" s="144">
        <v>64.966682151344514</v>
      </c>
      <c r="LQ6" s="144">
        <f t="shared" si="176"/>
        <v>263.02300466131385</v>
      </c>
      <c r="LR6" s="144">
        <f t="shared" si="177"/>
        <v>10.520920186452555</v>
      </c>
      <c r="LS6" s="4">
        <f t="shared" si="91"/>
        <v>0.26196242802961495</v>
      </c>
      <c r="LT6" s="4">
        <f t="shared" si="92"/>
        <v>0.26409220386725413</v>
      </c>
      <c r="LU6" s="1">
        <f t="shared" si="93"/>
        <v>10.782882614482171</v>
      </c>
      <c r="LV6" s="1">
        <f t="shared" si="94"/>
        <v>10.256827982585301</v>
      </c>
      <c r="LX6" s="148">
        <v>0.50901620370370371</v>
      </c>
      <c r="LY6" s="464">
        <f t="shared" si="95"/>
        <v>45305.509016203701</v>
      </c>
      <c r="LZ6" s="144" t="s">
        <v>328</v>
      </c>
      <c r="MA6" s="144">
        <v>0.04</v>
      </c>
      <c r="MB6" s="144">
        <v>0.247</v>
      </c>
      <c r="MC6" s="144">
        <v>0.247</v>
      </c>
      <c r="MD6" s="229">
        <v>80</v>
      </c>
      <c r="ME6" s="144">
        <v>74.122290469746986</v>
      </c>
      <c r="MF6" s="144">
        <f t="shared" si="178"/>
        <v>300.09024481678944</v>
      </c>
      <c r="MG6" s="144">
        <f t="shared" si="179"/>
        <v>12.003609792671577</v>
      </c>
      <c r="MH6" s="4">
        <f t="shared" si="96"/>
        <v>0.29888020350704431</v>
      </c>
      <c r="MI6" s="4">
        <f t="shared" si="97"/>
        <v>0.30131012386076012</v>
      </c>
      <c r="MJ6" s="1">
        <f t="shared" si="98"/>
        <v>12.302489996178622</v>
      </c>
      <c r="MK6" s="1">
        <f t="shared" si="99"/>
        <v>11.702299668810817</v>
      </c>
      <c r="MM6">
        <v>11.331105517595411</v>
      </c>
      <c r="MN6">
        <f t="shared" si="180"/>
        <v>12.302489996178622</v>
      </c>
      <c r="MO6">
        <f t="shared" si="181"/>
        <v>10.256827982585301</v>
      </c>
      <c r="MP6">
        <v>11.613240906995216</v>
      </c>
      <c r="MQ6">
        <v>11.046676344541948</v>
      </c>
      <c r="MR6">
        <f t="shared" si="182"/>
        <v>0.68924908918340577</v>
      </c>
      <c r="MS6">
        <f t="shared" si="183"/>
        <v>0.78984836195664698</v>
      </c>
      <c r="MW6" s="188">
        <v>0.52908564814814818</v>
      </c>
      <c r="MX6" s="464">
        <f t="shared" si="100"/>
        <v>45305.529085648152</v>
      </c>
      <c r="MY6" s="145" t="s">
        <v>329</v>
      </c>
      <c r="MZ6" s="145">
        <v>4.0000000000000001E-3</v>
      </c>
      <c r="NA6" s="145">
        <v>2.7E-2</v>
      </c>
      <c r="NB6" s="145">
        <v>2.7E-2</v>
      </c>
      <c r="NC6" s="145">
        <v>20.6</v>
      </c>
      <c r="ND6" s="145">
        <v>15.356805593466959</v>
      </c>
      <c r="NE6" s="145">
        <f t="shared" si="101"/>
        <v>568.77057753581335</v>
      </c>
      <c r="NF6" s="145">
        <f t="shared" si="184"/>
        <v>2.2750823101432536</v>
      </c>
      <c r="NG6" s="4">
        <f t="shared" si="102"/>
        <v>0.54845734262381995</v>
      </c>
      <c r="NH6" s="4">
        <f t="shared" si="103"/>
        <v>0.59064636897949852</v>
      </c>
      <c r="NI6" s="1">
        <f t="shared" si="104"/>
        <v>2.8235396527670735</v>
      </c>
      <c r="NJ6" s="1">
        <f t="shared" si="105"/>
        <v>1.6844359411637551</v>
      </c>
      <c r="NL6" s="188">
        <v>0.52908564814814818</v>
      </c>
      <c r="NM6" s="464">
        <f t="shared" si="106"/>
        <v>45305.529085648152</v>
      </c>
      <c r="NN6" s="145" t="s">
        <v>329</v>
      </c>
      <c r="NO6" s="145">
        <v>4.0000000000000001E-3</v>
      </c>
      <c r="NP6" s="145">
        <v>2.7E-2</v>
      </c>
      <c r="NQ6" s="145">
        <v>2.7E-2</v>
      </c>
      <c r="NR6" s="145">
        <v>20.6</v>
      </c>
      <c r="NS6" s="145">
        <v>18.069210972335132</v>
      </c>
      <c r="NT6" s="145">
        <f t="shared" si="107"/>
        <v>669.23003601241226</v>
      </c>
      <c r="NU6" s="145">
        <f t="shared" si="185"/>
        <v>2.6769201440496491</v>
      </c>
      <c r="NV6" s="4">
        <f t="shared" si="108"/>
        <v>0.64532896329768319</v>
      </c>
      <c r="NW6" s="4">
        <f t="shared" si="109"/>
        <v>0.69496965278212042</v>
      </c>
      <c r="NX6" s="1">
        <f t="shared" si="110"/>
        <v>3.3222491073473321</v>
      </c>
      <c r="NY6" s="1">
        <f t="shared" si="111"/>
        <v>1.9819504912675288</v>
      </c>
      <c r="OA6">
        <v>2.4690000124628027</v>
      </c>
      <c r="OB6">
        <f t="shared" si="186"/>
        <v>3.3222491073473321</v>
      </c>
      <c r="OC6">
        <f t="shared" si="187"/>
        <v>1.6844359411637551</v>
      </c>
      <c r="OD6">
        <v>3.0642053726100853</v>
      </c>
      <c r="OE6">
        <v>1.8280096246118829</v>
      </c>
      <c r="OF6">
        <f t="shared" si="188"/>
        <v>0.25804373473724684</v>
      </c>
      <c r="OG6">
        <f t="shared" si="189"/>
        <v>0.14357368344812782</v>
      </c>
      <c r="OK6" s="189">
        <v>0.53565972222222225</v>
      </c>
      <c r="OL6" s="464">
        <f t="shared" si="112"/>
        <v>45305.53565972222</v>
      </c>
      <c r="OM6" s="139" t="s">
        <v>330</v>
      </c>
      <c r="ON6" s="139">
        <v>5.0000000000000001E-3</v>
      </c>
      <c r="OO6" s="139">
        <v>7.0000000000000001E-3</v>
      </c>
      <c r="OP6" s="139">
        <v>7.0000000000000001E-3</v>
      </c>
      <c r="OQ6" s="139">
        <v>5.5</v>
      </c>
      <c r="OR6" s="139">
        <v>4.3043448626882768</v>
      </c>
      <c r="OS6" s="139">
        <f t="shared" si="190"/>
        <v>614.90640895546812</v>
      </c>
      <c r="OT6" s="139">
        <f t="shared" si="191"/>
        <v>3.0745320447773405</v>
      </c>
      <c r="OU6" s="4">
        <f t="shared" si="113"/>
        <v>0.5380431078360346</v>
      </c>
      <c r="OV6" s="4">
        <f t="shared" si="114"/>
        <v>0.71739081044804609</v>
      </c>
      <c r="OW6" s="1">
        <f t="shared" si="115"/>
        <v>3.6125751526133749</v>
      </c>
      <c r="OX6" s="1">
        <f t="shared" si="116"/>
        <v>2.3571412343292946</v>
      </c>
      <c r="OZ6" s="189">
        <v>0.53565972222222225</v>
      </c>
      <c r="PA6" s="464">
        <f t="shared" si="117"/>
        <v>45305.53565972222</v>
      </c>
      <c r="PB6" s="139" t="s">
        <v>330</v>
      </c>
      <c r="PC6" s="139">
        <v>5.0000000000000001E-3</v>
      </c>
      <c r="PD6" s="139">
        <v>7.0000000000000001E-3</v>
      </c>
      <c r="PE6" s="139">
        <v>7.0000000000000001E-3</v>
      </c>
      <c r="PF6" s="139">
        <v>5.5</v>
      </c>
      <c r="PG6" s="139">
        <v>4.9559236172715044</v>
      </c>
      <c r="PH6" s="139">
        <f t="shared" si="192"/>
        <v>707.98908818164352</v>
      </c>
      <c r="PI6" s="139">
        <f t="shared" si="193"/>
        <v>3.5399454409082178</v>
      </c>
      <c r="PJ6" s="4">
        <f t="shared" si="118"/>
        <v>0.61949045215893805</v>
      </c>
      <c r="PK6" s="4">
        <f t="shared" si="119"/>
        <v>0.8259872695452507</v>
      </c>
      <c r="PL6" s="1">
        <f t="shared" si="120"/>
        <v>4.1594358930671556</v>
      </c>
      <c r="PM6" s="1">
        <f t="shared" si="121"/>
        <v>2.7139581713629672</v>
      </c>
      <c r="PO6">
        <v>3.2947772312141654</v>
      </c>
      <c r="PP6">
        <f t="shared" si="194"/>
        <v>4.1594358930671556</v>
      </c>
      <c r="PQ6">
        <f t="shared" si="195"/>
        <v>2.3571412343292946</v>
      </c>
      <c r="PR6">
        <v>3.8713632466766446</v>
      </c>
      <c r="PS6">
        <v>2.5259958772641937</v>
      </c>
      <c r="PT6">
        <f t="shared" si="196"/>
        <v>0.288072646390511</v>
      </c>
      <c r="PU6">
        <f t="shared" si="197"/>
        <v>0.16885464293489916</v>
      </c>
    </row>
    <row r="7" spans="1:437" x14ac:dyDescent="0.25">
      <c r="A7" s="233">
        <v>0.33885416666666668</v>
      </c>
      <c r="B7" s="464">
        <f t="shared" si="0"/>
        <v>45305.338854166665</v>
      </c>
      <c r="C7" s="234" t="s">
        <v>311</v>
      </c>
      <c r="D7" s="234">
        <v>1.4E-2</v>
      </c>
      <c r="E7" s="234">
        <v>5.6000000000000001E-2</v>
      </c>
      <c r="F7" s="234">
        <v>5.6000000000000001E-2</v>
      </c>
      <c r="G7" s="252">
        <v>176.3</v>
      </c>
      <c r="H7" s="254">
        <v>172.12098605524426</v>
      </c>
      <c r="I7" s="234">
        <f t="shared" si="1"/>
        <v>3073.5890367007901</v>
      </c>
      <c r="J7" s="234">
        <f t="shared" si="2"/>
        <v>43.030246513811065</v>
      </c>
      <c r="K7" s="4">
        <f t="shared" si="3"/>
        <v>3.019666422021829</v>
      </c>
      <c r="L7" s="4">
        <f t="shared" si="4"/>
        <v>3.1294724737317137</v>
      </c>
      <c r="M7" s="1">
        <f t="shared" si="5"/>
        <v>46.049912935832893</v>
      </c>
      <c r="N7" s="1">
        <f t="shared" si="6"/>
        <v>39.900774040079348</v>
      </c>
      <c r="P7" s="233">
        <v>0.33885416666666668</v>
      </c>
      <c r="Q7" s="464">
        <f t="shared" si="7"/>
        <v>45305.338854166665</v>
      </c>
      <c r="R7" s="234" t="s">
        <v>311</v>
      </c>
      <c r="S7" s="234">
        <v>1.4E-2</v>
      </c>
      <c r="T7" s="234">
        <v>5.6000000000000001E-2</v>
      </c>
      <c r="U7" s="234">
        <v>5.6000000000000001E-2</v>
      </c>
      <c r="V7" s="252">
        <v>176.3</v>
      </c>
      <c r="W7" s="254">
        <v>155.08204339638451</v>
      </c>
      <c r="X7" s="234">
        <f t="shared" si="8"/>
        <v>2769.3222035068661</v>
      </c>
      <c r="Y7" s="234">
        <f t="shared" si="9"/>
        <v>38.770510849096127</v>
      </c>
      <c r="Z7" s="4">
        <f t="shared" si="10"/>
        <v>2.7207376034453423</v>
      </c>
      <c r="AA7" s="4">
        <f t="shared" si="11"/>
        <v>2.8196735162979003</v>
      </c>
      <c r="AB7" s="1">
        <f t="shared" si="12"/>
        <v>41.49124845254147</v>
      </c>
      <c r="AC7" s="1">
        <f t="shared" si="13"/>
        <v>35.95083733279823</v>
      </c>
      <c r="AE7">
        <v>41.41695226113891</v>
      </c>
      <c r="AF7">
        <f t="shared" si="14"/>
        <v>46.049912935832893</v>
      </c>
      <c r="AG7">
        <f t="shared" si="15"/>
        <v>35.95083733279823</v>
      </c>
      <c r="AH7">
        <v>44.323405051394275</v>
      </c>
      <c r="AI7">
        <v>38.404810278510624</v>
      </c>
      <c r="AJ7">
        <f t="shared" si="122"/>
        <v>1.7265078844386181</v>
      </c>
      <c r="AK7">
        <f t="shared" si="123"/>
        <v>2.453972945712394</v>
      </c>
      <c r="AO7" s="261">
        <v>0.33987268518518521</v>
      </c>
      <c r="AP7" s="464">
        <f t="shared" si="16"/>
        <v>45305.339872685188</v>
      </c>
      <c r="AQ7" s="236" t="s">
        <v>321</v>
      </c>
      <c r="AR7" s="236">
        <v>3.0000000000000001E-3</v>
      </c>
      <c r="AS7" s="236">
        <v>2.7E-2</v>
      </c>
      <c r="AT7" s="236">
        <v>0.05</v>
      </c>
      <c r="AU7" s="241">
        <v>197.2</v>
      </c>
      <c r="AV7" s="241">
        <v>196.35691048199956</v>
      </c>
      <c r="AW7" s="236">
        <f t="shared" si="17"/>
        <v>3927.1382096399911</v>
      </c>
      <c r="AX7" s="236">
        <f t="shared" si="18"/>
        <v>11.781414628919974</v>
      </c>
      <c r="AY7" s="4">
        <f t="shared" si="19"/>
        <v>3.8501354996470503</v>
      </c>
      <c r="AZ7" s="4">
        <f t="shared" si="20"/>
        <v>4.0072838873877457</v>
      </c>
      <c r="BA7" s="1">
        <f t="shared" si="124"/>
        <v>15.631550128567024</v>
      </c>
      <c r="BB7" s="1">
        <f t="shared" si="125"/>
        <v>7.7741307415322281</v>
      </c>
      <c r="BD7" s="261">
        <v>0.33987268518518521</v>
      </c>
      <c r="BE7" s="464">
        <f t="shared" si="21"/>
        <v>45305.339872685188</v>
      </c>
      <c r="BF7" s="236" t="s">
        <v>321</v>
      </c>
      <c r="BG7" s="236">
        <v>3.0000000000000001E-3</v>
      </c>
      <c r="BH7" s="236">
        <v>2.7E-2</v>
      </c>
      <c r="BI7" s="236">
        <v>0.05</v>
      </c>
      <c r="BJ7" s="241">
        <v>197.2</v>
      </c>
      <c r="BK7" s="241">
        <v>183.35192301716319</v>
      </c>
      <c r="BL7" s="236">
        <f t="shared" si="22"/>
        <v>3667.0384603432635</v>
      </c>
      <c r="BM7" s="236">
        <f t="shared" si="23"/>
        <v>11.001115381029791</v>
      </c>
      <c r="BN7" s="4">
        <f t="shared" si="24"/>
        <v>3.5951357454345723</v>
      </c>
      <c r="BO7" s="4">
        <f t="shared" si="25"/>
        <v>3.741875979942106</v>
      </c>
      <c r="BP7" s="1">
        <f t="shared" si="126"/>
        <v>14.596251126464363</v>
      </c>
      <c r="BQ7" s="1">
        <f t="shared" si="127"/>
        <v>7.2592394010876848</v>
      </c>
      <c r="BS7">
        <v>11.428834376652256</v>
      </c>
      <c r="BT7">
        <f t="shared" si="128"/>
        <v>15.631550128567024</v>
      </c>
      <c r="BU7">
        <f t="shared" si="129"/>
        <v>7.2592394010876848</v>
      </c>
      <c r="BV7">
        <v>15.163747571636653</v>
      </c>
      <c r="BW7">
        <v>7.541475745137884</v>
      </c>
      <c r="BX7">
        <f t="shared" si="130"/>
        <v>0.46780255693037098</v>
      </c>
      <c r="BY7">
        <f t="shared" si="131"/>
        <v>0.28223634405019915</v>
      </c>
      <c r="CC7" s="906">
        <v>0.34376157407407404</v>
      </c>
      <c r="CD7" s="901">
        <f t="shared" si="26"/>
        <v>45305.343761574077</v>
      </c>
      <c r="CE7" s="907" t="s">
        <v>322</v>
      </c>
      <c r="CF7" s="907">
        <v>8.0000000000000002E-3</v>
      </c>
      <c r="CG7" s="907">
        <v>0.03</v>
      </c>
      <c r="CH7" s="907">
        <v>0.03</v>
      </c>
      <c r="CI7" s="902">
        <v>57</v>
      </c>
      <c r="CJ7" s="902">
        <v>50.374640915055522</v>
      </c>
      <c r="CK7" s="907">
        <f t="shared" si="132"/>
        <v>1679.1546971685175</v>
      </c>
      <c r="CL7" s="237">
        <f t="shared" si="133"/>
        <v>13.433237577348141</v>
      </c>
      <c r="CM7" s="4">
        <f t="shared" si="27"/>
        <v>1.6249884166146942</v>
      </c>
      <c r="CN7" s="4">
        <f t="shared" si="28"/>
        <v>1.7370565832777769</v>
      </c>
      <c r="CO7" s="1">
        <f t="shared" si="29"/>
        <v>15.058225993962836</v>
      </c>
      <c r="CP7" s="1">
        <f t="shared" si="30"/>
        <v>11.696180994070364</v>
      </c>
      <c r="CR7" s="906">
        <v>0.34376157407407404</v>
      </c>
      <c r="CS7" s="901">
        <f t="shared" si="31"/>
        <v>45305.343761574077</v>
      </c>
      <c r="CT7" s="907" t="s">
        <v>322</v>
      </c>
      <c r="CU7" s="907">
        <v>8.0000000000000002E-3</v>
      </c>
      <c r="CV7" s="907">
        <v>0.03</v>
      </c>
      <c r="CW7" s="907">
        <v>0.03</v>
      </c>
      <c r="CX7" s="902">
        <v>57</v>
      </c>
      <c r="CY7" s="902">
        <v>40.51557001076057</v>
      </c>
      <c r="CZ7" s="907">
        <f t="shared" si="134"/>
        <v>1350.5190003586856</v>
      </c>
      <c r="DA7" s="237">
        <f t="shared" si="135"/>
        <v>10.804152002869484</v>
      </c>
      <c r="DB7" s="4">
        <f t="shared" si="32"/>
        <v>1.306953871314857</v>
      </c>
      <c r="DC7" s="4">
        <f t="shared" si="33"/>
        <v>1.3970886210607094</v>
      </c>
      <c r="DD7" s="1">
        <f t="shared" si="34"/>
        <v>12.111105874184341</v>
      </c>
      <c r="DE7" s="1">
        <f t="shared" si="35"/>
        <v>9.4070633818087757</v>
      </c>
      <c r="DG7">
        <v>12.139259752718852</v>
      </c>
      <c r="DH7">
        <f t="shared" si="136"/>
        <v>15.058225993962836</v>
      </c>
      <c r="DI7">
        <f t="shared" si="137"/>
        <v>9.4070633818087757</v>
      </c>
      <c r="DJ7">
        <v>13.607718593773551</v>
      </c>
      <c r="DK7">
        <v>10.569527888143138</v>
      </c>
      <c r="DL7">
        <f t="shared" si="138"/>
        <v>1.4505074001892844</v>
      </c>
      <c r="DM7">
        <f t="shared" si="139"/>
        <v>1.1624645063343628</v>
      </c>
      <c r="DQ7" s="908">
        <v>0.34616898148148145</v>
      </c>
      <c r="DR7" s="904">
        <f t="shared" si="36"/>
        <v>45305.346168981479</v>
      </c>
      <c r="DS7" s="909" t="s">
        <v>323</v>
      </c>
      <c r="DT7" s="909">
        <v>7.0000000000000001E-3</v>
      </c>
      <c r="DU7" s="909">
        <v>2.1999999999999999E-2</v>
      </c>
      <c r="DV7" s="909">
        <v>2.1999999999999999E-2</v>
      </c>
      <c r="DW7" s="905">
        <v>61</v>
      </c>
      <c r="DX7" s="905">
        <v>60.37635008537513</v>
      </c>
      <c r="DY7" s="909">
        <f t="shared" si="140"/>
        <v>2744.3795493352332</v>
      </c>
      <c r="DZ7" s="238">
        <f t="shared" si="141"/>
        <v>19.210656845346634</v>
      </c>
      <c r="EA7" s="4">
        <f t="shared" si="37"/>
        <v>2.6250586993641361</v>
      </c>
      <c r="EB7" s="4">
        <f t="shared" si="38"/>
        <v>2.8750642897797682</v>
      </c>
      <c r="EC7" s="1">
        <f t="shared" si="39"/>
        <v>21.835715544710769</v>
      </c>
      <c r="ED7" s="1">
        <f t="shared" si="40"/>
        <v>16.335592555566866</v>
      </c>
      <c r="EF7" s="908">
        <v>0.34616898148148145</v>
      </c>
      <c r="EG7" s="904">
        <f t="shared" si="41"/>
        <v>45305.346168981479</v>
      </c>
      <c r="EH7" s="909" t="s">
        <v>323</v>
      </c>
      <c r="EI7" s="909">
        <v>7.0000000000000001E-3</v>
      </c>
      <c r="EJ7" s="909">
        <v>2.1999999999999999E-2</v>
      </c>
      <c r="EK7" s="909">
        <v>2.1999999999999999E-2</v>
      </c>
      <c r="EL7" s="905">
        <v>61</v>
      </c>
      <c r="EM7" s="905">
        <v>60.248988776303406</v>
      </c>
      <c r="EN7" s="909">
        <f t="shared" si="142"/>
        <v>2738.5903989228823</v>
      </c>
      <c r="EO7" s="238">
        <f t="shared" si="143"/>
        <v>19.170132792460176</v>
      </c>
      <c r="EP7" s="4">
        <f t="shared" si="42"/>
        <v>2.6195212511436266</v>
      </c>
      <c r="EQ7" s="4">
        <f t="shared" si="43"/>
        <v>2.8689994655382578</v>
      </c>
      <c r="ER7" s="1">
        <f t="shared" si="44"/>
        <v>21.789654043603804</v>
      </c>
      <c r="ES7" s="1">
        <f t="shared" si="45"/>
        <v>16.301133326921917</v>
      </c>
      <c r="EU7">
        <v>19.406134810535416</v>
      </c>
      <c r="EV7">
        <f t="shared" si="144"/>
        <v>21.835715544710769</v>
      </c>
      <c r="EW7">
        <f t="shared" si="145"/>
        <v>16.301133326921917</v>
      </c>
      <c r="EX7">
        <v>22.057904784645846</v>
      </c>
      <c r="EY7">
        <v>16.501815315081135</v>
      </c>
      <c r="EZ7">
        <f t="shared" si="146"/>
        <v>-0.22218923993507644</v>
      </c>
      <c r="FA7">
        <f t="shared" si="147"/>
        <v>0.20068198815921789</v>
      </c>
      <c r="FE7" s="240">
        <v>0.34751157407407413</v>
      </c>
      <c r="FF7" s="464">
        <f t="shared" si="46"/>
        <v>45305.347511574073</v>
      </c>
      <c r="FG7" s="239" t="s">
        <v>324</v>
      </c>
      <c r="FH7" s="239">
        <v>7.0000000000000001E-3</v>
      </c>
      <c r="FI7" s="239">
        <v>1.7999999999999999E-2</v>
      </c>
      <c r="FJ7" s="239">
        <v>1.7999999999999999E-2</v>
      </c>
      <c r="FK7" s="247">
        <v>72.8</v>
      </c>
      <c r="FL7" s="247">
        <v>72.622662858915206</v>
      </c>
      <c r="FM7" s="239">
        <f t="shared" si="148"/>
        <v>4034.5923810508452</v>
      </c>
      <c r="FN7" s="239">
        <f t="shared" si="149"/>
        <v>28.242146667355918</v>
      </c>
      <c r="FO7" s="4">
        <f t="shared" si="47"/>
        <v>3.8222454136271162</v>
      </c>
      <c r="FP7" s="4">
        <f t="shared" si="48"/>
        <v>4.2719213446420721</v>
      </c>
      <c r="FQ7" s="1">
        <f t="shared" si="49"/>
        <v>32.064392080983033</v>
      </c>
      <c r="FR7" s="1">
        <f t="shared" si="50"/>
        <v>23.970225322713844</v>
      </c>
      <c r="FT7" s="240">
        <v>0.34751157407407413</v>
      </c>
      <c r="FU7" s="464">
        <f t="shared" si="51"/>
        <v>45305.347511574073</v>
      </c>
      <c r="FV7" s="239" t="s">
        <v>324</v>
      </c>
      <c r="FW7" s="239">
        <v>7.0000000000000001E-3</v>
      </c>
      <c r="FX7" s="239">
        <v>1.7999999999999999E-2</v>
      </c>
      <c r="FY7" s="239">
        <v>1.7999999999999999E-2</v>
      </c>
      <c r="FZ7" s="247">
        <v>72.8</v>
      </c>
      <c r="GA7" s="247">
        <v>67.919017335295592</v>
      </c>
      <c r="GB7" s="239">
        <f t="shared" si="150"/>
        <v>3773.2787408497552</v>
      </c>
      <c r="GC7" s="239">
        <f t="shared" si="151"/>
        <v>26.412951185948288</v>
      </c>
      <c r="GD7" s="4">
        <f t="shared" si="52"/>
        <v>3.5746851229102945</v>
      </c>
      <c r="GE7" s="4">
        <f t="shared" si="53"/>
        <v>3.9952363138409179</v>
      </c>
      <c r="GF7" s="1">
        <f t="shared" si="54"/>
        <v>29.987636308858583</v>
      </c>
      <c r="GG7" s="1">
        <f t="shared" si="55"/>
        <v>22.417714872107368</v>
      </c>
      <c r="GI7">
        <v>27.692445407441522</v>
      </c>
      <c r="GJ7">
        <f t="shared" si="152"/>
        <v>32.064392080983033</v>
      </c>
      <c r="GK7">
        <f t="shared" si="153"/>
        <v>22.417714872107368</v>
      </c>
      <c r="GL7">
        <v>31.440295161832104</v>
      </c>
      <c r="GM7">
        <v>23.503672152534399</v>
      </c>
      <c r="GN7">
        <f t="shared" si="154"/>
        <v>0.62409691915092935</v>
      </c>
      <c r="GO7">
        <f t="shared" si="155"/>
        <v>1.0859572804270314</v>
      </c>
      <c r="GS7" s="184">
        <v>0.3510300925925926</v>
      </c>
      <c r="GT7" s="464">
        <f t="shared" si="56"/>
        <v>45305.351030092592</v>
      </c>
      <c r="GU7" s="141" t="s">
        <v>325</v>
      </c>
      <c r="GV7" s="141">
        <v>1.2E-2</v>
      </c>
      <c r="GW7" s="141">
        <v>2.8000000000000001E-2</v>
      </c>
      <c r="GX7" s="141">
        <v>3.2000000000000001E-2</v>
      </c>
      <c r="GY7" s="249">
        <v>41.4</v>
      </c>
      <c r="GZ7" s="249">
        <v>39.612082379984948</v>
      </c>
      <c r="HA7" s="141">
        <f t="shared" si="156"/>
        <v>1237.8775743745296</v>
      </c>
      <c r="HB7" s="141">
        <f t="shared" si="157"/>
        <v>14.854530892494354</v>
      </c>
      <c r="HC7" s="4">
        <f t="shared" si="57"/>
        <v>1.2003661327268165</v>
      </c>
      <c r="HD7" s="4">
        <f t="shared" si="58"/>
        <v>1.2778091090317725</v>
      </c>
      <c r="HE7" s="1">
        <f t="shared" si="59"/>
        <v>16.05489702522117</v>
      </c>
      <c r="HF7" s="1">
        <f t="shared" si="60"/>
        <v>13.576721783462581</v>
      </c>
      <c r="HH7" s="184">
        <v>0.3510300925925926</v>
      </c>
      <c r="HI7" s="464">
        <f t="shared" si="61"/>
        <v>45305.351030092592</v>
      </c>
      <c r="HJ7" s="141" t="s">
        <v>325</v>
      </c>
      <c r="HK7" s="141">
        <v>1.2E-2</v>
      </c>
      <c r="HL7" s="141">
        <v>2.8000000000000001E-2</v>
      </c>
      <c r="HM7" s="141">
        <v>3.2000000000000001E-2</v>
      </c>
      <c r="HN7" s="249">
        <v>41.4</v>
      </c>
      <c r="HO7" s="249">
        <v>34.200469392124624</v>
      </c>
      <c r="HP7" s="141">
        <f t="shared" si="158"/>
        <v>1068.7646685038944</v>
      </c>
      <c r="HQ7" s="141">
        <f t="shared" si="159"/>
        <v>12.825176022046733</v>
      </c>
      <c r="HR7" s="4">
        <f t="shared" si="62"/>
        <v>1.0363778603674128</v>
      </c>
      <c r="HS7" s="4">
        <f t="shared" si="63"/>
        <v>1.1032409481330523</v>
      </c>
      <c r="HT7" s="1">
        <f t="shared" si="64"/>
        <v>13.861553882414146</v>
      </c>
      <c r="HU7" s="1">
        <f t="shared" si="65"/>
        <v>11.721935073913681</v>
      </c>
      <c r="HW7">
        <v>14.070428393743988</v>
      </c>
      <c r="HX7">
        <f t="shared" si="160"/>
        <v>16.05489702522117</v>
      </c>
      <c r="HY7">
        <f t="shared" si="161"/>
        <v>11.721935073913681</v>
      </c>
      <c r="HZ7">
        <v>15.207432708389968</v>
      </c>
      <c r="IA7">
        <v>12.860068962024075</v>
      </c>
      <c r="IB7">
        <f t="shared" si="162"/>
        <v>0.84746431683120171</v>
      </c>
      <c r="IC7">
        <f t="shared" si="163"/>
        <v>1.138133888110394</v>
      </c>
      <c r="IG7" s="185">
        <v>0.38400462962962961</v>
      </c>
      <c r="IH7" s="464">
        <f t="shared" si="66"/>
        <v>45305.384004629632</v>
      </c>
      <c r="II7" s="142" t="s">
        <v>326</v>
      </c>
      <c r="IJ7" s="142">
        <v>5.0000000000000001E-3</v>
      </c>
      <c r="IK7" s="142">
        <v>2.9000000000000001E-2</v>
      </c>
      <c r="IL7" s="142">
        <v>3.2000000000000001E-2</v>
      </c>
      <c r="IM7" s="274">
        <v>49.6</v>
      </c>
      <c r="IN7" s="274">
        <v>49.54894026161945</v>
      </c>
      <c r="IO7" s="142">
        <f t="shared" si="164"/>
        <v>1548.4043831756078</v>
      </c>
      <c r="IP7" s="142">
        <f t="shared" si="165"/>
        <v>7.7420219158780395</v>
      </c>
      <c r="IQ7" s="4">
        <f t="shared" si="67"/>
        <v>1.5014830382308924</v>
      </c>
      <c r="IR7" s="4">
        <f t="shared" si="68"/>
        <v>1.5983529116651434</v>
      </c>
      <c r="IS7" s="1">
        <f t="shared" si="69"/>
        <v>9.243504954108932</v>
      </c>
      <c r="IT7" s="1">
        <f t="shared" si="70"/>
        <v>6.1436690042128959</v>
      </c>
      <c r="IV7" s="185">
        <v>0.38400462962962961</v>
      </c>
      <c r="IW7" s="464">
        <f t="shared" si="71"/>
        <v>45305.384004629632</v>
      </c>
      <c r="IX7" s="142" t="s">
        <v>326</v>
      </c>
      <c r="IY7" s="142">
        <v>5.0000000000000001E-3</v>
      </c>
      <c r="IZ7" s="142">
        <v>2.9000000000000001E-2</v>
      </c>
      <c r="JA7" s="142">
        <v>3.2000000000000001E-2</v>
      </c>
      <c r="JB7" s="274">
        <v>49.6</v>
      </c>
      <c r="JC7" s="274">
        <v>47.976480537683486</v>
      </c>
      <c r="JD7" s="142">
        <f t="shared" si="166"/>
        <v>1499.2650168026089</v>
      </c>
      <c r="JE7" s="142">
        <f t="shared" si="167"/>
        <v>7.4963250840130442</v>
      </c>
      <c r="JF7" s="4">
        <f t="shared" si="72"/>
        <v>1.4538327435661662</v>
      </c>
      <c r="JG7" s="4">
        <f t="shared" si="73"/>
        <v>1.5476284044414028</v>
      </c>
      <c r="JH7" s="1">
        <f t="shared" si="74"/>
        <v>8.9501578275792113</v>
      </c>
      <c r="JI7" s="1">
        <f t="shared" si="75"/>
        <v>5.9486966795716416</v>
      </c>
      <c r="JK7">
        <v>7.720508910211028</v>
      </c>
      <c r="JL7">
        <f t="shared" si="168"/>
        <v>9.243504954108932</v>
      </c>
      <c r="JM7">
        <f t="shared" si="169"/>
        <v>5.9486966795716416</v>
      </c>
      <c r="JN7">
        <v>9.2178197291610449</v>
      </c>
      <c r="JO7">
        <v>6.1265973932642348</v>
      </c>
      <c r="JP7">
        <f t="shared" si="170"/>
        <v>2.5685224947887164E-2</v>
      </c>
      <c r="JQ7">
        <f t="shared" si="171"/>
        <v>0.17790071369259319</v>
      </c>
      <c r="JU7" s="281">
        <v>0.50934027777777779</v>
      </c>
      <c r="JV7" s="464">
        <f t="shared" si="76"/>
        <v>45305.509340277778</v>
      </c>
      <c r="JW7" s="282" t="s">
        <v>327</v>
      </c>
      <c r="JX7" s="282">
        <v>2.5000000000000001E-2</v>
      </c>
      <c r="JY7" s="282">
        <v>0.1</v>
      </c>
      <c r="JZ7" s="282">
        <v>0.1</v>
      </c>
      <c r="KA7" s="282">
        <v>33.4</v>
      </c>
      <c r="KB7" s="282">
        <v>24.387420039133133</v>
      </c>
      <c r="KC7" s="282">
        <f t="shared" si="77"/>
        <v>243.87420039133133</v>
      </c>
      <c r="KD7" s="282">
        <f t="shared" si="78"/>
        <v>6.0968550097832832</v>
      </c>
      <c r="KE7" s="4">
        <f t="shared" si="79"/>
        <v>0.24145960434785277</v>
      </c>
      <c r="KF7" s="4">
        <f t="shared" si="80"/>
        <v>0.24633757615285992</v>
      </c>
      <c r="KG7" s="1">
        <f t="shared" si="81"/>
        <v>6.3383146141311357</v>
      </c>
      <c r="KH7" s="1">
        <f t="shared" si="82"/>
        <v>5.8505174336304231</v>
      </c>
      <c r="KJ7" s="281">
        <v>0.50934027777777779</v>
      </c>
      <c r="KK7" s="464">
        <f t="shared" si="83"/>
        <v>45305.509340277778</v>
      </c>
      <c r="KL7" s="282" t="s">
        <v>327</v>
      </c>
      <c r="KM7" s="282">
        <v>2.5000000000000001E-2</v>
      </c>
      <c r="KN7" s="282">
        <v>0.1</v>
      </c>
      <c r="KO7" s="282">
        <v>0.1</v>
      </c>
      <c r="KP7" s="282">
        <v>33.4</v>
      </c>
      <c r="KQ7" s="282">
        <v>29.268643113465039</v>
      </c>
      <c r="KR7" s="282">
        <f t="shared" si="84"/>
        <v>292.68643113465038</v>
      </c>
      <c r="KS7" s="282">
        <f t="shared" si="85"/>
        <v>7.3171607783662598</v>
      </c>
      <c r="KT7" s="4">
        <f t="shared" si="86"/>
        <v>0.28978854567787166</v>
      </c>
      <c r="KU7" s="4">
        <f t="shared" si="87"/>
        <v>0.29564285973197008</v>
      </c>
      <c r="KV7" s="1">
        <f t="shared" si="88"/>
        <v>7.6069493240441313</v>
      </c>
      <c r="KW7" s="1">
        <f t="shared" si="89"/>
        <v>7.0215179186342898</v>
      </c>
      <c r="KY7">
        <v>6.7552919030308107</v>
      </c>
      <c r="KZ7">
        <f t="shared" si="172"/>
        <v>7.6069493240441313</v>
      </c>
      <c r="LA7">
        <f t="shared" si="173"/>
        <v>5.8505174336304231</v>
      </c>
      <c r="LB7">
        <v>7.0228282160221296</v>
      </c>
      <c r="LC7">
        <v>6.4823508160396672</v>
      </c>
      <c r="LD7">
        <f t="shared" si="174"/>
        <v>0.58412110802200168</v>
      </c>
      <c r="LE7">
        <f t="shared" si="175"/>
        <v>0.63183338240924414</v>
      </c>
      <c r="LI7" s="148">
        <v>0.50934027777777779</v>
      </c>
      <c r="LJ7" s="464">
        <f t="shared" si="90"/>
        <v>45305.509340277778</v>
      </c>
      <c r="LK7" s="144" t="s">
        <v>328</v>
      </c>
      <c r="LL7" s="144">
        <v>3.3000000000000002E-2</v>
      </c>
      <c r="LM7" s="144">
        <v>0.247</v>
      </c>
      <c r="LN7" s="144">
        <v>0.247</v>
      </c>
      <c r="LO7" s="144">
        <v>80</v>
      </c>
      <c r="LP7" s="144">
        <v>64.966682151344514</v>
      </c>
      <c r="LQ7" s="144">
        <f t="shared" si="176"/>
        <v>263.02300466131385</v>
      </c>
      <c r="LR7" s="144">
        <f t="shared" si="177"/>
        <v>8.6797591538233583</v>
      </c>
      <c r="LS7" s="4">
        <f t="shared" si="91"/>
        <v>0.26196242802961495</v>
      </c>
      <c r="LT7" s="4">
        <f t="shared" si="92"/>
        <v>0.26409220386725413</v>
      </c>
      <c r="LU7" s="1">
        <f t="shared" si="93"/>
        <v>8.9417215818529741</v>
      </c>
      <c r="LV7" s="1">
        <f t="shared" si="94"/>
        <v>8.4156669499561048</v>
      </c>
      <c r="LX7" s="148">
        <v>0.50934027777777779</v>
      </c>
      <c r="LY7" s="464">
        <f t="shared" si="95"/>
        <v>45305.509340277778</v>
      </c>
      <c r="LZ7" s="144" t="s">
        <v>328</v>
      </c>
      <c r="MA7" s="144">
        <v>3.3000000000000002E-2</v>
      </c>
      <c r="MB7" s="144">
        <v>0.247</v>
      </c>
      <c r="MC7" s="144">
        <v>0.247</v>
      </c>
      <c r="MD7" s="229">
        <v>80</v>
      </c>
      <c r="ME7" s="144">
        <v>74.122290469746986</v>
      </c>
      <c r="MF7" s="144">
        <f t="shared" si="178"/>
        <v>300.09024481678944</v>
      </c>
      <c r="MG7" s="144">
        <f t="shared" si="179"/>
        <v>9.9029780789540514</v>
      </c>
      <c r="MH7" s="4">
        <f t="shared" si="96"/>
        <v>0.29888020350704431</v>
      </c>
      <c r="MI7" s="4">
        <f t="shared" si="97"/>
        <v>0.30131012386076012</v>
      </c>
      <c r="MJ7" s="1">
        <f t="shared" si="98"/>
        <v>10.201858282461096</v>
      </c>
      <c r="MK7" s="1">
        <f t="shared" si="99"/>
        <v>9.6016679550932906</v>
      </c>
      <c r="MM7">
        <v>9.3481620520162139</v>
      </c>
      <c r="MN7">
        <f t="shared" si="180"/>
        <v>10.201858282461096</v>
      </c>
      <c r="MO7">
        <f t="shared" si="181"/>
        <v>8.4156669499561048</v>
      </c>
      <c r="MP7">
        <v>9.630297441416019</v>
      </c>
      <c r="MQ7">
        <v>9.0637328789627514</v>
      </c>
      <c r="MR7">
        <f t="shared" si="182"/>
        <v>0.57156084104507698</v>
      </c>
      <c r="MS7">
        <f t="shared" si="183"/>
        <v>0.64806592900664661</v>
      </c>
      <c r="MW7" s="188">
        <v>0.52940972222222216</v>
      </c>
      <c r="MX7" s="464">
        <f t="shared" si="100"/>
        <v>45305.529409722221</v>
      </c>
      <c r="MY7" s="145" t="s">
        <v>329</v>
      </c>
      <c r="MZ7" s="145">
        <v>3.0000000000000001E-3</v>
      </c>
      <c r="NA7" s="145">
        <v>2.7E-2</v>
      </c>
      <c r="NB7" s="145">
        <v>2.7E-2</v>
      </c>
      <c r="NC7" s="145">
        <v>20.6</v>
      </c>
      <c r="ND7" s="145">
        <v>15.356805593466959</v>
      </c>
      <c r="NE7" s="145">
        <f t="shared" si="101"/>
        <v>568.77057753581335</v>
      </c>
      <c r="NF7" s="145">
        <f t="shared" si="184"/>
        <v>1.7063117326074402</v>
      </c>
      <c r="NG7" s="4">
        <f t="shared" si="102"/>
        <v>0.54845734262381995</v>
      </c>
      <c r="NH7" s="4">
        <f t="shared" si="103"/>
        <v>0.59064636897949852</v>
      </c>
      <c r="NI7" s="1">
        <f t="shared" si="104"/>
        <v>2.2547690752312599</v>
      </c>
      <c r="NJ7" s="1">
        <f t="shared" si="105"/>
        <v>1.1156653636279417</v>
      </c>
      <c r="NL7" s="188">
        <v>0.52940972222222216</v>
      </c>
      <c r="NM7" s="464">
        <f t="shared" si="106"/>
        <v>45305.529409722221</v>
      </c>
      <c r="NN7" s="145" t="s">
        <v>329</v>
      </c>
      <c r="NO7" s="145">
        <v>3.0000000000000001E-3</v>
      </c>
      <c r="NP7" s="145">
        <v>2.7E-2</v>
      </c>
      <c r="NQ7" s="145">
        <v>2.7E-2</v>
      </c>
      <c r="NR7" s="145">
        <v>20.6</v>
      </c>
      <c r="NS7" s="145">
        <v>18.069210972335132</v>
      </c>
      <c r="NT7" s="145">
        <f t="shared" si="107"/>
        <v>669.23003601241226</v>
      </c>
      <c r="NU7" s="145">
        <f t="shared" si="185"/>
        <v>2.0076901080372367</v>
      </c>
      <c r="NV7" s="4">
        <f t="shared" si="108"/>
        <v>0.64532896329768319</v>
      </c>
      <c r="NW7" s="4">
        <f t="shared" si="109"/>
        <v>0.69496965278212042</v>
      </c>
      <c r="NX7" s="1">
        <f t="shared" si="110"/>
        <v>2.6530190713349198</v>
      </c>
      <c r="NY7" s="1">
        <f t="shared" si="111"/>
        <v>1.3127204552551164</v>
      </c>
      <c r="OA7">
        <v>1.851750009347102</v>
      </c>
      <c r="OB7">
        <f t="shared" si="186"/>
        <v>2.6530190713349198</v>
      </c>
      <c r="OC7">
        <f t="shared" si="187"/>
        <v>1.1156653636279417</v>
      </c>
      <c r="OD7">
        <v>2.4469553694943849</v>
      </c>
      <c r="OE7">
        <v>1.210759621496182</v>
      </c>
      <c r="OF7">
        <f t="shared" si="188"/>
        <v>0.20606370184053491</v>
      </c>
      <c r="OG7">
        <f t="shared" si="189"/>
        <v>9.5094257868240328E-2</v>
      </c>
      <c r="OK7" s="189">
        <v>0.53604166666666664</v>
      </c>
      <c r="OL7" s="464">
        <f t="shared" si="112"/>
        <v>45305.536041666666</v>
      </c>
      <c r="OM7" s="139" t="s">
        <v>330</v>
      </c>
      <c r="ON7" s="139">
        <v>6.0000000000000001E-3</v>
      </c>
      <c r="OO7" s="139">
        <v>7.0000000000000001E-3</v>
      </c>
      <c r="OP7" s="139">
        <v>7.0000000000000001E-3</v>
      </c>
      <c r="OQ7" s="139">
        <v>5.5</v>
      </c>
      <c r="OR7" s="139">
        <v>4.3043448626882768</v>
      </c>
      <c r="OS7" s="139">
        <f t="shared" si="190"/>
        <v>614.90640895546812</v>
      </c>
      <c r="OT7" s="139">
        <f t="shared" si="191"/>
        <v>3.6894384537328087</v>
      </c>
      <c r="OU7" s="4">
        <f t="shared" si="113"/>
        <v>0.5380431078360346</v>
      </c>
      <c r="OV7" s="4">
        <f t="shared" si="114"/>
        <v>0.71739081044804609</v>
      </c>
      <c r="OW7" s="1">
        <f t="shared" si="115"/>
        <v>4.227481561568843</v>
      </c>
      <c r="OX7" s="1">
        <f t="shared" si="116"/>
        <v>2.9720476432847627</v>
      </c>
      <c r="OZ7" s="189">
        <v>0.53604166666666664</v>
      </c>
      <c r="PA7" s="464">
        <f t="shared" si="117"/>
        <v>45305.536041666666</v>
      </c>
      <c r="PB7" s="139" t="s">
        <v>330</v>
      </c>
      <c r="PC7" s="139">
        <v>6.0000000000000001E-3</v>
      </c>
      <c r="PD7" s="139">
        <v>7.0000000000000001E-3</v>
      </c>
      <c r="PE7" s="139">
        <v>7.0000000000000001E-3</v>
      </c>
      <c r="PF7" s="139">
        <v>5.5</v>
      </c>
      <c r="PG7" s="139">
        <v>4.9559236172715044</v>
      </c>
      <c r="PH7" s="139">
        <f t="shared" si="192"/>
        <v>707.98908818164352</v>
      </c>
      <c r="PI7" s="139">
        <f t="shared" si="193"/>
        <v>4.2479345290898616</v>
      </c>
      <c r="PJ7" s="4">
        <f t="shared" si="118"/>
        <v>0.61949045215893805</v>
      </c>
      <c r="PK7" s="4">
        <f t="shared" si="119"/>
        <v>0.8259872695452507</v>
      </c>
      <c r="PL7" s="1">
        <f t="shared" si="120"/>
        <v>4.8674249812487993</v>
      </c>
      <c r="PM7" s="1">
        <f t="shared" si="121"/>
        <v>3.421947259544611</v>
      </c>
      <c r="PO7">
        <v>3.9537326774569985</v>
      </c>
      <c r="PP7">
        <f t="shared" si="194"/>
        <v>4.8674249812487993</v>
      </c>
      <c r="PQ7">
        <f t="shared" si="195"/>
        <v>2.9720476432847627</v>
      </c>
      <c r="PR7">
        <v>4.5303186929194776</v>
      </c>
      <c r="PS7">
        <v>3.1849513235070264</v>
      </c>
      <c r="PT7">
        <f t="shared" si="196"/>
        <v>0.33710628832932166</v>
      </c>
      <c r="PU7">
        <f t="shared" si="197"/>
        <v>0.21290368022226369</v>
      </c>
    </row>
    <row r="8" spans="1:437" x14ac:dyDescent="0.25">
      <c r="A8" s="233">
        <v>0.33892361111111113</v>
      </c>
      <c r="B8" s="464">
        <f t="shared" si="0"/>
        <v>45305.338923611111</v>
      </c>
      <c r="C8" s="234" t="s">
        <v>311</v>
      </c>
      <c r="D8" s="234">
        <v>1.7999999999999999E-2</v>
      </c>
      <c r="E8" s="234">
        <v>5.6000000000000001E-2</v>
      </c>
      <c r="F8" s="234">
        <v>5.6000000000000001E-2</v>
      </c>
      <c r="G8" s="252">
        <v>176.3</v>
      </c>
      <c r="H8" s="254">
        <v>172.12098605524426</v>
      </c>
      <c r="I8" s="234">
        <f t="shared" si="1"/>
        <v>3073.5890367007901</v>
      </c>
      <c r="J8" s="234">
        <f t="shared" si="2"/>
        <v>55.324602660614218</v>
      </c>
      <c r="K8" s="4">
        <f t="shared" si="3"/>
        <v>3.019666422021829</v>
      </c>
      <c r="L8" s="4">
        <f t="shared" si="4"/>
        <v>3.1294724737317137</v>
      </c>
      <c r="M8" s="1">
        <f t="shared" si="5"/>
        <v>58.344269082636046</v>
      </c>
      <c r="N8" s="1">
        <f t="shared" si="6"/>
        <v>52.195130186882501</v>
      </c>
      <c r="P8" s="233">
        <v>0.33892361111111113</v>
      </c>
      <c r="Q8" s="464">
        <f t="shared" si="7"/>
        <v>45305.338923611111</v>
      </c>
      <c r="R8" s="234" t="s">
        <v>311</v>
      </c>
      <c r="S8" s="234">
        <v>1.7999999999999999E-2</v>
      </c>
      <c r="T8" s="234">
        <v>5.6000000000000001E-2</v>
      </c>
      <c r="U8" s="234">
        <v>5.6000000000000001E-2</v>
      </c>
      <c r="V8" s="252">
        <v>176.3</v>
      </c>
      <c r="W8" s="254">
        <v>155.08204339638451</v>
      </c>
      <c r="X8" s="234">
        <f t="shared" si="8"/>
        <v>2769.3222035068661</v>
      </c>
      <c r="Y8" s="234">
        <f t="shared" si="9"/>
        <v>49.847799663123588</v>
      </c>
      <c r="Z8" s="4">
        <f t="shared" si="10"/>
        <v>2.7207376034453423</v>
      </c>
      <c r="AA8" s="4">
        <f t="shared" si="11"/>
        <v>2.8196735162979003</v>
      </c>
      <c r="AB8" s="1">
        <f t="shared" si="12"/>
        <v>52.568537266568931</v>
      </c>
      <c r="AC8" s="1">
        <f t="shared" si="13"/>
        <v>47.028126146825684</v>
      </c>
      <c r="AE8">
        <v>53.250367192892881</v>
      </c>
      <c r="AF8">
        <f t="shared" si="14"/>
        <v>58.344269082636046</v>
      </c>
      <c r="AG8">
        <f t="shared" si="15"/>
        <v>47.028126146825684</v>
      </c>
      <c r="AH8">
        <v>56.156819983148246</v>
      </c>
      <c r="AI8">
        <v>50.238225210264595</v>
      </c>
      <c r="AJ8">
        <f t="shared" si="122"/>
        <v>2.1874490994878002</v>
      </c>
      <c r="AK8">
        <f t="shared" si="123"/>
        <v>3.2100990634389106</v>
      </c>
      <c r="AO8" s="261">
        <v>0.34062500000000001</v>
      </c>
      <c r="AP8" s="464">
        <f t="shared" si="16"/>
        <v>45305.340624999997</v>
      </c>
      <c r="AQ8" s="236" t="s">
        <v>321</v>
      </c>
      <c r="AR8" s="236">
        <v>5.0000000000000001E-3</v>
      </c>
      <c r="AS8" s="236">
        <v>3.2000000000000001E-2</v>
      </c>
      <c r="AT8" s="236">
        <v>0.05</v>
      </c>
      <c r="AU8" s="241">
        <v>197.2</v>
      </c>
      <c r="AV8" s="241">
        <v>196.35691048199956</v>
      </c>
      <c r="AW8" s="236">
        <f t="shared" si="17"/>
        <v>3927.1382096399911</v>
      </c>
      <c r="AX8" s="236">
        <f t="shared" si="18"/>
        <v>19.635691048199956</v>
      </c>
      <c r="AY8" s="4">
        <f t="shared" si="19"/>
        <v>3.8501354996470503</v>
      </c>
      <c r="AZ8" s="4">
        <f t="shared" si="20"/>
        <v>4.0072838873877457</v>
      </c>
      <c r="BA8" s="1">
        <f t="shared" si="124"/>
        <v>23.485826547847005</v>
      </c>
      <c r="BB8" s="1">
        <f t="shared" si="125"/>
        <v>15.628407160812209</v>
      </c>
      <c r="BD8" s="261">
        <v>0.34062500000000001</v>
      </c>
      <c r="BE8" s="464">
        <f t="shared" si="21"/>
        <v>45305.340624999997</v>
      </c>
      <c r="BF8" s="236" t="s">
        <v>321</v>
      </c>
      <c r="BG8" s="236">
        <v>5.0000000000000001E-3</v>
      </c>
      <c r="BH8" s="236">
        <v>3.2000000000000001E-2</v>
      </c>
      <c r="BI8" s="236">
        <v>0.05</v>
      </c>
      <c r="BJ8" s="241">
        <v>197.2</v>
      </c>
      <c r="BK8" s="241">
        <v>183.35192301716319</v>
      </c>
      <c r="BL8" s="236">
        <f t="shared" si="22"/>
        <v>3667.0384603432635</v>
      </c>
      <c r="BM8" s="236">
        <f t="shared" si="23"/>
        <v>18.335192301716319</v>
      </c>
      <c r="BN8" s="4">
        <f t="shared" si="24"/>
        <v>3.5951357454345723</v>
      </c>
      <c r="BO8" s="4">
        <f t="shared" si="25"/>
        <v>3.741875979942106</v>
      </c>
      <c r="BP8" s="1">
        <f t="shared" si="126"/>
        <v>21.930328047150891</v>
      </c>
      <c r="BQ8" s="1">
        <f t="shared" si="127"/>
        <v>14.593316321774212</v>
      </c>
      <c r="BS8">
        <v>19.048057294420428</v>
      </c>
      <c r="BT8">
        <f t="shared" si="128"/>
        <v>23.485826547847005</v>
      </c>
      <c r="BU8">
        <f t="shared" si="129"/>
        <v>14.593316321774212</v>
      </c>
      <c r="BV8">
        <v>22.782970489404825</v>
      </c>
      <c r="BW8">
        <v>15.160698662906055</v>
      </c>
      <c r="BX8">
        <f t="shared" si="130"/>
        <v>0.70285605844217969</v>
      </c>
      <c r="BY8">
        <f t="shared" si="131"/>
        <v>0.56738234113184305</v>
      </c>
      <c r="CC8" s="906">
        <v>0.34471064814814811</v>
      </c>
      <c r="CD8" s="901">
        <f t="shared" si="26"/>
        <v>45305.344710648147</v>
      </c>
      <c r="CE8" s="907" t="s">
        <v>322</v>
      </c>
      <c r="CF8" s="907">
        <v>8.9999999999999993E-3</v>
      </c>
      <c r="CG8" s="907">
        <v>0.03</v>
      </c>
      <c r="CH8" s="907">
        <v>0.03</v>
      </c>
      <c r="CI8" s="902">
        <v>57</v>
      </c>
      <c r="CJ8" s="902">
        <v>50.374640915055522</v>
      </c>
      <c r="CK8" s="907">
        <f t="shared" si="132"/>
        <v>1679.1546971685175</v>
      </c>
      <c r="CL8" s="237">
        <f t="shared" si="133"/>
        <v>15.112392274516656</v>
      </c>
      <c r="CM8" s="4">
        <f t="shared" si="27"/>
        <v>1.6249884166146942</v>
      </c>
      <c r="CN8" s="4">
        <f t="shared" si="28"/>
        <v>1.7370565832777769</v>
      </c>
      <c r="CO8" s="1">
        <f t="shared" si="29"/>
        <v>16.737380691131349</v>
      </c>
      <c r="CP8" s="1">
        <f t="shared" si="30"/>
        <v>13.375335691238879</v>
      </c>
      <c r="CR8" s="906">
        <v>0.34471064814814811</v>
      </c>
      <c r="CS8" s="901">
        <f t="shared" si="31"/>
        <v>45305.344710648147</v>
      </c>
      <c r="CT8" s="907" t="s">
        <v>322</v>
      </c>
      <c r="CU8" s="907">
        <v>8.9999999999999993E-3</v>
      </c>
      <c r="CV8" s="907">
        <v>0.03</v>
      </c>
      <c r="CW8" s="907">
        <v>0.03</v>
      </c>
      <c r="CX8" s="902">
        <v>57</v>
      </c>
      <c r="CY8" s="902">
        <v>40.51557001076057</v>
      </c>
      <c r="CZ8" s="907">
        <f t="shared" si="134"/>
        <v>1350.5190003586856</v>
      </c>
      <c r="DA8" s="237">
        <f t="shared" si="135"/>
        <v>12.15467100322817</v>
      </c>
      <c r="DB8" s="4">
        <f t="shared" si="32"/>
        <v>1.306953871314857</v>
      </c>
      <c r="DC8" s="4">
        <f t="shared" si="33"/>
        <v>1.3970886210607094</v>
      </c>
      <c r="DD8" s="1">
        <f t="shared" si="34"/>
        <v>13.461624874543027</v>
      </c>
      <c r="DE8" s="1">
        <f t="shared" si="35"/>
        <v>10.757582382167461</v>
      </c>
      <c r="DG8">
        <v>13.656667221808707</v>
      </c>
      <c r="DH8">
        <f t="shared" si="136"/>
        <v>16.737380691131349</v>
      </c>
      <c r="DI8">
        <f t="shared" si="137"/>
        <v>10.757582382167461</v>
      </c>
      <c r="DJ8">
        <v>15.125126062863407</v>
      </c>
      <c r="DK8">
        <v>12.086935357232994</v>
      </c>
      <c r="DL8">
        <f t="shared" si="138"/>
        <v>1.6122546282679426</v>
      </c>
      <c r="DM8">
        <f t="shared" si="139"/>
        <v>1.3293529750655324</v>
      </c>
      <c r="DQ8" s="908">
        <v>0.34714120370370366</v>
      </c>
      <c r="DR8" s="904">
        <f t="shared" si="36"/>
        <v>45305.347141203703</v>
      </c>
      <c r="DS8" s="909" t="s">
        <v>323</v>
      </c>
      <c r="DT8" s="909">
        <v>8.0000000000000002E-3</v>
      </c>
      <c r="DU8" s="909">
        <v>2.1999999999999999E-2</v>
      </c>
      <c r="DV8" s="909">
        <v>2.1999999999999999E-2</v>
      </c>
      <c r="DW8" s="905">
        <v>61</v>
      </c>
      <c r="DX8" s="905">
        <v>60.37635008537513</v>
      </c>
      <c r="DY8" s="909">
        <f t="shared" si="140"/>
        <v>2744.3795493352332</v>
      </c>
      <c r="DZ8" s="238">
        <f t="shared" si="141"/>
        <v>21.955036394681866</v>
      </c>
      <c r="EA8" s="4">
        <f t="shared" si="37"/>
        <v>2.6250586993641361</v>
      </c>
      <c r="EB8" s="4">
        <f t="shared" si="38"/>
        <v>2.8750642897797682</v>
      </c>
      <c r="EC8" s="1">
        <f t="shared" si="39"/>
        <v>24.580095094046001</v>
      </c>
      <c r="ED8" s="1">
        <f t="shared" si="40"/>
        <v>19.079972104902097</v>
      </c>
      <c r="EF8" s="908">
        <v>0.34714120370370366</v>
      </c>
      <c r="EG8" s="904">
        <f t="shared" si="41"/>
        <v>45305.347141203703</v>
      </c>
      <c r="EH8" s="909" t="s">
        <v>323</v>
      </c>
      <c r="EI8" s="909">
        <v>8.0000000000000002E-3</v>
      </c>
      <c r="EJ8" s="909">
        <v>2.1999999999999999E-2</v>
      </c>
      <c r="EK8" s="909">
        <v>2.1999999999999999E-2</v>
      </c>
      <c r="EL8" s="905">
        <v>61</v>
      </c>
      <c r="EM8" s="905">
        <v>60.248988776303406</v>
      </c>
      <c r="EN8" s="909">
        <f t="shared" si="142"/>
        <v>2738.5903989228823</v>
      </c>
      <c r="EO8" s="238">
        <f t="shared" si="143"/>
        <v>21.908723191383057</v>
      </c>
      <c r="EP8" s="4">
        <f t="shared" si="42"/>
        <v>2.6195212511436266</v>
      </c>
      <c r="EQ8" s="4">
        <f t="shared" si="43"/>
        <v>2.8689994655382578</v>
      </c>
      <c r="ER8" s="1">
        <f t="shared" si="44"/>
        <v>24.528244442526685</v>
      </c>
      <c r="ES8" s="1">
        <f t="shared" si="45"/>
        <v>19.039723725844798</v>
      </c>
      <c r="EU8">
        <v>22.178439783469045</v>
      </c>
      <c r="EV8">
        <f t="shared" si="144"/>
        <v>24.580095094046001</v>
      </c>
      <c r="EW8">
        <f t="shared" si="145"/>
        <v>19.039723725844798</v>
      </c>
      <c r="EX8">
        <v>24.830209757579475</v>
      </c>
      <c r="EY8">
        <v>19.274120288014764</v>
      </c>
      <c r="EZ8">
        <f t="shared" si="146"/>
        <v>-0.25011466353347345</v>
      </c>
      <c r="FA8">
        <f t="shared" si="147"/>
        <v>0.23439656216996596</v>
      </c>
      <c r="FE8" s="240">
        <v>0.34826388888888887</v>
      </c>
      <c r="FF8" s="464">
        <f t="shared" si="46"/>
        <v>45305.348263888889</v>
      </c>
      <c r="FG8" s="239" t="s">
        <v>324</v>
      </c>
      <c r="FH8" s="239">
        <v>6.0000000000000001E-3</v>
      </c>
      <c r="FI8" s="239">
        <v>1.7999999999999999E-2</v>
      </c>
      <c r="FJ8" s="239">
        <v>1.7999999999999999E-2</v>
      </c>
      <c r="FK8" s="247">
        <v>72.8</v>
      </c>
      <c r="FL8" s="247">
        <v>72.622662858915206</v>
      </c>
      <c r="FM8" s="239">
        <f t="shared" si="148"/>
        <v>4034.5923810508452</v>
      </c>
      <c r="FN8" s="239">
        <f t="shared" si="149"/>
        <v>24.207554286305072</v>
      </c>
      <c r="FO8" s="4">
        <f t="shared" si="47"/>
        <v>3.8222454136271162</v>
      </c>
      <c r="FP8" s="4">
        <f t="shared" si="48"/>
        <v>4.2719213446420721</v>
      </c>
      <c r="FQ8" s="1">
        <f t="shared" si="49"/>
        <v>28.029799699932187</v>
      </c>
      <c r="FR8" s="1">
        <f t="shared" si="50"/>
        <v>19.935632941663002</v>
      </c>
      <c r="FT8" s="240">
        <v>0.34826388888888887</v>
      </c>
      <c r="FU8" s="464">
        <f t="shared" si="51"/>
        <v>45305.348263888889</v>
      </c>
      <c r="FV8" s="239" t="s">
        <v>324</v>
      </c>
      <c r="FW8" s="239">
        <v>6.0000000000000001E-3</v>
      </c>
      <c r="FX8" s="239">
        <v>1.7999999999999999E-2</v>
      </c>
      <c r="FY8" s="239">
        <v>1.7999999999999999E-2</v>
      </c>
      <c r="FZ8" s="247">
        <v>72.8</v>
      </c>
      <c r="GA8" s="247">
        <v>67.919017335295592</v>
      </c>
      <c r="GB8" s="239">
        <f t="shared" si="150"/>
        <v>3773.2787408497552</v>
      </c>
      <c r="GC8" s="239">
        <f t="shared" si="151"/>
        <v>22.639672445098533</v>
      </c>
      <c r="GD8" s="4">
        <f t="shared" si="52"/>
        <v>3.5746851229102945</v>
      </c>
      <c r="GE8" s="4">
        <f t="shared" si="53"/>
        <v>3.9952363138409179</v>
      </c>
      <c r="GF8" s="1">
        <f t="shared" si="54"/>
        <v>26.214357568008829</v>
      </c>
      <c r="GG8" s="1">
        <f t="shared" si="55"/>
        <v>18.644436131257613</v>
      </c>
      <c r="GI8">
        <v>23.736381777807019</v>
      </c>
      <c r="GJ8">
        <f t="shared" si="152"/>
        <v>28.029799699932187</v>
      </c>
      <c r="GK8">
        <f t="shared" si="153"/>
        <v>18.644436131257613</v>
      </c>
      <c r="GL8">
        <v>27.484231532197601</v>
      </c>
      <c r="GM8">
        <v>19.5476085228999</v>
      </c>
      <c r="GN8">
        <f t="shared" si="154"/>
        <v>0.5455681677345865</v>
      </c>
      <c r="GO8">
        <f t="shared" si="155"/>
        <v>0.90317239164228624</v>
      </c>
      <c r="GS8" s="184">
        <v>0.35312499999999997</v>
      </c>
      <c r="GT8" s="464">
        <f t="shared" si="56"/>
        <v>45305.353125000001</v>
      </c>
      <c r="GU8" s="141" t="s">
        <v>325</v>
      </c>
      <c r="GV8" s="141">
        <v>7.0000000000000001E-3</v>
      </c>
      <c r="GW8" s="141">
        <v>3.2000000000000001E-2</v>
      </c>
      <c r="GX8" s="141">
        <v>3.2000000000000001E-2</v>
      </c>
      <c r="GY8" s="249">
        <v>41.4</v>
      </c>
      <c r="GZ8" s="249">
        <v>39.612082379984948</v>
      </c>
      <c r="HA8" s="141">
        <f t="shared" si="156"/>
        <v>1237.8775743745296</v>
      </c>
      <c r="HB8" s="141">
        <f t="shared" si="157"/>
        <v>8.6651430206217075</v>
      </c>
      <c r="HC8" s="4">
        <f t="shared" si="57"/>
        <v>1.2003661327268165</v>
      </c>
      <c r="HD8" s="4">
        <f t="shared" si="58"/>
        <v>1.2778091090317725</v>
      </c>
      <c r="HE8" s="1">
        <f t="shared" si="59"/>
        <v>9.8655091533485244</v>
      </c>
      <c r="HF8" s="1">
        <f t="shared" si="60"/>
        <v>7.387333911589935</v>
      </c>
      <c r="HH8" s="184">
        <v>0.35312499999999997</v>
      </c>
      <c r="HI8" s="464">
        <f t="shared" si="61"/>
        <v>45305.353125000001</v>
      </c>
      <c r="HJ8" s="141" t="s">
        <v>325</v>
      </c>
      <c r="HK8" s="141">
        <v>7.0000000000000001E-3</v>
      </c>
      <c r="HL8" s="141">
        <v>3.2000000000000001E-2</v>
      </c>
      <c r="HM8" s="141">
        <v>3.2000000000000001E-2</v>
      </c>
      <c r="HN8" s="249">
        <v>41.4</v>
      </c>
      <c r="HO8" s="249">
        <v>34.200469392124624</v>
      </c>
      <c r="HP8" s="141">
        <f t="shared" si="158"/>
        <v>1068.7646685038944</v>
      </c>
      <c r="HQ8" s="141">
        <f t="shared" si="159"/>
        <v>7.4813526795272614</v>
      </c>
      <c r="HR8" s="4">
        <f t="shared" si="62"/>
        <v>1.0363778603674128</v>
      </c>
      <c r="HS8" s="4">
        <f t="shared" si="63"/>
        <v>1.1032409481330523</v>
      </c>
      <c r="HT8" s="1">
        <f t="shared" si="64"/>
        <v>8.517730539894675</v>
      </c>
      <c r="HU8" s="1">
        <f t="shared" si="65"/>
        <v>6.3781117313942088</v>
      </c>
      <c r="HW8">
        <v>8.207749896350661</v>
      </c>
      <c r="HX8">
        <f t="shared" si="160"/>
        <v>9.8655091533485244</v>
      </c>
      <c r="HY8">
        <f t="shared" si="161"/>
        <v>6.3781117313942088</v>
      </c>
      <c r="HZ8">
        <v>9.3447542109966406</v>
      </c>
      <c r="IA8">
        <v>6.9973904646307474</v>
      </c>
      <c r="IB8">
        <f t="shared" si="162"/>
        <v>0.5207549423518838</v>
      </c>
      <c r="IC8">
        <f t="shared" si="163"/>
        <v>0.61927873323653859</v>
      </c>
      <c r="IG8" s="185">
        <v>0.38471064814814815</v>
      </c>
      <c r="IH8" s="464">
        <f t="shared" si="66"/>
        <v>45305.384710648148</v>
      </c>
      <c r="II8" s="142" t="s">
        <v>326</v>
      </c>
      <c r="IJ8" s="142">
        <v>5.0000000000000001E-3</v>
      </c>
      <c r="IK8" s="142">
        <v>0.03</v>
      </c>
      <c r="IL8" s="142">
        <v>3.2000000000000001E-2</v>
      </c>
      <c r="IM8" s="274">
        <v>49.6</v>
      </c>
      <c r="IN8" s="274">
        <v>49.54894026161945</v>
      </c>
      <c r="IO8" s="142">
        <f t="shared" si="164"/>
        <v>1548.4043831756078</v>
      </c>
      <c r="IP8" s="142">
        <f t="shared" si="165"/>
        <v>7.7420219158780395</v>
      </c>
      <c r="IQ8" s="4">
        <f t="shared" si="67"/>
        <v>1.5014830382308924</v>
      </c>
      <c r="IR8" s="4">
        <f t="shared" si="68"/>
        <v>1.5983529116651434</v>
      </c>
      <c r="IS8" s="1">
        <f t="shared" si="69"/>
        <v>9.243504954108932</v>
      </c>
      <c r="IT8" s="1">
        <f t="shared" si="70"/>
        <v>6.1436690042128959</v>
      </c>
      <c r="IV8" s="185">
        <v>0.38471064814814815</v>
      </c>
      <c r="IW8" s="464">
        <f t="shared" si="71"/>
        <v>45305.384710648148</v>
      </c>
      <c r="IX8" s="142" t="s">
        <v>326</v>
      </c>
      <c r="IY8" s="142">
        <v>5.0000000000000001E-3</v>
      </c>
      <c r="IZ8" s="142">
        <v>0.03</v>
      </c>
      <c r="JA8" s="142">
        <v>3.2000000000000001E-2</v>
      </c>
      <c r="JB8" s="274">
        <v>49.6</v>
      </c>
      <c r="JC8" s="274">
        <v>47.976480537683486</v>
      </c>
      <c r="JD8" s="142">
        <f t="shared" si="166"/>
        <v>1499.2650168026089</v>
      </c>
      <c r="JE8" s="142">
        <f t="shared" si="167"/>
        <v>7.4963250840130442</v>
      </c>
      <c r="JF8" s="4">
        <f t="shared" si="72"/>
        <v>1.4538327435661662</v>
      </c>
      <c r="JG8" s="4">
        <f t="shared" si="73"/>
        <v>1.5476284044414028</v>
      </c>
      <c r="JH8" s="1">
        <f t="shared" si="74"/>
        <v>8.9501578275792113</v>
      </c>
      <c r="JI8" s="1">
        <f t="shared" si="75"/>
        <v>5.9486966795716416</v>
      </c>
      <c r="JK8">
        <v>7.720508910211028</v>
      </c>
      <c r="JL8">
        <f t="shared" si="168"/>
        <v>9.243504954108932</v>
      </c>
      <c r="JM8">
        <f t="shared" si="169"/>
        <v>5.9486966795716416</v>
      </c>
      <c r="JN8">
        <v>9.2178197291610449</v>
      </c>
      <c r="JO8">
        <v>6.1265973932642348</v>
      </c>
      <c r="JP8">
        <f t="shared" si="170"/>
        <v>2.5685224947887164E-2</v>
      </c>
      <c r="JQ8">
        <f t="shared" si="171"/>
        <v>0.17790071369259319</v>
      </c>
      <c r="JU8" s="281">
        <v>0.50965277777777784</v>
      </c>
      <c r="JV8" s="464">
        <f t="shared" si="76"/>
        <v>45305.509652777779</v>
      </c>
      <c r="JW8" s="282" t="s">
        <v>327</v>
      </c>
      <c r="JX8" s="282">
        <v>3.2000000000000001E-2</v>
      </c>
      <c r="JY8" s="282">
        <v>0.1</v>
      </c>
      <c r="JZ8" s="282">
        <v>0.1</v>
      </c>
      <c r="KA8" s="282">
        <v>33.4</v>
      </c>
      <c r="KB8" s="282">
        <v>24.387420039133133</v>
      </c>
      <c r="KC8" s="282">
        <f t="shared" si="77"/>
        <v>243.87420039133133</v>
      </c>
      <c r="KD8" s="282">
        <f t="shared" si="78"/>
        <v>7.8039744125226029</v>
      </c>
      <c r="KE8" s="4">
        <f t="shared" si="79"/>
        <v>0.24145960434785277</v>
      </c>
      <c r="KF8" s="4">
        <f t="shared" si="80"/>
        <v>0.24633757615285992</v>
      </c>
      <c r="KG8" s="1">
        <f t="shared" si="81"/>
        <v>8.0454340168704555</v>
      </c>
      <c r="KH8" s="1">
        <f t="shared" si="82"/>
        <v>7.5576368363697428</v>
      </c>
      <c r="KJ8" s="281">
        <v>0.50965277777777784</v>
      </c>
      <c r="KK8" s="464">
        <f t="shared" si="83"/>
        <v>45305.509652777779</v>
      </c>
      <c r="KL8" s="282" t="s">
        <v>327</v>
      </c>
      <c r="KM8" s="282">
        <v>3.2000000000000001E-2</v>
      </c>
      <c r="KN8" s="282">
        <v>0.1</v>
      </c>
      <c r="KO8" s="282">
        <v>0.1</v>
      </c>
      <c r="KP8" s="282">
        <v>33.4</v>
      </c>
      <c r="KQ8" s="282">
        <v>29.268643113465039</v>
      </c>
      <c r="KR8" s="282">
        <f t="shared" si="84"/>
        <v>292.68643113465038</v>
      </c>
      <c r="KS8" s="282">
        <f t="shared" si="85"/>
        <v>9.3659657963088119</v>
      </c>
      <c r="KT8" s="4">
        <f t="shared" si="86"/>
        <v>0.28978854567787166</v>
      </c>
      <c r="KU8" s="4">
        <f t="shared" si="87"/>
        <v>0.29564285973197008</v>
      </c>
      <c r="KV8" s="1">
        <f t="shared" si="88"/>
        <v>9.6557543419866843</v>
      </c>
      <c r="KW8" s="1">
        <f t="shared" si="89"/>
        <v>9.0703229365768419</v>
      </c>
      <c r="KY8">
        <v>8.6467736358794376</v>
      </c>
      <c r="KZ8">
        <f t="shared" si="172"/>
        <v>9.6557543419866843</v>
      </c>
      <c r="LA8">
        <f t="shared" si="173"/>
        <v>7.5576368363697428</v>
      </c>
      <c r="LB8">
        <v>8.9143099488707573</v>
      </c>
      <c r="LC8">
        <v>8.3738325488882932</v>
      </c>
      <c r="LD8">
        <f t="shared" si="174"/>
        <v>0.74144439311592691</v>
      </c>
      <c r="LE8">
        <f t="shared" si="175"/>
        <v>0.81619571251855039</v>
      </c>
      <c r="LI8" s="148">
        <v>0.50962962962962965</v>
      </c>
      <c r="LJ8" s="464">
        <f t="shared" si="90"/>
        <v>45305.509629629632</v>
      </c>
      <c r="LK8" s="144" t="s">
        <v>328</v>
      </c>
      <c r="LL8" s="144">
        <v>4.7E-2</v>
      </c>
      <c r="LM8" s="144">
        <v>0.247</v>
      </c>
      <c r="LN8" s="144">
        <v>0.247</v>
      </c>
      <c r="LO8" s="144">
        <v>80</v>
      </c>
      <c r="LP8" s="144">
        <v>64.966682151344514</v>
      </c>
      <c r="LQ8" s="144">
        <f t="shared" si="176"/>
        <v>263.02300466131385</v>
      </c>
      <c r="LR8" s="144">
        <f t="shared" si="177"/>
        <v>12.362081219081752</v>
      </c>
      <c r="LS8" s="4">
        <f t="shared" si="91"/>
        <v>0.26196242802961495</v>
      </c>
      <c r="LT8" s="4">
        <f t="shared" si="92"/>
        <v>0.26409220386725413</v>
      </c>
      <c r="LU8" s="1">
        <f t="shared" si="93"/>
        <v>12.624043647111368</v>
      </c>
      <c r="LV8" s="1">
        <f t="shared" si="94"/>
        <v>12.097989015214498</v>
      </c>
      <c r="LX8" s="148">
        <v>0.50962962962962965</v>
      </c>
      <c r="LY8" s="464">
        <f t="shared" si="95"/>
        <v>45305.509629629632</v>
      </c>
      <c r="LZ8" s="144" t="s">
        <v>328</v>
      </c>
      <c r="MA8" s="144">
        <v>4.7E-2</v>
      </c>
      <c r="MB8" s="144">
        <v>0.247</v>
      </c>
      <c r="MC8" s="144">
        <v>0.247</v>
      </c>
      <c r="MD8" s="229">
        <v>80</v>
      </c>
      <c r="ME8" s="144">
        <v>74.122290469746986</v>
      </c>
      <c r="MF8" s="144">
        <f t="shared" si="178"/>
        <v>300.09024481678944</v>
      </c>
      <c r="MG8" s="144">
        <f t="shared" si="179"/>
        <v>14.104241506389103</v>
      </c>
      <c r="MH8" s="4">
        <f t="shared" si="96"/>
        <v>0.29888020350704431</v>
      </c>
      <c r="MI8" s="4">
        <f t="shared" si="97"/>
        <v>0.30131012386076012</v>
      </c>
      <c r="MJ8" s="1">
        <f t="shared" si="98"/>
        <v>14.403121709896148</v>
      </c>
      <c r="MK8" s="1">
        <f t="shared" si="99"/>
        <v>13.802931382528342</v>
      </c>
      <c r="MM8">
        <v>13.314048983174608</v>
      </c>
      <c r="MN8">
        <f t="shared" si="180"/>
        <v>14.403121709896148</v>
      </c>
      <c r="MO8">
        <f t="shared" si="181"/>
        <v>12.097989015214498</v>
      </c>
      <c r="MP8">
        <v>13.596184372574413</v>
      </c>
      <c r="MQ8">
        <v>13.029619810121146</v>
      </c>
      <c r="MR8">
        <f t="shared" si="182"/>
        <v>0.80693733732173456</v>
      </c>
      <c r="MS8">
        <f t="shared" si="183"/>
        <v>0.93163079490664735</v>
      </c>
      <c r="MW8" s="188">
        <v>0.52974537037037039</v>
      </c>
      <c r="MX8" s="464">
        <f t="shared" si="100"/>
        <v>45305.529745370368</v>
      </c>
      <c r="MY8" s="145" t="s">
        <v>329</v>
      </c>
      <c r="MZ8" s="145">
        <v>2E-3</v>
      </c>
      <c r="NA8" s="145">
        <v>2.7E-2</v>
      </c>
      <c r="NB8" s="145">
        <v>2.7E-2</v>
      </c>
      <c r="NC8" s="145">
        <v>20.6</v>
      </c>
      <c r="ND8" s="145">
        <v>15.356805593466959</v>
      </c>
      <c r="NE8" s="145">
        <f t="shared" si="101"/>
        <v>568.77057753581335</v>
      </c>
      <c r="NF8" s="145">
        <f t="shared" si="184"/>
        <v>1.1375411550716268</v>
      </c>
      <c r="NG8" s="4">
        <f t="shared" si="102"/>
        <v>0.54845734262381995</v>
      </c>
      <c r="NH8" s="4">
        <f t="shared" si="103"/>
        <v>0.59064636897949852</v>
      </c>
      <c r="NI8" s="1">
        <f t="shared" si="104"/>
        <v>1.6859984976954467</v>
      </c>
      <c r="NJ8" s="1">
        <f t="shared" si="105"/>
        <v>0.54689478609212827</v>
      </c>
      <c r="NL8" s="188">
        <v>0.52974537037037039</v>
      </c>
      <c r="NM8" s="464">
        <f t="shared" si="106"/>
        <v>45305.529745370368</v>
      </c>
      <c r="NN8" s="145" t="s">
        <v>329</v>
      </c>
      <c r="NO8" s="145">
        <v>2E-3</v>
      </c>
      <c r="NP8" s="145">
        <v>2.7E-2</v>
      </c>
      <c r="NQ8" s="145">
        <v>2.7E-2</v>
      </c>
      <c r="NR8" s="145">
        <v>20.6</v>
      </c>
      <c r="NS8" s="145">
        <v>18.069210972335132</v>
      </c>
      <c r="NT8" s="145">
        <f t="shared" si="107"/>
        <v>669.23003601241226</v>
      </c>
      <c r="NU8" s="145">
        <f t="shared" si="185"/>
        <v>1.3384600720248245</v>
      </c>
      <c r="NV8" s="4">
        <f t="shared" si="108"/>
        <v>0.64532896329768319</v>
      </c>
      <c r="NW8" s="4">
        <f t="shared" si="109"/>
        <v>0.69496965278212042</v>
      </c>
      <c r="NX8" s="1">
        <f t="shared" si="110"/>
        <v>1.9837890353225078</v>
      </c>
      <c r="NY8" s="1">
        <f t="shared" si="111"/>
        <v>0.64349041924270411</v>
      </c>
      <c r="OA8">
        <v>1.2345000062314013</v>
      </c>
      <c r="OB8">
        <f t="shared" si="186"/>
        <v>1.9837890353225078</v>
      </c>
      <c r="OC8">
        <f t="shared" si="187"/>
        <v>0.54689478609212827</v>
      </c>
      <c r="OD8">
        <v>1.8297053663786842</v>
      </c>
      <c r="OE8">
        <v>0.59350961838048144</v>
      </c>
      <c r="OF8">
        <f t="shared" si="188"/>
        <v>0.15408366894382364</v>
      </c>
      <c r="OG8">
        <f t="shared" si="189"/>
        <v>4.661483228835317E-2</v>
      </c>
      <c r="OK8" s="189">
        <v>0.53628472222222223</v>
      </c>
      <c r="OL8" s="464">
        <f t="shared" si="112"/>
        <v>45305.53628472222</v>
      </c>
      <c r="OM8" s="139" t="s">
        <v>330</v>
      </c>
      <c r="ON8" s="139">
        <v>5.0000000000000001E-3</v>
      </c>
      <c r="OO8" s="139">
        <v>7.0000000000000001E-3</v>
      </c>
      <c r="OP8" s="139">
        <v>7.0000000000000001E-3</v>
      </c>
      <c r="OQ8" s="139">
        <v>5.5</v>
      </c>
      <c r="OR8" s="139">
        <v>4.3043448626882768</v>
      </c>
      <c r="OS8" s="139">
        <f t="shared" si="190"/>
        <v>614.90640895546812</v>
      </c>
      <c r="OT8" s="139">
        <f t="shared" si="191"/>
        <v>3.0745320447773405</v>
      </c>
      <c r="OU8" s="4">
        <f t="shared" si="113"/>
        <v>0.5380431078360346</v>
      </c>
      <c r="OV8" s="4">
        <f t="shared" si="114"/>
        <v>0.71739081044804609</v>
      </c>
      <c r="OW8" s="1">
        <f t="shared" si="115"/>
        <v>3.6125751526133749</v>
      </c>
      <c r="OX8" s="1">
        <f t="shared" si="116"/>
        <v>2.3571412343292946</v>
      </c>
      <c r="OZ8" s="189">
        <v>0.53628472222222223</v>
      </c>
      <c r="PA8" s="464">
        <f t="shared" si="117"/>
        <v>45305.53628472222</v>
      </c>
      <c r="PB8" s="139" t="s">
        <v>330</v>
      </c>
      <c r="PC8" s="139">
        <v>5.0000000000000001E-3</v>
      </c>
      <c r="PD8" s="139">
        <v>7.0000000000000001E-3</v>
      </c>
      <c r="PE8" s="139">
        <v>7.0000000000000001E-3</v>
      </c>
      <c r="PF8" s="139">
        <v>5.5</v>
      </c>
      <c r="PG8" s="139">
        <v>4.9559236172715044</v>
      </c>
      <c r="PH8" s="139">
        <f t="shared" si="192"/>
        <v>707.98908818164352</v>
      </c>
      <c r="PI8" s="139">
        <f t="shared" si="193"/>
        <v>3.5399454409082178</v>
      </c>
      <c r="PJ8" s="4">
        <f t="shared" si="118"/>
        <v>0.61949045215893805</v>
      </c>
      <c r="PK8" s="4">
        <f t="shared" si="119"/>
        <v>0.8259872695452507</v>
      </c>
      <c r="PL8" s="1">
        <f t="shared" si="120"/>
        <v>4.1594358930671556</v>
      </c>
      <c r="PM8" s="1">
        <f t="shared" si="121"/>
        <v>2.7139581713629672</v>
      </c>
      <c r="PO8">
        <v>3.2947772312141654</v>
      </c>
      <c r="PP8">
        <f t="shared" si="194"/>
        <v>4.1594358930671556</v>
      </c>
      <c r="PQ8">
        <f t="shared" si="195"/>
        <v>2.3571412343292946</v>
      </c>
      <c r="PR8">
        <v>3.8713632466766446</v>
      </c>
      <c r="PS8">
        <v>2.5259958772641937</v>
      </c>
      <c r="PT8">
        <f t="shared" si="196"/>
        <v>0.288072646390511</v>
      </c>
      <c r="PU8">
        <f t="shared" si="197"/>
        <v>0.16885464293489916</v>
      </c>
    </row>
    <row r="9" spans="1:437" x14ac:dyDescent="0.25">
      <c r="A9" s="233">
        <v>0.33932870370370366</v>
      </c>
      <c r="B9" s="464">
        <f t="shared" si="0"/>
        <v>45305.339328703703</v>
      </c>
      <c r="C9" s="234" t="s">
        <v>311</v>
      </c>
      <c r="D9" s="234">
        <v>1.4999999999999999E-2</v>
      </c>
      <c r="E9" s="234">
        <v>5.6000000000000001E-2</v>
      </c>
      <c r="F9" s="234">
        <v>5.6000000000000001E-2</v>
      </c>
      <c r="G9" s="252">
        <v>176.3</v>
      </c>
      <c r="H9" s="254">
        <v>172.12098605524426</v>
      </c>
      <c r="I9" s="234">
        <f t="shared" si="1"/>
        <v>3073.5890367007901</v>
      </c>
      <c r="J9" s="234">
        <f t="shared" si="2"/>
        <v>46.103835550511846</v>
      </c>
      <c r="K9" s="4">
        <f t="shared" si="3"/>
        <v>3.019666422021829</v>
      </c>
      <c r="L9" s="4">
        <f t="shared" si="4"/>
        <v>3.1294724737317137</v>
      </c>
      <c r="M9" s="1">
        <f t="shared" si="5"/>
        <v>49.123501972533674</v>
      </c>
      <c r="N9" s="1">
        <f t="shared" si="6"/>
        <v>42.974363076780129</v>
      </c>
      <c r="P9" s="233">
        <v>0.33932870370370366</v>
      </c>
      <c r="Q9" s="464">
        <f t="shared" si="7"/>
        <v>45305.339328703703</v>
      </c>
      <c r="R9" s="234" t="s">
        <v>311</v>
      </c>
      <c r="S9" s="234">
        <v>1.4999999999999999E-2</v>
      </c>
      <c r="T9" s="234">
        <v>5.6000000000000001E-2</v>
      </c>
      <c r="U9" s="234">
        <v>5.6000000000000001E-2</v>
      </c>
      <c r="V9" s="252">
        <v>176.3</v>
      </c>
      <c r="W9" s="254">
        <v>155.08204339638451</v>
      </c>
      <c r="X9" s="234">
        <f t="shared" si="8"/>
        <v>2769.3222035068661</v>
      </c>
      <c r="Y9" s="234">
        <f t="shared" si="9"/>
        <v>41.539833052602994</v>
      </c>
      <c r="Z9" s="4">
        <f t="shared" si="10"/>
        <v>2.7207376034453423</v>
      </c>
      <c r="AA9" s="4">
        <f t="shared" si="11"/>
        <v>2.8196735162979003</v>
      </c>
      <c r="AB9" s="1">
        <f t="shared" si="12"/>
        <v>44.260570656048337</v>
      </c>
      <c r="AC9" s="1">
        <f t="shared" si="13"/>
        <v>38.72015953630509</v>
      </c>
      <c r="AE9">
        <v>44.375305994077401</v>
      </c>
      <c r="AF9">
        <f t="shared" si="14"/>
        <v>49.123501972533674</v>
      </c>
      <c r="AG9">
        <f t="shared" si="15"/>
        <v>38.72015953630509</v>
      </c>
      <c r="AH9">
        <v>47.281758784332766</v>
      </c>
      <c r="AI9">
        <v>41.363164011449115</v>
      </c>
      <c r="AJ9">
        <f t="shared" si="122"/>
        <v>1.8417431882009083</v>
      </c>
      <c r="AK9">
        <f t="shared" si="123"/>
        <v>2.6430044751440249</v>
      </c>
      <c r="AO9" s="261">
        <v>0.34136574074074072</v>
      </c>
      <c r="AP9" s="464">
        <f t="shared" si="16"/>
        <v>45305.341365740744</v>
      </c>
      <c r="AQ9" s="236" t="s">
        <v>321</v>
      </c>
      <c r="AR9" s="236">
        <v>4.0000000000000001E-3</v>
      </c>
      <c r="AS9" s="236">
        <v>3.5000000000000003E-2</v>
      </c>
      <c r="AT9" s="236">
        <v>0.05</v>
      </c>
      <c r="AU9" s="241">
        <v>197.2</v>
      </c>
      <c r="AV9" s="241">
        <v>196.35691048199956</v>
      </c>
      <c r="AW9" s="236">
        <f t="shared" si="17"/>
        <v>3927.1382096399911</v>
      </c>
      <c r="AX9" s="236">
        <f t="shared" si="18"/>
        <v>15.708552838559966</v>
      </c>
      <c r="AY9" s="4">
        <f t="shared" si="19"/>
        <v>3.8501354996470503</v>
      </c>
      <c r="AZ9" s="4">
        <f t="shared" si="20"/>
        <v>4.0072838873877457</v>
      </c>
      <c r="BA9" s="1">
        <f t="shared" si="124"/>
        <v>19.558688338207016</v>
      </c>
      <c r="BB9" s="1">
        <f t="shared" si="125"/>
        <v>11.701268951172221</v>
      </c>
      <c r="BD9" s="261">
        <v>0.34136574074074072</v>
      </c>
      <c r="BE9" s="464">
        <f t="shared" si="21"/>
        <v>45305.341365740744</v>
      </c>
      <c r="BF9" s="236" t="s">
        <v>321</v>
      </c>
      <c r="BG9" s="236">
        <v>4.0000000000000001E-3</v>
      </c>
      <c r="BH9" s="236">
        <v>3.5000000000000003E-2</v>
      </c>
      <c r="BI9" s="236">
        <v>0.05</v>
      </c>
      <c r="BJ9" s="241">
        <v>197.2</v>
      </c>
      <c r="BK9" s="241">
        <v>183.35192301716319</v>
      </c>
      <c r="BL9" s="236">
        <f t="shared" si="22"/>
        <v>3667.0384603432635</v>
      </c>
      <c r="BM9" s="236">
        <f t="shared" si="23"/>
        <v>14.668153841373055</v>
      </c>
      <c r="BN9" s="4">
        <f t="shared" si="24"/>
        <v>3.5951357454345723</v>
      </c>
      <c r="BO9" s="4">
        <f t="shared" si="25"/>
        <v>3.741875979942106</v>
      </c>
      <c r="BP9" s="1">
        <f t="shared" si="126"/>
        <v>18.263289586807627</v>
      </c>
      <c r="BQ9" s="1">
        <f t="shared" si="127"/>
        <v>10.926277861430949</v>
      </c>
      <c r="BS9">
        <v>15.238445835536341</v>
      </c>
      <c r="BT9">
        <f t="shared" si="128"/>
        <v>19.558688338207016</v>
      </c>
      <c r="BU9">
        <f t="shared" si="129"/>
        <v>10.926277861430949</v>
      </c>
      <c r="BV9">
        <v>18.973359030520736</v>
      </c>
      <c r="BW9">
        <v>11.351087204021969</v>
      </c>
      <c r="BX9">
        <f t="shared" si="130"/>
        <v>0.58532930768627978</v>
      </c>
      <c r="BY9">
        <f t="shared" si="131"/>
        <v>0.42480934259102021</v>
      </c>
      <c r="CC9" s="906">
        <v>0.34491898148148148</v>
      </c>
      <c r="CD9" s="901">
        <f t="shared" si="26"/>
        <v>45305.344918981478</v>
      </c>
      <c r="CE9" s="907" t="s">
        <v>322</v>
      </c>
      <c r="CF9" s="907">
        <v>8.0000000000000002E-3</v>
      </c>
      <c r="CG9" s="907">
        <v>0.03</v>
      </c>
      <c r="CH9" s="907">
        <v>0.03</v>
      </c>
      <c r="CI9" s="902">
        <v>57</v>
      </c>
      <c r="CJ9" s="902">
        <v>50.374640915055522</v>
      </c>
      <c r="CK9" s="907">
        <f t="shared" si="132"/>
        <v>1679.1546971685175</v>
      </c>
      <c r="CL9" s="237">
        <f t="shared" si="133"/>
        <v>13.433237577348141</v>
      </c>
      <c r="CM9" s="4">
        <f t="shared" si="27"/>
        <v>1.6249884166146942</v>
      </c>
      <c r="CN9" s="4">
        <f t="shared" si="28"/>
        <v>1.7370565832777769</v>
      </c>
      <c r="CO9" s="1">
        <f t="shared" si="29"/>
        <v>15.058225993962836</v>
      </c>
      <c r="CP9" s="1">
        <f t="shared" si="30"/>
        <v>11.696180994070364</v>
      </c>
      <c r="CR9" s="906">
        <v>0.34491898148148148</v>
      </c>
      <c r="CS9" s="901">
        <f t="shared" si="31"/>
        <v>45305.344918981478</v>
      </c>
      <c r="CT9" s="907" t="s">
        <v>322</v>
      </c>
      <c r="CU9" s="907">
        <v>8.0000000000000002E-3</v>
      </c>
      <c r="CV9" s="907">
        <v>0.03</v>
      </c>
      <c r="CW9" s="907">
        <v>0.03</v>
      </c>
      <c r="CX9" s="902">
        <v>57</v>
      </c>
      <c r="CY9" s="902">
        <v>40.51557001076057</v>
      </c>
      <c r="CZ9" s="907">
        <f t="shared" si="134"/>
        <v>1350.5190003586856</v>
      </c>
      <c r="DA9" s="237">
        <f t="shared" si="135"/>
        <v>10.804152002869484</v>
      </c>
      <c r="DB9" s="4">
        <f t="shared" si="32"/>
        <v>1.306953871314857</v>
      </c>
      <c r="DC9" s="4">
        <f t="shared" si="33"/>
        <v>1.3970886210607094</v>
      </c>
      <c r="DD9" s="1">
        <f t="shared" si="34"/>
        <v>12.111105874184341</v>
      </c>
      <c r="DE9" s="1">
        <f t="shared" si="35"/>
        <v>9.4070633818087757</v>
      </c>
      <c r="DG9">
        <v>12.139259752718852</v>
      </c>
      <c r="DH9">
        <f t="shared" si="136"/>
        <v>15.058225993962836</v>
      </c>
      <c r="DI9">
        <f t="shared" si="137"/>
        <v>9.4070633818087757</v>
      </c>
      <c r="DJ9">
        <v>13.607718593773551</v>
      </c>
      <c r="DK9">
        <v>10.569527888143138</v>
      </c>
      <c r="DL9">
        <f t="shared" si="138"/>
        <v>1.4505074001892844</v>
      </c>
      <c r="DM9">
        <f t="shared" si="139"/>
        <v>1.1624645063343628</v>
      </c>
      <c r="DQ9" s="908">
        <v>0.34751157407407413</v>
      </c>
      <c r="DR9" s="904">
        <f t="shared" si="36"/>
        <v>45305.347511574073</v>
      </c>
      <c r="DS9" s="909" t="s">
        <v>323</v>
      </c>
      <c r="DT9" s="909">
        <v>6.0000000000000001E-3</v>
      </c>
      <c r="DU9" s="909">
        <v>2.1999999999999999E-2</v>
      </c>
      <c r="DV9" s="909">
        <v>2.1999999999999999E-2</v>
      </c>
      <c r="DW9" s="905">
        <v>61</v>
      </c>
      <c r="DX9" s="905">
        <v>60.37635008537513</v>
      </c>
      <c r="DY9" s="909">
        <f t="shared" si="140"/>
        <v>2744.3795493352332</v>
      </c>
      <c r="DZ9" s="238">
        <f t="shared" si="141"/>
        <v>16.466277296011398</v>
      </c>
      <c r="EA9" s="4">
        <f t="shared" si="37"/>
        <v>2.6250586993641361</v>
      </c>
      <c r="EB9" s="4">
        <f t="shared" si="38"/>
        <v>2.8750642897797682</v>
      </c>
      <c r="EC9" s="1">
        <f t="shared" si="39"/>
        <v>19.091335995375534</v>
      </c>
      <c r="ED9" s="1">
        <f t="shared" si="40"/>
        <v>13.59121300623163</v>
      </c>
      <c r="EF9" s="908">
        <v>0.34751157407407413</v>
      </c>
      <c r="EG9" s="904">
        <f t="shared" si="41"/>
        <v>45305.347511574073</v>
      </c>
      <c r="EH9" s="909" t="s">
        <v>323</v>
      </c>
      <c r="EI9" s="909">
        <v>6.0000000000000001E-3</v>
      </c>
      <c r="EJ9" s="909">
        <v>2.1999999999999999E-2</v>
      </c>
      <c r="EK9" s="909">
        <v>2.1999999999999999E-2</v>
      </c>
      <c r="EL9" s="905">
        <v>61</v>
      </c>
      <c r="EM9" s="905">
        <v>60.248988776303406</v>
      </c>
      <c r="EN9" s="909">
        <f t="shared" si="142"/>
        <v>2738.5903989228823</v>
      </c>
      <c r="EO9" s="238">
        <f t="shared" si="143"/>
        <v>16.431542393537296</v>
      </c>
      <c r="EP9" s="4">
        <f t="shared" si="42"/>
        <v>2.6195212511436266</v>
      </c>
      <c r="EQ9" s="4">
        <f t="shared" si="43"/>
        <v>2.8689994655382578</v>
      </c>
      <c r="ER9" s="1">
        <f t="shared" si="44"/>
        <v>19.051063644680923</v>
      </c>
      <c r="ES9" s="1">
        <f t="shared" si="45"/>
        <v>13.562542927999038</v>
      </c>
      <c r="EU9">
        <v>16.633829837601784</v>
      </c>
      <c r="EV9">
        <f t="shared" si="144"/>
        <v>19.091335995375534</v>
      </c>
      <c r="EW9">
        <f t="shared" si="145"/>
        <v>13.562542927999038</v>
      </c>
      <c r="EX9">
        <v>19.285599811712213</v>
      </c>
      <c r="EY9">
        <v>13.729510342147504</v>
      </c>
      <c r="EZ9">
        <f t="shared" si="146"/>
        <v>-0.19426381633667944</v>
      </c>
      <c r="FA9">
        <f t="shared" si="147"/>
        <v>0.16696741414846628</v>
      </c>
      <c r="FE9" s="240">
        <v>0.34946759259259258</v>
      </c>
      <c r="FF9" s="464">
        <f t="shared" si="46"/>
        <v>45305.34946759259</v>
      </c>
      <c r="FG9" s="239" t="s">
        <v>324</v>
      </c>
      <c r="FH9" s="239">
        <v>7.0000000000000001E-3</v>
      </c>
      <c r="FI9" s="239">
        <v>1.7999999999999999E-2</v>
      </c>
      <c r="FJ9" s="239">
        <v>1.7999999999999999E-2</v>
      </c>
      <c r="FK9" s="247">
        <v>72.8</v>
      </c>
      <c r="FL9" s="247">
        <v>72.622662858915206</v>
      </c>
      <c r="FM9" s="239">
        <f t="shared" si="148"/>
        <v>4034.5923810508452</v>
      </c>
      <c r="FN9" s="239">
        <f t="shared" si="149"/>
        <v>28.242146667355918</v>
      </c>
      <c r="FO9" s="4">
        <f t="shared" si="47"/>
        <v>3.8222454136271162</v>
      </c>
      <c r="FP9" s="4">
        <f t="shared" si="48"/>
        <v>4.2719213446420721</v>
      </c>
      <c r="FQ9" s="1">
        <f t="shared" si="49"/>
        <v>32.064392080983033</v>
      </c>
      <c r="FR9" s="1">
        <f t="shared" si="50"/>
        <v>23.970225322713844</v>
      </c>
      <c r="FT9" s="240">
        <v>0.34946759259259258</v>
      </c>
      <c r="FU9" s="464">
        <f t="shared" si="51"/>
        <v>45305.34946759259</v>
      </c>
      <c r="FV9" s="239" t="s">
        <v>324</v>
      </c>
      <c r="FW9" s="239">
        <v>7.0000000000000001E-3</v>
      </c>
      <c r="FX9" s="239">
        <v>1.7999999999999999E-2</v>
      </c>
      <c r="FY9" s="239">
        <v>1.7999999999999999E-2</v>
      </c>
      <c r="FZ9" s="247">
        <v>72.8</v>
      </c>
      <c r="GA9" s="247">
        <v>67.919017335295592</v>
      </c>
      <c r="GB9" s="239">
        <f t="shared" si="150"/>
        <v>3773.2787408497552</v>
      </c>
      <c r="GC9" s="239">
        <f t="shared" si="151"/>
        <v>26.412951185948288</v>
      </c>
      <c r="GD9" s="4">
        <f t="shared" si="52"/>
        <v>3.5746851229102945</v>
      </c>
      <c r="GE9" s="4">
        <f t="shared" si="53"/>
        <v>3.9952363138409179</v>
      </c>
      <c r="GF9" s="1">
        <f t="shared" si="54"/>
        <v>29.987636308858583</v>
      </c>
      <c r="GG9" s="1">
        <f t="shared" si="55"/>
        <v>22.417714872107368</v>
      </c>
      <c r="GI9">
        <v>27.692445407441522</v>
      </c>
      <c r="GJ9">
        <f t="shared" si="152"/>
        <v>32.064392080983033</v>
      </c>
      <c r="GK9">
        <f t="shared" si="153"/>
        <v>22.417714872107368</v>
      </c>
      <c r="GL9">
        <v>31.440295161832104</v>
      </c>
      <c r="GM9">
        <v>23.503672152534399</v>
      </c>
      <c r="GN9">
        <f t="shared" si="154"/>
        <v>0.62409691915092935</v>
      </c>
      <c r="GO9">
        <f t="shared" si="155"/>
        <v>1.0859572804270314</v>
      </c>
      <c r="GS9" s="184">
        <v>0.35490740740740739</v>
      </c>
      <c r="GT9" s="464">
        <f t="shared" si="56"/>
        <v>45305.354907407411</v>
      </c>
      <c r="GU9" s="141" t="s">
        <v>325</v>
      </c>
      <c r="GV9" s="141">
        <v>8.0000000000000002E-3</v>
      </c>
      <c r="GW9" s="141">
        <v>3.2000000000000001E-2</v>
      </c>
      <c r="GX9" s="141">
        <v>3.2000000000000001E-2</v>
      </c>
      <c r="GY9" s="249">
        <v>41.4</v>
      </c>
      <c r="GZ9" s="249">
        <v>39.612082379984948</v>
      </c>
      <c r="HA9" s="141">
        <f t="shared" si="156"/>
        <v>1237.8775743745296</v>
      </c>
      <c r="HB9" s="141">
        <f t="shared" si="157"/>
        <v>9.9030205949962369</v>
      </c>
      <c r="HC9" s="4">
        <f t="shared" si="57"/>
        <v>1.2003661327268165</v>
      </c>
      <c r="HD9" s="4">
        <f t="shared" si="58"/>
        <v>1.2778091090317725</v>
      </c>
      <c r="HE9" s="1">
        <f t="shared" si="59"/>
        <v>11.103386727723054</v>
      </c>
      <c r="HF9" s="1">
        <f t="shared" si="60"/>
        <v>8.6252114859644635</v>
      </c>
      <c r="HH9" s="184">
        <v>0.35490740740740739</v>
      </c>
      <c r="HI9" s="464">
        <f t="shared" si="61"/>
        <v>45305.354907407411</v>
      </c>
      <c r="HJ9" s="141" t="s">
        <v>325</v>
      </c>
      <c r="HK9" s="141">
        <v>8.0000000000000002E-3</v>
      </c>
      <c r="HL9" s="141">
        <v>3.2000000000000001E-2</v>
      </c>
      <c r="HM9" s="141">
        <v>3.2000000000000001E-2</v>
      </c>
      <c r="HN9" s="249">
        <v>41.4</v>
      </c>
      <c r="HO9" s="249">
        <v>34.200469392124624</v>
      </c>
      <c r="HP9" s="141">
        <f t="shared" si="158"/>
        <v>1068.7646685038944</v>
      </c>
      <c r="HQ9" s="141">
        <f t="shared" si="159"/>
        <v>8.5501173480311561</v>
      </c>
      <c r="HR9" s="4">
        <f t="shared" si="62"/>
        <v>1.0363778603674128</v>
      </c>
      <c r="HS9" s="4">
        <f t="shared" si="63"/>
        <v>1.1032409481330523</v>
      </c>
      <c r="HT9" s="1">
        <f t="shared" si="64"/>
        <v>9.5864952083985688</v>
      </c>
      <c r="HU9" s="1">
        <f t="shared" si="65"/>
        <v>7.4468763998981036</v>
      </c>
      <c r="HW9">
        <v>9.3802855958293261</v>
      </c>
      <c r="HX9">
        <f t="shared" si="160"/>
        <v>11.103386727723054</v>
      </c>
      <c r="HY9">
        <f t="shared" si="161"/>
        <v>7.4468763998981036</v>
      </c>
      <c r="HZ9">
        <v>10.517289910475306</v>
      </c>
      <c r="IA9">
        <v>8.1699261641094125</v>
      </c>
      <c r="IB9">
        <f t="shared" si="162"/>
        <v>0.58609681724774809</v>
      </c>
      <c r="IC9">
        <f t="shared" si="163"/>
        <v>0.72304976421130895</v>
      </c>
      <c r="IG9" s="185">
        <v>0.38542824074074072</v>
      </c>
      <c r="IH9" s="464">
        <f t="shared" si="66"/>
        <v>45305.385428240741</v>
      </c>
      <c r="II9" s="142" t="s">
        <v>326</v>
      </c>
      <c r="IJ9" s="142">
        <v>6.0000000000000001E-3</v>
      </c>
      <c r="IK9" s="142">
        <v>3.2000000000000001E-2</v>
      </c>
      <c r="IL9" s="142">
        <v>3.2000000000000001E-2</v>
      </c>
      <c r="IM9" s="274">
        <v>49.6</v>
      </c>
      <c r="IN9" s="274">
        <v>49.54894026161945</v>
      </c>
      <c r="IO9" s="142">
        <f t="shared" si="164"/>
        <v>1548.4043831756078</v>
      </c>
      <c r="IP9" s="142">
        <f t="shared" si="165"/>
        <v>9.2904262990536477</v>
      </c>
      <c r="IQ9" s="4">
        <f t="shared" si="67"/>
        <v>1.5014830382308924</v>
      </c>
      <c r="IR9" s="4">
        <f t="shared" si="68"/>
        <v>1.5983529116651434</v>
      </c>
      <c r="IS9" s="1">
        <f t="shared" si="69"/>
        <v>10.79190933728454</v>
      </c>
      <c r="IT9" s="1">
        <f t="shared" si="70"/>
        <v>7.6920733873885041</v>
      </c>
      <c r="IV9" s="185">
        <v>0.38542824074074072</v>
      </c>
      <c r="IW9" s="464">
        <f t="shared" si="71"/>
        <v>45305.385428240741</v>
      </c>
      <c r="IX9" s="142" t="s">
        <v>326</v>
      </c>
      <c r="IY9" s="142">
        <v>6.0000000000000001E-3</v>
      </c>
      <c r="IZ9" s="142">
        <v>3.2000000000000001E-2</v>
      </c>
      <c r="JA9" s="142">
        <v>3.2000000000000001E-2</v>
      </c>
      <c r="JB9" s="274">
        <v>49.6</v>
      </c>
      <c r="JC9" s="274">
        <v>47.976480537683486</v>
      </c>
      <c r="JD9" s="142">
        <f t="shared" si="166"/>
        <v>1499.2650168026089</v>
      </c>
      <c r="JE9" s="142">
        <f t="shared" si="167"/>
        <v>8.9955901008156527</v>
      </c>
      <c r="JF9" s="4">
        <f t="shared" si="72"/>
        <v>1.4538327435661662</v>
      </c>
      <c r="JG9" s="4">
        <f t="shared" si="73"/>
        <v>1.5476284044414028</v>
      </c>
      <c r="JH9" s="1">
        <f t="shared" si="74"/>
        <v>10.449422844381818</v>
      </c>
      <c r="JI9" s="1">
        <f t="shared" si="75"/>
        <v>7.4479616963742501</v>
      </c>
      <c r="JK9">
        <v>9.2646106922532336</v>
      </c>
      <c r="JL9">
        <f t="shared" si="168"/>
        <v>10.79190933728454</v>
      </c>
      <c r="JM9">
        <f t="shared" si="169"/>
        <v>7.4479616963742501</v>
      </c>
      <c r="JN9">
        <v>10.761921511203251</v>
      </c>
      <c r="JO9">
        <v>7.6706991753064404</v>
      </c>
      <c r="JP9">
        <f t="shared" si="170"/>
        <v>2.9987826081288915E-2</v>
      </c>
      <c r="JQ9">
        <f t="shared" si="171"/>
        <v>0.22273747893219031</v>
      </c>
      <c r="JU9" s="281">
        <v>0.51004629629629628</v>
      </c>
      <c r="JV9" s="464">
        <f t="shared" si="76"/>
        <v>45305.510046296295</v>
      </c>
      <c r="JW9" s="282" t="s">
        <v>327</v>
      </c>
      <c r="JX9" s="282">
        <v>0.03</v>
      </c>
      <c r="JY9" s="282">
        <v>0.1</v>
      </c>
      <c r="JZ9" s="282">
        <v>0.1</v>
      </c>
      <c r="KA9" s="282">
        <v>33.4</v>
      </c>
      <c r="KB9" s="282">
        <v>24.387420039133133</v>
      </c>
      <c r="KC9" s="282">
        <f t="shared" si="77"/>
        <v>243.87420039133133</v>
      </c>
      <c r="KD9" s="282">
        <f t="shared" si="78"/>
        <v>7.3162260117399391</v>
      </c>
      <c r="KE9" s="4">
        <f t="shared" si="79"/>
        <v>0.24145960434785277</v>
      </c>
      <c r="KF9" s="4">
        <f t="shared" si="80"/>
        <v>0.24633757615285992</v>
      </c>
      <c r="KG9" s="1">
        <f t="shared" si="81"/>
        <v>7.5576856160877917</v>
      </c>
      <c r="KH9" s="1">
        <f t="shared" si="82"/>
        <v>7.069888435587079</v>
      </c>
      <c r="KJ9" s="281">
        <v>0.51004629629629628</v>
      </c>
      <c r="KK9" s="464">
        <f t="shared" si="83"/>
        <v>45305.510046296295</v>
      </c>
      <c r="KL9" s="282" t="s">
        <v>327</v>
      </c>
      <c r="KM9" s="282">
        <v>0.03</v>
      </c>
      <c r="KN9" s="282">
        <v>0.1</v>
      </c>
      <c r="KO9" s="282">
        <v>0.1</v>
      </c>
      <c r="KP9" s="282">
        <v>33.4</v>
      </c>
      <c r="KQ9" s="282">
        <v>29.268643113465039</v>
      </c>
      <c r="KR9" s="282">
        <f t="shared" si="84"/>
        <v>292.68643113465038</v>
      </c>
      <c r="KS9" s="282">
        <f t="shared" si="85"/>
        <v>8.780592934039511</v>
      </c>
      <c r="KT9" s="4">
        <f t="shared" si="86"/>
        <v>0.28978854567787166</v>
      </c>
      <c r="KU9" s="4">
        <f t="shared" si="87"/>
        <v>0.29564285973197008</v>
      </c>
      <c r="KV9" s="1">
        <f t="shared" si="88"/>
        <v>9.0703814797173834</v>
      </c>
      <c r="KW9" s="1">
        <f t="shared" si="89"/>
        <v>8.484950074307541</v>
      </c>
      <c r="KY9">
        <v>8.1063502836369725</v>
      </c>
      <c r="KZ9">
        <f t="shared" si="172"/>
        <v>9.0703814797173834</v>
      </c>
      <c r="LA9">
        <f t="shared" si="173"/>
        <v>7.069888435587079</v>
      </c>
      <c r="LB9">
        <v>8.3738865966282923</v>
      </c>
      <c r="LC9">
        <v>7.833409196645829</v>
      </c>
      <c r="LD9">
        <f t="shared" si="174"/>
        <v>0.69649488308909113</v>
      </c>
      <c r="LE9">
        <f t="shared" si="175"/>
        <v>0.76352076105875</v>
      </c>
      <c r="LI9" s="187">
        <v>0.51004629629629628</v>
      </c>
      <c r="LJ9" s="464">
        <f t="shared" si="90"/>
        <v>45305.510046296295</v>
      </c>
      <c r="LK9" s="144" t="s">
        <v>328</v>
      </c>
      <c r="LL9" s="144">
        <v>0.04</v>
      </c>
      <c r="LM9" s="144">
        <v>0.247</v>
      </c>
      <c r="LN9" s="144">
        <v>0.247</v>
      </c>
      <c r="LO9" s="144">
        <v>80</v>
      </c>
      <c r="LP9" s="144">
        <v>64.966682151344514</v>
      </c>
      <c r="LQ9" s="144">
        <f t="shared" si="176"/>
        <v>263.02300466131385</v>
      </c>
      <c r="LR9" s="144">
        <f t="shared" si="177"/>
        <v>10.520920186452555</v>
      </c>
      <c r="LS9" s="4">
        <f t="shared" si="91"/>
        <v>0.26196242802961495</v>
      </c>
      <c r="LT9" s="4">
        <f t="shared" si="92"/>
        <v>0.26409220386725413</v>
      </c>
      <c r="LU9" s="1">
        <f t="shared" si="93"/>
        <v>10.782882614482171</v>
      </c>
      <c r="LV9" s="1">
        <f t="shared" si="94"/>
        <v>10.256827982585301</v>
      </c>
      <c r="LX9" s="187">
        <v>0.51004629629629628</v>
      </c>
      <c r="LY9" s="464">
        <f t="shared" si="95"/>
        <v>45305.510046296295</v>
      </c>
      <c r="LZ9" s="144" t="s">
        <v>328</v>
      </c>
      <c r="MA9" s="144">
        <v>0.04</v>
      </c>
      <c r="MB9" s="144">
        <v>0.247</v>
      </c>
      <c r="MC9" s="144">
        <v>0.247</v>
      </c>
      <c r="MD9" s="229">
        <v>80</v>
      </c>
      <c r="ME9" s="144">
        <v>74.122290469746986</v>
      </c>
      <c r="MF9" s="144">
        <f t="shared" si="178"/>
        <v>300.09024481678944</v>
      </c>
      <c r="MG9" s="144">
        <f t="shared" si="179"/>
        <v>12.003609792671577</v>
      </c>
      <c r="MH9" s="4">
        <f t="shared" si="96"/>
        <v>0.29888020350704431</v>
      </c>
      <c r="MI9" s="4">
        <f t="shared" si="97"/>
        <v>0.30131012386076012</v>
      </c>
      <c r="MJ9" s="1">
        <f t="shared" si="98"/>
        <v>12.302489996178622</v>
      </c>
      <c r="MK9" s="1">
        <f t="shared" si="99"/>
        <v>11.702299668810817</v>
      </c>
      <c r="MM9">
        <v>11.331105517595411</v>
      </c>
      <c r="MN9">
        <f t="shared" si="180"/>
        <v>12.302489996178622</v>
      </c>
      <c r="MO9">
        <f t="shared" si="181"/>
        <v>10.256827982585301</v>
      </c>
      <c r="MP9">
        <v>11.613240906995216</v>
      </c>
      <c r="MQ9">
        <v>11.046676344541948</v>
      </c>
      <c r="MR9">
        <f t="shared" si="182"/>
        <v>0.68924908918340577</v>
      </c>
      <c r="MS9">
        <f t="shared" si="183"/>
        <v>0.78984836195664698</v>
      </c>
      <c r="MW9" s="188">
        <v>0.53001157407407407</v>
      </c>
      <c r="MX9" s="464">
        <f t="shared" si="100"/>
        <v>45305.530011574076</v>
      </c>
      <c r="MY9" s="145" t="s">
        <v>329</v>
      </c>
      <c r="MZ9" s="145">
        <v>4.0000000000000001E-3</v>
      </c>
      <c r="NA9" s="145">
        <v>2.7E-2</v>
      </c>
      <c r="NB9" s="145">
        <v>2.7E-2</v>
      </c>
      <c r="NC9" s="145">
        <v>20.6</v>
      </c>
      <c r="ND9" s="145">
        <v>15.356805593466959</v>
      </c>
      <c r="NE9" s="145">
        <f t="shared" si="101"/>
        <v>568.77057753581335</v>
      </c>
      <c r="NF9" s="145">
        <f t="shared" si="184"/>
        <v>2.2750823101432536</v>
      </c>
      <c r="NG9" s="4">
        <f t="shared" si="102"/>
        <v>0.54845734262381995</v>
      </c>
      <c r="NH9" s="4">
        <f t="shared" si="103"/>
        <v>0.59064636897949852</v>
      </c>
      <c r="NI9" s="1">
        <f t="shared" si="104"/>
        <v>2.8235396527670735</v>
      </c>
      <c r="NJ9" s="1">
        <f t="shared" si="105"/>
        <v>1.6844359411637551</v>
      </c>
      <c r="NL9" s="188">
        <v>0.53001157407407407</v>
      </c>
      <c r="NM9" s="464">
        <f t="shared" si="106"/>
        <v>45305.530011574076</v>
      </c>
      <c r="NN9" s="145" t="s">
        <v>329</v>
      </c>
      <c r="NO9" s="145">
        <v>4.0000000000000001E-3</v>
      </c>
      <c r="NP9" s="145">
        <v>2.7E-2</v>
      </c>
      <c r="NQ9" s="145">
        <v>2.7E-2</v>
      </c>
      <c r="NR9" s="145">
        <v>20.6</v>
      </c>
      <c r="NS9" s="145">
        <v>18.069210972335132</v>
      </c>
      <c r="NT9" s="145">
        <f t="shared" si="107"/>
        <v>669.23003601241226</v>
      </c>
      <c r="NU9" s="145">
        <f t="shared" si="185"/>
        <v>2.6769201440496491</v>
      </c>
      <c r="NV9" s="4">
        <f t="shared" si="108"/>
        <v>0.64532896329768319</v>
      </c>
      <c r="NW9" s="4">
        <f t="shared" si="109"/>
        <v>0.69496965278212042</v>
      </c>
      <c r="NX9" s="1">
        <f t="shared" si="110"/>
        <v>3.3222491073473321</v>
      </c>
      <c r="NY9" s="1">
        <f t="shared" si="111"/>
        <v>1.9819504912675288</v>
      </c>
      <c r="OA9">
        <v>2.4690000124628027</v>
      </c>
      <c r="OB9">
        <f t="shared" si="186"/>
        <v>3.3222491073473321</v>
      </c>
      <c r="OC9">
        <f t="shared" si="187"/>
        <v>1.6844359411637551</v>
      </c>
      <c r="OD9">
        <v>3.0642053726100853</v>
      </c>
      <c r="OE9">
        <v>1.8280096246118829</v>
      </c>
      <c r="OF9">
        <f t="shared" si="188"/>
        <v>0.25804373473724684</v>
      </c>
      <c r="OG9">
        <f t="shared" si="189"/>
        <v>0.14357368344812782</v>
      </c>
      <c r="OK9" s="189">
        <v>0.5372569444444445</v>
      </c>
      <c r="OL9" s="464">
        <f t="shared" si="112"/>
        <v>45305.537256944444</v>
      </c>
      <c r="OM9" s="139" t="s">
        <v>330</v>
      </c>
      <c r="ON9" s="139">
        <v>3.0000000000000001E-3</v>
      </c>
      <c r="OO9" s="139">
        <v>7.0000000000000001E-3</v>
      </c>
      <c r="OP9" s="139">
        <v>7.0000000000000001E-3</v>
      </c>
      <c r="OQ9" s="139">
        <v>5.5</v>
      </c>
      <c r="OR9" s="139">
        <v>4.3043448626882768</v>
      </c>
      <c r="OS9" s="139">
        <f t="shared" si="190"/>
        <v>614.90640895546812</v>
      </c>
      <c r="OT9" s="139">
        <f t="shared" si="191"/>
        <v>1.8447192268664043</v>
      </c>
      <c r="OU9" s="4">
        <f t="shared" si="113"/>
        <v>0.5380431078360346</v>
      </c>
      <c r="OV9" s="4">
        <f t="shared" si="114"/>
        <v>0.71739081044804609</v>
      </c>
      <c r="OW9" s="1">
        <f t="shared" si="115"/>
        <v>2.3827623347024387</v>
      </c>
      <c r="OX9" s="1">
        <f t="shared" si="116"/>
        <v>1.1273284164183583</v>
      </c>
      <c r="OZ9" s="189">
        <v>0.5372569444444445</v>
      </c>
      <c r="PA9" s="464">
        <f t="shared" si="117"/>
        <v>45305.537256944444</v>
      </c>
      <c r="PB9" s="139" t="s">
        <v>330</v>
      </c>
      <c r="PC9" s="139">
        <v>3.0000000000000001E-3</v>
      </c>
      <c r="PD9" s="139">
        <v>7.0000000000000001E-3</v>
      </c>
      <c r="PE9" s="139">
        <v>7.0000000000000001E-3</v>
      </c>
      <c r="PF9" s="139">
        <v>5.5</v>
      </c>
      <c r="PG9" s="139">
        <v>4.9559236172715044</v>
      </c>
      <c r="PH9" s="139">
        <f t="shared" si="192"/>
        <v>707.98908818164352</v>
      </c>
      <c r="PI9" s="139">
        <f t="shared" si="193"/>
        <v>2.1239672645449308</v>
      </c>
      <c r="PJ9" s="4">
        <f t="shared" si="118"/>
        <v>0.61949045215893805</v>
      </c>
      <c r="PK9" s="4">
        <f t="shared" si="119"/>
        <v>0.8259872695452507</v>
      </c>
      <c r="PL9" s="1">
        <f t="shared" si="120"/>
        <v>2.743457716703869</v>
      </c>
      <c r="PM9" s="1">
        <f t="shared" si="121"/>
        <v>1.2979799949996802</v>
      </c>
      <c r="PO9">
        <v>1.9768663387284993</v>
      </c>
      <c r="PP9">
        <f t="shared" si="194"/>
        <v>2.743457716703869</v>
      </c>
      <c r="PQ9">
        <f t="shared" si="195"/>
        <v>1.1273284164183583</v>
      </c>
      <c r="PR9">
        <v>2.5534523541909784</v>
      </c>
      <c r="PS9">
        <v>1.2080849847785273</v>
      </c>
      <c r="PT9">
        <f t="shared" si="196"/>
        <v>0.19000536251289057</v>
      </c>
      <c r="PU9">
        <f t="shared" si="197"/>
        <v>8.0756568360168979E-2</v>
      </c>
    </row>
    <row r="10" spans="1:437" x14ac:dyDescent="0.25">
      <c r="A10" s="233">
        <v>0.33947916666666672</v>
      </c>
      <c r="B10" s="464">
        <f t="shared" si="0"/>
        <v>45305.339479166665</v>
      </c>
      <c r="C10" s="234" t="s">
        <v>311</v>
      </c>
      <c r="D10" s="234">
        <v>1.9E-2</v>
      </c>
      <c r="E10" s="234">
        <v>5.6000000000000001E-2</v>
      </c>
      <c r="F10" s="234">
        <v>5.6000000000000001E-2</v>
      </c>
      <c r="G10" s="252">
        <v>176.3</v>
      </c>
      <c r="H10" s="254">
        <v>172.12098605524426</v>
      </c>
      <c r="I10" s="234">
        <f t="shared" si="1"/>
        <v>3073.5890367007901</v>
      </c>
      <c r="J10" s="234">
        <f t="shared" si="2"/>
        <v>58.398191697315013</v>
      </c>
      <c r="K10" s="4">
        <f t="shared" si="3"/>
        <v>3.019666422021829</v>
      </c>
      <c r="L10" s="4">
        <f t="shared" si="4"/>
        <v>3.1294724737317137</v>
      </c>
      <c r="M10" s="1">
        <f t="shared" si="5"/>
        <v>61.417858119336842</v>
      </c>
      <c r="N10" s="1">
        <f t="shared" si="6"/>
        <v>55.268719223583297</v>
      </c>
      <c r="P10" s="233">
        <v>0.33947916666666672</v>
      </c>
      <c r="Q10" s="464">
        <f t="shared" si="7"/>
        <v>45305.339479166665</v>
      </c>
      <c r="R10" s="234" t="s">
        <v>311</v>
      </c>
      <c r="S10" s="234">
        <v>1.9E-2</v>
      </c>
      <c r="T10" s="234">
        <v>5.6000000000000001E-2</v>
      </c>
      <c r="U10" s="234">
        <v>5.6000000000000001E-2</v>
      </c>
      <c r="V10" s="252">
        <v>176.3</v>
      </c>
      <c r="W10" s="254">
        <v>155.08204339638451</v>
      </c>
      <c r="X10" s="234">
        <f t="shared" si="8"/>
        <v>2769.3222035068661</v>
      </c>
      <c r="Y10" s="234">
        <f t="shared" si="9"/>
        <v>52.617121866630455</v>
      </c>
      <c r="Z10" s="4">
        <f t="shared" si="10"/>
        <v>2.7207376034453423</v>
      </c>
      <c r="AA10" s="4">
        <f t="shared" si="11"/>
        <v>2.8196735162979003</v>
      </c>
      <c r="AB10" s="1">
        <f t="shared" si="12"/>
        <v>55.337859470075799</v>
      </c>
      <c r="AC10" s="1">
        <f t="shared" si="13"/>
        <v>49.797448350332559</v>
      </c>
      <c r="AE10">
        <v>56.208720925831372</v>
      </c>
      <c r="AF10">
        <f t="shared" si="14"/>
        <v>61.417858119336842</v>
      </c>
      <c r="AG10">
        <f t="shared" si="15"/>
        <v>49.797448350332559</v>
      </c>
      <c r="AH10">
        <v>59.115173716086737</v>
      </c>
      <c r="AI10">
        <v>53.196578943203086</v>
      </c>
      <c r="AJ10">
        <f t="shared" si="122"/>
        <v>2.3026844032501046</v>
      </c>
      <c r="AK10">
        <f t="shared" si="123"/>
        <v>3.3991305928705273</v>
      </c>
      <c r="AO10" s="261">
        <v>0.34182870370370372</v>
      </c>
      <c r="AP10" s="464">
        <f t="shared" si="16"/>
        <v>45305.341828703706</v>
      </c>
      <c r="AQ10" s="236" t="s">
        <v>321</v>
      </c>
      <c r="AR10" s="236">
        <v>4.0000000000000001E-3</v>
      </c>
      <c r="AS10" s="236">
        <v>4.2000000000000003E-2</v>
      </c>
      <c r="AT10" s="236">
        <v>0.05</v>
      </c>
      <c r="AU10" s="241">
        <v>197.2</v>
      </c>
      <c r="AV10" s="241">
        <v>196.35691048199956</v>
      </c>
      <c r="AW10" s="236">
        <f t="shared" si="17"/>
        <v>3927.1382096399911</v>
      </c>
      <c r="AX10" s="236">
        <f t="shared" si="18"/>
        <v>15.708552838559966</v>
      </c>
      <c r="AY10" s="4">
        <f t="shared" si="19"/>
        <v>3.8501354996470503</v>
      </c>
      <c r="AZ10" s="4">
        <f t="shared" si="20"/>
        <v>4.0072838873877457</v>
      </c>
      <c r="BA10" s="1">
        <f t="shared" si="124"/>
        <v>19.558688338207016</v>
      </c>
      <c r="BB10" s="1">
        <f t="shared" si="125"/>
        <v>11.701268951172221</v>
      </c>
      <c r="BD10" s="261">
        <v>0.34182870370370372</v>
      </c>
      <c r="BE10" s="464">
        <f t="shared" si="21"/>
        <v>45305.341828703706</v>
      </c>
      <c r="BF10" s="236" t="s">
        <v>321</v>
      </c>
      <c r="BG10" s="236">
        <v>4.0000000000000001E-3</v>
      </c>
      <c r="BH10" s="236">
        <v>4.2000000000000003E-2</v>
      </c>
      <c r="BI10" s="236">
        <v>0.05</v>
      </c>
      <c r="BJ10" s="241">
        <v>197.2</v>
      </c>
      <c r="BK10" s="241">
        <v>183.35192301716319</v>
      </c>
      <c r="BL10" s="236">
        <f t="shared" si="22"/>
        <v>3667.0384603432635</v>
      </c>
      <c r="BM10" s="236">
        <f t="shared" si="23"/>
        <v>14.668153841373055</v>
      </c>
      <c r="BN10" s="4">
        <f t="shared" si="24"/>
        <v>3.5951357454345723</v>
      </c>
      <c r="BO10" s="4">
        <f t="shared" si="25"/>
        <v>3.741875979942106</v>
      </c>
      <c r="BP10" s="1">
        <f t="shared" si="126"/>
        <v>18.263289586807627</v>
      </c>
      <c r="BQ10" s="1">
        <f t="shared" si="127"/>
        <v>10.926277861430949</v>
      </c>
      <c r="BS10">
        <v>15.238445835536341</v>
      </c>
      <c r="BT10">
        <f t="shared" si="128"/>
        <v>19.558688338207016</v>
      </c>
      <c r="BU10">
        <f t="shared" si="129"/>
        <v>10.926277861430949</v>
      </c>
      <c r="BV10">
        <v>18.973359030520736</v>
      </c>
      <c r="BW10">
        <v>11.351087204021969</v>
      </c>
      <c r="BX10">
        <f t="shared" si="130"/>
        <v>0.58532930768627978</v>
      </c>
      <c r="BY10">
        <f t="shared" si="131"/>
        <v>0.42480934259102021</v>
      </c>
      <c r="CC10" s="906">
        <v>0.34538194444444442</v>
      </c>
      <c r="CD10" s="901">
        <f t="shared" si="26"/>
        <v>45305.345381944448</v>
      </c>
      <c r="CE10" s="907" t="s">
        <v>322</v>
      </c>
      <c r="CF10" s="907">
        <v>8.9999999999999993E-3</v>
      </c>
      <c r="CG10" s="907">
        <v>2.7E-2</v>
      </c>
      <c r="CH10" s="907">
        <v>2.7E-2</v>
      </c>
      <c r="CI10" s="902">
        <v>57</v>
      </c>
      <c r="CJ10" s="902">
        <v>50.374640915055522</v>
      </c>
      <c r="CK10" s="907">
        <f t="shared" si="132"/>
        <v>1865.7274412983527</v>
      </c>
      <c r="CL10" s="237">
        <f t="shared" si="133"/>
        <v>16.791546971685172</v>
      </c>
      <c r="CM10" s="4">
        <f t="shared" si="27"/>
        <v>1.79909431839484</v>
      </c>
      <c r="CN10" s="4">
        <f t="shared" si="28"/>
        <v>1.9374861890405972</v>
      </c>
      <c r="CO10" s="1">
        <f t="shared" si="29"/>
        <v>18.590641290080011</v>
      </c>
      <c r="CP10" s="1">
        <f t="shared" si="30"/>
        <v>14.854060782644574</v>
      </c>
      <c r="CR10" s="906">
        <v>0.34538194444444442</v>
      </c>
      <c r="CS10" s="901">
        <f t="shared" si="31"/>
        <v>45305.345381944448</v>
      </c>
      <c r="CT10" s="907" t="s">
        <v>322</v>
      </c>
      <c r="CU10" s="907">
        <v>8.9999999999999993E-3</v>
      </c>
      <c r="CV10" s="907">
        <v>2.7E-2</v>
      </c>
      <c r="CW10" s="907">
        <v>2.7E-2</v>
      </c>
      <c r="CX10" s="902">
        <v>57</v>
      </c>
      <c r="CY10" s="902">
        <v>40.51557001076057</v>
      </c>
      <c r="CZ10" s="907">
        <f t="shared" si="134"/>
        <v>1500.5766670652063</v>
      </c>
      <c r="DA10" s="237">
        <f t="shared" si="135"/>
        <v>13.505190003586856</v>
      </c>
      <c r="DB10" s="4">
        <f t="shared" si="32"/>
        <v>1.4469846432414488</v>
      </c>
      <c r="DC10" s="4">
        <f t="shared" si="33"/>
        <v>1.5582911542600222</v>
      </c>
      <c r="DD10" s="1">
        <f t="shared" si="34"/>
        <v>14.952174646828304</v>
      </c>
      <c r="DE10" s="1">
        <f t="shared" si="35"/>
        <v>11.946898849326834</v>
      </c>
      <c r="DG10">
        <v>15.174074690898564</v>
      </c>
      <c r="DH10">
        <f t="shared" si="136"/>
        <v>18.590641290080011</v>
      </c>
      <c r="DI10">
        <f t="shared" si="137"/>
        <v>11.946898849326834</v>
      </c>
      <c r="DJ10">
        <v>16.799868407780554</v>
      </c>
      <c r="DK10">
        <v>13.423219918871807</v>
      </c>
      <c r="DL10">
        <f t="shared" si="138"/>
        <v>1.7907728822994571</v>
      </c>
      <c r="DM10">
        <f t="shared" si="139"/>
        <v>1.4763210695449729</v>
      </c>
      <c r="DQ10" s="908">
        <v>0.34826388888888887</v>
      </c>
      <c r="DR10" s="904">
        <f t="shared" si="36"/>
        <v>45305.348263888889</v>
      </c>
      <c r="DS10" s="909" t="s">
        <v>323</v>
      </c>
      <c r="DT10" s="909">
        <v>8.0000000000000002E-3</v>
      </c>
      <c r="DU10" s="909">
        <v>2.1999999999999999E-2</v>
      </c>
      <c r="DV10" s="909">
        <v>2.1999999999999999E-2</v>
      </c>
      <c r="DW10" s="905">
        <v>61</v>
      </c>
      <c r="DX10" s="905">
        <v>60.37635008537513</v>
      </c>
      <c r="DY10" s="909">
        <f t="shared" si="140"/>
        <v>2744.3795493352332</v>
      </c>
      <c r="DZ10" s="238">
        <f t="shared" si="141"/>
        <v>21.955036394681866</v>
      </c>
      <c r="EA10" s="4">
        <f t="shared" si="37"/>
        <v>2.6250586993641361</v>
      </c>
      <c r="EB10" s="4">
        <f t="shared" si="38"/>
        <v>2.8750642897797682</v>
      </c>
      <c r="EC10" s="1">
        <f t="shared" si="39"/>
        <v>24.580095094046001</v>
      </c>
      <c r="ED10" s="1">
        <f t="shared" si="40"/>
        <v>19.079972104902097</v>
      </c>
      <c r="EF10" s="908">
        <v>0.34826388888888887</v>
      </c>
      <c r="EG10" s="904">
        <f t="shared" si="41"/>
        <v>45305.348263888889</v>
      </c>
      <c r="EH10" s="909" t="s">
        <v>323</v>
      </c>
      <c r="EI10" s="909">
        <v>8.0000000000000002E-3</v>
      </c>
      <c r="EJ10" s="909">
        <v>2.1999999999999999E-2</v>
      </c>
      <c r="EK10" s="909">
        <v>2.1999999999999999E-2</v>
      </c>
      <c r="EL10" s="905">
        <v>61</v>
      </c>
      <c r="EM10" s="905">
        <v>60.248988776303406</v>
      </c>
      <c r="EN10" s="909">
        <f t="shared" si="142"/>
        <v>2738.5903989228823</v>
      </c>
      <c r="EO10" s="238">
        <f t="shared" si="143"/>
        <v>21.908723191383057</v>
      </c>
      <c r="EP10" s="4">
        <f t="shared" si="42"/>
        <v>2.6195212511436266</v>
      </c>
      <c r="EQ10" s="4">
        <f t="shared" si="43"/>
        <v>2.8689994655382578</v>
      </c>
      <c r="ER10" s="1">
        <f t="shared" si="44"/>
        <v>24.528244442526685</v>
      </c>
      <c r="ES10" s="1">
        <f t="shared" si="45"/>
        <v>19.039723725844798</v>
      </c>
      <c r="EU10">
        <v>22.178439783469045</v>
      </c>
      <c r="EV10">
        <f t="shared" si="144"/>
        <v>24.580095094046001</v>
      </c>
      <c r="EW10">
        <f t="shared" si="145"/>
        <v>19.039723725844798</v>
      </c>
      <c r="EX10">
        <v>24.830209757579475</v>
      </c>
      <c r="EY10">
        <v>19.274120288014764</v>
      </c>
      <c r="EZ10">
        <f t="shared" si="146"/>
        <v>-0.25011466353347345</v>
      </c>
      <c r="FA10">
        <f t="shared" si="147"/>
        <v>0.23439656216996596</v>
      </c>
      <c r="FE10" s="240">
        <v>0.3510300925925926</v>
      </c>
      <c r="FF10" s="464">
        <f t="shared" si="46"/>
        <v>45305.351030092592</v>
      </c>
      <c r="FG10" s="239" t="s">
        <v>324</v>
      </c>
      <c r="FH10" s="239">
        <v>7.0000000000000001E-3</v>
      </c>
      <c r="FI10" s="239">
        <v>1.7999999999999999E-2</v>
      </c>
      <c r="FJ10" s="239">
        <v>1.7999999999999999E-2</v>
      </c>
      <c r="FK10" s="247">
        <v>72.8</v>
      </c>
      <c r="FL10" s="247">
        <v>72.622662858915206</v>
      </c>
      <c r="FM10" s="239">
        <f t="shared" si="148"/>
        <v>4034.5923810508452</v>
      </c>
      <c r="FN10" s="239">
        <f t="shared" si="149"/>
        <v>28.242146667355918</v>
      </c>
      <c r="FO10" s="4">
        <f t="shared" si="47"/>
        <v>3.8222454136271162</v>
      </c>
      <c r="FP10" s="4">
        <f t="shared" si="48"/>
        <v>4.2719213446420721</v>
      </c>
      <c r="FQ10" s="1">
        <f t="shared" si="49"/>
        <v>32.064392080983033</v>
      </c>
      <c r="FR10" s="1">
        <f t="shared" si="50"/>
        <v>23.970225322713844</v>
      </c>
      <c r="FT10" s="240">
        <v>0.3510300925925926</v>
      </c>
      <c r="FU10" s="464">
        <f t="shared" si="51"/>
        <v>45305.351030092592</v>
      </c>
      <c r="FV10" s="239" t="s">
        <v>324</v>
      </c>
      <c r="FW10" s="239">
        <v>7.0000000000000001E-3</v>
      </c>
      <c r="FX10" s="239">
        <v>1.7999999999999999E-2</v>
      </c>
      <c r="FY10" s="239">
        <v>1.7999999999999999E-2</v>
      </c>
      <c r="FZ10" s="247">
        <v>72.8</v>
      </c>
      <c r="GA10" s="247">
        <v>67.919017335295592</v>
      </c>
      <c r="GB10" s="239">
        <f t="shared" si="150"/>
        <v>3773.2787408497552</v>
      </c>
      <c r="GC10" s="239">
        <f t="shared" si="151"/>
        <v>26.412951185948288</v>
      </c>
      <c r="GD10" s="4">
        <f t="shared" si="52"/>
        <v>3.5746851229102945</v>
      </c>
      <c r="GE10" s="4">
        <f t="shared" si="53"/>
        <v>3.9952363138409179</v>
      </c>
      <c r="GF10" s="1">
        <f t="shared" si="54"/>
        <v>29.987636308858583</v>
      </c>
      <c r="GG10" s="1">
        <f t="shared" si="55"/>
        <v>22.417714872107368</v>
      </c>
      <c r="GI10">
        <v>27.692445407441522</v>
      </c>
      <c r="GJ10">
        <f t="shared" si="152"/>
        <v>32.064392080983033</v>
      </c>
      <c r="GK10">
        <f t="shared" si="153"/>
        <v>22.417714872107368</v>
      </c>
      <c r="GL10">
        <v>31.440295161832104</v>
      </c>
      <c r="GM10">
        <v>23.503672152534399</v>
      </c>
      <c r="GN10">
        <f t="shared" si="154"/>
        <v>0.62409691915092935</v>
      </c>
      <c r="GO10">
        <f t="shared" si="155"/>
        <v>1.0859572804270314</v>
      </c>
      <c r="GS10" s="184">
        <v>0.35820601851851852</v>
      </c>
      <c r="GT10" s="464">
        <f t="shared" si="56"/>
        <v>45305.358206018522</v>
      </c>
      <c r="GU10" s="141" t="s">
        <v>325</v>
      </c>
      <c r="GV10" s="141">
        <v>7.0000000000000001E-3</v>
      </c>
      <c r="GW10" s="141">
        <v>3.2000000000000001E-2</v>
      </c>
      <c r="GX10" s="141">
        <v>3.2000000000000001E-2</v>
      </c>
      <c r="GY10" s="249">
        <v>41.4</v>
      </c>
      <c r="GZ10" s="249">
        <v>39.612082379984948</v>
      </c>
      <c r="HA10" s="141">
        <f t="shared" si="156"/>
        <v>1237.8775743745296</v>
      </c>
      <c r="HB10" s="141">
        <f t="shared" si="157"/>
        <v>8.6651430206217075</v>
      </c>
      <c r="HC10" s="4">
        <f t="shared" si="57"/>
        <v>1.2003661327268165</v>
      </c>
      <c r="HD10" s="4">
        <f t="shared" si="58"/>
        <v>1.2778091090317725</v>
      </c>
      <c r="HE10" s="1">
        <f t="shared" si="59"/>
        <v>9.8655091533485244</v>
      </c>
      <c r="HF10" s="1">
        <f t="shared" si="60"/>
        <v>7.387333911589935</v>
      </c>
      <c r="HH10" s="184">
        <v>0.35820601851851852</v>
      </c>
      <c r="HI10" s="464">
        <f t="shared" si="61"/>
        <v>45305.358206018522</v>
      </c>
      <c r="HJ10" s="141" t="s">
        <v>325</v>
      </c>
      <c r="HK10" s="141">
        <v>7.0000000000000001E-3</v>
      </c>
      <c r="HL10" s="141">
        <v>3.2000000000000001E-2</v>
      </c>
      <c r="HM10" s="141">
        <v>3.2000000000000001E-2</v>
      </c>
      <c r="HN10" s="249">
        <v>41.4</v>
      </c>
      <c r="HO10" s="249">
        <v>34.200469392124624</v>
      </c>
      <c r="HP10" s="141">
        <f t="shared" si="158"/>
        <v>1068.7646685038944</v>
      </c>
      <c r="HQ10" s="141">
        <f t="shared" si="159"/>
        <v>7.4813526795272614</v>
      </c>
      <c r="HR10" s="4">
        <f t="shared" si="62"/>
        <v>1.0363778603674128</v>
      </c>
      <c r="HS10" s="4">
        <f t="shared" si="63"/>
        <v>1.1032409481330523</v>
      </c>
      <c r="HT10" s="1">
        <f t="shared" si="64"/>
        <v>8.517730539894675</v>
      </c>
      <c r="HU10" s="1">
        <f t="shared" si="65"/>
        <v>6.3781117313942088</v>
      </c>
      <c r="HW10">
        <v>8.207749896350661</v>
      </c>
      <c r="HX10">
        <f t="shared" si="160"/>
        <v>9.8655091533485244</v>
      </c>
      <c r="HY10">
        <f t="shared" si="161"/>
        <v>6.3781117313942088</v>
      </c>
      <c r="HZ10">
        <v>9.3447542109966406</v>
      </c>
      <c r="IA10">
        <v>6.9973904646307474</v>
      </c>
      <c r="IB10">
        <f t="shared" si="162"/>
        <v>0.5207549423518838</v>
      </c>
      <c r="IC10">
        <f t="shared" si="163"/>
        <v>0.61927873323653859</v>
      </c>
      <c r="IG10" s="185">
        <v>0.38896990740740739</v>
      </c>
      <c r="IH10" s="464">
        <f t="shared" si="66"/>
        <v>45305.388969907406</v>
      </c>
      <c r="II10" s="142" t="s">
        <v>326</v>
      </c>
      <c r="IJ10" s="142">
        <v>8.0000000000000002E-3</v>
      </c>
      <c r="IK10" s="142">
        <v>3.7999999999999999E-2</v>
      </c>
      <c r="IL10" s="142">
        <v>3.7999999999999999E-2</v>
      </c>
      <c r="IM10" s="274">
        <v>49.6</v>
      </c>
      <c r="IN10" s="274">
        <v>49.54894026161945</v>
      </c>
      <c r="IO10" s="142">
        <f t="shared" si="164"/>
        <v>1303.9194805689328</v>
      </c>
      <c r="IP10" s="142">
        <f t="shared" si="165"/>
        <v>10.431355844551463</v>
      </c>
      <c r="IQ10" s="4">
        <f t="shared" si="67"/>
        <v>1.2704856477338322</v>
      </c>
      <c r="IR10" s="4">
        <f t="shared" si="68"/>
        <v>1.3391605476113366</v>
      </c>
      <c r="IS10" s="1">
        <f t="shared" si="69"/>
        <v>11.701841492285295</v>
      </c>
      <c r="IT10" s="1">
        <f t="shared" si="70"/>
        <v>9.0921952969401261</v>
      </c>
      <c r="IV10" s="185">
        <v>0.38896990740740739</v>
      </c>
      <c r="IW10" s="464">
        <f t="shared" si="71"/>
        <v>45305.388969907406</v>
      </c>
      <c r="IX10" s="142" t="s">
        <v>326</v>
      </c>
      <c r="IY10" s="142">
        <v>8.0000000000000002E-3</v>
      </c>
      <c r="IZ10" s="142">
        <v>3.7999999999999999E-2</v>
      </c>
      <c r="JA10" s="142">
        <v>3.7999999999999999E-2</v>
      </c>
      <c r="JB10" s="274">
        <v>49.6</v>
      </c>
      <c r="JC10" s="274">
        <v>47.976480537683486</v>
      </c>
      <c r="JD10" s="142">
        <f t="shared" si="166"/>
        <v>1262.5389615179865</v>
      </c>
      <c r="JE10" s="142">
        <f t="shared" si="167"/>
        <v>10.100311692143892</v>
      </c>
      <c r="JF10" s="4">
        <f t="shared" si="72"/>
        <v>1.2301661676329099</v>
      </c>
      <c r="JG10" s="4">
        <f t="shared" si="73"/>
        <v>1.2966616361536079</v>
      </c>
      <c r="JH10" s="1">
        <f t="shared" si="74"/>
        <v>11.330477859776803</v>
      </c>
      <c r="JI10" s="1">
        <f t="shared" si="75"/>
        <v>8.8036500559902837</v>
      </c>
      <c r="JK10">
        <v>10.402369900073808</v>
      </c>
      <c r="JL10">
        <f t="shared" si="168"/>
        <v>11.701841492285295</v>
      </c>
      <c r="JM10">
        <f t="shared" si="169"/>
        <v>8.8036500559902837</v>
      </c>
      <c r="JN10">
        <v>11.669325208416129</v>
      </c>
      <c r="JO10">
        <v>9.0669305210102777</v>
      </c>
      <c r="JP10">
        <f t="shared" si="170"/>
        <v>3.2516283869165719E-2</v>
      </c>
      <c r="JQ10">
        <f t="shared" si="171"/>
        <v>0.26328046501999403</v>
      </c>
      <c r="JU10" s="281">
        <v>0.51038194444444451</v>
      </c>
      <c r="JV10" s="464">
        <f t="shared" si="76"/>
        <v>45305.510381944441</v>
      </c>
      <c r="JW10" s="282" t="s">
        <v>327</v>
      </c>
      <c r="JX10" s="282">
        <v>0.02</v>
      </c>
      <c r="JY10" s="282">
        <v>0.1</v>
      </c>
      <c r="JZ10" s="282">
        <v>0.1</v>
      </c>
      <c r="KA10" s="282">
        <v>33.4</v>
      </c>
      <c r="KB10" s="282">
        <v>24.387420039133133</v>
      </c>
      <c r="KC10" s="282">
        <f t="shared" si="77"/>
        <v>243.87420039133133</v>
      </c>
      <c r="KD10" s="282">
        <f t="shared" si="78"/>
        <v>4.8774840078266264</v>
      </c>
      <c r="KE10" s="4">
        <f t="shared" si="79"/>
        <v>0.24145960434785277</v>
      </c>
      <c r="KF10" s="4">
        <f t="shared" si="80"/>
        <v>0.24633757615285992</v>
      </c>
      <c r="KG10" s="1">
        <f t="shared" si="81"/>
        <v>5.1189436121744789</v>
      </c>
      <c r="KH10" s="1">
        <f t="shared" si="82"/>
        <v>4.6311464316737663</v>
      </c>
      <c r="KJ10" s="281">
        <v>0.51038194444444451</v>
      </c>
      <c r="KK10" s="464">
        <f t="shared" si="83"/>
        <v>45305.510381944441</v>
      </c>
      <c r="KL10" s="282" t="s">
        <v>327</v>
      </c>
      <c r="KM10" s="282">
        <v>0.02</v>
      </c>
      <c r="KN10" s="282">
        <v>0.1</v>
      </c>
      <c r="KO10" s="282">
        <v>0.1</v>
      </c>
      <c r="KP10" s="282">
        <v>33.4</v>
      </c>
      <c r="KQ10" s="282">
        <v>29.268643113465039</v>
      </c>
      <c r="KR10" s="282">
        <f t="shared" si="84"/>
        <v>292.68643113465038</v>
      </c>
      <c r="KS10" s="282">
        <f t="shared" si="85"/>
        <v>5.8537286226930076</v>
      </c>
      <c r="KT10" s="4">
        <f t="shared" si="86"/>
        <v>0.28978854567787166</v>
      </c>
      <c r="KU10" s="4">
        <f t="shared" si="87"/>
        <v>0.29564285973197008</v>
      </c>
      <c r="KV10" s="1">
        <f t="shared" si="88"/>
        <v>6.1435171683708791</v>
      </c>
      <c r="KW10" s="1">
        <f t="shared" si="89"/>
        <v>5.5580857629610376</v>
      </c>
      <c r="KY10">
        <v>5.4042335224246481</v>
      </c>
      <c r="KZ10">
        <f t="shared" si="172"/>
        <v>6.1435171683708791</v>
      </c>
      <c r="LA10">
        <f t="shared" si="173"/>
        <v>4.6311464316737663</v>
      </c>
      <c r="LB10">
        <v>5.6717698354159669</v>
      </c>
      <c r="LC10">
        <v>5.1312924354335046</v>
      </c>
      <c r="LD10">
        <f t="shared" si="174"/>
        <v>0.47174733295491222</v>
      </c>
      <c r="LE10">
        <f t="shared" si="175"/>
        <v>0.50014600375973828</v>
      </c>
      <c r="LI10" s="187">
        <v>0.51038194444444451</v>
      </c>
      <c r="LJ10" s="464">
        <f t="shared" si="90"/>
        <v>45305.510381944441</v>
      </c>
      <c r="LK10" s="144" t="s">
        <v>328</v>
      </c>
      <c r="LL10" s="144">
        <v>3.6999999999999998E-2</v>
      </c>
      <c r="LM10" s="144">
        <v>0.247</v>
      </c>
      <c r="LN10" s="144">
        <v>0.247</v>
      </c>
      <c r="LO10" s="144">
        <v>80</v>
      </c>
      <c r="LP10" s="144">
        <v>64.966682151344514</v>
      </c>
      <c r="LQ10" s="144">
        <f t="shared" si="176"/>
        <v>263.02300466131385</v>
      </c>
      <c r="LR10" s="144">
        <f t="shared" si="177"/>
        <v>9.7318511724686125</v>
      </c>
      <c r="LS10" s="4">
        <f t="shared" si="91"/>
        <v>0.26196242802961495</v>
      </c>
      <c r="LT10" s="4">
        <f t="shared" si="92"/>
        <v>0.26409220386725413</v>
      </c>
      <c r="LU10" s="1">
        <f t="shared" si="93"/>
        <v>9.9938136004982283</v>
      </c>
      <c r="LV10" s="1">
        <f t="shared" si="94"/>
        <v>9.467758968601359</v>
      </c>
      <c r="LX10" s="187">
        <v>0.51038194444444451</v>
      </c>
      <c r="LY10" s="464">
        <f t="shared" si="95"/>
        <v>45305.510381944441</v>
      </c>
      <c r="LZ10" s="144" t="s">
        <v>328</v>
      </c>
      <c r="MA10" s="144">
        <v>3.6999999999999998E-2</v>
      </c>
      <c r="MB10" s="144">
        <v>0.247</v>
      </c>
      <c r="MC10" s="144">
        <v>0.247</v>
      </c>
      <c r="MD10" s="229">
        <v>80</v>
      </c>
      <c r="ME10" s="144">
        <v>74.122290469746986</v>
      </c>
      <c r="MF10" s="144">
        <f t="shared" si="178"/>
        <v>300.09024481678944</v>
      </c>
      <c r="MG10" s="144">
        <f t="shared" si="179"/>
        <v>11.103339058221209</v>
      </c>
      <c r="MH10" s="4">
        <f t="shared" si="96"/>
        <v>0.29888020350704431</v>
      </c>
      <c r="MI10" s="4">
        <f t="shared" si="97"/>
        <v>0.30131012386076012</v>
      </c>
      <c r="MJ10" s="1">
        <f t="shared" si="98"/>
        <v>11.402219261728254</v>
      </c>
      <c r="MK10" s="1">
        <f t="shared" si="99"/>
        <v>10.802028934360449</v>
      </c>
      <c r="MM10">
        <v>10.481272603775754</v>
      </c>
      <c r="MN10">
        <f t="shared" si="180"/>
        <v>11.402219261728254</v>
      </c>
      <c r="MO10">
        <f t="shared" si="181"/>
        <v>9.467758968601359</v>
      </c>
      <c r="MP10">
        <v>10.763407993175559</v>
      </c>
      <c r="MQ10">
        <v>10.196843430722291</v>
      </c>
      <c r="MR10">
        <f t="shared" si="182"/>
        <v>0.63881126855269521</v>
      </c>
      <c r="MS10">
        <f t="shared" si="183"/>
        <v>0.72908446212093203</v>
      </c>
      <c r="MW10" s="188">
        <v>0.53041666666666665</v>
      </c>
      <c r="MX10" s="464">
        <f t="shared" si="100"/>
        <v>45305.530416666668</v>
      </c>
      <c r="MY10" s="145" t="s">
        <v>329</v>
      </c>
      <c r="MZ10" s="145">
        <v>4.0000000000000001E-3</v>
      </c>
      <c r="NA10" s="145">
        <v>2.7E-2</v>
      </c>
      <c r="NB10" s="145">
        <v>2.7E-2</v>
      </c>
      <c r="NC10" s="145">
        <v>20.6</v>
      </c>
      <c r="ND10" s="145">
        <v>15.356805593466959</v>
      </c>
      <c r="NE10" s="145">
        <f t="shared" si="101"/>
        <v>568.77057753581335</v>
      </c>
      <c r="NF10" s="145">
        <f t="shared" si="184"/>
        <v>2.2750823101432536</v>
      </c>
      <c r="NG10" s="4">
        <f t="shared" si="102"/>
        <v>0.54845734262381995</v>
      </c>
      <c r="NH10" s="4">
        <f t="shared" si="103"/>
        <v>0.59064636897949852</v>
      </c>
      <c r="NI10" s="1">
        <f t="shared" si="104"/>
        <v>2.8235396527670735</v>
      </c>
      <c r="NJ10" s="1">
        <f t="shared" si="105"/>
        <v>1.6844359411637551</v>
      </c>
      <c r="NL10" s="188">
        <v>0.53041666666666665</v>
      </c>
      <c r="NM10" s="464">
        <f t="shared" si="106"/>
        <v>45305.530416666668</v>
      </c>
      <c r="NN10" s="145" t="s">
        <v>329</v>
      </c>
      <c r="NO10" s="145">
        <v>4.0000000000000001E-3</v>
      </c>
      <c r="NP10" s="145">
        <v>2.7E-2</v>
      </c>
      <c r="NQ10" s="145">
        <v>2.7E-2</v>
      </c>
      <c r="NR10" s="145">
        <v>20.6</v>
      </c>
      <c r="NS10" s="145">
        <v>18.069210972335132</v>
      </c>
      <c r="NT10" s="145">
        <f t="shared" si="107"/>
        <v>669.23003601241226</v>
      </c>
      <c r="NU10" s="145">
        <f t="shared" si="185"/>
        <v>2.6769201440496491</v>
      </c>
      <c r="NV10" s="4">
        <f t="shared" si="108"/>
        <v>0.64532896329768319</v>
      </c>
      <c r="NW10" s="4">
        <f t="shared" si="109"/>
        <v>0.69496965278212042</v>
      </c>
      <c r="NX10" s="1">
        <f t="shared" si="110"/>
        <v>3.3222491073473321</v>
      </c>
      <c r="NY10" s="1">
        <f t="shared" si="111"/>
        <v>1.9819504912675288</v>
      </c>
      <c r="OA10">
        <v>2.4690000124628027</v>
      </c>
      <c r="OB10">
        <f t="shared" si="186"/>
        <v>3.3222491073473321</v>
      </c>
      <c r="OC10">
        <f t="shared" si="187"/>
        <v>1.6844359411637551</v>
      </c>
      <c r="OD10">
        <v>3.0642053726100853</v>
      </c>
      <c r="OE10">
        <v>1.8280096246118829</v>
      </c>
      <c r="OF10">
        <f t="shared" si="188"/>
        <v>0.25804373473724684</v>
      </c>
      <c r="OG10">
        <f t="shared" si="189"/>
        <v>0.14357368344812782</v>
      </c>
      <c r="OK10" s="189">
        <v>0.53797453703703701</v>
      </c>
      <c r="OL10" s="464">
        <f t="shared" si="112"/>
        <v>45305.537974537037</v>
      </c>
      <c r="OM10" s="139" t="s">
        <v>330</v>
      </c>
      <c r="ON10" s="139">
        <v>5.0000000000000001E-3</v>
      </c>
      <c r="OO10" s="139">
        <v>7.0000000000000001E-3</v>
      </c>
      <c r="OP10" s="139">
        <v>7.0000000000000001E-3</v>
      </c>
      <c r="OQ10" s="139">
        <v>5.5</v>
      </c>
      <c r="OR10" s="139">
        <v>4.3043448626882768</v>
      </c>
      <c r="OS10" s="139">
        <f t="shared" si="190"/>
        <v>614.90640895546812</v>
      </c>
      <c r="OT10" s="139">
        <f t="shared" si="191"/>
        <v>3.0745320447773405</v>
      </c>
      <c r="OU10" s="4">
        <f t="shared" si="113"/>
        <v>0.5380431078360346</v>
      </c>
      <c r="OV10" s="4">
        <f t="shared" si="114"/>
        <v>0.71739081044804609</v>
      </c>
      <c r="OW10" s="1">
        <f t="shared" si="115"/>
        <v>3.6125751526133749</v>
      </c>
      <c r="OX10" s="1">
        <f t="shared" si="116"/>
        <v>2.3571412343292946</v>
      </c>
      <c r="OZ10" s="189">
        <v>0.53797453703703701</v>
      </c>
      <c r="PA10" s="464">
        <f t="shared" si="117"/>
        <v>45305.537974537037</v>
      </c>
      <c r="PB10" s="139" t="s">
        <v>330</v>
      </c>
      <c r="PC10" s="139">
        <v>5.0000000000000001E-3</v>
      </c>
      <c r="PD10" s="139">
        <v>7.0000000000000001E-3</v>
      </c>
      <c r="PE10" s="139">
        <v>7.0000000000000001E-3</v>
      </c>
      <c r="PF10" s="139">
        <v>5.5</v>
      </c>
      <c r="PG10" s="139">
        <v>4.9559236172715044</v>
      </c>
      <c r="PH10" s="139">
        <f t="shared" si="192"/>
        <v>707.98908818164352</v>
      </c>
      <c r="PI10" s="139">
        <f t="shared" si="193"/>
        <v>3.5399454409082178</v>
      </c>
      <c r="PJ10" s="4">
        <f t="shared" si="118"/>
        <v>0.61949045215893805</v>
      </c>
      <c r="PK10" s="4">
        <f t="shared" si="119"/>
        <v>0.8259872695452507</v>
      </c>
      <c r="PL10" s="1">
        <f t="shared" si="120"/>
        <v>4.1594358930671556</v>
      </c>
      <c r="PM10" s="1">
        <f t="shared" si="121"/>
        <v>2.7139581713629672</v>
      </c>
      <c r="PO10">
        <v>3.2947772312141654</v>
      </c>
      <c r="PP10">
        <f t="shared" si="194"/>
        <v>4.1594358930671556</v>
      </c>
      <c r="PQ10">
        <f t="shared" si="195"/>
        <v>2.3571412343292946</v>
      </c>
      <c r="PR10">
        <v>3.8713632466766446</v>
      </c>
      <c r="PS10">
        <v>2.5259958772641937</v>
      </c>
      <c r="PT10">
        <f t="shared" si="196"/>
        <v>0.288072646390511</v>
      </c>
      <c r="PU10">
        <f t="shared" si="197"/>
        <v>0.16885464293489916</v>
      </c>
    </row>
    <row r="11" spans="1:437" x14ac:dyDescent="0.25">
      <c r="A11" s="233">
        <v>0.33987268518518521</v>
      </c>
      <c r="B11" s="464">
        <f t="shared" si="0"/>
        <v>45305.339872685188</v>
      </c>
      <c r="C11" s="234" t="s">
        <v>311</v>
      </c>
      <c r="D11" s="234">
        <v>1.7000000000000001E-2</v>
      </c>
      <c r="E11" s="234">
        <v>5.6000000000000001E-2</v>
      </c>
      <c r="F11" s="234">
        <v>5.6000000000000001E-2</v>
      </c>
      <c r="G11" s="252">
        <v>176.3</v>
      </c>
      <c r="H11" s="254">
        <v>172.12098605524426</v>
      </c>
      <c r="I11" s="234">
        <f t="shared" si="1"/>
        <v>3073.5890367007901</v>
      </c>
      <c r="J11" s="234">
        <f t="shared" si="2"/>
        <v>52.251013623913437</v>
      </c>
      <c r="K11" s="4">
        <f t="shared" si="3"/>
        <v>3.019666422021829</v>
      </c>
      <c r="L11" s="4">
        <f t="shared" si="4"/>
        <v>3.1294724737317137</v>
      </c>
      <c r="M11" s="1">
        <f t="shared" si="5"/>
        <v>55.270680045935265</v>
      </c>
      <c r="N11" s="1">
        <f t="shared" si="6"/>
        <v>49.12154115018172</v>
      </c>
      <c r="P11" s="233">
        <v>0.33987268518518521</v>
      </c>
      <c r="Q11" s="464">
        <f t="shared" si="7"/>
        <v>45305.339872685188</v>
      </c>
      <c r="R11" s="234" t="s">
        <v>311</v>
      </c>
      <c r="S11" s="234">
        <v>1.7000000000000001E-2</v>
      </c>
      <c r="T11" s="234">
        <v>5.6000000000000001E-2</v>
      </c>
      <c r="U11" s="234">
        <v>5.6000000000000001E-2</v>
      </c>
      <c r="V11" s="252">
        <v>176.3</v>
      </c>
      <c r="W11" s="254">
        <v>155.08204339638451</v>
      </c>
      <c r="X11" s="234">
        <f t="shared" si="8"/>
        <v>2769.3222035068661</v>
      </c>
      <c r="Y11" s="234">
        <f t="shared" si="9"/>
        <v>47.078477459616728</v>
      </c>
      <c r="Z11" s="4">
        <f t="shared" si="10"/>
        <v>2.7207376034453423</v>
      </c>
      <c r="AA11" s="4">
        <f t="shared" si="11"/>
        <v>2.8196735162979003</v>
      </c>
      <c r="AB11" s="1">
        <f t="shared" si="12"/>
        <v>49.799215063062071</v>
      </c>
      <c r="AC11" s="1">
        <f t="shared" si="13"/>
        <v>44.258803943318824</v>
      </c>
      <c r="AE11">
        <v>50.29201345995439</v>
      </c>
      <c r="AF11">
        <f t="shared" si="14"/>
        <v>55.270680045935265</v>
      </c>
      <c r="AG11">
        <f t="shared" si="15"/>
        <v>44.258803943318824</v>
      </c>
      <c r="AH11">
        <v>53.198466250209755</v>
      </c>
      <c r="AI11">
        <v>47.279871477326104</v>
      </c>
      <c r="AJ11">
        <f t="shared" si="122"/>
        <v>2.07221379572551</v>
      </c>
      <c r="AK11">
        <f t="shared" si="123"/>
        <v>3.0210675340072797</v>
      </c>
      <c r="AO11" s="261">
        <v>0.34225694444444449</v>
      </c>
      <c r="AP11" s="464">
        <f t="shared" si="16"/>
        <v>45305.342256944445</v>
      </c>
      <c r="AQ11" s="236" t="s">
        <v>321</v>
      </c>
      <c r="AR11" s="236">
        <v>5.0000000000000001E-3</v>
      </c>
      <c r="AS11" s="236">
        <v>4.4999999999999998E-2</v>
      </c>
      <c r="AT11" s="236">
        <v>0.05</v>
      </c>
      <c r="AU11" s="241">
        <v>197.2</v>
      </c>
      <c r="AV11" s="241">
        <v>196.35691048199956</v>
      </c>
      <c r="AW11" s="236">
        <f t="shared" si="17"/>
        <v>3927.1382096399911</v>
      </c>
      <c r="AX11" s="236">
        <f t="shared" si="18"/>
        <v>19.635691048199956</v>
      </c>
      <c r="AY11" s="4">
        <f t="shared" si="19"/>
        <v>3.8501354996470503</v>
      </c>
      <c r="AZ11" s="4">
        <f t="shared" si="20"/>
        <v>4.0072838873877457</v>
      </c>
      <c r="BA11" s="1">
        <f t="shared" si="124"/>
        <v>23.485826547847005</v>
      </c>
      <c r="BB11" s="1">
        <f t="shared" si="125"/>
        <v>15.628407160812209</v>
      </c>
      <c r="BD11" s="261">
        <v>0.34225694444444449</v>
      </c>
      <c r="BE11" s="464">
        <f t="shared" si="21"/>
        <v>45305.342256944445</v>
      </c>
      <c r="BF11" s="236" t="s">
        <v>321</v>
      </c>
      <c r="BG11" s="236">
        <v>5.0000000000000001E-3</v>
      </c>
      <c r="BH11" s="236">
        <v>4.4999999999999998E-2</v>
      </c>
      <c r="BI11" s="236">
        <v>0.05</v>
      </c>
      <c r="BJ11" s="241">
        <v>197.2</v>
      </c>
      <c r="BK11" s="241">
        <v>183.35192301716319</v>
      </c>
      <c r="BL11" s="236">
        <f t="shared" si="22"/>
        <v>3667.0384603432635</v>
      </c>
      <c r="BM11" s="236">
        <f t="shared" si="23"/>
        <v>18.335192301716319</v>
      </c>
      <c r="BN11" s="4">
        <f t="shared" si="24"/>
        <v>3.5951357454345723</v>
      </c>
      <c r="BO11" s="4">
        <f t="shared" si="25"/>
        <v>3.741875979942106</v>
      </c>
      <c r="BP11" s="1">
        <f t="shared" si="126"/>
        <v>21.930328047150891</v>
      </c>
      <c r="BQ11" s="1">
        <f t="shared" si="127"/>
        <v>14.593316321774212</v>
      </c>
      <c r="BS11">
        <v>19.048057294420428</v>
      </c>
      <c r="BT11">
        <f t="shared" si="128"/>
        <v>23.485826547847005</v>
      </c>
      <c r="BU11">
        <f t="shared" si="129"/>
        <v>14.593316321774212</v>
      </c>
      <c r="BV11">
        <v>22.782970489404825</v>
      </c>
      <c r="BW11">
        <v>15.160698662906055</v>
      </c>
      <c r="BX11">
        <f t="shared" si="130"/>
        <v>0.70285605844217969</v>
      </c>
      <c r="BY11">
        <f t="shared" si="131"/>
        <v>0.56738234113184305</v>
      </c>
      <c r="CC11" s="906">
        <v>0.34616898148148145</v>
      </c>
      <c r="CD11" s="901">
        <f t="shared" si="26"/>
        <v>45305.346168981479</v>
      </c>
      <c r="CE11" s="907" t="s">
        <v>322</v>
      </c>
      <c r="CF11" s="907">
        <v>8.0000000000000002E-3</v>
      </c>
      <c r="CG11" s="907">
        <v>2.7E-2</v>
      </c>
      <c r="CH11" s="907">
        <v>2.7E-2</v>
      </c>
      <c r="CI11" s="902">
        <v>57</v>
      </c>
      <c r="CJ11" s="902">
        <v>50.374640915055522</v>
      </c>
      <c r="CK11" s="907">
        <f t="shared" si="132"/>
        <v>1865.7274412983527</v>
      </c>
      <c r="CL11" s="237">
        <f t="shared" si="133"/>
        <v>14.925819530386821</v>
      </c>
      <c r="CM11" s="4">
        <f t="shared" si="27"/>
        <v>1.79909431839484</v>
      </c>
      <c r="CN11" s="4">
        <f t="shared" si="28"/>
        <v>1.9374861890405972</v>
      </c>
      <c r="CO11" s="1">
        <f t="shared" si="29"/>
        <v>16.724913848781661</v>
      </c>
      <c r="CP11" s="1">
        <f t="shared" si="30"/>
        <v>12.988333341346223</v>
      </c>
      <c r="CR11" s="906">
        <v>0.34616898148148145</v>
      </c>
      <c r="CS11" s="901">
        <f t="shared" si="31"/>
        <v>45305.346168981479</v>
      </c>
      <c r="CT11" s="907" t="s">
        <v>322</v>
      </c>
      <c r="CU11" s="907">
        <v>8.0000000000000002E-3</v>
      </c>
      <c r="CV11" s="907">
        <v>2.7E-2</v>
      </c>
      <c r="CW11" s="907">
        <v>2.7E-2</v>
      </c>
      <c r="CX11" s="902">
        <v>57</v>
      </c>
      <c r="CY11" s="902">
        <v>40.51557001076057</v>
      </c>
      <c r="CZ11" s="907">
        <f t="shared" si="134"/>
        <v>1500.5766670652063</v>
      </c>
      <c r="DA11" s="237">
        <f t="shared" si="135"/>
        <v>12.004613336521651</v>
      </c>
      <c r="DB11" s="4">
        <f t="shared" si="32"/>
        <v>1.4469846432414488</v>
      </c>
      <c r="DC11" s="4">
        <f t="shared" si="33"/>
        <v>1.5582911542600222</v>
      </c>
      <c r="DD11" s="1">
        <f t="shared" si="34"/>
        <v>13.451597979763099</v>
      </c>
      <c r="DE11" s="1">
        <f t="shared" si="35"/>
        <v>10.446322182261628</v>
      </c>
      <c r="DG11">
        <v>13.488066391909836</v>
      </c>
      <c r="DH11">
        <f t="shared" si="136"/>
        <v>16.724913848781661</v>
      </c>
      <c r="DI11">
        <f t="shared" si="137"/>
        <v>10.446322182261628</v>
      </c>
      <c r="DJ11">
        <v>15.113860108791824</v>
      </c>
      <c r="DK11">
        <v>11.737211619883078</v>
      </c>
      <c r="DL11">
        <f t="shared" si="138"/>
        <v>1.6110537399898366</v>
      </c>
      <c r="DM11">
        <f t="shared" si="139"/>
        <v>1.2908894376214501</v>
      </c>
      <c r="DQ11" s="908">
        <v>0.34946759259259258</v>
      </c>
      <c r="DR11" s="904">
        <f t="shared" si="36"/>
        <v>45305.34946759259</v>
      </c>
      <c r="DS11" s="909" t="s">
        <v>323</v>
      </c>
      <c r="DT11" s="909">
        <v>5.0000000000000001E-3</v>
      </c>
      <c r="DU11" s="909">
        <v>2.1999999999999999E-2</v>
      </c>
      <c r="DV11" s="909">
        <v>2.1999999999999999E-2</v>
      </c>
      <c r="DW11" s="905">
        <v>61</v>
      </c>
      <c r="DX11" s="905">
        <v>60.37635008537513</v>
      </c>
      <c r="DY11" s="909">
        <f t="shared" si="140"/>
        <v>2744.3795493352332</v>
      </c>
      <c r="DZ11" s="238">
        <f t="shared" si="141"/>
        <v>13.721897746676166</v>
      </c>
      <c r="EA11" s="4">
        <f t="shared" si="37"/>
        <v>2.6250586993641361</v>
      </c>
      <c r="EB11" s="4">
        <f t="shared" si="38"/>
        <v>2.8750642897797682</v>
      </c>
      <c r="EC11" s="1">
        <f t="shared" si="39"/>
        <v>16.346956446040302</v>
      </c>
      <c r="ED11" s="1">
        <f t="shared" si="40"/>
        <v>10.846833456896398</v>
      </c>
      <c r="EF11" s="908">
        <v>0.34946759259259258</v>
      </c>
      <c r="EG11" s="904">
        <f t="shared" si="41"/>
        <v>45305.34946759259</v>
      </c>
      <c r="EH11" s="909" t="s">
        <v>323</v>
      </c>
      <c r="EI11" s="909">
        <v>5.0000000000000001E-3</v>
      </c>
      <c r="EJ11" s="909">
        <v>2.1999999999999999E-2</v>
      </c>
      <c r="EK11" s="909">
        <v>2.1999999999999999E-2</v>
      </c>
      <c r="EL11" s="905">
        <v>61</v>
      </c>
      <c r="EM11" s="905">
        <v>60.248988776303406</v>
      </c>
      <c r="EN11" s="909">
        <f t="shared" si="142"/>
        <v>2738.5903989228823</v>
      </c>
      <c r="EO11" s="238">
        <f t="shared" si="143"/>
        <v>13.692951994614411</v>
      </c>
      <c r="EP11" s="4">
        <f t="shared" si="42"/>
        <v>2.6195212511436266</v>
      </c>
      <c r="EQ11" s="4">
        <f t="shared" si="43"/>
        <v>2.8689994655382578</v>
      </c>
      <c r="ER11" s="1">
        <f t="shared" si="44"/>
        <v>16.312473245758039</v>
      </c>
      <c r="ES11" s="1">
        <f t="shared" si="45"/>
        <v>10.823952529076154</v>
      </c>
      <c r="EU11">
        <v>13.861524864668155</v>
      </c>
      <c r="EV11">
        <f t="shared" si="144"/>
        <v>16.346956446040302</v>
      </c>
      <c r="EW11">
        <f t="shared" si="145"/>
        <v>10.823952529076154</v>
      </c>
      <c r="EX11">
        <v>16.513294838778585</v>
      </c>
      <c r="EY11">
        <v>10.957205369213876</v>
      </c>
      <c r="EZ11">
        <f t="shared" si="146"/>
        <v>-0.16633839273828244</v>
      </c>
      <c r="FA11">
        <f t="shared" si="147"/>
        <v>0.13325284013772176</v>
      </c>
      <c r="FE11" s="240">
        <v>0.35312499999999997</v>
      </c>
      <c r="FF11" s="464">
        <f t="shared" si="46"/>
        <v>45305.353125000001</v>
      </c>
      <c r="FG11" s="239" t="s">
        <v>324</v>
      </c>
      <c r="FH11" s="239">
        <v>7.0000000000000001E-3</v>
      </c>
      <c r="FI11" s="239">
        <v>1.7999999999999999E-2</v>
      </c>
      <c r="FJ11" s="239">
        <v>1.7999999999999999E-2</v>
      </c>
      <c r="FK11" s="247">
        <v>72.8</v>
      </c>
      <c r="FL11" s="247">
        <v>72.622662858915206</v>
      </c>
      <c r="FM11" s="239">
        <f t="shared" si="148"/>
        <v>4034.5923810508452</v>
      </c>
      <c r="FN11" s="239">
        <f t="shared" si="149"/>
        <v>28.242146667355918</v>
      </c>
      <c r="FO11" s="4">
        <f t="shared" si="47"/>
        <v>3.8222454136271162</v>
      </c>
      <c r="FP11" s="4">
        <f t="shared" si="48"/>
        <v>4.2719213446420721</v>
      </c>
      <c r="FQ11" s="1">
        <f t="shared" si="49"/>
        <v>32.064392080983033</v>
      </c>
      <c r="FR11" s="1">
        <f t="shared" si="50"/>
        <v>23.970225322713844</v>
      </c>
      <c r="FT11" s="240">
        <v>0.35312499999999997</v>
      </c>
      <c r="FU11" s="464">
        <f t="shared" si="51"/>
        <v>45305.353125000001</v>
      </c>
      <c r="FV11" s="239" t="s">
        <v>324</v>
      </c>
      <c r="FW11" s="239">
        <v>7.0000000000000001E-3</v>
      </c>
      <c r="FX11" s="239">
        <v>1.7999999999999999E-2</v>
      </c>
      <c r="FY11" s="239">
        <v>1.7999999999999999E-2</v>
      </c>
      <c r="FZ11" s="247">
        <v>72.8</v>
      </c>
      <c r="GA11" s="247">
        <v>67.919017335295592</v>
      </c>
      <c r="GB11" s="239">
        <f t="shared" si="150"/>
        <v>3773.2787408497552</v>
      </c>
      <c r="GC11" s="239">
        <f t="shared" si="151"/>
        <v>26.412951185948288</v>
      </c>
      <c r="GD11" s="4">
        <f t="shared" si="52"/>
        <v>3.5746851229102945</v>
      </c>
      <c r="GE11" s="4">
        <f t="shared" si="53"/>
        <v>3.9952363138409179</v>
      </c>
      <c r="GF11" s="1">
        <f t="shared" si="54"/>
        <v>29.987636308858583</v>
      </c>
      <c r="GG11" s="1">
        <f t="shared" si="55"/>
        <v>22.417714872107368</v>
      </c>
      <c r="GI11">
        <v>27.692445407441522</v>
      </c>
      <c r="GJ11">
        <f t="shared" si="152"/>
        <v>32.064392080983033</v>
      </c>
      <c r="GK11">
        <f t="shared" si="153"/>
        <v>22.417714872107368</v>
      </c>
      <c r="GL11">
        <v>31.440295161832104</v>
      </c>
      <c r="GM11">
        <v>23.503672152534399</v>
      </c>
      <c r="GN11">
        <f t="shared" si="154"/>
        <v>0.62409691915092935</v>
      </c>
      <c r="GO11">
        <f t="shared" si="155"/>
        <v>1.0859572804270314</v>
      </c>
      <c r="GS11" s="184">
        <v>0.35998842592592589</v>
      </c>
      <c r="GT11" s="464">
        <f t="shared" si="56"/>
        <v>45305.359988425924</v>
      </c>
      <c r="GU11" s="141" t="s">
        <v>325</v>
      </c>
      <c r="GV11" s="141">
        <v>7.0000000000000001E-3</v>
      </c>
      <c r="GW11" s="141">
        <v>2.9000000000000001E-2</v>
      </c>
      <c r="GX11" s="141">
        <v>2.9000000000000001E-2</v>
      </c>
      <c r="GY11" s="249">
        <v>41.4</v>
      </c>
      <c r="GZ11" s="249">
        <v>39.612082379984948</v>
      </c>
      <c r="HA11" s="141">
        <f t="shared" si="156"/>
        <v>1365.9338751718947</v>
      </c>
      <c r="HB11" s="141">
        <f t="shared" si="157"/>
        <v>9.5615371262032625</v>
      </c>
      <c r="HC11" s="4">
        <f t="shared" si="57"/>
        <v>1.3204027459994983</v>
      </c>
      <c r="HD11" s="4">
        <f t="shared" si="58"/>
        <v>1.4147172278566051</v>
      </c>
      <c r="HE11" s="1">
        <f t="shared" si="59"/>
        <v>10.881939872202761</v>
      </c>
      <c r="HF11" s="1">
        <f t="shared" si="60"/>
        <v>8.1468198983466564</v>
      </c>
      <c r="HH11" s="184">
        <v>0.35998842592592589</v>
      </c>
      <c r="HI11" s="464">
        <f t="shared" si="61"/>
        <v>45305.359988425924</v>
      </c>
      <c r="HJ11" s="141" t="s">
        <v>325</v>
      </c>
      <c r="HK11" s="141">
        <v>7.0000000000000001E-3</v>
      </c>
      <c r="HL11" s="141">
        <v>2.9000000000000001E-2</v>
      </c>
      <c r="HM11" s="141">
        <v>2.9000000000000001E-2</v>
      </c>
      <c r="HN11" s="249">
        <v>41.4</v>
      </c>
      <c r="HO11" s="249">
        <v>34.200469392124624</v>
      </c>
      <c r="HP11" s="141">
        <f t="shared" si="158"/>
        <v>1179.3265307629181</v>
      </c>
      <c r="HQ11" s="141">
        <f t="shared" si="159"/>
        <v>8.2552857153404275</v>
      </c>
      <c r="HR11" s="4">
        <f t="shared" si="62"/>
        <v>1.140015646404154</v>
      </c>
      <c r="HS11" s="4">
        <f t="shared" si="63"/>
        <v>1.2214453354330224</v>
      </c>
      <c r="HT11" s="1">
        <f t="shared" si="64"/>
        <v>9.3953013617445809</v>
      </c>
      <c r="HU11" s="1">
        <f t="shared" si="65"/>
        <v>7.0338403799074047</v>
      </c>
      <c r="HW11">
        <v>9.0568274718352111</v>
      </c>
      <c r="HX11">
        <f t="shared" si="160"/>
        <v>10.881939872202761</v>
      </c>
      <c r="HY11">
        <f t="shared" si="161"/>
        <v>7.0338403799074047</v>
      </c>
      <c r="HZ11">
        <v>10.307532217945788</v>
      </c>
      <c r="IA11">
        <v>7.7167866724310219</v>
      </c>
      <c r="IB11">
        <f t="shared" si="162"/>
        <v>0.57440765425697293</v>
      </c>
      <c r="IC11">
        <f t="shared" si="163"/>
        <v>0.68294629252361716</v>
      </c>
      <c r="IG11" s="185">
        <v>0.39245370370370369</v>
      </c>
      <c r="IH11" s="464">
        <f t="shared" si="66"/>
        <v>45305.392453703702</v>
      </c>
      <c r="II11" s="142" t="s">
        <v>326</v>
      </c>
      <c r="IJ11" s="142">
        <v>7.0000000000000001E-3</v>
      </c>
      <c r="IK11" s="142">
        <v>3.7999999999999999E-2</v>
      </c>
      <c r="IL11" s="142">
        <v>3.7999999999999999E-2</v>
      </c>
      <c r="IM11" s="274">
        <v>49.6</v>
      </c>
      <c r="IN11" s="274">
        <v>49.54894026161945</v>
      </c>
      <c r="IO11" s="142">
        <f t="shared" si="164"/>
        <v>1303.9194805689328</v>
      </c>
      <c r="IP11" s="142">
        <f t="shared" si="165"/>
        <v>9.1274363639825307</v>
      </c>
      <c r="IQ11" s="4">
        <f t="shared" si="67"/>
        <v>1.2704856477338322</v>
      </c>
      <c r="IR11" s="4">
        <f t="shared" si="68"/>
        <v>1.3391605476113366</v>
      </c>
      <c r="IS11" s="1">
        <f t="shared" si="69"/>
        <v>10.397922011716362</v>
      </c>
      <c r="IT11" s="1">
        <f t="shared" si="70"/>
        <v>7.7882758163711943</v>
      </c>
      <c r="IV11" s="185">
        <v>0.39245370370370369</v>
      </c>
      <c r="IW11" s="464">
        <f t="shared" si="71"/>
        <v>45305.392453703702</v>
      </c>
      <c r="IX11" s="142" t="s">
        <v>326</v>
      </c>
      <c r="IY11" s="142">
        <v>7.0000000000000001E-3</v>
      </c>
      <c r="IZ11" s="142">
        <v>3.7999999999999999E-2</v>
      </c>
      <c r="JA11" s="142">
        <v>3.7999999999999999E-2</v>
      </c>
      <c r="JB11" s="274">
        <v>49.6</v>
      </c>
      <c r="JC11" s="274">
        <v>47.976480537683486</v>
      </c>
      <c r="JD11" s="142">
        <f t="shared" si="166"/>
        <v>1262.5389615179865</v>
      </c>
      <c r="JE11" s="142">
        <f t="shared" si="167"/>
        <v>8.8377727306259057</v>
      </c>
      <c r="JF11" s="4">
        <f t="shared" si="72"/>
        <v>1.2301661676329099</v>
      </c>
      <c r="JG11" s="4">
        <f t="shared" si="73"/>
        <v>1.2966616361536079</v>
      </c>
      <c r="JH11" s="1">
        <f t="shared" si="74"/>
        <v>10.067938898258816</v>
      </c>
      <c r="JI11" s="1">
        <f t="shared" si="75"/>
        <v>7.5411110944722974</v>
      </c>
      <c r="JK11">
        <v>9.1020736625645817</v>
      </c>
      <c r="JL11">
        <f t="shared" si="168"/>
        <v>10.397922011716362</v>
      </c>
      <c r="JM11">
        <f t="shared" si="169"/>
        <v>7.5411110944722974</v>
      </c>
      <c r="JN11">
        <v>10.369028970906903</v>
      </c>
      <c r="JO11">
        <v>7.7666342835010527</v>
      </c>
      <c r="JP11">
        <f t="shared" si="170"/>
        <v>2.8893040809458981E-2</v>
      </c>
      <c r="JQ11">
        <f t="shared" si="171"/>
        <v>0.22552318902875523</v>
      </c>
      <c r="JU11" s="281">
        <v>0.51098379629629631</v>
      </c>
      <c r="JV11" s="464">
        <f t="shared" si="76"/>
        <v>45305.510983796295</v>
      </c>
      <c r="JW11" s="282" t="s">
        <v>327</v>
      </c>
      <c r="JX11" s="282">
        <v>2.5000000000000001E-2</v>
      </c>
      <c r="JY11" s="282">
        <v>0.1</v>
      </c>
      <c r="JZ11" s="282">
        <v>0.1</v>
      </c>
      <c r="KA11" s="282">
        <v>33.4</v>
      </c>
      <c r="KB11" s="282">
        <v>24.387420039133133</v>
      </c>
      <c r="KC11" s="282">
        <f t="shared" si="77"/>
        <v>243.87420039133133</v>
      </c>
      <c r="KD11" s="282">
        <f t="shared" si="78"/>
        <v>6.0968550097832832</v>
      </c>
      <c r="KE11" s="4">
        <f t="shared" si="79"/>
        <v>0.24145960434785277</v>
      </c>
      <c r="KF11" s="4">
        <f t="shared" si="80"/>
        <v>0.24633757615285992</v>
      </c>
      <c r="KG11" s="1">
        <f t="shared" si="81"/>
        <v>6.3383146141311357</v>
      </c>
      <c r="KH11" s="1">
        <f t="shared" si="82"/>
        <v>5.8505174336304231</v>
      </c>
      <c r="KJ11" s="281">
        <v>0.51098379629629631</v>
      </c>
      <c r="KK11" s="464">
        <f t="shared" si="83"/>
        <v>45305.510983796295</v>
      </c>
      <c r="KL11" s="282" t="s">
        <v>327</v>
      </c>
      <c r="KM11" s="282">
        <v>2.5000000000000001E-2</v>
      </c>
      <c r="KN11" s="282">
        <v>0.1</v>
      </c>
      <c r="KO11" s="282">
        <v>0.1</v>
      </c>
      <c r="KP11" s="282">
        <v>33.4</v>
      </c>
      <c r="KQ11" s="282">
        <v>29.268643113465039</v>
      </c>
      <c r="KR11" s="282">
        <f t="shared" si="84"/>
        <v>292.68643113465038</v>
      </c>
      <c r="KS11" s="282">
        <f t="shared" si="85"/>
        <v>7.3171607783662598</v>
      </c>
      <c r="KT11" s="4">
        <f t="shared" si="86"/>
        <v>0.28978854567787166</v>
      </c>
      <c r="KU11" s="4">
        <f t="shared" si="87"/>
        <v>0.29564285973197008</v>
      </c>
      <c r="KV11" s="1">
        <f t="shared" si="88"/>
        <v>7.6069493240441313</v>
      </c>
      <c r="KW11" s="1">
        <f t="shared" si="89"/>
        <v>7.0215179186342898</v>
      </c>
      <c r="KY11">
        <v>6.7552919030308107</v>
      </c>
      <c r="KZ11">
        <f t="shared" si="172"/>
        <v>7.6069493240441313</v>
      </c>
      <c r="LA11">
        <f t="shared" si="173"/>
        <v>5.8505174336304231</v>
      </c>
      <c r="LB11">
        <v>7.0228282160221296</v>
      </c>
      <c r="LC11">
        <v>6.4823508160396672</v>
      </c>
      <c r="LD11">
        <f t="shared" si="174"/>
        <v>0.58412110802200168</v>
      </c>
      <c r="LE11">
        <f t="shared" si="175"/>
        <v>0.63183338240924414</v>
      </c>
      <c r="LI11" s="187">
        <v>0.51098379629629631</v>
      </c>
      <c r="LJ11" s="464">
        <f t="shared" si="90"/>
        <v>45305.510983796295</v>
      </c>
      <c r="LK11" s="144" t="s">
        <v>328</v>
      </c>
      <c r="LL11" s="144">
        <v>5.0999999999999997E-2</v>
      </c>
      <c r="LM11" s="144">
        <v>0.247</v>
      </c>
      <c r="LN11" s="144">
        <v>0.247</v>
      </c>
      <c r="LO11" s="144">
        <v>80</v>
      </c>
      <c r="LP11" s="144">
        <v>64.966682151344514</v>
      </c>
      <c r="LQ11" s="144">
        <f t="shared" si="176"/>
        <v>263.02300466131385</v>
      </c>
      <c r="LR11" s="144">
        <f t="shared" si="177"/>
        <v>13.414173237727006</v>
      </c>
      <c r="LS11" s="4">
        <f t="shared" si="91"/>
        <v>0.26196242802961495</v>
      </c>
      <c r="LT11" s="4">
        <f t="shared" si="92"/>
        <v>0.26409220386725413</v>
      </c>
      <c r="LU11" s="1">
        <f t="shared" si="93"/>
        <v>13.676135665756622</v>
      </c>
      <c r="LV11" s="1">
        <f t="shared" si="94"/>
        <v>13.150081033859752</v>
      </c>
      <c r="LX11" s="187">
        <v>0.51098379629629631</v>
      </c>
      <c r="LY11" s="464">
        <f t="shared" si="95"/>
        <v>45305.510983796295</v>
      </c>
      <c r="LZ11" s="144" t="s">
        <v>328</v>
      </c>
      <c r="MA11" s="144">
        <v>5.0999999999999997E-2</v>
      </c>
      <c r="MB11" s="144">
        <v>0.247</v>
      </c>
      <c r="MC11" s="144">
        <v>0.247</v>
      </c>
      <c r="MD11" s="229">
        <v>80</v>
      </c>
      <c r="ME11" s="144">
        <v>74.122290469746986</v>
      </c>
      <c r="MF11" s="144">
        <f t="shared" si="178"/>
        <v>300.09024481678944</v>
      </c>
      <c r="MG11" s="144">
        <f t="shared" si="179"/>
        <v>15.304602485656261</v>
      </c>
      <c r="MH11" s="4">
        <f t="shared" si="96"/>
        <v>0.29888020350704431</v>
      </c>
      <c r="MI11" s="4">
        <f t="shared" si="97"/>
        <v>0.30131012386076012</v>
      </c>
      <c r="MJ11" s="1">
        <f t="shared" si="98"/>
        <v>15.603482689163306</v>
      </c>
      <c r="MK11" s="1">
        <f t="shared" si="99"/>
        <v>15.0032923617955</v>
      </c>
      <c r="MM11">
        <v>14.447159534934148</v>
      </c>
      <c r="MN11">
        <f t="shared" si="180"/>
        <v>15.603482689163306</v>
      </c>
      <c r="MO11">
        <f t="shared" si="181"/>
        <v>13.150081033859752</v>
      </c>
      <c r="MP11">
        <v>14.729294924333953</v>
      </c>
      <c r="MQ11">
        <v>14.162730361880685</v>
      </c>
      <c r="MR11">
        <f t="shared" si="182"/>
        <v>0.87418776482935279</v>
      </c>
      <c r="MS11">
        <f t="shared" si="183"/>
        <v>1.0126493280209328</v>
      </c>
      <c r="MW11" s="188">
        <v>0.53081018518518519</v>
      </c>
      <c r="MX11" s="464">
        <f t="shared" si="100"/>
        <v>45305.530810185184</v>
      </c>
      <c r="MY11" s="145" t="s">
        <v>329</v>
      </c>
      <c r="MZ11" s="145">
        <v>4.0000000000000001E-3</v>
      </c>
      <c r="NA11" s="145">
        <v>2.7E-2</v>
      </c>
      <c r="NB11" s="145">
        <v>2.7E-2</v>
      </c>
      <c r="NC11" s="145">
        <v>20.6</v>
      </c>
      <c r="ND11" s="145">
        <v>15.356805593466959</v>
      </c>
      <c r="NE11" s="145">
        <f t="shared" si="101"/>
        <v>568.77057753581335</v>
      </c>
      <c r="NF11" s="145">
        <f t="shared" si="184"/>
        <v>2.2750823101432536</v>
      </c>
      <c r="NG11" s="4">
        <f t="shared" si="102"/>
        <v>0.54845734262381995</v>
      </c>
      <c r="NH11" s="4">
        <f t="shared" si="103"/>
        <v>0.59064636897949852</v>
      </c>
      <c r="NI11" s="1">
        <f t="shared" si="104"/>
        <v>2.8235396527670735</v>
      </c>
      <c r="NJ11" s="1">
        <f t="shared" si="105"/>
        <v>1.6844359411637551</v>
      </c>
      <c r="NL11" s="188">
        <v>0.53081018518518519</v>
      </c>
      <c r="NM11" s="464">
        <f t="shared" si="106"/>
        <v>45305.530810185184</v>
      </c>
      <c r="NN11" s="145" t="s">
        <v>329</v>
      </c>
      <c r="NO11" s="145">
        <v>4.0000000000000001E-3</v>
      </c>
      <c r="NP11" s="145">
        <v>2.7E-2</v>
      </c>
      <c r="NQ11" s="145">
        <v>2.7E-2</v>
      </c>
      <c r="NR11" s="145">
        <v>20.6</v>
      </c>
      <c r="NS11" s="145">
        <v>18.069210972335132</v>
      </c>
      <c r="NT11" s="145">
        <f t="shared" si="107"/>
        <v>669.23003601241226</v>
      </c>
      <c r="NU11" s="145">
        <f t="shared" si="185"/>
        <v>2.6769201440496491</v>
      </c>
      <c r="NV11" s="4">
        <f t="shared" si="108"/>
        <v>0.64532896329768319</v>
      </c>
      <c r="NW11" s="4">
        <f t="shared" si="109"/>
        <v>0.69496965278212042</v>
      </c>
      <c r="NX11" s="1">
        <f t="shared" si="110"/>
        <v>3.3222491073473321</v>
      </c>
      <c r="NY11" s="1">
        <f t="shared" si="111"/>
        <v>1.9819504912675288</v>
      </c>
      <c r="OA11">
        <v>2.4690000124628027</v>
      </c>
      <c r="OB11">
        <f t="shared" si="186"/>
        <v>3.3222491073473321</v>
      </c>
      <c r="OC11">
        <f t="shared" si="187"/>
        <v>1.6844359411637551</v>
      </c>
      <c r="OD11">
        <v>3.0642053726100853</v>
      </c>
      <c r="OE11">
        <v>1.8280096246118829</v>
      </c>
      <c r="OF11">
        <f t="shared" si="188"/>
        <v>0.25804373473724684</v>
      </c>
      <c r="OG11">
        <f t="shared" si="189"/>
        <v>0.14357368344812782</v>
      </c>
      <c r="OK11" s="189">
        <v>0.53862268518518519</v>
      </c>
      <c r="OL11" s="464">
        <f t="shared" si="112"/>
        <v>45305.538622685184</v>
      </c>
      <c r="OM11" s="139" t="s">
        <v>330</v>
      </c>
      <c r="ON11" s="139">
        <v>5.0000000000000001E-3</v>
      </c>
      <c r="OO11" s="139">
        <v>7.0000000000000001E-3</v>
      </c>
      <c r="OP11" s="139">
        <v>7.0000000000000001E-3</v>
      </c>
      <c r="OQ11" s="139">
        <v>5.5</v>
      </c>
      <c r="OR11" s="139">
        <v>4.3043448626882768</v>
      </c>
      <c r="OS11" s="139">
        <f t="shared" si="190"/>
        <v>614.90640895546812</v>
      </c>
      <c r="OT11" s="139">
        <f t="shared" si="191"/>
        <v>3.0745320447773405</v>
      </c>
      <c r="OU11" s="4">
        <f t="shared" si="113"/>
        <v>0.5380431078360346</v>
      </c>
      <c r="OV11" s="4">
        <f t="shared" si="114"/>
        <v>0.71739081044804609</v>
      </c>
      <c r="OW11" s="1">
        <f t="shared" si="115"/>
        <v>3.6125751526133749</v>
      </c>
      <c r="OX11" s="1">
        <f t="shared" si="116"/>
        <v>2.3571412343292946</v>
      </c>
      <c r="OZ11" s="189">
        <v>0.53862268518518519</v>
      </c>
      <c r="PA11" s="464">
        <f t="shared" si="117"/>
        <v>45305.538622685184</v>
      </c>
      <c r="PB11" s="139" t="s">
        <v>330</v>
      </c>
      <c r="PC11" s="139">
        <v>5.0000000000000001E-3</v>
      </c>
      <c r="PD11" s="139">
        <v>7.0000000000000001E-3</v>
      </c>
      <c r="PE11" s="139">
        <v>7.0000000000000001E-3</v>
      </c>
      <c r="PF11" s="139">
        <v>5.5</v>
      </c>
      <c r="PG11" s="139">
        <v>4.9559236172715044</v>
      </c>
      <c r="PH11" s="139">
        <f t="shared" si="192"/>
        <v>707.98908818164352</v>
      </c>
      <c r="PI11" s="139">
        <f t="shared" si="193"/>
        <v>3.5399454409082178</v>
      </c>
      <c r="PJ11" s="4">
        <f t="shared" si="118"/>
        <v>0.61949045215893805</v>
      </c>
      <c r="PK11" s="4">
        <f t="shared" si="119"/>
        <v>0.8259872695452507</v>
      </c>
      <c r="PL11" s="1">
        <f t="shared" si="120"/>
        <v>4.1594358930671556</v>
      </c>
      <c r="PM11" s="1">
        <f t="shared" si="121"/>
        <v>2.7139581713629672</v>
      </c>
      <c r="PO11">
        <v>3.2947772312141654</v>
      </c>
      <c r="PP11">
        <f t="shared" si="194"/>
        <v>4.1594358930671556</v>
      </c>
      <c r="PQ11">
        <f t="shared" si="195"/>
        <v>2.3571412343292946</v>
      </c>
      <c r="PR11">
        <v>3.8713632466766446</v>
      </c>
      <c r="PS11">
        <v>2.5259958772641937</v>
      </c>
      <c r="PT11">
        <f t="shared" si="196"/>
        <v>0.288072646390511</v>
      </c>
      <c r="PU11">
        <f t="shared" si="197"/>
        <v>0.16885464293489916</v>
      </c>
    </row>
    <row r="12" spans="1:437" x14ac:dyDescent="0.25">
      <c r="A12" s="233">
        <v>0.34062500000000001</v>
      </c>
      <c r="B12" s="464">
        <f t="shared" si="0"/>
        <v>45305.340624999997</v>
      </c>
      <c r="C12" s="234" t="s">
        <v>311</v>
      </c>
      <c r="D12" s="234">
        <v>1.4E-2</v>
      </c>
      <c r="E12" s="234">
        <v>5.6000000000000001E-2</v>
      </c>
      <c r="F12" s="234">
        <v>5.6000000000000001E-2</v>
      </c>
      <c r="G12" s="252">
        <v>176.3</v>
      </c>
      <c r="H12" s="254">
        <v>172.12098605524426</v>
      </c>
      <c r="I12" s="234">
        <f t="shared" si="1"/>
        <v>3073.5890367007901</v>
      </c>
      <c r="J12" s="234">
        <f t="shared" si="2"/>
        <v>43.030246513811065</v>
      </c>
      <c r="K12" s="4">
        <f t="shared" si="3"/>
        <v>3.019666422021829</v>
      </c>
      <c r="L12" s="4">
        <f t="shared" si="4"/>
        <v>3.1294724737317137</v>
      </c>
      <c r="M12" s="1">
        <f t="shared" si="5"/>
        <v>46.049912935832893</v>
      </c>
      <c r="N12" s="1">
        <f t="shared" si="6"/>
        <v>39.900774040079348</v>
      </c>
      <c r="P12" s="233">
        <v>0.34062500000000001</v>
      </c>
      <c r="Q12" s="464">
        <f t="shared" si="7"/>
        <v>45305.340624999997</v>
      </c>
      <c r="R12" s="234" t="s">
        <v>311</v>
      </c>
      <c r="S12" s="234">
        <v>1.4E-2</v>
      </c>
      <c r="T12" s="234">
        <v>5.6000000000000001E-2</v>
      </c>
      <c r="U12" s="234">
        <v>5.6000000000000001E-2</v>
      </c>
      <c r="V12" s="252">
        <v>176.3</v>
      </c>
      <c r="W12" s="254">
        <v>155.08204339638451</v>
      </c>
      <c r="X12" s="234">
        <f t="shared" si="8"/>
        <v>2769.3222035068661</v>
      </c>
      <c r="Y12" s="234">
        <f t="shared" si="9"/>
        <v>38.770510849096127</v>
      </c>
      <c r="Z12" s="4">
        <f t="shared" si="10"/>
        <v>2.7207376034453423</v>
      </c>
      <c r="AA12" s="4">
        <f t="shared" si="11"/>
        <v>2.8196735162979003</v>
      </c>
      <c r="AB12" s="1">
        <f t="shared" si="12"/>
        <v>41.49124845254147</v>
      </c>
      <c r="AC12" s="1">
        <f t="shared" si="13"/>
        <v>35.95083733279823</v>
      </c>
      <c r="AE12">
        <v>41.41695226113891</v>
      </c>
      <c r="AF12">
        <f t="shared" si="14"/>
        <v>46.049912935832893</v>
      </c>
      <c r="AG12">
        <f t="shared" si="15"/>
        <v>35.95083733279823</v>
      </c>
      <c r="AH12">
        <v>44.323405051394275</v>
      </c>
      <c r="AI12">
        <v>38.404810278510624</v>
      </c>
      <c r="AJ12">
        <f t="shared" si="122"/>
        <v>1.7265078844386181</v>
      </c>
      <c r="AK12">
        <f t="shared" si="123"/>
        <v>2.453972945712394</v>
      </c>
      <c r="AO12" s="261">
        <v>0.34292824074074074</v>
      </c>
      <c r="AP12" s="464">
        <f t="shared" si="16"/>
        <v>45305.342928240738</v>
      </c>
      <c r="AQ12" s="236" t="s">
        <v>321</v>
      </c>
      <c r="AR12" s="236">
        <v>6.0000000000000001E-3</v>
      </c>
      <c r="AS12" s="236">
        <v>4.5999999999999999E-2</v>
      </c>
      <c r="AT12" s="236">
        <v>0.05</v>
      </c>
      <c r="AU12" s="241">
        <v>197.2</v>
      </c>
      <c r="AV12" s="241">
        <v>196.35691048199956</v>
      </c>
      <c r="AW12" s="236">
        <f t="shared" si="17"/>
        <v>3927.1382096399911</v>
      </c>
      <c r="AX12" s="236">
        <f t="shared" si="18"/>
        <v>23.562829257839947</v>
      </c>
      <c r="AY12" s="4">
        <f t="shared" si="19"/>
        <v>3.8501354996470503</v>
      </c>
      <c r="AZ12" s="4">
        <f t="shared" si="20"/>
        <v>4.0072838873877457</v>
      </c>
      <c r="BA12" s="1">
        <f t="shared" si="124"/>
        <v>27.412964757486996</v>
      </c>
      <c r="BB12" s="1">
        <f t="shared" si="125"/>
        <v>19.555545370452201</v>
      </c>
      <c r="BD12" s="261">
        <v>0.34292824074074074</v>
      </c>
      <c r="BE12" s="464">
        <f t="shared" si="21"/>
        <v>45305.342928240738</v>
      </c>
      <c r="BF12" s="236" t="s">
        <v>321</v>
      </c>
      <c r="BG12" s="236">
        <v>6.0000000000000001E-3</v>
      </c>
      <c r="BH12" s="236">
        <v>4.5999999999999999E-2</v>
      </c>
      <c r="BI12" s="236">
        <v>0.05</v>
      </c>
      <c r="BJ12" s="241">
        <v>197.2</v>
      </c>
      <c r="BK12" s="241">
        <v>183.35192301716319</v>
      </c>
      <c r="BL12" s="236">
        <f t="shared" si="22"/>
        <v>3667.0384603432635</v>
      </c>
      <c r="BM12" s="236">
        <f t="shared" si="23"/>
        <v>22.002230762059583</v>
      </c>
      <c r="BN12" s="4">
        <f t="shared" si="24"/>
        <v>3.5951357454345723</v>
      </c>
      <c r="BO12" s="4">
        <f t="shared" si="25"/>
        <v>3.741875979942106</v>
      </c>
      <c r="BP12" s="1">
        <f t="shared" si="126"/>
        <v>25.597366507494154</v>
      </c>
      <c r="BQ12" s="1">
        <f t="shared" si="127"/>
        <v>18.260354782117478</v>
      </c>
      <c r="BS12">
        <v>22.857668753304512</v>
      </c>
      <c r="BT12">
        <f t="shared" si="128"/>
        <v>27.412964757486996</v>
      </c>
      <c r="BU12">
        <f t="shared" si="129"/>
        <v>18.260354782117478</v>
      </c>
      <c r="BV12">
        <v>26.59258194828891</v>
      </c>
      <c r="BW12">
        <v>18.970310121790138</v>
      </c>
      <c r="BX12">
        <f t="shared" si="130"/>
        <v>0.8203828091980867</v>
      </c>
      <c r="BY12">
        <f t="shared" si="131"/>
        <v>0.70995533967266056</v>
      </c>
      <c r="CC12" s="906">
        <v>0.34645833333333331</v>
      </c>
      <c r="CD12" s="901">
        <f t="shared" si="26"/>
        <v>45305.346458333333</v>
      </c>
      <c r="CE12" s="907" t="s">
        <v>322</v>
      </c>
      <c r="CF12" s="907">
        <v>7.0000000000000001E-3</v>
      </c>
      <c r="CG12" s="907">
        <v>2.7E-2</v>
      </c>
      <c r="CH12" s="907">
        <v>2.7E-2</v>
      </c>
      <c r="CI12" s="902">
        <v>57</v>
      </c>
      <c r="CJ12" s="902">
        <v>50.374640915055522</v>
      </c>
      <c r="CK12" s="907">
        <f t="shared" si="132"/>
        <v>1865.7274412983527</v>
      </c>
      <c r="CL12" s="237">
        <f t="shared" si="133"/>
        <v>13.060092089088469</v>
      </c>
      <c r="CM12" s="4">
        <f t="shared" si="27"/>
        <v>1.79909431839484</v>
      </c>
      <c r="CN12" s="4">
        <f t="shared" si="28"/>
        <v>1.9374861890405972</v>
      </c>
      <c r="CO12" s="1">
        <f t="shared" si="29"/>
        <v>14.859186407483309</v>
      </c>
      <c r="CP12" s="1">
        <f t="shared" si="30"/>
        <v>11.122605900047873</v>
      </c>
      <c r="CR12" s="906">
        <v>0.34645833333333331</v>
      </c>
      <c r="CS12" s="901">
        <f t="shared" si="31"/>
        <v>45305.346458333333</v>
      </c>
      <c r="CT12" s="907" t="s">
        <v>322</v>
      </c>
      <c r="CU12" s="907">
        <v>7.0000000000000001E-3</v>
      </c>
      <c r="CV12" s="907">
        <v>2.7E-2</v>
      </c>
      <c r="CW12" s="907">
        <v>2.7E-2</v>
      </c>
      <c r="CX12" s="902">
        <v>57</v>
      </c>
      <c r="CY12" s="902">
        <v>40.51557001076057</v>
      </c>
      <c r="CZ12" s="907">
        <f t="shared" si="134"/>
        <v>1500.5766670652063</v>
      </c>
      <c r="DA12" s="237">
        <f t="shared" si="135"/>
        <v>10.504036669456443</v>
      </c>
      <c r="DB12" s="4">
        <f t="shared" si="32"/>
        <v>1.4469846432414488</v>
      </c>
      <c r="DC12" s="4">
        <f t="shared" si="33"/>
        <v>1.5582911542600222</v>
      </c>
      <c r="DD12" s="1">
        <f t="shared" si="34"/>
        <v>11.951021312697891</v>
      </c>
      <c r="DE12" s="1">
        <f t="shared" si="35"/>
        <v>8.9457455151964211</v>
      </c>
      <c r="DG12">
        <v>11.802058092921106</v>
      </c>
      <c r="DH12">
        <f t="shared" si="136"/>
        <v>14.859186407483309</v>
      </c>
      <c r="DI12">
        <f t="shared" si="137"/>
        <v>8.9457455151964211</v>
      </c>
      <c r="DJ12">
        <v>13.427851809803094</v>
      </c>
      <c r="DK12">
        <v>10.051203320894349</v>
      </c>
      <c r="DL12">
        <f t="shared" si="138"/>
        <v>1.4313345976802143</v>
      </c>
      <c r="DM12">
        <f t="shared" si="139"/>
        <v>1.1054578056979274</v>
      </c>
      <c r="DQ12" s="908">
        <v>0.3510300925925926</v>
      </c>
      <c r="DR12" s="904">
        <f t="shared" si="36"/>
        <v>45305.351030092592</v>
      </c>
      <c r="DS12" s="909" t="s">
        <v>323</v>
      </c>
      <c r="DT12" s="909">
        <v>6.0000000000000001E-3</v>
      </c>
      <c r="DU12" s="909">
        <v>2.1999999999999999E-2</v>
      </c>
      <c r="DV12" s="909">
        <v>2.1999999999999999E-2</v>
      </c>
      <c r="DW12" s="905">
        <v>61</v>
      </c>
      <c r="DX12" s="905">
        <v>60.37635008537513</v>
      </c>
      <c r="DY12" s="909">
        <f t="shared" si="140"/>
        <v>2744.3795493352332</v>
      </c>
      <c r="DZ12" s="238">
        <f t="shared" si="141"/>
        <v>16.466277296011398</v>
      </c>
      <c r="EA12" s="4">
        <f t="shared" si="37"/>
        <v>2.6250586993641361</v>
      </c>
      <c r="EB12" s="4">
        <f t="shared" si="38"/>
        <v>2.8750642897797682</v>
      </c>
      <c r="EC12" s="1">
        <f t="shared" si="39"/>
        <v>19.091335995375534</v>
      </c>
      <c r="ED12" s="1">
        <f t="shared" si="40"/>
        <v>13.59121300623163</v>
      </c>
      <c r="EF12" s="908">
        <v>0.3510300925925926</v>
      </c>
      <c r="EG12" s="904">
        <f t="shared" si="41"/>
        <v>45305.351030092592</v>
      </c>
      <c r="EH12" s="909" t="s">
        <v>323</v>
      </c>
      <c r="EI12" s="909">
        <v>6.0000000000000001E-3</v>
      </c>
      <c r="EJ12" s="909">
        <v>2.1999999999999999E-2</v>
      </c>
      <c r="EK12" s="909">
        <v>2.1999999999999999E-2</v>
      </c>
      <c r="EL12" s="905">
        <v>61</v>
      </c>
      <c r="EM12" s="905">
        <v>60.248988776303406</v>
      </c>
      <c r="EN12" s="909">
        <f t="shared" si="142"/>
        <v>2738.5903989228823</v>
      </c>
      <c r="EO12" s="238">
        <f t="shared" si="143"/>
        <v>16.431542393537296</v>
      </c>
      <c r="EP12" s="4">
        <f t="shared" si="42"/>
        <v>2.6195212511436266</v>
      </c>
      <c r="EQ12" s="4">
        <f t="shared" si="43"/>
        <v>2.8689994655382578</v>
      </c>
      <c r="ER12" s="1">
        <f t="shared" si="44"/>
        <v>19.051063644680923</v>
      </c>
      <c r="ES12" s="1">
        <f t="shared" si="45"/>
        <v>13.562542927999038</v>
      </c>
      <c r="EU12">
        <v>16.633829837601784</v>
      </c>
      <c r="EV12">
        <f t="shared" si="144"/>
        <v>19.091335995375534</v>
      </c>
      <c r="EW12">
        <f t="shared" si="145"/>
        <v>13.562542927999038</v>
      </c>
      <c r="EX12">
        <v>19.285599811712213</v>
      </c>
      <c r="EY12">
        <v>13.729510342147504</v>
      </c>
      <c r="EZ12">
        <f t="shared" si="146"/>
        <v>-0.19426381633667944</v>
      </c>
      <c r="FA12">
        <f t="shared" si="147"/>
        <v>0.16696741414846628</v>
      </c>
      <c r="FE12" s="240">
        <v>0.35490740740740739</v>
      </c>
      <c r="FF12" s="464">
        <f t="shared" si="46"/>
        <v>45305.354907407411</v>
      </c>
      <c r="FG12" s="239" t="s">
        <v>324</v>
      </c>
      <c r="FH12" s="239">
        <v>7.0000000000000001E-3</v>
      </c>
      <c r="FI12" s="239">
        <v>1.7999999999999999E-2</v>
      </c>
      <c r="FJ12" s="239">
        <v>1.7999999999999999E-2</v>
      </c>
      <c r="FK12" s="247">
        <v>72.8</v>
      </c>
      <c r="FL12" s="247">
        <v>72.622662858915206</v>
      </c>
      <c r="FM12" s="239">
        <f t="shared" si="148"/>
        <v>4034.5923810508452</v>
      </c>
      <c r="FN12" s="239">
        <f t="shared" si="149"/>
        <v>28.242146667355918</v>
      </c>
      <c r="FO12" s="4">
        <f t="shared" si="47"/>
        <v>3.8222454136271162</v>
      </c>
      <c r="FP12" s="4">
        <f t="shared" si="48"/>
        <v>4.2719213446420721</v>
      </c>
      <c r="FQ12" s="1">
        <f t="shared" si="49"/>
        <v>32.064392080983033</v>
      </c>
      <c r="FR12" s="1">
        <f t="shared" si="50"/>
        <v>23.970225322713844</v>
      </c>
      <c r="FT12" s="240">
        <v>0.35490740740740739</v>
      </c>
      <c r="FU12" s="464">
        <f t="shared" si="51"/>
        <v>45305.354907407411</v>
      </c>
      <c r="FV12" s="239" t="s">
        <v>324</v>
      </c>
      <c r="FW12" s="239">
        <v>7.0000000000000001E-3</v>
      </c>
      <c r="FX12" s="239">
        <v>1.7999999999999999E-2</v>
      </c>
      <c r="FY12" s="239">
        <v>1.7999999999999999E-2</v>
      </c>
      <c r="FZ12" s="247">
        <v>72.8</v>
      </c>
      <c r="GA12" s="247">
        <v>67.919017335295592</v>
      </c>
      <c r="GB12" s="239">
        <f t="shared" si="150"/>
        <v>3773.2787408497552</v>
      </c>
      <c r="GC12" s="239">
        <f t="shared" si="151"/>
        <v>26.412951185948288</v>
      </c>
      <c r="GD12" s="4">
        <f t="shared" si="52"/>
        <v>3.5746851229102945</v>
      </c>
      <c r="GE12" s="4">
        <f t="shared" si="53"/>
        <v>3.9952363138409179</v>
      </c>
      <c r="GF12" s="1">
        <f t="shared" si="54"/>
        <v>29.987636308858583</v>
      </c>
      <c r="GG12" s="1">
        <f t="shared" si="55"/>
        <v>22.417714872107368</v>
      </c>
      <c r="GI12">
        <v>27.692445407441522</v>
      </c>
      <c r="GJ12">
        <f t="shared" si="152"/>
        <v>32.064392080983033</v>
      </c>
      <c r="GK12">
        <f t="shared" si="153"/>
        <v>22.417714872107368</v>
      </c>
      <c r="GL12">
        <v>31.440295161832104</v>
      </c>
      <c r="GM12">
        <v>23.503672152534399</v>
      </c>
      <c r="GN12">
        <f t="shared" si="154"/>
        <v>0.62409691915092935</v>
      </c>
      <c r="GO12">
        <f t="shared" si="155"/>
        <v>1.0859572804270314</v>
      </c>
      <c r="GS12" s="184">
        <v>0.36215277777777777</v>
      </c>
      <c r="GT12" s="464">
        <f t="shared" si="56"/>
        <v>45305.36215277778</v>
      </c>
      <c r="GU12" s="141" t="s">
        <v>325</v>
      </c>
      <c r="GV12" s="141">
        <v>6.0000000000000001E-3</v>
      </c>
      <c r="GW12" s="141">
        <v>2.9000000000000001E-2</v>
      </c>
      <c r="GX12" s="141">
        <v>2.9000000000000001E-2</v>
      </c>
      <c r="GY12" s="249">
        <v>41.4</v>
      </c>
      <c r="GZ12" s="249">
        <v>39.612082379984948</v>
      </c>
      <c r="HA12" s="141">
        <f t="shared" si="156"/>
        <v>1365.9338751718947</v>
      </c>
      <c r="HB12" s="141">
        <f t="shared" si="157"/>
        <v>8.1956032510313683</v>
      </c>
      <c r="HC12" s="4">
        <f t="shared" si="57"/>
        <v>1.3204027459994983</v>
      </c>
      <c r="HD12" s="4">
        <f t="shared" si="58"/>
        <v>1.4147172278566051</v>
      </c>
      <c r="HE12" s="1">
        <f t="shared" si="59"/>
        <v>9.5160059970308666</v>
      </c>
      <c r="HF12" s="1">
        <f t="shared" si="60"/>
        <v>6.7808860231747632</v>
      </c>
      <c r="HH12" s="184">
        <v>0.36215277777777777</v>
      </c>
      <c r="HI12" s="464">
        <f t="shared" si="61"/>
        <v>45305.36215277778</v>
      </c>
      <c r="HJ12" s="141" t="s">
        <v>325</v>
      </c>
      <c r="HK12" s="141">
        <v>6.0000000000000001E-3</v>
      </c>
      <c r="HL12" s="141">
        <v>2.9000000000000001E-2</v>
      </c>
      <c r="HM12" s="141">
        <v>2.9000000000000001E-2</v>
      </c>
      <c r="HN12" s="249">
        <v>41.4</v>
      </c>
      <c r="HO12" s="249">
        <v>34.200469392124624</v>
      </c>
      <c r="HP12" s="141">
        <f t="shared" si="158"/>
        <v>1179.3265307629181</v>
      </c>
      <c r="HQ12" s="141">
        <f t="shared" si="159"/>
        <v>7.0759591845775089</v>
      </c>
      <c r="HR12" s="4">
        <f t="shared" si="62"/>
        <v>1.140015646404154</v>
      </c>
      <c r="HS12" s="4">
        <f t="shared" si="63"/>
        <v>1.2214453354330224</v>
      </c>
      <c r="HT12" s="1">
        <f t="shared" si="64"/>
        <v>8.2159748309816631</v>
      </c>
      <c r="HU12" s="1">
        <f t="shared" si="65"/>
        <v>5.854513849144487</v>
      </c>
      <c r="HW12">
        <v>7.762994975858752</v>
      </c>
      <c r="HX12">
        <f t="shared" si="160"/>
        <v>9.5160059970308666</v>
      </c>
      <c r="HY12">
        <f t="shared" si="161"/>
        <v>5.854513849144487</v>
      </c>
      <c r="HZ12">
        <v>9.0136997219693278</v>
      </c>
      <c r="IA12">
        <v>6.4229541764545628</v>
      </c>
      <c r="IB12">
        <f t="shared" si="162"/>
        <v>0.5023062750615388</v>
      </c>
      <c r="IC12">
        <f t="shared" si="163"/>
        <v>0.56844032731007577</v>
      </c>
      <c r="IG12" s="185">
        <v>0.3959375</v>
      </c>
      <c r="IH12" s="464">
        <f t="shared" si="66"/>
        <v>45305.395937499998</v>
      </c>
      <c r="II12" s="142" t="s">
        <v>326</v>
      </c>
      <c r="IJ12" s="142">
        <v>7.0000000000000001E-3</v>
      </c>
      <c r="IK12" s="142">
        <v>3.7999999999999999E-2</v>
      </c>
      <c r="IL12" s="142">
        <v>3.7999999999999999E-2</v>
      </c>
      <c r="IM12" s="274">
        <v>49.6</v>
      </c>
      <c r="IN12" s="274">
        <v>49.54894026161945</v>
      </c>
      <c r="IO12" s="142">
        <f t="shared" si="164"/>
        <v>1303.9194805689328</v>
      </c>
      <c r="IP12" s="142">
        <f t="shared" si="165"/>
        <v>9.1274363639825307</v>
      </c>
      <c r="IQ12" s="4">
        <f t="shared" si="67"/>
        <v>1.2704856477338322</v>
      </c>
      <c r="IR12" s="4">
        <f t="shared" si="68"/>
        <v>1.3391605476113366</v>
      </c>
      <c r="IS12" s="1">
        <f t="shared" si="69"/>
        <v>10.397922011716362</v>
      </c>
      <c r="IT12" s="1">
        <f t="shared" si="70"/>
        <v>7.7882758163711943</v>
      </c>
      <c r="IV12" s="185">
        <v>0.3959375</v>
      </c>
      <c r="IW12" s="464">
        <f t="shared" si="71"/>
        <v>45305.395937499998</v>
      </c>
      <c r="IX12" s="142" t="s">
        <v>326</v>
      </c>
      <c r="IY12" s="142">
        <v>7.0000000000000001E-3</v>
      </c>
      <c r="IZ12" s="142">
        <v>3.7999999999999999E-2</v>
      </c>
      <c r="JA12" s="142">
        <v>3.7999999999999999E-2</v>
      </c>
      <c r="JB12" s="274">
        <v>49.6</v>
      </c>
      <c r="JC12" s="274">
        <v>47.976480537683486</v>
      </c>
      <c r="JD12" s="142">
        <f t="shared" si="166"/>
        <v>1262.5389615179865</v>
      </c>
      <c r="JE12" s="142">
        <f t="shared" si="167"/>
        <v>8.8377727306259057</v>
      </c>
      <c r="JF12" s="4">
        <f t="shared" si="72"/>
        <v>1.2301661676329099</v>
      </c>
      <c r="JG12" s="4">
        <f t="shared" si="73"/>
        <v>1.2966616361536079</v>
      </c>
      <c r="JH12" s="1">
        <f t="shared" si="74"/>
        <v>10.067938898258816</v>
      </c>
      <c r="JI12" s="1">
        <f t="shared" si="75"/>
        <v>7.5411110944722974</v>
      </c>
      <c r="JK12">
        <v>9.1020736625645817</v>
      </c>
      <c r="JL12">
        <f t="shared" si="168"/>
        <v>10.397922011716362</v>
      </c>
      <c r="JM12">
        <f t="shared" si="169"/>
        <v>7.5411110944722974</v>
      </c>
      <c r="JN12">
        <v>10.369028970906903</v>
      </c>
      <c r="JO12">
        <v>7.7666342835010527</v>
      </c>
      <c r="JP12">
        <f t="shared" si="170"/>
        <v>2.8893040809458981E-2</v>
      </c>
      <c r="JQ12">
        <f t="shared" si="171"/>
        <v>0.22552318902875523</v>
      </c>
      <c r="JU12" s="281">
        <v>0.51065972222222222</v>
      </c>
      <c r="JV12" s="464">
        <f t="shared" si="76"/>
        <v>45305.510659722226</v>
      </c>
      <c r="JW12" s="282" t="s">
        <v>327</v>
      </c>
      <c r="JX12" s="282">
        <v>3.2000000000000001E-2</v>
      </c>
      <c r="JY12" s="282">
        <v>0.1</v>
      </c>
      <c r="JZ12" s="282">
        <v>0.1</v>
      </c>
      <c r="KA12" s="282">
        <v>33.4</v>
      </c>
      <c r="KB12" s="282">
        <v>24.387420039133133</v>
      </c>
      <c r="KC12" s="282">
        <f t="shared" si="77"/>
        <v>243.87420039133133</v>
      </c>
      <c r="KD12" s="282">
        <f t="shared" si="78"/>
        <v>7.8039744125226029</v>
      </c>
      <c r="KE12" s="4">
        <f t="shared" si="79"/>
        <v>0.24145960434785277</v>
      </c>
      <c r="KF12" s="4">
        <f t="shared" si="80"/>
        <v>0.24633757615285992</v>
      </c>
      <c r="KG12" s="1">
        <f t="shared" si="81"/>
        <v>8.0454340168704555</v>
      </c>
      <c r="KH12" s="1">
        <f t="shared" si="82"/>
        <v>7.5576368363697428</v>
      </c>
      <c r="KJ12" s="281">
        <v>0.51065972222222222</v>
      </c>
      <c r="KK12" s="464">
        <f t="shared" si="83"/>
        <v>45305.510659722226</v>
      </c>
      <c r="KL12" s="282" t="s">
        <v>327</v>
      </c>
      <c r="KM12" s="282">
        <v>3.2000000000000001E-2</v>
      </c>
      <c r="KN12" s="282">
        <v>0.1</v>
      </c>
      <c r="KO12" s="282">
        <v>0.1</v>
      </c>
      <c r="KP12" s="282">
        <v>33.4</v>
      </c>
      <c r="KQ12" s="282">
        <v>29.268643113465039</v>
      </c>
      <c r="KR12" s="282">
        <f t="shared" si="84"/>
        <v>292.68643113465038</v>
      </c>
      <c r="KS12" s="282">
        <f t="shared" si="85"/>
        <v>9.3659657963088119</v>
      </c>
      <c r="KT12" s="4">
        <f t="shared" si="86"/>
        <v>0.28978854567787166</v>
      </c>
      <c r="KU12" s="4">
        <f t="shared" si="87"/>
        <v>0.29564285973197008</v>
      </c>
      <c r="KV12" s="1">
        <f t="shared" si="88"/>
        <v>9.6557543419866843</v>
      </c>
      <c r="KW12" s="1">
        <f t="shared" si="89"/>
        <v>9.0703229365768419</v>
      </c>
      <c r="KY12">
        <v>8.6467736358794376</v>
      </c>
      <c r="KZ12">
        <f t="shared" si="172"/>
        <v>9.6557543419866843</v>
      </c>
      <c r="LA12">
        <f t="shared" si="173"/>
        <v>7.5576368363697428</v>
      </c>
      <c r="LB12">
        <v>8.9143099488707573</v>
      </c>
      <c r="LC12">
        <v>8.3738325488882932</v>
      </c>
      <c r="LD12">
        <f t="shared" si="174"/>
        <v>0.74144439311592691</v>
      </c>
      <c r="LE12">
        <f t="shared" si="175"/>
        <v>0.81619571251855039</v>
      </c>
      <c r="LI12" s="187">
        <v>0.51065972222222222</v>
      </c>
      <c r="LJ12" s="464">
        <f t="shared" si="90"/>
        <v>45305.510659722226</v>
      </c>
      <c r="LK12" s="144" t="s">
        <v>328</v>
      </c>
      <c r="LL12" s="144">
        <v>4.5999999999999999E-2</v>
      </c>
      <c r="LM12" s="144">
        <v>0.247</v>
      </c>
      <c r="LN12" s="144">
        <v>0.247</v>
      </c>
      <c r="LO12" s="144">
        <v>80</v>
      </c>
      <c r="LP12" s="144">
        <v>64.966682151344514</v>
      </c>
      <c r="LQ12" s="144">
        <f t="shared" si="176"/>
        <v>263.02300466131385</v>
      </c>
      <c r="LR12" s="144">
        <f t="shared" si="177"/>
        <v>12.099058214420436</v>
      </c>
      <c r="LS12" s="4">
        <f t="shared" si="91"/>
        <v>0.26196242802961495</v>
      </c>
      <c r="LT12" s="4">
        <f t="shared" si="92"/>
        <v>0.26409220386725413</v>
      </c>
      <c r="LU12" s="1">
        <f t="shared" si="93"/>
        <v>12.361020642450052</v>
      </c>
      <c r="LV12" s="1">
        <f t="shared" si="94"/>
        <v>11.834966010553183</v>
      </c>
      <c r="LX12" s="187">
        <v>0.51065972222222222</v>
      </c>
      <c r="LY12" s="464">
        <f t="shared" si="95"/>
        <v>45305.510659722226</v>
      </c>
      <c r="LZ12" s="144" t="s">
        <v>328</v>
      </c>
      <c r="MA12" s="144">
        <v>4.5999999999999999E-2</v>
      </c>
      <c r="MB12" s="144">
        <v>0.247</v>
      </c>
      <c r="MC12" s="144">
        <v>0.247</v>
      </c>
      <c r="MD12" s="229">
        <v>80</v>
      </c>
      <c r="ME12" s="144">
        <v>74.122290469746986</v>
      </c>
      <c r="MF12" s="144">
        <f t="shared" si="178"/>
        <v>300.09024481678944</v>
      </c>
      <c r="MG12" s="144">
        <f t="shared" si="179"/>
        <v>13.804151261572313</v>
      </c>
      <c r="MH12" s="4">
        <f t="shared" si="96"/>
        <v>0.29888020350704431</v>
      </c>
      <c r="MI12" s="4">
        <f t="shared" si="97"/>
        <v>0.30131012386076012</v>
      </c>
      <c r="MJ12" s="1">
        <f t="shared" si="98"/>
        <v>14.103031465079358</v>
      </c>
      <c r="MK12" s="1">
        <f t="shared" si="99"/>
        <v>13.502841137711552</v>
      </c>
      <c r="MM12">
        <v>13.030771345234722</v>
      </c>
      <c r="MN12">
        <f t="shared" si="180"/>
        <v>14.103031465079358</v>
      </c>
      <c r="MO12">
        <f t="shared" si="181"/>
        <v>11.834966010553183</v>
      </c>
      <c r="MP12">
        <v>13.312906734634527</v>
      </c>
      <c r="MQ12">
        <v>12.74634217218126</v>
      </c>
      <c r="MR12">
        <f t="shared" si="182"/>
        <v>0.79012473044483045</v>
      </c>
      <c r="MS12">
        <f t="shared" si="183"/>
        <v>0.91137616162807689</v>
      </c>
      <c r="MW12" s="188">
        <v>0.53120370370370373</v>
      </c>
      <c r="MX12" s="464">
        <f t="shared" si="100"/>
        <v>45305.5312037037</v>
      </c>
      <c r="MY12" s="145" t="s">
        <v>329</v>
      </c>
      <c r="MZ12" s="145">
        <v>2E-3</v>
      </c>
      <c r="NA12" s="145">
        <v>2.7E-2</v>
      </c>
      <c r="NB12" s="145">
        <v>2.7E-2</v>
      </c>
      <c r="NC12" s="145">
        <v>20.6</v>
      </c>
      <c r="ND12" s="145">
        <v>15.356805593466959</v>
      </c>
      <c r="NE12" s="145">
        <f t="shared" si="101"/>
        <v>568.77057753581335</v>
      </c>
      <c r="NF12" s="145">
        <f t="shared" si="184"/>
        <v>1.1375411550716268</v>
      </c>
      <c r="NG12" s="4">
        <f t="shared" si="102"/>
        <v>0.54845734262381995</v>
      </c>
      <c r="NH12" s="4">
        <f t="shared" si="103"/>
        <v>0.59064636897949852</v>
      </c>
      <c r="NI12" s="1">
        <f t="shared" si="104"/>
        <v>1.6859984976954467</v>
      </c>
      <c r="NJ12" s="1">
        <f t="shared" si="105"/>
        <v>0.54689478609212827</v>
      </c>
      <c r="NL12" s="188">
        <v>0.53120370370370373</v>
      </c>
      <c r="NM12" s="464">
        <f t="shared" si="106"/>
        <v>45305.5312037037</v>
      </c>
      <c r="NN12" s="145" t="s">
        <v>329</v>
      </c>
      <c r="NO12" s="145">
        <v>2E-3</v>
      </c>
      <c r="NP12" s="145">
        <v>2.7E-2</v>
      </c>
      <c r="NQ12" s="145">
        <v>2.7E-2</v>
      </c>
      <c r="NR12" s="145">
        <v>20.6</v>
      </c>
      <c r="NS12" s="145">
        <v>18.069210972335132</v>
      </c>
      <c r="NT12" s="145">
        <f t="shared" si="107"/>
        <v>669.23003601241226</v>
      </c>
      <c r="NU12" s="145">
        <f t="shared" si="185"/>
        <v>1.3384600720248245</v>
      </c>
      <c r="NV12" s="4">
        <f t="shared" si="108"/>
        <v>0.64532896329768319</v>
      </c>
      <c r="NW12" s="4">
        <f t="shared" si="109"/>
        <v>0.69496965278212042</v>
      </c>
      <c r="NX12" s="1">
        <f t="shared" si="110"/>
        <v>1.9837890353225078</v>
      </c>
      <c r="NY12" s="1">
        <f t="shared" si="111"/>
        <v>0.64349041924270411</v>
      </c>
      <c r="OA12">
        <v>1.2345000062314013</v>
      </c>
      <c r="OB12">
        <f t="shared" si="186"/>
        <v>1.9837890353225078</v>
      </c>
      <c r="OC12">
        <f t="shared" si="187"/>
        <v>0.54689478609212827</v>
      </c>
      <c r="OD12">
        <v>1.8297053663786842</v>
      </c>
      <c r="OE12">
        <v>0.59350961838048144</v>
      </c>
      <c r="OF12">
        <f t="shared" si="188"/>
        <v>0.15408366894382364</v>
      </c>
      <c r="OG12">
        <f t="shared" si="189"/>
        <v>4.661483228835317E-2</v>
      </c>
      <c r="OK12" s="189">
        <v>0.53942129629629632</v>
      </c>
      <c r="OL12" s="464">
        <f t="shared" si="112"/>
        <v>45305.539421296293</v>
      </c>
      <c r="OM12" s="139" t="s">
        <v>330</v>
      </c>
      <c r="ON12" s="139">
        <v>7.0000000000000001E-3</v>
      </c>
      <c r="OO12" s="139">
        <v>7.0000000000000001E-3</v>
      </c>
      <c r="OP12" s="139">
        <v>7.0000000000000001E-3</v>
      </c>
      <c r="OQ12" s="139">
        <v>5.5</v>
      </c>
      <c r="OR12" s="139">
        <v>4.3043448626882768</v>
      </c>
      <c r="OS12" s="139">
        <f t="shared" si="190"/>
        <v>614.90640895546812</v>
      </c>
      <c r="OT12" s="139">
        <f t="shared" si="191"/>
        <v>4.3043448626882768</v>
      </c>
      <c r="OU12" s="4">
        <f t="shared" si="113"/>
        <v>0.5380431078360346</v>
      </c>
      <c r="OV12" s="4">
        <f t="shared" si="114"/>
        <v>0.71739081044804609</v>
      </c>
      <c r="OW12" s="1">
        <f t="shared" si="115"/>
        <v>4.8423879705243111</v>
      </c>
      <c r="OX12" s="1">
        <f t="shared" si="116"/>
        <v>3.5869540522402308</v>
      </c>
      <c r="OZ12" s="189">
        <v>0.53942129629629632</v>
      </c>
      <c r="PA12" s="464">
        <f t="shared" si="117"/>
        <v>45305.539421296293</v>
      </c>
      <c r="PB12" s="139" t="s">
        <v>330</v>
      </c>
      <c r="PC12" s="139">
        <v>7.0000000000000001E-3</v>
      </c>
      <c r="PD12" s="139">
        <v>7.0000000000000001E-3</v>
      </c>
      <c r="PE12" s="139">
        <v>7.0000000000000001E-3</v>
      </c>
      <c r="PF12" s="139">
        <v>5.5</v>
      </c>
      <c r="PG12" s="139">
        <v>4.9559236172715044</v>
      </c>
      <c r="PH12" s="139">
        <f t="shared" si="192"/>
        <v>707.98908818164352</v>
      </c>
      <c r="PI12" s="139">
        <f t="shared" si="193"/>
        <v>4.9559236172715044</v>
      </c>
      <c r="PJ12" s="4">
        <f t="shared" si="118"/>
        <v>0.61949045215893805</v>
      </c>
      <c r="PK12" s="4">
        <f t="shared" si="119"/>
        <v>0.8259872695452507</v>
      </c>
      <c r="PL12" s="1">
        <f t="shared" si="120"/>
        <v>5.5754140694304422</v>
      </c>
      <c r="PM12" s="1">
        <f t="shared" si="121"/>
        <v>4.1299363477262538</v>
      </c>
      <c r="PO12">
        <v>4.6126881236998321</v>
      </c>
      <c r="PP12">
        <f t="shared" si="194"/>
        <v>5.5754140694304422</v>
      </c>
      <c r="PQ12">
        <f t="shared" si="195"/>
        <v>3.5869540522402308</v>
      </c>
      <c r="PR12">
        <v>5.1892741391623112</v>
      </c>
      <c r="PS12">
        <v>3.8439067697498599</v>
      </c>
      <c r="PT12">
        <f t="shared" si="196"/>
        <v>0.38613993026813098</v>
      </c>
      <c r="PU12">
        <f t="shared" si="197"/>
        <v>0.25695271750962911</v>
      </c>
    </row>
    <row r="13" spans="1:437" x14ac:dyDescent="0.25">
      <c r="A13" s="233">
        <v>0.34136574074074072</v>
      </c>
      <c r="B13" s="464">
        <f t="shared" si="0"/>
        <v>45305.341365740744</v>
      </c>
      <c r="C13" s="234" t="s">
        <v>311</v>
      </c>
      <c r="D13" s="234">
        <v>1.2999999999999999E-2</v>
      </c>
      <c r="E13" s="234">
        <v>5.6000000000000001E-2</v>
      </c>
      <c r="F13" s="234">
        <v>5.6000000000000001E-2</v>
      </c>
      <c r="G13" s="252">
        <v>176.3</v>
      </c>
      <c r="H13" s="254">
        <v>172.12098605524426</v>
      </c>
      <c r="I13" s="234">
        <f t="shared" si="1"/>
        <v>3073.5890367007901</v>
      </c>
      <c r="J13" s="234">
        <f t="shared" si="2"/>
        <v>39.956657477110269</v>
      </c>
      <c r="K13" s="4">
        <f t="shared" si="3"/>
        <v>3.019666422021829</v>
      </c>
      <c r="L13" s="4">
        <f t="shared" si="4"/>
        <v>3.1294724737317137</v>
      </c>
      <c r="M13" s="1">
        <f t="shared" si="5"/>
        <v>42.976323899132097</v>
      </c>
      <c r="N13" s="1">
        <f t="shared" si="6"/>
        <v>36.827185003378553</v>
      </c>
      <c r="P13" s="233">
        <v>0.34136574074074072</v>
      </c>
      <c r="Q13" s="464">
        <f t="shared" si="7"/>
        <v>45305.341365740744</v>
      </c>
      <c r="R13" s="234" t="s">
        <v>311</v>
      </c>
      <c r="S13" s="234">
        <v>1.2999999999999999E-2</v>
      </c>
      <c r="T13" s="234">
        <v>5.6000000000000001E-2</v>
      </c>
      <c r="U13" s="234">
        <v>5.6000000000000001E-2</v>
      </c>
      <c r="V13" s="252">
        <v>176.3</v>
      </c>
      <c r="W13" s="254">
        <v>155.08204339638451</v>
      </c>
      <c r="X13" s="234">
        <f t="shared" si="8"/>
        <v>2769.3222035068661</v>
      </c>
      <c r="Y13" s="234">
        <f t="shared" si="9"/>
        <v>36.001188645589259</v>
      </c>
      <c r="Z13" s="4">
        <f t="shared" si="10"/>
        <v>2.7207376034453423</v>
      </c>
      <c r="AA13" s="4">
        <f t="shared" si="11"/>
        <v>2.8196735162979003</v>
      </c>
      <c r="AB13" s="1">
        <f t="shared" si="12"/>
        <v>38.721926249034603</v>
      </c>
      <c r="AC13" s="1">
        <f t="shared" si="13"/>
        <v>33.181515129291355</v>
      </c>
      <c r="AE13">
        <v>38.458598528200412</v>
      </c>
      <c r="AF13">
        <f t="shared" si="14"/>
        <v>42.976323899132097</v>
      </c>
      <c r="AG13">
        <f t="shared" si="15"/>
        <v>33.181515129291355</v>
      </c>
      <c r="AH13">
        <v>41.365051318455777</v>
      </c>
      <c r="AI13">
        <v>35.446456545572126</v>
      </c>
      <c r="AJ13">
        <f t="shared" si="122"/>
        <v>1.6112725806763208</v>
      </c>
      <c r="AK13">
        <f t="shared" si="123"/>
        <v>2.2649414162807702</v>
      </c>
      <c r="AO13" s="261">
        <v>0.34306712962962965</v>
      </c>
      <c r="AP13" s="464">
        <f t="shared" si="16"/>
        <v>45305.34306712963</v>
      </c>
      <c r="AQ13" s="236" t="s">
        <v>321</v>
      </c>
      <c r="AR13" s="236">
        <v>5.0000000000000001E-3</v>
      </c>
      <c r="AS13" s="236">
        <v>4.8000000000000001E-2</v>
      </c>
      <c r="AT13" s="236">
        <v>0.05</v>
      </c>
      <c r="AU13" s="241">
        <v>197.2</v>
      </c>
      <c r="AV13" s="241">
        <v>196.35691048199956</v>
      </c>
      <c r="AW13" s="236">
        <f t="shared" si="17"/>
        <v>3927.1382096399911</v>
      </c>
      <c r="AX13" s="236">
        <f t="shared" si="18"/>
        <v>19.635691048199956</v>
      </c>
      <c r="AY13" s="4">
        <f t="shared" si="19"/>
        <v>3.8501354996470503</v>
      </c>
      <c r="AZ13" s="4">
        <f t="shared" si="20"/>
        <v>4.0072838873877457</v>
      </c>
      <c r="BA13" s="1">
        <f t="shared" si="124"/>
        <v>23.485826547847005</v>
      </c>
      <c r="BB13" s="1">
        <f t="shared" si="125"/>
        <v>15.628407160812209</v>
      </c>
      <c r="BD13" s="261">
        <v>0.34306712962962965</v>
      </c>
      <c r="BE13" s="464">
        <f t="shared" si="21"/>
        <v>45305.34306712963</v>
      </c>
      <c r="BF13" s="236" t="s">
        <v>321</v>
      </c>
      <c r="BG13" s="236">
        <v>5.0000000000000001E-3</v>
      </c>
      <c r="BH13" s="236">
        <v>4.8000000000000001E-2</v>
      </c>
      <c r="BI13" s="236">
        <v>0.05</v>
      </c>
      <c r="BJ13" s="241">
        <v>197.2</v>
      </c>
      <c r="BK13" s="241">
        <v>183.35192301716319</v>
      </c>
      <c r="BL13" s="236">
        <f t="shared" si="22"/>
        <v>3667.0384603432635</v>
      </c>
      <c r="BM13" s="236">
        <f t="shared" si="23"/>
        <v>18.335192301716319</v>
      </c>
      <c r="BN13" s="4">
        <f t="shared" si="24"/>
        <v>3.5951357454345723</v>
      </c>
      <c r="BO13" s="4">
        <f t="shared" si="25"/>
        <v>3.741875979942106</v>
      </c>
      <c r="BP13" s="1">
        <f t="shared" si="126"/>
        <v>21.930328047150891</v>
      </c>
      <c r="BQ13" s="1">
        <f t="shared" si="127"/>
        <v>14.593316321774212</v>
      </c>
      <c r="BS13">
        <v>19.048057294420428</v>
      </c>
      <c r="BT13">
        <f t="shared" si="128"/>
        <v>23.485826547847005</v>
      </c>
      <c r="BU13">
        <f t="shared" si="129"/>
        <v>14.593316321774212</v>
      </c>
      <c r="BV13">
        <v>22.782970489404825</v>
      </c>
      <c r="BW13">
        <v>15.160698662906055</v>
      </c>
      <c r="BX13">
        <f t="shared" si="130"/>
        <v>0.70285605844217969</v>
      </c>
      <c r="BY13">
        <f t="shared" si="131"/>
        <v>0.56738234113184305</v>
      </c>
      <c r="CC13" s="906">
        <v>0.34714120370370366</v>
      </c>
      <c r="CD13" s="901">
        <f t="shared" si="26"/>
        <v>45305.347141203703</v>
      </c>
      <c r="CE13" s="907" t="s">
        <v>322</v>
      </c>
      <c r="CF13" s="907">
        <v>8.0000000000000002E-3</v>
      </c>
      <c r="CG13" s="907">
        <v>2.7E-2</v>
      </c>
      <c r="CH13" s="907">
        <v>2.7E-2</v>
      </c>
      <c r="CI13" s="902">
        <v>57</v>
      </c>
      <c r="CJ13" s="902">
        <v>50.374640915055522</v>
      </c>
      <c r="CK13" s="907">
        <f t="shared" si="132"/>
        <v>1865.7274412983527</v>
      </c>
      <c r="CL13" s="237">
        <f t="shared" si="133"/>
        <v>14.925819530386821</v>
      </c>
      <c r="CM13" s="4">
        <f t="shared" si="27"/>
        <v>1.79909431839484</v>
      </c>
      <c r="CN13" s="4">
        <f t="shared" si="28"/>
        <v>1.9374861890405972</v>
      </c>
      <c r="CO13" s="1">
        <f t="shared" si="29"/>
        <v>16.724913848781661</v>
      </c>
      <c r="CP13" s="1">
        <f t="shared" si="30"/>
        <v>12.988333341346223</v>
      </c>
      <c r="CR13" s="906">
        <v>0.34714120370370366</v>
      </c>
      <c r="CS13" s="901">
        <f t="shared" si="31"/>
        <v>45305.347141203703</v>
      </c>
      <c r="CT13" s="907" t="s">
        <v>322</v>
      </c>
      <c r="CU13" s="907">
        <v>8.0000000000000002E-3</v>
      </c>
      <c r="CV13" s="907">
        <v>2.7E-2</v>
      </c>
      <c r="CW13" s="907">
        <v>2.7E-2</v>
      </c>
      <c r="CX13" s="902">
        <v>57</v>
      </c>
      <c r="CY13" s="902">
        <v>40.51557001076057</v>
      </c>
      <c r="CZ13" s="907">
        <f t="shared" si="134"/>
        <v>1500.5766670652063</v>
      </c>
      <c r="DA13" s="237">
        <f t="shared" si="135"/>
        <v>12.004613336521651</v>
      </c>
      <c r="DB13" s="4">
        <f t="shared" si="32"/>
        <v>1.4469846432414488</v>
      </c>
      <c r="DC13" s="4">
        <f t="shared" si="33"/>
        <v>1.5582911542600222</v>
      </c>
      <c r="DD13" s="1">
        <f t="shared" si="34"/>
        <v>13.451597979763099</v>
      </c>
      <c r="DE13" s="1">
        <f t="shared" si="35"/>
        <v>10.446322182261628</v>
      </c>
      <c r="DG13">
        <v>13.488066391909836</v>
      </c>
      <c r="DH13">
        <f t="shared" si="136"/>
        <v>16.724913848781661</v>
      </c>
      <c r="DI13">
        <f t="shared" si="137"/>
        <v>10.446322182261628</v>
      </c>
      <c r="DJ13">
        <v>15.113860108791824</v>
      </c>
      <c r="DK13">
        <v>11.737211619883078</v>
      </c>
      <c r="DL13">
        <f t="shared" si="138"/>
        <v>1.6110537399898366</v>
      </c>
      <c r="DM13">
        <f t="shared" si="139"/>
        <v>1.2908894376214501</v>
      </c>
      <c r="DQ13" s="908">
        <v>0.35312499999999997</v>
      </c>
      <c r="DR13" s="904">
        <f t="shared" si="36"/>
        <v>45305.353125000001</v>
      </c>
      <c r="DS13" s="909" t="s">
        <v>323</v>
      </c>
      <c r="DT13" s="909">
        <v>5.0000000000000001E-3</v>
      </c>
      <c r="DU13" s="909">
        <v>2.1999999999999999E-2</v>
      </c>
      <c r="DV13" s="909">
        <v>2.1999999999999999E-2</v>
      </c>
      <c r="DW13" s="905">
        <v>61</v>
      </c>
      <c r="DX13" s="905">
        <v>60.37635008537513</v>
      </c>
      <c r="DY13" s="909">
        <f t="shared" si="140"/>
        <v>2744.3795493352332</v>
      </c>
      <c r="DZ13" s="238">
        <f t="shared" si="141"/>
        <v>13.721897746676166</v>
      </c>
      <c r="EA13" s="4">
        <f t="shared" si="37"/>
        <v>2.6250586993641361</v>
      </c>
      <c r="EB13" s="4">
        <f t="shared" si="38"/>
        <v>2.8750642897797682</v>
      </c>
      <c r="EC13" s="1">
        <f t="shared" si="39"/>
        <v>16.346956446040302</v>
      </c>
      <c r="ED13" s="1">
        <f t="shared" si="40"/>
        <v>10.846833456896398</v>
      </c>
      <c r="EF13" s="908">
        <v>0.35312499999999997</v>
      </c>
      <c r="EG13" s="904">
        <f t="shared" si="41"/>
        <v>45305.353125000001</v>
      </c>
      <c r="EH13" s="909" t="s">
        <v>323</v>
      </c>
      <c r="EI13" s="909">
        <v>5.0000000000000001E-3</v>
      </c>
      <c r="EJ13" s="909">
        <v>2.1999999999999999E-2</v>
      </c>
      <c r="EK13" s="909">
        <v>2.1999999999999999E-2</v>
      </c>
      <c r="EL13" s="905">
        <v>61</v>
      </c>
      <c r="EM13" s="905">
        <v>60.248988776303406</v>
      </c>
      <c r="EN13" s="909">
        <f t="shared" si="142"/>
        <v>2738.5903989228823</v>
      </c>
      <c r="EO13" s="238">
        <f t="shared" si="143"/>
        <v>13.692951994614411</v>
      </c>
      <c r="EP13" s="4">
        <f t="shared" si="42"/>
        <v>2.6195212511436266</v>
      </c>
      <c r="EQ13" s="4">
        <f t="shared" si="43"/>
        <v>2.8689994655382578</v>
      </c>
      <c r="ER13" s="1">
        <f t="shared" si="44"/>
        <v>16.312473245758039</v>
      </c>
      <c r="ES13" s="1">
        <f t="shared" si="45"/>
        <v>10.823952529076154</v>
      </c>
      <c r="EU13">
        <v>13.861524864668155</v>
      </c>
      <c r="EV13">
        <f t="shared" si="144"/>
        <v>16.346956446040302</v>
      </c>
      <c r="EW13">
        <f t="shared" si="145"/>
        <v>10.823952529076154</v>
      </c>
      <c r="EX13">
        <v>16.513294838778585</v>
      </c>
      <c r="EY13">
        <v>10.957205369213876</v>
      </c>
      <c r="EZ13">
        <f t="shared" si="146"/>
        <v>-0.16633839273828244</v>
      </c>
      <c r="FA13">
        <f t="shared" si="147"/>
        <v>0.13325284013772176</v>
      </c>
      <c r="FE13" s="240">
        <v>0.35820601851851852</v>
      </c>
      <c r="FF13" s="464">
        <f t="shared" si="46"/>
        <v>45305.358206018522</v>
      </c>
      <c r="FG13" s="239" t="s">
        <v>324</v>
      </c>
      <c r="FH13" s="239">
        <v>8.9999999999999993E-3</v>
      </c>
      <c r="FI13" s="239">
        <v>1.7999999999999999E-2</v>
      </c>
      <c r="FJ13" s="239">
        <v>1.7999999999999999E-2</v>
      </c>
      <c r="FK13" s="247">
        <v>72.8</v>
      </c>
      <c r="FL13" s="247">
        <v>72.622662858915206</v>
      </c>
      <c r="FM13" s="239">
        <f t="shared" si="148"/>
        <v>4034.5923810508452</v>
      </c>
      <c r="FN13" s="239">
        <f t="shared" si="149"/>
        <v>36.311331429457603</v>
      </c>
      <c r="FO13" s="4">
        <f t="shared" si="47"/>
        <v>3.8222454136271162</v>
      </c>
      <c r="FP13" s="4">
        <f t="shared" si="48"/>
        <v>4.2719213446420721</v>
      </c>
      <c r="FQ13" s="1">
        <f t="shared" si="49"/>
        <v>40.133576843084718</v>
      </c>
      <c r="FR13" s="1">
        <f t="shared" si="50"/>
        <v>32.039410084815529</v>
      </c>
      <c r="FT13" s="240">
        <v>0.35820601851851852</v>
      </c>
      <c r="FU13" s="464">
        <f t="shared" si="51"/>
        <v>45305.358206018522</v>
      </c>
      <c r="FV13" s="239" t="s">
        <v>324</v>
      </c>
      <c r="FW13" s="239">
        <v>8.9999999999999993E-3</v>
      </c>
      <c r="FX13" s="239">
        <v>1.7999999999999999E-2</v>
      </c>
      <c r="FY13" s="239">
        <v>1.7999999999999999E-2</v>
      </c>
      <c r="FZ13" s="247">
        <v>72.8</v>
      </c>
      <c r="GA13" s="247">
        <v>67.919017335295592</v>
      </c>
      <c r="GB13" s="239">
        <f t="shared" si="150"/>
        <v>3773.2787408497552</v>
      </c>
      <c r="GC13" s="239">
        <f t="shared" si="151"/>
        <v>33.959508667647796</v>
      </c>
      <c r="GD13" s="4">
        <f t="shared" si="52"/>
        <v>3.5746851229102945</v>
      </c>
      <c r="GE13" s="4">
        <f t="shared" si="53"/>
        <v>3.9952363138409179</v>
      </c>
      <c r="GF13" s="1">
        <f t="shared" si="54"/>
        <v>37.534193790558092</v>
      </c>
      <c r="GG13" s="1">
        <f t="shared" si="55"/>
        <v>29.964272353806876</v>
      </c>
      <c r="GI13">
        <v>35.604572666710524</v>
      </c>
      <c r="GJ13">
        <f t="shared" si="152"/>
        <v>40.133576843084718</v>
      </c>
      <c r="GK13">
        <f t="shared" si="153"/>
        <v>29.964272353806876</v>
      </c>
      <c r="GL13">
        <v>39.352422421101103</v>
      </c>
      <c r="GM13">
        <v>31.415799411803405</v>
      </c>
      <c r="GN13">
        <f t="shared" si="154"/>
        <v>0.78115442198361507</v>
      </c>
      <c r="GO13">
        <f t="shared" si="155"/>
        <v>1.4515270579965289</v>
      </c>
      <c r="GS13" s="184">
        <v>0.36431712962962964</v>
      </c>
      <c r="GT13" s="464">
        <f t="shared" si="56"/>
        <v>45305.364317129628</v>
      </c>
      <c r="GU13" s="141" t="s">
        <v>325</v>
      </c>
      <c r="GV13" s="141">
        <v>7.0000000000000001E-3</v>
      </c>
      <c r="GW13" s="141">
        <v>2.9000000000000001E-2</v>
      </c>
      <c r="GX13" s="141">
        <v>2.9000000000000001E-2</v>
      </c>
      <c r="GY13" s="249">
        <v>41.4</v>
      </c>
      <c r="GZ13" s="249">
        <v>39.612082379984948</v>
      </c>
      <c r="HA13" s="141">
        <f t="shared" si="156"/>
        <v>1365.9338751718947</v>
      </c>
      <c r="HB13" s="141">
        <f t="shared" si="157"/>
        <v>9.5615371262032625</v>
      </c>
      <c r="HC13" s="4">
        <f t="shared" si="57"/>
        <v>1.3204027459994983</v>
      </c>
      <c r="HD13" s="4">
        <f t="shared" si="58"/>
        <v>1.4147172278566051</v>
      </c>
      <c r="HE13" s="1">
        <f t="shared" si="59"/>
        <v>10.881939872202761</v>
      </c>
      <c r="HF13" s="1">
        <f t="shared" si="60"/>
        <v>8.1468198983466564</v>
      </c>
      <c r="HH13" s="184">
        <v>0.36431712962962964</v>
      </c>
      <c r="HI13" s="464">
        <f t="shared" si="61"/>
        <v>45305.364317129628</v>
      </c>
      <c r="HJ13" s="141" t="s">
        <v>325</v>
      </c>
      <c r="HK13" s="141">
        <v>7.0000000000000001E-3</v>
      </c>
      <c r="HL13" s="141">
        <v>2.9000000000000001E-2</v>
      </c>
      <c r="HM13" s="141">
        <v>2.9000000000000001E-2</v>
      </c>
      <c r="HN13" s="249">
        <v>41.4</v>
      </c>
      <c r="HO13" s="249">
        <v>34.200469392124624</v>
      </c>
      <c r="HP13" s="141">
        <f t="shared" si="158"/>
        <v>1179.3265307629181</v>
      </c>
      <c r="HQ13" s="141">
        <f t="shared" si="159"/>
        <v>8.2552857153404275</v>
      </c>
      <c r="HR13" s="4">
        <f t="shared" si="62"/>
        <v>1.140015646404154</v>
      </c>
      <c r="HS13" s="4">
        <f t="shared" si="63"/>
        <v>1.2214453354330224</v>
      </c>
      <c r="HT13" s="1">
        <f t="shared" si="64"/>
        <v>9.3953013617445809</v>
      </c>
      <c r="HU13" s="1">
        <f t="shared" si="65"/>
        <v>7.0338403799074047</v>
      </c>
      <c r="HW13">
        <v>9.0568274718352111</v>
      </c>
      <c r="HX13">
        <f t="shared" si="160"/>
        <v>10.881939872202761</v>
      </c>
      <c r="HY13">
        <f t="shared" si="161"/>
        <v>7.0338403799074047</v>
      </c>
      <c r="HZ13">
        <v>10.307532217945788</v>
      </c>
      <c r="IA13">
        <v>7.7167866724310219</v>
      </c>
      <c r="IB13">
        <f t="shared" si="162"/>
        <v>0.57440765425697293</v>
      </c>
      <c r="IC13">
        <f t="shared" si="163"/>
        <v>0.68294629252361716</v>
      </c>
      <c r="IG13" s="185">
        <v>0.39942129629629625</v>
      </c>
      <c r="IH13" s="464">
        <f t="shared" si="66"/>
        <v>45305.399421296293</v>
      </c>
      <c r="II13" s="142" t="s">
        <v>326</v>
      </c>
      <c r="IJ13" s="142">
        <v>7.0000000000000001E-3</v>
      </c>
      <c r="IK13" s="142">
        <v>3.7999999999999999E-2</v>
      </c>
      <c r="IL13" s="142">
        <v>3.7999999999999999E-2</v>
      </c>
      <c r="IM13" s="274">
        <v>49.6</v>
      </c>
      <c r="IN13" s="274">
        <v>49.54894026161945</v>
      </c>
      <c r="IO13" s="142">
        <f t="shared" si="164"/>
        <v>1303.9194805689328</v>
      </c>
      <c r="IP13" s="142">
        <f t="shared" si="165"/>
        <v>9.1274363639825307</v>
      </c>
      <c r="IQ13" s="4">
        <f t="shared" si="67"/>
        <v>1.2704856477338322</v>
      </c>
      <c r="IR13" s="4">
        <f t="shared" si="68"/>
        <v>1.3391605476113366</v>
      </c>
      <c r="IS13" s="1">
        <f t="shared" si="69"/>
        <v>10.397922011716362</v>
      </c>
      <c r="IT13" s="1">
        <f t="shared" si="70"/>
        <v>7.7882758163711943</v>
      </c>
      <c r="IV13" s="185">
        <v>0.39942129629629625</v>
      </c>
      <c r="IW13" s="464">
        <f t="shared" si="71"/>
        <v>45305.399421296293</v>
      </c>
      <c r="IX13" s="142" t="s">
        <v>326</v>
      </c>
      <c r="IY13" s="142">
        <v>7.0000000000000001E-3</v>
      </c>
      <c r="IZ13" s="142">
        <v>3.7999999999999999E-2</v>
      </c>
      <c r="JA13" s="142">
        <v>3.7999999999999999E-2</v>
      </c>
      <c r="JB13" s="274">
        <v>49.6</v>
      </c>
      <c r="JC13" s="274">
        <v>47.976480537683486</v>
      </c>
      <c r="JD13" s="142">
        <f t="shared" si="166"/>
        <v>1262.5389615179865</v>
      </c>
      <c r="JE13" s="142">
        <f t="shared" si="167"/>
        <v>8.8377727306259057</v>
      </c>
      <c r="JF13" s="4">
        <f t="shared" si="72"/>
        <v>1.2301661676329099</v>
      </c>
      <c r="JG13" s="4">
        <f t="shared" si="73"/>
        <v>1.2966616361536079</v>
      </c>
      <c r="JH13" s="1">
        <f t="shared" si="74"/>
        <v>10.067938898258816</v>
      </c>
      <c r="JI13" s="1">
        <f t="shared" si="75"/>
        <v>7.5411110944722974</v>
      </c>
      <c r="JK13">
        <v>9.1020736625645817</v>
      </c>
      <c r="JL13">
        <f t="shared" si="168"/>
        <v>10.397922011716362</v>
      </c>
      <c r="JM13">
        <f t="shared" si="169"/>
        <v>7.5411110944722974</v>
      </c>
      <c r="JN13">
        <v>10.369028970906903</v>
      </c>
      <c r="JO13">
        <v>7.7666342835010527</v>
      </c>
      <c r="JP13">
        <f t="shared" si="170"/>
        <v>2.8893040809458981E-2</v>
      </c>
      <c r="JQ13">
        <f t="shared" si="171"/>
        <v>0.22552318902875523</v>
      </c>
      <c r="JU13" s="281">
        <v>0.51143518518518516</v>
      </c>
      <c r="JV13" s="464">
        <f t="shared" si="76"/>
        <v>45305.511435185188</v>
      </c>
      <c r="JW13" s="282" t="s">
        <v>327</v>
      </c>
      <c r="JX13" s="282">
        <v>1.9E-2</v>
      </c>
      <c r="JY13" s="282">
        <v>7.1999999999999995E-2</v>
      </c>
      <c r="JZ13" s="282">
        <v>7.1999999999999995E-2</v>
      </c>
      <c r="KA13" s="282">
        <v>33.4</v>
      </c>
      <c r="KB13" s="282">
        <v>24.387420039133133</v>
      </c>
      <c r="KC13" s="282">
        <f t="shared" si="77"/>
        <v>338.71416721018244</v>
      </c>
      <c r="KD13" s="282">
        <f t="shared" si="78"/>
        <v>6.4355691769934662</v>
      </c>
      <c r="KE13" s="4">
        <f t="shared" si="79"/>
        <v>0.33407424711141276</v>
      </c>
      <c r="KF13" s="4">
        <f t="shared" si="80"/>
        <v>0.34348478928356529</v>
      </c>
      <c r="KG13" s="1">
        <f t="shared" si="81"/>
        <v>6.7696434241048786</v>
      </c>
      <c r="KH13" s="1">
        <f t="shared" si="82"/>
        <v>6.0920843877099013</v>
      </c>
      <c r="KJ13" s="281">
        <v>0.51143518518518516</v>
      </c>
      <c r="KK13" s="464">
        <f t="shared" si="83"/>
        <v>45305.511435185188</v>
      </c>
      <c r="KL13" s="282" t="s">
        <v>327</v>
      </c>
      <c r="KM13" s="282">
        <v>1.9E-2</v>
      </c>
      <c r="KN13" s="282">
        <v>7.1999999999999995E-2</v>
      </c>
      <c r="KO13" s="282">
        <v>7.1999999999999995E-2</v>
      </c>
      <c r="KP13" s="282">
        <v>33.4</v>
      </c>
      <c r="KQ13" s="282">
        <v>29.268643113465039</v>
      </c>
      <c r="KR13" s="282">
        <f t="shared" si="84"/>
        <v>406.50893213145889</v>
      </c>
      <c r="KS13" s="282">
        <f t="shared" si="85"/>
        <v>7.7236697104977186</v>
      </c>
      <c r="KT13" s="4">
        <f t="shared" si="86"/>
        <v>0.40094031662280877</v>
      </c>
      <c r="KU13" s="4">
        <f t="shared" si="87"/>
        <v>0.4122344100488034</v>
      </c>
      <c r="KV13" s="1">
        <f t="shared" si="88"/>
        <v>8.1246100271205268</v>
      </c>
      <c r="KW13" s="1">
        <f t="shared" si="89"/>
        <v>7.311435300448915</v>
      </c>
      <c r="KY13">
        <v>7.130585897643634</v>
      </c>
      <c r="KZ13">
        <f t="shared" si="172"/>
        <v>8.1246100271205268</v>
      </c>
      <c r="LA13">
        <f t="shared" si="173"/>
        <v>6.0920843877099013</v>
      </c>
      <c r="LB13">
        <v>7.5007388786316236</v>
      </c>
      <c r="LC13">
        <v>6.7500060721207715</v>
      </c>
      <c r="LD13">
        <f t="shared" si="174"/>
        <v>0.62387114848890324</v>
      </c>
      <c r="LE13">
        <f t="shared" si="175"/>
        <v>0.65792168441087018</v>
      </c>
      <c r="LI13" s="187">
        <v>0.51143518518518516</v>
      </c>
      <c r="LJ13" s="464">
        <f t="shared" si="90"/>
        <v>45305.511435185188</v>
      </c>
      <c r="LK13" s="144" t="s">
        <v>328</v>
      </c>
      <c r="LL13" s="144">
        <v>2.8000000000000001E-2</v>
      </c>
      <c r="LM13" s="144">
        <v>0.17899999999999999</v>
      </c>
      <c r="LN13" s="144">
        <v>0.17899999999999999</v>
      </c>
      <c r="LO13" s="144">
        <v>80</v>
      </c>
      <c r="LP13" s="144">
        <v>64.966682151344514</v>
      </c>
      <c r="LQ13" s="144">
        <f t="shared" si="176"/>
        <v>362.94235838739951</v>
      </c>
      <c r="LR13" s="144">
        <f t="shared" si="177"/>
        <v>10.162386034847186</v>
      </c>
      <c r="LS13" s="4">
        <f t="shared" si="91"/>
        <v>0.36092601195191404</v>
      </c>
      <c r="LT13" s="4">
        <f t="shared" si="92"/>
        <v>0.36498136040081192</v>
      </c>
      <c r="LU13" s="1">
        <f t="shared" si="93"/>
        <v>10.5233120467991</v>
      </c>
      <c r="LV13" s="1">
        <f t="shared" si="94"/>
        <v>9.7974046744463745</v>
      </c>
      <c r="LX13" s="187">
        <v>0.51143518518518516</v>
      </c>
      <c r="LY13" s="464">
        <f t="shared" si="95"/>
        <v>45305.511435185188</v>
      </c>
      <c r="LZ13" s="144" t="s">
        <v>328</v>
      </c>
      <c r="MA13" s="144">
        <v>2.8000000000000001E-2</v>
      </c>
      <c r="MB13" s="144">
        <v>0.17899999999999999</v>
      </c>
      <c r="MC13" s="144">
        <v>0.17899999999999999</v>
      </c>
      <c r="MD13" s="229">
        <v>80</v>
      </c>
      <c r="ME13" s="144">
        <v>74.122290469746986</v>
      </c>
      <c r="MF13" s="144">
        <f t="shared" si="178"/>
        <v>414.09100821087702</v>
      </c>
      <c r="MG13" s="144">
        <f t="shared" si="179"/>
        <v>11.594548229904557</v>
      </c>
      <c r="MH13" s="4">
        <f t="shared" si="96"/>
        <v>0.41179050260970546</v>
      </c>
      <c r="MI13" s="4">
        <f t="shared" si="97"/>
        <v>0.41641736218958986</v>
      </c>
      <c r="MJ13" s="1">
        <f t="shared" si="98"/>
        <v>12.006338732514262</v>
      </c>
      <c r="MK13" s="1">
        <f t="shared" si="99"/>
        <v>11.178130867714968</v>
      </c>
      <c r="MM13">
        <v>10.944961698280707</v>
      </c>
      <c r="MN13">
        <f t="shared" si="180"/>
        <v>12.006338732514262</v>
      </c>
      <c r="MO13">
        <f t="shared" si="181"/>
        <v>9.7974046744463745</v>
      </c>
      <c r="MP13">
        <v>11.333681568120438</v>
      </c>
      <c r="MQ13">
        <v>10.551874189454013</v>
      </c>
      <c r="MR13">
        <f t="shared" si="182"/>
        <v>0.67265716439382395</v>
      </c>
      <c r="MS13">
        <f t="shared" si="183"/>
        <v>0.75446951500763859</v>
      </c>
      <c r="MW13" s="188">
        <v>0.53180555555555553</v>
      </c>
      <c r="MX13" s="464">
        <f t="shared" si="100"/>
        <v>45305.531805555554</v>
      </c>
      <c r="MY13" s="145" t="s">
        <v>329</v>
      </c>
      <c r="MZ13" s="145">
        <v>4.0000000000000001E-3</v>
      </c>
      <c r="NA13" s="145">
        <v>2.7E-2</v>
      </c>
      <c r="NB13" s="145">
        <v>2.7E-2</v>
      </c>
      <c r="NC13" s="145">
        <v>20.6</v>
      </c>
      <c r="ND13" s="145">
        <v>15.356805593466959</v>
      </c>
      <c r="NE13" s="145">
        <f t="shared" si="101"/>
        <v>568.77057753581335</v>
      </c>
      <c r="NF13" s="145">
        <f t="shared" si="184"/>
        <v>2.2750823101432536</v>
      </c>
      <c r="NG13" s="4">
        <f t="shared" si="102"/>
        <v>0.54845734262381995</v>
      </c>
      <c r="NH13" s="4">
        <f t="shared" si="103"/>
        <v>0.59064636897949852</v>
      </c>
      <c r="NI13" s="1">
        <f t="shared" si="104"/>
        <v>2.8235396527670735</v>
      </c>
      <c r="NJ13" s="1">
        <f t="shared" si="105"/>
        <v>1.6844359411637551</v>
      </c>
      <c r="NL13" s="188">
        <v>0.53180555555555553</v>
      </c>
      <c r="NM13" s="464">
        <f t="shared" si="106"/>
        <v>45305.531805555554</v>
      </c>
      <c r="NN13" s="145" t="s">
        <v>329</v>
      </c>
      <c r="NO13" s="145">
        <v>4.0000000000000001E-3</v>
      </c>
      <c r="NP13" s="145">
        <v>2.7E-2</v>
      </c>
      <c r="NQ13" s="145">
        <v>2.7E-2</v>
      </c>
      <c r="NR13" s="145">
        <v>20.6</v>
      </c>
      <c r="NS13" s="145">
        <v>18.069210972335132</v>
      </c>
      <c r="NT13" s="145">
        <f t="shared" si="107"/>
        <v>669.23003601241226</v>
      </c>
      <c r="NU13" s="145">
        <f t="shared" si="185"/>
        <v>2.6769201440496491</v>
      </c>
      <c r="NV13" s="4">
        <f t="shared" si="108"/>
        <v>0.64532896329768319</v>
      </c>
      <c r="NW13" s="4">
        <f t="shared" si="109"/>
        <v>0.69496965278212042</v>
      </c>
      <c r="NX13" s="1">
        <f t="shared" si="110"/>
        <v>3.3222491073473321</v>
      </c>
      <c r="NY13" s="1">
        <f t="shared" si="111"/>
        <v>1.9819504912675288</v>
      </c>
      <c r="OA13">
        <v>2.4690000124628027</v>
      </c>
      <c r="OB13">
        <f t="shared" si="186"/>
        <v>3.3222491073473321</v>
      </c>
      <c r="OC13">
        <f t="shared" si="187"/>
        <v>1.6844359411637551</v>
      </c>
      <c r="OD13">
        <v>3.0642053726100853</v>
      </c>
      <c r="OE13">
        <v>1.8280096246118829</v>
      </c>
      <c r="OF13">
        <f t="shared" si="188"/>
        <v>0.25804373473724684</v>
      </c>
      <c r="OG13">
        <f t="shared" si="189"/>
        <v>0.14357368344812782</v>
      </c>
      <c r="OK13" s="189">
        <v>0.5401273148148148</v>
      </c>
      <c r="OL13" s="464">
        <f t="shared" si="112"/>
        <v>45305.540127314816</v>
      </c>
      <c r="OM13" s="139" t="s">
        <v>330</v>
      </c>
      <c r="ON13" s="139">
        <v>5.0000000000000001E-3</v>
      </c>
      <c r="OO13" s="139">
        <v>7.0000000000000001E-3</v>
      </c>
      <c r="OP13" s="139">
        <v>7.0000000000000001E-3</v>
      </c>
      <c r="OQ13" s="139">
        <v>5.5</v>
      </c>
      <c r="OR13" s="139">
        <v>4.3043448626882768</v>
      </c>
      <c r="OS13" s="139">
        <f t="shared" si="190"/>
        <v>614.90640895546812</v>
      </c>
      <c r="OT13" s="139">
        <f t="shared" si="191"/>
        <v>3.0745320447773405</v>
      </c>
      <c r="OU13" s="4">
        <f t="shared" si="113"/>
        <v>0.5380431078360346</v>
      </c>
      <c r="OV13" s="4">
        <f t="shared" si="114"/>
        <v>0.71739081044804609</v>
      </c>
      <c r="OW13" s="1">
        <f t="shared" si="115"/>
        <v>3.6125751526133749</v>
      </c>
      <c r="OX13" s="1">
        <f t="shared" si="116"/>
        <v>2.3571412343292946</v>
      </c>
      <c r="OZ13" s="189">
        <v>0.5401273148148148</v>
      </c>
      <c r="PA13" s="464">
        <f t="shared" si="117"/>
        <v>45305.540127314816</v>
      </c>
      <c r="PB13" s="139" t="s">
        <v>330</v>
      </c>
      <c r="PC13" s="139">
        <v>5.0000000000000001E-3</v>
      </c>
      <c r="PD13" s="139">
        <v>7.0000000000000001E-3</v>
      </c>
      <c r="PE13" s="139">
        <v>7.0000000000000001E-3</v>
      </c>
      <c r="PF13" s="139">
        <v>5.5</v>
      </c>
      <c r="PG13" s="139">
        <v>4.9559236172715044</v>
      </c>
      <c r="PH13" s="139">
        <f t="shared" si="192"/>
        <v>707.98908818164352</v>
      </c>
      <c r="PI13" s="139">
        <f t="shared" si="193"/>
        <v>3.5399454409082178</v>
      </c>
      <c r="PJ13" s="4">
        <f t="shared" si="118"/>
        <v>0.61949045215893805</v>
      </c>
      <c r="PK13" s="4">
        <f t="shared" si="119"/>
        <v>0.8259872695452507</v>
      </c>
      <c r="PL13" s="1">
        <f t="shared" si="120"/>
        <v>4.1594358930671556</v>
      </c>
      <c r="PM13" s="1">
        <f t="shared" si="121"/>
        <v>2.7139581713629672</v>
      </c>
      <c r="PO13">
        <v>3.2947772312141654</v>
      </c>
      <c r="PP13">
        <f t="shared" si="194"/>
        <v>4.1594358930671556</v>
      </c>
      <c r="PQ13">
        <f t="shared" si="195"/>
        <v>2.3571412343292946</v>
      </c>
      <c r="PR13">
        <v>3.8713632466766446</v>
      </c>
      <c r="PS13">
        <v>2.5259958772641937</v>
      </c>
      <c r="PT13">
        <f t="shared" si="196"/>
        <v>0.288072646390511</v>
      </c>
      <c r="PU13">
        <f t="shared" si="197"/>
        <v>0.16885464293489916</v>
      </c>
    </row>
    <row r="14" spans="1:437" x14ac:dyDescent="0.25">
      <c r="A14" s="233">
        <v>0.34182870370370372</v>
      </c>
      <c r="B14" s="464">
        <f t="shared" si="0"/>
        <v>45305.341828703706</v>
      </c>
      <c r="C14" s="234" t="s">
        <v>311</v>
      </c>
      <c r="D14" s="234">
        <v>1.0999999999999999E-2</v>
      </c>
      <c r="E14" s="234">
        <v>5.6000000000000001E-2</v>
      </c>
      <c r="F14" s="234">
        <v>5.6000000000000001E-2</v>
      </c>
      <c r="G14" s="252">
        <v>176.3</v>
      </c>
      <c r="H14" s="254">
        <v>172.12098605524426</v>
      </c>
      <c r="I14" s="234">
        <f t="shared" si="1"/>
        <v>3073.5890367007901</v>
      </c>
      <c r="J14" s="234">
        <f t="shared" si="2"/>
        <v>33.809479403708686</v>
      </c>
      <c r="K14" s="4">
        <f t="shared" si="3"/>
        <v>3.019666422021829</v>
      </c>
      <c r="L14" s="4">
        <f t="shared" si="4"/>
        <v>3.1294724737317137</v>
      </c>
      <c r="M14" s="1">
        <f t="shared" si="5"/>
        <v>36.829145825730514</v>
      </c>
      <c r="N14" s="1">
        <f t="shared" si="6"/>
        <v>30.680006929976972</v>
      </c>
      <c r="P14" s="233">
        <v>0.34182870370370372</v>
      </c>
      <c r="Q14" s="464">
        <f t="shared" si="7"/>
        <v>45305.341828703706</v>
      </c>
      <c r="R14" s="234" t="s">
        <v>311</v>
      </c>
      <c r="S14" s="234">
        <v>1.0999999999999999E-2</v>
      </c>
      <c r="T14" s="234">
        <v>5.6000000000000001E-2</v>
      </c>
      <c r="U14" s="234">
        <v>5.6000000000000001E-2</v>
      </c>
      <c r="V14" s="252">
        <v>176.3</v>
      </c>
      <c r="W14" s="254">
        <v>155.08204339638451</v>
      </c>
      <c r="X14" s="234">
        <f t="shared" si="8"/>
        <v>2769.3222035068661</v>
      </c>
      <c r="Y14" s="234">
        <f t="shared" si="9"/>
        <v>30.462544238575525</v>
      </c>
      <c r="Z14" s="4">
        <f t="shared" si="10"/>
        <v>2.7207376034453423</v>
      </c>
      <c r="AA14" s="4">
        <f t="shared" si="11"/>
        <v>2.8196735162979003</v>
      </c>
      <c r="AB14" s="1">
        <f t="shared" si="12"/>
        <v>33.183281842020868</v>
      </c>
      <c r="AC14" s="1">
        <f t="shared" si="13"/>
        <v>27.642870722277625</v>
      </c>
      <c r="AE14">
        <v>32.54189106232343</v>
      </c>
      <c r="AF14">
        <f t="shared" si="14"/>
        <v>36.829145825730514</v>
      </c>
      <c r="AG14">
        <f t="shared" si="15"/>
        <v>27.642870722277625</v>
      </c>
      <c r="AH14">
        <v>35.448343852578795</v>
      </c>
      <c r="AI14">
        <v>29.529749079695144</v>
      </c>
      <c r="AJ14">
        <f t="shared" si="122"/>
        <v>1.3808019731517192</v>
      </c>
      <c r="AK14">
        <f t="shared" si="123"/>
        <v>1.886878357417519</v>
      </c>
      <c r="AO14" s="261">
        <v>0.34342592592592597</v>
      </c>
      <c r="AP14" s="464">
        <f t="shared" si="16"/>
        <v>45305.343425925923</v>
      </c>
      <c r="AQ14" s="236" t="s">
        <v>321</v>
      </c>
      <c r="AR14" s="236">
        <v>6.0000000000000001E-3</v>
      </c>
      <c r="AS14" s="236">
        <v>0.05</v>
      </c>
      <c r="AT14" s="236">
        <v>0.05</v>
      </c>
      <c r="AU14" s="241">
        <v>197.2</v>
      </c>
      <c r="AV14" s="241">
        <v>196.35691048199956</v>
      </c>
      <c r="AW14" s="236">
        <f t="shared" si="17"/>
        <v>3927.1382096399911</v>
      </c>
      <c r="AX14" s="236">
        <f t="shared" si="18"/>
        <v>23.562829257839947</v>
      </c>
      <c r="AY14" s="4">
        <f t="shared" si="19"/>
        <v>3.8501354996470503</v>
      </c>
      <c r="AZ14" s="4">
        <f t="shared" si="20"/>
        <v>4.0072838873877457</v>
      </c>
      <c r="BA14" s="1">
        <f t="shared" si="124"/>
        <v>27.412964757486996</v>
      </c>
      <c r="BB14" s="1">
        <f t="shared" si="125"/>
        <v>19.555545370452201</v>
      </c>
      <c r="BD14" s="261">
        <v>0.34342592592592597</v>
      </c>
      <c r="BE14" s="464">
        <f t="shared" si="21"/>
        <v>45305.343425925923</v>
      </c>
      <c r="BF14" s="236" t="s">
        <v>321</v>
      </c>
      <c r="BG14" s="236">
        <v>6.0000000000000001E-3</v>
      </c>
      <c r="BH14" s="236">
        <v>0.05</v>
      </c>
      <c r="BI14" s="236">
        <v>0.05</v>
      </c>
      <c r="BJ14" s="241">
        <v>197.2</v>
      </c>
      <c r="BK14" s="241">
        <v>183.35192301716319</v>
      </c>
      <c r="BL14" s="236">
        <f t="shared" si="22"/>
        <v>3667.0384603432635</v>
      </c>
      <c r="BM14" s="236">
        <f t="shared" si="23"/>
        <v>22.002230762059583</v>
      </c>
      <c r="BN14" s="4">
        <f t="shared" si="24"/>
        <v>3.5951357454345723</v>
      </c>
      <c r="BO14" s="4">
        <f t="shared" si="25"/>
        <v>3.741875979942106</v>
      </c>
      <c r="BP14" s="1">
        <f t="shared" si="126"/>
        <v>25.597366507494154</v>
      </c>
      <c r="BQ14" s="1">
        <f t="shared" si="127"/>
        <v>18.260354782117478</v>
      </c>
      <c r="BS14">
        <v>22.857668753304512</v>
      </c>
      <c r="BT14">
        <f t="shared" si="128"/>
        <v>27.412964757486996</v>
      </c>
      <c r="BU14">
        <f t="shared" si="129"/>
        <v>18.260354782117478</v>
      </c>
      <c r="BV14">
        <v>26.59258194828891</v>
      </c>
      <c r="BW14">
        <v>18.970310121790138</v>
      </c>
      <c r="BX14">
        <f t="shared" si="130"/>
        <v>0.8203828091980867</v>
      </c>
      <c r="BY14">
        <f t="shared" si="131"/>
        <v>0.70995533967266056</v>
      </c>
      <c r="CC14" s="906">
        <v>0.34751157407407413</v>
      </c>
      <c r="CD14" s="901">
        <f t="shared" si="26"/>
        <v>45305.347511574073</v>
      </c>
      <c r="CE14" s="907" t="s">
        <v>322</v>
      </c>
      <c r="CF14" s="907">
        <v>8.9999999999999993E-3</v>
      </c>
      <c r="CG14" s="907">
        <v>2.7E-2</v>
      </c>
      <c r="CH14" s="907">
        <v>2.7E-2</v>
      </c>
      <c r="CI14" s="902">
        <v>57</v>
      </c>
      <c r="CJ14" s="902">
        <v>50.374640915055522</v>
      </c>
      <c r="CK14" s="907">
        <f t="shared" si="132"/>
        <v>1865.7274412983527</v>
      </c>
      <c r="CL14" s="237">
        <f t="shared" si="133"/>
        <v>16.791546971685172</v>
      </c>
      <c r="CM14" s="4">
        <f t="shared" si="27"/>
        <v>1.79909431839484</v>
      </c>
      <c r="CN14" s="4">
        <f t="shared" si="28"/>
        <v>1.9374861890405972</v>
      </c>
      <c r="CO14" s="1">
        <f t="shared" si="29"/>
        <v>18.590641290080011</v>
      </c>
      <c r="CP14" s="1">
        <f t="shared" si="30"/>
        <v>14.854060782644574</v>
      </c>
      <c r="CR14" s="906">
        <v>0.34751157407407413</v>
      </c>
      <c r="CS14" s="901">
        <f t="shared" si="31"/>
        <v>45305.347511574073</v>
      </c>
      <c r="CT14" s="907" t="s">
        <v>322</v>
      </c>
      <c r="CU14" s="907">
        <v>8.9999999999999993E-3</v>
      </c>
      <c r="CV14" s="907">
        <v>2.7E-2</v>
      </c>
      <c r="CW14" s="907">
        <v>2.7E-2</v>
      </c>
      <c r="CX14" s="902">
        <v>57</v>
      </c>
      <c r="CY14" s="902">
        <v>40.51557001076057</v>
      </c>
      <c r="CZ14" s="907">
        <f t="shared" si="134"/>
        <v>1500.5766670652063</v>
      </c>
      <c r="DA14" s="237">
        <f t="shared" si="135"/>
        <v>13.505190003586856</v>
      </c>
      <c r="DB14" s="4">
        <f t="shared" si="32"/>
        <v>1.4469846432414488</v>
      </c>
      <c r="DC14" s="4">
        <f t="shared" si="33"/>
        <v>1.5582911542600222</v>
      </c>
      <c r="DD14" s="1">
        <f t="shared" si="34"/>
        <v>14.952174646828304</v>
      </c>
      <c r="DE14" s="1">
        <f t="shared" si="35"/>
        <v>11.946898849326834</v>
      </c>
      <c r="DG14">
        <v>15.174074690898564</v>
      </c>
      <c r="DH14">
        <f t="shared" si="136"/>
        <v>18.590641290080011</v>
      </c>
      <c r="DI14">
        <f t="shared" si="137"/>
        <v>11.946898849326834</v>
      </c>
      <c r="DJ14">
        <v>16.799868407780554</v>
      </c>
      <c r="DK14">
        <v>13.423219918871807</v>
      </c>
      <c r="DL14">
        <f t="shared" si="138"/>
        <v>1.7907728822994571</v>
      </c>
      <c r="DM14">
        <f t="shared" si="139"/>
        <v>1.4763210695449729</v>
      </c>
      <c r="DQ14" s="908">
        <v>0.35490740740740739</v>
      </c>
      <c r="DR14" s="904">
        <f t="shared" si="36"/>
        <v>45305.354907407411</v>
      </c>
      <c r="DS14" s="909" t="s">
        <v>323</v>
      </c>
      <c r="DT14" s="909">
        <v>3.0000000000000001E-3</v>
      </c>
      <c r="DU14" s="909">
        <v>2.1999999999999999E-2</v>
      </c>
      <c r="DV14" s="909">
        <v>2.1999999999999999E-2</v>
      </c>
      <c r="DW14" s="905">
        <v>61</v>
      </c>
      <c r="DX14" s="905">
        <v>60.37635008537513</v>
      </c>
      <c r="DY14" s="909">
        <f t="shared" si="140"/>
        <v>2744.3795493352332</v>
      </c>
      <c r="DZ14" s="238">
        <f t="shared" si="141"/>
        <v>8.2331386480056992</v>
      </c>
      <c r="EA14" s="4">
        <f t="shared" si="37"/>
        <v>2.6250586993641361</v>
      </c>
      <c r="EB14" s="4">
        <f t="shared" si="38"/>
        <v>2.8750642897797682</v>
      </c>
      <c r="EC14" s="1">
        <f t="shared" si="39"/>
        <v>10.858197347369835</v>
      </c>
      <c r="ED14" s="1">
        <f t="shared" si="40"/>
        <v>5.3580743582259309</v>
      </c>
      <c r="EF14" s="908">
        <v>0.35490740740740739</v>
      </c>
      <c r="EG14" s="904">
        <f t="shared" si="41"/>
        <v>45305.354907407411</v>
      </c>
      <c r="EH14" s="909" t="s">
        <v>323</v>
      </c>
      <c r="EI14" s="909">
        <v>3.0000000000000001E-3</v>
      </c>
      <c r="EJ14" s="909">
        <v>2.1999999999999999E-2</v>
      </c>
      <c r="EK14" s="909">
        <v>2.1999999999999999E-2</v>
      </c>
      <c r="EL14" s="905">
        <v>61</v>
      </c>
      <c r="EM14" s="905">
        <v>60.248988776303406</v>
      </c>
      <c r="EN14" s="909">
        <f t="shared" si="142"/>
        <v>2738.5903989228823</v>
      </c>
      <c r="EO14" s="238">
        <f t="shared" si="143"/>
        <v>8.2157711967686478</v>
      </c>
      <c r="EP14" s="4">
        <f t="shared" si="42"/>
        <v>2.6195212511436266</v>
      </c>
      <c r="EQ14" s="4">
        <f t="shared" si="43"/>
        <v>2.8689994655382578</v>
      </c>
      <c r="ER14" s="1">
        <f t="shared" si="44"/>
        <v>10.835292447912273</v>
      </c>
      <c r="ES14" s="1">
        <f t="shared" si="45"/>
        <v>5.3467717312303904</v>
      </c>
      <c r="EU14">
        <v>8.316914918800892</v>
      </c>
      <c r="EV14">
        <f t="shared" si="144"/>
        <v>10.858197347369835</v>
      </c>
      <c r="EW14">
        <f t="shared" si="145"/>
        <v>5.3467717312303904</v>
      </c>
      <c r="EX14">
        <v>10.968684892911321</v>
      </c>
      <c r="EY14">
        <v>5.4125954233466125</v>
      </c>
      <c r="EZ14">
        <f t="shared" si="146"/>
        <v>-0.11048754554148665</v>
      </c>
      <c r="FA14">
        <f t="shared" si="147"/>
        <v>6.5823692116222077E-2</v>
      </c>
      <c r="FE14" s="240">
        <v>0.35998842592592589</v>
      </c>
      <c r="FF14" s="464">
        <f t="shared" si="46"/>
        <v>45305.359988425924</v>
      </c>
      <c r="FG14" s="239" t="s">
        <v>324</v>
      </c>
      <c r="FH14" s="239">
        <v>6.0000000000000001E-3</v>
      </c>
      <c r="FI14" s="239">
        <v>1.6E-2</v>
      </c>
      <c r="FJ14" s="239">
        <v>1.6E-2</v>
      </c>
      <c r="FK14" s="247">
        <v>72.8</v>
      </c>
      <c r="FL14" s="247">
        <v>72.622662858915206</v>
      </c>
      <c r="FM14" s="239">
        <f t="shared" si="148"/>
        <v>4538.9164286822006</v>
      </c>
      <c r="FN14" s="239">
        <f t="shared" si="149"/>
        <v>27.233498572093204</v>
      </c>
      <c r="FO14" s="4">
        <f t="shared" si="47"/>
        <v>4.2719213446420712</v>
      </c>
      <c r="FP14" s="4">
        <f t="shared" si="48"/>
        <v>4.8415108572610146</v>
      </c>
      <c r="FQ14" s="1">
        <f t="shared" si="49"/>
        <v>31.505419916735274</v>
      </c>
      <c r="FR14" s="1">
        <f t="shared" si="50"/>
        <v>22.39198771483219</v>
      </c>
      <c r="FT14" s="240">
        <v>0.35998842592592589</v>
      </c>
      <c r="FU14" s="464">
        <f t="shared" si="51"/>
        <v>45305.359988425924</v>
      </c>
      <c r="FV14" s="239" t="s">
        <v>324</v>
      </c>
      <c r="FW14" s="239">
        <v>6.0000000000000001E-3</v>
      </c>
      <c r="FX14" s="239">
        <v>1.6E-2</v>
      </c>
      <c r="FY14" s="239">
        <v>1.6E-2</v>
      </c>
      <c r="FZ14" s="247">
        <v>72.8</v>
      </c>
      <c r="GA14" s="247">
        <v>67.919017335295592</v>
      </c>
      <c r="GB14" s="239">
        <f t="shared" si="150"/>
        <v>4244.9385834559744</v>
      </c>
      <c r="GC14" s="239">
        <f t="shared" si="151"/>
        <v>25.469631500735847</v>
      </c>
      <c r="GD14" s="4">
        <f t="shared" si="52"/>
        <v>3.995236313840917</v>
      </c>
      <c r="GE14" s="4">
        <f t="shared" si="53"/>
        <v>4.5279344890197066</v>
      </c>
      <c r="GF14" s="1">
        <f t="shared" si="54"/>
        <v>29.464867814576763</v>
      </c>
      <c r="GG14" s="1">
        <f t="shared" si="55"/>
        <v>20.941697011716141</v>
      </c>
      <c r="GI14">
        <v>26.703429500032897</v>
      </c>
      <c r="GJ14">
        <f t="shared" si="152"/>
        <v>31.505419916735274</v>
      </c>
      <c r="GK14">
        <f t="shared" si="153"/>
        <v>20.941697011716141</v>
      </c>
      <c r="GL14">
        <v>30.892202754940016</v>
      </c>
      <c r="GM14">
        <v>21.956153144471493</v>
      </c>
      <c r="GN14">
        <f t="shared" si="154"/>
        <v>0.61321716179525865</v>
      </c>
      <c r="GO14">
        <f t="shared" si="155"/>
        <v>1.0144561327553525</v>
      </c>
      <c r="GS14" s="184">
        <v>0.36646990740740742</v>
      </c>
      <c r="GT14" s="464">
        <f t="shared" si="56"/>
        <v>45305.366469907407</v>
      </c>
      <c r="GU14" s="141" t="s">
        <v>325</v>
      </c>
      <c r="GV14" s="141">
        <v>7.0000000000000001E-3</v>
      </c>
      <c r="GW14" s="141">
        <v>2.9000000000000001E-2</v>
      </c>
      <c r="GX14" s="141">
        <v>2.9000000000000001E-2</v>
      </c>
      <c r="GY14" s="249">
        <v>41.4</v>
      </c>
      <c r="GZ14" s="249">
        <v>39.612082379984948</v>
      </c>
      <c r="HA14" s="141">
        <f t="shared" si="156"/>
        <v>1365.9338751718947</v>
      </c>
      <c r="HB14" s="141">
        <f t="shared" si="157"/>
        <v>9.5615371262032625</v>
      </c>
      <c r="HC14" s="4">
        <f t="shared" si="57"/>
        <v>1.3204027459994983</v>
      </c>
      <c r="HD14" s="4">
        <f t="shared" si="58"/>
        <v>1.4147172278566051</v>
      </c>
      <c r="HE14" s="1">
        <f t="shared" si="59"/>
        <v>10.881939872202761</v>
      </c>
      <c r="HF14" s="1">
        <f t="shared" si="60"/>
        <v>8.1468198983466564</v>
      </c>
      <c r="HH14" s="184">
        <v>0.36646990740740742</v>
      </c>
      <c r="HI14" s="464">
        <f t="shared" si="61"/>
        <v>45305.366469907407</v>
      </c>
      <c r="HJ14" s="141" t="s">
        <v>325</v>
      </c>
      <c r="HK14" s="141">
        <v>7.0000000000000001E-3</v>
      </c>
      <c r="HL14" s="141">
        <v>2.9000000000000001E-2</v>
      </c>
      <c r="HM14" s="141">
        <v>2.9000000000000001E-2</v>
      </c>
      <c r="HN14" s="249">
        <v>41.4</v>
      </c>
      <c r="HO14" s="249">
        <v>34.200469392124624</v>
      </c>
      <c r="HP14" s="141">
        <f t="shared" si="158"/>
        <v>1179.3265307629181</v>
      </c>
      <c r="HQ14" s="141">
        <f t="shared" si="159"/>
        <v>8.2552857153404275</v>
      </c>
      <c r="HR14" s="4">
        <f t="shared" si="62"/>
        <v>1.140015646404154</v>
      </c>
      <c r="HS14" s="4">
        <f t="shared" si="63"/>
        <v>1.2214453354330224</v>
      </c>
      <c r="HT14" s="1">
        <f t="shared" si="64"/>
        <v>9.3953013617445809</v>
      </c>
      <c r="HU14" s="1">
        <f t="shared" si="65"/>
        <v>7.0338403799074047</v>
      </c>
      <c r="HW14">
        <v>9.0568274718352111</v>
      </c>
      <c r="HX14">
        <f t="shared" si="160"/>
        <v>10.881939872202761</v>
      </c>
      <c r="HY14">
        <f t="shared" si="161"/>
        <v>7.0338403799074047</v>
      </c>
      <c r="HZ14">
        <v>10.307532217945788</v>
      </c>
      <c r="IA14">
        <v>7.7167866724310219</v>
      </c>
      <c r="IB14">
        <f t="shared" si="162"/>
        <v>0.57440765425697293</v>
      </c>
      <c r="IC14">
        <f t="shared" si="163"/>
        <v>0.68294629252361716</v>
      </c>
      <c r="IG14" s="185">
        <v>0.40288194444444447</v>
      </c>
      <c r="IH14" s="464">
        <f t="shared" si="66"/>
        <v>45305.402881944443</v>
      </c>
      <c r="II14" s="142" t="s">
        <v>326</v>
      </c>
      <c r="IJ14" s="142">
        <v>0.01</v>
      </c>
      <c r="IK14" s="142">
        <v>3.7999999999999999E-2</v>
      </c>
      <c r="IL14" s="142">
        <v>3.7999999999999999E-2</v>
      </c>
      <c r="IM14" s="274">
        <v>49.6</v>
      </c>
      <c r="IN14" s="274">
        <v>49.54894026161945</v>
      </c>
      <c r="IO14" s="142">
        <f t="shared" si="164"/>
        <v>1303.9194805689328</v>
      </c>
      <c r="IP14" s="142">
        <f t="shared" si="165"/>
        <v>13.039194805689329</v>
      </c>
      <c r="IQ14" s="4">
        <f t="shared" si="67"/>
        <v>1.2704856477338322</v>
      </c>
      <c r="IR14" s="4">
        <f t="shared" si="68"/>
        <v>1.3391605476113366</v>
      </c>
      <c r="IS14" s="1">
        <f t="shared" si="69"/>
        <v>14.309680453423161</v>
      </c>
      <c r="IT14" s="1">
        <f t="shared" si="70"/>
        <v>11.700034258077991</v>
      </c>
      <c r="IV14" s="185">
        <v>0.40288194444444447</v>
      </c>
      <c r="IW14" s="464">
        <f t="shared" si="71"/>
        <v>45305.402881944443</v>
      </c>
      <c r="IX14" s="142" t="s">
        <v>326</v>
      </c>
      <c r="IY14" s="142">
        <v>0.01</v>
      </c>
      <c r="IZ14" s="142">
        <v>3.7999999999999999E-2</v>
      </c>
      <c r="JA14" s="142">
        <v>3.7999999999999999E-2</v>
      </c>
      <c r="JB14" s="274">
        <v>49.6</v>
      </c>
      <c r="JC14" s="274">
        <v>47.976480537683486</v>
      </c>
      <c r="JD14" s="142">
        <f t="shared" si="166"/>
        <v>1262.5389615179865</v>
      </c>
      <c r="JE14" s="142">
        <f t="shared" si="167"/>
        <v>12.625389615179866</v>
      </c>
      <c r="JF14" s="4">
        <f t="shared" si="72"/>
        <v>1.2301661676329099</v>
      </c>
      <c r="JG14" s="4">
        <f t="shared" si="73"/>
        <v>1.2966616361536079</v>
      </c>
      <c r="JH14" s="1">
        <f t="shared" si="74"/>
        <v>13.855555782812775</v>
      </c>
      <c r="JI14" s="1">
        <f t="shared" si="75"/>
        <v>11.328727979026258</v>
      </c>
      <c r="JK14">
        <v>13.00296237509226</v>
      </c>
      <c r="JL14">
        <f t="shared" si="168"/>
        <v>14.309680453423161</v>
      </c>
      <c r="JM14">
        <f t="shared" si="169"/>
        <v>11.328727979026258</v>
      </c>
      <c r="JN14">
        <v>14.269917683434581</v>
      </c>
      <c r="JO14">
        <v>11.66752299602873</v>
      </c>
      <c r="JP14">
        <f t="shared" si="170"/>
        <v>3.9762769988579194E-2</v>
      </c>
      <c r="JQ14">
        <f t="shared" si="171"/>
        <v>0.33879501700247161</v>
      </c>
      <c r="JU14" s="281">
        <v>0.5118287037037037</v>
      </c>
      <c r="JV14" s="464">
        <f t="shared" si="76"/>
        <v>45305.511828703704</v>
      </c>
      <c r="JW14" s="282" t="s">
        <v>327</v>
      </c>
      <c r="JX14" s="282">
        <v>0.02</v>
      </c>
      <c r="JY14" s="282">
        <v>8.3000000000000004E-2</v>
      </c>
      <c r="JZ14" s="282">
        <v>8.3000000000000004E-2</v>
      </c>
      <c r="KA14" s="282">
        <v>33.4</v>
      </c>
      <c r="KB14" s="282">
        <v>24.387420039133133</v>
      </c>
      <c r="KC14" s="282">
        <f t="shared" si="77"/>
        <v>293.82433782088111</v>
      </c>
      <c r="KD14" s="282">
        <f t="shared" si="78"/>
        <v>5.8764867564176226</v>
      </c>
      <c r="KE14" s="4">
        <f t="shared" si="79"/>
        <v>0.29032642903729922</v>
      </c>
      <c r="KF14" s="4">
        <f t="shared" si="80"/>
        <v>0.29740756145284308</v>
      </c>
      <c r="KG14" s="1">
        <f t="shared" si="81"/>
        <v>6.166813185454922</v>
      </c>
      <c r="KH14" s="1">
        <f t="shared" si="82"/>
        <v>5.5790791949647796</v>
      </c>
      <c r="KJ14" s="281">
        <v>0.5118287037037037</v>
      </c>
      <c r="KK14" s="464">
        <f t="shared" si="83"/>
        <v>45305.511828703704</v>
      </c>
      <c r="KL14" s="282" t="s">
        <v>327</v>
      </c>
      <c r="KM14" s="282">
        <v>0.02</v>
      </c>
      <c r="KN14" s="282">
        <v>8.3000000000000004E-2</v>
      </c>
      <c r="KO14" s="282">
        <v>8.3000000000000004E-2</v>
      </c>
      <c r="KP14" s="282">
        <v>33.4</v>
      </c>
      <c r="KQ14" s="282">
        <v>29.268643113465039</v>
      </c>
      <c r="KR14" s="282">
        <f t="shared" si="84"/>
        <v>352.63425437909683</v>
      </c>
      <c r="KS14" s="282">
        <f t="shared" si="85"/>
        <v>7.0526850875819367</v>
      </c>
      <c r="KT14" s="4">
        <f t="shared" si="86"/>
        <v>0.34843622754125048</v>
      </c>
      <c r="KU14" s="4">
        <f t="shared" si="87"/>
        <v>0.35693467211542729</v>
      </c>
      <c r="KV14" s="1">
        <f t="shared" si="88"/>
        <v>7.4011213151231869</v>
      </c>
      <c r="KW14" s="1">
        <f t="shared" si="89"/>
        <v>6.6957504154665095</v>
      </c>
      <c r="KY14">
        <v>6.5111247258128291</v>
      </c>
      <c r="KZ14">
        <f t="shared" si="172"/>
        <v>7.4011213151231869</v>
      </c>
      <c r="LA14">
        <f t="shared" si="173"/>
        <v>5.5790791949647796</v>
      </c>
      <c r="LB14">
        <v>6.8328052926238199</v>
      </c>
      <c r="LC14">
        <v>6.1815982915186432</v>
      </c>
      <c r="LD14">
        <f t="shared" si="174"/>
        <v>0.56831602249936708</v>
      </c>
      <c r="LE14">
        <f t="shared" si="175"/>
        <v>0.6025190965538636</v>
      </c>
      <c r="LI14" s="187">
        <v>0.5118287037037037</v>
      </c>
      <c r="LJ14" s="464">
        <f t="shared" si="90"/>
        <v>45305.511828703704</v>
      </c>
      <c r="LK14" s="144" t="s">
        <v>328</v>
      </c>
      <c r="LL14" s="144">
        <v>1.7000000000000001E-2</v>
      </c>
      <c r="LM14" s="144">
        <v>0.247</v>
      </c>
      <c r="LN14" s="144">
        <v>0.247</v>
      </c>
      <c r="LO14" s="144">
        <v>80</v>
      </c>
      <c r="LP14" s="144">
        <v>64.966682151344514</v>
      </c>
      <c r="LQ14" s="144">
        <f t="shared" si="176"/>
        <v>263.02300466131385</v>
      </c>
      <c r="LR14" s="144">
        <f t="shared" si="177"/>
        <v>4.4713910792423359</v>
      </c>
      <c r="LS14" s="4">
        <f t="shared" si="91"/>
        <v>0.26196242802961495</v>
      </c>
      <c r="LT14" s="4">
        <f t="shared" si="92"/>
        <v>0.26409220386725413</v>
      </c>
      <c r="LU14" s="1">
        <f t="shared" si="93"/>
        <v>4.7333535072719508</v>
      </c>
      <c r="LV14" s="1">
        <f t="shared" si="94"/>
        <v>4.2072988753750815</v>
      </c>
      <c r="LX14" s="187">
        <v>0.5118287037037037</v>
      </c>
      <c r="LY14" s="464">
        <f t="shared" si="95"/>
        <v>45305.511828703704</v>
      </c>
      <c r="LZ14" s="144" t="s">
        <v>328</v>
      </c>
      <c r="MA14" s="144">
        <v>1.7000000000000001E-2</v>
      </c>
      <c r="MB14" s="144">
        <v>0.247</v>
      </c>
      <c r="MC14" s="144">
        <v>0.247</v>
      </c>
      <c r="MD14" s="229">
        <v>80</v>
      </c>
      <c r="ME14" s="144">
        <v>74.122290469746986</v>
      </c>
      <c r="MF14" s="144">
        <f t="shared" si="178"/>
        <v>300.09024481678944</v>
      </c>
      <c r="MG14" s="144">
        <f t="shared" si="179"/>
        <v>5.1015341618854206</v>
      </c>
      <c r="MH14" s="4">
        <f t="shared" si="96"/>
        <v>0.29888020350704431</v>
      </c>
      <c r="MI14" s="4">
        <f t="shared" si="97"/>
        <v>0.30131012386076012</v>
      </c>
      <c r="MJ14" s="1">
        <f t="shared" si="98"/>
        <v>5.4004143653924652</v>
      </c>
      <c r="MK14" s="1">
        <f t="shared" si="99"/>
        <v>4.8002240380246608</v>
      </c>
      <c r="MM14">
        <v>4.8157198449780498</v>
      </c>
      <c r="MN14">
        <f t="shared" si="180"/>
        <v>5.4004143653924652</v>
      </c>
      <c r="MO14">
        <f t="shared" si="181"/>
        <v>4.2072988753750815</v>
      </c>
      <c r="MP14">
        <v>5.0978552343778549</v>
      </c>
      <c r="MQ14">
        <v>4.5312906719245873</v>
      </c>
      <c r="MR14">
        <f t="shared" si="182"/>
        <v>0.30255913101461029</v>
      </c>
      <c r="MS14">
        <f t="shared" si="183"/>
        <v>0.32399179654950583</v>
      </c>
      <c r="MW14" s="188">
        <v>0.5325347222222222</v>
      </c>
      <c r="MX14" s="464">
        <f t="shared" si="100"/>
        <v>45305.532534722224</v>
      </c>
      <c r="MY14" s="145" t="s">
        <v>329</v>
      </c>
      <c r="MZ14" s="145">
        <v>3.0000000000000001E-3</v>
      </c>
      <c r="NA14" s="145">
        <v>2.7E-2</v>
      </c>
      <c r="NB14" s="145">
        <v>2.7E-2</v>
      </c>
      <c r="NC14" s="145">
        <v>20.6</v>
      </c>
      <c r="ND14" s="145">
        <v>15.356805593466959</v>
      </c>
      <c r="NE14" s="145">
        <f t="shared" si="101"/>
        <v>568.77057753581335</v>
      </c>
      <c r="NF14" s="145">
        <f t="shared" si="184"/>
        <v>1.7063117326074402</v>
      </c>
      <c r="NG14" s="4">
        <f t="shared" si="102"/>
        <v>0.54845734262381995</v>
      </c>
      <c r="NH14" s="4">
        <f t="shared" si="103"/>
        <v>0.59064636897949852</v>
      </c>
      <c r="NI14" s="1">
        <f t="shared" si="104"/>
        <v>2.2547690752312599</v>
      </c>
      <c r="NJ14" s="1">
        <f t="shared" si="105"/>
        <v>1.1156653636279417</v>
      </c>
      <c r="NL14" s="188">
        <v>0.5325347222222222</v>
      </c>
      <c r="NM14" s="464">
        <f t="shared" si="106"/>
        <v>45305.532534722224</v>
      </c>
      <c r="NN14" s="145" t="s">
        <v>329</v>
      </c>
      <c r="NO14" s="145">
        <v>3.0000000000000001E-3</v>
      </c>
      <c r="NP14" s="145">
        <v>2.7E-2</v>
      </c>
      <c r="NQ14" s="145">
        <v>2.7E-2</v>
      </c>
      <c r="NR14" s="145">
        <v>20.6</v>
      </c>
      <c r="NS14" s="145">
        <v>18.069210972335132</v>
      </c>
      <c r="NT14" s="145">
        <f t="shared" si="107"/>
        <v>669.23003601241226</v>
      </c>
      <c r="NU14" s="145">
        <f t="shared" si="185"/>
        <v>2.0076901080372367</v>
      </c>
      <c r="NV14" s="4">
        <f t="shared" si="108"/>
        <v>0.64532896329768319</v>
      </c>
      <c r="NW14" s="4">
        <f t="shared" si="109"/>
        <v>0.69496965278212042</v>
      </c>
      <c r="NX14" s="1">
        <f t="shared" si="110"/>
        <v>2.6530190713349198</v>
      </c>
      <c r="NY14" s="1">
        <f t="shared" si="111"/>
        <v>1.3127204552551164</v>
      </c>
      <c r="OA14">
        <v>1.851750009347102</v>
      </c>
      <c r="OB14">
        <f t="shared" si="186"/>
        <v>2.6530190713349198</v>
      </c>
      <c r="OC14">
        <f t="shared" si="187"/>
        <v>1.1156653636279417</v>
      </c>
      <c r="OD14">
        <v>2.4469553694943849</v>
      </c>
      <c r="OE14">
        <v>1.210759621496182</v>
      </c>
      <c r="OF14">
        <f t="shared" si="188"/>
        <v>0.20606370184053491</v>
      </c>
      <c r="OG14">
        <f t="shared" si="189"/>
        <v>9.5094257868240328E-2</v>
      </c>
      <c r="OK14" s="189">
        <v>0.54084490740740743</v>
      </c>
      <c r="OL14" s="464">
        <f t="shared" si="112"/>
        <v>45305.540844907409</v>
      </c>
      <c r="OM14" s="139" t="s">
        <v>330</v>
      </c>
      <c r="ON14" s="139">
        <v>6.0000000000000001E-3</v>
      </c>
      <c r="OO14" s="139">
        <v>7.0000000000000001E-3</v>
      </c>
      <c r="OP14" s="139">
        <v>7.0000000000000001E-3</v>
      </c>
      <c r="OQ14" s="139">
        <v>5.5</v>
      </c>
      <c r="OR14" s="139">
        <v>4.3043448626882768</v>
      </c>
      <c r="OS14" s="139">
        <f t="shared" si="190"/>
        <v>614.90640895546812</v>
      </c>
      <c r="OT14" s="139">
        <f t="shared" si="191"/>
        <v>3.6894384537328087</v>
      </c>
      <c r="OU14" s="4">
        <f t="shared" si="113"/>
        <v>0.5380431078360346</v>
      </c>
      <c r="OV14" s="4">
        <f t="shared" si="114"/>
        <v>0.71739081044804609</v>
      </c>
      <c r="OW14" s="1">
        <f t="shared" si="115"/>
        <v>4.227481561568843</v>
      </c>
      <c r="OX14" s="1">
        <f t="shared" si="116"/>
        <v>2.9720476432847627</v>
      </c>
      <c r="OZ14" s="189">
        <v>0.54084490740740743</v>
      </c>
      <c r="PA14" s="464">
        <f t="shared" si="117"/>
        <v>45305.540844907409</v>
      </c>
      <c r="PB14" s="139" t="s">
        <v>330</v>
      </c>
      <c r="PC14" s="139">
        <v>6.0000000000000001E-3</v>
      </c>
      <c r="PD14" s="139">
        <v>7.0000000000000001E-3</v>
      </c>
      <c r="PE14" s="139">
        <v>7.0000000000000001E-3</v>
      </c>
      <c r="PF14" s="139">
        <v>5.5</v>
      </c>
      <c r="PG14" s="139">
        <v>4.9559236172715044</v>
      </c>
      <c r="PH14" s="139">
        <f t="shared" si="192"/>
        <v>707.98908818164352</v>
      </c>
      <c r="PI14" s="139">
        <f t="shared" si="193"/>
        <v>4.2479345290898616</v>
      </c>
      <c r="PJ14" s="4">
        <f t="shared" si="118"/>
        <v>0.61949045215893805</v>
      </c>
      <c r="PK14" s="4">
        <f t="shared" si="119"/>
        <v>0.8259872695452507</v>
      </c>
      <c r="PL14" s="1">
        <f t="shared" si="120"/>
        <v>4.8674249812487993</v>
      </c>
      <c r="PM14" s="1">
        <f t="shared" si="121"/>
        <v>3.421947259544611</v>
      </c>
      <c r="PO14">
        <v>3.9537326774569985</v>
      </c>
      <c r="PP14">
        <f t="shared" si="194"/>
        <v>4.8674249812487993</v>
      </c>
      <c r="PQ14">
        <f t="shared" si="195"/>
        <v>2.9720476432847627</v>
      </c>
      <c r="PR14">
        <v>4.5303186929194776</v>
      </c>
      <c r="PS14">
        <v>3.1849513235070264</v>
      </c>
      <c r="PT14">
        <f t="shared" si="196"/>
        <v>0.33710628832932166</v>
      </c>
      <c r="PU14">
        <f t="shared" si="197"/>
        <v>0.21290368022226369</v>
      </c>
    </row>
    <row r="15" spans="1:437" x14ac:dyDescent="0.25">
      <c r="A15" s="233">
        <v>0.34225694444444449</v>
      </c>
      <c r="B15" s="464">
        <f t="shared" si="0"/>
        <v>45305.342256944445</v>
      </c>
      <c r="C15" s="234" t="s">
        <v>311</v>
      </c>
      <c r="D15" s="234">
        <v>8.9999999999999993E-3</v>
      </c>
      <c r="E15" s="234">
        <v>5.6000000000000001E-2</v>
      </c>
      <c r="F15" s="234">
        <v>5.6000000000000001E-2</v>
      </c>
      <c r="G15" s="252">
        <v>176.3</v>
      </c>
      <c r="H15" s="254">
        <v>172.12098605524426</v>
      </c>
      <c r="I15" s="234">
        <f t="shared" si="1"/>
        <v>3073.5890367007901</v>
      </c>
      <c r="J15" s="234">
        <f t="shared" si="2"/>
        <v>27.662301330307109</v>
      </c>
      <c r="K15" s="4">
        <f t="shared" si="3"/>
        <v>3.019666422021829</v>
      </c>
      <c r="L15" s="4">
        <f t="shared" si="4"/>
        <v>3.1294724737317137</v>
      </c>
      <c r="M15" s="1">
        <f t="shared" si="5"/>
        <v>30.681967752328937</v>
      </c>
      <c r="N15" s="1">
        <f t="shared" si="6"/>
        <v>24.532828856575396</v>
      </c>
      <c r="P15" s="233">
        <v>0.34225694444444449</v>
      </c>
      <c r="Q15" s="464">
        <f t="shared" si="7"/>
        <v>45305.342256944445</v>
      </c>
      <c r="R15" s="234" t="s">
        <v>311</v>
      </c>
      <c r="S15" s="234">
        <v>8.9999999999999993E-3</v>
      </c>
      <c r="T15" s="234">
        <v>5.6000000000000001E-2</v>
      </c>
      <c r="U15" s="234">
        <v>5.6000000000000001E-2</v>
      </c>
      <c r="V15" s="252">
        <v>176.3</v>
      </c>
      <c r="W15" s="254">
        <v>155.08204339638451</v>
      </c>
      <c r="X15" s="234">
        <f t="shared" si="8"/>
        <v>2769.3222035068661</v>
      </c>
      <c r="Y15" s="234">
        <f t="shared" si="9"/>
        <v>24.923899831561794</v>
      </c>
      <c r="Z15" s="4">
        <f t="shared" si="10"/>
        <v>2.7207376034453423</v>
      </c>
      <c r="AA15" s="4">
        <f t="shared" si="11"/>
        <v>2.8196735162979003</v>
      </c>
      <c r="AB15" s="1">
        <f t="shared" si="12"/>
        <v>27.644637435007137</v>
      </c>
      <c r="AC15" s="1">
        <f t="shared" si="13"/>
        <v>22.104226315263894</v>
      </c>
      <c r="AE15">
        <v>26.625183596446441</v>
      </c>
      <c r="AF15">
        <f t="shared" si="14"/>
        <v>30.681967752328937</v>
      </c>
      <c r="AG15">
        <f t="shared" si="15"/>
        <v>22.104226315263894</v>
      </c>
      <c r="AH15">
        <v>29.531636386701802</v>
      </c>
      <c r="AI15">
        <v>23.613041613818154</v>
      </c>
      <c r="AJ15">
        <f t="shared" si="122"/>
        <v>1.1503313656271352</v>
      </c>
      <c r="AK15">
        <f t="shared" si="123"/>
        <v>1.5088152985542607</v>
      </c>
      <c r="AO15" s="261">
        <v>0.34376157407407404</v>
      </c>
      <c r="AP15" s="464">
        <f t="shared" si="16"/>
        <v>45305.343761574077</v>
      </c>
      <c r="AQ15" s="236" t="s">
        <v>321</v>
      </c>
      <c r="AR15" s="236">
        <v>5.0000000000000001E-3</v>
      </c>
      <c r="AS15" s="236">
        <v>0.05</v>
      </c>
      <c r="AT15" s="236">
        <v>0.05</v>
      </c>
      <c r="AU15" s="241">
        <v>197.2</v>
      </c>
      <c r="AV15" s="241">
        <v>196.35691048199956</v>
      </c>
      <c r="AW15" s="236">
        <f t="shared" si="17"/>
        <v>3927.1382096399911</v>
      </c>
      <c r="AX15" s="236">
        <f t="shared" si="18"/>
        <v>19.635691048199956</v>
      </c>
      <c r="AY15" s="4">
        <f t="shared" si="19"/>
        <v>3.8501354996470503</v>
      </c>
      <c r="AZ15" s="4">
        <f t="shared" si="20"/>
        <v>4.0072838873877457</v>
      </c>
      <c r="BA15" s="1">
        <f t="shared" si="124"/>
        <v>23.485826547847005</v>
      </c>
      <c r="BB15" s="1">
        <f t="shared" si="125"/>
        <v>15.628407160812209</v>
      </c>
      <c r="BD15" s="261">
        <v>0.34376157407407404</v>
      </c>
      <c r="BE15" s="464">
        <f t="shared" si="21"/>
        <v>45305.343761574077</v>
      </c>
      <c r="BF15" s="236" t="s">
        <v>321</v>
      </c>
      <c r="BG15" s="236">
        <v>5.0000000000000001E-3</v>
      </c>
      <c r="BH15" s="236">
        <v>0.05</v>
      </c>
      <c r="BI15" s="236">
        <v>0.05</v>
      </c>
      <c r="BJ15" s="241">
        <v>197.2</v>
      </c>
      <c r="BK15" s="241">
        <v>183.35192301716319</v>
      </c>
      <c r="BL15" s="236">
        <f t="shared" si="22"/>
        <v>3667.0384603432635</v>
      </c>
      <c r="BM15" s="236">
        <f t="shared" si="23"/>
        <v>18.335192301716319</v>
      </c>
      <c r="BN15" s="4">
        <f t="shared" si="24"/>
        <v>3.5951357454345723</v>
      </c>
      <c r="BO15" s="4">
        <f t="shared" si="25"/>
        <v>3.741875979942106</v>
      </c>
      <c r="BP15" s="1">
        <f t="shared" si="126"/>
        <v>21.930328047150891</v>
      </c>
      <c r="BQ15" s="1">
        <f t="shared" si="127"/>
        <v>14.593316321774212</v>
      </c>
      <c r="BS15">
        <v>19.048057294420428</v>
      </c>
      <c r="BT15">
        <f t="shared" si="128"/>
        <v>23.485826547847005</v>
      </c>
      <c r="BU15">
        <f t="shared" si="129"/>
        <v>14.593316321774212</v>
      </c>
      <c r="BV15">
        <v>22.782970489404825</v>
      </c>
      <c r="BW15">
        <v>15.160698662906055</v>
      </c>
      <c r="BX15">
        <f t="shared" si="130"/>
        <v>0.70285605844217969</v>
      </c>
      <c r="BY15">
        <f t="shared" si="131"/>
        <v>0.56738234113184305</v>
      </c>
      <c r="CC15" s="906">
        <v>0.34826388888888887</v>
      </c>
      <c r="CD15" s="901">
        <f t="shared" si="26"/>
        <v>45305.348263888889</v>
      </c>
      <c r="CE15" s="907" t="s">
        <v>322</v>
      </c>
      <c r="CF15" s="907">
        <v>0.01</v>
      </c>
      <c r="CG15" s="907">
        <v>2.7E-2</v>
      </c>
      <c r="CH15" s="907">
        <v>2.7E-2</v>
      </c>
      <c r="CI15" s="902">
        <v>57</v>
      </c>
      <c r="CJ15" s="902">
        <v>50.374640915055522</v>
      </c>
      <c r="CK15" s="907">
        <f t="shared" si="132"/>
        <v>1865.7274412983527</v>
      </c>
      <c r="CL15" s="237">
        <f t="shared" si="133"/>
        <v>18.657274412983526</v>
      </c>
      <c r="CM15" s="4">
        <f t="shared" si="27"/>
        <v>1.79909431839484</v>
      </c>
      <c r="CN15" s="4">
        <f t="shared" si="28"/>
        <v>1.9374861890405972</v>
      </c>
      <c r="CO15" s="1">
        <f t="shared" si="29"/>
        <v>20.456368731378365</v>
      </c>
      <c r="CP15" s="1">
        <f t="shared" si="30"/>
        <v>16.719788223942928</v>
      </c>
      <c r="CR15" s="906">
        <v>0.34826388888888887</v>
      </c>
      <c r="CS15" s="901">
        <f t="shared" si="31"/>
        <v>45305.348263888889</v>
      </c>
      <c r="CT15" s="907" t="s">
        <v>322</v>
      </c>
      <c r="CU15" s="907">
        <v>0.01</v>
      </c>
      <c r="CV15" s="907">
        <v>2.7E-2</v>
      </c>
      <c r="CW15" s="907">
        <v>2.7E-2</v>
      </c>
      <c r="CX15" s="902">
        <v>57</v>
      </c>
      <c r="CY15" s="902">
        <v>40.51557001076057</v>
      </c>
      <c r="CZ15" s="907">
        <f t="shared" si="134"/>
        <v>1500.5766670652063</v>
      </c>
      <c r="DA15" s="237">
        <f t="shared" si="135"/>
        <v>15.005766670652063</v>
      </c>
      <c r="DB15" s="4">
        <f t="shared" si="32"/>
        <v>1.4469846432414488</v>
      </c>
      <c r="DC15" s="4">
        <f t="shared" si="33"/>
        <v>1.5582911542600222</v>
      </c>
      <c r="DD15" s="1">
        <f t="shared" si="34"/>
        <v>16.452751313893511</v>
      </c>
      <c r="DE15" s="1">
        <f t="shared" si="35"/>
        <v>13.447475516392041</v>
      </c>
      <c r="DG15">
        <v>16.860082989887296</v>
      </c>
      <c r="DH15">
        <f t="shared" si="136"/>
        <v>20.456368731378365</v>
      </c>
      <c r="DI15">
        <f t="shared" si="137"/>
        <v>13.447475516392041</v>
      </c>
      <c r="DJ15">
        <v>18.485876706769286</v>
      </c>
      <c r="DK15">
        <v>15.109228217860538</v>
      </c>
      <c r="DL15">
        <f t="shared" si="138"/>
        <v>1.9704920246090794</v>
      </c>
      <c r="DM15">
        <f t="shared" si="139"/>
        <v>1.6617527014684974</v>
      </c>
      <c r="DQ15" s="908">
        <v>0.35820601851851852</v>
      </c>
      <c r="DR15" s="904">
        <f t="shared" si="36"/>
        <v>45305.358206018522</v>
      </c>
      <c r="DS15" s="909" t="s">
        <v>323</v>
      </c>
      <c r="DT15" s="909">
        <v>7.0000000000000001E-3</v>
      </c>
      <c r="DU15" s="909">
        <v>2.1999999999999999E-2</v>
      </c>
      <c r="DV15" s="909">
        <v>2.1999999999999999E-2</v>
      </c>
      <c r="DW15" s="905">
        <v>61</v>
      </c>
      <c r="DX15" s="905">
        <v>60.37635008537513</v>
      </c>
      <c r="DY15" s="909">
        <f t="shared" si="140"/>
        <v>2744.3795493352332</v>
      </c>
      <c r="DZ15" s="238">
        <f t="shared" si="141"/>
        <v>19.210656845346634</v>
      </c>
      <c r="EA15" s="4">
        <f t="shared" si="37"/>
        <v>2.6250586993641361</v>
      </c>
      <c r="EB15" s="4">
        <f t="shared" si="38"/>
        <v>2.8750642897797682</v>
      </c>
      <c r="EC15" s="1">
        <f t="shared" si="39"/>
        <v>21.835715544710769</v>
      </c>
      <c r="ED15" s="1">
        <f t="shared" si="40"/>
        <v>16.335592555566866</v>
      </c>
      <c r="EF15" s="908">
        <v>0.35820601851851852</v>
      </c>
      <c r="EG15" s="904">
        <f t="shared" si="41"/>
        <v>45305.358206018522</v>
      </c>
      <c r="EH15" s="909" t="s">
        <v>323</v>
      </c>
      <c r="EI15" s="909">
        <v>7.0000000000000001E-3</v>
      </c>
      <c r="EJ15" s="909">
        <v>2.1999999999999999E-2</v>
      </c>
      <c r="EK15" s="909">
        <v>2.1999999999999999E-2</v>
      </c>
      <c r="EL15" s="905">
        <v>61</v>
      </c>
      <c r="EM15" s="905">
        <v>60.248988776303406</v>
      </c>
      <c r="EN15" s="909">
        <f t="shared" si="142"/>
        <v>2738.5903989228823</v>
      </c>
      <c r="EO15" s="238">
        <f t="shared" si="143"/>
        <v>19.170132792460176</v>
      </c>
      <c r="EP15" s="4">
        <f t="shared" si="42"/>
        <v>2.6195212511436266</v>
      </c>
      <c r="EQ15" s="4">
        <f t="shared" si="43"/>
        <v>2.8689994655382578</v>
      </c>
      <c r="ER15" s="1">
        <f t="shared" si="44"/>
        <v>21.789654043603804</v>
      </c>
      <c r="ES15" s="1">
        <f t="shared" si="45"/>
        <v>16.301133326921917</v>
      </c>
      <c r="EU15">
        <v>19.406134810535416</v>
      </c>
      <c r="EV15">
        <f t="shared" si="144"/>
        <v>21.835715544710769</v>
      </c>
      <c r="EW15">
        <f t="shared" si="145"/>
        <v>16.301133326921917</v>
      </c>
      <c r="EX15">
        <v>22.057904784645846</v>
      </c>
      <c r="EY15">
        <v>16.501815315081135</v>
      </c>
      <c r="EZ15">
        <f t="shared" si="146"/>
        <v>-0.22218923993507644</v>
      </c>
      <c r="FA15">
        <f t="shared" si="147"/>
        <v>0.20068198815921789</v>
      </c>
      <c r="FE15" s="240">
        <v>0.36215277777777777</v>
      </c>
      <c r="FF15" s="464">
        <f t="shared" si="46"/>
        <v>45305.36215277778</v>
      </c>
      <c r="FG15" s="239" t="s">
        <v>324</v>
      </c>
      <c r="FH15" s="239">
        <v>5.0000000000000001E-3</v>
      </c>
      <c r="FI15" s="239">
        <v>1.6E-2</v>
      </c>
      <c r="FJ15" s="239">
        <v>1.6E-2</v>
      </c>
      <c r="FK15" s="247">
        <v>72.8</v>
      </c>
      <c r="FL15" s="247">
        <v>72.622662858915206</v>
      </c>
      <c r="FM15" s="239">
        <f t="shared" si="148"/>
        <v>4538.9164286822006</v>
      </c>
      <c r="FN15" s="239">
        <f t="shared" si="149"/>
        <v>22.694582143411004</v>
      </c>
      <c r="FO15" s="4">
        <f t="shared" si="47"/>
        <v>4.2719213446420712</v>
      </c>
      <c r="FP15" s="4">
        <f t="shared" si="48"/>
        <v>4.8415108572610146</v>
      </c>
      <c r="FQ15" s="1">
        <f t="shared" si="49"/>
        <v>26.966503488053075</v>
      </c>
      <c r="FR15" s="1">
        <f t="shared" si="50"/>
        <v>17.853071286149991</v>
      </c>
      <c r="FT15" s="240">
        <v>0.36215277777777777</v>
      </c>
      <c r="FU15" s="464">
        <f t="shared" si="51"/>
        <v>45305.36215277778</v>
      </c>
      <c r="FV15" s="239" t="s">
        <v>324</v>
      </c>
      <c r="FW15" s="239">
        <v>5.0000000000000001E-3</v>
      </c>
      <c r="FX15" s="239">
        <v>1.6E-2</v>
      </c>
      <c r="FY15" s="239">
        <v>1.6E-2</v>
      </c>
      <c r="FZ15" s="247">
        <v>72.8</v>
      </c>
      <c r="GA15" s="247">
        <v>67.919017335295592</v>
      </c>
      <c r="GB15" s="239">
        <f t="shared" si="150"/>
        <v>4244.9385834559744</v>
      </c>
      <c r="GC15" s="239">
        <f t="shared" si="151"/>
        <v>21.224692917279871</v>
      </c>
      <c r="GD15" s="4">
        <f t="shared" si="52"/>
        <v>3.995236313840917</v>
      </c>
      <c r="GE15" s="4">
        <f t="shared" si="53"/>
        <v>4.5279344890197066</v>
      </c>
      <c r="GF15" s="1">
        <f t="shared" si="54"/>
        <v>25.219929231120787</v>
      </c>
      <c r="GG15" s="1">
        <f t="shared" si="55"/>
        <v>16.696758428260164</v>
      </c>
      <c r="GI15">
        <v>22.252857916694079</v>
      </c>
      <c r="GJ15">
        <f t="shared" si="152"/>
        <v>26.966503488053075</v>
      </c>
      <c r="GK15">
        <f t="shared" si="153"/>
        <v>16.696758428260164</v>
      </c>
      <c r="GL15">
        <v>26.441631171601202</v>
      </c>
      <c r="GM15">
        <v>17.505581561132676</v>
      </c>
      <c r="GN15">
        <f t="shared" si="154"/>
        <v>0.52487231645187293</v>
      </c>
      <c r="GO15">
        <f t="shared" si="155"/>
        <v>0.80882313287251151</v>
      </c>
      <c r="GS15" s="184">
        <v>0.36866898148148147</v>
      </c>
      <c r="GT15" s="464">
        <f t="shared" si="56"/>
        <v>45305.368668981479</v>
      </c>
      <c r="GU15" s="141" t="s">
        <v>325</v>
      </c>
      <c r="GV15" s="141">
        <v>8.0000000000000002E-3</v>
      </c>
      <c r="GW15" s="141">
        <v>2.9000000000000001E-2</v>
      </c>
      <c r="GX15" s="141">
        <v>2.9000000000000001E-2</v>
      </c>
      <c r="GY15" s="249">
        <v>41.4</v>
      </c>
      <c r="GZ15" s="249">
        <v>39.612082379984948</v>
      </c>
      <c r="HA15" s="141">
        <f t="shared" si="156"/>
        <v>1365.9338751718947</v>
      </c>
      <c r="HB15" s="141">
        <f t="shared" si="157"/>
        <v>10.927471001375158</v>
      </c>
      <c r="HC15" s="4">
        <f t="shared" si="57"/>
        <v>1.3204027459994983</v>
      </c>
      <c r="HD15" s="4">
        <f t="shared" si="58"/>
        <v>1.4147172278566051</v>
      </c>
      <c r="HE15" s="1">
        <f t="shared" si="59"/>
        <v>12.247873747374657</v>
      </c>
      <c r="HF15" s="1">
        <f t="shared" si="60"/>
        <v>9.5127537735185541</v>
      </c>
      <c r="HH15" s="184">
        <v>0.36866898148148147</v>
      </c>
      <c r="HI15" s="464">
        <f t="shared" si="61"/>
        <v>45305.368668981479</v>
      </c>
      <c r="HJ15" s="141" t="s">
        <v>325</v>
      </c>
      <c r="HK15" s="141">
        <v>8.0000000000000002E-3</v>
      </c>
      <c r="HL15" s="141">
        <v>2.9000000000000001E-2</v>
      </c>
      <c r="HM15" s="141">
        <v>2.9000000000000001E-2</v>
      </c>
      <c r="HN15" s="249">
        <v>41.4</v>
      </c>
      <c r="HO15" s="249">
        <v>34.200469392124624</v>
      </c>
      <c r="HP15" s="141">
        <f t="shared" si="158"/>
        <v>1179.3265307629181</v>
      </c>
      <c r="HQ15" s="141">
        <f t="shared" si="159"/>
        <v>9.4346122461033453</v>
      </c>
      <c r="HR15" s="4">
        <f t="shared" si="62"/>
        <v>1.140015646404154</v>
      </c>
      <c r="HS15" s="4">
        <f t="shared" si="63"/>
        <v>1.2214453354330224</v>
      </c>
      <c r="HT15" s="1">
        <f t="shared" si="64"/>
        <v>10.574627892507499</v>
      </c>
      <c r="HU15" s="1">
        <f t="shared" si="65"/>
        <v>8.2131669106703225</v>
      </c>
      <c r="HW15">
        <v>10.350659967811669</v>
      </c>
      <c r="HX15">
        <f t="shared" si="160"/>
        <v>12.247873747374657</v>
      </c>
      <c r="HY15">
        <f t="shared" si="161"/>
        <v>8.2131669106703225</v>
      </c>
      <c r="HZ15">
        <v>11.601364713922246</v>
      </c>
      <c r="IA15">
        <v>9.0106191684074801</v>
      </c>
      <c r="IB15">
        <f t="shared" si="162"/>
        <v>0.64650903345241062</v>
      </c>
      <c r="IC15">
        <f t="shared" si="163"/>
        <v>0.79745225773715767</v>
      </c>
      <c r="IG15" s="185">
        <v>0.40618055555555554</v>
      </c>
      <c r="IH15" s="464">
        <f t="shared" si="66"/>
        <v>45305.406180555554</v>
      </c>
      <c r="II15" s="142" t="s">
        <v>326</v>
      </c>
      <c r="IJ15" s="142">
        <v>7.0000000000000001E-3</v>
      </c>
      <c r="IK15" s="142">
        <v>3.7999999999999999E-2</v>
      </c>
      <c r="IL15" s="142">
        <v>3.7999999999999999E-2</v>
      </c>
      <c r="IM15" s="274">
        <v>49.6</v>
      </c>
      <c r="IN15" s="274">
        <v>49.54894026161945</v>
      </c>
      <c r="IO15" s="142">
        <f t="shared" si="164"/>
        <v>1303.9194805689328</v>
      </c>
      <c r="IP15" s="142">
        <f t="shared" si="165"/>
        <v>9.1274363639825307</v>
      </c>
      <c r="IQ15" s="4">
        <f t="shared" si="67"/>
        <v>1.2704856477338322</v>
      </c>
      <c r="IR15" s="4">
        <f t="shared" si="68"/>
        <v>1.3391605476113366</v>
      </c>
      <c r="IS15" s="1">
        <f t="shared" si="69"/>
        <v>10.397922011716362</v>
      </c>
      <c r="IT15" s="1">
        <f t="shared" si="70"/>
        <v>7.7882758163711943</v>
      </c>
      <c r="IV15" s="185">
        <v>0.40618055555555554</v>
      </c>
      <c r="IW15" s="464">
        <f t="shared" si="71"/>
        <v>45305.406180555554</v>
      </c>
      <c r="IX15" s="142" t="s">
        <v>326</v>
      </c>
      <c r="IY15" s="142">
        <v>7.0000000000000001E-3</v>
      </c>
      <c r="IZ15" s="142">
        <v>3.7999999999999999E-2</v>
      </c>
      <c r="JA15" s="142">
        <v>3.7999999999999999E-2</v>
      </c>
      <c r="JB15" s="274">
        <v>49.6</v>
      </c>
      <c r="JC15" s="274">
        <v>47.976480537683486</v>
      </c>
      <c r="JD15" s="142">
        <f t="shared" si="166"/>
        <v>1262.5389615179865</v>
      </c>
      <c r="JE15" s="142">
        <f t="shared" si="167"/>
        <v>8.8377727306259057</v>
      </c>
      <c r="JF15" s="4">
        <f t="shared" si="72"/>
        <v>1.2301661676329099</v>
      </c>
      <c r="JG15" s="4">
        <f t="shared" si="73"/>
        <v>1.2966616361536079</v>
      </c>
      <c r="JH15" s="1">
        <f t="shared" si="74"/>
        <v>10.067938898258816</v>
      </c>
      <c r="JI15" s="1">
        <f t="shared" si="75"/>
        <v>7.5411110944722974</v>
      </c>
      <c r="JK15">
        <v>9.1020736625645817</v>
      </c>
      <c r="JL15">
        <f t="shared" si="168"/>
        <v>10.397922011716362</v>
      </c>
      <c r="JM15">
        <f t="shared" si="169"/>
        <v>7.5411110944722974</v>
      </c>
      <c r="JN15">
        <v>10.369028970906903</v>
      </c>
      <c r="JO15">
        <v>7.7666342835010527</v>
      </c>
      <c r="JP15">
        <f t="shared" si="170"/>
        <v>2.8893040809458981E-2</v>
      </c>
      <c r="JQ15">
        <f t="shared" si="171"/>
        <v>0.22552318902875523</v>
      </c>
      <c r="JU15" s="281">
        <v>0.51222222222222225</v>
      </c>
      <c r="JV15" s="464">
        <f t="shared" si="76"/>
        <v>45305.51222222222</v>
      </c>
      <c r="JW15" s="282" t="s">
        <v>327</v>
      </c>
      <c r="JX15" s="282">
        <v>2.4E-2</v>
      </c>
      <c r="JY15" s="282">
        <v>8.3000000000000004E-2</v>
      </c>
      <c r="JZ15" s="282">
        <v>8.3000000000000004E-2</v>
      </c>
      <c r="KA15" s="282">
        <v>33.4</v>
      </c>
      <c r="KB15" s="282">
        <v>24.387420039133133</v>
      </c>
      <c r="KC15" s="282">
        <f t="shared" si="77"/>
        <v>293.82433782088111</v>
      </c>
      <c r="KD15" s="282">
        <f t="shared" si="78"/>
        <v>7.0517841077011472</v>
      </c>
      <c r="KE15" s="4">
        <f t="shared" si="79"/>
        <v>0.29032642903729922</v>
      </c>
      <c r="KF15" s="4">
        <f t="shared" si="80"/>
        <v>0.29740756145284308</v>
      </c>
      <c r="KG15" s="1">
        <f t="shared" si="81"/>
        <v>7.3421105367384465</v>
      </c>
      <c r="KH15" s="1">
        <f t="shared" si="82"/>
        <v>6.7543765462483041</v>
      </c>
      <c r="KJ15" s="281">
        <v>0.51222222222222225</v>
      </c>
      <c r="KK15" s="464">
        <f t="shared" si="83"/>
        <v>45305.51222222222</v>
      </c>
      <c r="KL15" s="282" t="s">
        <v>327</v>
      </c>
      <c r="KM15" s="282">
        <v>2.4E-2</v>
      </c>
      <c r="KN15" s="282">
        <v>8.3000000000000004E-2</v>
      </c>
      <c r="KO15" s="282">
        <v>8.3000000000000004E-2</v>
      </c>
      <c r="KP15" s="282">
        <v>33.4</v>
      </c>
      <c r="KQ15" s="282">
        <v>29.268643113465039</v>
      </c>
      <c r="KR15" s="282">
        <f t="shared" si="84"/>
        <v>352.63425437909683</v>
      </c>
      <c r="KS15" s="282">
        <f t="shared" si="85"/>
        <v>8.4632221050983247</v>
      </c>
      <c r="KT15" s="4">
        <f t="shared" si="86"/>
        <v>0.34843622754125048</v>
      </c>
      <c r="KU15" s="4">
        <f t="shared" si="87"/>
        <v>0.35693467211542729</v>
      </c>
      <c r="KV15" s="1">
        <f t="shared" si="88"/>
        <v>8.8116583326395759</v>
      </c>
      <c r="KW15" s="1">
        <f t="shared" si="89"/>
        <v>8.1062874329828976</v>
      </c>
      <c r="KY15">
        <v>7.8133496709753949</v>
      </c>
      <c r="KZ15">
        <f t="shared" si="172"/>
        <v>8.8116583326395759</v>
      </c>
      <c r="LA15">
        <f t="shared" si="173"/>
        <v>6.7543765462483041</v>
      </c>
      <c r="LB15">
        <v>8.1350302377863866</v>
      </c>
      <c r="LC15">
        <v>7.483823236681209</v>
      </c>
      <c r="LD15">
        <f t="shared" si="174"/>
        <v>0.67662809485318931</v>
      </c>
      <c r="LE15">
        <f t="shared" si="175"/>
        <v>0.72944669043290489</v>
      </c>
      <c r="LI15" s="187">
        <v>0.51222222222222225</v>
      </c>
      <c r="LJ15" s="464">
        <f t="shared" si="90"/>
        <v>45305.51222222222</v>
      </c>
      <c r="LK15" s="144" t="s">
        <v>328</v>
      </c>
      <c r="LL15" s="144">
        <v>1.7999999999999999E-2</v>
      </c>
      <c r="LM15" s="144">
        <v>0.247</v>
      </c>
      <c r="LN15" s="144">
        <v>0.247</v>
      </c>
      <c r="LO15" s="144">
        <v>80</v>
      </c>
      <c r="LP15" s="144">
        <v>64.966682151344514</v>
      </c>
      <c r="LQ15" s="144">
        <f t="shared" si="176"/>
        <v>263.02300466131385</v>
      </c>
      <c r="LR15" s="144">
        <f t="shared" si="177"/>
        <v>4.7344140839036486</v>
      </c>
      <c r="LS15" s="4">
        <f t="shared" si="91"/>
        <v>0.26196242802961495</v>
      </c>
      <c r="LT15" s="4">
        <f t="shared" si="92"/>
        <v>0.26409220386725413</v>
      </c>
      <c r="LU15" s="1">
        <f t="shared" si="93"/>
        <v>4.9963765119332635</v>
      </c>
      <c r="LV15" s="1">
        <f t="shared" si="94"/>
        <v>4.4703218800363942</v>
      </c>
      <c r="LX15" s="187">
        <v>0.51222222222222225</v>
      </c>
      <c r="LY15" s="464">
        <f t="shared" si="95"/>
        <v>45305.51222222222</v>
      </c>
      <c r="LZ15" s="144" t="s">
        <v>328</v>
      </c>
      <c r="MA15" s="144">
        <v>1.7999999999999999E-2</v>
      </c>
      <c r="MB15" s="144">
        <v>0.247</v>
      </c>
      <c r="MC15" s="144">
        <v>0.247</v>
      </c>
      <c r="MD15" s="229">
        <v>80</v>
      </c>
      <c r="ME15" s="144">
        <v>74.122290469746986</v>
      </c>
      <c r="MF15" s="144">
        <f t="shared" si="178"/>
        <v>300.09024481678944</v>
      </c>
      <c r="MG15" s="144">
        <f t="shared" si="179"/>
        <v>5.4016244067022097</v>
      </c>
      <c r="MH15" s="4">
        <f t="shared" si="96"/>
        <v>0.29888020350704431</v>
      </c>
      <c r="MI15" s="4">
        <f t="shared" si="97"/>
        <v>0.30131012386076012</v>
      </c>
      <c r="MJ15" s="1">
        <f t="shared" si="98"/>
        <v>5.7005046102092543</v>
      </c>
      <c r="MK15" s="1">
        <f t="shared" si="99"/>
        <v>5.1003142828414498</v>
      </c>
      <c r="MM15">
        <v>5.0989974829179348</v>
      </c>
      <c r="MN15">
        <f t="shared" si="180"/>
        <v>5.7005046102092543</v>
      </c>
      <c r="MO15">
        <f t="shared" si="181"/>
        <v>4.4703218800363942</v>
      </c>
      <c r="MP15">
        <v>5.3811328723177398</v>
      </c>
      <c r="MQ15">
        <v>4.8145683098644732</v>
      </c>
      <c r="MR15">
        <f t="shared" si="182"/>
        <v>0.31937173789151441</v>
      </c>
      <c r="MS15">
        <f t="shared" si="183"/>
        <v>0.34424642982807896</v>
      </c>
      <c r="MW15" s="188">
        <v>0.53314814814814815</v>
      </c>
      <c r="MX15" s="464">
        <f t="shared" si="100"/>
        <v>45305.533148148148</v>
      </c>
      <c r="MY15" s="145" t="s">
        <v>329</v>
      </c>
      <c r="MZ15" s="145">
        <v>4.0000000000000001E-3</v>
      </c>
      <c r="NA15" s="145">
        <v>2.7E-2</v>
      </c>
      <c r="NB15" s="145">
        <v>2.7E-2</v>
      </c>
      <c r="NC15" s="145">
        <v>20.6</v>
      </c>
      <c r="ND15" s="145">
        <v>15.356805593466959</v>
      </c>
      <c r="NE15" s="145">
        <f t="shared" si="101"/>
        <v>568.77057753581335</v>
      </c>
      <c r="NF15" s="145">
        <f t="shared" si="184"/>
        <v>2.2750823101432536</v>
      </c>
      <c r="NG15" s="4">
        <f t="shared" si="102"/>
        <v>0.54845734262381995</v>
      </c>
      <c r="NH15" s="4">
        <f t="shared" si="103"/>
        <v>0.59064636897949852</v>
      </c>
      <c r="NI15" s="1">
        <f t="shared" si="104"/>
        <v>2.8235396527670735</v>
      </c>
      <c r="NJ15" s="1">
        <f t="shared" si="105"/>
        <v>1.6844359411637551</v>
      </c>
      <c r="NL15" s="188">
        <v>0.53314814814814815</v>
      </c>
      <c r="NM15" s="464">
        <f t="shared" si="106"/>
        <v>45305.533148148148</v>
      </c>
      <c r="NN15" s="145" t="s">
        <v>329</v>
      </c>
      <c r="NO15" s="145">
        <v>4.0000000000000001E-3</v>
      </c>
      <c r="NP15" s="145">
        <v>2.7E-2</v>
      </c>
      <c r="NQ15" s="145">
        <v>2.7E-2</v>
      </c>
      <c r="NR15" s="145">
        <v>20.6</v>
      </c>
      <c r="NS15" s="145">
        <v>18.069210972335132</v>
      </c>
      <c r="NT15" s="145">
        <f t="shared" si="107"/>
        <v>669.23003601241226</v>
      </c>
      <c r="NU15" s="145">
        <f t="shared" si="185"/>
        <v>2.6769201440496491</v>
      </c>
      <c r="NV15" s="4">
        <f t="shared" si="108"/>
        <v>0.64532896329768319</v>
      </c>
      <c r="NW15" s="4">
        <f t="shared" si="109"/>
        <v>0.69496965278212042</v>
      </c>
      <c r="NX15" s="1">
        <f t="shared" si="110"/>
        <v>3.3222491073473321</v>
      </c>
      <c r="NY15" s="1">
        <f t="shared" si="111"/>
        <v>1.9819504912675288</v>
      </c>
      <c r="OA15">
        <v>2.4690000124628027</v>
      </c>
      <c r="OB15">
        <f t="shared" si="186"/>
        <v>3.3222491073473321</v>
      </c>
      <c r="OC15">
        <f t="shared" si="187"/>
        <v>1.6844359411637551</v>
      </c>
      <c r="OD15">
        <v>3.0642053726100853</v>
      </c>
      <c r="OE15">
        <v>1.8280096246118829</v>
      </c>
      <c r="OF15">
        <f t="shared" si="188"/>
        <v>0.25804373473724684</v>
      </c>
      <c r="OG15">
        <f t="shared" si="189"/>
        <v>0.14357368344812782</v>
      </c>
      <c r="OK15" s="189">
        <v>0.54138888888888892</v>
      </c>
      <c r="OL15" s="464">
        <f t="shared" si="112"/>
        <v>45305.541388888887</v>
      </c>
      <c r="OM15" s="139" t="s">
        <v>330</v>
      </c>
      <c r="ON15" s="139">
        <v>4.0000000000000001E-3</v>
      </c>
      <c r="OO15" s="139">
        <v>7.0000000000000001E-3</v>
      </c>
      <c r="OP15" s="139">
        <v>7.0000000000000001E-3</v>
      </c>
      <c r="OQ15" s="139">
        <v>5.5</v>
      </c>
      <c r="OR15" s="139">
        <v>4.3043448626882768</v>
      </c>
      <c r="OS15" s="139">
        <f t="shared" si="190"/>
        <v>614.90640895546812</v>
      </c>
      <c r="OT15" s="139">
        <f t="shared" si="191"/>
        <v>2.4596256358218724</v>
      </c>
      <c r="OU15" s="4">
        <f t="shared" si="113"/>
        <v>0.5380431078360346</v>
      </c>
      <c r="OV15" s="4">
        <f t="shared" si="114"/>
        <v>0.71739081044804609</v>
      </c>
      <c r="OW15" s="1">
        <f t="shared" si="115"/>
        <v>2.9976687436579068</v>
      </c>
      <c r="OX15" s="1">
        <f t="shared" si="116"/>
        <v>1.7422348253738265</v>
      </c>
      <c r="OZ15" s="189">
        <v>0.54138888888888892</v>
      </c>
      <c r="PA15" s="464">
        <f t="shared" si="117"/>
        <v>45305.541388888887</v>
      </c>
      <c r="PB15" s="139" t="s">
        <v>330</v>
      </c>
      <c r="PC15" s="139">
        <v>4.0000000000000001E-3</v>
      </c>
      <c r="PD15" s="139">
        <v>7.0000000000000001E-3</v>
      </c>
      <c r="PE15" s="139">
        <v>7.0000000000000001E-3</v>
      </c>
      <c r="PF15" s="139">
        <v>5.5</v>
      </c>
      <c r="PG15" s="139">
        <v>4.9559236172715044</v>
      </c>
      <c r="PH15" s="139">
        <f t="shared" si="192"/>
        <v>707.98908818164352</v>
      </c>
      <c r="PI15" s="139">
        <f t="shared" si="193"/>
        <v>2.8319563527265741</v>
      </c>
      <c r="PJ15" s="4">
        <f t="shared" si="118"/>
        <v>0.61949045215893805</v>
      </c>
      <c r="PK15" s="4">
        <f t="shared" si="119"/>
        <v>0.8259872695452507</v>
      </c>
      <c r="PL15" s="1">
        <f t="shared" si="120"/>
        <v>3.4514468048855123</v>
      </c>
      <c r="PM15" s="1">
        <f t="shared" si="121"/>
        <v>2.0059690831813235</v>
      </c>
      <c r="PO15">
        <v>2.6358217849713323</v>
      </c>
      <c r="PP15">
        <f t="shared" si="194"/>
        <v>3.4514468048855123</v>
      </c>
      <c r="PQ15">
        <f t="shared" si="195"/>
        <v>1.7422348253738265</v>
      </c>
      <c r="PR15">
        <v>3.2124078004338115</v>
      </c>
      <c r="PS15">
        <v>1.8670404310213604</v>
      </c>
      <c r="PT15">
        <f t="shared" si="196"/>
        <v>0.23903900445170079</v>
      </c>
      <c r="PU15">
        <f t="shared" si="197"/>
        <v>0.12480560564753396</v>
      </c>
    </row>
    <row r="16" spans="1:437" x14ac:dyDescent="0.25">
      <c r="A16" s="233">
        <v>0.34292824074074074</v>
      </c>
      <c r="B16" s="464">
        <f t="shared" si="0"/>
        <v>45305.342928240738</v>
      </c>
      <c r="C16" s="234" t="s">
        <v>311</v>
      </c>
      <c r="D16" s="234">
        <v>8.9999999999999993E-3</v>
      </c>
      <c r="E16" s="234">
        <v>5.6000000000000001E-2</v>
      </c>
      <c r="F16" s="234">
        <v>5.6000000000000001E-2</v>
      </c>
      <c r="G16" s="252">
        <v>176.3</v>
      </c>
      <c r="H16" s="254">
        <v>172.12098605524426</v>
      </c>
      <c r="I16" s="234">
        <f t="shared" si="1"/>
        <v>3073.5890367007901</v>
      </c>
      <c r="J16" s="234">
        <f t="shared" si="2"/>
        <v>27.662301330307109</v>
      </c>
      <c r="K16" s="4">
        <f t="shared" si="3"/>
        <v>3.019666422021829</v>
      </c>
      <c r="L16" s="4">
        <f t="shared" si="4"/>
        <v>3.1294724737317137</v>
      </c>
      <c r="M16" s="1">
        <f t="shared" si="5"/>
        <v>30.681967752328937</v>
      </c>
      <c r="N16" s="1">
        <f t="shared" si="6"/>
        <v>24.532828856575396</v>
      </c>
      <c r="P16" s="233">
        <v>0.34292824074074074</v>
      </c>
      <c r="Q16" s="464">
        <f t="shared" si="7"/>
        <v>45305.342928240738</v>
      </c>
      <c r="R16" s="234" t="s">
        <v>311</v>
      </c>
      <c r="S16" s="234">
        <v>8.9999999999999993E-3</v>
      </c>
      <c r="T16" s="234">
        <v>5.6000000000000001E-2</v>
      </c>
      <c r="U16" s="234">
        <v>5.6000000000000001E-2</v>
      </c>
      <c r="V16" s="252">
        <v>176.3</v>
      </c>
      <c r="W16" s="254">
        <v>155.08204339638451</v>
      </c>
      <c r="X16" s="234">
        <f t="shared" si="8"/>
        <v>2769.3222035068661</v>
      </c>
      <c r="Y16" s="234">
        <f t="shared" si="9"/>
        <v>24.923899831561794</v>
      </c>
      <c r="Z16" s="4">
        <f t="shared" si="10"/>
        <v>2.7207376034453423</v>
      </c>
      <c r="AA16" s="4">
        <f t="shared" si="11"/>
        <v>2.8196735162979003</v>
      </c>
      <c r="AB16" s="1">
        <f t="shared" si="12"/>
        <v>27.644637435007137</v>
      </c>
      <c r="AC16" s="1">
        <f t="shared" si="13"/>
        <v>22.104226315263894</v>
      </c>
      <c r="AE16">
        <v>26.625183596446441</v>
      </c>
      <c r="AF16">
        <f t="shared" si="14"/>
        <v>30.681967752328937</v>
      </c>
      <c r="AG16">
        <f t="shared" si="15"/>
        <v>22.104226315263894</v>
      </c>
      <c r="AH16">
        <v>29.531636386701802</v>
      </c>
      <c r="AI16">
        <v>23.613041613818154</v>
      </c>
      <c r="AJ16">
        <f t="shared" si="122"/>
        <v>1.1503313656271352</v>
      </c>
      <c r="AK16">
        <f t="shared" si="123"/>
        <v>1.5088152985542607</v>
      </c>
      <c r="AO16" s="261">
        <v>0.34471064814814811</v>
      </c>
      <c r="AP16" s="464">
        <f t="shared" si="16"/>
        <v>45305.344710648147</v>
      </c>
      <c r="AQ16" s="236" t="s">
        <v>321</v>
      </c>
      <c r="AR16" s="236">
        <v>6.0000000000000001E-3</v>
      </c>
      <c r="AS16" s="236">
        <v>0.05</v>
      </c>
      <c r="AT16" s="236">
        <v>0.05</v>
      </c>
      <c r="AU16" s="241">
        <v>197.2</v>
      </c>
      <c r="AV16" s="241">
        <v>196.35691048199956</v>
      </c>
      <c r="AW16" s="236">
        <f t="shared" si="17"/>
        <v>3927.1382096399911</v>
      </c>
      <c r="AX16" s="236">
        <f t="shared" si="18"/>
        <v>23.562829257839947</v>
      </c>
      <c r="AY16" s="4">
        <f t="shared" si="19"/>
        <v>3.8501354996470503</v>
      </c>
      <c r="AZ16" s="4">
        <f t="shared" si="20"/>
        <v>4.0072838873877457</v>
      </c>
      <c r="BA16" s="1">
        <f t="shared" si="124"/>
        <v>27.412964757486996</v>
      </c>
      <c r="BB16" s="1">
        <f t="shared" si="125"/>
        <v>19.555545370452201</v>
      </c>
      <c r="BD16" s="261">
        <v>0.34471064814814811</v>
      </c>
      <c r="BE16" s="464">
        <f t="shared" si="21"/>
        <v>45305.344710648147</v>
      </c>
      <c r="BF16" s="236" t="s">
        <v>321</v>
      </c>
      <c r="BG16" s="236">
        <v>6.0000000000000001E-3</v>
      </c>
      <c r="BH16" s="236">
        <v>0.05</v>
      </c>
      <c r="BI16" s="236">
        <v>0.05</v>
      </c>
      <c r="BJ16" s="241">
        <v>197.2</v>
      </c>
      <c r="BK16" s="241">
        <v>183.35192301716319</v>
      </c>
      <c r="BL16" s="236">
        <f t="shared" si="22"/>
        <v>3667.0384603432635</v>
      </c>
      <c r="BM16" s="236">
        <f t="shared" si="23"/>
        <v>22.002230762059583</v>
      </c>
      <c r="BN16" s="4">
        <f t="shared" si="24"/>
        <v>3.5951357454345723</v>
      </c>
      <c r="BO16" s="4">
        <f t="shared" si="25"/>
        <v>3.741875979942106</v>
      </c>
      <c r="BP16" s="1">
        <f t="shared" si="126"/>
        <v>25.597366507494154</v>
      </c>
      <c r="BQ16" s="1">
        <f t="shared" si="127"/>
        <v>18.260354782117478</v>
      </c>
      <c r="BS16">
        <v>22.857668753304512</v>
      </c>
      <c r="BT16">
        <f t="shared" si="128"/>
        <v>27.412964757486996</v>
      </c>
      <c r="BU16">
        <f t="shared" si="129"/>
        <v>18.260354782117478</v>
      </c>
      <c r="BV16">
        <v>26.59258194828891</v>
      </c>
      <c r="BW16">
        <v>18.970310121790138</v>
      </c>
      <c r="BX16">
        <f t="shared" si="130"/>
        <v>0.8203828091980867</v>
      </c>
      <c r="BY16">
        <f t="shared" si="131"/>
        <v>0.70995533967266056</v>
      </c>
      <c r="CC16" s="906">
        <v>0.34946759259259258</v>
      </c>
      <c r="CD16" s="901">
        <f t="shared" si="26"/>
        <v>45305.34946759259</v>
      </c>
      <c r="CE16" s="907" t="s">
        <v>322</v>
      </c>
      <c r="CF16" s="907">
        <v>8.0000000000000002E-3</v>
      </c>
      <c r="CG16" s="907">
        <v>2.7E-2</v>
      </c>
      <c r="CH16" s="907">
        <v>2.7E-2</v>
      </c>
      <c r="CI16" s="902">
        <v>57</v>
      </c>
      <c r="CJ16" s="902">
        <v>50.374640915055522</v>
      </c>
      <c r="CK16" s="907">
        <f t="shared" si="132"/>
        <v>1865.7274412983527</v>
      </c>
      <c r="CL16" s="237">
        <f t="shared" si="133"/>
        <v>14.925819530386821</v>
      </c>
      <c r="CM16" s="4">
        <f t="shared" si="27"/>
        <v>1.79909431839484</v>
      </c>
      <c r="CN16" s="4">
        <f t="shared" si="28"/>
        <v>1.9374861890405972</v>
      </c>
      <c r="CO16" s="1">
        <f t="shared" si="29"/>
        <v>16.724913848781661</v>
      </c>
      <c r="CP16" s="1">
        <f t="shared" si="30"/>
        <v>12.988333341346223</v>
      </c>
      <c r="CR16" s="906">
        <v>0.34946759259259258</v>
      </c>
      <c r="CS16" s="901">
        <f t="shared" si="31"/>
        <v>45305.34946759259</v>
      </c>
      <c r="CT16" s="907" t="s">
        <v>322</v>
      </c>
      <c r="CU16" s="907">
        <v>8.0000000000000002E-3</v>
      </c>
      <c r="CV16" s="907">
        <v>2.7E-2</v>
      </c>
      <c r="CW16" s="907">
        <v>2.7E-2</v>
      </c>
      <c r="CX16" s="902">
        <v>57</v>
      </c>
      <c r="CY16" s="902">
        <v>40.51557001076057</v>
      </c>
      <c r="CZ16" s="907">
        <f t="shared" si="134"/>
        <v>1500.5766670652063</v>
      </c>
      <c r="DA16" s="237">
        <f t="shared" si="135"/>
        <v>12.004613336521651</v>
      </c>
      <c r="DB16" s="4">
        <f t="shared" si="32"/>
        <v>1.4469846432414488</v>
      </c>
      <c r="DC16" s="4">
        <f t="shared" si="33"/>
        <v>1.5582911542600222</v>
      </c>
      <c r="DD16" s="1">
        <f t="shared" si="34"/>
        <v>13.451597979763099</v>
      </c>
      <c r="DE16" s="1">
        <f t="shared" si="35"/>
        <v>10.446322182261628</v>
      </c>
      <c r="DG16">
        <v>13.488066391909836</v>
      </c>
      <c r="DH16">
        <f t="shared" si="136"/>
        <v>16.724913848781661</v>
      </c>
      <c r="DI16">
        <f t="shared" si="137"/>
        <v>10.446322182261628</v>
      </c>
      <c r="DJ16">
        <v>15.113860108791824</v>
      </c>
      <c r="DK16">
        <v>11.737211619883078</v>
      </c>
      <c r="DL16">
        <f t="shared" si="138"/>
        <v>1.6110537399898366</v>
      </c>
      <c r="DM16">
        <f t="shared" si="139"/>
        <v>1.2908894376214501</v>
      </c>
      <c r="DQ16" s="908">
        <v>0.35998842592592589</v>
      </c>
      <c r="DR16" s="904">
        <f t="shared" si="36"/>
        <v>45305.359988425924</v>
      </c>
      <c r="DS16" s="909" t="s">
        <v>323</v>
      </c>
      <c r="DT16" s="909">
        <v>4.0000000000000001E-3</v>
      </c>
      <c r="DU16" s="909">
        <v>2.1000000000000001E-2</v>
      </c>
      <c r="DV16" s="909">
        <v>2.1000000000000001E-2</v>
      </c>
      <c r="DW16" s="905">
        <v>61</v>
      </c>
      <c r="DX16" s="905">
        <v>60.37635008537513</v>
      </c>
      <c r="DY16" s="909">
        <f t="shared" si="140"/>
        <v>2875.0642897797679</v>
      </c>
      <c r="DZ16" s="238">
        <f t="shared" si="141"/>
        <v>11.500257159119071</v>
      </c>
      <c r="EA16" s="4">
        <f t="shared" si="37"/>
        <v>2.7443795493352328</v>
      </c>
      <c r="EB16" s="4">
        <f t="shared" si="38"/>
        <v>3.0188175042687564</v>
      </c>
      <c r="EC16" s="1">
        <f t="shared" si="39"/>
        <v>14.244636708454305</v>
      </c>
      <c r="ED16" s="1">
        <f t="shared" si="40"/>
        <v>8.4814396548503144</v>
      </c>
      <c r="EF16" s="908">
        <v>0.35998842592592589</v>
      </c>
      <c r="EG16" s="904">
        <f t="shared" si="41"/>
        <v>45305.359988425924</v>
      </c>
      <c r="EH16" s="909" t="s">
        <v>323</v>
      </c>
      <c r="EI16" s="909">
        <v>4.0000000000000001E-3</v>
      </c>
      <c r="EJ16" s="909">
        <v>2.1000000000000001E-2</v>
      </c>
      <c r="EK16" s="909">
        <v>2.1000000000000001E-2</v>
      </c>
      <c r="EL16" s="905">
        <v>61</v>
      </c>
      <c r="EM16" s="905">
        <v>60.248988776303406</v>
      </c>
      <c r="EN16" s="909">
        <f t="shared" si="142"/>
        <v>2868.9994655382575</v>
      </c>
      <c r="EO16" s="238">
        <f t="shared" si="143"/>
        <v>11.475997862153029</v>
      </c>
      <c r="EP16" s="4">
        <f t="shared" si="42"/>
        <v>2.7385903989228817</v>
      </c>
      <c r="EQ16" s="4">
        <f t="shared" si="43"/>
        <v>3.0124494388151701</v>
      </c>
      <c r="ER16" s="1">
        <f t="shared" si="44"/>
        <v>14.21458826107591</v>
      </c>
      <c r="ES16" s="1">
        <f t="shared" si="45"/>
        <v>8.4635484233378584</v>
      </c>
      <c r="EU16">
        <v>11.617277981817118</v>
      </c>
      <c r="EV16">
        <f t="shared" si="144"/>
        <v>14.244636708454305</v>
      </c>
      <c r="EW16">
        <f t="shared" si="145"/>
        <v>8.4635484233378584</v>
      </c>
      <c r="EX16">
        <v>14.389582954750749</v>
      </c>
      <c r="EY16">
        <v>8.567742511590124</v>
      </c>
      <c r="EZ16">
        <f t="shared" si="146"/>
        <v>-0.1449462462964437</v>
      </c>
      <c r="FA16">
        <f t="shared" si="147"/>
        <v>0.10419408825226562</v>
      </c>
      <c r="FE16" s="240">
        <v>0.36431712962962964</v>
      </c>
      <c r="FF16" s="464">
        <f t="shared" si="46"/>
        <v>45305.364317129628</v>
      </c>
      <c r="FG16" s="239" t="s">
        <v>324</v>
      </c>
      <c r="FH16" s="239">
        <v>4.0000000000000001E-3</v>
      </c>
      <c r="FI16" s="239">
        <v>1.6E-2</v>
      </c>
      <c r="FJ16" s="239">
        <v>1.6E-2</v>
      </c>
      <c r="FK16" s="247">
        <v>72.8</v>
      </c>
      <c r="FL16" s="247">
        <v>72.622662858915206</v>
      </c>
      <c r="FM16" s="239">
        <f t="shared" si="148"/>
        <v>4538.9164286822006</v>
      </c>
      <c r="FN16" s="239">
        <f t="shared" si="149"/>
        <v>18.155665714728801</v>
      </c>
      <c r="FO16" s="4">
        <f t="shared" si="47"/>
        <v>4.2719213446420712</v>
      </c>
      <c r="FP16" s="4">
        <f t="shared" si="48"/>
        <v>4.8415108572610146</v>
      </c>
      <c r="FQ16" s="1">
        <f t="shared" si="49"/>
        <v>22.427587059370872</v>
      </c>
      <c r="FR16" s="1">
        <f t="shared" si="50"/>
        <v>13.314154857467788</v>
      </c>
      <c r="FT16" s="240">
        <v>0.36431712962962964</v>
      </c>
      <c r="FU16" s="464">
        <f t="shared" si="51"/>
        <v>45305.364317129628</v>
      </c>
      <c r="FV16" s="239" t="s">
        <v>324</v>
      </c>
      <c r="FW16" s="239">
        <v>4.0000000000000001E-3</v>
      </c>
      <c r="FX16" s="239">
        <v>1.6E-2</v>
      </c>
      <c r="FY16" s="239">
        <v>1.6E-2</v>
      </c>
      <c r="FZ16" s="247">
        <v>72.8</v>
      </c>
      <c r="GA16" s="247">
        <v>67.919017335295592</v>
      </c>
      <c r="GB16" s="239">
        <f t="shared" si="150"/>
        <v>4244.9385834559744</v>
      </c>
      <c r="GC16" s="239">
        <f t="shared" si="151"/>
        <v>16.979754333823898</v>
      </c>
      <c r="GD16" s="4">
        <f t="shared" si="52"/>
        <v>3.995236313840917</v>
      </c>
      <c r="GE16" s="4">
        <f t="shared" si="53"/>
        <v>4.5279344890197066</v>
      </c>
      <c r="GF16" s="1">
        <f t="shared" si="54"/>
        <v>20.974990647664814</v>
      </c>
      <c r="GG16" s="1">
        <f t="shared" si="55"/>
        <v>12.451819844804191</v>
      </c>
      <c r="GI16">
        <v>17.802286333355262</v>
      </c>
      <c r="GJ16">
        <f t="shared" si="152"/>
        <v>22.427587059370872</v>
      </c>
      <c r="GK16">
        <f t="shared" si="153"/>
        <v>12.451819844804191</v>
      </c>
      <c r="GL16">
        <v>21.991059588262381</v>
      </c>
      <c r="GM16">
        <v>13.055009977793858</v>
      </c>
      <c r="GN16">
        <f t="shared" si="154"/>
        <v>0.43652747110849077</v>
      </c>
      <c r="GO16">
        <f t="shared" si="155"/>
        <v>0.60319013298966695</v>
      </c>
      <c r="GS16" s="184">
        <v>0.37079861111111106</v>
      </c>
      <c r="GT16" s="464">
        <f t="shared" si="56"/>
        <v>45305.370798611111</v>
      </c>
      <c r="GU16" s="141" t="s">
        <v>325</v>
      </c>
      <c r="GV16" s="141">
        <v>8.0000000000000002E-3</v>
      </c>
      <c r="GW16" s="141">
        <v>2.9000000000000001E-2</v>
      </c>
      <c r="GX16" s="141">
        <v>2.9000000000000001E-2</v>
      </c>
      <c r="GY16" s="249">
        <v>41.4</v>
      </c>
      <c r="GZ16" s="249">
        <v>39.612082379984948</v>
      </c>
      <c r="HA16" s="141">
        <f t="shared" si="156"/>
        <v>1365.9338751718947</v>
      </c>
      <c r="HB16" s="141">
        <f t="shared" si="157"/>
        <v>10.927471001375158</v>
      </c>
      <c r="HC16" s="4">
        <f t="shared" si="57"/>
        <v>1.3204027459994983</v>
      </c>
      <c r="HD16" s="4">
        <f t="shared" si="58"/>
        <v>1.4147172278566051</v>
      </c>
      <c r="HE16" s="1">
        <f t="shared" si="59"/>
        <v>12.247873747374657</v>
      </c>
      <c r="HF16" s="1">
        <f t="shared" si="60"/>
        <v>9.5127537735185541</v>
      </c>
      <c r="HH16" s="184">
        <v>0.37079861111111106</v>
      </c>
      <c r="HI16" s="464">
        <f t="shared" si="61"/>
        <v>45305.370798611111</v>
      </c>
      <c r="HJ16" s="141" t="s">
        <v>325</v>
      </c>
      <c r="HK16" s="141">
        <v>8.0000000000000002E-3</v>
      </c>
      <c r="HL16" s="141">
        <v>2.9000000000000001E-2</v>
      </c>
      <c r="HM16" s="141">
        <v>2.9000000000000001E-2</v>
      </c>
      <c r="HN16" s="249">
        <v>41.4</v>
      </c>
      <c r="HO16" s="249">
        <v>34.200469392124624</v>
      </c>
      <c r="HP16" s="141">
        <f t="shared" si="158"/>
        <v>1179.3265307629181</v>
      </c>
      <c r="HQ16" s="141">
        <f t="shared" si="159"/>
        <v>9.4346122461033453</v>
      </c>
      <c r="HR16" s="4">
        <f t="shared" si="62"/>
        <v>1.140015646404154</v>
      </c>
      <c r="HS16" s="4">
        <f t="shared" si="63"/>
        <v>1.2214453354330224</v>
      </c>
      <c r="HT16" s="1">
        <f t="shared" si="64"/>
        <v>10.574627892507499</v>
      </c>
      <c r="HU16" s="1">
        <f t="shared" si="65"/>
        <v>8.2131669106703225</v>
      </c>
      <c r="HW16">
        <v>10.350659967811669</v>
      </c>
      <c r="HX16">
        <f t="shared" si="160"/>
        <v>12.247873747374657</v>
      </c>
      <c r="HY16">
        <f t="shared" si="161"/>
        <v>8.2131669106703225</v>
      </c>
      <c r="HZ16">
        <v>11.601364713922246</v>
      </c>
      <c r="IA16">
        <v>9.0106191684074801</v>
      </c>
      <c r="IB16">
        <f t="shared" si="162"/>
        <v>0.64650903345241062</v>
      </c>
      <c r="IC16">
        <f t="shared" si="163"/>
        <v>0.79745225773715767</v>
      </c>
      <c r="IG16" s="185">
        <v>0.40972222222222227</v>
      </c>
      <c r="IH16" s="464">
        <f t="shared" si="66"/>
        <v>45305.409722222219</v>
      </c>
      <c r="II16" s="142" t="s">
        <v>326</v>
      </c>
      <c r="IJ16" s="142">
        <v>5.0000000000000001E-3</v>
      </c>
      <c r="IK16" s="142">
        <v>3.7999999999999999E-2</v>
      </c>
      <c r="IL16" s="142">
        <v>3.7999999999999999E-2</v>
      </c>
      <c r="IM16" s="274">
        <v>49.6</v>
      </c>
      <c r="IN16" s="274">
        <v>49.54894026161945</v>
      </c>
      <c r="IO16" s="142">
        <f t="shared" si="164"/>
        <v>1303.9194805689328</v>
      </c>
      <c r="IP16" s="142">
        <f t="shared" si="165"/>
        <v>6.5195974028446644</v>
      </c>
      <c r="IQ16" s="4">
        <f t="shared" si="67"/>
        <v>1.2704856477338322</v>
      </c>
      <c r="IR16" s="4">
        <f t="shared" si="68"/>
        <v>1.3391605476113366</v>
      </c>
      <c r="IS16" s="1">
        <f t="shared" si="69"/>
        <v>7.790083050578497</v>
      </c>
      <c r="IT16" s="1">
        <f t="shared" si="70"/>
        <v>5.180436855233328</v>
      </c>
      <c r="IV16" s="185">
        <v>0.40972222222222227</v>
      </c>
      <c r="IW16" s="464">
        <f t="shared" si="71"/>
        <v>45305.409722222219</v>
      </c>
      <c r="IX16" s="142" t="s">
        <v>326</v>
      </c>
      <c r="IY16" s="142">
        <v>5.0000000000000001E-3</v>
      </c>
      <c r="IZ16" s="142">
        <v>3.7999999999999999E-2</v>
      </c>
      <c r="JA16" s="142">
        <v>3.7999999999999999E-2</v>
      </c>
      <c r="JB16" s="274">
        <v>49.6</v>
      </c>
      <c r="JC16" s="274">
        <v>47.976480537683486</v>
      </c>
      <c r="JD16" s="142">
        <f t="shared" si="166"/>
        <v>1262.5389615179865</v>
      </c>
      <c r="JE16" s="142">
        <f t="shared" si="167"/>
        <v>6.3126948075899332</v>
      </c>
      <c r="JF16" s="4">
        <f t="shared" si="72"/>
        <v>1.2301661676329099</v>
      </c>
      <c r="JG16" s="4">
        <f t="shared" si="73"/>
        <v>1.2966616361536079</v>
      </c>
      <c r="JH16" s="1">
        <f t="shared" si="74"/>
        <v>7.542860975222843</v>
      </c>
      <c r="JI16" s="1">
        <f t="shared" si="75"/>
        <v>5.0160331714363249</v>
      </c>
      <c r="JK16">
        <v>6.5014811875461298</v>
      </c>
      <c r="JL16">
        <f t="shared" si="168"/>
        <v>7.790083050578497</v>
      </c>
      <c r="JM16">
        <f t="shared" si="169"/>
        <v>5.0160331714363249</v>
      </c>
      <c r="JN16">
        <v>7.7684364958884524</v>
      </c>
      <c r="JO16">
        <v>5.1660418084826008</v>
      </c>
      <c r="JP16">
        <f t="shared" si="170"/>
        <v>2.1646554690044617E-2</v>
      </c>
      <c r="JQ16">
        <f t="shared" si="171"/>
        <v>0.15000863704627587</v>
      </c>
      <c r="JU16" s="281">
        <v>0.51260416666666664</v>
      </c>
      <c r="JV16" s="464">
        <f t="shared" si="76"/>
        <v>45305.512604166666</v>
      </c>
      <c r="JW16" s="282" t="s">
        <v>327</v>
      </c>
      <c r="JX16" s="282">
        <v>1.4E-2</v>
      </c>
      <c r="JY16" s="282">
        <v>8.3000000000000004E-2</v>
      </c>
      <c r="JZ16" s="282">
        <v>8.3000000000000004E-2</v>
      </c>
      <c r="KA16" s="282">
        <v>33.4</v>
      </c>
      <c r="KB16" s="282">
        <v>24.387420039133133</v>
      </c>
      <c r="KC16" s="282">
        <f t="shared" si="77"/>
        <v>293.82433782088111</v>
      </c>
      <c r="KD16" s="282">
        <f t="shared" si="78"/>
        <v>4.1135407294923354</v>
      </c>
      <c r="KE16" s="4">
        <f t="shared" si="79"/>
        <v>0.29032642903729922</v>
      </c>
      <c r="KF16" s="4">
        <f t="shared" si="80"/>
        <v>0.29740756145284308</v>
      </c>
      <c r="KG16" s="1">
        <f t="shared" si="81"/>
        <v>4.4038671585296347</v>
      </c>
      <c r="KH16" s="1">
        <f t="shared" si="82"/>
        <v>3.8161331680394923</v>
      </c>
      <c r="KJ16" s="281">
        <v>0.51260416666666664</v>
      </c>
      <c r="KK16" s="464">
        <f t="shared" si="83"/>
        <v>45305.512604166666</v>
      </c>
      <c r="KL16" s="282" t="s">
        <v>327</v>
      </c>
      <c r="KM16" s="282">
        <v>1.4E-2</v>
      </c>
      <c r="KN16" s="282">
        <v>8.3000000000000004E-2</v>
      </c>
      <c r="KO16" s="282">
        <v>8.3000000000000004E-2</v>
      </c>
      <c r="KP16" s="282">
        <v>33.4</v>
      </c>
      <c r="KQ16" s="282">
        <v>29.268643113465039</v>
      </c>
      <c r="KR16" s="282">
        <f t="shared" si="84"/>
        <v>352.63425437909683</v>
      </c>
      <c r="KS16" s="282">
        <f t="shared" si="85"/>
        <v>4.9368795613073555</v>
      </c>
      <c r="KT16" s="4">
        <f t="shared" si="86"/>
        <v>0.34843622754125048</v>
      </c>
      <c r="KU16" s="4">
        <f t="shared" si="87"/>
        <v>0.35693467211542729</v>
      </c>
      <c r="KV16" s="1">
        <f t="shared" si="88"/>
        <v>5.2853157888486058</v>
      </c>
      <c r="KW16" s="1">
        <f t="shared" si="89"/>
        <v>4.5799448891919283</v>
      </c>
      <c r="KY16">
        <v>4.5577873080689804</v>
      </c>
      <c r="KZ16">
        <f t="shared" si="172"/>
        <v>5.2853157888486058</v>
      </c>
      <c r="LA16">
        <f t="shared" si="173"/>
        <v>3.8161331680394923</v>
      </c>
      <c r="LB16">
        <v>4.8794678748799711</v>
      </c>
      <c r="LC16">
        <v>4.2282608737747944</v>
      </c>
      <c r="LD16">
        <f t="shared" si="174"/>
        <v>0.40584791396863462</v>
      </c>
      <c r="LE16">
        <f t="shared" si="175"/>
        <v>0.41212770573530211</v>
      </c>
      <c r="LI16" s="187">
        <v>0.51260416666666664</v>
      </c>
      <c r="LJ16" s="464">
        <f t="shared" si="90"/>
        <v>45305.512604166666</v>
      </c>
      <c r="LK16" s="144" t="s">
        <v>328</v>
      </c>
      <c r="LL16" s="144">
        <v>1.7999999999999999E-2</v>
      </c>
      <c r="LM16" s="144">
        <v>0.247</v>
      </c>
      <c r="LN16" s="144">
        <v>0.247</v>
      </c>
      <c r="LO16" s="144">
        <v>80</v>
      </c>
      <c r="LP16" s="144">
        <v>64.966682151344514</v>
      </c>
      <c r="LQ16" s="144">
        <f t="shared" si="176"/>
        <v>263.02300466131385</v>
      </c>
      <c r="LR16" s="144">
        <f t="shared" si="177"/>
        <v>4.7344140839036486</v>
      </c>
      <c r="LS16" s="4">
        <f t="shared" si="91"/>
        <v>0.26196242802961495</v>
      </c>
      <c r="LT16" s="4">
        <f t="shared" si="92"/>
        <v>0.26409220386725413</v>
      </c>
      <c r="LU16" s="1">
        <f t="shared" si="93"/>
        <v>4.9963765119332635</v>
      </c>
      <c r="LV16" s="1">
        <f t="shared" si="94"/>
        <v>4.4703218800363942</v>
      </c>
      <c r="LX16" s="187">
        <v>0.51260416666666664</v>
      </c>
      <c r="LY16" s="464">
        <f t="shared" si="95"/>
        <v>45305.512604166666</v>
      </c>
      <c r="LZ16" s="144" t="s">
        <v>328</v>
      </c>
      <c r="MA16" s="144">
        <v>1.7999999999999999E-2</v>
      </c>
      <c r="MB16" s="144">
        <v>0.247</v>
      </c>
      <c r="MC16" s="144">
        <v>0.247</v>
      </c>
      <c r="MD16" s="229">
        <v>80</v>
      </c>
      <c r="ME16" s="144">
        <v>74.122290469746986</v>
      </c>
      <c r="MF16" s="144">
        <f t="shared" si="178"/>
        <v>300.09024481678944</v>
      </c>
      <c r="MG16" s="144">
        <f t="shared" si="179"/>
        <v>5.4016244067022097</v>
      </c>
      <c r="MH16" s="4">
        <f t="shared" si="96"/>
        <v>0.29888020350704431</v>
      </c>
      <c r="MI16" s="4">
        <f t="shared" si="97"/>
        <v>0.30131012386076012</v>
      </c>
      <c r="MJ16" s="1">
        <f t="shared" si="98"/>
        <v>5.7005046102092543</v>
      </c>
      <c r="MK16" s="1">
        <f t="shared" si="99"/>
        <v>5.1003142828414498</v>
      </c>
      <c r="MM16">
        <v>5.0989974829179348</v>
      </c>
      <c r="MN16">
        <f t="shared" si="180"/>
        <v>5.7005046102092543</v>
      </c>
      <c r="MO16">
        <f t="shared" si="181"/>
        <v>4.4703218800363942</v>
      </c>
      <c r="MP16">
        <v>5.3811328723177398</v>
      </c>
      <c r="MQ16">
        <v>4.8145683098644732</v>
      </c>
      <c r="MR16">
        <f t="shared" si="182"/>
        <v>0.31937173789151441</v>
      </c>
      <c r="MS16">
        <f t="shared" si="183"/>
        <v>0.34424642982807896</v>
      </c>
      <c r="MW16" s="188">
        <v>0.53390046296296301</v>
      </c>
      <c r="MX16" s="464">
        <f t="shared" si="100"/>
        <v>45305.533900462964</v>
      </c>
      <c r="MY16" s="145" t="s">
        <v>329</v>
      </c>
      <c r="MZ16" s="145">
        <v>3.0000000000000001E-3</v>
      </c>
      <c r="NA16" s="145">
        <v>2.7E-2</v>
      </c>
      <c r="NB16" s="145">
        <v>2.7E-2</v>
      </c>
      <c r="NC16" s="145">
        <v>20.6</v>
      </c>
      <c r="ND16" s="145">
        <v>15.356805593466959</v>
      </c>
      <c r="NE16" s="145">
        <f t="shared" si="101"/>
        <v>568.77057753581335</v>
      </c>
      <c r="NF16" s="145">
        <f t="shared" si="184"/>
        <v>1.7063117326074402</v>
      </c>
      <c r="NG16" s="4">
        <f t="shared" si="102"/>
        <v>0.54845734262381995</v>
      </c>
      <c r="NH16" s="4">
        <f t="shared" si="103"/>
        <v>0.59064636897949852</v>
      </c>
      <c r="NI16" s="1">
        <f t="shared" si="104"/>
        <v>2.2547690752312599</v>
      </c>
      <c r="NJ16" s="1">
        <f t="shared" si="105"/>
        <v>1.1156653636279417</v>
      </c>
      <c r="NL16" s="188">
        <v>0.53390046296296301</v>
      </c>
      <c r="NM16" s="464">
        <f t="shared" si="106"/>
        <v>45305.533900462964</v>
      </c>
      <c r="NN16" s="145" t="s">
        <v>329</v>
      </c>
      <c r="NO16" s="145">
        <v>3.0000000000000001E-3</v>
      </c>
      <c r="NP16" s="145">
        <v>2.7E-2</v>
      </c>
      <c r="NQ16" s="145">
        <v>2.7E-2</v>
      </c>
      <c r="NR16" s="145">
        <v>20.6</v>
      </c>
      <c r="NS16" s="145">
        <v>18.069210972335132</v>
      </c>
      <c r="NT16" s="145">
        <f t="shared" si="107"/>
        <v>669.23003601241226</v>
      </c>
      <c r="NU16" s="145">
        <f t="shared" si="185"/>
        <v>2.0076901080372367</v>
      </c>
      <c r="NV16" s="4">
        <f t="shared" si="108"/>
        <v>0.64532896329768319</v>
      </c>
      <c r="NW16" s="4">
        <f t="shared" si="109"/>
        <v>0.69496965278212042</v>
      </c>
      <c r="NX16" s="1">
        <f t="shared" si="110"/>
        <v>2.6530190713349198</v>
      </c>
      <c r="NY16" s="1">
        <f t="shared" si="111"/>
        <v>1.3127204552551164</v>
      </c>
      <c r="OA16">
        <v>1.851750009347102</v>
      </c>
      <c r="OB16">
        <f t="shared" si="186"/>
        <v>2.6530190713349198</v>
      </c>
      <c r="OC16">
        <f t="shared" si="187"/>
        <v>1.1156653636279417</v>
      </c>
      <c r="OD16">
        <v>2.4469553694943849</v>
      </c>
      <c r="OE16">
        <v>1.210759621496182</v>
      </c>
      <c r="OF16">
        <f t="shared" si="188"/>
        <v>0.20606370184053491</v>
      </c>
      <c r="OG16">
        <f t="shared" si="189"/>
        <v>9.5094257868240328E-2</v>
      </c>
      <c r="OK16" s="189">
        <v>0.54173611111111108</v>
      </c>
      <c r="OL16" s="464">
        <f t="shared" si="112"/>
        <v>45305.54173611111</v>
      </c>
      <c r="OM16" s="139" t="s">
        <v>330</v>
      </c>
      <c r="ON16" s="139">
        <v>4.0000000000000001E-3</v>
      </c>
      <c r="OO16" s="139">
        <v>8.9999999999999993E-3</v>
      </c>
      <c r="OP16" s="139">
        <v>8.9999999999999993E-3</v>
      </c>
      <c r="OQ16" s="139">
        <v>5.5</v>
      </c>
      <c r="OR16" s="139">
        <v>4.3043448626882768</v>
      </c>
      <c r="OS16" s="139">
        <f t="shared" si="190"/>
        <v>478.26054029869744</v>
      </c>
      <c r="OT16" s="139">
        <f t="shared" si="191"/>
        <v>1.9130421611947899</v>
      </c>
      <c r="OU16" s="4">
        <f t="shared" si="113"/>
        <v>0.43043448626882774</v>
      </c>
      <c r="OV16" s="4">
        <f t="shared" si="114"/>
        <v>0.5380431078360346</v>
      </c>
      <c r="OW16" s="1">
        <f t="shared" si="115"/>
        <v>2.3434766474636177</v>
      </c>
      <c r="OX16" s="1">
        <f t="shared" si="116"/>
        <v>1.3749990533587553</v>
      </c>
      <c r="OZ16" s="189">
        <v>0.54173611111111108</v>
      </c>
      <c r="PA16" s="464">
        <f t="shared" si="117"/>
        <v>45305.54173611111</v>
      </c>
      <c r="PB16" s="139" t="s">
        <v>330</v>
      </c>
      <c r="PC16" s="139">
        <v>4.0000000000000001E-3</v>
      </c>
      <c r="PD16" s="139">
        <v>8.9999999999999993E-3</v>
      </c>
      <c r="PE16" s="139">
        <v>8.9999999999999993E-3</v>
      </c>
      <c r="PF16" s="139">
        <v>5.5</v>
      </c>
      <c r="PG16" s="139">
        <v>4.9559236172715044</v>
      </c>
      <c r="PH16" s="139">
        <f t="shared" si="192"/>
        <v>550.65817969683383</v>
      </c>
      <c r="PI16" s="139">
        <f t="shared" si="193"/>
        <v>2.2026327187873354</v>
      </c>
      <c r="PJ16" s="4">
        <f t="shared" si="118"/>
        <v>0.49559236172715054</v>
      </c>
      <c r="PK16" s="4">
        <f t="shared" si="119"/>
        <v>0.61949045215893805</v>
      </c>
      <c r="PL16" s="1">
        <f t="shared" si="120"/>
        <v>2.6982250805144861</v>
      </c>
      <c r="PM16" s="1">
        <f t="shared" si="121"/>
        <v>1.5831422666283972</v>
      </c>
      <c r="PO16">
        <v>2.0500836105332589</v>
      </c>
      <c r="PP16">
        <f t="shared" si="194"/>
        <v>2.6982250805144861</v>
      </c>
      <c r="PQ16">
        <f t="shared" si="195"/>
        <v>1.3749990533587553</v>
      </c>
      <c r="PR16">
        <v>2.5113524229032422</v>
      </c>
      <c r="PS16">
        <v>1.4734975950707798</v>
      </c>
      <c r="PT16">
        <f t="shared" si="196"/>
        <v>0.18687265761124383</v>
      </c>
      <c r="PU16">
        <f t="shared" si="197"/>
        <v>9.8498541712024545E-2</v>
      </c>
    </row>
    <row r="17" spans="1:443" x14ac:dyDescent="0.25">
      <c r="A17" s="233">
        <v>0.34306712962962965</v>
      </c>
      <c r="B17" s="464">
        <f t="shared" si="0"/>
        <v>45305.34306712963</v>
      </c>
      <c r="C17" s="234" t="s">
        <v>311</v>
      </c>
      <c r="D17" s="234">
        <v>0.01</v>
      </c>
      <c r="E17" s="234">
        <v>5.6000000000000001E-2</v>
      </c>
      <c r="F17" s="234">
        <v>5.6000000000000001E-2</v>
      </c>
      <c r="G17" s="252">
        <v>176.3</v>
      </c>
      <c r="H17" s="254">
        <v>172.12098605524426</v>
      </c>
      <c r="I17" s="234">
        <f t="shared" si="1"/>
        <v>3073.5890367007901</v>
      </c>
      <c r="J17" s="234">
        <f t="shared" si="2"/>
        <v>30.735890367007901</v>
      </c>
      <c r="K17" s="4">
        <f t="shared" si="3"/>
        <v>3.019666422021829</v>
      </c>
      <c r="L17" s="4">
        <f t="shared" si="4"/>
        <v>3.1294724737317137</v>
      </c>
      <c r="M17" s="1">
        <f t="shared" si="5"/>
        <v>33.755556789029733</v>
      </c>
      <c r="N17" s="1">
        <f t="shared" si="6"/>
        <v>27.606417893276188</v>
      </c>
      <c r="P17" s="233">
        <v>0.34306712962962965</v>
      </c>
      <c r="Q17" s="464">
        <f t="shared" si="7"/>
        <v>45305.34306712963</v>
      </c>
      <c r="R17" s="234" t="s">
        <v>311</v>
      </c>
      <c r="S17" s="234">
        <v>0.01</v>
      </c>
      <c r="T17" s="234">
        <v>5.6000000000000001E-2</v>
      </c>
      <c r="U17" s="234">
        <v>5.6000000000000001E-2</v>
      </c>
      <c r="V17" s="252">
        <v>176.3</v>
      </c>
      <c r="W17" s="254">
        <v>155.08204339638451</v>
      </c>
      <c r="X17" s="234">
        <f t="shared" si="8"/>
        <v>2769.3222035068661</v>
      </c>
      <c r="Y17" s="234">
        <f t="shared" si="9"/>
        <v>27.693222035068661</v>
      </c>
      <c r="Z17" s="4">
        <f t="shared" si="10"/>
        <v>2.7207376034453423</v>
      </c>
      <c r="AA17" s="4">
        <f t="shared" si="11"/>
        <v>2.8196735162979003</v>
      </c>
      <c r="AB17" s="1">
        <f t="shared" si="12"/>
        <v>30.413959638514005</v>
      </c>
      <c r="AC17" s="1">
        <f t="shared" si="13"/>
        <v>24.873548518770761</v>
      </c>
      <c r="AE17">
        <v>29.583537329384935</v>
      </c>
      <c r="AF17">
        <f t="shared" si="14"/>
        <v>33.755556789029733</v>
      </c>
      <c r="AG17">
        <f t="shared" si="15"/>
        <v>24.873548518770761</v>
      </c>
      <c r="AH17">
        <v>32.489990119640296</v>
      </c>
      <c r="AI17">
        <v>26.571395346756649</v>
      </c>
      <c r="AJ17">
        <f t="shared" si="122"/>
        <v>1.2655666693894361</v>
      </c>
      <c r="AK17">
        <f t="shared" si="123"/>
        <v>1.697846827985888</v>
      </c>
      <c r="AO17" s="261">
        <v>0.34491898148148148</v>
      </c>
      <c r="AP17" s="464">
        <f t="shared" si="16"/>
        <v>45305.344918981478</v>
      </c>
      <c r="AQ17" s="236" t="s">
        <v>321</v>
      </c>
      <c r="AR17" s="236">
        <v>7.0000000000000001E-3</v>
      </c>
      <c r="AS17" s="236">
        <v>0.05</v>
      </c>
      <c r="AT17" s="236">
        <v>0.05</v>
      </c>
      <c r="AU17" s="241">
        <v>197.2</v>
      </c>
      <c r="AV17" s="241">
        <v>196.35691048199956</v>
      </c>
      <c r="AW17" s="236">
        <f t="shared" si="17"/>
        <v>3927.1382096399911</v>
      </c>
      <c r="AX17" s="236">
        <f t="shared" si="18"/>
        <v>27.489967467479939</v>
      </c>
      <c r="AY17" s="4">
        <f t="shared" si="19"/>
        <v>3.8501354996470503</v>
      </c>
      <c r="AZ17" s="4">
        <f t="shared" si="20"/>
        <v>4.0072838873877457</v>
      </c>
      <c r="BA17" s="1">
        <f t="shared" si="124"/>
        <v>31.340102967126988</v>
      </c>
      <c r="BB17" s="1">
        <f t="shared" si="125"/>
        <v>23.482683580092193</v>
      </c>
      <c r="BD17" s="261">
        <v>0.34491898148148148</v>
      </c>
      <c r="BE17" s="464">
        <f t="shared" si="21"/>
        <v>45305.344918981478</v>
      </c>
      <c r="BF17" s="236" t="s">
        <v>321</v>
      </c>
      <c r="BG17" s="236">
        <v>7.0000000000000001E-3</v>
      </c>
      <c r="BH17" s="236">
        <v>0.05</v>
      </c>
      <c r="BI17" s="236">
        <v>0.05</v>
      </c>
      <c r="BJ17" s="241">
        <v>197.2</v>
      </c>
      <c r="BK17" s="241">
        <v>183.35192301716319</v>
      </c>
      <c r="BL17" s="236">
        <f t="shared" si="22"/>
        <v>3667.0384603432635</v>
      </c>
      <c r="BM17" s="236">
        <f t="shared" si="23"/>
        <v>25.669269222402846</v>
      </c>
      <c r="BN17" s="4">
        <f t="shared" si="24"/>
        <v>3.5951357454345723</v>
      </c>
      <c r="BO17" s="4">
        <f t="shared" si="25"/>
        <v>3.741875979942106</v>
      </c>
      <c r="BP17" s="1">
        <f t="shared" si="126"/>
        <v>29.264404967837418</v>
      </c>
      <c r="BQ17" s="1">
        <f t="shared" si="127"/>
        <v>21.927393242460742</v>
      </c>
      <c r="BS17">
        <v>26.667280212188597</v>
      </c>
      <c r="BT17">
        <f t="shared" si="128"/>
        <v>31.340102967126988</v>
      </c>
      <c r="BU17">
        <f t="shared" si="129"/>
        <v>21.927393242460742</v>
      </c>
      <c r="BV17">
        <v>30.402193407172994</v>
      </c>
      <c r="BW17">
        <v>22.779921580674223</v>
      </c>
      <c r="BX17">
        <f t="shared" si="130"/>
        <v>0.93790955995399372</v>
      </c>
      <c r="BY17">
        <f t="shared" si="131"/>
        <v>0.85252833821348162</v>
      </c>
      <c r="CC17" s="906">
        <v>0.3510300925925926</v>
      </c>
      <c r="CD17" s="901">
        <f t="shared" si="26"/>
        <v>45305.351030092592</v>
      </c>
      <c r="CE17" s="907" t="s">
        <v>322</v>
      </c>
      <c r="CF17" s="907">
        <v>8.9999999999999993E-3</v>
      </c>
      <c r="CG17" s="907">
        <v>2.7E-2</v>
      </c>
      <c r="CH17" s="907">
        <v>2.7E-2</v>
      </c>
      <c r="CI17" s="902">
        <v>57</v>
      </c>
      <c r="CJ17" s="902">
        <v>50.374640915055522</v>
      </c>
      <c r="CK17" s="907">
        <f t="shared" si="132"/>
        <v>1865.7274412983527</v>
      </c>
      <c r="CL17" s="237">
        <f t="shared" si="133"/>
        <v>16.791546971685172</v>
      </c>
      <c r="CM17" s="4">
        <f t="shared" si="27"/>
        <v>1.79909431839484</v>
      </c>
      <c r="CN17" s="4">
        <f t="shared" si="28"/>
        <v>1.9374861890405972</v>
      </c>
      <c r="CO17" s="1">
        <f t="shared" si="29"/>
        <v>18.590641290080011</v>
      </c>
      <c r="CP17" s="1">
        <f t="shared" si="30"/>
        <v>14.854060782644574</v>
      </c>
      <c r="CR17" s="906">
        <v>0.3510300925925926</v>
      </c>
      <c r="CS17" s="901">
        <f t="shared" si="31"/>
        <v>45305.351030092592</v>
      </c>
      <c r="CT17" s="907" t="s">
        <v>322</v>
      </c>
      <c r="CU17" s="907">
        <v>8.9999999999999993E-3</v>
      </c>
      <c r="CV17" s="907">
        <v>2.7E-2</v>
      </c>
      <c r="CW17" s="907">
        <v>2.7E-2</v>
      </c>
      <c r="CX17" s="902">
        <v>57</v>
      </c>
      <c r="CY17" s="902">
        <v>40.51557001076057</v>
      </c>
      <c r="CZ17" s="907">
        <f t="shared" si="134"/>
        <v>1500.5766670652063</v>
      </c>
      <c r="DA17" s="237">
        <f t="shared" si="135"/>
        <v>13.505190003586856</v>
      </c>
      <c r="DB17" s="4">
        <f t="shared" si="32"/>
        <v>1.4469846432414488</v>
      </c>
      <c r="DC17" s="4">
        <f t="shared" si="33"/>
        <v>1.5582911542600222</v>
      </c>
      <c r="DD17" s="1">
        <f t="shared" si="34"/>
        <v>14.952174646828304</v>
      </c>
      <c r="DE17" s="1">
        <f t="shared" si="35"/>
        <v>11.946898849326834</v>
      </c>
      <c r="DG17">
        <v>15.174074690898564</v>
      </c>
      <c r="DH17">
        <f t="shared" si="136"/>
        <v>18.590641290080011</v>
      </c>
      <c r="DI17">
        <f t="shared" si="137"/>
        <v>11.946898849326834</v>
      </c>
      <c r="DJ17">
        <v>16.799868407780554</v>
      </c>
      <c r="DK17">
        <v>13.423219918871807</v>
      </c>
      <c r="DL17">
        <f t="shared" si="138"/>
        <v>1.7907728822994571</v>
      </c>
      <c r="DM17">
        <f t="shared" si="139"/>
        <v>1.4763210695449729</v>
      </c>
      <c r="DQ17" s="908">
        <v>0.36215277777777777</v>
      </c>
      <c r="DR17" s="904">
        <f t="shared" si="36"/>
        <v>45305.36215277778</v>
      </c>
      <c r="DS17" s="909" t="s">
        <v>323</v>
      </c>
      <c r="DT17" s="909">
        <v>5.0000000000000001E-3</v>
      </c>
      <c r="DU17" s="909">
        <v>2.1000000000000001E-2</v>
      </c>
      <c r="DV17" s="909">
        <v>2.1000000000000001E-2</v>
      </c>
      <c r="DW17" s="905">
        <v>61</v>
      </c>
      <c r="DX17" s="905">
        <v>60.37635008537513</v>
      </c>
      <c r="DY17" s="909">
        <f t="shared" si="140"/>
        <v>2875.0642897797679</v>
      </c>
      <c r="DZ17" s="238">
        <f t="shared" si="141"/>
        <v>14.375321448898839</v>
      </c>
      <c r="EA17" s="4">
        <f t="shared" si="37"/>
        <v>2.7443795493352328</v>
      </c>
      <c r="EB17" s="4">
        <f t="shared" si="38"/>
        <v>3.0188175042687564</v>
      </c>
      <c r="EC17" s="1">
        <f t="shared" si="39"/>
        <v>17.119700998234073</v>
      </c>
      <c r="ED17" s="1">
        <f t="shared" si="40"/>
        <v>11.356503944630083</v>
      </c>
      <c r="EF17" s="908">
        <v>0.36215277777777777</v>
      </c>
      <c r="EG17" s="904">
        <f t="shared" si="41"/>
        <v>45305.36215277778</v>
      </c>
      <c r="EH17" s="909" t="s">
        <v>323</v>
      </c>
      <c r="EI17" s="909">
        <v>5.0000000000000001E-3</v>
      </c>
      <c r="EJ17" s="909">
        <v>2.1000000000000001E-2</v>
      </c>
      <c r="EK17" s="909">
        <v>2.1000000000000001E-2</v>
      </c>
      <c r="EL17" s="905">
        <v>61</v>
      </c>
      <c r="EM17" s="905">
        <v>60.248988776303406</v>
      </c>
      <c r="EN17" s="909">
        <f t="shared" si="142"/>
        <v>2868.9994655382575</v>
      </c>
      <c r="EO17" s="238">
        <f t="shared" si="143"/>
        <v>14.344997327691289</v>
      </c>
      <c r="EP17" s="4">
        <f t="shared" si="42"/>
        <v>2.7385903989228817</v>
      </c>
      <c r="EQ17" s="4">
        <f t="shared" si="43"/>
        <v>3.0124494388151701</v>
      </c>
      <c r="ER17" s="1">
        <f t="shared" si="44"/>
        <v>17.083587726614169</v>
      </c>
      <c r="ES17" s="1">
        <f t="shared" si="45"/>
        <v>11.332547888876118</v>
      </c>
      <c r="EU17">
        <v>14.521597477271399</v>
      </c>
      <c r="EV17">
        <f t="shared" si="144"/>
        <v>17.119700998234073</v>
      </c>
      <c r="EW17">
        <f t="shared" si="145"/>
        <v>11.332547888876118</v>
      </c>
      <c r="EX17">
        <v>17.293902450205028</v>
      </c>
      <c r="EY17">
        <v>11.472062007044405</v>
      </c>
      <c r="EZ17">
        <f t="shared" si="146"/>
        <v>-0.17420145197095493</v>
      </c>
      <c r="FA17">
        <f t="shared" si="147"/>
        <v>0.13951411816828774</v>
      </c>
      <c r="FE17" s="240">
        <v>0.36646990740740742</v>
      </c>
      <c r="FF17" s="464">
        <f t="shared" si="46"/>
        <v>45305.366469907407</v>
      </c>
      <c r="FG17" s="239" t="s">
        <v>324</v>
      </c>
      <c r="FH17" s="239">
        <v>4.0000000000000001E-3</v>
      </c>
      <c r="FI17" s="239">
        <v>1.6E-2</v>
      </c>
      <c r="FJ17" s="239">
        <v>1.6E-2</v>
      </c>
      <c r="FK17" s="247">
        <v>72.8</v>
      </c>
      <c r="FL17" s="247">
        <v>72.622662858915206</v>
      </c>
      <c r="FM17" s="239">
        <f t="shared" si="148"/>
        <v>4538.9164286822006</v>
      </c>
      <c r="FN17" s="239">
        <f t="shared" si="149"/>
        <v>18.155665714728801</v>
      </c>
      <c r="FO17" s="4">
        <f t="shared" si="47"/>
        <v>4.2719213446420712</v>
      </c>
      <c r="FP17" s="4">
        <f t="shared" si="48"/>
        <v>4.8415108572610146</v>
      </c>
      <c r="FQ17" s="1">
        <f t="shared" si="49"/>
        <v>22.427587059370872</v>
      </c>
      <c r="FR17" s="1">
        <f t="shared" si="50"/>
        <v>13.314154857467788</v>
      </c>
      <c r="FT17" s="240">
        <v>0.36646990740740742</v>
      </c>
      <c r="FU17" s="464">
        <f t="shared" si="51"/>
        <v>45305.366469907407</v>
      </c>
      <c r="FV17" s="239" t="s">
        <v>324</v>
      </c>
      <c r="FW17" s="239">
        <v>4.0000000000000001E-3</v>
      </c>
      <c r="FX17" s="239">
        <v>1.6E-2</v>
      </c>
      <c r="FY17" s="239">
        <v>1.6E-2</v>
      </c>
      <c r="FZ17" s="247">
        <v>72.8</v>
      </c>
      <c r="GA17" s="247">
        <v>67.919017335295592</v>
      </c>
      <c r="GB17" s="239">
        <f t="shared" si="150"/>
        <v>4244.9385834559744</v>
      </c>
      <c r="GC17" s="239">
        <f t="shared" si="151"/>
        <v>16.979754333823898</v>
      </c>
      <c r="GD17" s="4">
        <f t="shared" si="52"/>
        <v>3.995236313840917</v>
      </c>
      <c r="GE17" s="4">
        <f t="shared" si="53"/>
        <v>4.5279344890197066</v>
      </c>
      <c r="GF17" s="1">
        <f t="shared" si="54"/>
        <v>20.974990647664814</v>
      </c>
      <c r="GG17" s="1">
        <f t="shared" si="55"/>
        <v>12.451819844804191</v>
      </c>
      <c r="GI17">
        <v>17.802286333355262</v>
      </c>
      <c r="GJ17">
        <f t="shared" si="152"/>
        <v>22.427587059370872</v>
      </c>
      <c r="GK17">
        <f t="shared" si="153"/>
        <v>12.451819844804191</v>
      </c>
      <c r="GL17">
        <v>21.991059588262381</v>
      </c>
      <c r="GM17">
        <v>13.055009977793858</v>
      </c>
      <c r="GN17">
        <f t="shared" si="154"/>
        <v>0.43652747110849077</v>
      </c>
      <c r="GO17">
        <f t="shared" si="155"/>
        <v>0.60319013298966695</v>
      </c>
      <c r="GS17" s="184">
        <v>0.37260416666666668</v>
      </c>
      <c r="GT17" s="464">
        <f t="shared" si="56"/>
        <v>45305.372604166667</v>
      </c>
      <c r="GU17" s="141" t="s">
        <v>325</v>
      </c>
      <c r="GV17" s="141">
        <v>7.0000000000000001E-3</v>
      </c>
      <c r="GW17" s="141">
        <v>2.9000000000000001E-2</v>
      </c>
      <c r="GX17" s="141">
        <v>2.9000000000000001E-2</v>
      </c>
      <c r="GY17" s="249">
        <v>41.4</v>
      </c>
      <c r="GZ17" s="249">
        <v>39.612082379984948</v>
      </c>
      <c r="HA17" s="141">
        <f t="shared" si="156"/>
        <v>1365.9338751718947</v>
      </c>
      <c r="HB17" s="141">
        <f t="shared" si="157"/>
        <v>9.5615371262032625</v>
      </c>
      <c r="HC17" s="4">
        <f t="shared" si="57"/>
        <v>1.3204027459994983</v>
      </c>
      <c r="HD17" s="4">
        <f t="shared" si="58"/>
        <v>1.4147172278566051</v>
      </c>
      <c r="HE17" s="1">
        <f t="shared" si="59"/>
        <v>10.881939872202761</v>
      </c>
      <c r="HF17" s="1">
        <f t="shared" si="60"/>
        <v>8.1468198983466564</v>
      </c>
      <c r="HH17" s="184">
        <v>0.37260416666666668</v>
      </c>
      <c r="HI17" s="464">
        <f t="shared" si="61"/>
        <v>45305.372604166667</v>
      </c>
      <c r="HJ17" s="141" t="s">
        <v>325</v>
      </c>
      <c r="HK17" s="141">
        <v>7.0000000000000001E-3</v>
      </c>
      <c r="HL17" s="141">
        <v>2.9000000000000001E-2</v>
      </c>
      <c r="HM17" s="141">
        <v>2.9000000000000001E-2</v>
      </c>
      <c r="HN17" s="249">
        <v>41.4</v>
      </c>
      <c r="HO17" s="249">
        <v>34.200469392124624</v>
      </c>
      <c r="HP17" s="141">
        <f t="shared" si="158"/>
        <v>1179.3265307629181</v>
      </c>
      <c r="HQ17" s="141">
        <f t="shared" si="159"/>
        <v>8.2552857153404275</v>
      </c>
      <c r="HR17" s="4">
        <f t="shared" si="62"/>
        <v>1.140015646404154</v>
      </c>
      <c r="HS17" s="4">
        <f t="shared" si="63"/>
        <v>1.2214453354330224</v>
      </c>
      <c r="HT17" s="1">
        <f t="shared" si="64"/>
        <v>9.3953013617445809</v>
      </c>
      <c r="HU17" s="1">
        <f t="shared" si="65"/>
        <v>7.0338403799074047</v>
      </c>
      <c r="HW17">
        <v>9.0568274718352111</v>
      </c>
      <c r="HX17">
        <f t="shared" si="160"/>
        <v>10.881939872202761</v>
      </c>
      <c r="HY17">
        <f t="shared" si="161"/>
        <v>7.0338403799074047</v>
      </c>
      <c r="HZ17">
        <v>10.307532217945788</v>
      </c>
      <c r="IA17">
        <v>7.7167866724310219</v>
      </c>
      <c r="IB17">
        <f t="shared" si="162"/>
        <v>0.57440765425697293</v>
      </c>
      <c r="IC17">
        <f t="shared" si="163"/>
        <v>0.68294629252361716</v>
      </c>
      <c r="IG17" s="185">
        <v>0.41324074074074074</v>
      </c>
      <c r="IH17" s="464">
        <f t="shared" si="66"/>
        <v>45305.413240740738</v>
      </c>
      <c r="II17" s="142" t="s">
        <v>326</v>
      </c>
      <c r="IJ17" s="142">
        <v>6.0000000000000001E-3</v>
      </c>
      <c r="IK17" s="142">
        <v>3.7999999999999999E-2</v>
      </c>
      <c r="IL17" s="142">
        <v>3.7999999999999999E-2</v>
      </c>
      <c r="IM17" s="274">
        <v>49.6</v>
      </c>
      <c r="IN17" s="274">
        <v>49.54894026161945</v>
      </c>
      <c r="IO17" s="142">
        <f t="shared" si="164"/>
        <v>1303.9194805689328</v>
      </c>
      <c r="IP17" s="142">
        <f t="shared" si="165"/>
        <v>7.8235168834135971</v>
      </c>
      <c r="IQ17" s="4">
        <f t="shared" si="67"/>
        <v>1.2704856477338322</v>
      </c>
      <c r="IR17" s="4">
        <f t="shared" si="68"/>
        <v>1.3391605476113366</v>
      </c>
      <c r="IS17" s="1">
        <f t="shared" si="69"/>
        <v>9.0940025311474297</v>
      </c>
      <c r="IT17" s="1">
        <f t="shared" si="70"/>
        <v>6.4843563358022607</v>
      </c>
      <c r="IV17" s="185">
        <v>0.41324074074074074</v>
      </c>
      <c r="IW17" s="464">
        <f t="shared" si="71"/>
        <v>45305.413240740738</v>
      </c>
      <c r="IX17" s="142" t="s">
        <v>326</v>
      </c>
      <c r="IY17" s="142">
        <v>6.0000000000000001E-3</v>
      </c>
      <c r="IZ17" s="142">
        <v>3.7999999999999999E-2</v>
      </c>
      <c r="JA17" s="142">
        <v>3.7999999999999999E-2</v>
      </c>
      <c r="JB17" s="274">
        <v>49.6</v>
      </c>
      <c r="JC17" s="274">
        <v>47.976480537683486</v>
      </c>
      <c r="JD17" s="142">
        <f t="shared" si="166"/>
        <v>1262.5389615179865</v>
      </c>
      <c r="JE17" s="142">
        <f t="shared" si="167"/>
        <v>7.5752337691079195</v>
      </c>
      <c r="JF17" s="4">
        <f t="shared" si="72"/>
        <v>1.2301661676329099</v>
      </c>
      <c r="JG17" s="4">
        <f t="shared" si="73"/>
        <v>1.2966616361536079</v>
      </c>
      <c r="JH17" s="1">
        <f t="shared" si="74"/>
        <v>8.8053999367408302</v>
      </c>
      <c r="JI17" s="1">
        <f t="shared" si="75"/>
        <v>6.2785721329543112</v>
      </c>
      <c r="JK17">
        <v>7.8017774250553558</v>
      </c>
      <c r="JL17">
        <f t="shared" si="168"/>
        <v>9.0940025311474297</v>
      </c>
      <c r="JM17">
        <f t="shared" si="169"/>
        <v>6.2785721329543112</v>
      </c>
      <c r="JN17">
        <v>9.0687327333976775</v>
      </c>
      <c r="JO17">
        <v>6.4663380459918267</v>
      </c>
      <c r="JP17">
        <f t="shared" si="170"/>
        <v>2.5269797749752243E-2</v>
      </c>
      <c r="JQ17">
        <f t="shared" si="171"/>
        <v>0.18776591303751555</v>
      </c>
      <c r="JU17" s="281">
        <v>0.51300925925925933</v>
      </c>
      <c r="JV17" s="464">
        <f t="shared" si="76"/>
        <v>45305.513009259259</v>
      </c>
      <c r="JW17" s="282" t="s">
        <v>327</v>
      </c>
      <c r="JX17" s="282">
        <v>0.01</v>
      </c>
      <c r="JY17" s="282">
        <v>6.4000000000000001E-2</v>
      </c>
      <c r="JZ17" s="282">
        <v>6.4000000000000001E-2</v>
      </c>
      <c r="KA17" s="282">
        <v>33.4</v>
      </c>
      <c r="KB17" s="282">
        <v>24.387420039133133</v>
      </c>
      <c r="KC17" s="282">
        <f t="shared" si="77"/>
        <v>381.05343811145519</v>
      </c>
      <c r="KD17" s="282">
        <f t="shared" si="78"/>
        <v>3.810534381114552</v>
      </c>
      <c r="KE17" s="4">
        <f t="shared" si="79"/>
        <v>0.37519107752512509</v>
      </c>
      <c r="KF17" s="4">
        <f t="shared" si="80"/>
        <v>0.3871019053830656</v>
      </c>
      <c r="KG17" s="1">
        <f t="shared" si="81"/>
        <v>4.185725458639677</v>
      </c>
      <c r="KH17" s="1">
        <f t="shared" si="82"/>
        <v>3.4234324757314862</v>
      </c>
      <c r="KJ17" s="281">
        <v>0.51300925925925933</v>
      </c>
      <c r="KK17" s="464">
        <f t="shared" si="83"/>
        <v>45305.513009259259</v>
      </c>
      <c r="KL17" s="282" t="s">
        <v>327</v>
      </c>
      <c r="KM17" s="282">
        <v>0.01</v>
      </c>
      <c r="KN17" s="282">
        <v>6.4000000000000001E-2</v>
      </c>
      <c r="KO17" s="282">
        <v>6.4000000000000001E-2</v>
      </c>
      <c r="KP17" s="282">
        <v>33.4</v>
      </c>
      <c r="KQ17" s="282">
        <v>29.268643113465039</v>
      </c>
      <c r="KR17" s="282">
        <f t="shared" si="84"/>
        <v>457.32254864789121</v>
      </c>
      <c r="KS17" s="282">
        <f t="shared" si="85"/>
        <v>4.5732254864789121</v>
      </c>
      <c r="KT17" s="4">
        <f t="shared" si="86"/>
        <v>0.45028681713023133</v>
      </c>
      <c r="KU17" s="4">
        <f t="shared" si="87"/>
        <v>0.4645816367216673</v>
      </c>
      <c r="KV17" s="1">
        <f t="shared" si="88"/>
        <v>5.0235123036091434</v>
      </c>
      <c r="KW17" s="1">
        <f t="shared" si="89"/>
        <v>4.1086438497572448</v>
      </c>
      <c r="KY17">
        <v>4.2220574393942565</v>
      </c>
      <c r="KZ17">
        <f t="shared" si="172"/>
        <v>5.0235123036091434</v>
      </c>
      <c r="LA17">
        <f t="shared" si="173"/>
        <v>3.4234324757314862</v>
      </c>
      <c r="LB17">
        <v>4.6377677103499986</v>
      </c>
      <c r="LC17">
        <v>3.793150016979602</v>
      </c>
      <c r="LD17">
        <f t="shared" si="174"/>
        <v>0.38574459325914479</v>
      </c>
      <c r="LE17">
        <f t="shared" si="175"/>
        <v>0.36971754124811573</v>
      </c>
      <c r="LI17" s="187">
        <v>0.51299768518518518</v>
      </c>
      <c r="LJ17" s="464">
        <f t="shared" si="90"/>
        <v>45305.512997685182</v>
      </c>
      <c r="LK17" s="144" t="s">
        <v>328</v>
      </c>
      <c r="LL17" s="144">
        <v>1.7999999999999999E-2</v>
      </c>
      <c r="LM17" s="144">
        <v>0.123</v>
      </c>
      <c r="LN17" s="144">
        <v>0.123</v>
      </c>
      <c r="LO17" s="144">
        <v>80</v>
      </c>
      <c r="LP17" s="144">
        <v>64.966682151344514</v>
      </c>
      <c r="LQ17" s="144">
        <f t="shared" si="176"/>
        <v>528.18440773450823</v>
      </c>
      <c r="LR17" s="144">
        <f t="shared" si="177"/>
        <v>9.5073193392211479</v>
      </c>
      <c r="LS17" s="4">
        <f t="shared" si="91"/>
        <v>0.52392485605922989</v>
      </c>
      <c r="LT17" s="4">
        <f t="shared" si="92"/>
        <v>0.53251378812577466</v>
      </c>
      <c r="LU17" s="1">
        <f t="shared" si="93"/>
        <v>10.031244195280378</v>
      </c>
      <c r="LV17" s="1">
        <f t="shared" si="94"/>
        <v>8.9748055510953737</v>
      </c>
      <c r="LX17" s="187">
        <v>0.51299768518518518</v>
      </c>
      <c r="LY17" s="464">
        <f t="shared" si="95"/>
        <v>45305.512997685182</v>
      </c>
      <c r="LZ17" s="144" t="s">
        <v>328</v>
      </c>
      <c r="MA17" s="144">
        <v>1.7999999999999999E-2</v>
      </c>
      <c r="MB17" s="144">
        <v>0.123</v>
      </c>
      <c r="MC17" s="144">
        <v>0.123</v>
      </c>
      <c r="MD17" s="229">
        <v>80</v>
      </c>
      <c r="ME17" s="144">
        <v>74.122290469746986</v>
      </c>
      <c r="MF17" s="144">
        <f t="shared" si="178"/>
        <v>602.62024772152017</v>
      </c>
      <c r="MG17" s="144">
        <f t="shared" si="179"/>
        <v>10.847164458987363</v>
      </c>
      <c r="MH17" s="4">
        <f t="shared" si="96"/>
        <v>0.59776040701408861</v>
      </c>
      <c r="MI17" s="4">
        <f t="shared" si="97"/>
        <v>0.60755975794874573</v>
      </c>
      <c r="MJ17" s="1">
        <f t="shared" si="98"/>
        <v>11.444924866001452</v>
      </c>
      <c r="MK17" s="1">
        <f t="shared" si="99"/>
        <v>10.239604701038617</v>
      </c>
      <c r="MM17">
        <v>10.239450229924632</v>
      </c>
      <c r="MN17">
        <f t="shared" si="180"/>
        <v>11.444924866001452</v>
      </c>
      <c r="MO17">
        <f t="shared" si="181"/>
        <v>8.9748055510953737</v>
      </c>
      <c r="MP17">
        <v>10.803721008724242</v>
      </c>
      <c r="MQ17">
        <v>9.6659291104889622</v>
      </c>
      <c r="MR17">
        <f t="shared" si="182"/>
        <v>0.64120385727721008</v>
      </c>
      <c r="MS17">
        <f t="shared" si="183"/>
        <v>0.69112355939358849</v>
      </c>
      <c r="MW17" s="188">
        <v>0.53471064814814817</v>
      </c>
      <c r="MX17" s="464">
        <f t="shared" si="100"/>
        <v>45305.534710648149</v>
      </c>
      <c r="MY17" s="145" t="s">
        <v>329</v>
      </c>
      <c r="MZ17" s="145">
        <v>4.0000000000000001E-3</v>
      </c>
      <c r="NA17" s="145">
        <v>2.7E-2</v>
      </c>
      <c r="NB17" s="145">
        <v>2.7E-2</v>
      </c>
      <c r="NC17" s="145">
        <v>20.6</v>
      </c>
      <c r="ND17" s="145">
        <v>15.356805593466959</v>
      </c>
      <c r="NE17" s="145">
        <f t="shared" si="101"/>
        <v>568.77057753581335</v>
      </c>
      <c r="NF17" s="145">
        <f t="shared" si="184"/>
        <v>2.2750823101432536</v>
      </c>
      <c r="NG17" s="4">
        <f t="shared" si="102"/>
        <v>0.54845734262381995</v>
      </c>
      <c r="NH17" s="4">
        <f t="shared" si="103"/>
        <v>0.59064636897949852</v>
      </c>
      <c r="NI17" s="1">
        <f t="shared" si="104"/>
        <v>2.8235396527670735</v>
      </c>
      <c r="NJ17" s="1">
        <f t="shared" si="105"/>
        <v>1.6844359411637551</v>
      </c>
      <c r="NL17" s="188">
        <v>0.53471064814814817</v>
      </c>
      <c r="NM17" s="464">
        <f t="shared" si="106"/>
        <v>45305.534710648149</v>
      </c>
      <c r="NN17" s="145" t="s">
        <v>329</v>
      </c>
      <c r="NO17" s="145">
        <v>4.0000000000000001E-3</v>
      </c>
      <c r="NP17" s="145">
        <v>2.7E-2</v>
      </c>
      <c r="NQ17" s="145">
        <v>2.7E-2</v>
      </c>
      <c r="NR17" s="145">
        <v>20.6</v>
      </c>
      <c r="NS17" s="145">
        <v>18.069210972335132</v>
      </c>
      <c r="NT17" s="145">
        <f t="shared" si="107"/>
        <v>669.23003601241226</v>
      </c>
      <c r="NU17" s="145">
        <f t="shared" si="185"/>
        <v>2.6769201440496491</v>
      </c>
      <c r="NV17" s="4">
        <f t="shared" si="108"/>
        <v>0.64532896329768319</v>
      </c>
      <c r="NW17" s="4">
        <f t="shared" si="109"/>
        <v>0.69496965278212042</v>
      </c>
      <c r="NX17" s="1">
        <f t="shared" si="110"/>
        <v>3.3222491073473321</v>
      </c>
      <c r="NY17" s="1">
        <f t="shared" si="111"/>
        <v>1.9819504912675288</v>
      </c>
      <c r="OA17">
        <v>2.4690000124628027</v>
      </c>
      <c r="OB17">
        <f t="shared" si="186"/>
        <v>3.3222491073473321</v>
      </c>
      <c r="OC17">
        <f t="shared" si="187"/>
        <v>1.6844359411637551</v>
      </c>
      <c r="OD17">
        <v>3.0642053726100853</v>
      </c>
      <c r="OE17">
        <v>1.8280096246118829</v>
      </c>
      <c r="OF17">
        <f t="shared" si="188"/>
        <v>0.25804373473724684</v>
      </c>
      <c r="OG17">
        <f t="shared" si="189"/>
        <v>0.14357368344812782</v>
      </c>
      <c r="OK17" s="189">
        <v>0.54532407407407402</v>
      </c>
      <c r="OL17" s="464">
        <f t="shared" si="112"/>
        <v>45305.545324074075</v>
      </c>
      <c r="OM17" s="139" t="s">
        <v>330</v>
      </c>
      <c r="ON17" s="139">
        <v>3.0000000000000001E-3</v>
      </c>
      <c r="OO17" s="139">
        <v>6.0000000000000001E-3</v>
      </c>
      <c r="OP17" s="139">
        <v>6.0000000000000001E-3</v>
      </c>
      <c r="OQ17" s="139">
        <v>5.5</v>
      </c>
      <c r="OR17" s="139">
        <v>4.3043448626882768</v>
      </c>
      <c r="OS17" s="139">
        <f t="shared" si="190"/>
        <v>717.39081044804607</v>
      </c>
      <c r="OT17" s="139">
        <f t="shared" si="191"/>
        <v>2.1521724313441384</v>
      </c>
      <c r="OU17" s="4">
        <f t="shared" si="113"/>
        <v>0.61490640895546811</v>
      </c>
      <c r="OV17" s="4">
        <f t="shared" si="114"/>
        <v>0.86086897253765526</v>
      </c>
      <c r="OW17" s="1">
        <f t="shared" si="115"/>
        <v>2.7670788402996065</v>
      </c>
      <c r="OX17" s="1">
        <f t="shared" si="116"/>
        <v>1.2913034588064831</v>
      </c>
      <c r="OZ17" s="189">
        <v>0.54532407407407402</v>
      </c>
      <c r="PA17" s="464">
        <f t="shared" si="117"/>
        <v>45305.545324074075</v>
      </c>
      <c r="PB17" s="139" t="s">
        <v>330</v>
      </c>
      <c r="PC17" s="139">
        <v>3.0000000000000001E-3</v>
      </c>
      <c r="PD17" s="139">
        <v>6.0000000000000001E-3</v>
      </c>
      <c r="PE17" s="139">
        <v>6.0000000000000001E-3</v>
      </c>
      <c r="PF17" s="139">
        <v>5.5</v>
      </c>
      <c r="PG17" s="139">
        <v>4.9559236172715044</v>
      </c>
      <c r="PH17" s="139">
        <f t="shared" si="192"/>
        <v>825.98726954525068</v>
      </c>
      <c r="PI17" s="139">
        <f t="shared" si="193"/>
        <v>2.4779618086357522</v>
      </c>
      <c r="PJ17" s="4">
        <f t="shared" si="118"/>
        <v>0.70798908818164352</v>
      </c>
      <c r="PK17" s="4">
        <f t="shared" si="119"/>
        <v>0.99118472345430086</v>
      </c>
      <c r="PL17" s="1">
        <f t="shared" si="120"/>
        <v>3.1859508968173955</v>
      </c>
      <c r="PM17" s="1">
        <f t="shared" si="121"/>
        <v>1.4867770851814512</v>
      </c>
      <c r="PO17">
        <v>2.306344061849916</v>
      </c>
      <c r="PP17">
        <f t="shared" si="194"/>
        <v>3.1859508968173955</v>
      </c>
      <c r="PQ17">
        <f t="shared" si="195"/>
        <v>1.2913034588064831</v>
      </c>
      <c r="PR17">
        <v>2.9652995080927491</v>
      </c>
      <c r="PS17">
        <v>1.3838064371099494</v>
      </c>
      <c r="PT17">
        <f t="shared" si="196"/>
        <v>0.2206513887246464</v>
      </c>
      <c r="PU17">
        <f t="shared" si="197"/>
        <v>9.2502978303466321E-2</v>
      </c>
    </row>
    <row r="18" spans="1:443" x14ac:dyDescent="0.25">
      <c r="A18" s="233">
        <v>0.34342592592592597</v>
      </c>
      <c r="B18" s="464">
        <f t="shared" si="0"/>
        <v>45305.343425925923</v>
      </c>
      <c r="C18" s="234" t="s">
        <v>311</v>
      </c>
      <c r="D18" s="234">
        <v>1.2999999999999999E-2</v>
      </c>
      <c r="E18" s="234">
        <v>5.6000000000000001E-2</v>
      </c>
      <c r="F18" s="234">
        <v>5.6000000000000001E-2</v>
      </c>
      <c r="G18" s="252">
        <v>176.3</v>
      </c>
      <c r="H18" s="254">
        <v>172.12098605524426</v>
      </c>
      <c r="I18" s="234">
        <f t="shared" si="1"/>
        <v>3073.5890367007901</v>
      </c>
      <c r="J18" s="234">
        <f t="shared" si="2"/>
        <v>39.956657477110269</v>
      </c>
      <c r="K18" s="4">
        <f t="shared" si="3"/>
        <v>3.019666422021829</v>
      </c>
      <c r="L18" s="4">
        <f t="shared" si="4"/>
        <v>3.1294724737317137</v>
      </c>
      <c r="M18" s="1">
        <f t="shared" si="5"/>
        <v>42.976323899132097</v>
      </c>
      <c r="N18" s="1">
        <f t="shared" si="6"/>
        <v>36.827185003378553</v>
      </c>
      <c r="P18" s="233">
        <v>0.34342592592592597</v>
      </c>
      <c r="Q18" s="464">
        <f t="shared" si="7"/>
        <v>45305.343425925923</v>
      </c>
      <c r="R18" s="234" t="s">
        <v>311</v>
      </c>
      <c r="S18" s="234">
        <v>1.2999999999999999E-2</v>
      </c>
      <c r="T18" s="234">
        <v>5.6000000000000001E-2</v>
      </c>
      <c r="U18" s="234">
        <v>5.6000000000000001E-2</v>
      </c>
      <c r="V18" s="252">
        <v>176.3</v>
      </c>
      <c r="W18" s="254">
        <v>155.08204339638451</v>
      </c>
      <c r="X18" s="234">
        <f t="shared" si="8"/>
        <v>2769.3222035068661</v>
      </c>
      <c r="Y18" s="234">
        <f t="shared" si="9"/>
        <v>36.001188645589259</v>
      </c>
      <c r="Z18" s="4">
        <f t="shared" si="10"/>
        <v>2.7207376034453423</v>
      </c>
      <c r="AA18" s="4">
        <f t="shared" si="11"/>
        <v>2.8196735162979003</v>
      </c>
      <c r="AB18" s="1">
        <f t="shared" si="12"/>
        <v>38.721926249034603</v>
      </c>
      <c r="AC18" s="1">
        <f t="shared" si="13"/>
        <v>33.181515129291355</v>
      </c>
      <c r="AE18">
        <v>38.458598528200412</v>
      </c>
      <c r="AF18">
        <f t="shared" si="14"/>
        <v>42.976323899132097</v>
      </c>
      <c r="AG18">
        <f t="shared" si="15"/>
        <v>33.181515129291355</v>
      </c>
      <c r="AH18">
        <v>41.365051318455777</v>
      </c>
      <c r="AI18">
        <v>35.446456545572126</v>
      </c>
      <c r="AJ18">
        <f t="shared" si="122"/>
        <v>1.6112725806763208</v>
      </c>
      <c r="AK18">
        <f t="shared" si="123"/>
        <v>2.2649414162807702</v>
      </c>
      <c r="AO18" s="261">
        <v>0.34538194444444442</v>
      </c>
      <c r="AP18" s="464">
        <f t="shared" si="16"/>
        <v>45305.345381944448</v>
      </c>
      <c r="AQ18" s="236" t="s">
        <v>321</v>
      </c>
      <c r="AR18" s="236">
        <v>6.0000000000000001E-3</v>
      </c>
      <c r="AS18" s="236">
        <v>5.2999999999999999E-2</v>
      </c>
      <c r="AT18" s="236">
        <v>5.2999999999999999E-2</v>
      </c>
      <c r="AU18" s="241">
        <v>197.2</v>
      </c>
      <c r="AV18" s="241">
        <v>196.35691048199956</v>
      </c>
      <c r="AW18" s="236">
        <f t="shared" si="17"/>
        <v>3704.8473675848977</v>
      </c>
      <c r="AX18" s="236">
        <f t="shared" si="18"/>
        <v>22.229084205509388</v>
      </c>
      <c r="AY18" s="4">
        <f t="shared" si="19"/>
        <v>3.636239082999992</v>
      </c>
      <c r="AZ18" s="4">
        <f t="shared" si="20"/>
        <v>3.7760944323461461</v>
      </c>
      <c r="BA18" s="1">
        <f t="shared" si="124"/>
        <v>25.86532328850938</v>
      </c>
      <c r="BB18" s="1">
        <f t="shared" si="125"/>
        <v>18.452989773163242</v>
      </c>
      <c r="BD18" s="261">
        <v>0.34538194444444442</v>
      </c>
      <c r="BE18" s="464">
        <f t="shared" si="21"/>
        <v>45305.345381944448</v>
      </c>
      <c r="BF18" s="236" t="s">
        <v>321</v>
      </c>
      <c r="BG18" s="236">
        <v>6.0000000000000001E-3</v>
      </c>
      <c r="BH18" s="236">
        <v>5.2999999999999999E-2</v>
      </c>
      <c r="BI18" s="236">
        <v>5.2999999999999999E-2</v>
      </c>
      <c r="BJ18" s="241">
        <v>197.2</v>
      </c>
      <c r="BK18" s="241">
        <v>183.35192301716319</v>
      </c>
      <c r="BL18" s="236">
        <f t="shared" si="22"/>
        <v>3459.4702456068526</v>
      </c>
      <c r="BM18" s="236">
        <f t="shared" si="23"/>
        <v>20.756821473641114</v>
      </c>
      <c r="BN18" s="4">
        <f t="shared" si="24"/>
        <v>3.3954059817993185</v>
      </c>
      <c r="BO18" s="4">
        <f t="shared" si="25"/>
        <v>3.5259985195608308</v>
      </c>
      <c r="BP18" s="1">
        <f t="shared" si="126"/>
        <v>24.152227455440432</v>
      </c>
      <c r="BQ18" s="1">
        <f t="shared" si="127"/>
        <v>17.230822954080285</v>
      </c>
      <c r="BS18">
        <v>21.563838446513689</v>
      </c>
      <c r="BT18">
        <f t="shared" si="128"/>
        <v>25.86532328850938</v>
      </c>
      <c r="BU18">
        <f t="shared" si="129"/>
        <v>17.230822954080285</v>
      </c>
      <c r="BV18">
        <v>25.091256463998953</v>
      </c>
      <c r="BW18">
        <v>17.900750505278992</v>
      </c>
      <c r="BX18">
        <f t="shared" si="130"/>
        <v>0.77406682451042741</v>
      </c>
      <c r="BY18">
        <f t="shared" si="131"/>
        <v>0.6699275511987075</v>
      </c>
      <c r="CC18" s="906">
        <v>0.35312499999999997</v>
      </c>
      <c r="CD18" s="901">
        <f t="shared" si="26"/>
        <v>45305.353125000001</v>
      </c>
      <c r="CE18" s="907" t="s">
        <v>322</v>
      </c>
      <c r="CF18" s="907">
        <v>8.9999999999999993E-3</v>
      </c>
      <c r="CG18" s="907">
        <v>2.7E-2</v>
      </c>
      <c r="CH18" s="907">
        <v>2.7E-2</v>
      </c>
      <c r="CI18" s="902">
        <v>57</v>
      </c>
      <c r="CJ18" s="902">
        <v>50.374640915055522</v>
      </c>
      <c r="CK18" s="907">
        <f t="shared" si="132"/>
        <v>1865.7274412983527</v>
      </c>
      <c r="CL18" s="237">
        <f t="shared" si="133"/>
        <v>16.791546971685172</v>
      </c>
      <c r="CM18" s="4">
        <f t="shared" si="27"/>
        <v>1.79909431839484</v>
      </c>
      <c r="CN18" s="4">
        <f t="shared" si="28"/>
        <v>1.9374861890405972</v>
      </c>
      <c r="CO18" s="1">
        <f t="shared" si="29"/>
        <v>18.590641290080011</v>
      </c>
      <c r="CP18" s="1">
        <f t="shared" si="30"/>
        <v>14.854060782644574</v>
      </c>
      <c r="CR18" s="906">
        <v>0.35312499999999997</v>
      </c>
      <c r="CS18" s="901">
        <f t="shared" si="31"/>
        <v>45305.353125000001</v>
      </c>
      <c r="CT18" s="907" t="s">
        <v>322</v>
      </c>
      <c r="CU18" s="907">
        <v>8.9999999999999993E-3</v>
      </c>
      <c r="CV18" s="907">
        <v>2.7E-2</v>
      </c>
      <c r="CW18" s="907">
        <v>2.7E-2</v>
      </c>
      <c r="CX18" s="902">
        <v>57</v>
      </c>
      <c r="CY18" s="902">
        <v>40.51557001076057</v>
      </c>
      <c r="CZ18" s="907">
        <f t="shared" si="134"/>
        <v>1500.5766670652063</v>
      </c>
      <c r="DA18" s="237">
        <f t="shared" si="135"/>
        <v>13.505190003586856</v>
      </c>
      <c r="DB18" s="4">
        <f t="shared" si="32"/>
        <v>1.4469846432414488</v>
      </c>
      <c r="DC18" s="4">
        <f t="shared" si="33"/>
        <v>1.5582911542600222</v>
      </c>
      <c r="DD18" s="1">
        <f t="shared" si="34"/>
        <v>14.952174646828304</v>
      </c>
      <c r="DE18" s="1">
        <f t="shared" si="35"/>
        <v>11.946898849326834</v>
      </c>
      <c r="DG18">
        <v>15.174074690898564</v>
      </c>
      <c r="DH18">
        <f t="shared" si="136"/>
        <v>18.590641290080011</v>
      </c>
      <c r="DI18">
        <f t="shared" si="137"/>
        <v>11.946898849326834</v>
      </c>
      <c r="DJ18">
        <v>16.799868407780554</v>
      </c>
      <c r="DK18">
        <v>13.423219918871807</v>
      </c>
      <c r="DL18">
        <f t="shared" si="138"/>
        <v>1.7907728822994571</v>
      </c>
      <c r="DM18">
        <f t="shared" si="139"/>
        <v>1.4763210695449729</v>
      </c>
      <c r="DQ18" s="908">
        <v>0.36431712962962964</v>
      </c>
      <c r="DR18" s="904">
        <f t="shared" si="36"/>
        <v>45305.364317129628</v>
      </c>
      <c r="DS18" s="909" t="s">
        <v>323</v>
      </c>
      <c r="DT18" s="909">
        <v>4.0000000000000001E-3</v>
      </c>
      <c r="DU18" s="909">
        <v>2.1000000000000001E-2</v>
      </c>
      <c r="DV18" s="909">
        <v>2.1000000000000001E-2</v>
      </c>
      <c r="DW18" s="905">
        <v>61</v>
      </c>
      <c r="DX18" s="905">
        <v>60.37635008537513</v>
      </c>
      <c r="DY18" s="909">
        <f t="shared" si="140"/>
        <v>2875.0642897797679</v>
      </c>
      <c r="DZ18" s="238">
        <f t="shared" si="141"/>
        <v>11.500257159119071</v>
      </c>
      <c r="EA18" s="4">
        <f t="shared" si="37"/>
        <v>2.7443795493352328</v>
      </c>
      <c r="EB18" s="4">
        <f t="shared" si="38"/>
        <v>3.0188175042687564</v>
      </c>
      <c r="EC18" s="1">
        <f t="shared" si="39"/>
        <v>14.244636708454305</v>
      </c>
      <c r="ED18" s="1">
        <f t="shared" si="40"/>
        <v>8.4814396548503144</v>
      </c>
      <c r="EF18" s="908">
        <v>0.36431712962962964</v>
      </c>
      <c r="EG18" s="904">
        <f t="shared" si="41"/>
        <v>45305.364317129628</v>
      </c>
      <c r="EH18" s="909" t="s">
        <v>323</v>
      </c>
      <c r="EI18" s="909">
        <v>4.0000000000000001E-3</v>
      </c>
      <c r="EJ18" s="909">
        <v>2.1000000000000001E-2</v>
      </c>
      <c r="EK18" s="909">
        <v>2.1000000000000001E-2</v>
      </c>
      <c r="EL18" s="905">
        <v>61</v>
      </c>
      <c r="EM18" s="905">
        <v>60.248988776303406</v>
      </c>
      <c r="EN18" s="909">
        <f t="shared" si="142"/>
        <v>2868.9994655382575</v>
      </c>
      <c r="EO18" s="238">
        <f t="shared" si="143"/>
        <v>11.475997862153029</v>
      </c>
      <c r="EP18" s="4">
        <f t="shared" si="42"/>
        <v>2.7385903989228817</v>
      </c>
      <c r="EQ18" s="4">
        <f t="shared" si="43"/>
        <v>3.0124494388151701</v>
      </c>
      <c r="ER18" s="1">
        <f t="shared" si="44"/>
        <v>14.21458826107591</v>
      </c>
      <c r="ES18" s="1">
        <f t="shared" si="45"/>
        <v>8.4635484233378584</v>
      </c>
      <c r="EU18">
        <v>11.617277981817118</v>
      </c>
      <c r="EV18">
        <f t="shared" si="144"/>
        <v>14.244636708454305</v>
      </c>
      <c r="EW18">
        <f t="shared" si="145"/>
        <v>8.4635484233378584</v>
      </c>
      <c r="EX18">
        <v>14.389582954750749</v>
      </c>
      <c r="EY18">
        <v>8.567742511590124</v>
      </c>
      <c r="EZ18">
        <f t="shared" si="146"/>
        <v>-0.1449462462964437</v>
      </c>
      <c r="FA18">
        <f t="shared" si="147"/>
        <v>0.10419408825226562</v>
      </c>
      <c r="FE18" s="240">
        <v>0.36866898148148147</v>
      </c>
      <c r="FF18" s="464">
        <f t="shared" si="46"/>
        <v>45305.368668981479</v>
      </c>
      <c r="FG18" s="239" t="s">
        <v>324</v>
      </c>
      <c r="FH18" s="239">
        <v>5.0000000000000001E-3</v>
      </c>
      <c r="FI18" s="239">
        <v>1.6E-2</v>
      </c>
      <c r="FJ18" s="239">
        <v>1.6E-2</v>
      </c>
      <c r="FK18" s="247">
        <v>72.8</v>
      </c>
      <c r="FL18" s="247">
        <v>72.622662858915206</v>
      </c>
      <c r="FM18" s="239">
        <f t="shared" si="148"/>
        <v>4538.9164286822006</v>
      </c>
      <c r="FN18" s="239">
        <f t="shared" si="149"/>
        <v>22.694582143411004</v>
      </c>
      <c r="FO18" s="4">
        <f t="shared" si="47"/>
        <v>4.2719213446420712</v>
      </c>
      <c r="FP18" s="4">
        <f t="shared" si="48"/>
        <v>4.8415108572610146</v>
      </c>
      <c r="FQ18" s="1">
        <f t="shared" si="49"/>
        <v>26.966503488053075</v>
      </c>
      <c r="FR18" s="1">
        <f t="shared" si="50"/>
        <v>17.853071286149991</v>
      </c>
      <c r="FT18" s="240">
        <v>0.36866898148148147</v>
      </c>
      <c r="FU18" s="464">
        <f t="shared" si="51"/>
        <v>45305.368668981479</v>
      </c>
      <c r="FV18" s="239" t="s">
        <v>324</v>
      </c>
      <c r="FW18" s="239">
        <v>5.0000000000000001E-3</v>
      </c>
      <c r="FX18" s="239">
        <v>1.6E-2</v>
      </c>
      <c r="FY18" s="239">
        <v>1.6E-2</v>
      </c>
      <c r="FZ18" s="247">
        <v>72.8</v>
      </c>
      <c r="GA18" s="247">
        <v>67.919017335295592</v>
      </c>
      <c r="GB18" s="239">
        <f t="shared" si="150"/>
        <v>4244.9385834559744</v>
      </c>
      <c r="GC18" s="239">
        <f t="shared" si="151"/>
        <v>21.224692917279871</v>
      </c>
      <c r="GD18" s="4">
        <f t="shared" si="52"/>
        <v>3.995236313840917</v>
      </c>
      <c r="GE18" s="4">
        <f t="shared" si="53"/>
        <v>4.5279344890197066</v>
      </c>
      <c r="GF18" s="1">
        <f t="shared" si="54"/>
        <v>25.219929231120787</v>
      </c>
      <c r="GG18" s="1">
        <f t="shared" si="55"/>
        <v>16.696758428260164</v>
      </c>
      <c r="GI18">
        <v>22.252857916694079</v>
      </c>
      <c r="GJ18">
        <f t="shared" si="152"/>
        <v>26.966503488053075</v>
      </c>
      <c r="GK18">
        <f t="shared" si="153"/>
        <v>16.696758428260164</v>
      </c>
      <c r="GL18">
        <v>26.441631171601202</v>
      </c>
      <c r="GM18">
        <v>17.505581561132676</v>
      </c>
      <c r="GN18">
        <f t="shared" si="154"/>
        <v>0.52487231645187293</v>
      </c>
      <c r="GO18">
        <f t="shared" si="155"/>
        <v>0.80882313287251151</v>
      </c>
      <c r="GS18" s="184">
        <v>0.37440972222222224</v>
      </c>
      <c r="GT18" s="464">
        <f t="shared" si="56"/>
        <v>45305.374409722222</v>
      </c>
      <c r="GU18" s="141" t="s">
        <v>325</v>
      </c>
      <c r="GV18" s="141">
        <v>7.0000000000000001E-3</v>
      </c>
      <c r="GW18" s="141">
        <v>2.9000000000000001E-2</v>
      </c>
      <c r="GX18" s="141">
        <v>2.9000000000000001E-2</v>
      </c>
      <c r="GY18" s="249">
        <v>41.4</v>
      </c>
      <c r="GZ18" s="249">
        <v>39.612082379984948</v>
      </c>
      <c r="HA18" s="141">
        <f t="shared" si="156"/>
        <v>1365.9338751718947</v>
      </c>
      <c r="HB18" s="141">
        <f t="shared" si="157"/>
        <v>9.5615371262032625</v>
      </c>
      <c r="HC18" s="4">
        <f t="shared" si="57"/>
        <v>1.3204027459994983</v>
      </c>
      <c r="HD18" s="4">
        <f t="shared" si="58"/>
        <v>1.4147172278566051</v>
      </c>
      <c r="HE18" s="1">
        <f t="shared" si="59"/>
        <v>10.881939872202761</v>
      </c>
      <c r="HF18" s="1">
        <f t="shared" si="60"/>
        <v>8.1468198983466564</v>
      </c>
      <c r="HH18" s="184">
        <v>0.37440972222222224</v>
      </c>
      <c r="HI18" s="464">
        <f t="shared" si="61"/>
        <v>45305.374409722222</v>
      </c>
      <c r="HJ18" s="141" t="s">
        <v>325</v>
      </c>
      <c r="HK18" s="141">
        <v>7.0000000000000001E-3</v>
      </c>
      <c r="HL18" s="141">
        <v>2.9000000000000001E-2</v>
      </c>
      <c r="HM18" s="141">
        <v>2.9000000000000001E-2</v>
      </c>
      <c r="HN18" s="249">
        <v>41.4</v>
      </c>
      <c r="HO18" s="249">
        <v>34.200469392124624</v>
      </c>
      <c r="HP18" s="141">
        <f t="shared" si="158"/>
        <v>1179.3265307629181</v>
      </c>
      <c r="HQ18" s="141">
        <f t="shared" si="159"/>
        <v>8.2552857153404275</v>
      </c>
      <c r="HR18" s="4">
        <f t="shared" si="62"/>
        <v>1.140015646404154</v>
      </c>
      <c r="HS18" s="4">
        <f t="shared" si="63"/>
        <v>1.2214453354330224</v>
      </c>
      <c r="HT18" s="1">
        <f t="shared" si="64"/>
        <v>9.3953013617445809</v>
      </c>
      <c r="HU18" s="1">
        <f t="shared" si="65"/>
        <v>7.0338403799074047</v>
      </c>
      <c r="HW18">
        <v>9.0568274718352111</v>
      </c>
      <c r="HX18">
        <f t="shared" si="160"/>
        <v>10.881939872202761</v>
      </c>
      <c r="HY18">
        <f t="shared" si="161"/>
        <v>7.0338403799074047</v>
      </c>
      <c r="HZ18">
        <v>10.307532217945788</v>
      </c>
      <c r="IA18">
        <v>7.7167866724310219</v>
      </c>
      <c r="IB18">
        <f t="shared" si="162"/>
        <v>0.57440765425697293</v>
      </c>
      <c r="IC18">
        <f t="shared" si="163"/>
        <v>0.68294629252361716</v>
      </c>
      <c r="IG18" s="185">
        <v>0.41650462962962959</v>
      </c>
      <c r="IH18" s="464">
        <f t="shared" si="66"/>
        <v>45305.416504629633</v>
      </c>
      <c r="II18" s="142" t="s">
        <v>326</v>
      </c>
      <c r="IJ18" s="142">
        <v>7.0000000000000001E-3</v>
      </c>
      <c r="IK18" s="142">
        <v>3.7999999999999999E-2</v>
      </c>
      <c r="IL18" s="142">
        <v>3.7999999999999999E-2</v>
      </c>
      <c r="IM18" s="274">
        <v>49.6</v>
      </c>
      <c r="IN18" s="274">
        <v>49.54894026161945</v>
      </c>
      <c r="IO18" s="142">
        <f t="shared" si="164"/>
        <v>1303.9194805689328</v>
      </c>
      <c r="IP18" s="142">
        <f t="shared" si="165"/>
        <v>9.1274363639825307</v>
      </c>
      <c r="IQ18" s="4">
        <f t="shared" si="67"/>
        <v>1.2704856477338322</v>
      </c>
      <c r="IR18" s="4">
        <f t="shared" si="68"/>
        <v>1.3391605476113366</v>
      </c>
      <c r="IS18" s="1">
        <f t="shared" si="69"/>
        <v>10.397922011716362</v>
      </c>
      <c r="IT18" s="1">
        <f t="shared" si="70"/>
        <v>7.7882758163711943</v>
      </c>
      <c r="IV18" s="185">
        <v>0.41650462962962959</v>
      </c>
      <c r="IW18" s="464">
        <f t="shared" si="71"/>
        <v>45305.416504629633</v>
      </c>
      <c r="IX18" s="142" t="s">
        <v>326</v>
      </c>
      <c r="IY18" s="142">
        <v>7.0000000000000001E-3</v>
      </c>
      <c r="IZ18" s="142">
        <v>3.7999999999999999E-2</v>
      </c>
      <c r="JA18" s="142">
        <v>3.7999999999999999E-2</v>
      </c>
      <c r="JB18" s="274">
        <v>49.6</v>
      </c>
      <c r="JC18" s="274">
        <v>47.976480537683486</v>
      </c>
      <c r="JD18" s="142">
        <f t="shared" si="166"/>
        <v>1262.5389615179865</v>
      </c>
      <c r="JE18" s="142">
        <f t="shared" si="167"/>
        <v>8.8377727306259057</v>
      </c>
      <c r="JF18" s="4">
        <f t="shared" si="72"/>
        <v>1.2301661676329099</v>
      </c>
      <c r="JG18" s="4">
        <f t="shared" si="73"/>
        <v>1.2966616361536079</v>
      </c>
      <c r="JH18" s="1">
        <f t="shared" si="74"/>
        <v>10.067938898258816</v>
      </c>
      <c r="JI18" s="1">
        <f t="shared" si="75"/>
        <v>7.5411110944722974</v>
      </c>
      <c r="JK18">
        <v>9.1020736625645817</v>
      </c>
      <c r="JL18">
        <f t="shared" si="168"/>
        <v>10.397922011716362</v>
      </c>
      <c r="JM18">
        <f t="shared" si="169"/>
        <v>7.5411110944722974</v>
      </c>
      <c r="JN18">
        <v>10.369028970906903</v>
      </c>
      <c r="JO18">
        <v>7.7666342835010527</v>
      </c>
      <c r="JP18">
        <f t="shared" si="170"/>
        <v>2.8893040809458981E-2</v>
      </c>
      <c r="JQ18">
        <f t="shared" si="171"/>
        <v>0.22552318902875523</v>
      </c>
      <c r="JU18" s="281">
        <v>0.51327546296296289</v>
      </c>
      <c r="JV18" s="464">
        <f t="shared" si="76"/>
        <v>45305.513275462959</v>
      </c>
      <c r="JW18" s="282" t="s">
        <v>327</v>
      </c>
      <c r="JX18" s="282">
        <v>1.7000000000000001E-2</v>
      </c>
      <c r="JY18" s="282">
        <v>6.4000000000000001E-2</v>
      </c>
      <c r="JZ18" s="282">
        <v>6.4000000000000001E-2</v>
      </c>
      <c r="KA18" s="282">
        <v>33.4</v>
      </c>
      <c r="KB18" s="282">
        <v>24.387420039133133</v>
      </c>
      <c r="KC18" s="282">
        <f t="shared" si="77"/>
        <v>381.05343811145519</v>
      </c>
      <c r="KD18" s="282">
        <f t="shared" si="78"/>
        <v>6.4779084478947384</v>
      </c>
      <c r="KE18" s="4">
        <f t="shared" si="79"/>
        <v>0.37519107752512509</v>
      </c>
      <c r="KF18" s="4">
        <f t="shared" si="80"/>
        <v>0.3871019053830656</v>
      </c>
      <c r="KG18" s="1">
        <f t="shared" si="81"/>
        <v>6.8530995254198634</v>
      </c>
      <c r="KH18" s="1">
        <f t="shared" si="82"/>
        <v>6.0908065425116726</v>
      </c>
      <c r="KJ18" s="281">
        <v>0.51327546296296289</v>
      </c>
      <c r="KK18" s="464">
        <f t="shared" si="83"/>
        <v>45305.513275462959</v>
      </c>
      <c r="KL18" s="282" t="s">
        <v>327</v>
      </c>
      <c r="KM18" s="282">
        <v>1.7000000000000001E-2</v>
      </c>
      <c r="KN18" s="282">
        <v>6.4000000000000001E-2</v>
      </c>
      <c r="KO18" s="282">
        <v>6.4000000000000001E-2</v>
      </c>
      <c r="KP18" s="282">
        <v>33.4</v>
      </c>
      <c r="KQ18" s="282">
        <v>29.268643113465039</v>
      </c>
      <c r="KR18" s="282">
        <f t="shared" si="84"/>
        <v>457.32254864789121</v>
      </c>
      <c r="KS18" s="282">
        <f t="shared" si="85"/>
        <v>7.7744833270141509</v>
      </c>
      <c r="KT18" s="4">
        <f t="shared" si="86"/>
        <v>0.45028681713023133</v>
      </c>
      <c r="KU18" s="4">
        <f t="shared" si="87"/>
        <v>0.4645816367216673</v>
      </c>
      <c r="KV18" s="1">
        <f t="shared" si="88"/>
        <v>8.224770144144383</v>
      </c>
      <c r="KW18" s="1">
        <f t="shared" si="89"/>
        <v>7.3099016902924836</v>
      </c>
      <c r="KY18">
        <v>7.1774976469702363</v>
      </c>
      <c r="KZ18">
        <f t="shared" si="172"/>
        <v>8.224770144144383</v>
      </c>
      <c r="LA18">
        <f t="shared" si="173"/>
        <v>6.0908065425116726</v>
      </c>
      <c r="LB18">
        <v>7.5932079179259784</v>
      </c>
      <c r="LC18">
        <v>6.7485902245555813</v>
      </c>
      <c r="LD18">
        <f t="shared" si="174"/>
        <v>0.63156222621840463</v>
      </c>
      <c r="LE18">
        <f t="shared" si="175"/>
        <v>0.65778368204390869</v>
      </c>
      <c r="LI18" s="187">
        <v>0.51327546296296289</v>
      </c>
      <c r="LJ18" s="464">
        <f t="shared" si="90"/>
        <v>45305.513275462959</v>
      </c>
      <c r="LK18" s="144" t="s">
        <v>328</v>
      </c>
      <c r="LL18" s="144">
        <v>1.6E-2</v>
      </c>
      <c r="LM18" s="144">
        <v>0.123</v>
      </c>
      <c r="LN18" s="144">
        <v>0.123</v>
      </c>
      <c r="LO18" s="144">
        <v>80</v>
      </c>
      <c r="LP18" s="144">
        <v>64.966682151344514</v>
      </c>
      <c r="LQ18" s="144">
        <f t="shared" si="176"/>
        <v>528.18440773450823</v>
      </c>
      <c r="LR18" s="144">
        <f t="shared" si="177"/>
        <v>8.4509505237521321</v>
      </c>
      <c r="LS18" s="4">
        <f t="shared" si="91"/>
        <v>0.52392485605922989</v>
      </c>
      <c r="LT18" s="4">
        <f t="shared" si="92"/>
        <v>0.53251378812577466</v>
      </c>
      <c r="LU18" s="1">
        <f t="shared" si="93"/>
        <v>8.9748753798113619</v>
      </c>
      <c r="LV18" s="1">
        <f t="shared" si="94"/>
        <v>7.9184367356263579</v>
      </c>
      <c r="LX18" s="187">
        <v>0.51327546296296289</v>
      </c>
      <c r="LY18" s="464">
        <f t="shared" si="95"/>
        <v>45305.513275462959</v>
      </c>
      <c r="LZ18" s="144" t="s">
        <v>328</v>
      </c>
      <c r="MA18" s="144">
        <v>1.6E-2</v>
      </c>
      <c r="MB18" s="144">
        <v>0.123</v>
      </c>
      <c r="MC18" s="144">
        <v>0.123</v>
      </c>
      <c r="MD18" s="229">
        <v>80</v>
      </c>
      <c r="ME18" s="144">
        <v>74.122290469746986</v>
      </c>
      <c r="MF18" s="144">
        <f t="shared" si="178"/>
        <v>602.62024772152017</v>
      </c>
      <c r="MG18" s="144">
        <f t="shared" si="179"/>
        <v>9.6419239635443237</v>
      </c>
      <c r="MH18" s="4">
        <f t="shared" si="96"/>
        <v>0.59776040701408861</v>
      </c>
      <c r="MI18" s="4">
        <f t="shared" si="97"/>
        <v>0.60755975794874573</v>
      </c>
      <c r="MJ18" s="1">
        <f t="shared" si="98"/>
        <v>10.239684370558413</v>
      </c>
      <c r="MK18" s="1">
        <f t="shared" si="99"/>
        <v>9.034364205595578</v>
      </c>
      <c r="MM18">
        <v>9.1017335377107855</v>
      </c>
      <c r="MN18">
        <f t="shared" si="180"/>
        <v>10.239684370558413</v>
      </c>
      <c r="MO18">
        <f t="shared" si="181"/>
        <v>7.9184367356263579</v>
      </c>
      <c r="MP18">
        <v>9.6660043165103957</v>
      </c>
      <c r="MQ18">
        <v>8.5282124182751158</v>
      </c>
      <c r="MR18">
        <f t="shared" si="182"/>
        <v>0.57368005404801714</v>
      </c>
      <c r="MS18">
        <f t="shared" si="183"/>
        <v>0.60977568264875792</v>
      </c>
      <c r="MW18" s="188">
        <v>0.53494212962962961</v>
      </c>
      <c r="MX18" s="464">
        <f t="shared" si="100"/>
        <v>45305.534942129627</v>
      </c>
      <c r="MY18" s="145" t="s">
        <v>329</v>
      </c>
      <c r="MZ18" s="145">
        <v>4.0000000000000001E-3</v>
      </c>
      <c r="NA18" s="145">
        <v>2.7E-2</v>
      </c>
      <c r="NB18" s="145">
        <v>2.7E-2</v>
      </c>
      <c r="NC18" s="145">
        <v>20.6</v>
      </c>
      <c r="ND18" s="145">
        <v>15.356805593466959</v>
      </c>
      <c r="NE18" s="145">
        <f t="shared" si="101"/>
        <v>568.77057753581335</v>
      </c>
      <c r="NF18" s="145">
        <f t="shared" si="184"/>
        <v>2.2750823101432536</v>
      </c>
      <c r="NG18" s="4">
        <f t="shared" si="102"/>
        <v>0.54845734262381995</v>
      </c>
      <c r="NH18" s="4">
        <f t="shared" si="103"/>
        <v>0.59064636897949852</v>
      </c>
      <c r="NI18" s="1">
        <f t="shared" si="104"/>
        <v>2.8235396527670735</v>
      </c>
      <c r="NJ18" s="1">
        <f t="shared" si="105"/>
        <v>1.6844359411637551</v>
      </c>
      <c r="NL18" s="188">
        <v>0.53494212962962961</v>
      </c>
      <c r="NM18" s="464">
        <f t="shared" si="106"/>
        <v>45305.534942129627</v>
      </c>
      <c r="NN18" s="145" t="s">
        <v>329</v>
      </c>
      <c r="NO18" s="145">
        <v>4.0000000000000001E-3</v>
      </c>
      <c r="NP18" s="145">
        <v>2.7E-2</v>
      </c>
      <c r="NQ18" s="145">
        <v>2.7E-2</v>
      </c>
      <c r="NR18" s="145">
        <v>20.6</v>
      </c>
      <c r="NS18" s="145">
        <v>18.069210972335132</v>
      </c>
      <c r="NT18" s="145">
        <f t="shared" si="107"/>
        <v>669.23003601241226</v>
      </c>
      <c r="NU18" s="145">
        <f t="shared" si="185"/>
        <v>2.6769201440496491</v>
      </c>
      <c r="NV18" s="4">
        <f t="shared" si="108"/>
        <v>0.64532896329768319</v>
      </c>
      <c r="NW18" s="4">
        <f t="shared" si="109"/>
        <v>0.69496965278212042</v>
      </c>
      <c r="NX18" s="1">
        <f t="shared" si="110"/>
        <v>3.3222491073473321</v>
      </c>
      <c r="NY18" s="1">
        <f t="shared" si="111"/>
        <v>1.9819504912675288</v>
      </c>
      <c r="OA18">
        <v>2.4690000124628027</v>
      </c>
      <c r="OB18">
        <f t="shared" si="186"/>
        <v>3.3222491073473321</v>
      </c>
      <c r="OC18">
        <f t="shared" si="187"/>
        <v>1.6844359411637551</v>
      </c>
      <c r="OD18">
        <v>3.0642053726100853</v>
      </c>
      <c r="OE18">
        <v>1.8280096246118829</v>
      </c>
      <c r="OF18">
        <f t="shared" si="188"/>
        <v>0.25804373473724684</v>
      </c>
      <c r="OG18">
        <f t="shared" si="189"/>
        <v>0.14357368344812782</v>
      </c>
      <c r="OK18" s="189">
        <v>0.54865740740740743</v>
      </c>
      <c r="OL18" s="464">
        <f t="shared" si="112"/>
        <v>45305.548657407409</v>
      </c>
      <c r="OM18" s="139" t="s">
        <v>330</v>
      </c>
      <c r="ON18" s="139">
        <v>6.0000000000000001E-3</v>
      </c>
      <c r="OO18" s="139">
        <v>6.0000000000000001E-3</v>
      </c>
      <c r="OP18" s="139">
        <v>6.0000000000000001E-3</v>
      </c>
      <c r="OQ18" s="139">
        <v>5.5</v>
      </c>
      <c r="OR18" s="139">
        <v>4.3043448626882768</v>
      </c>
      <c r="OS18" s="139">
        <f t="shared" si="190"/>
        <v>717.39081044804607</v>
      </c>
      <c r="OT18" s="139">
        <f t="shared" si="191"/>
        <v>4.3043448626882768</v>
      </c>
      <c r="OU18" s="4">
        <f t="shared" si="113"/>
        <v>0.61490640895546811</v>
      </c>
      <c r="OV18" s="4">
        <f t="shared" si="114"/>
        <v>0.86086897253765526</v>
      </c>
      <c r="OW18" s="1">
        <f t="shared" si="115"/>
        <v>4.9192512716437449</v>
      </c>
      <c r="OX18" s="1">
        <f t="shared" si="116"/>
        <v>3.4434758901506215</v>
      </c>
      <c r="OZ18" s="189">
        <v>0.54865740740740743</v>
      </c>
      <c r="PA18" s="464">
        <f t="shared" si="117"/>
        <v>45305.548657407409</v>
      </c>
      <c r="PB18" s="139" t="s">
        <v>330</v>
      </c>
      <c r="PC18" s="139">
        <v>6.0000000000000001E-3</v>
      </c>
      <c r="PD18" s="139">
        <v>6.0000000000000001E-3</v>
      </c>
      <c r="PE18" s="139">
        <v>6.0000000000000001E-3</v>
      </c>
      <c r="PF18" s="139">
        <v>5.5</v>
      </c>
      <c r="PG18" s="139">
        <v>4.9559236172715044</v>
      </c>
      <c r="PH18" s="139">
        <f t="shared" si="192"/>
        <v>825.98726954525068</v>
      </c>
      <c r="PI18" s="139">
        <f t="shared" si="193"/>
        <v>4.9559236172715044</v>
      </c>
      <c r="PJ18" s="4">
        <f t="shared" si="118"/>
        <v>0.70798908818164352</v>
      </c>
      <c r="PK18" s="4">
        <f t="shared" si="119"/>
        <v>0.99118472345430086</v>
      </c>
      <c r="PL18" s="1">
        <f t="shared" si="120"/>
        <v>5.6639127054531482</v>
      </c>
      <c r="PM18" s="1">
        <f t="shared" si="121"/>
        <v>3.9647388938172035</v>
      </c>
      <c r="PO18">
        <v>4.6126881236998321</v>
      </c>
      <c r="PP18">
        <f t="shared" si="194"/>
        <v>5.6639127054531482</v>
      </c>
      <c r="PQ18">
        <f t="shared" si="195"/>
        <v>3.4434758901506215</v>
      </c>
      <c r="PR18">
        <v>5.2716435699426647</v>
      </c>
      <c r="PS18">
        <v>3.6901504989598655</v>
      </c>
      <c r="PT18">
        <f t="shared" si="196"/>
        <v>0.39226913551048348</v>
      </c>
      <c r="PU18">
        <f t="shared" si="197"/>
        <v>0.24667460880924397</v>
      </c>
    </row>
    <row r="19" spans="1:443" x14ac:dyDescent="0.25">
      <c r="A19" s="233">
        <v>0.34376157407407404</v>
      </c>
      <c r="B19" s="464">
        <f t="shared" si="0"/>
        <v>45305.343761574077</v>
      </c>
      <c r="C19" s="234" t="s">
        <v>311</v>
      </c>
      <c r="D19" s="234">
        <v>1.2E-2</v>
      </c>
      <c r="E19" s="234">
        <v>5.6000000000000001E-2</v>
      </c>
      <c r="F19" s="234">
        <v>5.6000000000000001E-2</v>
      </c>
      <c r="G19" s="252">
        <v>176.3</v>
      </c>
      <c r="H19" s="254">
        <v>172.12098605524426</v>
      </c>
      <c r="I19" s="234">
        <f t="shared" si="1"/>
        <v>3073.5890367007901</v>
      </c>
      <c r="J19" s="234">
        <f t="shared" si="2"/>
        <v>36.883068440409481</v>
      </c>
      <c r="K19" s="4">
        <f t="shared" si="3"/>
        <v>3.019666422021829</v>
      </c>
      <c r="L19" s="4">
        <f t="shared" si="4"/>
        <v>3.1294724737317137</v>
      </c>
      <c r="M19" s="1">
        <f t="shared" si="5"/>
        <v>39.902734862431309</v>
      </c>
      <c r="N19" s="1">
        <f t="shared" si="6"/>
        <v>33.753595966677764</v>
      </c>
      <c r="P19" s="233">
        <v>0.34376157407407404</v>
      </c>
      <c r="Q19" s="464">
        <f t="shared" si="7"/>
        <v>45305.343761574077</v>
      </c>
      <c r="R19" s="234" t="s">
        <v>311</v>
      </c>
      <c r="S19" s="234">
        <v>1.2E-2</v>
      </c>
      <c r="T19" s="234">
        <v>5.6000000000000001E-2</v>
      </c>
      <c r="U19" s="234">
        <v>5.6000000000000001E-2</v>
      </c>
      <c r="V19" s="252">
        <v>176.3</v>
      </c>
      <c r="W19" s="254">
        <v>155.08204339638451</v>
      </c>
      <c r="X19" s="234">
        <f t="shared" si="8"/>
        <v>2769.3222035068661</v>
      </c>
      <c r="Y19" s="234">
        <f t="shared" si="9"/>
        <v>33.231866442082392</v>
      </c>
      <c r="Z19" s="4">
        <f t="shared" si="10"/>
        <v>2.7207376034453423</v>
      </c>
      <c r="AA19" s="4">
        <f t="shared" si="11"/>
        <v>2.8196735162979003</v>
      </c>
      <c r="AB19" s="1">
        <f t="shared" si="12"/>
        <v>35.952604045527735</v>
      </c>
      <c r="AC19" s="1">
        <f t="shared" si="13"/>
        <v>30.412192925784492</v>
      </c>
      <c r="AE19">
        <v>35.500244795261921</v>
      </c>
      <c r="AF19">
        <f t="shared" si="14"/>
        <v>39.902734862431309</v>
      </c>
      <c r="AG19">
        <f t="shared" si="15"/>
        <v>30.412192925784492</v>
      </c>
      <c r="AH19">
        <v>38.406697585517286</v>
      </c>
      <c r="AI19">
        <v>32.488102812633635</v>
      </c>
      <c r="AJ19">
        <f t="shared" si="122"/>
        <v>1.4960372769140236</v>
      </c>
      <c r="AK19">
        <f t="shared" si="123"/>
        <v>2.0759098868491428</v>
      </c>
      <c r="AO19" s="261">
        <v>0.34616898148148145</v>
      </c>
      <c r="AP19" s="464">
        <f t="shared" si="16"/>
        <v>45305.346168981479</v>
      </c>
      <c r="AQ19" s="236" t="s">
        <v>321</v>
      </c>
      <c r="AR19" s="236">
        <v>6.0000000000000001E-3</v>
      </c>
      <c r="AS19" s="236">
        <v>5.2999999999999999E-2</v>
      </c>
      <c r="AT19" s="236">
        <v>5.2999999999999999E-2</v>
      </c>
      <c r="AU19" s="241">
        <v>197.2</v>
      </c>
      <c r="AV19" s="241">
        <v>196.35691048199956</v>
      </c>
      <c r="AW19" s="236">
        <f t="shared" si="17"/>
        <v>3704.8473675848977</v>
      </c>
      <c r="AX19" s="236">
        <f t="shared" si="18"/>
        <v>22.229084205509388</v>
      </c>
      <c r="AY19" s="4">
        <f t="shared" si="19"/>
        <v>3.636239082999992</v>
      </c>
      <c r="AZ19" s="4">
        <f t="shared" si="20"/>
        <v>3.7760944323461461</v>
      </c>
      <c r="BA19" s="1">
        <f t="shared" si="124"/>
        <v>25.86532328850938</v>
      </c>
      <c r="BB19" s="1">
        <f t="shared" si="125"/>
        <v>18.452989773163242</v>
      </c>
      <c r="BD19" s="261">
        <v>0.34616898148148145</v>
      </c>
      <c r="BE19" s="464">
        <f t="shared" si="21"/>
        <v>45305.346168981479</v>
      </c>
      <c r="BF19" s="236" t="s">
        <v>321</v>
      </c>
      <c r="BG19" s="236">
        <v>6.0000000000000001E-3</v>
      </c>
      <c r="BH19" s="236">
        <v>5.2999999999999999E-2</v>
      </c>
      <c r="BI19" s="236">
        <v>5.2999999999999999E-2</v>
      </c>
      <c r="BJ19" s="241">
        <v>197.2</v>
      </c>
      <c r="BK19" s="241">
        <v>183.35192301716319</v>
      </c>
      <c r="BL19" s="236">
        <f t="shared" si="22"/>
        <v>3459.4702456068526</v>
      </c>
      <c r="BM19" s="236">
        <f t="shared" si="23"/>
        <v>20.756821473641114</v>
      </c>
      <c r="BN19" s="4">
        <f t="shared" si="24"/>
        <v>3.3954059817993185</v>
      </c>
      <c r="BO19" s="4">
        <f t="shared" si="25"/>
        <v>3.5259985195608308</v>
      </c>
      <c r="BP19" s="1">
        <f t="shared" si="126"/>
        <v>24.152227455440432</v>
      </c>
      <c r="BQ19" s="1">
        <f t="shared" si="127"/>
        <v>17.230822954080285</v>
      </c>
      <c r="BS19">
        <v>21.563838446513689</v>
      </c>
      <c r="BT19">
        <f t="shared" si="128"/>
        <v>25.86532328850938</v>
      </c>
      <c r="BU19">
        <f t="shared" si="129"/>
        <v>17.230822954080285</v>
      </c>
      <c r="BV19">
        <v>25.091256463998953</v>
      </c>
      <c r="BW19">
        <v>17.900750505278992</v>
      </c>
      <c r="BX19">
        <f t="shared" si="130"/>
        <v>0.77406682451042741</v>
      </c>
      <c r="BY19">
        <f t="shared" si="131"/>
        <v>0.6699275511987075</v>
      </c>
      <c r="CC19" s="906">
        <v>0.35490740740740739</v>
      </c>
      <c r="CD19" s="901">
        <f t="shared" si="26"/>
        <v>45305.354907407411</v>
      </c>
      <c r="CE19" s="907" t="s">
        <v>322</v>
      </c>
      <c r="CF19" s="907">
        <v>1.0999999999999999E-2</v>
      </c>
      <c r="CG19" s="907">
        <v>2.7E-2</v>
      </c>
      <c r="CH19" s="907">
        <v>2.7E-2</v>
      </c>
      <c r="CI19" s="902">
        <v>57</v>
      </c>
      <c r="CJ19" s="902">
        <v>50.374640915055522</v>
      </c>
      <c r="CK19" s="907">
        <f t="shared" si="132"/>
        <v>1865.7274412983527</v>
      </c>
      <c r="CL19" s="237">
        <f t="shared" si="133"/>
        <v>20.52300185428188</v>
      </c>
      <c r="CM19" s="4">
        <f t="shared" si="27"/>
        <v>1.79909431839484</v>
      </c>
      <c r="CN19" s="4">
        <f t="shared" si="28"/>
        <v>1.9374861890405972</v>
      </c>
      <c r="CO19" s="1">
        <f t="shared" si="29"/>
        <v>22.322096172676719</v>
      </c>
      <c r="CP19" s="1">
        <f t="shared" si="30"/>
        <v>18.585515665241282</v>
      </c>
      <c r="CR19" s="906">
        <v>0.35490740740740739</v>
      </c>
      <c r="CS19" s="901">
        <f t="shared" si="31"/>
        <v>45305.354907407411</v>
      </c>
      <c r="CT19" s="907" t="s">
        <v>322</v>
      </c>
      <c r="CU19" s="907">
        <v>1.0999999999999999E-2</v>
      </c>
      <c r="CV19" s="907">
        <v>2.7E-2</v>
      </c>
      <c r="CW19" s="907">
        <v>2.7E-2</v>
      </c>
      <c r="CX19" s="902">
        <v>57</v>
      </c>
      <c r="CY19" s="902">
        <v>40.51557001076057</v>
      </c>
      <c r="CZ19" s="907">
        <f t="shared" si="134"/>
        <v>1500.5766670652063</v>
      </c>
      <c r="DA19" s="237">
        <f t="shared" si="135"/>
        <v>16.506343337717269</v>
      </c>
      <c r="DB19" s="4">
        <f t="shared" si="32"/>
        <v>1.4469846432414488</v>
      </c>
      <c r="DC19" s="4">
        <f t="shared" si="33"/>
        <v>1.5582911542600222</v>
      </c>
      <c r="DD19" s="1">
        <f t="shared" si="34"/>
        <v>17.953327980958719</v>
      </c>
      <c r="DE19" s="1">
        <f t="shared" si="35"/>
        <v>14.948052183457246</v>
      </c>
      <c r="DG19">
        <v>18.546091288876021</v>
      </c>
      <c r="DH19">
        <f t="shared" si="136"/>
        <v>22.322096172676719</v>
      </c>
      <c r="DI19">
        <f t="shared" si="137"/>
        <v>14.948052183457246</v>
      </c>
      <c r="DJ19">
        <v>20.171885005758011</v>
      </c>
      <c r="DK19">
        <v>16.795236516849265</v>
      </c>
      <c r="DL19">
        <f t="shared" si="138"/>
        <v>2.1502111669187087</v>
      </c>
      <c r="DM19">
        <f t="shared" si="139"/>
        <v>1.8471843333920184</v>
      </c>
      <c r="DQ19" s="908">
        <v>0.36646990740740742</v>
      </c>
      <c r="DR19" s="904">
        <f t="shared" si="36"/>
        <v>45305.366469907407</v>
      </c>
      <c r="DS19" s="909" t="s">
        <v>323</v>
      </c>
      <c r="DT19" s="909">
        <v>4.0000000000000001E-3</v>
      </c>
      <c r="DU19" s="909">
        <v>2.1000000000000001E-2</v>
      </c>
      <c r="DV19" s="909">
        <v>2.1000000000000001E-2</v>
      </c>
      <c r="DW19" s="905">
        <v>61</v>
      </c>
      <c r="DX19" s="905">
        <v>60.37635008537513</v>
      </c>
      <c r="DY19" s="909">
        <f t="shared" si="140"/>
        <v>2875.0642897797679</v>
      </c>
      <c r="DZ19" s="238">
        <f t="shared" si="141"/>
        <v>11.500257159119071</v>
      </c>
      <c r="EA19" s="4">
        <f t="shared" si="37"/>
        <v>2.7443795493352328</v>
      </c>
      <c r="EB19" s="4">
        <f t="shared" si="38"/>
        <v>3.0188175042687564</v>
      </c>
      <c r="EC19" s="1">
        <f t="shared" si="39"/>
        <v>14.244636708454305</v>
      </c>
      <c r="ED19" s="1">
        <f t="shared" si="40"/>
        <v>8.4814396548503144</v>
      </c>
      <c r="EF19" s="908">
        <v>0.36646990740740742</v>
      </c>
      <c r="EG19" s="904">
        <f t="shared" si="41"/>
        <v>45305.366469907407</v>
      </c>
      <c r="EH19" s="909" t="s">
        <v>323</v>
      </c>
      <c r="EI19" s="909">
        <v>4.0000000000000001E-3</v>
      </c>
      <c r="EJ19" s="909">
        <v>2.1000000000000001E-2</v>
      </c>
      <c r="EK19" s="909">
        <v>2.1000000000000001E-2</v>
      </c>
      <c r="EL19" s="905">
        <v>61</v>
      </c>
      <c r="EM19" s="905">
        <v>60.248988776303406</v>
      </c>
      <c r="EN19" s="909">
        <f t="shared" si="142"/>
        <v>2868.9994655382575</v>
      </c>
      <c r="EO19" s="238">
        <f t="shared" si="143"/>
        <v>11.475997862153029</v>
      </c>
      <c r="EP19" s="4">
        <f t="shared" si="42"/>
        <v>2.7385903989228817</v>
      </c>
      <c r="EQ19" s="4">
        <f t="shared" si="43"/>
        <v>3.0124494388151701</v>
      </c>
      <c r="ER19" s="1">
        <f t="shared" si="44"/>
        <v>14.21458826107591</v>
      </c>
      <c r="ES19" s="1">
        <f t="shared" si="45"/>
        <v>8.4635484233378584</v>
      </c>
      <c r="EU19">
        <v>11.617277981817118</v>
      </c>
      <c r="EV19">
        <f t="shared" si="144"/>
        <v>14.244636708454305</v>
      </c>
      <c r="EW19">
        <f t="shared" si="145"/>
        <v>8.4635484233378584</v>
      </c>
      <c r="EX19">
        <v>14.389582954750749</v>
      </c>
      <c r="EY19">
        <v>8.567742511590124</v>
      </c>
      <c r="EZ19">
        <f t="shared" si="146"/>
        <v>-0.1449462462964437</v>
      </c>
      <c r="FA19">
        <f t="shared" si="147"/>
        <v>0.10419408825226562</v>
      </c>
      <c r="FE19" s="240">
        <v>0.37079861111111106</v>
      </c>
      <c r="FF19" s="464">
        <f t="shared" si="46"/>
        <v>45305.370798611111</v>
      </c>
      <c r="FG19" s="239" t="s">
        <v>324</v>
      </c>
      <c r="FH19" s="239">
        <v>4.0000000000000001E-3</v>
      </c>
      <c r="FI19" s="239">
        <v>1.6E-2</v>
      </c>
      <c r="FJ19" s="239">
        <v>1.6E-2</v>
      </c>
      <c r="FK19" s="247">
        <v>72.8</v>
      </c>
      <c r="FL19" s="247">
        <v>72.622662858915206</v>
      </c>
      <c r="FM19" s="239">
        <f t="shared" si="148"/>
        <v>4538.9164286822006</v>
      </c>
      <c r="FN19" s="239">
        <f t="shared" si="149"/>
        <v>18.155665714728801</v>
      </c>
      <c r="FO19" s="4">
        <f t="shared" si="47"/>
        <v>4.2719213446420712</v>
      </c>
      <c r="FP19" s="4">
        <f t="shared" si="48"/>
        <v>4.8415108572610146</v>
      </c>
      <c r="FQ19" s="1">
        <f t="shared" si="49"/>
        <v>22.427587059370872</v>
      </c>
      <c r="FR19" s="1">
        <f t="shared" si="50"/>
        <v>13.314154857467788</v>
      </c>
      <c r="FT19" s="240">
        <v>0.37079861111111106</v>
      </c>
      <c r="FU19" s="464">
        <f t="shared" si="51"/>
        <v>45305.370798611111</v>
      </c>
      <c r="FV19" s="239" t="s">
        <v>324</v>
      </c>
      <c r="FW19" s="239">
        <v>4.0000000000000001E-3</v>
      </c>
      <c r="FX19" s="239">
        <v>1.6E-2</v>
      </c>
      <c r="FY19" s="239">
        <v>1.6E-2</v>
      </c>
      <c r="FZ19" s="247">
        <v>72.8</v>
      </c>
      <c r="GA19" s="247">
        <v>67.919017335295592</v>
      </c>
      <c r="GB19" s="239">
        <f t="shared" si="150"/>
        <v>4244.9385834559744</v>
      </c>
      <c r="GC19" s="239">
        <f t="shared" si="151"/>
        <v>16.979754333823898</v>
      </c>
      <c r="GD19" s="4">
        <f t="shared" si="52"/>
        <v>3.995236313840917</v>
      </c>
      <c r="GE19" s="4">
        <f t="shared" si="53"/>
        <v>4.5279344890197066</v>
      </c>
      <c r="GF19" s="1">
        <f t="shared" si="54"/>
        <v>20.974990647664814</v>
      </c>
      <c r="GG19" s="1">
        <f t="shared" si="55"/>
        <v>12.451819844804191</v>
      </c>
      <c r="GI19">
        <v>17.802286333355262</v>
      </c>
      <c r="GJ19">
        <f t="shared" si="152"/>
        <v>22.427587059370872</v>
      </c>
      <c r="GK19">
        <f t="shared" si="153"/>
        <v>12.451819844804191</v>
      </c>
      <c r="GL19">
        <v>21.991059588262381</v>
      </c>
      <c r="GM19">
        <v>13.055009977793858</v>
      </c>
      <c r="GN19">
        <f t="shared" si="154"/>
        <v>0.43652747110849077</v>
      </c>
      <c r="GO19">
        <f t="shared" si="155"/>
        <v>0.60319013298966695</v>
      </c>
      <c r="GS19" s="184">
        <v>0.37778935185185186</v>
      </c>
      <c r="GT19" s="464">
        <f t="shared" si="56"/>
        <v>45305.377789351849</v>
      </c>
      <c r="GU19" s="141" t="s">
        <v>325</v>
      </c>
      <c r="GV19" s="141">
        <v>8.9999999999999993E-3</v>
      </c>
      <c r="GW19" s="141">
        <v>2.9000000000000001E-2</v>
      </c>
      <c r="GX19" s="141">
        <v>2.9000000000000001E-2</v>
      </c>
      <c r="GY19" s="249">
        <v>41.4</v>
      </c>
      <c r="GZ19" s="249">
        <v>39.612082379984948</v>
      </c>
      <c r="HA19" s="141">
        <f t="shared" si="156"/>
        <v>1365.9338751718947</v>
      </c>
      <c r="HB19" s="141">
        <f t="shared" si="157"/>
        <v>12.293404876547051</v>
      </c>
      <c r="HC19" s="4">
        <f t="shared" si="57"/>
        <v>1.3204027459994983</v>
      </c>
      <c r="HD19" s="4">
        <f t="shared" si="58"/>
        <v>1.4147172278566051</v>
      </c>
      <c r="HE19" s="1">
        <f t="shared" si="59"/>
        <v>13.613807622546549</v>
      </c>
      <c r="HF19" s="1">
        <f t="shared" si="60"/>
        <v>10.878687648690445</v>
      </c>
      <c r="HH19" s="184">
        <v>0.37778935185185186</v>
      </c>
      <c r="HI19" s="464">
        <f t="shared" si="61"/>
        <v>45305.377789351849</v>
      </c>
      <c r="HJ19" s="141" t="s">
        <v>325</v>
      </c>
      <c r="HK19" s="141">
        <v>8.9999999999999993E-3</v>
      </c>
      <c r="HL19" s="141">
        <v>2.9000000000000001E-2</v>
      </c>
      <c r="HM19" s="141">
        <v>2.9000000000000001E-2</v>
      </c>
      <c r="HN19" s="249">
        <v>41.4</v>
      </c>
      <c r="HO19" s="249">
        <v>34.200469392124624</v>
      </c>
      <c r="HP19" s="141">
        <f t="shared" si="158"/>
        <v>1179.3265307629181</v>
      </c>
      <c r="HQ19" s="141">
        <f t="shared" si="159"/>
        <v>10.613938776866261</v>
      </c>
      <c r="HR19" s="4">
        <f t="shared" si="62"/>
        <v>1.140015646404154</v>
      </c>
      <c r="HS19" s="4">
        <f t="shared" si="63"/>
        <v>1.2214453354330224</v>
      </c>
      <c r="HT19" s="1">
        <f t="shared" si="64"/>
        <v>11.753954423270415</v>
      </c>
      <c r="HU19" s="1">
        <f t="shared" si="65"/>
        <v>9.3924934414332384</v>
      </c>
      <c r="HW19">
        <v>11.644492463788128</v>
      </c>
      <c r="HX19">
        <f t="shared" si="160"/>
        <v>13.613807622546549</v>
      </c>
      <c r="HY19">
        <f t="shared" si="161"/>
        <v>9.3924934414332384</v>
      </c>
      <c r="HZ19">
        <v>12.895197209898704</v>
      </c>
      <c r="IA19">
        <v>10.304451664383938</v>
      </c>
      <c r="IB19">
        <f t="shared" si="162"/>
        <v>0.71861041264784475</v>
      </c>
      <c r="IC19">
        <f t="shared" si="163"/>
        <v>0.91195822295069995</v>
      </c>
      <c r="IG19" s="185">
        <v>0.42010416666666667</v>
      </c>
      <c r="IH19" s="464">
        <f t="shared" si="66"/>
        <v>45305.420104166667</v>
      </c>
      <c r="II19" s="142" t="s">
        <v>326</v>
      </c>
      <c r="IJ19" s="142">
        <v>6.0000000000000001E-3</v>
      </c>
      <c r="IK19" s="142">
        <v>3.7999999999999999E-2</v>
      </c>
      <c r="IL19" s="142">
        <v>3.7999999999999999E-2</v>
      </c>
      <c r="IM19" s="274">
        <v>49.6</v>
      </c>
      <c r="IN19" s="274">
        <v>49.54894026161945</v>
      </c>
      <c r="IO19" s="142">
        <f t="shared" si="164"/>
        <v>1303.9194805689328</v>
      </c>
      <c r="IP19" s="142">
        <f t="shared" si="165"/>
        <v>7.8235168834135971</v>
      </c>
      <c r="IQ19" s="4">
        <f t="shared" si="67"/>
        <v>1.2704856477338322</v>
      </c>
      <c r="IR19" s="4">
        <f t="shared" si="68"/>
        <v>1.3391605476113366</v>
      </c>
      <c r="IS19" s="1">
        <f t="shared" si="69"/>
        <v>9.0940025311474297</v>
      </c>
      <c r="IT19" s="1">
        <f t="shared" si="70"/>
        <v>6.4843563358022607</v>
      </c>
      <c r="IV19" s="185">
        <v>0.42010416666666667</v>
      </c>
      <c r="IW19" s="464">
        <f t="shared" si="71"/>
        <v>45305.420104166667</v>
      </c>
      <c r="IX19" s="142" t="s">
        <v>326</v>
      </c>
      <c r="IY19" s="142">
        <v>6.0000000000000001E-3</v>
      </c>
      <c r="IZ19" s="142">
        <v>3.7999999999999999E-2</v>
      </c>
      <c r="JA19" s="142">
        <v>3.7999999999999999E-2</v>
      </c>
      <c r="JB19" s="274">
        <v>49.6</v>
      </c>
      <c r="JC19" s="274">
        <v>47.976480537683486</v>
      </c>
      <c r="JD19" s="142">
        <f t="shared" si="166"/>
        <v>1262.5389615179865</v>
      </c>
      <c r="JE19" s="142">
        <f t="shared" si="167"/>
        <v>7.5752337691079195</v>
      </c>
      <c r="JF19" s="4">
        <f t="shared" si="72"/>
        <v>1.2301661676329099</v>
      </c>
      <c r="JG19" s="4">
        <f t="shared" si="73"/>
        <v>1.2966616361536079</v>
      </c>
      <c r="JH19" s="1">
        <f t="shared" si="74"/>
        <v>8.8053999367408302</v>
      </c>
      <c r="JI19" s="1">
        <f t="shared" si="75"/>
        <v>6.2785721329543112</v>
      </c>
      <c r="JK19">
        <v>7.8017774250553558</v>
      </c>
      <c r="JL19">
        <f t="shared" si="168"/>
        <v>9.0940025311474297</v>
      </c>
      <c r="JM19">
        <f t="shared" si="169"/>
        <v>6.2785721329543112</v>
      </c>
      <c r="JN19">
        <v>9.0687327333976775</v>
      </c>
      <c r="JO19">
        <v>6.4663380459918267</v>
      </c>
      <c r="JP19">
        <f t="shared" si="170"/>
        <v>2.5269797749752243E-2</v>
      </c>
      <c r="JQ19">
        <f t="shared" si="171"/>
        <v>0.18776591303751555</v>
      </c>
      <c r="JU19" s="281">
        <v>0.51375000000000004</v>
      </c>
      <c r="JV19" s="464">
        <f t="shared" si="76"/>
        <v>45305.513749999998</v>
      </c>
      <c r="JW19" s="282" t="s">
        <v>327</v>
      </c>
      <c r="JX19" s="282">
        <v>1.2999999999999999E-2</v>
      </c>
      <c r="JY19" s="282">
        <v>6.4000000000000001E-2</v>
      </c>
      <c r="JZ19" s="282">
        <v>6.4000000000000001E-2</v>
      </c>
      <c r="KA19" s="282">
        <v>33.4</v>
      </c>
      <c r="KB19" s="282">
        <v>24.387420039133133</v>
      </c>
      <c r="KC19" s="282">
        <f t="shared" si="77"/>
        <v>381.05343811145519</v>
      </c>
      <c r="KD19" s="282">
        <f t="shared" si="78"/>
        <v>4.9536946954489176</v>
      </c>
      <c r="KE19" s="4">
        <f t="shared" si="79"/>
        <v>0.37519107752512509</v>
      </c>
      <c r="KF19" s="4">
        <f t="shared" si="80"/>
        <v>0.3871019053830656</v>
      </c>
      <c r="KG19" s="1">
        <f t="shared" si="81"/>
        <v>5.3288857729740426</v>
      </c>
      <c r="KH19" s="1">
        <f t="shared" si="82"/>
        <v>4.5665927900658518</v>
      </c>
      <c r="KJ19" s="281">
        <v>0.51375000000000004</v>
      </c>
      <c r="KK19" s="464">
        <f t="shared" si="83"/>
        <v>45305.513749999998</v>
      </c>
      <c r="KL19" s="282" t="s">
        <v>327</v>
      </c>
      <c r="KM19" s="282">
        <v>1.2999999999999999E-2</v>
      </c>
      <c r="KN19" s="282">
        <v>6.4000000000000001E-2</v>
      </c>
      <c r="KO19" s="282">
        <v>6.4000000000000001E-2</v>
      </c>
      <c r="KP19" s="282">
        <v>33.4</v>
      </c>
      <c r="KQ19" s="282">
        <v>29.268643113465039</v>
      </c>
      <c r="KR19" s="282">
        <f t="shared" si="84"/>
        <v>457.32254864789121</v>
      </c>
      <c r="KS19" s="282">
        <f t="shared" si="85"/>
        <v>5.9451931324225855</v>
      </c>
      <c r="KT19" s="4">
        <f t="shared" si="86"/>
        <v>0.45028681713023133</v>
      </c>
      <c r="KU19" s="4">
        <f t="shared" si="87"/>
        <v>0.4645816367216673</v>
      </c>
      <c r="KV19" s="1">
        <f t="shared" si="88"/>
        <v>6.3954799495528167</v>
      </c>
      <c r="KW19" s="1">
        <f t="shared" si="89"/>
        <v>5.4806114957009182</v>
      </c>
      <c r="KY19">
        <v>5.4886746712125332</v>
      </c>
      <c r="KZ19">
        <f t="shared" si="172"/>
        <v>6.3954799495528167</v>
      </c>
      <c r="LA19">
        <f t="shared" si="173"/>
        <v>4.5665927900658518</v>
      </c>
      <c r="LB19">
        <v>5.9043849421682753</v>
      </c>
      <c r="LC19">
        <v>5.0597672487978782</v>
      </c>
      <c r="LD19">
        <f t="shared" si="174"/>
        <v>0.49109500738454148</v>
      </c>
      <c r="LE19">
        <f t="shared" si="175"/>
        <v>0.49317445873202637</v>
      </c>
      <c r="LI19" s="187">
        <v>0.51375000000000004</v>
      </c>
      <c r="LJ19" s="464">
        <f t="shared" si="90"/>
        <v>45305.513749999998</v>
      </c>
      <c r="LK19" s="144" t="s">
        <v>328</v>
      </c>
      <c r="LL19" s="144">
        <v>1.4E-2</v>
      </c>
      <c r="LM19" s="144">
        <v>0.123</v>
      </c>
      <c r="LN19" s="144">
        <v>0.123</v>
      </c>
      <c r="LO19" s="144">
        <v>80</v>
      </c>
      <c r="LP19" s="144">
        <v>64.966682151344514</v>
      </c>
      <c r="LQ19" s="144">
        <f t="shared" si="176"/>
        <v>528.18440773450823</v>
      </c>
      <c r="LR19" s="144">
        <f t="shared" si="177"/>
        <v>7.3945817082831153</v>
      </c>
      <c r="LS19" s="4">
        <f t="shared" si="91"/>
        <v>0.52392485605922989</v>
      </c>
      <c r="LT19" s="4">
        <f t="shared" si="92"/>
        <v>0.53251378812577466</v>
      </c>
      <c r="LU19" s="1">
        <f t="shared" si="93"/>
        <v>7.9185065643423451</v>
      </c>
      <c r="LV19" s="1">
        <f t="shared" si="94"/>
        <v>6.8620679201573402</v>
      </c>
      <c r="LX19" s="187">
        <v>0.51375000000000004</v>
      </c>
      <c r="LY19" s="464">
        <f t="shared" si="95"/>
        <v>45305.513749999998</v>
      </c>
      <c r="LZ19" s="144" t="s">
        <v>328</v>
      </c>
      <c r="MA19" s="144">
        <v>1.4E-2</v>
      </c>
      <c r="MB19" s="144">
        <v>0.123</v>
      </c>
      <c r="MC19" s="144">
        <v>0.123</v>
      </c>
      <c r="MD19" s="229">
        <v>80</v>
      </c>
      <c r="ME19" s="144">
        <v>74.122290469746986</v>
      </c>
      <c r="MF19" s="144">
        <f t="shared" si="178"/>
        <v>602.62024772152017</v>
      </c>
      <c r="MG19" s="144">
        <f t="shared" si="179"/>
        <v>8.4366834681012826</v>
      </c>
      <c r="MH19" s="4">
        <f t="shared" si="96"/>
        <v>0.59776040701408861</v>
      </c>
      <c r="MI19" s="4">
        <f t="shared" si="97"/>
        <v>0.60755975794874573</v>
      </c>
      <c r="MJ19" s="1">
        <f t="shared" si="98"/>
        <v>9.0344438751153717</v>
      </c>
      <c r="MK19" s="1">
        <f t="shared" si="99"/>
        <v>7.8291237101525368</v>
      </c>
      <c r="MM19">
        <v>7.9640168454969364</v>
      </c>
      <c r="MN19">
        <f t="shared" si="180"/>
        <v>9.0344438751153717</v>
      </c>
      <c r="MO19">
        <f t="shared" si="181"/>
        <v>6.8620679201573402</v>
      </c>
      <c r="MP19">
        <v>8.5282876242965457</v>
      </c>
      <c r="MQ19">
        <v>7.3904957260612676</v>
      </c>
      <c r="MR19">
        <f t="shared" si="182"/>
        <v>0.50615625081882598</v>
      </c>
      <c r="MS19">
        <f t="shared" si="183"/>
        <v>0.52842780590392735</v>
      </c>
      <c r="MW19" s="188">
        <v>0.53554398148148141</v>
      </c>
      <c r="MX19" s="464">
        <f t="shared" si="100"/>
        <v>45305.535543981481</v>
      </c>
      <c r="MY19" s="145" t="s">
        <v>329</v>
      </c>
      <c r="MZ19" s="145">
        <v>3.0000000000000001E-3</v>
      </c>
      <c r="NA19" s="145">
        <v>2.7E-2</v>
      </c>
      <c r="NB19" s="145">
        <v>2.7E-2</v>
      </c>
      <c r="NC19" s="145">
        <v>20.6</v>
      </c>
      <c r="ND19" s="145">
        <v>15.356805593466959</v>
      </c>
      <c r="NE19" s="145">
        <f t="shared" si="101"/>
        <v>568.77057753581335</v>
      </c>
      <c r="NF19" s="145">
        <f t="shared" si="184"/>
        <v>1.7063117326074402</v>
      </c>
      <c r="NG19" s="4">
        <f t="shared" si="102"/>
        <v>0.54845734262381995</v>
      </c>
      <c r="NH19" s="4">
        <f t="shared" si="103"/>
        <v>0.59064636897949852</v>
      </c>
      <c r="NI19" s="1">
        <f t="shared" si="104"/>
        <v>2.2547690752312599</v>
      </c>
      <c r="NJ19" s="1">
        <f t="shared" si="105"/>
        <v>1.1156653636279417</v>
      </c>
      <c r="NL19" s="188">
        <v>0.53554398148148141</v>
      </c>
      <c r="NM19" s="464">
        <f t="shared" si="106"/>
        <v>45305.535543981481</v>
      </c>
      <c r="NN19" s="145" t="s">
        <v>329</v>
      </c>
      <c r="NO19" s="145">
        <v>3.0000000000000001E-3</v>
      </c>
      <c r="NP19" s="145">
        <v>2.7E-2</v>
      </c>
      <c r="NQ19" s="145">
        <v>2.7E-2</v>
      </c>
      <c r="NR19" s="145">
        <v>20.6</v>
      </c>
      <c r="NS19" s="145">
        <v>18.069210972335132</v>
      </c>
      <c r="NT19" s="145">
        <f t="shared" si="107"/>
        <v>669.23003601241226</v>
      </c>
      <c r="NU19" s="145">
        <f t="shared" si="185"/>
        <v>2.0076901080372367</v>
      </c>
      <c r="NV19" s="4">
        <f t="shared" si="108"/>
        <v>0.64532896329768319</v>
      </c>
      <c r="NW19" s="4">
        <f t="shared" si="109"/>
        <v>0.69496965278212042</v>
      </c>
      <c r="NX19" s="1">
        <f t="shared" si="110"/>
        <v>2.6530190713349198</v>
      </c>
      <c r="NY19" s="1">
        <f t="shared" si="111"/>
        <v>1.3127204552551164</v>
      </c>
      <c r="OA19">
        <v>1.851750009347102</v>
      </c>
      <c r="OB19">
        <f t="shared" si="186"/>
        <v>2.6530190713349198</v>
      </c>
      <c r="OC19">
        <f t="shared" si="187"/>
        <v>1.1156653636279417</v>
      </c>
      <c r="OD19">
        <v>2.4469553694943849</v>
      </c>
      <c r="OE19">
        <v>1.210759621496182</v>
      </c>
      <c r="OF19">
        <f t="shared" si="188"/>
        <v>0.20606370184053491</v>
      </c>
      <c r="OG19">
        <f t="shared" si="189"/>
        <v>9.5094257868240328E-2</v>
      </c>
      <c r="OK19" s="189">
        <v>0.55091435185185189</v>
      </c>
      <c r="OL19" s="464">
        <f t="shared" si="112"/>
        <v>45305.55091435185</v>
      </c>
      <c r="OM19" s="139" t="s">
        <v>330</v>
      </c>
      <c r="ON19" s="139">
        <v>6.0000000000000001E-3</v>
      </c>
      <c r="OO19" s="139">
        <v>6.0000000000000001E-3</v>
      </c>
      <c r="OP19" s="139">
        <v>6.0000000000000001E-3</v>
      </c>
      <c r="OQ19" s="139">
        <v>5.5</v>
      </c>
      <c r="OR19" s="139">
        <v>4.3043448626882768</v>
      </c>
      <c r="OS19" s="139">
        <f t="shared" si="190"/>
        <v>717.39081044804607</v>
      </c>
      <c r="OT19" s="139">
        <f t="shared" si="191"/>
        <v>4.3043448626882768</v>
      </c>
      <c r="OU19" s="4">
        <f t="shared" si="113"/>
        <v>0.61490640895546811</v>
      </c>
      <c r="OV19" s="4">
        <f t="shared" si="114"/>
        <v>0.86086897253765526</v>
      </c>
      <c r="OW19" s="1">
        <f t="shared" si="115"/>
        <v>4.9192512716437449</v>
      </c>
      <c r="OX19" s="1">
        <f t="shared" si="116"/>
        <v>3.4434758901506215</v>
      </c>
      <c r="OZ19" s="189">
        <v>0.55091435185185189</v>
      </c>
      <c r="PA19" s="464">
        <f t="shared" si="117"/>
        <v>45305.55091435185</v>
      </c>
      <c r="PB19" s="139" t="s">
        <v>330</v>
      </c>
      <c r="PC19" s="139">
        <v>6.0000000000000001E-3</v>
      </c>
      <c r="PD19" s="139">
        <v>6.0000000000000001E-3</v>
      </c>
      <c r="PE19" s="139">
        <v>6.0000000000000001E-3</v>
      </c>
      <c r="PF19" s="139">
        <v>5.5</v>
      </c>
      <c r="PG19" s="139">
        <v>4.9559236172715044</v>
      </c>
      <c r="PH19" s="139">
        <f t="shared" si="192"/>
        <v>825.98726954525068</v>
      </c>
      <c r="PI19" s="139">
        <f t="shared" si="193"/>
        <v>4.9559236172715044</v>
      </c>
      <c r="PJ19" s="4">
        <f t="shared" si="118"/>
        <v>0.70798908818164352</v>
      </c>
      <c r="PK19" s="4">
        <f t="shared" si="119"/>
        <v>0.99118472345430086</v>
      </c>
      <c r="PL19" s="1">
        <f t="shared" si="120"/>
        <v>5.6639127054531482</v>
      </c>
      <c r="PM19" s="1">
        <f t="shared" si="121"/>
        <v>3.9647388938172035</v>
      </c>
      <c r="PO19">
        <v>4.6126881236998321</v>
      </c>
      <c r="PP19">
        <f t="shared" si="194"/>
        <v>5.6639127054531482</v>
      </c>
      <c r="PQ19">
        <f t="shared" si="195"/>
        <v>3.4434758901506215</v>
      </c>
      <c r="PR19">
        <v>5.2716435699426647</v>
      </c>
      <c r="PS19">
        <v>3.6901504989598655</v>
      </c>
      <c r="PT19">
        <f t="shared" si="196"/>
        <v>0.39226913551048348</v>
      </c>
      <c r="PU19">
        <f t="shared" si="197"/>
        <v>0.24667460880924397</v>
      </c>
    </row>
    <row r="20" spans="1:443" x14ac:dyDescent="0.25">
      <c r="A20" s="233">
        <v>0.34471064814814811</v>
      </c>
      <c r="B20" s="464">
        <f t="shared" si="0"/>
        <v>45305.344710648147</v>
      </c>
      <c r="C20" s="234" t="s">
        <v>311</v>
      </c>
      <c r="D20" s="234">
        <v>0.01</v>
      </c>
      <c r="E20" s="234">
        <v>5.6000000000000001E-2</v>
      </c>
      <c r="F20" s="234">
        <v>5.6000000000000001E-2</v>
      </c>
      <c r="G20" s="252">
        <v>176.3</v>
      </c>
      <c r="H20" s="254">
        <v>172.12098605524426</v>
      </c>
      <c r="I20" s="234">
        <f t="shared" si="1"/>
        <v>3073.5890367007901</v>
      </c>
      <c r="J20" s="234">
        <f t="shared" si="2"/>
        <v>30.735890367007901</v>
      </c>
      <c r="K20" s="4">
        <f t="shared" si="3"/>
        <v>3.019666422021829</v>
      </c>
      <c r="L20" s="4">
        <f t="shared" si="4"/>
        <v>3.1294724737317137</v>
      </c>
      <c r="M20" s="1">
        <f t="shared" si="5"/>
        <v>33.755556789029733</v>
      </c>
      <c r="N20" s="1">
        <f t="shared" si="6"/>
        <v>27.606417893276188</v>
      </c>
      <c r="P20" s="233">
        <v>0.34471064814814811</v>
      </c>
      <c r="Q20" s="464">
        <f t="shared" si="7"/>
        <v>45305.344710648147</v>
      </c>
      <c r="R20" s="234" t="s">
        <v>311</v>
      </c>
      <c r="S20" s="234">
        <v>0.01</v>
      </c>
      <c r="T20" s="234">
        <v>5.6000000000000001E-2</v>
      </c>
      <c r="U20" s="234">
        <v>5.6000000000000001E-2</v>
      </c>
      <c r="V20" s="252">
        <v>176.3</v>
      </c>
      <c r="W20" s="254">
        <v>155.08204339638451</v>
      </c>
      <c r="X20" s="234">
        <f t="shared" si="8"/>
        <v>2769.3222035068661</v>
      </c>
      <c r="Y20" s="234">
        <f t="shared" si="9"/>
        <v>27.693222035068661</v>
      </c>
      <c r="Z20" s="4">
        <f t="shared" si="10"/>
        <v>2.7207376034453423</v>
      </c>
      <c r="AA20" s="4">
        <f t="shared" si="11"/>
        <v>2.8196735162979003</v>
      </c>
      <c r="AB20" s="1">
        <f t="shared" si="12"/>
        <v>30.413959638514005</v>
      </c>
      <c r="AC20" s="1">
        <f t="shared" si="13"/>
        <v>24.873548518770761</v>
      </c>
      <c r="AE20">
        <v>29.583537329384935</v>
      </c>
      <c r="AF20">
        <f t="shared" si="14"/>
        <v>33.755556789029733</v>
      </c>
      <c r="AG20">
        <f t="shared" si="15"/>
        <v>24.873548518770761</v>
      </c>
      <c r="AH20">
        <v>32.489990119640296</v>
      </c>
      <c r="AI20">
        <v>26.571395346756649</v>
      </c>
      <c r="AJ20">
        <f t="shared" si="122"/>
        <v>1.2655666693894361</v>
      </c>
      <c r="AK20">
        <f t="shared" si="123"/>
        <v>1.697846827985888</v>
      </c>
      <c r="AO20" s="261">
        <v>0.34645833333333331</v>
      </c>
      <c r="AP20" s="464">
        <f t="shared" si="16"/>
        <v>45305.346458333333</v>
      </c>
      <c r="AQ20" s="236" t="s">
        <v>321</v>
      </c>
      <c r="AR20" s="236">
        <v>5.0000000000000001E-3</v>
      </c>
      <c r="AS20" s="236">
        <v>5.2999999999999999E-2</v>
      </c>
      <c r="AT20" s="236">
        <v>5.2999999999999999E-2</v>
      </c>
      <c r="AU20" s="241">
        <v>197.2</v>
      </c>
      <c r="AV20" s="241">
        <v>196.35691048199956</v>
      </c>
      <c r="AW20" s="236">
        <f t="shared" si="17"/>
        <v>3704.8473675848977</v>
      </c>
      <c r="AX20" s="236">
        <f t="shared" si="18"/>
        <v>18.524236837924487</v>
      </c>
      <c r="AY20" s="4">
        <f t="shared" si="19"/>
        <v>3.636239082999992</v>
      </c>
      <c r="AZ20" s="4">
        <f t="shared" si="20"/>
        <v>3.7760944323461461</v>
      </c>
      <c r="BA20" s="1">
        <f t="shared" si="124"/>
        <v>22.16047592092448</v>
      </c>
      <c r="BB20" s="1">
        <f t="shared" si="125"/>
        <v>14.748142405578342</v>
      </c>
      <c r="BD20" s="261">
        <v>0.34645833333333331</v>
      </c>
      <c r="BE20" s="464">
        <f t="shared" si="21"/>
        <v>45305.346458333333</v>
      </c>
      <c r="BF20" s="236" t="s">
        <v>321</v>
      </c>
      <c r="BG20" s="236">
        <v>5.0000000000000001E-3</v>
      </c>
      <c r="BH20" s="236">
        <v>5.2999999999999999E-2</v>
      </c>
      <c r="BI20" s="236">
        <v>5.2999999999999999E-2</v>
      </c>
      <c r="BJ20" s="241">
        <v>197.2</v>
      </c>
      <c r="BK20" s="241">
        <v>183.35192301716319</v>
      </c>
      <c r="BL20" s="236">
        <f t="shared" si="22"/>
        <v>3459.4702456068526</v>
      </c>
      <c r="BM20" s="236">
        <f t="shared" si="23"/>
        <v>17.297351228034263</v>
      </c>
      <c r="BN20" s="4">
        <f t="shared" si="24"/>
        <v>3.3954059817993185</v>
      </c>
      <c r="BO20" s="4">
        <f t="shared" si="25"/>
        <v>3.5259985195608308</v>
      </c>
      <c r="BP20" s="1">
        <f t="shared" si="126"/>
        <v>20.69275720983358</v>
      </c>
      <c r="BQ20" s="1">
        <f t="shared" si="127"/>
        <v>13.771352708473431</v>
      </c>
      <c r="BS20">
        <v>17.969865372094741</v>
      </c>
      <c r="BT20">
        <f t="shared" si="128"/>
        <v>22.16047592092448</v>
      </c>
      <c r="BU20">
        <f t="shared" si="129"/>
        <v>13.771352708473431</v>
      </c>
      <c r="BV20">
        <v>21.497283389580005</v>
      </c>
      <c r="BW20">
        <v>14.306777430860045</v>
      </c>
      <c r="BX20">
        <f t="shared" si="130"/>
        <v>0.66319253134447465</v>
      </c>
      <c r="BY20">
        <f t="shared" si="131"/>
        <v>0.53542472238661354</v>
      </c>
      <c r="CC20" s="906">
        <v>0.35820601851851852</v>
      </c>
      <c r="CD20" s="901">
        <f t="shared" si="26"/>
        <v>45305.358206018522</v>
      </c>
      <c r="CE20" s="907" t="s">
        <v>322</v>
      </c>
      <c r="CF20" s="907">
        <v>8.9999999999999993E-3</v>
      </c>
      <c r="CG20" s="907">
        <v>2.7E-2</v>
      </c>
      <c r="CH20" s="907">
        <v>2.7E-2</v>
      </c>
      <c r="CI20" s="902">
        <v>57</v>
      </c>
      <c r="CJ20" s="902">
        <v>50.374640915055522</v>
      </c>
      <c r="CK20" s="907">
        <f t="shared" si="132"/>
        <v>1865.7274412983527</v>
      </c>
      <c r="CL20" s="237">
        <f t="shared" si="133"/>
        <v>16.791546971685172</v>
      </c>
      <c r="CM20" s="4">
        <f t="shared" si="27"/>
        <v>1.79909431839484</v>
      </c>
      <c r="CN20" s="4">
        <f t="shared" si="28"/>
        <v>1.9374861890405972</v>
      </c>
      <c r="CO20" s="1">
        <f t="shared" si="29"/>
        <v>18.590641290080011</v>
      </c>
      <c r="CP20" s="1">
        <f t="shared" si="30"/>
        <v>14.854060782644574</v>
      </c>
      <c r="CR20" s="906">
        <v>0.35820601851851852</v>
      </c>
      <c r="CS20" s="901">
        <f t="shared" si="31"/>
        <v>45305.358206018522</v>
      </c>
      <c r="CT20" s="907" t="s">
        <v>322</v>
      </c>
      <c r="CU20" s="907">
        <v>8.9999999999999993E-3</v>
      </c>
      <c r="CV20" s="907">
        <v>2.7E-2</v>
      </c>
      <c r="CW20" s="907">
        <v>2.7E-2</v>
      </c>
      <c r="CX20" s="902">
        <v>57</v>
      </c>
      <c r="CY20" s="902">
        <v>40.51557001076057</v>
      </c>
      <c r="CZ20" s="907">
        <f t="shared" si="134"/>
        <v>1500.5766670652063</v>
      </c>
      <c r="DA20" s="237">
        <f t="shared" si="135"/>
        <v>13.505190003586856</v>
      </c>
      <c r="DB20" s="4">
        <f t="shared" si="32"/>
        <v>1.4469846432414488</v>
      </c>
      <c r="DC20" s="4">
        <f t="shared" si="33"/>
        <v>1.5582911542600222</v>
      </c>
      <c r="DD20" s="1">
        <f t="shared" si="34"/>
        <v>14.952174646828304</v>
      </c>
      <c r="DE20" s="1">
        <f t="shared" si="35"/>
        <v>11.946898849326834</v>
      </c>
      <c r="DG20">
        <v>15.174074690898564</v>
      </c>
      <c r="DH20">
        <f t="shared" si="136"/>
        <v>18.590641290080011</v>
      </c>
      <c r="DI20">
        <f t="shared" si="137"/>
        <v>11.946898849326834</v>
      </c>
      <c r="DJ20">
        <v>16.799868407780554</v>
      </c>
      <c r="DK20">
        <v>13.423219918871807</v>
      </c>
      <c r="DL20">
        <f t="shared" si="138"/>
        <v>1.7907728822994571</v>
      </c>
      <c r="DM20">
        <f t="shared" si="139"/>
        <v>1.4763210695449729</v>
      </c>
      <c r="DQ20" s="908">
        <v>0.36866898148148147</v>
      </c>
      <c r="DR20" s="904">
        <f t="shared" si="36"/>
        <v>45305.368668981479</v>
      </c>
      <c r="DS20" s="909" t="s">
        <v>323</v>
      </c>
      <c r="DT20" s="909">
        <v>3.0000000000000001E-3</v>
      </c>
      <c r="DU20" s="909">
        <v>2.1000000000000001E-2</v>
      </c>
      <c r="DV20" s="909">
        <v>2.1000000000000001E-2</v>
      </c>
      <c r="DW20" s="905">
        <v>61</v>
      </c>
      <c r="DX20" s="905">
        <v>60.37635008537513</v>
      </c>
      <c r="DY20" s="909">
        <f t="shared" si="140"/>
        <v>2875.0642897797679</v>
      </c>
      <c r="DZ20" s="238">
        <f t="shared" si="141"/>
        <v>8.6251928693393047</v>
      </c>
      <c r="EA20" s="4">
        <f t="shared" si="37"/>
        <v>2.7443795493352328</v>
      </c>
      <c r="EB20" s="4">
        <f t="shared" si="38"/>
        <v>3.0188175042687564</v>
      </c>
      <c r="EC20" s="1">
        <f t="shared" si="39"/>
        <v>11.369572418674537</v>
      </c>
      <c r="ED20" s="1">
        <f t="shared" si="40"/>
        <v>5.6063753650705479</v>
      </c>
      <c r="EF20" s="908">
        <v>0.36866898148148147</v>
      </c>
      <c r="EG20" s="904">
        <f t="shared" si="41"/>
        <v>45305.368668981479</v>
      </c>
      <c r="EH20" s="909" t="s">
        <v>323</v>
      </c>
      <c r="EI20" s="909">
        <v>3.0000000000000001E-3</v>
      </c>
      <c r="EJ20" s="909">
        <v>2.1000000000000001E-2</v>
      </c>
      <c r="EK20" s="909">
        <v>2.1000000000000001E-2</v>
      </c>
      <c r="EL20" s="905">
        <v>61</v>
      </c>
      <c r="EM20" s="905">
        <v>60.248988776303406</v>
      </c>
      <c r="EN20" s="909">
        <f t="shared" si="142"/>
        <v>2868.9994655382575</v>
      </c>
      <c r="EO20" s="238">
        <f t="shared" si="143"/>
        <v>8.6069983966147721</v>
      </c>
      <c r="EP20" s="4">
        <f t="shared" si="42"/>
        <v>2.7385903989228817</v>
      </c>
      <c r="EQ20" s="4">
        <f t="shared" si="43"/>
        <v>3.0124494388151701</v>
      </c>
      <c r="ER20" s="1">
        <f t="shared" si="44"/>
        <v>11.345588795537655</v>
      </c>
      <c r="ES20" s="1">
        <f t="shared" si="45"/>
        <v>5.5945489577996019</v>
      </c>
      <c r="EU20">
        <v>8.7129584863628384</v>
      </c>
      <c r="EV20">
        <f t="shared" si="144"/>
        <v>11.369572418674537</v>
      </c>
      <c r="EW20">
        <f t="shared" si="145"/>
        <v>5.5945489577996019</v>
      </c>
      <c r="EX20">
        <v>11.485263459296469</v>
      </c>
      <c r="EY20">
        <v>5.6634230161358445</v>
      </c>
      <c r="EZ20">
        <f t="shared" si="146"/>
        <v>-0.11569104062193247</v>
      </c>
      <c r="FA20">
        <f t="shared" si="147"/>
        <v>6.8874058336242605E-2</v>
      </c>
      <c r="FE20" s="240">
        <v>0.37260416666666668</v>
      </c>
      <c r="FF20" s="464">
        <f t="shared" si="46"/>
        <v>45305.372604166667</v>
      </c>
      <c r="FG20" s="239" t="s">
        <v>324</v>
      </c>
      <c r="FH20" s="239">
        <v>4.0000000000000001E-3</v>
      </c>
      <c r="FI20" s="239">
        <v>1.6E-2</v>
      </c>
      <c r="FJ20" s="239">
        <v>1.6E-2</v>
      </c>
      <c r="FK20" s="247">
        <v>72.8</v>
      </c>
      <c r="FL20" s="247">
        <v>72.622662858915206</v>
      </c>
      <c r="FM20" s="239">
        <f t="shared" si="148"/>
        <v>4538.9164286822006</v>
      </c>
      <c r="FN20" s="239">
        <f t="shared" si="149"/>
        <v>18.155665714728801</v>
      </c>
      <c r="FO20" s="4">
        <f t="shared" si="47"/>
        <v>4.2719213446420712</v>
      </c>
      <c r="FP20" s="4">
        <f t="shared" si="48"/>
        <v>4.8415108572610146</v>
      </c>
      <c r="FQ20" s="1">
        <f t="shared" si="49"/>
        <v>22.427587059370872</v>
      </c>
      <c r="FR20" s="1">
        <f t="shared" si="50"/>
        <v>13.314154857467788</v>
      </c>
      <c r="FT20" s="240">
        <v>0.37260416666666668</v>
      </c>
      <c r="FU20" s="464">
        <f t="shared" si="51"/>
        <v>45305.372604166667</v>
      </c>
      <c r="FV20" s="239" t="s">
        <v>324</v>
      </c>
      <c r="FW20" s="239">
        <v>4.0000000000000001E-3</v>
      </c>
      <c r="FX20" s="239">
        <v>1.6E-2</v>
      </c>
      <c r="FY20" s="239">
        <v>1.6E-2</v>
      </c>
      <c r="FZ20" s="247">
        <v>72.8</v>
      </c>
      <c r="GA20" s="247">
        <v>67.919017335295592</v>
      </c>
      <c r="GB20" s="239">
        <f t="shared" si="150"/>
        <v>4244.9385834559744</v>
      </c>
      <c r="GC20" s="239">
        <f t="shared" si="151"/>
        <v>16.979754333823898</v>
      </c>
      <c r="GD20" s="4">
        <f t="shared" si="52"/>
        <v>3.995236313840917</v>
      </c>
      <c r="GE20" s="4">
        <f t="shared" si="53"/>
        <v>4.5279344890197066</v>
      </c>
      <c r="GF20" s="1">
        <f t="shared" si="54"/>
        <v>20.974990647664814</v>
      </c>
      <c r="GG20" s="1">
        <f t="shared" si="55"/>
        <v>12.451819844804191</v>
      </c>
      <c r="GI20">
        <v>17.802286333355262</v>
      </c>
      <c r="GJ20">
        <f t="shared" si="152"/>
        <v>22.427587059370872</v>
      </c>
      <c r="GK20">
        <f t="shared" si="153"/>
        <v>12.451819844804191</v>
      </c>
      <c r="GL20">
        <v>21.991059588262381</v>
      </c>
      <c r="GM20">
        <v>13.055009977793858</v>
      </c>
      <c r="GN20">
        <f t="shared" si="154"/>
        <v>0.43652747110849077</v>
      </c>
      <c r="GO20">
        <f t="shared" si="155"/>
        <v>0.60319013298966695</v>
      </c>
      <c r="GS20" s="184">
        <v>0.38116898148148143</v>
      </c>
      <c r="GT20" s="464">
        <f t="shared" si="56"/>
        <v>45305.381168981483</v>
      </c>
      <c r="GU20" s="141" t="s">
        <v>325</v>
      </c>
      <c r="GV20" s="141">
        <v>8.0000000000000002E-3</v>
      </c>
      <c r="GW20" s="141">
        <v>2.9000000000000001E-2</v>
      </c>
      <c r="GX20" s="141">
        <v>2.9000000000000001E-2</v>
      </c>
      <c r="GY20" s="249">
        <v>41.4</v>
      </c>
      <c r="GZ20" s="249">
        <v>39.612082379984948</v>
      </c>
      <c r="HA20" s="141">
        <f t="shared" si="156"/>
        <v>1365.9338751718947</v>
      </c>
      <c r="HB20" s="141">
        <f t="shared" si="157"/>
        <v>10.927471001375158</v>
      </c>
      <c r="HC20" s="4">
        <f t="shared" si="57"/>
        <v>1.3204027459994983</v>
      </c>
      <c r="HD20" s="4">
        <f t="shared" si="58"/>
        <v>1.4147172278566051</v>
      </c>
      <c r="HE20" s="1">
        <f t="shared" si="59"/>
        <v>12.247873747374657</v>
      </c>
      <c r="HF20" s="1">
        <f t="shared" si="60"/>
        <v>9.5127537735185541</v>
      </c>
      <c r="HH20" s="184">
        <v>0.38116898148148143</v>
      </c>
      <c r="HI20" s="464">
        <f t="shared" si="61"/>
        <v>45305.381168981483</v>
      </c>
      <c r="HJ20" s="141" t="s">
        <v>325</v>
      </c>
      <c r="HK20" s="141">
        <v>8.0000000000000002E-3</v>
      </c>
      <c r="HL20" s="141">
        <v>2.9000000000000001E-2</v>
      </c>
      <c r="HM20" s="141">
        <v>2.9000000000000001E-2</v>
      </c>
      <c r="HN20" s="249">
        <v>41.4</v>
      </c>
      <c r="HO20" s="249">
        <v>34.200469392124624</v>
      </c>
      <c r="HP20" s="141">
        <f t="shared" si="158"/>
        <v>1179.3265307629181</v>
      </c>
      <c r="HQ20" s="141">
        <f t="shared" si="159"/>
        <v>9.4346122461033453</v>
      </c>
      <c r="HR20" s="4">
        <f t="shared" si="62"/>
        <v>1.140015646404154</v>
      </c>
      <c r="HS20" s="4">
        <f t="shared" si="63"/>
        <v>1.2214453354330224</v>
      </c>
      <c r="HT20" s="1">
        <f t="shared" si="64"/>
        <v>10.574627892507499</v>
      </c>
      <c r="HU20" s="1">
        <f t="shared" si="65"/>
        <v>8.2131669106703225</v>
      </c>
      <c r="HW20">
        <v>10.350659967811669</v>
      </c>
      <c r="HX20">
        <f t="shared" si="160"/>
        <v>12.247873747374657</v>
      </c>
      <c r="HY20">
        <f t="shared" si="161"/>
        <v>8.2131669106703225</v>
      </c>
      <c r="HZ20">
        <v>11.601364713922246</v>
      </c>
      <c r="IA20">
        <v>9.0106191684074801</v>
      </c>
      <c r="IB20">
        <f t="shared" si="162"/>
        <v>0.64650903345241062</v>
      </c>
      <c r="IC20">
        <f t="shared" si="163"/>
        <v>0.79745225773715767</v>
      </c>
      <c r="IG20" s="185">
        <v>0.4236111111111111</v>
      </c>
      <c r="IH20" s="464">
        <f t="shared" si="66"/>
        <v>45305.423611111109</v>
      </c>
      <c r="II20" s="142" t="s">
        <v>326</v>
      </c>
      <c r="IJ20" s="142">
        <v>5.0000000000000001E-3</v>
      </c>
      <c r="IK20" s="142">
        <v>3.7999999999999999E-2</v>
      </c>
      <c r="IL20" s="142">
        <v>3.7999999999999999E-2</v>
      </c>
      <c r="IM20" s="274">
        <v>49.6</v>
      </c>
      <c r="IN20" s="274">
        <v>49.54894026161945</v>
      </c>
      <c r="IO20" s="142">
        <f t="shared" si="164"/>
        <v>1303.9194805689328</v>
      </c>
      <c r="IP20" s="142">
        <f t="shared" si="165"/>
        <v>6.5195974028446644</v>
      </c>
      <c r="IQ20" s="4">
        <f t="shared" si="67"/>
        <v>1.2704856477338322</v>
      </c>
      <c r="IR20" s="4">
        <f t="shared" si="68"/>
        <v>1.3391605476113366</v>
      </c>
      <c r="IS20" s="1">
        <f t="shared" si="69"/>
        <v>7.790083050578497</v>
      </c>
      <c r="IT20" s="1">
        <f t="shared" si="70"/>
        <v>5.180436855233328</v>
      </c>
      <c r="IV20" s="185">
        <v>0.4236111111111111</v>
      </c>
      <c r="IW20" s="464">
        <f t="shared" si="71"/>
        <v>45305.423611111109</v>
      </c>
      <c r="IX20" s="142" t="s">
        <v>326</v>
      </c>
      <c r="IY20" s="142">
        <v>5.0000000000000001E-3</v>
      </c>
      <c r="IZ20" s="142">
        <v>3.7999999999999999E-2</v>
      </c>
      <c r="JA20" s="142">
        <v>3.7999999999999999E-2</v>
      </c>
      <c r="JB20" s="274">
        <v>49.6</v>
      </c>
      <c r="JC20" s="274">
        <v>47.976480537683486</v>
      </c>
      <c r="JD20" s="142">
        <f t="shared" si="166"/>
        <v>1262.5389615179865</v>
      </c>
      <c r="JE20" s="142">
        <f t="shared" si="167"/>
        <v>6.3126948075899332</v>
      </c>
      <c r="JF20" s="4">
        <f t="shared" si="72"/>
        <v>1.2301661676329099</v>
      </c>
      <c r="JG20" s="4">
        <f t="shared" si="73"/>
        <v>1.2966616361536079</v>
      </c>
      <c r="JH20" s="1">
        <f t="shared" si="74"/>
        <v>7.542860975222843</v>
      </c>
      <c r="JI20" s="1">
        <f t="shared" si="75"/>
        <v>5.0160331714363249</v>
      </c>
      <c r="JK20">
        <v>6.5014811875461298</v>
      </c>
      <c r="JL20">
        <f t="shared" si="168"/>
        <v>7.790083050578497</v>
      </c>
      <c r="JM20">
        <f t="shared" si="169"/>
        <v>5.0160331714363249</v>
      </c>
      <c r="JN20">
        <v>7.7684364958884524</v>
      </c>
      <c r="JO20">
        <v>5.1660418084826008</v>
      </c>
      <c r="JP20">
        <f t="shared" si="170"/>
        <v>2.1646554690044617E-2</v>
      </c>
      <c r="JQ20">
        <f t="shared" si="171"/>
        <v>0.15000863704627587</v>
      </c>
      <c r="JU20" s="281">
        <v>0.51402777777777775</v>
      </c>
      <c r="JV20" s="464">
        <f t="shared" si="76"/>
        <v>45305.514027777775</v>
      </c>
      <c r="JW20" s="282" t="s">
        <v>327</v>
      </c>
      <c r="JX20" s="282">
        <v>1.2E-2</v>
      </c>
      <c r="JY20" s="282">
        <v>6.4000000000000001E-2</v>
      </c>
      <c r="JZ20" s="282">
        <v>6.4000000000000001E-2</v>
      </c>
      <c r="KA20" s="282">
        <v>33.4</v>
      </c>
      <c r="KB20" s="282">
        <v>24.387420039133133</v>
      </c>
      <c r="KC20" s="282">
        <f t="shared" si="77"/>
        <v>381.05343811145519</v>
      </c>
      <c r="KD20" s="282">
        <f t="shared" si="78"/>
        <v>4.5726412573374624</v>
      </c>
      <c r="KE20" s="4">
        <f t="shared" si="79"/>
        <v>0.37519107752512509</v>
      </c>
      <c r="KF20" s="4">
        <f t="shared" si="80"/>
        <v>0.3871019053830656</v>
      </c>
      <c r="KG20" s="1">
        <f t="shared" si="81"/>
        <v>4.9478323348625874</v>
      </c>
      <c r="KH20" s="1">
        <f t="shared" si="82"/>
        <v>4.1855393519543966</v>
      </c>
      <c r="KJ20" s="281">
        <v>0.51402777777777775</v>
      </c>
      <c r="KK20" s="464">
        <f t="shared" si="83"/>
        <v>45305.514027777775</v>
      </c>
      <c r="KL20" s="282" t="s">
        <v>327</v>
      </c>
      <c r="KM20" s="282">
        <v>1.2E-2</v>
      </c>
      <c r="KN20" s="282">
        <v>6.4000000000000001E-2</v>
      </c>
      <c r="KO20" s="282">
        <v>6.4000000000000001E-2</v>
      </c>
      <c r="KP20" s="282">
        <v>33.4</v>
      </c>
      <c r="KQ20" s="282">
        <v>29.268643113465039</v>
      </c>
      <c r="KR20" s="282">
        <f t="shared" si="84"/>
        <v>457.32254864789121</v>
      </c>
      <c r="KS20" s="282">
        <f t="shared" si="85"/>
        <v>5.4878705837746944</v>
      </c>
      <c r="KT20" s="4">
        <f t="shared" si="86"/>
        <v>0.45028681713023133</v>
      </c>
      <c r="KU20" s="4">
        <f t="shared" si="87"/>
        <v>0.4645816367216673</v>
      </c>
      <c r="KV20" s="1">
        <f t="shared" si="88"/>
        <v>5.9381574009049256</v>
      </c>
      <c r="KW20" s="1">
        <f t="shared" si="89"/>
        <v>5.0232889470530271</v>
      </c>
      <c r="KY20">
        <v>5.0664689272731076</v>
      </c>
      <c r="KZ20">
        <f t="shared" si="172"/>
        <v>5.9381574009049256</v>
      </c>
      <c r="LA20">
        <f t="shared" si="173"/>
        <v>4.1855393519543966</v>
      </c>
      <c r="LB20">
        <v>5.4821791982288497</v>
      </c>
      <c r="LC20">
        <v>4.6375615048584526</v>
      </c>
      <c r="LD20">
        <f t="shared" si="174"/>
        <v>0.45597820267607592</v>
      </c>
      <c r="LE20">
        <f t="shared" si="175"/>
        <v>0.45202215290405601</v>
      </c>
      <c r="LI20" s="187">
        <v>0.51402777777777775</v>
      </c>
      <c r="LJ20" s="464">
        <f t="shared" si="90"/>
        <v>45305.514027777775</v>
      </c>
      <c r="LK20" s="144" t="s">
        <v>328</v>
      </c>
      <c r="LL20" s="144">
        <v>1.7999999999999999E-2</v>
      </c>
      <c r="LM20" s="144">
        <v>0.123</v>
      </c>
      <c r="LN20" s="144">
        <v>0.123</v>
      </c>
      <c r="LO20" s="144">
        <v>80</v>
      </c>
      <c r="LP20" s="144">
        <v>64.966682151344514</v>
      </c>
      <c r="LQ20" s="144">
        <f t="shared" si="176"/>
        <v>528.18440773450823</v>
      </c>
      <c r="LR20" s="144">
        <f t="shared" si="177"/>
        <v>9.5073193392211479</v>
      </c>
      <c r="LS20" s="4">
        <f t="shared" si="91"/>
        <v>0.52392485605922989</v>
      </c>
      <c r="LT20" s="4">
        <f t="shared" si="92"/>
        <v>0.53251378812577466</v>
      </c>
      <c r="LU20" s="1">
        <f t="shared" si="93"/>
        <v>10.031244195280378</v>
      </c>
      <c r="LV20" s="1">
        <f t="shared" si="94"/>
        <v>8.9748055510953737</v>
      </c>
      <c r="LX20" s="187">
        <v>0.51402777777777775</v>
      </c>
      <c r="LY20" s="464">
        <f t="shared" si="95"/>
        <v>45305.514027777775</v>
      </c>
      <c r="LZ20" s="144" t="s">
        <v>328</v>
      </c>
      <c r="MA20" s="144">
        <v>1.7999999999999999E-2</v>
      </c>
      <c r="MB20" s="144">
        <v>0.123</v>
      </c>
      <c r="MC20" s="144">
        <v>0.123</v>
      </c>
      <c r="MD20" s="229">
        <v>80</v>
      </c>
      <c r="ME20" s="144">
        <v>74.122290469746986</v>
      </c>
      <c r="MF20" s="144">
        <f t="shared" si="178"/>
        <v>602.62024772152017</v>
      </c>
      <c r="MG20" s="144">
        <f t="shared" si="179"/>
        <v>10.847164458987363</v>
      </c>
      <c r="MH20" s="4">
        <f t="shared" si="96"/>
        <v>0.59776040701408861</v>
      </c>
      <c r="MI20" s="4">
        <f t="shared" si="97"/>
        <v>0.60755975794874573</v>
      </c>
      <c r="MJ20" s="1">
        <f t="shared" si="98"/>
        <v>11.444924866001452</v>
      </c>
      <c r="MK20" s="1">
        <f t="shared" si="99"/>
        <v>10.239604701038617</v>
      </c>
      <c r="MM20">
        <v>10.239450229924632</v>
      </c>
      <c r="MN20">
        <f t="shared" si="180"/>
        <v>11.444924866001452</v>
      </c>
      <c r="MO20">
        <f t="shared" si="181"/>
        <v>8.9748055510953737</v>
      </c>
      <c r="MP20">
        <v>10.803721008724242</v>
      </c>
      <c r="MQ20">
        <v>9.6659291104889622</v>
      </c>
      <c r="MR20">
        <f t="shared" si="182"/>
        <v>0.64120385727721008</v>
      </c>
      <c r="MS20">
        <f t="shared" si="183"/>
        <v>0.69112355939358849</v>
      </c>
      <c r="MW20" s="188">
        <v>0.53628472222222223</v>
      </c>
      <c r="MX20" s="464">
        <f t="shared" si="100"/>
        <v>45305.53628472222</v>
      </c>
      <c r="MY20" s="145" t="s">
        <v>329</v>
      </c>
      <c r="MZ20" s="145">
        <v>3.0000000000000001E-3</v>
      </c>
      <c r="NA20" s="145">
        <v>2.7E-2</v>
      </c>
      <c r="NB20" s="145">
        <v>2.7E-2</v>
      </c>
      <c r="NC20" s="145">
        <v>20.6</v>
      </c>
      <c r="ND20" s="145">
        <v>15.356805593466959</v>
      </c>
      <c r="NE20" s="145">
        <f t="shared" si="101"/>
        <v>568.77057753581335</v>
      </c>
      <c r="NF20" s="145">
        <f t="shared" si="184"/>
        <v>1.7063117326074402</v>
      </c>
      <c r="NG20" s="4">
        <f t="shared" si="102"/>
        <v>0.54845734262381995</v>
      </c>
      <c r="NH20" s="4">
        <f t="shared" si="103"/>
        <v>0.59064636897949852</v>
      </c>
      <c r="NI20" s="1">
        <f t="shared" si="104"/>
        <v>2.2547690752312599</v>
      </c>
      <c r="NJ20" s="1">
        <f t="shared" si="105"/>
        <v>1.1156653636279417</v>
      </c>
      <c r="NL20" s="188">
        <v>0.53628472222222223</v>
      </c>
      <c r="NM20" s="464">
        <f t="shared" si="106"/>
        <v>45305.53628472222</v>
      </c>
      <c r="NN20" s="145" t="s">
        <v>329</v>
      </c>
      <c r="NO20" s="145">
        <v>3.0000000000000001E-3</v>
      </c>
      <c r="NP20" s="145">
        <v>2.7E-2</v>
      </c>
      <c r="NQ20" s="145">
        <v>2.7E-2</v>
      </c>
      <c r="NR20" s="145">
        <v>20.6</v>
      </c>
      <c r="NS20" s="145">
        <v>18.069210972335132</v>
      </c>
      <c r="NT20" s="145">
        <f t="shared" si="107"/>
        <v>669.23003601241226</v>
      </c>
      <c r="NU20" s="145">
        <f t="shared" si="185"/>
        <v>2.0076901080372367</v>
      </c>
      <c r="NV20" s="4">
        <f t="shared" si="108"/>
        <v>0.64532896329768319</v>
      </c>
      <c r="NW20" s="4">
        <f t="shared" si="109"/>
        <v>0.69496965278212042</v>
      </c>
      <c r="NX20" s="1">
        <f t="shared" si="110"/>
        <v>2.6530190713349198</v>
      </c>
      <c r="NY20" s="1">
        <f t="shared" si="111"/>
        <v>1.3127204552551164</v>
      </c>
      <c r="OA20">
        <v>1.851750009347102</v>
      </c>
      <c r="OB20">
        <f t="shared" si="186"/>
        <v>2.6530190713349198</v>
      </c>
      <c r="OC20">
        <f t="shared" si="187"/>
        <v>1.1156653636279417</v>
      </c>
      <c r="OD20">
        <v>2.4469553694943849</v>
      </c>
      <c r="OE20">
        <v>1.210759621496182</v>
      </c>
      <c r="OF20">
        <f t="shared" si="188"/>
        <v>0.20606370184053491</v>
      </c>
      <c r="OG20">
        <f t="shared" si="189"/>
        <v>9.5094257868240328E-2</v>
      </c>
      <c r="OK20" s="189">
        <v>0.55269675925925921</v>
      </c>
      <c r="OL20" s="464">
        <f t="shared" si="112"/>
        <v>45305.55269675926</v>
      </c>
      <c r="OM20" s="139" t="s">
        <v>330</v>
      </c>
      <c r="ON20" s="139">
        <v>4.0000000000000001E-3</v>
      </c>
      <c r="OO20" s="139">
        <v>4.0000000000000001E-3</v>
      </c>
      <c r="OP20" s="139">
        <v>4.0000000000000001E-3</v>
      </c>
      <c r="OQ20" s="139">
        <v>5.5</v>
      </c>
      <c r="OR20" s="139">
        <v>4.3043448626882768</v>
      </c>
      <c r="OS20" s="139">
        <f t="shared" si="190"/>
        <v>1076.0862156720691</v>
      </c>
      <c r="OT20" s="139">
        <f t="shared" si="191"/>
        <v>4.3043448626882768</v>
      </c>
      <c r="OU20" s="139">
        <f t="shared" si="113"/>
        <v>0.86086897253765526</v>
      </c>
      <c r="OV20" s="139">
        <f t="shared" si="114"/>
        <v>1.4347816208960922</v>
      </c>
      <c r="OW20" s="1">
        <f t="shared" si="115"/>
        <v>5.1652138352259325</v>
      </c>
      <c r="OX20" s="1">
        <f t="shared" si="116"/>
        <v>2.8695632417921848</v>
      </c>
      <c r="OZ20" s="189">
        <v>0.55269675925925921</v>
      </c>
      <c r="PA20" s="464">
        <f t="shared" si="117"/>
        <v>45305.55269675926</v>
      </c>
      <c r="PB20" s="139" t="s">
        <v>330</v>
      </c>
      <c r="PC20" s="139">
        <v>4.0000000000000001E-3</v>
      </c>
      <c r="PD20" s="139">
        <v>4.0000000000000001E-3</v>
      </c>
      <c r="PE20" s="139">
        <v>4.0000000000000001E-3</v>
      </c>
      <c r="PF20" s="139">
        <v>5.5</v>
      </c>
      <c r="PG20" s="139">
        <v>4.9559236172715044</v>
      </c>
      <c r="PH20" s="139">
        <f t="shared" si="192"/>
        <v>1238.9809043178761</v>
      </c>
      <c r="PI20" s="139">
        <f t="shared" si="193"/>
        <v>4.9559236172715044</v>
      </c>
      <c r="PJ20" s="139">
        <f t="shared" si="118"/>
        <v>0.99118472345430086</v>
      </c>
      <c r="PK20" s="139">
        <f t="shared" si="119"/>
        <v>1.6519745390905014</v>
      </c>
      <c r="PL20" s="1">
        <f t="shared" si="120"/>
        <v>5.947108340725805</v>
      </c>
      <c r="PM20" s="1">
        <f t="shared" si="121"/>
        <v>3.3039490781810033</v>
      </c>
      <c r="PO20">
        <v>4.6126881236998321</v>
      </c>
      <c r="PP20">
        <f t="shared" si="194"/>
        <v>5.947108340725805</v>
      </c>
      <c r="PQ20">
        <f t="shared" si="195"/>
        <v>2.8695632417921848</v>
      </c>
      <c r="PR20">
        <v>5.5352257484397986</v>
      </c>
      <c r="PS20">
        <v>3.0751254157998882</v>
      </c>
      <c r="PT20">
        <f t="shared" si="196"/>
        <v>0.41188259228600632</v>
      </c>
      <c r="PU20">
        <f t="shared" si="197"/>
        <v>0.20556217400770338</v>
      </c>
    </row>
    <row r="21" spans="1:443" x14ac:dyDescent="0.25">
      <c r="A21" s="233">
        <v>0.34491898148148148</v>
      </c>
      <c r="B21" s="464">
        <f t="shared" si="0"/>
        <v>45305.344918981478</v>
      </c>
      <c r="C21" s="234" t="s">
        <v>311</v>
      </c>
      <c r="D21" s="234">
        <v>0.01</v>
      </c>
      <c r="E21" s="234">
        <v>5.6000000000000001E-2</v>
      </c>
      <c r="F21" s="234">
        <v>5.6000000000000001E-2</v>
      </c>
      <c r="G21" s="252">
        <v>176.3</v>
      </c>
      <c r="H21" s="254">
        <v>172.12098605524426</v>
      </c>
      <c r="I21" s="234">
        <f t="shared" si="1"/>
        <v>3073.5890367007901</v>
      </c>
      <c r="J21" s="234">
        <f t="shared" si="2"/>
        <v>30.735890367007901</v>
      </c>
      <c r="K21" s="4">
        <f t="shared" si="3"/>
        <v>3.019666422021829</v>
      </c>
      <c r="L21" s="4">
        <f t="shared" si="4"/>
        <v>3.1294724737317137</v>
      </c>
      <c r="M21" s="1">
        <f t="shared" si="5"/>
        <v>33.755556789029733</v>
      </c>
      <c r="N21" s="1">
        <f t="shared" si="6"/>
        <v>27.606417893276188</v>
      </c>
      <c r="P21" s="233">
        <v>0.34491898148148148</v>
      </c>
      <c r="Q21" s="464">
        <f t="shared" si="7"/>
        <v>45305.344918981478</v>
      </c>
      <c r="R21" s="234" t="s">
        <v>311</v>
      </c>
      <c r="S21" s="234">
        <v>0.01</v>
      </c>
      <c r="T21" s="234">
        <v>5.6000000000000001E-2</v>
      </c>
      <c r="U21" s="234">
        <v>5.6000000000000001E-2</v>
      </c>
      <c r="V21" s="252">
        <v>176.3</v>
      </c>
      <c r="W21" s="254">
        <v>155.08204339638451</v>
      </c>
      <c r="X21" s="234">
        <f t="shared" si="8"/>
        <v>2769.3222035068661</v>
      </c>
      <c r="Y21" s="234">
        <f t="shared" si="9"/>
        <v>27.693222035068661</v>
      </c>
      <c r="Z21" s="4">
        <f t="shared" si="10"/>
        <v>2.7207376034453423</v>
      </c>
      <c r="AA21" s="4">
        <f t="shared" si="11"/>
        <v>2.8196735162979003</v>
      </c>
      <c r="AB21" s="1">
        <f t="shared" si="12"/>
        <v>30.413959638514005</v>
      </c>
      <c r="AC21" s="1">
        <f t="shared" si="13"/>
        <v>24.873548518770761</v>
      </c>
      <c r="AE21">
        <v>29.583537329384935</v>
      </c>
      <c r="AF21">
        <f t="shared" si="14"/>
        <v>33.755556789029733</v>
      </c>
      <c r="AG21">
        <f t="shared" si="15"/>
        <v>24.873548518770761</v>
      </c>
      <c r="AH21">
        <v>32.489990119640296</v>
      </c>
      <c r="AI21">
        <v>26.571395346756649</v>
      </c>
      <c r="AJ21">
        <f t="shared" si="122"/>
        <v>1.2655666693894361</v>
      </c>
      <c r="AK21">
        <f t="shared" si="123"/>
        <v>1.697846827985888</v>
      </c>
      <c r="AO21" s="261">
        <v>0.34714120370370366</v>
      </c>
      <c r="AP21" s="464">
        <f t="shared" si="16"/>
        <v>45305.347141203703</v>
      </c>
      <c r="AQ21" s="236" t="s">
        <v>321</v>
      </c>
      <c r="AR21" s="236">
        <v>6.0000000000000001E-3</v>
      </c>
      <c r="AS21" s="236">
        <v>5.2999999999999999E-2</v>
      </c>
      <c r="AT21" s="236">
        <v>5.2999999999999999E-2</v>
      </c>
      <c r="AU21" s="241">
        <v>197.2</v>
      </c>
      <c r="AV21" s="241">
        <v>196.35691048199956</v>
      </c>
      <c r="AW21" s="236">
        <f t="shared" si="17"/>
        <v>3704.8473675848977</v>
      </c>
      <c r="AX21" s="236">
        <f t="shared" si="18"/>
        <v>22.229084205509388</v>
      </c>
      <c r="AY21" s="4">
        <f t="shared" si="19"/>
        <v>3.636239082999992</v>
      </c>
      <c r="AZ21" s="4">
        <f t="shared" si="20"/>
        <v>3.7760944323461461</v>
      </c>
      <c r="BA21" s="1">
        <f t="shared" si="124"/>
        <v>25.86532328850938</v>
      </c>
      <c r="BB21" s="1">
        <f t="shared" si="125"/>
        <v>18.452989773163242</v>
      </c>
      <c r="BD21" s="261">
        <v>0.34714120370370366</v>
      </c>
      <c r="BE21" s="464">
        <f t="shared" si="21"/>
        <v>45305.347141203703</v>
      </c>
      <c r="BF21" s="236" t="s">
        <v>321</v>
      </c>
      <c r="BG21" s="236">
        <v>6.0000000000000001E-3</v>
      </c>
      <c r="BH21" s="236">
        <v>5.2999999999999999E-2</v>
      </c>
      <c r="BI21" s="236">
        <v>5.2999999999999999E-2</v>
      </c>
      <c r="BJ21" s="241">
        <v>197.2</v>
      </c>
      <c r="BK21" s="241">
        <v>183.35192301716319</v>
      </c>
      <c r="BL21" s="236">
        <f t="shared" si="22"/>
        <v>3459.4702456068526</v>
      </c>
      <c r="BM21" s="236">
        <f t="shared" si="23"/>
        <v>20.756821473641114</v>
      </c>
      <c r="BN21" s="4">
        <f t="shared" si="24"/>
        <v>3.3954059817993185</v>
      </c>
      <c r="BO21" s="4">
        <f t="shared" si="25"/>
        <v>3.5259985195608308</v>
      </c>
      <c r="BP21" s="1">
        <f t="shared" si="126"/>
        <v>24.152227455440432</v>
      </c>
      <c r="BQ21" s="1">
        <f t="shared" si="127"/>
        <v>17.230822954080285</v>
      </c>
      <c r="BS21">
        <v>21.563838446513689</v>
      </c>
      <c r="BT21">
        <f t="shared" si="128"/>
        <v>25.86532328850938</v>
      </c>
      <c r="BU21">
        <f t="shared" si="129"/>
        <v>17.230822954080285</v>
      </c>
      <c r="BV21">
        <v>25.091256463998953</v>
      </c>
      <c r="BW21">
        <v>17.900750505278992</v>
      </c>
      <c r="BX21">
        <f t="shared" si="130"/>
        <v>0.77406682451042741</v>
      </c>
      <c r="BY21">
        <f t="shared" si="131"/>
        <v>0.6699275511987075</v>
      </c>
      <c r="CC21" s="906">
        <v>0.35998842592592589</v>
      </c>
      <c r="CD21" s="901">
        <f t="shared" si="26"/>
        <v>45305.359988425924</v>
      </c>
      <c r="CE21" s="907" t="s">
        <v>322</v>
      </c>
      <c r="CF21" s="907">
        <v>7.0000000000000001E-3</v>
      </c>
      <c r="CG21" s="907">
        <v>2.1999999999999999E-2</v>
      </c>
      <c r="CH21" s="907">
        <v>2.1999999999999999E-2</v>
      </c>
      <c r="CI21" s="902">
        <v>57</v>
      </c>
      <c r="CJ21" s="902">
        <v>50.374640915055522</v>
      </c>
      <c r="CK21" s="907">
        <f t="shared" si="132"/>
        <v>2289.7564052297967</v>
      </c>
      <c r="CL21" s="237">
        <f t="shared" si="133"/>
        <v>16.028294836608577</v>
      </c>
      <c r="CM21" s="4">
        <f t="shared" si="27"/>
        <v>2.1902017789154575</v>
      </c>
      <c r="CN21" s="4">
        <f t="shared" si="28"/>
        <v>2.3987924245264534</v>
      </c>
      <c r="CO21" s="1">
        <f t="shared" si="29"/>
        <v>18.218496615524035</v>
      </c>
      <c r="CP21" s="1">
        <f t="shared" si="30"/>
        <v>13.629502412082124</v>
      </c>
      <c r="CR21" s="906">
        <v>0.35998842592592589</v>
      </c>
      <c r="CS21" s="901">
        <f t="shared" si="31"/>
        <v>45305.359988425924</v>
      </c>
      <c r="CT21" s="907" t="s">
        <v>322</v>
      </c>
      <c r="CU21" s="907">
        <v>7.0000000000000001E-3</v>
      </c>
      <c r="CV21" s="907">
        <v>2.1999999999999999E-2</v>
      </c>
      <c r="CW21" s="907">
        <v>2.1999999999999999E-2</v>
      </c>
      <c r="CX21" s="902">
        <v>57</v>
      </c>
      <c r="CY21" s="902">
        <v>40.51557001076057</v>
      </c>
      <c r="CZ21" s="907">
        <f t="shared" si="134"/>
        <v>1841.6168186709351</v>
      </c>
      <c r="DA21" s="237">
        <f t="shared" si="135"/>
        <v>12.891317730696546</v>
      </c>
      <c r="DB21" s="4">
        <f t="shared" si="32"/>
        <v>1.7615465222069813</v>
      </c>
      <c r="DC21" s="4">
        <f t="shared" si="33"/>
        <v>1.9293128576552654</v>
      </c>
      <c r="DD21" s="1">
        <f t="shared" si="34"/>
        <v>14.652864252903527</v>
      </c>
      <c r="DE21" s="1">
        <f t="shared" si="35"/>
        <v>10.96200487304128</v>
      </c>
      <c r="DG21">
        <v>14.484344023130449</v>
      </c>
      <c r="DH21">
        <f t="shared" si="136"/>
        <v>18.218496615524035</v>
      </c>
      <c r="DI21">
        <f t="shared" si="137"/>
        <v>10.96200487304128</v>
      </c>
      <c r="DJ21">
        <v>16.463571156725912</v>
      </c>
      <c r="DK21">
        <v>12.316619067287796</v>
      </c>
      <c r="DL21">
        <f t="shared" si="138"/>
        <v>1.7549254587981231</v>
      </c>
      <c r="DM21">
        <f t="shared" si="139"/>
        <v>1.3546141942465155</v>
      </c>
      <c r="DQ21" s="908">
        <v>0.37079861111111106</v>
      </c>
      <c r="DR21" s="904">
        <f t="shared" si="36"/>
        <v>45305.370798611111</v>
      </c>
      <c r="DS21" s="909" t="s">
        <v>323</v>
      </c>
      <c r="DT21" s="909">
        <v>3.0000000000000001E-3</v>
      </c>
      <c r="DU21" s="909">
        <v>2.1000000000000001E-2</v>
      </c>
      <c r="DV21" s="909">
        <v>2.1000000000000001E-2</v>
      </c>
      <c r="DW21" s="905">
        <v>61</v>
      </c>
      <c r="DX21" s="905">
        <v>60.37635008537513</v>
      </c>
      <c r="DY21" s="909">
        <f t="shared" si="140"/>
        <v>2875.0642897797679</v>
      </c>
      <c r="DZ21" s="238">
        <f t="shared" si="141"/>
        <v>8.6251928693393047</v>
      </c>
      <c r="EA21" s="4">
        <f t="shared" si="37"/>
        <v>2.7443795493352328</v>
      </c>
      <c r="EB21" s="4">
        <f t="shared" si="38"/>
        <v>3.0188175042687564</v>
      </c>
      <c r="EC21" s="1">
        <f t="shared" si="39"/>
        <v>11.369572418674537</v>
      </c>
      <c r="ED21" s="1">
        <f t="shared" si="40"/>
        <v>5.6063753650705479</v>
      </c>
      <c r="EF21" s="908">
        <v>0.37079861111111106</v>
      </c>
      <c r="EG21" s="904">
        <f t="shared" si="41"/>
        <v>45305.370798611111</v>
      </c>
      <c r="EH21" s="909" t="s">
        <v>323</v>
      </c>
      <c r="EI21" s="909">
        <v>3.0000000000000001E-3</v>
      </c>
      <c r="EJ21" s="909">
        <v>2.1000000000000001E-2</v>
      </c>
      <c r="EK21" s="909">
        <v>2.1000000000000001E-2</v>
      </c>
      <c r="EL21" s="905">
        <v>61</v>
      </c>
      <c r="EM21" s="905">
        <v>60.248988776303406</v>
      </c>
      <c r="EN21" s="909">
        <f t="shared" si="142"/>
        <v>2868.9994655382575</v>
      </c>
      <c r="EO21" s="238">
        <f t="shared" si="143"/>
        <v>8.6069983966147721</v>
      </c>
      <c r="EP21" s="4">
        <f t="shared" si="42"/>
        <v>2.7385903989228817</v>
      </c>
      <c r="EQ21" s="4">
        <f t="shared" si="43"/>
        <v>3.0124494388151701</v>
      </c>
      <c r="ER21" s="1">
        <f t="shared" si="44"/>
        <v>11.345588795537655</v>
      </c>
      <c r="ES21" s="1">
        <f t="shared" si="45"/>
        <v>5.5945489577996019</v>
      </c>
      <c r="EU21">
        <v>8.7129584863628384</v>
      </c>
      <c r="EV21">
        <f t="shared" si="144"/>
        <v>11.369572418674537</v>
      </c>
      <c r="EW21">
        <f t="shared" si="145"/>
        <v>5.5945489577996019</v>
      </c>
      <c r="EX21">
        <v>11.485263459296469</v>
      </c>
      <c r="EY21">
        <v>5.6634230161358445</v>
      </c>
      <c r="EZ21">
        <f t="shared" si="146"/>
        <v>-0.11569104062193247</v>
      </c>
      <c r="FA21">
        <f t="shared" si="147"/>
        <v>6.8874058336242605E-2</v>
      </c>
      <c r="FE21" s="240">
        <v>0.37440972222222224</v>
      </c>
      <c r="FF21" s="464">
        <f t="shared" si="46"/>
        <v>45305.374409722222</v>
      </c>
      <c r="FG21" s="239" t="s">
        <v>324</v>
      </c>
      <c r="FH21" s="239">
        <v>4.0000000000000001E-3</v>
      </c>
      <c r="FI21" s="239">
        <v>1.6E-2</v>
      </c>
      <c r="FJ21" s="239">
        <v>1.6E-2</v>
      </c>
      <c r="FK21" s="247">
        <v>72.8</v>
      </c>
      <c r="FL21" s="247">
        <v>72.622662858915206</v>
      </c>
      <c r="FM21" s="239">
        <f t="shared" si="148"/>
        <v>4538.9164286822006</v>
      </c>
      <c r="FN21" s="239">
        <f t="shared" si="149"/>
        <v>18.155665714728801</v>
      </c>
      <c r="FO21" s="4">
        <f t="shared" si="47"/>
        <v>4.2719213446420712</v>
      </c>
      <c r="FP21" s="4">
        <f t="shared" si="48"/>
        <v>4.8415108572610146</v>
      </c>
      <c r="FQ21" s="1">
        <f t="shared" si="49"/>
        <v>22.427587059370872</v>
      </c>
      <c r="FR21" s="1">
        <f t="shared" si="50"/>
        <v>13.314154857467788</v>
      </c>
      <c r="FT21" s="240">
        <v>0.37440972222222224</v>
      </c>
      <c r="FU21" s="464">
        <f t="shared" si="51"/>
        <v>45305.374409722222</v>
      </c>
      <c r="FV21" s="239" t="s">
        <v>324</v>
      </c>
      <c r="FW21" s="239">
        <v>4.0000000000000001E-3</v>
      </c>
      <c r="FX21" s="239">
        <v>1.6E-2</v>
      </c>
      <c r="FY21" s="239">
        <v>1.6E-2</v>
      </c>
      <c r="FZ21" s="247">
        <v>72.8</v>
      </c>
      <c r="GA21" s="247">
        <v>67.919017335295592</v>
      </c>
      <c r="GB21" s="239">
        <f t="shared" si="150"/>
        <v>4244.9385834559744</v>
      </c>
      <c r="GC21" s="239">
        <f t="shared" si="151"/>
        <v>16.979754333823898</v>
      </c>
      <c r="GD21" s="4">
        <f t="shared" si="52"/>
        <v>3.995236313840917</v>
      </c>
      <c r="GE21" s="4">
        <f t="shared" si="53"/>
        <v>4.5279344890197066</v>
      </c>
      <c r="GF21" s="1">
        <f t="shared" si="54"/>
        <v>20.974990647664814</v>
      </c>
      <c r="GG21" s="1">
        <f t="shared" si="55"/>
        <v>12.451819844804191</v>
      </c>
      <c r="GI21">
        <v>17.802286333355262</v>
      </c>
      <c r="GJ21">
        <f t="shared" si="152"/>
        <v>22.427587059370872</v>
      </c>
      <c r="GK21">
        <f t="shared" si="153"/>
        <v>12.451819844804191</v>
      </c>
      <c r="GL21">
        <v>21.991059588262381</v>
      </c>
      <c r="GM21">
        <v>13.055009977793858</v>
      </c>
      <c r="GN21">
        <f t="shared" si="154"/>
        <v>0.43652747110849077</v>
      </c>
      <c r="GO21">
        <f t="shared" si="155"/>
        <v>0.60319013298966695</v>
      </c>
      <c r="GS21" s="184">
        <v>0.3825810185185185</v>
      </c>
      <c r="GT21" s="464">
        <f t="shared" si="56"/>
        <v>45305.382581018515</v>
      </c>
      <c r="GU21" s="141" t="s">
        <v>325</v>
      </c>
      <c r="GV21" s="141">
        <v>7.0000000000000001E-3</v>
      </c>
      <c r="GW21" s="141">
        <v>2.9000000000000001E-2</v>
      </c>
      <c r="GX21" s="141">
        <v>2.9000000000000001E-2</v>
      </c>
      <c r="GY21" s="249">
        <v>41.4</v>
      </c>
      <c r="GZ21" s="249">
        <v>39.612082379984948</v>
      </c>
      <c r="HA21" s="141">
        <f t="shared" si="156"/>
        <v>1365.9338751718947</v>
      </c>
      <c r="HB21" s="141">
        <f t="shared" si="157"/>
        <v>9.5615371262032625</v>
      </c>
      <c r="HC21" s="4">
        <f t="shared" si="57"/>
        <v>1.3204027459994983</v>
      </c>
      <c r="HD21" s="4">
        <f t="shared" si="58"/>
        <v>1.4147172278566051</v>
      </c>
      <c r="HE21" s="1">
        <f t="shared" si="59"/>
        <v>10.881939872202761</v>
      </c>
      <c r="HF21" s="1">
        <f t="shared" si="60"/>
        <v>8.1468198983466564</v>
      </c>
      <c r="HH21" s="184">
        <v>0.3825810185185185</v>
      </c>
      <c r="HI21" s="464">
        <f t="shared" si="61"/>
        <v>45305.382581018515</v>
      </c>
      <c r="HJ21" s="141" t="s">
        <v>325</v>
      </c>
      <c r="HK21" s="141">
        <v>7.0000000000000001E-3</v>
      </c>
      <c r="HL21" s="141">
        <v>2.9000000000000001E-2</v>
      </c>
      <c r="HM21" s="141">
        <v>2.9000000000000001E-2</v>
      </c>
      <c r="HN21" s="249">
        <v>41.4</v>
      </c>
      <c r="HO21" s="249">
        <v>34.200469392124624</v>
      </c>
      <c r="HP21" s="141">
        <f t="shared" si="158"/>
        <v>1179.3265307629181</v>
      </c>
      <c r="HQ21" s="141">
        <f t="shared" si="159"/>
        <v>8.2552857153404275</v>
      </c>
      <c r="HR21" s="4">
        <f t="shared" si="62"/>
        <v>1.140015646404154</v>
      </c>
      <c r="HS21" s="4">
        <f t="shared" si="63"/>
        <v>1.2214453354330224</v>
      </c>
      <c r="HT21" s="1">
        <f t="shared" si="64"/>
        <v>9.3953013617445809</v>
      </c>
      <c r="HU21" s="1">
        <f t="shared" si="65"/>
        <v>7.0338403799074047</v>
      </c>
      <c r="HW21">
        <v>9.0568274718352111</v>
      </c>
      <c r="HX21">
        <f t="shared" si="160"/>
        <v>10.881939872202761</v>
      </c>
      <c r="HY21">
        <f t="shared" si="161"/>
        <v>7.0338403799074047</v>
      </c>
      <c r="HZ21">
        <v>10.307532217945788</v>
      </c>
      <c r="IA21">
        <v>7.7167866724310219</v>
      </c>
      <c r="IB21">
        <f t="shared" si="162"/>
        <v>0.57440765425697293</v>
      </c>
      <c r="IC21">
        <f t="shared" si="163"/>
        <v>0.68294629252361716</v>
      </c>
      <c r="IG21" s="185">
        <v>0.42887731481481484</v>
      </c>
      <c r="IH21" s="464">
        <f t="shared" si="66"/>
        <v>45305.428877314815</v>
      </c>
      <c r="II21" s="142" t="s">
        <v>326</v>
      </c>
      <c r="IJ21" s="142">
        <v>4.0000000000000001E-3</v>
      </c>
      <c r="IK21" s="142">
        <v>3.9E-2</v>
      </c>
      <c r="IL21" s="142">
        <v>3.9E-2</v>
      </c>
      <c r="IM21" s="274">
        <v>49.6</v>
      </c>
      <c r="IN21" s="274">
        <v>49.54894026161945</v>
      </c>
      <c r="IO21" s="142">
        <f t="shared" si="164"/>
        <v>1270.4856477338321</v>
      </c>
      <c r="IP21" s="142">
        <f t="shared" si="165"/>
        <v>5.0819425909353289</v>
      </c>
      <c r="IQ21" s="4">
        <f t="shared" si="67"/>
        <v>1.2387235065404862</v>
      </c>
      <c r="IR21" s="4">
        <f t="shared" si="68"/>
        <v>1.3039194805689329</v>
      </c>
      <c r="IS21" s="1">
        <f t="shared" si="69"/>
        <v>6.3206660974758151</v>
      </c>
      <c r="IT21" s="1">
        <f t="shared" si="70"/>
        <v>3.7780231103663962</v>
      </c>
      <c r="IV21" s="185">
        <v>0.42887731481481484</v>
      </c>
      <c r="IW21" s="464">
        <f t="shared" si="71"/>
        <v>45305.428877314815</v>
      </c>
      <c r="IX21" s="142" t="s">
        <v>326</v>
      </c>
      <c r="IY21" s="142">
        <v>4.0000000000000001E-3</v>
      </c>
      <c r="IZ21" s="142">
        <v>3.9E-2</v>
      </c>
      <c r="JA21" s="142">
        <v>3.9E-2</v>
      </c>
      <c r="JB21" s="274">
        <v>49.6</v>
      </c>
      <c r="JC21" s="274">
        <v>47.976480537683486</v>
      </c>
      <c r="JD21" s="142">
        <f t="shared" si="166"/>
        <v>1230.1661676329099</v>
      </c>
      <c r="JE21" s="142">
        <f t="shared" si="167"/>
        <v>4.9206646705316395</v>
      </c>
      <c r="JF21" s="4">
        <f t="shared" si="72"/>
        <v>1.1994120134420871</v>
      </c>
      <c r="JG21" s="4">
        <f t="shared" si="73"/>
        <v>1.2625389615179865</v>
      </c>
      <c r="JH21" s="1">
        <f t="shared" si="74"/>
        <v>6.1200766839737266</v>
      </c>
      <c r="JI21" s="1">
        <f t="shared" si="75"/>
        <v>3.6581257090136532</v>
      </c>
      <c r="JK21">
        <v>5.0678212333692905</v>
      </c>
      <c r="JL21">
        <f t="shared" si="168"/>
        <v>6.3206660974758151</v>
      </c>
      <c r="JM21">
        <f t="shared" si="169"/>
        <v>3.6581257090136532</v>
      </c>
      <c r="JN21">
        <v>6.3031026590030548</v>
      </c>
      <c r="JO21">
        <v>3.7675249958600645</v>
      </c>
      <c r="JP21">
        <f t="shared" si="170"/>
        <v>1.7563438472760318E-2</v>
      </c>
      <c r="JQ21">
        <f t="shared" si="171"/>
        <v>0.10939928684641131</v>
      </c>
      <c r="JU21" s="281">
        <v>0.51451388888888883</v>
      </c>
      <c r="JV21" s="464">
        <f t="shared" si="76"/>
        <v>45305.514513888891</v>
      </c>
      <c r="JW21" s="282" t="s">
        <v>327</v>
      </c>
      <c r="JX21" s="282">
        <v>8.9999999999999993E-3</v>
      </c>
      <c r="JY21" s="282">
        <v>6.4000000000000001E-2</v>
      </c>
      <c r="JZ21" s="282">
        <v>6.4000000000000001E-2</v>
      </c>
      <c r="KA21" s="282">
        <v>33.4</v>
      </c>
      <c r="KB21" s="282">
        <v>24.387420039133133</v>
      </c>
      <c r="KC21" s="282">
        <f t="shared" si="77"/>
        <v>381.05343811145519</v>
      </c>
      <c r="KD21" s="282">
        <f t="shared" si="78"/>
        <v>3.4294809430030964</v>
      </c>
      <c r="KE21" s="4">
        <f t="shared" si="79"/>
        <v>0.37519107752512509</v>
      </c>
      <c r="KF21" s="4">
        <f t="shared" si="80"/>
        <v>0.3871019053830656</v>
      </c>
      <c r="KG21" s="1">
        <f t="shared" si="81"/>
        <v>3.8046720205282214</v>
      </c>
      <c r="KH21" s="1">
        <f t="shared" si="82"/>
        <v>3.0423790376200306</v>
      </c>
      <c r="KJ21" s="281">
        <v>0.51451388888888883</v>
      </c>
      <c r="KK21" s="464">
        <f t="shared" si="83"/>
        <v>45305.514513888891</v>
      </c>
      <c r="KL21" s="282" t="s">
        <v>327</v>
      </c>
      <c r="KM21" s="282">
        <v>8.9999999999999993E-3</v>
      </c>
      <c r="KN21" s="282">
        <v>6.4000000000000001E-2</v>
      </c>
      <c r="KO21" s="282">
        <v>6.4000000000000001E-2</v>
      </c>
      <c r="KP21" s="282">
        <v>33.4</v>
      </c>
      <c r="KQ21" s="282">
        <v>29.268643113465039</v>
      </c>
      <c r="KR21" s="282">
        <f t="shared" si="84"/>
        <v>457.32254864789121</v>
      </c>
      <c r="KS21" s="282">
        <f t="shared" si="85"/>
        <v>4.115902937831021</v>
      </c>
      <c r="KT21" s="4">
        <f t="shared" si="86"/>
        <v>0.45028681713023133</v>
      </c>
      <c r="KU21" s="4">
        <f t="shared" si="87"/>
        <v>0.4645816367216673</v>
      </c>
      <c r="KV21" s="1">
        <f t="shared" si="88"/>
        <v>4.5661897549612522</v>
      </c>
      <c r="KW21" s="1">
        <f t="shared" si="89"/>
        <v>3.6513213011093537</v>
      </c>
      <c r="KY21">
        <v>3.7998516954548305</v>
      </c>
      <c r="KZ21">
        <f t="shared" si="172"/>
        <v>4.5661897549612522</v>
      </c>
      <c r="LA21">
        <f t="shared" si="173"/>
        <v>3.0423790376200306</v>
      </c>
      <c r="LB21">
        <v>4.215561966410573</v>
      </c>
      <c r="LC21">
        <v>3.370944273040176</v>
      </c>
      <c r="LD21">
        <f t="shared" si="174"/>
        <v>0.35062778855067922</v>
      </c>
      <c r="LE21">
        <f t="shared" si="175"/>
        <v>0.32856523542014537</v>
      </c>
      <c r="LI21" s="187">
        <v>0.51451388888888883</v>
      </c>
      <c r="LJ21" s="464">
        <f t="shared" si="90"/>
        <v>45305.514513888891</v>
      </c>
      <c r="LK21" s="144" t="s">
        <v>328</v>
      </c>
      <c r="LL21" s="144">
        <v>1.4999999999999999E-2</v>
      </c>
      <c r="LM21" s="144">
        <v>0.123</v>
      </c>
      <c r="LN21" s="144">
        <v>0.123</v>
      </c>
      <c r="LO21" s="144">
        <v>80</v>
      </c>
      <c r="LP21" s="144">
        <v>64.966682151344514</v>
      </c>
      <c r="LQ21" s="144">
        <f t="shared" si="176"/>
        <v>528.18440773450823</v>
      </c>
      <c r="LR21" s="144">
        <f t="shared" si="177"/>
        <v>7.9227661160176233</v>
      </c>
      <c r="LS21" s="4">
        <f t="shared" si="91"/>
        <v>0.52392485605922989</v>
      </c>
      <c r="LT21" s="4">
        <f t="shared" si="92"/>
        <v>0.53251378812577466</v>
      </c>
      <c r="LU21" s="1">
        <f t="shared" si="93"/>
        <v>8.446690972076853</v>
      </c>
      <c r="LV21" s="1">
        <f t="shared" si="94"/>
        <v>7.390252327891849</v>
      </c>
      <c r="LX21" s="187">
        <v>0.51451388888888883</v>
      </c>
      <c r="LY21" s="464">
        <f t="shared" si="95"/>
        <v>45305.514513888891</v>
      </c>
      <c r="LZ21" s="144" t="s">
        <v>328</v>
      </c>
      <c r="MA21" s="144">
        <v>1.4999999999999999E-2</v>
      </c>
      <c r="MB21" s="144">
        <v>0.123</v>
      </c>
      <c r="MC21" s="144">
        <v>0.123</v>
      </c>
      <c r="MD21" s="229">
        <v>80</v>
      </c>
      <c r="ME21" s="144">
        <v>74.122290469746986</v>
      </c>
      <c r="MF21" s="144">
        <f t="shared" si="178"/>
        <v>602.62024772152017</v>
      </c>
      <c r="MG21" s="144">
        <f t="shared" si="179"/>
        <v>9.0393037158228022</v>
      </c>
      <c r="MH21" s="4">
        <f t="shared" si="96"/>
        <v>0.59776040701408861</v>
      </c>
      <c r="MI21" s="4">
        <f t="shared" si="97"/>
        <v>0.60755975794874573</v>
      </c>
      <c r="MJ21" s="1">
        <f t="shared" si="98"/>
        <v>9.6370641228368914</v>
      </c>
      <c r="MK21" s="1">
        <f t="shared" si="99"/>
        <v>8.4317439578740565</v>
      </c>
      <c r="MM21">
        <v>8.5328751916038605</v>
      </c>
      <c r="MN21">
        <f t="shared" si="180"/>
        <v>9.6370641228368914</v>
      </c>
      <c r="MO21">
        <f t="shared" si="181"/>
        <v>7.390252327891849</v>
      </c>
      <c r="MP21">
        <v>9.0971459704034707</v>
      </c>
      <c r="MQ21">
        <v>7.9593540721681908</v>
      </c>
      <c r="MR21">
        <f t="shared" si="182"/>
        <v>0.53991815243342067</v>
      </c>
      <c r="MS21">
        <f t="shared" si="183"/>
        <v>0.56910174427634175</v>
      </c>
      <c r="MW21" s="188">
        <v>0.5372569444444445</v>
      </c>
      <c r="MX21" s="464">
        <f t="shared" si="100"/>
        <v>45305.537256944444</v>
      </c>
      <c r="MY21" s="145" t="s">
        <v>329</v>
      </c>
      <c r="MZ21" s="145">
        <v>4.0000000000000001E-3</v>
      </c>
      <c r="NA21" s="145">
        <v>2.7E-2</v>
      </c>
      <c r="NB21" s="145">
        <v>2.7E-2</v>
      </c>
      <c r="NC21" s="145">
        <v>20.6</v>
      </c>
      <c r="ND21" s="145">
        <v>15.356805593466959</v>
      </c>
      <c r="NE21" s="145">
        <f t="shared" si="101"/>
        <v>568.77057753581335</v>
      </c>
      <c r="NF21" s="145">
        <f t="shared" si="184"/>
        <v>2.2750823101432536</v>
      </c>
      <c r="NG21" s="4">
        <f t="shared" si="102"/>
        <v>0.54845734262381995</v>
      </c>
      <c r="NH21" s="4">
        <f t="shared" si="103"/>
        <v>0.59064636897949852</v>
      </c>
      <c r="NI21" s="1">
        <f t="shared" si="104"/>
        <v>2.8235396527670735</v>
      </c>
      <c r="NJ21" s="1">
        <f t="shared" si="105"/>
        <v>1.6844359411637551</v>
      </c>
      <c r="NL21" s="188">
        <v>0.5372569444444445</v>
      </c>
      <c r="NM21" s="464">
        <f t="shared" si="106"/>
        <v>45305.537256944444</v>
      </c>
      <c r="NN21" s="145" t="s">
        <v>329</v>
      </c>
      <c r="NO21" s="145">
        <v>4.0000000000000001E-3</v>
      </c>
      <c r="NP21" s="145">
        <v>2.7E-2</v>
      </c>
      <c r="NQ21" s="145">
        <v>2.7E-2</v>
      </c>
      <c r="NR21" s="145">
        <v>20.6</v>
      </c>
      <c r="NS21" s="145">
        <v>18.069210972335132</v>
      </c>
      <c r="NT21" s="145">
        <f t="shared" si="107"/>
        <v>669.23003601241226</v>
      </c>
      <c r="NU21" s="145">
        <f t="shared" si="185"/>
        <v>2.6769201440496491</v>
      </c>
      <c r="NV21" s="4">
        <f t="shared" si="108"/>
        <v>0.64532896329768319</v>
      </c>
      <c r="NW21" s="4">
        <f t="shared" si="109"/>
        <v>0.69496965278212042</v>
      </c>
      <c r="NX21" s="1">
        <f t="shared" si="110"/>
        <v>3.3222491073473321</v>
      </c>
      <c r="NY21" s="1">
        <f t="shared" si="111"/>
        <v>1.9819504912675288</v>
      </c>
      <c r="OA21">
        <v>2.4690000124628027</v>
      </c>
      <c r="OB21">
        <f t="shared" si="186"/>
        <v>3.3222491073473321</v>
      </c>
      <c r="OC21">
        <f t="shared" si="187"/>
        <v>1.6844359411637551</v>
      </c>
      <c r="OD21">
        <v>3.0642053726100853</v>
      </c>
      <c r="OE21">
        <v>1.8280096246118829</v>
      </c>
      <c r="OF21">
        <f t="shared" si="188"/>
        <v>0.25804373473724684</v>
      </c>
      <c r="OG21">
        <f t="shared" si="189"/>
        <v>0.14357368344812782</v>
      </c>
      <c r="OK21" s="189">
        <v>0.55590277777777775</v>
      </c>
      <c r="OL21" s="464">
        <f t="shared" si="112"/>
        <v>45305.555902777778</v>
      </c>
      <c r="OM21" s="139" t="s">
        <v>330</v>
      </c>
      <c r="ON21" s="139">
        <v>4.0000000000000001E-3</v>
      </c>
      <c r="OO21" s="139">
        <v>4.0000000000000001E-3</v>
      </c>
      <c r="OP21" s="139">
        <v>4.0000000000000001E-3</v>
      </c>
      <c r="OQ21" s="139">
        <v>5.5</v>
      </c>
      <c r="OR21" s="139">
        <v>4.3043448626882768</v>
      </c>
      <c r="OS21" s="139">
        <f t="shared" si="190"/>
        <v>1076.0862156720691</v>
      </c>
      <c r="OT21" s="139">
        <f t="shared" si="191"/>
        <v>4.3043448626882768</v>
      </c>
      <c r="OU21" s="139">
        <f t="shared" si="113"/>
        <v>0.86086897253765526</v>
      </c>
      <c r="OV21" s="139">
        <f t="shared" si="114"/>
        <v>1.4347816208960922</v>
      </c>
      <c r="OW21" s="1">
        <f t="shared" si="115"/>
        <v>5.1652138352259325</v>
      </c>
      <c r="OX21" s="1">
        <f t="shared" si="116"/>
        <v>2.8695632417921848</v>
      </c>
      <c r="OZ21" s="189">
        <v>0.55590277777777775</v>
      </c>
      <c r="PA21" s="464">
        <f t="shared" si="117"/>
        <v>45305.555902777778</v>
      </c>
      <c r="PB21" s="139" t="s">
        <v>330</v>
      </c>
      <c r="PC21" s="139">
        <v>4.0000000000000001E-3</v>
      </c>
      <c r="PD21" s="139">
        <v>4.0000000000000001E-3</v>
      </c>
      <c r="PE21" s="139">
        <v>4.0000000000000001E-3</v>
      </c>
      <c r="PF21" s="139">
        <v>5.5</v>
      </c>
      <c r="PG21" s="139">
        <v>4.9559236172715044</v>
      </c>
      <c r="PH21" s="139">
        <f t="shared" si="192"/>
        <v>1238.9809043178761</v>
      </c>
      <c r="PI21" s="139">
        <f t="shared" si="193"/>
        <v>4.9559236172715044</v>
      </c>
      <c r="PJ21" s="139">
        <f t="shared" si="118"/>
        <v>0.99118472345430086</v>
      </c>
      <c r="PK21" s="139">
        <f t="shared" si="119"/>
        <v>1.6519745390905014</v>
      </c>
      <c r="PL21" s="1">
        <f t="shared" si="120"/>
        <v>5.947108340725805</v>
      </c>
      <c r="PM21" s="1">
        <f t="shared" si="121"/>
        <v>3.3039490781810033</v>
      </c>
      <c r="PO21">
        <v>4.6126881236998321</v>
      </c>
      <c r="PP21">
        <f t="shared" si="194"/>
        <v>5.947108340725805</v>
      </c>
      <c r="PQ21">
        <f t="shared" si="195"/>
        <v>2.8695632417921848</v>
      </c>
      <c r="PR21">
        <v>5.5352257484397986</v>
      </c>
      <c r="PS21">
        <v>3.0751254157998882</v>
      </c>
      <c r="PT21">
        <f t="shared" si="196"/>
        <v>0.41188259228600632</v>
      </c>
      <c r="PU21">
        <f t="shared" si="197"/>
        <v>0.20556217400770338</v>
      </c>
    </row>
    <row r="22" spans="1:443" x14ac:dyDescent="0.25">
      <c r="A22" s="233">
        <v>0.34538194444444442</v>
      </c>
      <c r="B22" s="464">
        <f t="shared" si="0"/>
        <v>45305.345381944448</v>
      </c>
      <c r="C22" s="234" t="s">
        <v>311</v>
      </c>
      <c r="D22" s="234">
        <v>1.2E-2</v>
      </c>
      <c r="E22" s="234">
        <v>0.06</v>
      </c>
      <c r="F22" s="234">
        <v>0.06</v>
      </c>
      <c r="G22" s="252">
        <v>176.3</v>
      </c>
      <c r="H22" s="254">
        <v>172.12098605524426</v>
      </c>
      <c r="I22" s="234">
        <f t="shared" si="1"/>
        <v>2868.6831009207376</v>
      </c>
      <c r="J22" s="234">
        <f t="shared" si="2"/>
        <v>34.424197211048849</v>
      </c>
      <c r="K22" s="4">
        <f t="shared" si="3"/>
        <v>2.8216555091023654</v>
      </c>
      <c r="L22" s="4">
        <f t="shared" si="4"/>
        <v>2.9173048483939708</v>
      </c>
      <c r="M22" s="1">
        <f t="shared" si="5"/>
        <v>37.245852720151213</v>
      </c>
      <c r="N22" s="1">
        <f t="shared" si="6"/>
        <v>31.506892362654877</v>
      </c>
      <c r="P22" s="233">
        <v>0.34538194444444442</v>
      </c>
      <c r="Q22" s="464">
        <f t="shared" si="7"/>
        <v>45305.345381944448</v>
      </c>
      <c r="R22" s="234" t="s">
        <v>311</v>
      </c>
      <c r="S22" s="234">
        <v>1.2E-2</v>
      </c>
      <c r="T22" s="234">
        <v>0.06</v>
      </c>
      <c r="U22" s="234">
        <v>0.06</v>
      </c>
      <c r="V22" s="252">
        <v>176.3</v>
      </c>
      <c r="W22" s="254">
        <v>155.08204339638451</v>
      </c>
      <c r="X22" s="234">
        <f t="shared" si="8"/>
        <v>2584.7007232730753</v>
      </c>
      <c r="Y22" s="234">
        <f t="shared" si="9"/>
        <v>31.016408679276903</v>
      </c>
      <c r="Z22" s="4">
        <f t="shared" si="10"/>
        <v>2.5423285802685989</v>
      </c>
      <c r="AA22" s="4">
        <f t="shared" si="11"/>
        <v>2.6285092101082124</v>
      </c>
      <c r="AB22" s="1">
        <f t="shared" si="12"/>
        <v>33.558737259545502</v>
      </c>
      <c r="AC22" s="1">
        <f t="shared" si="13"/>
        <v>28.387899469168691</v>
      </c>
      <c r="AE22">
        <v>33.133561808911132</v>
      </c>
      <c r="AF22">
        <f t="shared" si="14"/>
        <v>37.245852720151213</v>
      </c>
      <c r="AG22">
        <f t="shared" si="15"/>
        <v>28.387899469168691</v>
      </c>
      <c r="AH22">
        <v>35.849427530953029</v>
      </c>
      <c r="AI22">
        <v>30.325632842054258</v>
      </c>
      <c r="AJ22">
        <f t="shared" si="122"/>
        <v>1.3964251891981831</v>
      </c>
      <c r="AK22">
        <f t="shared" si="123"/>
        <v>1.9377333728855675</v>
      </c>
      <c r="AO22" s="261">
        <v>0.34751157407407413</v>
      </c>
      <c r="AP22" s="464">
        <f t="shared" si="16"/>
        <v>45305.347511574073</v>
      </c>
      <c r="AQ22" s="236" t="s">
        <v>321</v>
      </c>
      <c r="AR22" s="236">
        <v>5.0000000000000001E-3</v>
      </c>
      <c r="AS22" s="236">
        <v>5.2999999999999999E-2</v>
      </c>
      <c r="AT22" s="236">
        <v>5.2999999999999999E-2</v>
      </c>
      <c r="AU22" s="241">
        <v>197.2</v>
      </c>
      <c r="AV22" s="241">
        <v>196.35691048199956</v>
      </c>
      <c r="AW22" s="236">
        <f t="shared" si="17"/>
        <v>3704.8473675848977</v>
      </c>
      <c r="AX22" s="236">
        <f t="shared" si="18"/>
        <v>18.524236837924487</v>
      </c>
      <c r="AY22" s="4">
        <f t="shared" si="19"/>
        <v>3.636239082999992</v>
      </c>
      <c r="AZ22" s="4">
        <f t="shared" si="20"/>
        <v>3.7760944323461461</v>
      </c>
      <c r="BA22" s="1">
        <f t="shared" si="124"/>
        <v>22.16047592092448</v>
      </c>
      <c r="BB22" s="1">
        <f t="shared" si="125"/>
        <v>14.748142405578342</v>
      </c>
      <c r="BD22" s="261">
        <v>0.34751157407407413</v>
      </c>
      <c r="BE22" s="464">
        <f t="shared" si="21"/>
        <v>45305.347511574073</v>
      </c>
      <c r="BF22" s="236" t="s">
        <v>321</v>
      </c>
      <c r="BG22" s="236">
        <v>5.0000000000000001E-3</v>
      </c>
      <c r="BH22" s="236">
        <v>5.2999999999999999E-2</v>
      </c>
      <c r="BI22" s="236">
        <v>5.2999999999999999E-2</v>
      </c>
      <c r="BJ22" s="241">
        <v>197.2</v>
      </c>
      <c r="BK22" s="241">
        <v>183.35192301716319</v>
      </c>
      <c r="BL22" s="236">
        <f t="shared" si="22"/>
        <v>3459.4702456068526</v>
      </c>
      <c r="BM22" s="236">
        <f t="shared" si="23"/>
        <v>17.297351228034263</v>
      </c>
      <c r="BN22" s="4">
        <f t="shared" si="24"/>
        <v>3.3954059817993185</v>
      </c>
      <c r="BO22" s="4">
        <f t="shared" si="25"/>
        <v>3.5259985195608308</v>
      </c>
      <c r="BP22" s="1">
        <f t="shared" si="126"/>
        <v>20.69275720983358</v>
      </c>
      <c r="BQ22" s="1">
        <f t="shared" si="127"/>
        <v>13.771352708473431</v>
      </c>
      <c r="BS22">
        <v>17.969865372094741</v>
      </c>
      <c r="BT22">
        <f t="shared" si="128"/>
        <v>22.16047592092448</v>
      </c>
      <c r="BU22">
        <f t="shared" si="129"/>
        <v>13.771352708473431</v>
      </c>
      <c r="BV22">
        <v>21.497283389580005</v>
      </c>
      <c r="BW22">
        <v>14.306777430860045</v>
      </c>
      <c r="BX22">
        <f t="shared" si="130"/>
        <v>0.66319253134447465</v>
      </c>
      <c r="BY22">
        <f t="shared" si="131"/>
        <v>0.53542472238661354</v>
      </c>
      <c r="CC22" s="906">
        <v>0.36215277777777777</v>
      </c>
      <c r="CD22" s="901">
        <f t="shared" si="26"/>
        <v>45305.36215277778</v>
      </c>
      <c r="CE22" s="907" t="s">
        <v>322</v>
      </c>
      <c r="CF22" s="907">
        <v>6.0000000000000001E-3</v>
      </c>
      <c r="CG22" s="907">
        <v>2.1999999999999999E-2</v>
      </c>
      <c r="CH22" s="907">
        <v>2.1999999999999999E-2</v>
      </c>
      <c r="CI22" s="902">
        <v>57</v>
      </c>
      <c r="CJ22" s="902">
        <v>50.374640915055522</v>
      </c>
      <c r="CK22" s="907">
        <f t="shared" si="132"/>
        <v>2289.7564052297967</v>
      </c>
      <c r="CL22" s="237">
        <f t="shared" si="133"/>
        <v>13.73853843137878</v>
      </c>
      <c r="CM22" s="4">
        <f t="shared" si="27"/>
        <v>2.1902017789154575</v>
      </c>
      <c r="CN22" s="4">
        <f t="shared" si="28"/>
        <v>2.3987924245264534</v>
      </c>
      <c r="CO22" s="1">
        <f t="shared" si="29"/>
        <v>15.928740210294237</v>
      </c>
      <c r="CP22" s="1">
        <f t="shared" si="30"/>
        <v>11.339746006852327</v>
      </c>
      <c r="CR22" s="906">
        <v>0.36215277777777777</v>
      </c>
      <c r="CS22" s="901">
        <f t="shared" si="31"/>
        <v>45305.36215277778</v>
      </c>
      <c r="CT22" s="907" t="s">
        <v>322</v>
      </c>
      <c r="CU22" s="907">
        <v>6.0000000000000001E-3</v>
      </c>
      <c r="CV22" s="907">
        <v>2.1999999999999999E-2</v>
      </c>
      <c r="CW22" s="907">
        <v>2.1999999999999999E-2</v>
      </c>
      <c r="CX22" s="902">
        <v>57</v>
      </c>
      <c r="CY22" s="902">
        <v>40.51557001076057</v>
      </c>
      <c r="CZ22" s="907">
        <f t="shared" si="134"/>
        <v>1841.6168186709351</v>
      </c>
      <c r="DA22" s="237">
        <f t="shared" si="135"/>
        <v>11.04970091202561</v>
      </c>
      <c r="DB22" s="4">
        <f t="shared" si="32"/>
        <v>1.7615465222069813</v>
      </c>
      <c r="DC22" s="4">
        <f t="shared" si="33"/>
        <v>1.9293128576552654</v>
      </c>
      <c r="DD22" s="1">
        <f t="shared" si="34"/>
        <v>12.811247434232591</v>
      </c>
      <c r="DE22" s="1">
        <f t="shared" si="35"/>
        <v>9.1203880543703448</v>
      </c>
      <c r="DG22">
        <v>12.415152019826099</v>
      </c>
      <c r="DH22">
        <f t="shared" si="136"/>
        <v>15.928740210294237</v>
      </c>
      <c r="DI22">
        <f t="shared" si="137"/>
        <v>9.1203880543703448</v>
      </c>
      <c r="DJ22">
        <v>14.394379153421564</v>
      </c>
      <c r="DK22">
        <v>10.247427063983446</v>
      </c>
      <c r="DL22">
        <f t="shared" si="138"/>
        <v>1.5343610568726724</v>
      </c>
      <c r="DM22">
        <f t="shared" si="139"/>
        <v>1.1270390096131013</v>
      </c>
      <c r="DQ22" s="908">
        <v>0.37260416666666668</v>
      </c>
      <c r="DR22" s="904">
        <f t="shared" si="36"/>
        <v>45305.372604166667</v>
      </c>
      <c r="DS22" s="909" t="s">
        <v>323</v>
      </c>
      <c r="DT22" s="909">
        <v>4.0000000000000001E-3</v>
      </c>
      <c r="DU22" s="909">
        <v>2.1000000000000001E-2</v>
      </c>
      <c r="DV22" s="909">
        <v>2.1000000000000001E-2</v>
      </c>
      <c r="DW22" s="905">
        <v>61</v>
      </c>
      <c r="DX22" s="905">
        <v>60.37635008537513</v>
      </c>
      <c r="DY22" s="909">
        <f t="shared" si="140"/>
        <v>2875.0642897797679</v>
      </c>
      <c r="DZ22" s="238">
        <f t="shared" si="141"/>
        <v>11.500257159119071</v>
      </c>
      <c r="EA22" s="4">
        <f t="shared" si="37"/>
        <v>2.7443795493352328</v>
      </c>
      <c r="EB22" s="4">
        <f t="shared" si="38"/>
        <v>3.0188175042687564</v>
      </c>
      <c r="EC22" s="1">
        <f t="shared" si="39"/>
        <v>14.244636708454305</v>
      </c>
      <c r="ED22" s="1">
        <f t="shared" si="40"/>
        <v>8.4814396548503144</v>
      </c>
      <c r="EF22" s="908">
        <v>0.37260416666666668</v>
      </c>
      <c r="EG22" s="904">
        <f t="shared" si="41"/>
        <v>45305.372604166667</v>
      </c>
      <c r="EH22" s="909" t="s">
        <v>323</v>
      </c>
      <c r="EI22" s="909">
        <v>4.0000000000000001E-3</v>
      </c>
      <c r="EJ22" s="909">
        <v>2.1000000000000001E-2</v>
      </c>
      <c r="EK22" s="909">
        <v>2.1000000000000001E-2</v>
      </c>
      <c r="EL22" s="905">
        <v>61</v>
      </c>
      <c r="EM22" s="905">
        <v>60.248988776303406</v>
      </c>
      <c r="EN22" s="909">
        <f t="shared" si="142"/>
        <v>2868.9994655382575</v>
      </c>
      <c r="EO22" s="238">
        <f t="shared" si="143"/>
        <v>11.475997862153029</v>
      </c>
      <c r="EP22" s="4">
        <f t="shared" si="42"/>
        <v>2.7385903989228817</v>
      </c>
      <c r="EQ22" s="4">
        <f t="shared" si="43"/>
        <v>3.0124494388151701</v>
      </c>
      <c r="ER22" s="1">
        <f t="shared" si="44"/>
        <v>14.21458826107591</v>
      </c>
      <c r="ES22" s="1">
        <f t="shared" si="45"/>
        <v>8.4635484233378584</v>
      </c>
      <c r="EU22">
        <v>11.617277981817118</v>
      </c>
      <c r="EV22">
        <f t="shared" si="144"/>
        <v>14.244636708454305</v>
      </c>
      <c r="EW22">
        <f t="shared" si="145"/>
        <v>8.4635484233378584</v>
      </c>
      <c r="EX22">
        <v>14.389582954750749</v>
      </c>
      <c r="EY22">
        <v>8.567742511590124</v>
      </c>
      <c r="EZ22">
        <f t="shared" si="146"/>
        <v>-0.1449462462964437</v>
      </c>
      <c r="FA22">
        <f t="shared" si="147"/>
        <v>0.10419408825226562</v>
      </c>
      <c r="FE22" s="240">
        <v>0.37778935185185186</v>
      </c>
      <c r="FF22" s="464">
        <f t="shared" si="46"/>
        <v>45305.377789351849</v>
      </c>
      <c r="FG22" s="239" t="s">
        <v>324</v>
      </c>
      <c r="FH22" s="239">
        <v>4.0000000000000001E-3</v>
      </c>
      <c r="FI22" s="239">
        <v>1.6E-2</v>
      </c>
      <c r="FJ22" s="239">
        <v>1.6E-2</v>
      </c>
      <c r="FK22" s="247">
        <v>72.8</v>
      </c>
      <c r="FL22" s="247">
        <v>72.622662858915206</v>
      </c>
      <c r="FM22" s="239">
        <f t="shared" si="148"/>
        <v>4538.9164286822006</v>
      </c>
      <c r="FN22" s="239">
        <f t="shared" si="149"/>
        <v>18.155665714728801</v>
      </c>
      <c r="FO22" s="4">
        <f t="shared" si="47"/>
        <v>4.2719213446420712</v>
      </c>
      <c r="FP22" s="4">
        <f t="shared" si="48"/>
        <v>4.8415108572610146</v>
      </c>
      <c r="FQ22" s="1">
        <f t="shared" si="49"/>
        <v>22.427587059370872</v>
      </c>
      <c r="FR22" s="1">
        <f t="shared" si="50"/>
        <v>13.314154857467788</v>
      </c>
      <c r="FT22" s="240">
        <v>0.37778935185185186</v>
      </c>
      <c r="FU22" s="464">
        <f t="shared" si="51"/>
        <v>45305.377789351849</v>
      </c>
      <c r="FV22" s="239" t="s">
        <v>324</v>
      </c>
      <c r="FW22" s="239">
        <v>4.0000000000000001E-3</v>
      </c>
      <c r="FX22" s="239">
        <v>1.6E-2</v>
      </c>
      <c r="FY22" s="239">
        <v>1.6E-2</v>
      </c>
      <c r="FZ22" s="247">
        <v>72.8</v>
      </c>
      <c r="GA22" s="247">
        <v>67.919017335295592</v>
      </c>
      <c r="GB22" s="239">
        <f t="shared" si="150"/>
        <v>4244.9385834559744</v>
      </c>
      <c r="GC22" s="239">
        <f t="shared" si="151"/>
        <v>16.979754333823898</v>
      </c>
      <c r="GD22" s="4">
        <f t="shared" si="52"/>
        <v>3.995236313840917</v>
      </c>
      <c r="GE22" s="4">
        <f t="shared" si="53"/>
        <v>4.5279344890197066</v>
      </c>
      <c r="GF22" s="1">
        <f t="shared" si="54"/>
        <v>20.974990647664814</v>
      </c>
      <c r="GG22" s="1">
        <f t="shared" si="55"/>
        <v>12.451819844804191</v>
      </c>
      <c r="GI22">
        <v>17.802286333355262</v>
      </c>
      <c r="GJ22">
        <f t="shared" si="152"/>
        <v>22.427587059370872</v>
      </c>
      <c r="GK22">
        <f t="shared" si="153"/>
        <v>12.451819844804191</v>
      </c>
      <c r="GL22">
        <v>21.991059588262381</v>
      </c>
      <c r="GM22">
        <v>13.055009977793858</v>
      </c>
      <c r="GN22">
        <f t="shared" si="154"/>
        <v>0.43652747110849077</v>
      </c>
      <c r="GO22">
        <f t="shared" si="155"/>
        <v>0.60319013298966695</v>
      </c>
      <c r="GS22" s="184">
        <v>0.38594907407407408</v>
      </c>
      <c r="GT22" s="464">
        <f t="shared" si="56"/>
        <v>45305.385949074072</v>
      </c>
      <c r="GU22" s="141" t="s">
        <v>325</v>
      </c>
      <c r="GV22" s="141">
        <v>7.0000000000000001E-3</v>
      </c>
      <c r="GW22" s="141">
        <v>2.9000000000000001E-2</v>
      </c>
      <c r="GX22" s="141">
        <v>2.9000000000000001E-2</v>
      </c>
      <c r="GY22" s="249">
        <v>41.4</v>
      </c>
      <c r="GZ22" s="249">
        <v>39.612082379984948</v>
      </c>
      <c r="HA22" s="141">
        <f t="shared" si="156"/>
        <v>1365.9338751718947</v>
      </c>
      <c r="HB22" s="141">
        <f t="shared" si="157"/>
        <v>9.5615371262032625</v>
      </c>
      <c r="HC22" s="4">
        <f t="shared" si="57"/>
        <v>1.3204027459994983</v>
      </c>
      <c r="HD22" s="4">
        <f t="shared" si="58"/>
        <v>1.4147172278566051</v>
      </c>
      <c r="HE22" s="1">
        <f t="shared" si="59"/>
        <v>10.881939872202761</v>
      </c>
      <c r="HF22" s="1">
        <f t="shared" si="60"/>
        <v>8.1468198983466564</v>
      </c>
      <c r="HH22" s="184">
        <v>0.38594907407407408</v>
      </c>
      <c r="HI22" s="464">
        <f t="shared" si="61"/>
        <v>45305.385949074072</v>
      </c>
      <c r="HJ22" s="141" t="s">
        <v>325</v>
      </c>
      <c r="HK22" s="141">
        <v>7.0000000000000001E-3</v>
      </c>
      <c r="HL22" s="141">
        <v>2.9000000000000001E-2</v>
      </c>
      <c r="HM22" s="141">
        <v>2.9000000000000001E-2</v>
      </c>
      <c r="HN22" s="249">
        <v>41.4</v>
      </c>
      <c r="HO22" s="249">
        <v>34.200469392124624</v>
      </c>
      <c r="HP22" s="141">
        <f t="shared" si="158"/>
        <v>1179.3265307629181</v>
      </c>
      <c r="HQ22" s="141">
        <f t="shared" si="159"/>
        <v>8.2552857153404275</v>
      </c>
      <c r="HR22" s="4">
        <f t="shared" si="62"/>
        <v>1.140015646404154</v>
      </c>
      <c r="HS22" s="4">
        <f t="shared" si="63"/>
        <v>1.2214453354330224</v>
      </c>
      <c r="HT22" s="1">
        <f t="shared" si="64"/>
        <v>9.3953013617445809</v>
      </c>
      <c r="HU22" s="1">
        <f t="shared" si="65"/>
        <v>7.0338403799074047</v>
      </c>
      <c r="HW22">
        <v>9.0568274718352111</v>
      </c>
      <c r="HX22">
        <f t="shared" si="160"/>
        <v>10.881939872202761</v>
      </c>
      <c r="HY22">
        <f t="shared" si="161"/>
        <v>7.0338403799074047</v>
      </c>
      <c r="HZ22">
        <v>10.307532217945788</v>
      </c>
      <c r="IA22">
        <v>7.7167866724310219</v>
      </c>
      <c r="IB22">
        <f t="shared" si="162"/>
        <v>0.57440765425697293</v>
      </c>
      <c r="IC22">
        <f t="shared" si="163"/>
        <v>0.68294629252361716</v>
      </c>
      <c r="IG22" s="185">
        <v>0.43061342592592594</v>
      </c>
      <c r="IH22" s="464">
        <f t="shared" si="66"/>
        <v>45305.430613425924</v>
      </c>
      <c r="II22" s="142" t="s">
        <v>326</v>
      </c>
      <c r="IJ22" s="142">
        <v>8.9999999999999993E-3</v>
      </c>
      <c r="IK22" s="142">
        <v>3.9E-2</v>
      </c>
      <c r="IL22" s="142">
        <v>3.9E-2</v>
      </c>
      <c r="IM22" s="274">
        <v>49.6</v>
      </c>
      <c r="IN22" s="274">
        <v>49.54894026161945</v>
      </c>
      <c r="IO22" s="142">
        <f t="shared" si="164"/>
        <v>1270.4856477338321</v>
      </c>
      <c r="IP22" s="142">
        <f t="shared" si="165"/>
        <v>11.434370829604488</v>
      </c>
      <c r="IQ22" s="4">
        <f t="shared" si="67"/>
        <v>1.2387235065404862</v>
      </c>
      <c r="IR22" s="4">
        <f t="shared" si="68"/>
        <v>1.3039194805689329</v>
      </c>
      <c r="IS22" s="1">
        <f t="shared" si="69"/>
        <v>12.673094336144974</v>
      </c>
      <c r="IT22" s="1">
        <f t="shared" si="70"/>
        <v>10.130451349035555</v>
      </c>
      <c r="IV22" s="185">
        <v>0.43061342592592594</v>
      </c>
      <c r="IW22" s="464">
        <f t="shared" si="71"/>
        <v>45305.430613425924</v>
      </c>
      <c r="IX22" s="142" t="s">
        <v>326</v>
      </c>
      <c r="IY22" s="142">
        <v>8.9999999999999993E-3</v>
      </c>
      <c r="IZ22" s="142">
        <v>3.9E-2</v>
      </c>
      <c r="JA22" s="142">
        <v>3.9E-2</v>
      </c>
      <c r="JB22" s="274">
        <v>49.6</v>
      </c>
      <c r="JC22" s="274">
        <v>47.976480537683486</v>
      </c>
      <c r="JD22" s="142">
        <f t="shared" si="166"/>
        <v>1230.1661676329099</v>
      </c>
      <c r="JE22" s="142">
        <f t="shared" si="167"/>
        <v>11.071495508696188</v>
      </c>
      <c r="JF22" s="4">
        <f t="shared" si="72"/>
        <v>1.1994120134420871</v>
      </c>
      <c r="JG22" s="4">
        <f t="shared" si="73"/>
        <v>1.2625389615179865</v>
      </c>
      <c r="JH22" s="1">
        <f t="shared" si="74"/>
        <v>12.270907522138275</v>
      </c>
      <c r="JI22" s="1">
        <f t="shared" si="75"/>
        <v>9.8089565471782016</v>
      </c>
      <c r="JK22">
        <v>11.402597775080901</v>
      </c>
      <c r="JL22">
        <f t="shared" si="168"/>
        <v>12.673094336144974</v>
      </c>
      <c r="JM22">
        <f t="shared" si="169"/>
        <v>9.8089565471782016</v>
      </c>
      <c r="JN22">
        <v>12.637879200714666</v>
      </c>
      <c r="JO22">
        <v>10.102301537571675</v>
      </c>
      <c r="JP22">
        <f t="shared" si="170"/>
        <v>3.5215135430307853E-2</v>
      </c>
      <c r="JQ22">
        <f t="shared" si="171"/>
        <v>0.29334499039347328</v>
      </c>
      <c r="JU22" s="281">
        <v>0.51570601851851849</v>
      </c>
      <c r="JV22" s="464">
        <f t="shared" si="76"/>
        <v>45305.515706018516</v>
      </c>
      <c r="JW22" s="282" t="s">
        <v>327</v>
      </c>
      <c r="JX22" s="282">
        <v>1.0999999999999999E-2</v>
      </c>
      <c r="JY22" s="282">
        <v>7.1999999999999995E-2</v>
      </c>
      <c r="JZ22" s="282">
        <v>7.1999999999999995E-2</v>
      </c>
      <c r="KA22" s="282">
        <v>33.4</v>
      </c>
      <c r="KB22" s="282">
        <v>24.387420039133133</v>
      </c>
      <c r="KC22" s="282">
        <f t="shared" si="77"/>
        <v>338.71416721018244</v>
      </c>
      <c r="KD22" s="282">
        <f t="shared" si="78"/>
        <v>3.7258558393120067</v>
      </c>
      <c r="KE22" s="4">
        <f t="shared" si="79"/>
        <v>0.33407424711141276</v>
      </c>
      <c r="KF22" s="4">
        <f t="shared" si="80"/>
        <v>0.34348478928356529</v>
      </c>
      <c r="KG22" s="1">
        <f t="shared" si="81"/>
        <v>4.0599300864234191</v>
      </c>
      <c r="KH22" s="1">
        <f t="shared" si="82"/>
        <v>3.3823710500284414</v>
      </c>
      <c r="KJ22" s="281">
        <v>0.51570601851851849</v>
      </c>
      <c r="KK22" s="464">
        <f t="shared" si="83"/>
        <v>45305.515706018516</v>
      </c>
      <c r="KL22" s="282" t="s">
        <v>327</v>
      </c>
      <c r="KM22" s="282">
        <v>1.0999999999999999E-2</v>
      </c>
      <c r="KN22" s="282">
        <v>7.1999999999999995E-2</v>
      </c>
      <c r="KO22" s="282">
        <v>7.1999999999999995E-2</v>
      </c>
      <c r="KP22" s="282">
        <v>33.4</v>
      </c>
      <c r="KQ22" s="282">
        <v>29.268643113465039</v>
      </c>
      <c r="KR22" s="282">
        <f t="shared" si="84"/>
        <v>406.50893213145889</v>
      </c>
      <c r="KS22" s="282">
        <f t="shared" si="85"/>
        <v>4.4715982534460474</v>
      </c>
      <c r="KT22" s="4">
        <f t="shared" si="86"/>
        <v>0.40094031662280877</v>
      </c>
      <c r="KU22" s="4">
        <f t="shared" si="87"/>
        <v>0.4122344100488034</v>
      </c>
      <c r="KV22" s="1">
        <f t="shared" si="88"/>
        <v>4.8725385700688566</v>
      </c>
      <c r="KW22" s="1">
        <f t="shared" si="89"/>
        <v>4.0593638433972439</v>
      </c>
      <c r="KY22">
        <v>4.1282339407410511</v>
      </c>
      <c r="KZ22">
        <f t="shared" si="172"/>
        <v>4.8725385700688566</v>
      </c>
      <c r="LA22">
        <f t="shared" si="173"/>
        <v>3.3823710500284414</v>
      </c>
      <c r="LB22">
        <v>4.4983869217290406</v>
      </c>
      <c r="LC22">
        <v>3.7476541152181886</v>
      </c>
      <c r="LD22">
        <f t="shared" si="174"/>
        <v>0.37415164833981596</v>
      </c>
      <c r="LE22">
        <f t="shared" si="175"/>
        <v>0.36528306518974718</v>
      </c>
      <c r="LI22" s="187">
        <v>0.51570601851851849</v>
      </c>
      <c r="LJ22" s="464">
        <f t="shared" si="90"/>
        <v>45305.515706018516</v>
      </c>
      <c r="LK22" s="144" t="s">
        <v>328</v>
      </c>
      <c r="LL22" s="144">
        <v>1.4E-2</v>
      </c>
      <c r="LM22" s="144">
        <v>0.127</v>
      </c>
      <c r="LN22" s="144">
        <v>0.127</v>
      </c>
      <c r="LO22" s="144">
        <v>80</v>
      </c>
      <c r="LP22" s="144">
        <v>64.966682151344514</v>
      </c>
      <c r="LQ22" s="144">
        <f t="shared" si="176"/>
        <v>511.5486783570434</v>
      </c>
      <c r="LR22" s="144">
        <f t="shared" si="177"/>
        <v>7.1616814969986073</v>
      </c>
      <c r="LS22" s="4">
        <f t="shared" si="91"/>
        <v>0.50755220430737902</v>
      </c>
      <c r="LT22" s="4">
        <f t="shared" si="92"/>
        <v>0.51560858850273428</v>
      </c>
      <c r="LU22" s="1">
        <f t="shared" si="93"/>
        <v>7.6692337013059859</v>
      </c>
      <c r="LV22" s="1">
        <f t="shared" si="94"/>
        <v>6.6460729084958734</v>
      </c>
      <c r="LX22" s="187">
        <v>0.51570601851851849</v>
      </c>
      <c r="LY22" s="464">
        <f t="shared" si="95"/>
        <v>45305.515706018516</v>
      </c>
      <c r="LZ22" s="144" t="s">
        <v>328</v>
      </c>
      <c r="MA22" s="144">
        <v>1.4E-2</v>
      </c>
      <c r="MB22" s="144">
        <v>0.127</v>
      </c>
      <c r="MC22" s="144">
        <v>0.127</v>
      </c>
      <c r="MD22" s="229">
        <v>80</v>
      </c>
      <c r="ME22" s="144">
        <v>74.122290469746986</v>
      </c>
      <c r="MF22" s="144">
        <f t="shared" si="178"/>
        <v>583.64008243895262</v>
      </c>
      <c r="MG22" s="144">
        <f t="shared" si="179"/>
        <v>8.1709611541453366</v>
      </c>
      <c r="MH22" s="4">
        <f t="shared" si="96"/>
        <v>0.57908039429489833</v>
      </c>
      <c r="MI22" s="4">
        <f t="shared" si="97"/>
        <v>0.58827214658529348</v>
      </c>
      <c r="MJ22" s="1">
        <f t="shared" si="98"/>
        <v>8.750041548440235</v>
      </c>
      <c r="MK22" s="1">
        <f t="shared" si="99"/>
        <v>7.5826890075600435</v>
      </c>
      <c r="MM22">
        <v>7.7131816692608135</v>
      </c>
      <c r="MN22">
        <f t="shared" si="180"/>
        <v>8.750041548440235</v>
      </c>
      <c r="MO22">
        <f t="shared" si="181"/>
        <v>6.6460729084958734</v>
      </c>
      <c r="MP22">
        <v>8.2598189862229354</v>
      </c>
      <c r="MQ22">
        <v>7.1578675694897687</v>
      </c>
      <c r="MR22">
        <f t="shared" si="182"/>
        <v>0.49022256221729954</v>
      </c>
      <c r="MS22">
        <f t="shared" si="183"/>
        <v>0.51179466099389526</v>
      </c>
      <c r="MW22" s="188">
        <v>0.53797453703703701</v>
      </c>
      <c r="MX22" s="464">
        <f t="shared" si="100"/>
        <v>45305.537974537037</v>
      </c>
      <c r="MY22" s="145" t="s">
        <v>329</v>
      </c>
      <c r="MZ22" s="145">
        <v>5.0000000000000001E-3</v>
      </c>
      <c r="NA22" s="145">
        <v>2.7E-2</v>
      </c>
      <c r="NB22" s="145">
        <v>2.7E-2</v>
      </c>
      <c r="NC22" s="145">
        <v>20.6</v>
      </c>
      <c r="ND22" s="145">
        <v>15.356805593466959</v>
      </c>
      <c r="NE22" s="145">
        <f t="shared" si="101"/>
        <v>568.77057753581335</v>
      </c>
      <c r="NF22" s="145">
        <f t="shared" si="184"/>
        <v>2.8438528876790667</v>
      </c>
      <c r="NG22" s="4">
        <f t="shared" si="102"/>
        <v>0.54845734262381995</v>
      </c>
      <c r="NH22" s="4">
        <f t="shared" si="103"/>
        <v>0.59064636897949852</v>
      </c>
      <c r="NI22" s="1">
        <f t="shared" si="104"/>
        <v>3.3923102303028867</v>
      </c>
      <c r="NJ22" s="1">
        <f t="shared" si="105"/>
        <v>2.2532065186995682</v>
      </c>
      <c r="NL22" s="188">
        <v>0.53797453703703701</v>
      </c>
      <c r="NM22" s="464">
        <f t="shared" si="106"/>
        <v>45305.537974537037</v>
      </c>
      <c r="NN22" s="145" t="s">
        <v>329</v>
      </c>
      <c r="NO22" s="145">
        <v>5.0000000000000001E-3</v>
      </c>
      <c r="NP22" s="145">
        <v>2.7E-2</v>
      </c>
      <c r="NQ22" s="145">
        <v>2.7E-2</v>
      </c>
      <c r="NR22" s="145">
        <v>20.6</v>
      </c>
      <c r="NS22" s="145">
        <v>18.069210972335132</v>
      </c>
      <c r="NT22" s="145">
        <f t="shared" si="107"/>
        <v>669.23003601241226</v>
      </c>
      <c r="NU22" s="145">
        <f t="shared" si="185"/>
        <v>3.3461501800620614</v>
      </c>
      <c r="NV22" s="4">
        <f t="shared" si="108"/>
        <v>0.64532896329768319</v>
      </c>
      <c r="NW22" s="4">
        <f t="shared" si="109"/>
        <v>0.69496965278212042</v>
      </c>
      <c r="NX22" s="1">
        <f t="shared" si="110"/>
        <v>3.9914791433597445</v>
      </c>
      <c r="NY22" s="1">
        <f t="shared" si="111"/>
        <v>2.6511805272799411</v>
      </c>
      <c r="OA22">
        <v>3.0862500155785035</v>
      </c>
      <c r="OB22">
        <f t="shared" si="186"/>
        <v>3.9914791433597445</v>
      </c>
      <c r="OC22">
        <f t="shared" si="187"/>
        <v>2.2532065186995682</v>
      </c>
      <c r="OD22">
        <v>3.6814553757257862</v>
      </c>
      <c r="OE22">
        <v>2.4452596277275838</v>
      </c>
      <c r="OF22">
        <f t="shared" si="188"/>
        <v>0.31002376763395834</v>
      </c>
      <c r="OG22">
        <f t="shared" si="189"/>
        <v>0.19205310902801553</v>
      </c>
      <c r="OK22" s="189">
        <v>0.55943287037037037</v>
      </c>
      <c r="OL22" s="464">
        <f t="shared" si="112"/>
        <v>45305.559432870374</v>
      </c>
      <c r="OM22" s="139" t="s">
        <v>330</v>
      </c>
      <c r="ON22" s="139">
        <v>3.0000000000000001E-3</v>
      </c>
      <c r="OO22" s="139">
        <v>4.0000000000000001E-3</v>
      </c>
      <c r="OP22" s="139">
        <v>4.0000000000000001E-3</v>
      </c>
      <c r="OQ22" s="139">
        <v>5.5</v>
      </c>
      <c r="OR22" s="139">
        <v>4.3043448626882768</v>
      </c>
      <c r="OS22" s="139">
        <f t="shared" si="190"/>
        <v>1076.0862156720691</v>
      </c>
      <c r="OT22" s="139">
        <f t="shared" si="191"/>
        <v>3.2282586470162076</v>
      </c>
      <c r="OU22" s="139">
        <f t="shared" si="113"/>
        <v>0.86086897253765526</v>
      </c>
      <c r="OV22" s="139">
        <f t="shared" si="114"/>
        <v>1.4347816208960922</v>
      </c>
      <c r="OW22" s="1">
        <f t="shared" si="115"/>
        <v>4.0891276195538628</v>
      </c>
      <c r="OX22" s="1">
        <f t="shared" si="116"/>
        <v>1.7934770261201154</v>
      </c>
      <c r="OZ22" s="189">
        <v>0.55943287037037037</v>
      </c>
      <c r="PA22" s="464">
        <f t="shared" si="117"/>
        <v>45305.559432870374</v>
      </c>
      <c r="PB22" s="139" t="s">
        <v>330</v>
      </c>
      <c r="PC22" s="139">
        <v>3.0000000000000001E-3</v>
      </c>
      <c r="PD22" s="139">
        <v>4.0000000000000001E-3</v>
      </c>
      <c r="PE22" s="139">
        <v>4.0000000000000001E-3</v>
      </c>
      <c r="PF22" s="139">
        <v>5.5</v>
      </c>
      <c r="PG22" s="139">
        <v>4.9559236172715044</v>
      </c>
      <c r="PH22" s="139">
        <f t="shared" si="192"/>
        <v>1238.9809043178761</v>
      </c>
      <c r="PI22" s="139">
        <f t="shared" si="193"/>
        <v>3.7169427129536285</v>
      </c>
      <c r="PJ22" s="139">
        <f t="shared" si="118"/>
        <v>0.99118472345430086</v>
      </c>
      <c r="PK22" s="139">
        <f t="shared" si="119"/>
        <v>1.6519745390905014</v>
      </c>
      <c r="PL22" s="1">
        <f t="shared" si="120"/>
        <v>4.7081274364079295</v>
      </c>
      <c r="PM22" s="1">
        <f t="shared" si="121"/>
        <v>2.0649681738631269</v>
      </c>
      <c r="PO22">
        <v>3.4595160927748738</v>
      </c>
      <c r="PP22">
        <f t="shared" si="194"/>
        <v>4.7081274364079295</v>
      </c>
      <c r="PQ22">
        <f t="shared" si="195"/>
        <v>1.7934770261201154</v>
      </c>
      <c r="PR22">
        <v>4.3820537175148404</v>
      </c>
      <c r="PS22">
        <v>1.9219533848749299</v>
      </c>
      <c r="PT22">
        <f t="shared" si="196"/>
        <v>0.32607371889308912</v>
      </c>
      <c r="PU22">
        <f t="shared" si="197"/>
        <v>0.12847635875481456</v>
      </c>
    </row>
    <row r="23" spans="1:443" x14ac:dyDescent="0.25">
      <c r="A23" s="233">
        <v>0.34616898148148145</v>
      </c>
      <c r="B23" s="464">
        <f t="shared" si="0"/>
        <v>45305.346168981479</v>
      </c>
      <c r="C23" s="234" t="s">
        <v>311</v>
      </c>
      <c r="D23" s="234">
        <v>1.2E-2</v>
      </c>
      <c r="E23" s="234">
        <v>0.06</v>
      </c>
      <c r="F23" s="234">
        <v>0.06</v>
      </c>
      <c r="G23" s="252">
        <v>176.3</v>
      </c>
      <c r="H23" s="254">
        <v>172.12098605524426</v>
      </c>
      <c r="I23" s="234">
        <f t="shared" si="1"/>
        <v>2868.6831009207376</v>
      </c>
      <c r="J23" s="234">
        <f t="shared" si="2"/>
        <v>34.424197211048849</v>
      </c>
      <c r="K23" s="4">
        <f t="shared" si="3"/>
        <v>2.8216555091023654</v>
      </c>
      <c r="L23" s="4">
        <f t="shared" si="4"/>
        <v>2.9173048483939708</v>
      </c>
      <c r="M23" s="1">
        <f t="shared" si="5"/>
        <v>37.245852720151213</v>
      </c>
      <c r="N23" s="1">
        <f t="shared" si="6"/>
        <v>31.506892362654877</v>
      </c>
      <c r="P23" s="233">
        <v>0.34616898148148145</v>
      </c>
      <c r="Q23" s="464">
        <f t="shared" si="7"/>
        <v>45305.346168981479</v>
      </c>
      <c r="R23" s="234" t="s">
        <v>311</v>
      </c>
      <c r="S23" s="234">
        <v>1.2E-2</v>
      </c>
      <c r="T23" s="234">
        <v>0.06</v>
      </c>
      <c r="U23" s="234">
        <v>0.06</v>
      </c>
      <c r="V23" s="252">
        <v>176.3</v>
      </c>
      <c r="W23" s="254">
        <v>155.08204339638451</v>
      </c>
      <c r="X23" s="234">
        <f t="shared" si="8"/>
        <v>2584.7007232730753</v>
      </c>
      <c r="Y23" s="234">
        <f t="shared" si="9"/>
        <v>31.016408679276903</v>
      </c>
      <c r="Z23" s="4">
        <f t="shared" si="10"/>
        <v>2.5423285802685989</v>
      </c>
      <c r="AA23" s="4">
        <f t="shared" si="11"/>
        <v>2.6285092101082124</v>
      </c>
      <c r="AB23" s="1">
        <f t="shared" si="12"/>
        <v>33.558737259545502</v>
      </c>
      <c r="AC23" s="1">
        <f t="shared" si="13"/>
        <v>28.387899469168691</v>
      </c>
      <c r="AE23">
        <v>33.133561808911132</v>
      </c>
      <c r="AF23">
        <f t="shared" si="14"/>
        <v>37.245852720151213</v>
      </c>
      <c r="AG23">
        <f t="shared" si="15"/>
        <v>28.387899469168691</v>
      </c>
      <c r="AH23">
        <v>35.849427530953029</v>
      </c>
      <c r="AI23">
        <v>30.325632842054258</v>
      </c>
      <c r="AJ23">
        <f t="shared" si="122"/>
        <v>1.3964251891981831</v>
      </c>
      <c r="AK23">
        <f t="shared" si="123"/>
        <v>1.9377333728855675</v>
      </c>
      <c r="AO23" s="261">
        <v>0.34826388888888887</v>
      </c>
      <c r="AP23" s="464">
        <f t="shared" si="16"/>
        <v>45305.348263888889</v>
      </c>
      <c r="AQ23" s="236" t="s">
        <v>321</v>
      </c>
      <c r="AR23" s="236">
        <v>7.0000000000000001E-3</v>
      </c>
      <c r="AS23" s="236">
        <v>5.2999999999999999E-2</v>
      </c>
      <c r="AT23" s="236">
        <v>5.2999999999999999E-2</v>
      </c>
      <c r="AU23" s="241">
        <v>197.2</v>
      </c>
      <c r="AV23" s="241">
        <v>196.35691048199956</v>
      </c>
      <c r="AW23" s="236">
        <f t="shared" si="17"/>
        <v>3704.8473675848977</v>
      </c>
      <c r="AX23" s="236">
        <f t="shared" si="18"/>
        <v>25.933931573094284</v>
      </c>
      <c r="AY23" s="4">
        <f t="shared" si="19"/>
        <v>3.636239082999992</v>
      </c>
      <c r="AZ23" s="4">
        <f t="shared" si="20"/>
        <v>3.7760944323461461</v>
      </c>
      <c r="BA23" s="1">
        <f t="shared" si="124"/>
        <v>29.570170656094277</v>
      </c>
      <c r="BB23" s="1">
        <f t="shared" si="125"/>
        <v>22.157837140748139</v>
      </c>
      <c r="BD23" s="261">
        <v>0.34826388888888887</v>
      </c>
      <c r="BE23" s="464">
        <f t="shared" si="21"/>
        <v>45305.348263888889</v>
      </c>
      <c r="BF23" s="236" t="s">
        <v>321</v>
      </c>
      <c r="BG23" s="236">
        <v>7.0000000000000001E-3</v>
      </c>
      <c r="BH23" s="236">
        <v>5.2999999999999999E-2</v>
      </c>
      <c r="BI23" s="236">
        <v>5.2999999999999999E-2</v>
      </c>
      <c r="BJ23" s="241">
        <v>197.2</v>
      </c>
      <c r="BK23" s="241">
        <v>183.35192301716319</v>
      </c>
      <c r="BL23" s="236">
        <f t="shared" si="22"/>
        <v>3459.4702456068526</v>
      </c>
      <c r="BM23" s="236">
        <f t="shared" si="23"/>
        <v>24.21629171924797</v>
      </c>
      <c r="BN23" s="4">
        <f t="shared" si="24"/>
        <v>3.3954059817993185</v>
      </c>
      <c r="BO23" s="4">
        <f t="shared" si="25"/>
        <v>3.5259985195608308</v>
      </c>
      <c r="BP23" s="1">
        <f t="shared" si="126"/>
        <v>27.611697701047287</v>
      </c>
      <c r="BQ23" s="1">
        <f t="shared" si="127"/>
        <v>20.69029319968714</v>
      </c>
      <c r="BS23">
        <v>25.15781152093264</v>
      </c>
      <c r="BT23">
        <f t="shared" si="128"/>
        <v>29.570170656094277</v>
      </c>
      <c r="BU23">
        <f t="shared" si="129"/>
        <v>20.69029319968714</v>
      </c>
      <c r="BV23">
        <v>28.685229538417904</v>
      </c>
      <c r="BW23">
        <v>21.494723579697943</v>
      </c>
      <c r="BX23">
        <f t="shared" si="130"/>
        <v>0.88494111767637307</v>
      </c>
      <c r="BY23">
        <f t="shared" si="131"/>
        <v>0.80443038001080325</v>
      </c>
      <c r="CC23" s="906">
        <v>0.36431712962962964</v>
      </c>
      <c r="CD23" s="901">
        <f t="shared" si="26"/>
        <v>45305.364317129628</v>
      </c>
      <c r="CE23" s="907" t="s">
        <v>322</v>
      </c>
      <c r="CF23" s="907">
        <v>6.0000000000000001E-3</v>
      </c>
      <c r="CG23" s="907">
        <v>2.1999999999999999E-2</v>
      </c>
      <c r="CH23" s="907">
        <v>2.1999999999999999E-2</v>
      </c>
      <c r="CI23" s="902">
        <v>57</v>
      </c>
      <c r="CJ23" s="902">
        <v>50.374640915055522</v>
      </c>
      <c r="CK23" s="907">
        <f t="shared" si="132"/>
        <v>2289.7564052297967</v>
      </c>
      <c r="CL23" s="237">
        <f t="shared" si="133"/>
        <v>13.73853843137878</v>
      </c>
      <c r="CM23" s="4">
        <f t="shared" si="27"/>
        <v>2.1902017789154575</v>
      </c>
      <c r="CN23" s="4">
        <f t="shared" si="28"/>
        <v>2.3987924245264534</v>
      </c>
      <c r="CO23" s="1">
        <f t="shared" si="29"/>
        <v>15.928740210294237</v>
      </c>
      <c r="CP23" s="1">
        <f t="shared" si="30"/>
        <v>11.339746006852327</v>
      </c>
      <c r="CR23" s="906">
        <v>0.36431712962962964</v>
      </c>
      <c r="CS23" s="901">
        <f t="shared" si="31"/>
        <v>45305.364317129628</v>
      </c>
      <c r="CT23" s="907" t="s">
        <v>322</v>
      </c>
      <c r="CU23" s="907">
        <v>6.0000000000000001E-3</v>
      </c>
      <c r="CV23" s="907">
        <v>2.1999999999999999E-2</v>
      </c>
      <c r="CW23" s="907">
        <v>2.1999999999999999E-2</v>
      </c>
      <c r="CX23" s="902">
        <v>57</v>
      </c>
      <c r="CY23" s="902">
        <v>40.51557001076057</v>
      </c>
      <c r="CZ23" s="907">
        <f t="shared" si="134"/>
        <v>1841.6168186709351</v>
      </c>
      <c r="DA23" s="237">
        <f t="shared" si="135"/>
        <v>11.04970091202561</v>
      </c>
      <c r="DB23" s="4">
        <f t="shared" si="32"/>
        <v>1.7615465222069813</v>
      </c>
      <c r="DC23" s="4">
        <f t="shared" si="33"/>
        <v>1.9293128576552654</v>
      </c>
      <c r="DD23" s="1">
        <f t="shared" si="34"/>
        <v>12.811247434232591</v>
      </c>
      <c r="DE23" s="1">
        <f t="shared" si="35"/>
        <v>9.1203880543703448</v>
      </c>
      <c r="DG23">
        <v>12.415152019826099</v>
      </c>
      <c r="DH23">
        <f t="shared" si="136"/>
        <v>15.928740210294237</v>
      </c>
      <c r="DI23">
        <f t="shared" si="137"/>
        <v>9.1203880543703448</v>
      </c>
      <c r="DJ23">
        <v>14.394379153421564</v>
      </c>
      <c r="DK23">
        <v>10.247427063983446</v>
      </c>
      <c r="DL23">
        <f t="shared" si="138"/>
        <v>1.5343610568726724</v>
      </c>
      <c r="DM23">
        <f t="shared" si="139"/>
        <v>1.1270390096131013</v>
      </c>
      <c r="DQ23" s="908">
        <v>0.37440972222222224</v>
      </c>
      <c r="DR23" s="904">
        <f t="shared" si="36"/>
        <v>45305.374409722222</v>
      </c>
      <c r="DS23" s="909" t="s">
        <v>323</v>
      </c>
      <c r="DT23" s="909">
        <v>3.0000000000000001E-3</v>
      </c>
      <c r="DU23" s="909">
        <v>2.1000000000000001E-2</v>
      </c>
      <c r="DV23" s="909">
        <v>2.1000000000000001E-2</v>
      </c>
      <c r="DW23" s="905">
        <v>61</v>
      </c>
      <c r="DX23" s="905">
        <v>60.37635008537513</v>
      </c>
      <c r="DY23" s="909">
        <f t="shared" si="140"/>
        <v>2875.0642897797679</v>
      </c>
      <c r="DZ23" s="238">
        <f t="shared" si="141"/>
        <v>8.6251928693393047</v>
      </c>
      <c r="EA23" s="4">
        <f t="shared" si="37"/>
        <v>2.7443795493352328</v>
      </c>
      <c r="EB23" s="4">
        <f t="shared" si="38"/>
        <v>3.0188175042687564</v>
      </c>
      <c r="EC23" s="1">
        <f t="shared" si="39"/>
        <v>11.369572418674537</v>
      </c>
      <c r="ED23" s="1">
        <f t="shared" si="40"/>
        <v>5.6063753650705479</v>
      </c>
      <c r="EF23" s="908">
        <v>0.37440972222222224</v>
      </c>
      <c r="EG23" s="904">
        <f t="shared" si="41"/>
        <v>45305.374409722222</v>
      </c>
      <c r="EH23" s="909" t="s">
        <v>323</v>
      </c>
      <c r="EI23" s="909">
        <v>3.0000000000000001E-3</v>
      </c>
      <c r="EJ23" s="909">
        <v>2.1000000000000001E-2</v>
      </c>
      <c r="EK23" s="909">
        <v>2.1000000000000001E-2</v>
      </c>
      <c r="EL23" s="905">
        <v>61</v>
      </c>
      <c r="EM23" s="905">
        <v>60.248988776303406</v>
      </c>
      <c r="EN23" s="909">
        <f t="shared" si="142"/>
        <v>2868.9994655382575</v>
      </c>
      <c r="EO23" s="238">
        <f t="shared" si="143"/>
        <v>8.6069983966147721</v>
      </c>
      <c r="EP23" s="4">
        <f t="shared" si="42"/>
        <v>2.7385903989228817</v>
      </c>
      <c r="EQ23" s="4">
        <f t="shared" si="43"/>
        <v>3.0124494388151701</v>
      </c>
      <c r="ER23" s="1">
        <f t="shared" si="44"/>
        <v>11.345588795537655</v>
      </c>
      <c r="ES23" s="1">
        <f t="shared" si="45"/>
        <v>5.5945489577996019</v>
      </c>
      <c r="EU23">
        <v>8.7129584863628384</v>
      </c>
      <c r="EV23">
        <f t="shared" si="144"/>
        <v>11.369572418674537</v>
      </c>
      <c r="EW23">
        <f t="shared" si="145"/>
        <v>5.5945489577996019</v>
      </c>
      <c r="EX23">
        <v>11.485263459296469</v>
      </c>
      <c r="EY23">
        <v>5.6634230161358445</v>
      </c>
      <c r="EZ23">
        <f t="shared" si="146"/>
        <v>-0.11569104062193247</v>
      </c>
      <c r="FA23">
        <f t="shared" si="147"/>
        <v>6.8874058336242605E-2</v>
      </c>
      <c r="FE23" s="240">
        <v>0.38116898148148143</v>
      </c>
      <c r="FF23" s="464">
        <f t="shared" si="46"/>
        <v>45305.381168981483</v>
      </c>
      <c r="FG23" s="239" t="s">
        <v>324</v>
      </c>
      <c r="FH23" s="239">
        <v>3.0000000000000001E-3</v>
      </c>
      <c r="FI23" s="239">
        <v>1.6E-2</v>
      </c>
      <c r="FJ23" s="239">
        <v>1.6E-2</v>
      </c>
      <c r="FK23" s="247">
        <v>72.8</v>
      </c>
      <c r="FL23" s="247">
        <v>72.622662858915206</v>
      </c>
      <c r="FM23" s="239">
        <f t="shared" si="148"/>
        <v>4538.9164286822006</v>
      </c>
      <c r="FN23" s="239">
        <f t="shared" si="149"/>
        <v>13.616749286046602</v>
      </c>
      <c r="FO23" s="4">
        <f t="shared" si="47"/>
        <v>4.2719213446420712</v>
      </c>
      <c r="FP23" s="4">
        <f t="shared" si="48"/>
        <v>4.8415108572610146</v>
      </c>
      <c r="FQ23" s="1">
        <f t="shared" si="49"/>
        <v>17.888670630688672</v>
      </c>
      <c r="FR23" s="1">
        <f t="shared" si="50"/>
        <v>8.7752384287855882</v>
      </c>
      <c r="FT23" s="240">
        <v>0.38116898148148143</v>
      </c>
      <c r="FU23" s="464">
        <f t="shared" si="51"/>
        <v>45305.381168981483</v>
      </c>
      <c r="FV23" s="239" t="s">
        <v>324</v>
      </c>
      <c r="FW23" s="239">
        <v>3.0000000000000001E-3</v>
      </c>
      <c r="FX23" s="239">
        <v>1.6E-2</v>
      </c>
      <c r="FY23" s="239">
        <v>1.6E-2</v>
      </c>
      <c r="FZ23" s="247">
        <v>72.8</v>
      </c>
      <c r="GA23" s="247">
        <v>67.919017335295592</v>
      </c>
      <c r="GB23" s="239">
        <f t="shared" si="150"/>
        <v>4244.9385834559744</v>
      </c>
      <c r="GC23" s="239">
        <f t="shared" si="151"/>
        <v>12.734815750367924</v>
      </c>
      <c r="GD23" s="4">
        <f t="shared" si="52"/>
        <v>3.995236313840917</v>
      </c>
      <c r="GE23" s="4">
        <f t="shared" si="53"/>
        <v>4.5279344890197066</v>
      </c>
      <c r="GF23" s="1">
        <f t="shared" si="54"/>
        <v>16.730052064208842</v>
      </c>
      <c r="GG23" s="1">
        <f t="shared" si="55"/>
        <v>8.2068812613482169</v>
      </c>
      <c r="GI23">
        <v>13.351714750016448</v>
      </c>
      <c r="GJ23">
        <f t="shared" si="152"/>
        <v>17.888670630688672</v>
      </c>
      <c r="GK23">
        <f t="shared" si="153"/>
        <v>8.2068812613482169</v>
      </c>
      <c r="GL23">
        <v>17.540488004923567</v>
      </c>
      <c r="GM23">
        <v>8.6044383944550447</v>
      </c>
      <c r="GN23">
        <f t="shared" si="154"/>
        <v>0.34818262576510506</v>
      </c>
      <c r="GO23">
        <f t="shared" si="155"/>
        <v>0.39755713310682772</v>
      </c>
      <c r="GS23" s="184">
        <v>0.38896990740740739</v>
      </c>
      <c r="GT23" s="464">
        <f t="shared" si="56"/>
        <v>45305.388969907406</v>
      </c>
      <c r="GU23" s="141" t="s">
        <v>325</v>
      </c>
      <c r="GV23" s="141">
        <v>8.9999999999999993E-3</v>
      </c>
      <c r="GW23" s="141">
        <v>3.5000000000000003E-2</v>
      </c>
      <c r="GX23" s="141">
        <v>3.5000000000000003E-2</v>
      </c>
      <c r="GY23" s="249">
        <v>41.4</v>
      </c>
      <c r="GZ23" s="249">
        <v>39.612082379984948</v>
      </c>
      <c r="HA23" s="141">
        <f t="shared" si="156"/>
        <v>1131.7737822852841</v>
      </c>
      <c r="HB23" s="141">
        <f t="shared" si="157"/>
        <v>10.185964040567557</v>
      </c>
      <c r="HC23" s="4">
        <f t="shared" si="57"/>
        <v>1.1003356216662485</v>
      </c>
      <c r="HD23" s="4">
        <f t="shared" si="58"/>
        <v>1.1650612464701455</v>
      </c>
      <c r="HE23" s="1">
        <f t="shared" si="59"/>
        <v>11.286299662233805</v>
      </c>
      <c r="HF23" s="1">
        <f t="shared" si="60"/>
        <v>9.0209027940974114</v>
      </c>
      <c r="HH23" s="184">
        <v>0.38896990740740739</v>
      </c>
      <c r="HI23" s="464">
        <f t="shared" si="61"/>
        <v>45305.388969907406</v>
      </c>
      <c r="HJ23" s="141" t="s">
        <v>325</v>
      </c>
      <c r="HK23" s="141">
        <v>8.9999999999999993E-3</v>
      </c>
      <c r="HL23" s="141">
        <v>3.5000000000000003E-2</v>
      </c>
      <c r="HM23" s="141">
        <v>3.5000000000000003E-2</v>
      </c>
      <c r="HN23" s="249">
        <v>41.4</v>
      </c>
      <c r="HO23" s="249">
        <v>34.200469392124624</v>
      </c>
      <c r="HP23" s="141">
        <f t="shared" si="158"/>
        <v>977.15626834641773</v>
      </c>
      <c r="HQ23" s="141">
        <f t="shared" si="159"/>
        <v>8.7944064151177592</v>
      </c>
      <c r="HR23" s="4">
        <f t="shared" si="62"/>
        <v>0.95001303867012843</v>
      </c>
      <c r="HS23" s="4">
        <f t="shared" si="63"/>
        <v>1.0058961585919006</v>
      </c>
      <c r="HT23" s="1">
        <f t="shared" si="64"/>
        <v>9.7444194537878879</v>
      </c>
      <c r="HU23" s="1">
        <f t="shared" si="65"/>
        <v>7.7885102565258588</v>
      </c>
      <c r="HW23">
        <v>9.6482937557101618</v>
      </c>
      <c r="HX23">
        <f t="shared" si="160"/>
        <v>11.286299662233805</v>
      </c>
      <c r="HY23">
        <f t="shared" si="161"/>
        <v>7.7885102565258588</v>
      </c>
      <c r="HZ23">
        <v>10.69054771080231</v>
      </c>
      <c r="IA23">
        <v>8.5447307444361229</v>
      </c>
      <c r="IB23">
        <f t="shared" si="162"/>
        <v>0.59575195143149529</v>
      </c>
      <c r="IC23">
        <f t="shared" si="163"/>
        <v>0.75622048791026408</v>
      </c>
      <c r="IG23" s="185">
        <v>0.44451388888888888</v>
      </c>
      <c r="IH23" s="464">
        <f t="shared" si="66"/>
        <v>45305.444513888891</v>
      </c>
      <c r="II23" s="142" t="s">
        <v>326</v>
      </c>
      <c r="IJ23" s="142">
        <v>6.0000000000000001E-3</v>
      </c>
      <c r="IK23" s="142">
        <v>3.7999999999999999E-2</v>
      </c>
      <c r="IL23" s="142">
        <v>3.7999999999999999E-2</v>
      </c>
      <c r="IM23" s="274">
        <v>49.6</v>
      </c>
      <c r="IN23" s="274">
        <v>49.54894026161945</v>
      </c>
      <c r="IO23" s="142">
        <f t="shared" si="164"/>
        <v>1303.9194805689328</v>
      </c>
      <c r="IP23" s="142">
        <f t="shared" si="165"/>
        <v>7.8235168834135971</v>
      </c>
      <c r="IQ23" s="4">
        <f t="shared" si="67"/>
        <v>1.2704856477338322</v>
      </c>
      <c r="IR23" s="4">
        <f t="shared" si="68"/>
        <v>1.3391605476113366</v>
      </c>
      <c r="IS23" s="1">
        <f t="shared" si="69"/>
        <v>9.0940025311474297</v>
      </c>
      <c r="IT23" s="1">
        <f t="shared" si="70"/>
        <v>6.4843563358022607</v>
      </c>
      <c r="IV23" s="185">
        <v>0.44451388888888888</v>
      </c>
      <c r="IW23" s="464">
        <f t="shared" si="71"/>
        <v>45305.444513888891</v>
      </c>
      <c r="IX23" s="142" t="s">
        <v>326</v>
      </c>
      <c r="IY23" s="142">
        <v>6.0000000000000001E-3</v>
      </c>
      <c r="IZ23" s="142">
        <v>3.7999999999999999E-2</v>
      </c>
      <c r="JA23" s="142">
        <v>3.7999999999999999E-2</v>
      </c>
      <c r="JB23" s="274">
        <v>49.6</v>
      </c>
      <c r="JC23" s="274">
        <v>47.976480537683486</v>
      </c>
      <c r="JD23" s="142">
        <f t="shared" si="166"/>
        <v>1262.5389615179865</v>
      </c>
      <c r="JE23" s="142">
        <f t="shared" si="167"/>
        <v>7.5752337691079195</v>
      </c>
      <c r="JF23" s="4">
        <f t="shared" si="72"/>
        <v>1.2301661676329099</v>
      </c>
      <c r="JG23" s="4">
        <f t="shared" si="73"/>
        <v>1.2966616361536079</v>
      </c>
      <c r="JH23" s="1">
        <f t="shared" si="74"/>
        <v>8.8053999367408302</v>
      </c>
      <c r="JI23" s="1">
        <f t="shared" si="75"/>
        <v>6.2785721329543112</v>
      </c>
      <c r="JK23">
        <v>7.8017774250553558</v>
      </c>
      <c r="JL23">
        <f t="shared" si="168"/>
        <v>9.0940025311474297</v>
      </c>
      <c r="JM23">
        <f t="shared" si="169"/>
        <v>6.2785721329543112</v>
      </c>
      <c r="JN23">
        <v>9.0687327333976775</v>
      </c>
      <c r="JO23">
        <v>6.4663380459918267</v>
      </c>
      <c r="JP23">
        <f t="shared" si="170"/>
        <v>2.5269797749752243E-2</v>
      </c>
      <c r="JQ23">
        <f t="shared" si="171"/>
        <v>0.18776591303751555</v>
      </c>
      <c r="JU23" s="281">
        <v>0.5169907407407407</v>
      </c>
      <c r="JV23" s="464">
        <f t="shared" si="76"/>
        <v>45305.51699074074</v>
      </c>
      <c r="JW23" s="282" t="s">
        <v>327</v>
      </c>
      <c r="JX23" s="282">
        <v>5.0000000000000001E-3</v>
      </c>
      <c r="JY23" s="282">
        <v>3.2000000000000001E-2</v>
      </c>
      <c r="JZ23" s="282">
        <v>3.2000000000000001E-2</v>
      </c>
      <c r="KA23" s="282">
        <v>33.4</v>
      </c>
      <c r="KB23" s="282">
        <v>24.387420039133133</v>
      </c>
      <c r="KC23" s="282">
        <f t="shared" si="77"/>
        <v>762.10687622291039</v>
      </c>
      <c r="KD23" s="282">
        <f t="shared" si="78"/>
        <v>3.810534381114552</v>
      </c>
      <c r="KE23" s="4">
        <f t="shared" si="79"/>
        <v>0.73901272845857979</v>
      </c>
      <c r="KF23" s="4">
        <f t="shared" si="80"/>
        <v>0.78669096900429469</v>
      </c>
      <c r="KG23" s="1">
        <f t="shared" si="81"/>
        <v>4.5495471095731315</v>
      </c>
      <c r="KH23" s="1">
        <f t="shared" si="82"/>
        <v>3.0238434121102573</v>
      </c>
      <c r="KJ23" s="281">
        <v>0.5169907407407407</v>
      </c>
      <c r="KK23" s="464">
        <f t="shared" si="83"/>
        <v>45305.51699074074</v>
      </c>
      <c r="KL23" s="282" t="s">
        <v>327</v>
      </c>
      <c r="KM23" s="282">
        <v>5.0000000000000001E-3</v>
      </c>
      <c r="KN23" s="282">
        <v>3.2000000000000001E-2</v>
      </c>
      <c r="KO23" s="282">
        <v>3.2000000000000001E-2</v>
      </c>
      <c r="KP23" s="282">
        <v>33.4</v>
      </c>
      <c r="KQ23" s="282">
        <v>29.268643113465039</v>
      </c>
      <c r="KR23" s="282">
        <f t="shared" si="84"/>
        <v>914.64509729578242</v>
      </c>
      <c r="KS23" s="282">
        <f t="shared" si="85"/>
        <v>4.5732254864789121</v>
      </c>
      <c r="KT23" s="4">
        <f t="shared" si="86"/>
        <v>0.88692857919591028</v>
      </c>
      <c r="KU23" s="4">
        <f t="shared" si="87"/>
        <v>0.9441497778537109</v>
      </c>
      <c r="KV23" s="1">
        <f t="shared" si="88"/>
        <v>5.4601540656748222</v>
      </c>
      <c r="KW23" s="1">
        <f t="shared" si="89"/>
        <v>3.6290757086252015</v>
      </c>
      <c r="KY23">
        <v>4.2220574393942565</v>
      </c>
      <c r="KZ23">
        <f t="shared" si="172"/>
        <v>5.4601540656748222</v>
      </c>
      <c r="LA23">
        <f t="shared" si="173"/>
        <v>3.0238434121102573</v>
      </c>
      <c r="LB23">
        <v>5.0408807003676879</v>
      </c>
      <c r="LC23">
        <v>3.3504068712612485</v>
      </c>
      <c r="LD23">
        <f t="shared" si="174"/>
        <v>0.41927336530713433</v>
      </c>
      <c r="LE23">
        <f t="shared" si="175"/>
        <v>0.32656345915099116</v>
      </c>
      <c r="LI23" s="187">
        <v>0.5169907407407407</v>
      </c>
      <c r="LJ23" s="464">
        <f t="shared" si="90"/>
        <v>45305.51699074074</v>
      </c>
      <c r="LK23" s="144" t="s">
        <v>328</v>
      </c>
      <c r="LL23" s="144">
        <v>6.0000000000000001E-3</v>
      </c>
      <c r="LM23" s="144">
        <v>6.3E-2</v>
      </c>
      <c r="LN23" s="144">
        <v>6.3E-2</v>
      </c>
      <c r="LO23" s="144">
        <v>80</v>
      </c>
      <c r="LP23" s="144">
        <v>64.966682151344514</v>
      </c>
      <c r="LQ23" s="144">
        <f t="shared" si="176"/>
        <v>1031.2171770054686</v>
      </c>
      <c r="LR23" s="144">
        <f t="shared" si="177"/>
        <v>6.1873030620328118</v>
      </c>
      <c r="LS23" s="4">
        <f t="shared" si="91"/>
        <v>1.015104408614758</v>
      </c>
      <c r="LT23" s="4">
        <f t="shared" si="92"/>
        <v>1.0478497121184598</v>
      </c>
      <c r="LU23" s="1">
        <f t="shared" si="93"/>
        <v>7.2024074706475698</v>
      </c>
      <c r="LV23" s="1">
        <f t="shared" si="94"/>
        <v>5.1394533499143522</v>
      </c>
      <c r="LX23" s="187">
        <v>0.5169907407407407</v>
      </c>
      <c r="LY23" s="464">
        <f t="shared" si="95"/>
        <v>45305.51699074074</v>
      </c>
      <c r="LZ23" s="144" t="s">
        <v>328</v>
      </c>
      <c r="MA23" s="144">
        <v>6.0000000000000001E-3</v>
      </c>
      <c r="MB23" s="144">
        <v>6.3E-2</v>
      </c>
      <c r="MC23" s="144">
        <v>6.3E-2</v>
      </c>
      <c r="MD23" s="229">
        <v>80</v>
      </c>
      <c r="ME23" s="144">
        <v>74.122290469746986</v>
      </c>
      <c r="MF23" s="144">
        <f t="shared" si="178"/>
        <v>1176.544293170587</v>
      </c>
      <c r="MG23" s="144">
        <f t="shared" si="179"/>
        <v>7.0592657590235222</v>
      </c>
      <c r="MH23" s="4">
        <f t="shared" si="96"/>
        <v>1.1581607885897967</v>
      </c>
      <c r="MI23" s="4">
        <f t="shared" si="97"/>
        <v>1.1955208140281772</v>
      </c>
      <c r="MJ23" s="1">
        <f t="shared" si="98"/>
        <v>8.2174265476133179</v>
      </c>
      <c r="MK23" s="1">
        <f t="shared" si="99"/>
        <v>5.8637449449953447</v>
      </c>
      <c r="MM23">
        <v>6.6637691972525399</v>
      </c>
      <c r="MN23">
        <f t="shared" si="180"/>
        <v>8.2174265476133179</v>
      </c>
      <c r="MO23">
        <f t="shared" si="181"/>
        <v>5.1394533499143522</v>
      </c>
      <c r="MP23">
        <v>7.7570438311767846</v>
      </c>
      <c r="MQ23">
        <v>5.5352276396533195</v>
      </c>
      <c r="MR23">
        <f t="shared" si="182"/>
        <v>0.46038271643653328</v>
      </c>
      <c r="MS23">
        <f t="shared" si="183"/>
        <v>0.39577428973896733</v>
      </c>
      <c r="MW23" s="188">
        <v>0.53862268518518519</v>
      </c>
      <c r="MX23" s="464">
        <f t="shared" si="100"/>
        <v>45305.538622685184</v>
      </c>
      <c r="MY23" s="145" t="s">
        <v>329</v>
      </c>
      <c r="MZ23" s="145">
        <v>3.0000000000000001E-3</v>
      </c>
      <c r="NA23" s="145">
        <v>2.7E-2</v>
      </c>
      <c r="NB23" s="145">
        <v>2.7E-2</v>
      </c>
      <c r="NC23" s="145">
        <v>20.6</v>
      </c>
      <c r="ND23" s="145">
        <v>15.356805593466959</v>
      </c>
      <c r="NE23" s="145">
        <f t="shared" si="101"/>
        <v>568.77057753581335</v>
      </c>
      <c r="NF23" s="145">
        <f t="shared" si="184"/>
        <v>1.7063117326074402</v>
      </c>
      <c r="NG23" s="4">
        <f t="shared" si="102"/>
        <v>0.54845734262381995</v>
      </c>
      <c r="NH23" s="4">
        <f t="shared" si="103"/>
        <v>0.59064636897949852</v>
      </c>
      <c r="NI23" s="1">
        <f t="shared" si="104"/>
        <v>2.2547690752312599</v>
      </c>
      <c r="NJ23" s="1">
        <f t="shared" si="105"/>
        <v>1.1156653636279417</v>
      </c>
      <c r="NL23" s="188">
        <v>0.53862268518518519</v>
      </c>
      <c r="NM23" s="464">
        <f t="shared" si="106"/>
        <v>45305.538622685184</v>
      </c>
      <c r="NN23" s="145" t="s">
        <v>329</v>
      </c>
      <c r="NO23" s="145">
        <v>3.0000000000000001E-3</v>
      </c>
      <c r="NP23" s="145">
        <v>2.7E-2</v>
      </c>
      <c r="NQ23" s="145">
        <v>2.7E-2</v>
      </c>
      <c r="NR23" s="145">
        <v>20.6</v>
      </c>
      <c r="NS23" s="145">
        <v>18.069210972335132</v>
      </c>
      <c r="NT23" s="145">
        <f t="shared" si="107"/>
        <v>669.23003601241226</v>
      </c>
      <c r="NU23" s="145">
        <f t="shared" si="185"/>
        <v>2.0076901080372367</v>
      </c>
      <c r="NV23" s="4">
        <f t="shared" si="108"/>
        <v>0.64532896329768319</v>
      </c>
      <c r="NW23" s="4">
        <f t="shared" si="109"/>
        <v>0.69496965278212042</v>
      </c>
      <c r="NX23" s="1">
        <f t="shared" si="110"/>
        <v>2.6530190713349198</v>
      </c>
      <c r="NY23" s="1">
        <f t="shared" si="111"/>
        <v>1.3127204552551164</v>
      </c>
      <c r="OA23">
        <v>1.851750009347102</v>
      </c>
      <c r="OB23">
        <f t="shared" si="186"/>
        <v>2.6530190713349198</v>
      </c>
      <c r="OC23">
        <f t="shared" si="187"/>
        <v>1.1156653636279417</v>
      </c>
      <c r="OD23">
        <v>2.4469553694943849</v>
      </c>
      <c r="OE23">
        <v>1.210759621496182</v>
      </c>
      <c r="OF23">
        <f t="shared" si="188"/>
        <v>0.20606370184053491</v>
      </c>
      <c r="OG23">
        <f t="shared" si="189"/>
        <v>9.5094257868240328E-2</v>
      </c>
      <c r="OK23" s="189">
        <v>0.56269675925925922</v>
      </c>
      <c r="OL23" s="464">
        <f t="shared" si="112"/>
        <v>45305.562696759262</v>
      </c>
      <c r="OM23" s="139" t="s">
        <v>330</v>
      </c>
      <c r="ON23" s="139">
        <v>5.0000000000000001E-3</v>
      </c>
      <c r="OO23" s="139">
        <v>4.0000000000000001E-3</v>
      </c>
      <c r="OP23" s="139">
        <v>4.0000000000000001E-3</v>
      </c>
      <c r="OQ23" s="139">
        <v>5.5</v>
      </c>
      <c r="OR23" s="139">
        <v>4.3043448626882768</v>
      </c>
      <c r="OS23" s="139">
        <f t="shared" si="190"/>
        <v>1076.0862156720691</v>
      </c>
      <c r="OT23" s="139">
        <f t="shared" si="191"/>
        <v>5.3804310783603455</v>
      </c>
      <c r="OU23" s="139">
        <f t="shared" si="113"/>
        <v>0.86086897253765526</v>
      </c>
      <c r="OV23" s="139">
        <f t="shared" si="114"/>
        <v>1.4347816208960922</v>
      </c>
      <c r="OW23" s="1">
        <f t="shared" si="115"/>
        <v>6.2413000508980012</v>
      </c>
      <c r="OX23" s="1">
        <f t="shared" si="116"/>
        <v>3.9456494574642536</v>
      </c>
      <c r="OZ23" s="189">
        <v>0.56269675925925922</v>
      </c>
      <c r="PA23" s="464">
        <f t="shared" si="117"/>
        <v>45305.562696759262</v>
      </c>
      <c r="PB23" s="139" t="s">
        <v>330</v>
      </c>
      <c r="PC23" s="139">
        <v>5.0000000000000001E-3</v>
      </c>
      <c r="PD23" s="139">
        <v>4.0000000000000001E-3</v>
      </c>
      <c r="PE23" s="139">
        <v>4.0000000000000001E-3</v>
      </c>
      <c r="PF23" s="139">
        <v>5.5</v>
      </c>
      <c r="PG23" s="139">
        <v>4.9559236172715044</v>
      </c>
      <c r="PH23" s="139">
        <f t="shared" si="192"/>
        <v>1238.9809043178761</v>
      </c>
      <c r="PI23" s="139">
        <f t="shared" si="193"/>
        <v>6.1949045215893808</v>
      </c>
      <c r="PJ23" s="139">
        <f t="shared" si="118"/>
        <v>0.99118472345430086</v>
      </c>
      <c r="PK23" s="139">
        <f t="shared" si="119"/>
        <v>1.6519745390905014</v>
      </c>
      <c r="PL23" s="1">
        <f t="shared" si="120"/>
        <v>7.1860892450436813</v>
      </c>
      <c r="PM23" s="1">
        <f t="shared" si="121"/>
        <v>4.5429299824988796</v>
      </c>
      <c r="PO23">
        <v>5.7658601546247894</v>
      </c>
      <c r="PP23">
        <f t="shared" si="194"/>
        <v>7.1860892450436813</v>
      </c>
      <c r="PQ23">
        <f t="shared" si="195"/>
        <v>3.9456494574642536</v>
      </c>
      <c r="PR23">
        <v>6.688397779364756</v>
      </c>
      <c r="PS23">
        <v>4.2282974467248451</v>
      </c>
      <c r="PT23">
        <f t="shared" si="196"/>
        <v>0.4976914656789253</v>
      </c>
      <c r="PU23">
        <f t="shared" si="197"/>
        <v>0.28264798926059154</v>
      </c>
    </row>
    <row r="24" spans="1:443" x14ac:dyDescent="0.25">
      <c r="A24" s="233">
        <v>0.34645833333333331</v>
      </c>
      <c r="B24" s="464">
        <f t="shared" si="0"/>
        <v>45305.346458333333</v>
      </c>
      <c r="C24" s="234" t="s">
        <v>311</v>
      </c>
      <c r="D24" s="234">
        <v>1.0999999999999999E-2</v>
      </c>
      <c r="E24" s="234">
        <v>0.06</v>
      </c>
      <c r="F24" s="234">
        <v>0.06</v>
      </c>
      <c r="G24" s="252">
        <v>176.3</v>
      </c>
      <c r="H24" s="254">
        <v>172.12098605524426</v>
      </c>
      <c r="I24" s="234">
        <f t="shared" si="1"/>
        <v>2868.6831009207376</v>
      </c>
      <c r="J24" s="234">
        <f t="shared" si="2"/>
        <v>31.555514110128112</v>
      </c>
      <c r="K24" s="4">
        <f t="shared" si="3"/>
        <v>2.8216555091023654</v>
      </c>
      <c r="L24" s="4">
        <f t="shared" si="4"/>
        <v>2.9173048483939708</v>
      </c>
      <c r="M24" s="1">
        <f t="shared" si="5"/>
        <v>34.377169619230479</v>
      </c>
      <c r="N24" s="1">
        <f t="shared" si="6"/>
        <v>28.63820926173414</v>
      </c>
      <c r="P24" s="233">
        <v>0.34645833333333331</v>
      </c>
      <c r="Q24" s="464">
        <f t="shared" si="7"/>
        <v>45305.346458333333</v>
      </c>
      <c r="R24" s="234" t="s">
        <v>311</v>
      </c>
      <c r="S24" s="234">
        <v>1.0999999999999999E-2</v>
      </c>
      <c r="T24" s="234">
        <v>0.06</v>
      </c>
      <c r="U24" s="234">
        <v>0.06</v>
      </c>
      <c r="V24" s="252">
        <v>176.3</v>
      </c>
      <c r="W24" s="254">
        <v>155.08204339638451</v>
      </c>
      <c r="X24" s="234">
        <f t="shared" si="8"/>
        <v>2584.7007232730753</v>
      </c>
      <c r="Y24" s="234">
        <f t="shared" si="9"/>
        <v>28.431707956003827</v>
      </c>
      <c r="Z24" s="4">
        <f t="shared" si="10"/>
        <v>2.5423285802685989</v>
      </c>
      <c r="AA24" s="4">
        <f t="shared" si="11"/>
        <v>2.6285092101082124</v>
      </c>
      <c r="AB24" s="1">
        <f t="shared" si="12"/>
        <v>30.974036536272425</v>
      </c>
      <c r="AC24" s="1">
        <f t="shared" si="13"/>
        <v>25.803198745895614</v>
      </c>
      <c r="AE24">
        <v>30.372431658168534</v>
      </c>
      <c r="AF24">
        <f t="shared" si="14"/>
        <v>34.377169619230479</v>
      </c>
      <c r="AG24">
        <f t="shared" si="15"/>
        <v>25.803198745895614</v>
      </c>
      <c r="AH24">
        <v>33.088297380210427</v>
      </c>
      <c r="AI24">
        <v>27.56450269131166</v>
      </c>
      <c r="AJ24">
        <f t="shared" si="122"/>
        <v>1.2888722390200513</v>
      </c>
      <c r="AK24">
        <f t="shared" si="123"/>
        <v>1.7613039454160457</v>
      </c>
      <c r="AO24" s="261">
        <v>0.34946759259259258</v>
      </c>
      <c r="AP24" s="464">
        <f t="shared" si="16"/>
        <v>45305.34946759259</v>
      </c>
      <c r="AQ24" s="236" t="s">
        <v>321</v>
      </c>
      <c r="AR24" s="236">
        <v>4.0000000000000001E-3</v>
      </c>
      <c r="AS24" s="236">
        <v>5.2999999999999999E-2</v>
      </c>
      <c r="AT24" s="236">
        <v>5.2999999999999999E-2</v>
      </c>
      <c r="AU24" s="241">
        <v>197.2</v>
      </c>
      <c r="AV24" s="241">
        <v>196.35691048199956</v>
      </c>
      <c r="AW24" s="236">
        <f t="shared" si="17"/>
        <v>3704.8473675848977</v>
      </c>
      <c r="AX24" s="236">
        <f t="shared" si="18"/>
        <v>14.819389470339591</v>
      </c>
      <c r="AY24" s="4">
        <f t="shared" si="19"/>
        <v>3.636239082999992</v>
      </c>
      <c r="AZ24" s="4">
        <f t="shared" si="20"/>
        <v>3.7760944323461461</v>
      </c>
      <c r="BA24" s="1">
        <f t="shared" si="124"/>
        <v>18.455628553339583</v>
      </c>
      <c r="BB24" s="1">
        <f t="shared" si="125"/>
        <v>11.043295037993445</v>
      </c>
      <c r="BD24" s="261">
        <v>0.34946759259259258</v>
      </c>
      <c r="BE24" s="464">
        <f t="shared" si="21"/>
        <v>45305.34946759259</v>
      </c>
      <c r="BF24" s="236" t="s">
        <v>321</v>
      </c>
      <c r="BG24" s="236">
        <v>4.0000000000000001E-3</v>
      </c>
      <c r="BH24" s="236">
        <v>5.2999999999999999E-2</v>
      </c>
      <c r="BI24" s="236">
        <v>5.2999999999999999E-2</v>
      </c>
      <c r="BJ24" s="241">
        <v>197.2</v>
      </c>
      <c r="BK24" s="241">
        <v>183.35192301716319</v>
      </c>
      <c r="BL24" s="236">
        <f t="shared" si="22"/>
        <v>3459.4702456068526</v>
      </c>
      <c r="BM24" s="236">
        <f t="shared" si="23"/>
        <v>13.837880982427411</v>
      </c>
      <c r="BN24" s="4">
        <f t="shared" si="24"/>
        <v>3.3954059817993185</v>
      </c>
      <c r="BO24" s="4">
        <f t="shared" si="25"/>
        <v>3.5259985195608308</v>
      </c>
      <c r="BP24" s="1">
        <f t="shared" si="126"/>
        <v>17.233286964226728</v>
      </c>
      <c r="BQ24" s="1">
        <f t="shared" si="127"/>
        <v>10.31188246286658</v>
      </c>
      <c r="BS24">
        <v>14.375892297675794</v>
      </c>
      <c r="BT24">
        <f t="shared" si="128"/>
        <v>18.455628553339583</v>
      </c>
      <c r="BU24">
        <f t="shared" si="129"/>
        <v>10.31188246286658</v>
      </c>
      <c r="BV24">
        <v>17.903310315161058</v>
      </c>
      <c r="BW24">
        <v>10.712804356441097</v>
      </c>
      <c r="BX24">
        <f t="shared" si="130"/>
        <v>0.55231823817852543</v>
      </c>
      <c r="BY24">
        <f t="shared" si="131"/>
        <v>0.4009218935745178</v>
      </c>
      <c r="CC24" s="906">
        <v>0.36646990740740742</v>
      </c>
      <c r="CD24" s="901">
        <f t="shared" si="26"/>
        <v>45305.366469907407</v>
      </c>
      <c r="CE24" s="907" t="s">
        <v>322</v>
      </c>
      <c r="CF24" s="907">
        <v>7.0000000000000001E-3</v>
      </c>
      <c r="CG24" s="907">
        <v>2.1999999999999999E-2</v>
      </c>
      <c r="CH24" s="907">
        <v>2.1999999999999999E-2</v>
      </c>
      <c r="CI24" s="902">
        <v>57</v>
      </c>
      <c r="CJ24" s="902">
        <v>50.374640915055522</v>
      </c>
      <c r="CK24" s="907">
        <f t="shared" si="132"/>
        <v>2289.7564052297967</v>
      </c>
      <c r="CL24" s="237">
        <f t="shared" si="133"/>
        <v>16.028294836608577</v>
      </c>
      <c r="CM24" s="4">
        <f t="shared" si="27"/>
        <v>2.1902017789154575</v>
      </c>
      <c r="CN24" s="4">
        <f t="shared" si="28"/>
        <v>2.3987924245264534</v>
      </c>
      <c r="CO24" s="1">
        <f t="shared" si="29"/>
        <v>18.218496615524035</v>
      </c>
      <c r="CP24" s="1">
        <f t="shared" si="30"/>
        <v>13.629502412082124</v>
      </c>
      <c r="CR24" s="906">
        <v>0.36646990740740742</v>
      </c>
      <c r="CS24" s="901">
        <f t="shared" si="31"/>
        <v>45305.366469907407</v>
      </c>
      <c r="CT24" s="907" t="s">
        <v>322</v>
      </c>
      <c r="CU24" s="907">
        <v>7.0000000000000001E-3</v>
      </c>
      <c r="CV24" s="907">
        <v>2.1999999999999999E-2</v>
      </c>
      <c r="CW24" s="907">
        <v>2.1999999999999999E-2</v>
      </c>
      <c r="CX24" s="902">
        <v>57</v>
      </c>
      <c r="CY24" s="902">
        <v>40.51557001076057</v>
      </c>
      <c r="CZ24" s="907">
        <f t="shared" si="134"/>
        <v>1841.6168186709351</v>
      </c>
      <c r="DA24" s="237">
        <f t="shared" si="135"/>
        <v>12.891317730696546</v>
      </c>
      <c r="DB24" s="4">
        <f t="shared" si="32"/>
        <v>1.7615465222069813</v>
      </c>
      <c r="DC24" s="4">
        <f t="shared" si="33"/>
        <v>1.9293128576552654</v>
      </c>
      <c r="DD24" s="1">
        <f t="shared" si="34"/>
        <v>14.652864252903527</v>
      </c>
      <c r="DE24" s="1">
        <f t="shared" si="35"/>
        <v>10.96200487304128</v>
      </c>
      <c r="DG24">
        <v>14.484344023130449</v>
      </c>
      <c r="DH24">
        <f t="shared" si="136"/>
        <v>18.218496615524035</v>
      </c>
      <c r="DI24">
        <f t="shared" si="137"/>
        <v>10.96200487304128</v>
      </c>
      <c r="DJ24">
        <v>16.463571156725912</v>
      </c>
      <c r="DK24">
        <v>12.316619067287796</v>
      </c>
      <c r="DL24">
        <f t="shared" si="138"/>
        <v>1.7549254587981231</v>
      </c>
      <c r="DM24">
        <f t="shared" si="139"/>
        <v>1.3546141942465155</v>
      </c>
      <c r="DQ24" s="908">
        <v>0.37778935185185186</v>
      </c>
      <c r="DR24" s="904">
        <f t="shared" si="36"/>
        <v>45305.377789351849</v>
      </c>
      <c r="DS24" s="909" t="s">
        <v>323</v>
      </c>
      <c r="DT24" s="909">
        <v>4.0000000000000001E-3</v>
      </c>
      <c r="DU24" s="909">
        <v>2.1000000000000001E-2</v>
      </c>
      <c r="DV24" s="909">
        <v>2.1000000000000001E-2</v>
      </c>
      <c r="DW24" s="905">
        <v>61</v>
      </c>
      <c r="DX24" s="905">
        <v>60.37635008537513</v>
      </c>
      <c r="DY24" s="909">
        <f t="shared" si="140"/>
        <v>2875.0642897797679</v>
      </c>
      <c r="DZ24" s="238">
        <f t="shared" si="141"/>
        <v>11.500257159119071</v>
      </c>
      <c r="EA24" s="4">
        <f t="shared" si="37"/>
        <v>2.7443795493352328</v>
      </c>
      <c r="EB24" s="4">
        <f t="shared" si="38"/>
        <v>3.0188175042687564</v>
      </c>
      <c r="EC24" s="1">
        <f t="shared" si="39"/>
        <v>14.244636708454305</v>
      </c>
      <c r="ED24" s="1">
        <f t="shared" si="40"/>
        <v>8.4814396548503144</v>
      </c>
      <c r="EF24" s="908">
        <v>0.37778935185185186</v>
      </c>
      <c r="EG24" s="904">
        <f t="shared" si="41"/>
        <v>45305.377789351849</v>
      </c>
      <c r="EH24" s="909" t="s">
        <v>323</v>
      </c>
      <c r="EI24" s="909">
        <v>4.0000000000000001E-3</v>
      </c>
      <c r="EJ24" s="909">
        <v>2.1000000000000001E-2</v>
      </c>
      <c r="EK24" s="909">
        <v>2.1000000000000001E-2</v>
      </c>
      <c r="EL24" s="905">
        <v>61</v>
      </c>
      <c r="EM24" s="905">
        <v>60.248988776303406</v>
      </c>
      <c r="EN24" s="909">
        <f t="shared" si="142"/>
        <v>2868.9994655382575</v>
      </c>
      <c r="EO24" s="238">
        <f t="shared" si="143"/>
        <v>11.475997862153029</v>
      </c>
      <c r="EP24" s="4">
        <f t="shared" si="42"/>
        <v>2.7385903989228817</v>
      </c>
      <c r="EQ24" s="4">
        <f t="shared" si="43"/>
        <v>3.0124494388151701</v>
      </c>
      <c r="ER24" s="1">
        <f t="shared" si="44"/>
        <v>14.21458826107591</v>
      </c>
      <c r="ES24" s="1">
        <f t="shared" si="45"/>
        <v>8.4635484233378584</v>
      </c>
      <c r="EU24">
        <v>11.617277981817118</v>
      </c>
      <c r="EV24">
        <f t="shared" si="144"/>
        <v>14.244636708454305</v>
      </c>
      <c r="EW24">
        <f t="shared" si="145"/>
        <v>8.4635484233378584</v>
      </c>
      <c r="EX24">
        <v>14.389582954750749</v>
      </c>
      <c r="EY24">
        <v>8.567742511590124</v>
      </c>
      <c r="EZ24">
        <f t="shared" si="146"/>
        <v>-0.1449462462964437</v>
      </c>
      <c r="FA24">
        <f t="shared" si="147"/>
        <v>0.10419408825226562</v>
      </c>
      <c r="FE24" s="240">
        <v>0.3825810185185185</v>
      </c>
      <c r="FF24" s="464">
        <f t="shared" si="46"/>
        <v>45305.382581018515</v>
      </c>
      <c r="FG24" s="239" t="s">
        <v>324</v>
      </c>
      <c r="FH24" s="239">
        <v>4.0000000000000001E-3</v>
      </c>
      <c r="FI24" s="239">
        <v>1.6E-2</v>
      </c>
      <c r="FJ24" s="239">
        <v>1.6E-2</v>
      </c>
      <c r="FK24" s="247">
        <v>72.8</v>
      </c>
      <c r="FL24" s="247">
        <v>72.622662858915206</v>
      </c>
      <c r="FM24" s="239">
        <f t="shared" si="148"/>
        <v>4538.9164286822006</v>
      </c>
      <c r="FN24" s="239">
        <f t="shared" si="149"/>
        <v>18.155665714728801</v>
      </c>
      <c r="FO24" s="4">
        <f t="shared" si="47"/>
        <v>4.2719213446420712</v>
      </c>
      <c r="FP24" s="4">
        <f t="shared" si="48"/>
        <v>4.8415108572610146</v>
      </c>
      <c r="FQ24" s="1">
        <f t="shared" si="49"/>
        <v>22.427587059370872</v>
      </c>
      <c r="FR24" s="1">
        <f t="shared" si="50"/>
        <v>13.314154857467788</v>
      </c>
      <c r="FT24" s="240">
        <v>0.3825810185185185</v>
      </c>
      <c r="FU24" s="464">
        <f t="shared" si="51"/>
        <v>45305.382581018515</v>
      </c>
      <c r="FV24" s="239" t="s">
        <v>324</v>
      </c>
      <c r="FW24" s="239">
        <v>4.0000000000000001E-3</v>
      </c>
      <c r="FX24" s="239">
        <v>1.6E-2</v>
      </c>
      <c r="FY24" s="239">
        <v>1.6E-2</v>
      </c>
      <c r="FZ24" s="247">
        <v>72.8</v>
      </c>
      <c r="GA24" s="247">
        <v>67.919017335295592</v>
      </c>
      <c r="GB24" s="239">
        <f t="shared" si="150"/>
        <v>4244.9385834559744</v>
      </c>
      <c r="GC24" s="239">
        <f t="shared" si="151"/>
        <v>16.979754333823898</v>
      </c>
      <c r="GD24" s="4">
        <f t="shared" si="52"/>
        <v>3.995236313840917</v>
      </c>
      <c r="GE24" s="4">
        <f t="shared" si="53"/>
        <v>4.5279344890197066</v>
      </c>
      <c r="GF24" s="1">
        <f t="shared" si="54"/>
        <v>20.974990647664814</v>
      </c>
      <c r="GG24" s="1">
        <f t="shared" si="55"/>
        <v>12.451819844804191</v>
      </c>
      <c r="GI24">
        <v>17.802286333355262</v>
      </c>
      <c r="GJ24">
        <f t="shared" si="152"/>
        <v>22.427587059370872</v>
      </c>
      <c r="GK24">
        <f t="shared" si="153"/>
        <v>12.451819844804191</v>
      </c>
      <c r="GL24">
        <v>21.991059588262381</v>
      </c>
      <c r="GM24">
        <v>13.055009977793858</v>
      </c>
      <c r="GN24">
        <f t="shared" si="154"/>
        <v>0.43652747110849077</v>
      </c>
      <c r="GO24">
        <f t="shared" si="155"/>
        <v>0.60319013298966695</v>
      </c>
      <c r="GS24" s="184">
        <v>0.39245370370370369</v>
      </c>
      <c r="GT24" s="464">
        <f t="shared" si="56"/>
        <v>45305.392453703702</v>
      </c>
      <c r="GU24" s="141" t="s">
        <v>325</v>
      </c>
      <c r="GV24" s="141">
        <v>1.0999999999999999E-2</v>
      </c>
      <c r="GW24" s="141">
        <v>3.5000000000000003E-2</v>
      </c>
      <c r="GX24" s="141">
        <v>3.5000000000000003E-2</v>
      </c>
      <c r="GY24" s="249">
        <v>41.4</v>
      </c>
      <c r="GZ24" s="249">
        <v>39.612082379984948</v>
      </c>
      <c r="HA24" s="141">
        <f t="shared" si="156"/>
        <v>1131.7737822852841</v>
      </c>
      <c r="HB24" s="141">
        <f t="shared" si="157"/>
        <v>12.449511605138126</v>
      </c>
      <c r="HC24" s="4">
        <f t="shared" si="57"/>
        <v>1.1003356216662485</v>
      </c>
      <c r="HD24" s="4">
        <f t="shared" si="58"/>
        <v>1.1650612464701455</v>
      </c>
      <c r="HE24" s="1">
        <f t="shared" si="59"/>
        <v>13.549847226804374</v>
      </c>
      <c r="HF24" s="1">
        <f t="shared" si="60"/>
        <v>11.28445035866798</v>
      </c>
      <c r="HH24" s="184">
        <v>0.39245370370370369</v>
      </c>
      <c r="HI24" s="464">
        <f t="shared" si="61"/>
        <v>45305.392453703702</v>
      </c>
      <c r="HJ24" s="141" t="s">
        <v>325</v>
      </c>
      <c r="HK24" s="141">
        <v>1.0999999999999999E-2</v>
      </c>
      <c r="HL24" s="141">
        <v>3.5000000000000003E-2</v>
      </c>
      <c r="HM24" s="141">
        <v>3.5000000000000003E-2</v>
      </c>
      <c r="HN24" s="249">
        <v>41.4</v>
      </c>
      <c r="HO24" s="249">
        <v>34.200469392124624</v>
      </c>
      <c r="HP24" s="141">
        <f t="shared" si="158"/>
        <v>977.15626834641773</v>
      </c>
      <c r="HQ24" s="141">
        <f t="shared" si="159"/>
        <v>10.748718951810595</v>
      </c>
      <c r="HR24" s="4">
        <f t="shared" si="62"/>
        <v>0.95001303867012843</v>
      </c>
      <c r="HS24" s="4">
        <f t="shared" si="63"/>
        <v>1.0058961585919006</v>
      </c>
      <c r="HT24" s="1">
        <f t="shared" si="64"/>
        <v>11.698731990480724</v>
      </c>
      <c r="HU24" s="1">
        <f t="shared" si="65"/>
        <v>9.7428227932186946</v>
      </c>
      <c r="HW24">
        <v>11.792359034756865</v>
      </c>
      <c r="HX24">
        <f t="shared" si="160"/>
        <v>13.549847226804374</v>
      </c>
      <c r="HY24">
        <f t="shared" si="161"/>
        <v>9.7428227932186946</v>
      </c>
      <c r="HZ24">
        <v>12.834612989849013</v>
      </c>
      <c r="IA24">
        <v>10.688796023482826</v>
      </c>
      <c r="IB24">
        <f t="shared" si="162"/>
        <v>0.71523423695536081</v>
      </c>
      <c r="IC24">
        <f t="shared" si="163"/>
        <v>0.94597323026413171</v>
      </c>
      <c r="IG24" s="185">
        <v>0.44793981481481482</v>
      </c>
      <c r="IH24" s="464">
        <f t="shared" si="66"/>
        <v>45305.447939814818</v>
      </c>
      <c r="II24" s="142" t="s">
        <v>326</v>
      </c>
      <c r="IJ24" s="142">
        <v>5.0000000000000001E-3</v>
      </c>
      <c r="IK24" s="142">
        <v>3.4000000000000002E-2</v>
      </c>
      <c r="IL24" s="142">
        <v>3.4000000000000002E-2</v>
      </c>
      <c r="IM24" s="274">
        <v>49.6</v>
      </c>
      <c r="IN24" s="274">
        <v>49.54894026161945</v>
      </c>
      <c r="IO24" s="142">
        <f t="shared" si="164"/>
        <v>1457.3217724005719</v>
      </c>
      <c r="IP24" s="142">
        <f t="shared" si="165"/>
        <v>7.2866088620028595</v>
      </c>
      <c r="IQ24" s="4">
        <f t="shared" si="67"/>
        <v>1.4156840074748414</v>
      </c>
      <c r="IR24" s="4">
        <f t="shared" si="68"/>
        <v>1.5014830382308924</v>
      </c>
      <c r="IS24" s="1">
        <f t="shared" si="69"/>
        <v>8.7022928694777004</v>
      </c>
      <c r="IT24" s="1">
        <f t="shared" si="70"/>
        <v>5.7851258237719669</v>
      </c>
      <c r="IV24" s="185">
        <v>0.44793981481481482</v>
      </c>
      <c r="IW24" s="464">
        <f t="shared" si="71"/>
        <v>45305.447939814818</v>
      </c>
      <c r="IX24" s="142" t="s">
        <v>326</v>
      </c>
      <c r="IY24" s="142">
        <v>5.0000000000000001E-3</v>
      </c>
      <c r="IZ24" s="142">
        <v>3.4000000000000002E-2</v>
      </c>
      <c r="JA24" s="142">
        <v>3.4000000000000002E-2</v>
      </c>
      <c r="JB24" s="274">
        <v>49.6</v>
      </c>
      <c r="JC24" s="274">
        <v>47.976480537683486</v>
      </c>
      <c r="JD24" s="142">
        <f t="shared" si="166"/>
        <v>1411.0729569906907</v>
      </c>
      <c r="JE24" s="142">
        <f t="shared" si="167"/>
        <v>7.0553647849534542</v>
      </c>
      <c r="JF24" s="4">
        <f t="shared" si="72"/>
        <v>1.3707565867909566</v>
      </c>
      <c r="JG24" s="4">
        <f t="shared" si="73"/>
        <v>1.4538327435661662</v>
      </c>
      <c r="JH24" s="1">
        <f t="shared" si="74"/>
        <v>8.4261213717444114</v>
      </c>
      <c r="JI24" s="1">
        <f t="shared" si="75"/>
        <v>5.601532041387288</v>
      </c>
      <c r="JK24">
        <v>7.2663613272574379</v>
      </c>
      <c r="JL24">
        <f t="shared" si="168"/>
        <v>8.7022928694777004</v>
      </c>
      <c r="JM24">
        <f t="shared" si="169"/>
        <v>5.601532041387288</v>
      </c>
      <c r="JN24">
        <v>8.6781115279817396</v>
      </c>
      <c r="JO24">
        <v>5.7690505083074202</v>
      </c>
      <c r="JP24">
        <f t="shared" si="170"/>
        <v>2.4181341495960851E-2</v>
      </c>
      <c r="JQ24">
        <f t="shared" si="171"/>
        <v>0.16751846692013217</v>
      </c>
      <c r="JU24" s="281">
        <v>0.51837962962962958</v>
      </c>
      <c r="JV24" s="464">
        <f t="shared" si="76"/>
        <v>45305.518379629626</v>
      </c>
      <c r="JW24" s="282" t="s">
        <v>327</v>
      </c>
      <c r="JX24" s="282">
        <v>6.0000000000000001E-3</v>
      </c>
      <c r="JY24" s="282">
        <v>3.2000000000000001E-2</v>
      </c>
      <c r="JZ24" s="282">
        <v>3.2000000000000001E-2</v>
      </c>
      <c r="KA24" s="282">
        <v>33.4</v>
      </c>
      <c r="KB24" s="282">
        <v>24.387420039133133</v>
      </c>
      <c r="KC24" s="282">
        <f t="shared" si="77"/>
        <v>762.10687622291039</v>
      </c>
      <c r="KD24" s="282">
        <f t="shared" si="78"/>
        <v>4.5726412573374624</v>
      </c>
      <c r="KE24" s="4">
        <f t="shared" si="79"/>
        <v>0.73901272845857979</v>
      </c>
      <c r="KF24" s="4">
        <f t="shared" si="80"/>
        <v>0.78669096900429469</v>
      </c>
      <c r="KG24" s="1">
        <f t="shared" si="81"/>
        <v>5.3116539857960419</v>
      </c>
      <c r="KH24" s="1">
        <f t="shared" si="82"/>
        <v>3.7859502883331677</v>
      </c>
      <c r="KJ24" s="281">
        <v>0.51837962962962958</v>
      </c>
      <c r="KK24" s="464">
        <f t="shared" si="83"/>
        <v>45305.518379629626</v>
      </c>
      <c r="KL24" s="282" t="s">
        <v>327</v>
      </c>
      <c r="KM24" s="282">
        <v>6.0000000000000001E-3</v>
      </c>
      <c r="KN24" s="282">
        <v>3.2000000000000001E-2</v>
      </c>
      <c r="KO24" s="282">
        <v>3.2000000000000001E-2</v>
      </c>
      <c r="KP24" s="282">
        <v>33.4</v>
      </c>
      <c r="KQ24" s="282">
        <v>29.268643113465039</v>
      </c>
      <c r="KR24" s="282">
        <f t="shared" si="84"/>
        <v>914.64509729578242</v>
      </c>
      <c r="KS24" s="282">
        <f t="shared" si="85"/>
        <v>5.4878705837746944</v>
      </c>
      <c r="KT24" s="4">
        <f t="shared" si="86"/>
        <v>0.88692857919591028</v>
      </c>
      <c r="KU24" s="4">
        <f t="shared" si="87"/>
        <v>0.9441497778537109</v>
      </c>
      <c r="KV24" s="1">
        <f t="shared" si="88"/>
        <v>6.3747991629706044</v>
      </c>
      <c r="KW24" s="1">
        <f t="shared" si="89"/>
        <v>4.5437208059209837</v>
      </c>
      <c r="KY24">
        <v>5.0664689272731076</v>
      </c>
      <c r="KZ24">
        <f t="shared" si="172"/>
        <v>6.3747991629706044</v>
      </c>
      <c r="LA24">
        <f t="shared" si="173"/>
        <v>3.7859502883331677</v>
      </c>
      <c r="LB24">
        <v>5.885292188246539</v>
      </c>
      <c r="LC24">
        <v>4.1948183591400996</v>
      </c>
      <c r="LD24">
        <f t="shared" si="174"/>
        <v>0.48950697472406546</v>
      </c>
      <c r="LE24">
        <f t="shared" si="175"/>
        <v>0.40886807080693188</v>
      </c>
      <c r="LI24" s="187">
        <v>0.51837962962962958</v>
      </c>
      <c r="LJ24" s="464">
        <f t="shared" si="90"/>
        <v>45305.518379629626</v>
      </c>
      <c r="LK24" s="144" t="s">
        <v>328</v>
      </c>
      <c r="LL24" s="144">
        <v>8.0000000000000002E-3</v>
      </c>
      <c r="LM24" s="144">
        <v>6.3E-2</v>
      </c>
      <c r="LN24" s="144">
        <v>6.3E-2</v>
      </c>
      <c r="LO24" s="144">
        <v>80</v>
      </c>
      <c r="LP24" s="144">
        <v>64.966682151344514</v>
      </c>
      <c r="LQ24" s="144">
        <f t="shared" si="176"/>
        <v>1031.2171770054686</v>
      </c>
      <c r="LR24" s="144">
        <f t="shared" si="177"/>
        <v>8.2497374160437484</v>
      </c>
      <c r="LS24" s="4">
        <f t="shared" si="91"/>
        <v>1.015104408614758</v>
      </c>
      <c r="LT24" s="4">
        <f t="shared" si="92"/>
        <v>1.0478497121184598</v>
      </c>
      <c r="LU24" s="1">
        <f t="shared" si="93"/>
        <v>9.2648418246585074</v>
      </c>
      <c r="LV24" s="1">
        <f t="shared" si="94"/>
        <v>7.2018877039252889</v>
      </c>
      <c r="LX24" s="187">
        <v>0.51837962962962958</v>
      </c>
      <c r="LY24" s="464">
        <f t="shared" si="95"/>
        <v>45305.518379629626</v>
      </c>
      <c r="LZ24" s="144" t="s">
        <v>328</v>
      </c>
      <c r="MA24" s="144">
        <v>8.0000000000000002E-3</v>
      </c>
      <c r="MB24" s="144">
        <v>6.3E-2</v>
      </c>
      <c r="MC24" s="144">
        <v>6.3E-2</v>
      </c>
      <c r="MD24" s="229">
        <v>80</v>
      </c>
      <c r="ME24" s="144">
        <v>74.122290469746986</v>
      </c>
      <c r="MF24" s="144">
        <f t="shared" si="178"/>
        <v>1176.544293170587</v>
      </c>
      <c r="MG24" s="144">
        <f t="shared" si="179"/>
        <v>9.4123543453646956</v>
      </c>
      <c r="MH24" s="4">
        <f t="shared" si="96"/>
        <v>1.1581607885897967</v>
      </c>
      <c r="MI24" s="4">
        <f t="shared" si="97"/>
        <v>1.1955208140281772</v>
      </c>
      <c r="MJ24" s="1">
        <f t="shared" si="98"/>
        <v>10.570515133954492</v>
      </c>
      <c r="MK24" s="1">
        <f t="shared" si="99"/>
        <v>8.2168335313365191</v>
      </c>
      <c r="MM24">
        <v>8.8850255963367193</v>
      </c>
      <c r="MN24">
        <f t="shared" si="180"/>
        <v>10.570515133954492</v>
      </c>
      <c r="MO24">
        <f t="shared" si="181"/>
        <v>7.2018877039252889</v>
      </c>
      <c r="MP24">
        <v>9.9783002302609631</v>
      </c>
      <c r="MQ24">
        <v>7.7564840387374989</v>
      </c>
      <c r="MR24">
        <f t="shared" si="182"/>
        <v>0.59221490369352914</v>
      </c>
      <c r="MS24">
        <f t="shared" si="183"/>
        <v>0.55459633481221005</v>
      </c>
      <c r="MW24" s="188">
        <v>0.53942129629629632</v>
      </c>
      <c r="MX24" s="464">
        <f t="shared" si="100"/>
        <v>45305.539421296293</v>
      </c>
      <c r="MY24" s="145" t="s">
        <v>329</v>
      </c>
      <c r="MZ24" s="145">
        <v>4.0000000000000001E-3</v>
      </c>
      <c r="NA24" s="145">
        <v>2.7E-2</v>
      </c>
      <c r="NB24" s="145">
        <v>2.7E-2</v>
      </c>
      <c r="NC24" s="145">
        <v>20.6</v>
      </c>
      <c r="ND24" s="145">
        <v>15.356805593466959</v>
      </c>
      <c r="NE24" s="145">
        <f t="shared" si="101"/>
        <v>568.77057753581335</v>
      </c>
      <c r="NF24" s="145">
        <f t="shared" si="184"/>
        <v>2.2750823101432536</v>
      </c>
      <c r="NG24" s="4">
        <f t="shared" si="102"/>
        <v>0.54845734262381995</v>
      </c>
      <c r="NH24" s="4">
        <f t="shared" si="103"/>
        <v>0.59064636897949852</v>
      </c>
      <c r="NI24" s="1">
        <f t="shared" si="104"/>
        <v>2.8235396527670735</v>
      </c>
      <c r="NJ24" s="1">
        <f t="shared" si="105"/>
        <v>1.6844359411637551</v>
      </c>
      <c r="NL24" s="188">
        <v>0.53942129629629632</v>
      </c>
      <c r="NM24" s="464">
        <f t="shared" si="106"/>
        <v>45305.539421296293</v>
      </c>
      <c r="NN24" s="145" t="s">
        <v>329</v>
      </c>
      <c r="NO24" s="145">
        <v>4.0000000000000001E-3</v>
      </c>
      <c r="NP24" s="145">
        <v>2.7E-2</v>
      </c>
      <c r="NQ24" s="145">
        <v>2.7E-2</v>
      </c>
      <c r="NR24" s="145">
        <v>20.6</v>
      </c>
      <c r="NS24" s="145">
        <v>18.069210972335132</v>
      </c>
      <c r="NT24" s="145">
        <f t="shared" si="107"/>
        <v>669.23003601241226</v>
      </c>
      <c r="NU24" s="145">
        <f t="shared" si="185"/>
        <v>2.6769201440496491</v>
      </c>
      <c r="NV24" s="4">
        <f t="shared" si="108"/>
        <v>0.64532896329768319</v>
      </c>
      <c r="NW24" s="4">
        <f t="shared" si="109"/>
        <v>0.69496965278212042</v>
      </c>
      <c r="NX24" s="1">
        <f t="shared" si="110"/>
        <v>3.3222491073473321</v>
      </c>
      <c r="NY24" s="1">
        <f t="shared" si="111"/>
        <v>1.9819504912675288</v>
      </c>
      <c r="OA24">
        <v>2.4690000124628027</v>
      </c>
      <c r="OB24">
        <f t="shared" si="186"/>
        <v>3.3222491073473321</v>
      </c>
      <c r="OC24">
        <f t="shared" si="187"/>
        <v>1.6844359411637551</v>
      </c>
      <c r="OD24">
        <v>3.0642053726100853</v>
      </c>
      <c r="OE24">
        <v>1.8280096246118829</v>
      </c>
      <c r="OF24">
        <f t="shared" si="188"/>
        <v>0.25804373473724684</v>
      </c>
      <c r="OG24">
        <f t="shared" si="189"/>
        <v>0.14357368344812782</v>
      </c>
      <c r="OK24" s="189">
        <v>0.56631944444444449</v>
      </c>
      <c r="OL24" s="464">
        <f t="shared" si="112"/>
        <v>45305.566319444442</v>
      </c>
      <c r="OM24" s="139" t="s">
        <v>330</v>
      </c>
      <c r="ON24" s="139">
        <v>3.0000000000000001E-3</v>
      </c>
      <c r="OO24" s="139">
        <v>4.0000000000000001E-3</v>
      </c>
      <c r="OP24" s="139">
        <v>4.0000000000000001E-3</v>
      </c>
      <c r="OQ24" s="139">
        <v>5.5</v>
      </c>
      <c r="OR24" s="139">
        <v>4.3043448626882768</v>
      </c>
      <c r="OS24" s="139">
        <f t="shared" si="190"/>
        <v>1076.0862156720691</v>
      </c>
      <c r="OT24" s="139">
        <f t="shared" si="191"/>
        <v>3.2282586470162076</v>
      </c>
      <c r="OU24" s="139">
        <f t="shared" si="113"/>
        <v>0.86086897253765526</v>
      </c>
      <c r="OV24" s="139">
        <f t="shared" si="114"/>
        <v>1.4347816208960922</v>
      </c>
      <c r="OW24" s="1">
        <f t="shared" si="115"/>
        <v>4.0891276195538628</v>
      </c>
      <c r="OX24" s="1">
        <f t="shared" si="116"/>
        <v>1.7934770261201154</v>
      </c>
      <c r="OZ24" s="189">
        <v>0.56631944444444449</v>
      </c>
      <c r="PA24" s="464">
        <f t="shared" si="117"/>
        <v>45305.566319444442</v>
      </c>
      <c r="PB24" s="139" t="s">
        <v>330</v>
      </c>
      <c r="PC24" s="139">
        <v>3.0000000000000001E-3</v>
      </c>
      <c r="PD24" s="139">
        <v>4.0000000000000001E-3</v>
      </c>
      <c r="PE24" s="139">
        <v>4.0000000000000001E-3</v>
      </c>
      <c r="PF24" s="139">
        <v>5.5</v>
      </c>
      <c r="PG24" s="139">
        <v>4.9559236172715044</v>
      </c>
      <c r="PH24" s="139">
        <f t="shared" si="192"/>
        <v>1238.9809043178761</v>
      </c>
      <c r="PI24" s="139">
        <f t="shared" si="193"/>
        <v>3.7169427129536285</v>
      </c>
      <c r="PJ24" s="139">
        <f t="shared" si="118"/>
        <v>0.99118472345430086</v>
      </c>
      <c r="PK24" s="139">
        <f t="shared" si="119"/>
        <v>1.6519745390905014</v>
      </c>
      <c r="PL24" s="1">
        <f t="shared" si="120"/>
        <v>4.7081274364079295</v>
      </c>
      <c r="PM24" s="1">
        <f t="shared" si="121"/>
        <v>2.0649681738631269</v>
      </c>
      <c r="PO24">
        <v>3.4595160927748738</v>
      </c>
      <c r="PP24">
        <f t="shared" si="194"/>
        <v>4.7081274364079295</v>
      </c>
      <c r="PQ24">
        <f t="shared" si="195"/>
        <v>1.7934770261201154</v>
      </c>
      <c r="PR24">
        <v>4.3820537175148404</v>
      </c>
      <c r="PS24">
        <v>1.9219533848749299</v>
      </c>
      <c r="PT24">
        <f t="shared" si="196"/>
        <v>0.32607371889308912</v>
      </c>
      <c r="PU24">
        <f t="shared" si="197"/>
        <v>0.12847635875481456</v>
      </c>
      <c r="QA24" t="s">
        <v>723</v>
      </c>
    </row>
    <row r="25" spans="1:443" x14ac:dyDescent="0.25">
      <c r="A25" s="233">
        <v>0.34714120370370366</v>
      </c>
      <c r="B25" s="464">
        <f t="shared" si="0"/>
        <v>45305.347141203703</v>
      </c>
      <c r="C25" s="234" t="s">
        <v>311</v>
      </c>
      <c r="D25" s="234">
        <v>1.4999999999999999E-2</v>
      </c>
      <c r="E25" s="234">
        <v>0.06</v>
      </c>
      <c r="F25" s="234">
        <v>0.06</v>
      </c>
      <c r="G25" s="252">
        <v>176.3</v>
      </c>
      <c r="H25" s="254">
        <v>172.12098605524426</v>
      </c>
      <c r="I25" s="234">
        <f t="shared" si="1"/>
        <v>2868.6831009207376</v>
      </c>
      <c r="J25" s="234">
        <f t="shared" si="2"/>
        <v>43.030246513811065</v>
      </c>
      <c r="K25" s="4">
        <f t="shared" si="3"/>
        <v>2.8216555091023654</v>
      </c>
      <c r="L25" s="4">
        <f t="shared" si="4"/>
        <v>2.9173048483939708</v>
      </c>
      <c r="M25" s="1">
        <f t="shared" si="5"/>
        <v>45.851902022913428</v>
      </c>
      <c r="N25" s="1">
        <f t="shared" si="6"/>
        <v>40.112941665417097</v>
      </c>
      <c r="P25" s="233">
        <v>0.34714120370370366</v>
      </c>
      <c r="Q25" s="464">
        <f t="shared" si="7"/>
        <v>45305.347141203703</v>
      </c>
      <c r="R25" s="234" t="s">
        <v>311</v>
      </c>
      <c r="S25" s="234">
        <v>1.4999999999999999E-2</v>
      </c>
      <c r="T25" s="234">
        <v>0.06</v>
      </c>
      <c r="U25" s="234">
        <v>0.06</v>
      </c>
      <c r="V25" s="252">
        <v>176.3</v>
      </c>
      <c r="W25" s="254">
        <v>155.08204339638451</v>
      </c>
      <c r="X25" s="234">
        <f t="shared" si="8"/>
        <v>2584.7007232730753</v>
      </c>
      <c r="Y25" s="234">
        <f t="shared" si="9"/>
        <v>38.770510849096127</v>
      </c>
      <c r="Z25" s="4">
        <f t="shared" si="10"/>
        <v>2.5423285802685989</v>
      </c>
      <c r="AA25" s="4">
        <f t="shared" si="11"/>
        <v>2.6285092101082124</v>
      </c>
      <c r="AB25" s="1">
        <f t="shared" si="12"/>
        <v>41.312839429364729</v>
      </c>
      <c r="AC25" s="1">
        <f t="shared" si="13"/>
        <v>36.142001638987914</v>
      </c>
      <c r="AE25">
        <v>41.41695226113891</v>
      </c>
      <c r="AF25">
        <f t="shared" si="14"/>
        <v>45.851902022913428</v>
      </c>
      <c r="AG25">
        <f t="shared" si="15"/>
        <v>36.142001638987914</v>
      </c>
      <c r="AH25">
        <v>44.132817983180807</v>
      </c>
      <c r="AI25">
        <v>38.609023294282032</v>
      </c>
      <c r="AJ25">
        <f t="shared" si="122"/>
        <v>1.7190840397326212</v>
      </c>
      <c r="AK25">
        <f t="shared" si="123"/>
        <v>2.4670216552941184</v>
      </c>
      <c r="AO25" s="261">
        <v>0.3510300925925926</v>
      </c>
      <c r="AP25" s="464">
        <f t="shared" si="16"/>
        <v>45305.351030092592</v>
      </c>
      <c r="AQ25" s="236" t="s">
        <v>321</v>
      </c>
      <c r="AR25" s="236">
        <v>7.0000000000000001E-3</v>
      </c>
      <c r="AS25" s="236">
        <v>5.2999999999999999E-2</v>
      </c>
      <c r="AT25" s="236">
        <v>5.2999999999999999E-2</v>
      </c>
      <c r="AU25" s="241">
        <v>197.2</v>
      </c>
      <c r="AV25" s="241">
        <v>196.35691048199956</v>
      </c>
      <c r="AW25" s="236">
        <f t="shared" si="17"/>
        <v>3704.8473675848977</v>
      </c>
      <c r="AX25" s="236">
        <f t="shared" si="18"/>
        <v>25.933931573094284</v>
      </c>
      <c r="AY25" s="4">
        <f t="shared" si="19"/>
        <v>3.636239082999992</v>
      </c>
      <c r="AZ25" s="4">
        <f t="shared" si="20"/>
        <v>3.7760944323461461</v>
      </c>
      <c r="BA25" s="1">
        <f t="shared" si="124"/>
        <v>29.570170656094277</v>
      </c>
      <c r="BB25" s="1">
        <f t="shared" si="125"/>
        <v>22.157837140748139</v>
      </c>
      <c r="BD25" s="261">
        <v>0.3510300925925926</v>
      </c>
      <c r="BE25" s="464">
        <f t="shared" si="21"/>
        <v>45305.351030092592</v>
      </c>
      <c r="BF25" s="236" t="s">
        <v>321</v>
      </c>
      <c r="BG25" s="236">
        <v>7.0000000000000001E-3</v>
      </c>
      <c r="BH25" s="236">
        <v>5.2999999999999999E-2</v>
      </c>
      <c r="BI25" s="236">
        <v>5.2999999999999999E-2</v>
      </c>
      <c r="BJ25" s="241">
        <v>197.2</v>
      </c>
      <c r="BK25" s="241">
        <v>183.35192301716319</v>
      </c>
      <c r="BL25" s="236">
        <f t="shared" si="22"/>
        <v>3459.4702456068526</v>
      </c>
      <c r="BM25" s="236">
        <f t="shared" si="23"/>
        <v>24.21629171924797</v>
      </c>
      <c r="BN25" s="4">
        <f t="shared" si="24"/>
        <v>3.3954059817993185</v>
      </c>
      <c r="BO25" s="4">
        <f t="shared" si="25"/>
        <v>3.5259985195608308</v>
      </c>
      <c r="BP25" s="1">
        <f t="shared" si="126"/>
        <v>27.611697701047287</v>
      </c>
      <c r="BQ25" s="1">
        <f t="shared" si="127"/>
        <v>20.69029319968714</v>
      </c>
      <c r="BS25">
        <v>25.15781152093264</v>
      </c>
      <c r="BT25">
        <f t="shared" si="128"/>
        <v>29.570170656094277</v>
      </c>
      <c r="BU25">
        <f t="shared" si="129"/>
        <v>20.69029319968714</v>
      </c>
      <c r="BV25">
        <v>28.685229538417904</v>
      </c>
      <c r="BW25">
        <v>21.494723579697943</v>
      </c>
      <c r="BX25">
        <f t="shared" si="130"/>
        <v>0.88494111767637307</v>
      </c>
      <c r="BY25">
        <f t="shared" si="131"/>
        <v>0.80443038001080325</v>
      </c>
      <c r="CC25" s="906">
        <v>0.36866898148148147</v>
      </c>
      <c r="CD25" s="901">
        <f t="shared" si="26"/>
        <v>45305.368668981479</v>
      </c>
      <c r="CE25" s="907" t="s">
        <v>322</v>
      </c>
      <c r="CF25" s="907">
        <v>7.0000000000000001E-3</v>
      </c>
      <c r="CG25" s="907">
        <v>2.1999999999999999E-2</v>
      </c>
      <c r="CH25" s="907">
        <v>2.1999999999999999E-2</v>
      </c>
      <c r="CI25" s="902">
        <v>57</v>
      </c>
      <c r="CJ25" s="902">
        <v>50.374640915055522</v>
      </c>
      <c r="CK25" s="907">
        <f t="shared" si="132"/>
        <v>2289.7564052297967</v>
      </c>
      <c r="CL25" s="237">
        <f t="shared" si="133"/>
        <v>16.028294836608577</v>
      </c>
      <c r="CM25" s="4">
        <f t="shared" si="27"/>
        <v>2.1902017789154575</v>
      </c>
      <c r="CN25" s="4">
        <f t="shared" si="28"/>
        <v>2.3987924245264534</v>
      </c>
      <c r="CO25" s="1">
        <f t="shared" si="29"/>
        <v>18.218496615524035</v>
      </c>
      <c r="CP25" s="1">
        <f t="shared" si="30"/>
        <v>13.629502412082124</v>
      </c>
      <c r="CR25" s="906">
        <v>0.36866898148148147</v>
      </c>
      <c r="CS25" s="901">
        <f t="shared" si="31"/>
        <v>45305.368668981479</v>
      </c>
      <c r="CT25" s="907" t="s">
        <v>322</v>
      </c>
      <c r="CU25" s="907">
        <v>7.0000000000000001E-3</v>
      </c>
      <c r="CV25" s="907">
        <v>2.1999999999999999E-2</v>
      </c>
      <c r="CW25" s="907">
        <v>2.1999999999999999E-2</v>
      </c>
      <c r="CX25" s="902">
        <v>57</v>
      </c>
      <c r="CY25" s="902">
        <v>40.51557001076057</v>
      </c>
      <c r="CZ25" s="907">
        <f t="shared" si="134"/>
        <v>1841.6168186709351</v>
      </c>
      <c r="DA25" s="237">
        <f t="shared" si="135"/>
        <v>12.891317730696546</v>
      </c>
      <c r="DB25" s="4">
        <f t="shared" si="32"/>
        <v>1.7615465222069813</v>
      </c>
      <c r="DC25" s="4">
        <f t="shared" si="33"/>
        <v>1.9293128576552654</v>
      </c>
      <c r="DD25" s="1">
        <f t="shared" si="34"/>
        <v>14.652864252903527</v>
      </c>
      <c r="DE25" s="1">
        <f t="shared" si="35"/>
        <v>10.96200487304128</v>
      </c>
      <c r="DG25">
        <v>14.484344023130449</v>
      </c>
      <c r="DH25">
        <f t="shared" si="136"/>
        <v>18.218496615524035</v>
      </c>
      <c r="DI25">
        <f t="shared" si="137"/>
        <v>10.96200487304128</v>
      </c>
      <c r="DJ25">
        <v>16.463571156725912</v>
      </c>
      <c r="DK25">
        <v>12.316619067287796</v>
      </c>
      <c r="DL25">
        <f t="shared" si="138"/>
        <v>1.7549254587981231</v>
      </c>
      <c r="DM25">
        <f t="shared" si="139"/>
        <v>1.3546141942465155</v>
      </c>
      <c r="DQ25" s="908">
        <v>0.38116898148148143</v>
      </c>
      <c r="DR25" s="904">
        <f t="shared" si="36"/>
        <v>45305.381168981483</v>
      </c>
      <c r="DS25" s="909" t="s">
        <v>323</v>
      </c>
      <c r="DT25" s="909">
        <v>3.0000000000000001E-3</v>
      </c>
      <c r="DU25" s="909">
        <v>2.1000000000000001E-2</v>
      </c>
      <c r="DV25" s="909">
        <v>2.1000000000000001E-2</v>
      </c>
      <c r="DW25" s="905">
        <v>61</v>
      </c>
      <c r="DX25" s="905">
        <v>60.37635008537513</v>
      </c>
      <c r="DY25" s="909">
        <f t="shared" si="140"/>
        <v>2875.0642897797679</v>
      </c>
      <c r="DZ25" s="238">
        <f t="shared" si="141"/>
        <v>8.6251928693393047</v>
      </c>
      <c r="EA25" s="4">
        <f t="shared" si="37"/>
        <v>2.7443795493352328</v>
      </c>
      <c r="EB25" s="4">
        <f t="shared" si="38"/>
        <v>3.0188175042687564</v>
      </c>
      <c r="EC25" s="1">
        <f t="shared" si="39"/>
        <v>11.369572418674537</v>
      </c>
      <c r="ED25" s="1">
        <f t="shared" si="40"/>
        <v>5.6063753650705479</v>
      </c>
      <c r="EF25" s="908">
        <v>0.38116898148148143</v>
      </c>
      <c r="EG25" s="904">
        <f t="shared" si="41"/>
        <v>45305.381168981483</v>
      </c>
      <c r="EH25" s="909" t="s">
        <v>323</v>
      </c>
      <c r="EI25" s="909">
        <v>3.0000000000000001E-3</v>
      </c>
      <c r="EJ25" s="909">
        <v>2.1000000000000001E-2</v>
      </c>
      <c r="EK25" s="909">
        <v>2.1000000000000001E-2</v>
      </c>
      <c r="EL25" s="905">
        <v>61</v>
      </c>
      <c r="EM25" s="905">
        <v>60.248988776303406</v>
      </c>
      <c r="EN25" s="909">
        <f t="shared" si="142"/>
        <v>2868.9994655382575</v>
      </c>
      <c r="EO25" s="238">
        <f t="shared" si="143"/>
        <v>8.6069983966147721</v>
      </c>
      <c r="EP25" s="4">
        <f t="shared" si="42"/>
        <v>2.7385903989228817</v>
      </c>
      <c r="EQ25" s="4">
        <f t="shared" si="43"/>
        <v>3.0124494388151701</v>
      </c>
      <c r="ER25" s="1">
        <f t="shared" si="44"/>
        <v>11.345588795537655</v>
      </c>
      <c r="ES25" s="1">
        <f t="shared" si="45"/>
        <v>5.5945489577996019</v>
      </c>
      <c r="EU25">
        <v>8.7129584863628384</v>
      </c>
      <c r="EV25">
        <f t="shared" si="144"/>
        <v>11.369572418674537</v>
      </c>
      <c r="EW25">
        <f t="shared" si="145"/>
        <v>5.5945489577996019</v>
      </c>
      <c r="EX25">
        <v>11.485263459296469</v>
      </c>
      <c r="EY25">
        <v>5.6634230161358445</v>
      </c>
      <c r="EZ25">
        <f t="shared" si="146"/>
        <v>-0.11569104062193247</v>
      </c>
      <c r="FA25">
        <f t="shared" si="147"/>
        <v>6.8874058336242605E-2</v>
      </c>
      <c r="FE25" s="240">
        <v>0.38594907407407408</v>
      </c>
      <c r="FF25" s="464">
        <f t="shared" si="46"/>
        <v>45305.385949074072</v>
      </c>
      <c r="FG25" s="239" t="s">
        <v>324</v>
      </c>
      <c r="FH25" s="239">
        <v>4.0000000000000001E-3</v>
      </c>
      <c r="FI25" s="239">
        <v>1.6E-2</v>
      </c>
      <c r="FJ25" s="239">
        <v>1.6E-2</v>
      </c>
      <c r="FK25" s="247">
        <v>72.8</v>
      </c>
      <c r="FL25" s="247">
        <v>72.622662858915206</v>
      </c>
      <c r="FM25" s="239">
        <f t="shared" si="148"/>
        <v>4538.9164286822006</v>
      </c>
      <c r="FN25" s="239">
        <f t="shared" si="149"/>
        <v>18.155665714728801</v>
      </c>
      <c r="FO25" s="4">
        <f t="shared" si="47"/>
        <v>4.2719213446420712</v>
      </c>
      <c r="FP25" s="4">
        <f t="shared" si="48"/>
        <v>4.8415108572610146</v>
      </c>
      <c r="FQ25" s="1">
        <f t="shared" si="49"/>
        <v>22.427587059370872</v>
      </c>
      <c r="FR25" s="1">
        <f t="shared" si="50"/>
        <v>13.314154857467788</v>
      </c>
      <c r="FT25" s="240">
        <v>0.38594907407407408</v>
      </c>
      <c r="FU25" s="464">
        <f t="shared" si="51"/>
        <v>45305.385949074072</v>
      </c>
      <c r="FV25" s="239" t="s">
        <v>324</v>
      </c>
      <c r="FW25" s="239">
        <v>4.0000000000000001E-3</v>
      </c>
      <c r="FX25" s="239">
        <v>1.6E-2</v>
      </c>
      <c r="FY25" s="239">
        <v>1.6E-2</v>
      </c>
      <c r="FZ25" s="247">
        <v>72.8</v>
      </c>
      <c r="GA25" s="247">
        <v>67.919017335295592</v>
      </c>
      <c r="GB25" s="239">
        <f t="shared" si="150"/>
        <v>4244.9385834559744</v>
      </c>
      <c r="GC25" s="239">
        <f t="shared" si="151"/>
        <v>16.979754333823898</v>
      </c>
      <c r="GD25" s="4">
        <f t="shared" si="52"/>
        <v>3.995236313840917</v>
      </c>
      <c r="GE25" s="4">
        <f t="shared" si="53"/>
        <v>4.5279344890197066</v>
      </c>
      <c r="GF25" s="1">
        <f t="shared" si="54"/>
        <v>20.974990647664814</v>
      </c>
      <c r="GG25" s="1">
        <f t="shared" si="55"/>
        <v>12.451819844804191</v>
      </c>
      <c r="GI25">
        <v>17.802286333355262</v>
      </c>
      <c r="GJ25">
        <f t="shared" si="152"/>
        <v>22.427587059370872</v>
      </c>
      <c r="GK25">
        <f t="shared" si="153"/>
        <v>12.451819844804191</v>
      </c>
      <c r="GL25">
        <v>21.991059588262381</v>
      </c>
      <c r="GM25">
        <v>13.055009977793858</v>
      </c>
      <c r="GN25">
        <f t="shared" si="154"/>
        <v>0.43652747110849077</v>
      </c>
      <c r="GO25">
        <f t="shared" si="155"/>
        <v>0.60319013298966695</v>
      </c>
      <c r="GS25" s="184">
        <v>0.3959375</v>
      </c>
      <c r="GT25" s="464">
        <f t="shared" si="56"/>
        <v>45305.395937499998</v>
      </c>
      <c r="GU25" s="141" t="s">
        <v>325</v>
      </c>
      <c r="GV25" s="141">
        <v>8.9999999999999993E-3</v>
      </c>
      <c r="GW25" s="141">
        <v>3.5000000000000003E-2</v>
      </c>
      <c r="GX25" s="141">
        <v>3.5000000000000003E-2</v>
      </c>
      <c r="GY25" s="249">
        <v>41.4</v>
      </c>
      <c r="GZ25" s="249">
        <v>39.612082379984948</v>
      </c>
      <c r="HA25" s="141">
        <f t="shared" si="156"/>
        <v>1131.7737822852841</v>
      </c>
      <c r="HB25" s="141">
        <f t="shared" si="157"/>
        <v>10.185964040567557</v>
      </c>
      <c r="HC25" s="4">
        <f t="shared" si="57"/>
        <v>1.1003356216662485</v>
      </c>
      <c r="HD25" s="4">
        <f t="shared" si="58"/>
        <v>1.1650612464701455</v>
      </c>
      <c r="HE25" s="1">
        <f t="shared" si="59"/>
        <v>11.286299662233805</v>
      </c>
      <c r="HF25" s="1">
        <f t="shared" si="60"/>
        <v>9.0209027940974114</v>
      </c>
      <c r="HH25" s="184">
        <v>0.3959375</v>
      </c>
      <c r="HI25" s="464">
        <f t="shared" si="61"/>
        <v>45305.395937499998</v>
      </c>
      <c r="HJ25" s="141" t="s">
        <v>325</v>
      </c>
      <c r="HK25" s="141">
        <v>8.9999999999999993E-3</v>
      </c>
      <c r="HL25" s="141">
        <v>3.5000000000000003E-2</v>
      </c>
      <c r="HM25" s="141">
        <v>3.5000000000000003E-2</v>
      </c>
      <c r="HN25" s="249">
        <v>41.4</v>
      </c>
      <c r="HO25" s="249">
        <v>34.200469392124624</v>
      </c>
      <c r="HP25" s="141">
        <f t="shared" si="158"/>
        <v>977.15626834641773</v>
      </c>
      <c r="HQ25" s="141">
        <f t="shared" si="159"/>
        <v>8.7944064151177592</v>
      </c>
      <c r="HR25" s="4">
        <f t="shared" si="62"/>
        <v>0.95001303867012843</v>
      </c>
      <c r="HS25" s="4">
        <f t="shared" si="63"/>
        <v>1.0058961585919006</v>
      </c>
      <c r="HT25" s="1">
        <f t="shared" si="64"/>
        <v>9.7444194537878879</v>
      </c>
      <c r="HU25" s="1">
        <f t="shared" si="65"/>
        <v>7.7885102565258588</v>
      </c>
      <c r="HW25">
        <v>9.6482937557101618</v>
      </c>
      <c r="HX25">
        <f t="shared" si="160"/>
        <v>11.286299662233805</v>
      </c>
      <c r="HY25">
        <f t="shared" si="161"/>
        <v>7.7885102565258588</v>
      </c>
      <c r="HZ25">
        <v>10.69054771080231</v>
      </c>
      <c r="IA25">
        <v>8.5447307444361229</v>
      </c>
      <c r="IB25">
        <f t="shared" si="162"/>
        <v>0.59575195143149529</v>
      </c>
      <c r="IC25">
        <f t="shared" si="163"/>
        <v>0.75622048791026408</v>
      </c>
      <c r="IG25" s="185">
        <v>0.45133101851851848</v>
      </c>
      <c r="IH25" s="464">
        <f t="shared" si="66"/>
        <v>45305.451331018521</v>
      </c>
      <c r="II25" s="142" t="s">
        <v>326</v>
      </c>
      <c r="IJ25" s="142">
        <v>5.0000000000000001E-3</v>
      </c>
      <c r="IK25" s="142">
        <v>3.4000000000000002E-2</v>
      </c>
      <c r="IL25" s="142">
        <v>3.4000000000000002E-2</v>
      </c>
      <c r="IM25" s="274">
        <v>49.6</v>
      </c>
      <c r="IN25" s="274">
        <v>49.54894026161945</v>
      </c>
      <c r="IO25" s="142">
        <f t="shared" si="164"/>
        <v>1457.3217724005719</v>
      </c>
      <c r="IP25" s="142">
        <f t="shared" si="165"/>
        <v>7.2866088620028595</v>
      </c>
      <c r="IQ25" s="4">
        <f t="shared" si="67"/>
        <v>1.4156840074748414</v>
      </c>
      <c r="IR25" s="4">
        <f t="shared" si="68"/>
        <v>1.5014830382308924</v>
      </c>
      <c r="IS25" s="1">
        <f t="shared" si="69"/>
        <v>8.7022928694777004</v>
      </c>
      <c r="IT25" s="1">
        <f t="shared" si="70"/>
        <v>5.7851258237719669</v>
      </c>
      <c r="IV25" s="185">
        <v>0.45133101851851848</v>
      </c>
      <c r="IW25" s="464">
        <f t="shared" si="71"/>
        <v>45305.451331018521</v>
      </c>
      <c r="IX25" s="142" t="s">
        <v>326</v>
      </c>
      <c r="IY25" s="142">
        <v>5.0000000000000001E-3</v>
      </c>
      <c r="IZ25" s="142">
        <v>3.4000000000000002E-2</v>
      </c>
      <c r="JA25" s="142">
        <v>3.4000000000000002E-2</v>
      </c>
      <c r="JB25" s="274">
        <v>49.6</v>
      </c>
      <c r="JC25" s="274">
        <v>47.976480537683486</v>
      </c>
      <c r="JD25" s="142">
        <f t="shared" si="166"/>
        <v>1411.0729569906907</v>
      </c>
      <c r="JE25" s="142">
        <f t="shared" si="167"/>
        <v>7.0553647849534542</v>
      </c>
      <c r="JF25" s="4">
        <f t="shared" si="72"/>
        <v>1.3707565867909566</v>
      </c>
      <c r="JG25" s="4">
        <f t="shared" si="73"/>
        <v>1.4538327435661662</v>
      </c>
      <c r="JH25" s="1">
        <f t="shared" si="74"/>
        <v>8.4261213717444114</v>
      </c>
      <c r="JI25" s="1">
        <f t="shared" si="75"/>
        <v>5.601532041387288</v>
      </c>
      <c r="JK25">
        <v>7.2663613272574379</v>
      </c>
      <c r="JL25">
        <f t="shared" si="168"/>
        <v>8.7022928694777004</v>
      </c>
      <c r="JM25">
        <f t="shared" si="169"/>
        <v>5.601532041387288</v>
      </c>
      <c r="JN25">
        <v>8.6781115279817396</v>
      </c>
      <c r="JO25">
        <v>5.7690505083074202</v>
      </c>
      <c r="JP25">
        <f t="shared" si="170"/>
        <v>2.4181341495960851E-2</v>
      </c>
      <c r="JQ25">
        <f t="shared" si="171"/>
        <v>0.16751846692013217</v>
      </c>
      <c r="JU25" s="281">
        <v>0.51983796296296292</v>
      </c>
      <c r="JV25" s="464">
        <f t="shared" si="76"/>
        <v>45305.519837962966</v>
      </c>
      <c r="JW25" s="282" t="s">
        <v>327</v>
      </c>
      <c r="JX25" s="282">
        <v>4.0000000000000001E-3</v>
      </c>
      <c r="JY25" s="282">
        <v>3.2000000000000001E-2</v>
      </c>
      <c r="JZ25" s="282">
        <v>3.2000000000000001E-2</v>
      </c>
      <c r="KA25" s="282">
        <v>33.4</v>
      </c>
      <c r="KB25" s="282">
        <v>24.387420039133133</v>
      </c>
      <c r="KC25" s="282">
        <f t="shared" si="77"/>
        <v>762.10687622291039</v>
      </c>
      <c r="KD25" s="282">
        <f t="shared" si="78"/>
        <v>3.0484275048916416</v>
      </c>
      <c r="KE25" s="4">
        <f t="shared" si="79"/>
        <v>0.73901272845857979</v>
      </c>
      <c r="KF25" s="4">
        <f t="shared" si="80"/>
        <v>0.78669096900429469</v>
      </c>
      <c r="KG25" s="1">
        <f t="shared" si="81"/>
        <v>3.7874402333502215</v>
      </c>
      <c r="KH25" s="1">
        <f t="shared" si="82"/>
        <v>2.2617365358873469</v>
      </c>
      <c r="KJ25" s="281">
        <v>0.51983796296296292</v>
      </c>
      <c r="KK25" s="464">
        <f t="shared" si="83"/>
        <v>45305.519837962966</v>
      </c>
      <c r="KL25" s="282" t="s">
        <v>327</v>
      </c>
      <c r="KM25" s="282">
        <v>4.0000000000000001E-3</v>
      </c>
      <c r="KN25" s="282">
        <v>3.2000000000000001E-2</v>
      </c>
      <c r="KO25" s="282">
        <v>3.2000000000000001E-2</v>
      </c>
      <c r="KP25" s="282">
        <v>33.4</v>
      </c>
      <c r="KQ25" s="282">
        <v>29.268643113465039</v>
      </c>
      <c r="KR25" s="282">
        <f t="shared" si="84"/>
        <v>914.64509729578242</v>
      </c>
      <c r="KS25" s="282">
        <f t="shared" si="85"/>
        <v>3.6585803891831299</v>
      </c>
      <c r="KT25" s="4">
        <f t="shared" si="86"/>
        <v>0.88692857919591028</v>
      </c>
      <c r="KU25" s="4">
        <f t="shared" si="87"/>
        <v>0.9441497778537109</v>
      </c>
      <c r="KV25" s="1">
        <f t="shared" si="88"/>
        <v>4.5455089683790399</v>
      </c>
      <c r="KW25" s="1">
        <f t="shared" si="89"/>
        <v>2.7144306113294192</v>
      </c>
      <c r="KY25">
        <v>3.3776459515154054</v>
      </c>
      <c r="KZ25">
        <f t="shared" si="172"/>
        <v>4.5455089683790399</v>
      </c>
      <c r="LA25">
        <f t="shared" si="173"/>
        <v>2.2617365358873469</v>
      </c>
      <c r="LB25">
        <v>4.1964692124888368</v>
      </c>
      <c r="LC25">
        <v>2.5059953833823974</v>
      </c>
      <c r="LD25">
        <f t="shared" si="174"/>
        <v>0.3490397558902032</v>
      </c>
      <c r="LE25">
        <f t="shared" si="175"/>
        <v>0.24425884749505045</v>
      </c>
      <c r="LI25" s="187">
        <v>0.51995370370370375</v>
      </c>
      <c r="LJ25" s="464">
        <f t="shared" si="90"/>
        <v>45305.519953703704</v>
      </c>
      <c r="LK25" s="144" t="s">
        <v>328</v>
      </c>
      <c r="LL25" s="144">
        <v>4.0000000000000001E-3</v>
      </c>
      <c r="LM25" s="144">
        <v>6.3E-2</v>
      </c>
      <c r="LN25" s="144">
        <v>6.3E-2</v>
      </c>
      <c r="LO25" s="144">
        <v>80</v>
      </c>
      <c r="LP25" s="144">
        <v>64.966682151344514</v>
      </c>
      <c r="LQ25" s="144">
        <f t="shared" si="176"/>
        <v>1031.2171770054686</v>
      </c>
      <c r="LR25" s="144">
        <f t="shared" si="177"/>
        <v>4.1248687080218742</v>
      </c>
      <c r="LS25" s="4">
        <f t="shared" si="91"/>
        <v>1.015104408614758</v>
      </c>
      <c r="LT25" s="4">
        <f t="shared" si="92"/>
        <v>1.0478497121184598</v>
      </c>
      <c r="LU25" s="1">
        <f t="shared" si="93"/>
        <v>5.1399731166366323</v>
      </c>
      <c r="LV25" s="1">
        <f t="shared" si="94"/>
        <v>3.0770189959034147</v>
      </c>
      <c r="LX25" s="187">
        <v>0.51995370370370375</v>
      </c>
      <c r="LY25" s="464">
        <f t="shared" si="95"/>
        <v>45305.519953703704</v>
      </c>
      <c r="LZ25" s="144" t="s">
        <v>328</v>
      </c>
      <c r="MA25" s="144">
        <v>4.0000000000000001E-3</v>
      </c>
      <c r="MB25" s="144">
        <v>6.3E-2</v>
      </c>
      <c r="MC25" s="144">
        <v>6.3E-2</v>
      </c>
      <c r="MD25" s="229">
        <v>80</v>
      </c>
      <c r="ME25" s="144">
        <v>74.122290469746986</v>
      </c>
      <c r="MF25" s="144">
        <f t="shared" si="178"/>
        <v>1176.544293170587</v>
      </c>
      <c r="MG25" s="144">
        <f t="shared" si="179"/>
        <v>4.7061771726823478</v>
      </c>
      <c r="MH25" s="4">
        <f t="shared" si="96"/>
        <v>1.1581607885897967</v>
      </c>
      <c r="MI25" s="4">
        <f t="shared" si="97"/>
        <v>1.1955208140281772</v>
      </c>
      <c r="MJ25" s="1">
        <f t="shared" si="98"/>
        <v>5.8643379612721445</v>
      </c>
      <c r="MK25" s="1">
        <f t="shared" si="99"/>
        <v>3.5106563586541704</v>
      </c>
      <c r="MM25">
        <v>4.4425127981683596</v>
      </c>
      <c r="MN25">
        <f t="shared" si="180"/>
        <v>5.8643379612721445</v>
      </c>
      <c r="MO25">
        <f t="shared" si="181"/>
        <v>3.0770189959034147</v>
      </c>
      <c r="MP25">
        <v>5.5357874320926044</v>
      </c>
      <c r="MQ25">
        <v>3.3139712405691393</v>
      </c>
      <c r="MR25">
        <f t="shared" si="182"/>
        <v>0.32855052917954009</v>
      </c>
      <c r="MS25">
        <f t="shared" si="183"/>
        <v>0.23695224466572462</v>
      </c>
      <c r="MW25" s="188">
        <v>0.5401273148148148</v>
      </c>
      <c r="MX25" s="464">
        <f t="shared" si="100"/>
        <v>45305.540127314816</v>
      </c>
      <c r="MY25" s="145" t="s">
        <v>329</v>
      </c>
      <c r="MZ25" s="145">
        <v>5.0000000000000001E-3</v>
      </c>
      <c r="NA25" s="145">
        <v>2.7E-2</v>
      </c>
      <c r="NB25" s="145">
        <v>2.7E-2</v>
      </c>
      <c r="NC25" s="145">
        <v>20.6</v>
      </c>
      <c r="ND25" s="145">
        <v>15.356805593466959</v>
      </c>
      <c r="NE25" s="145">
        <f t="shared" si="101"/>
        <v>568.77057753581335</v>
      </c>
      <c r="NF25" s="145">
        <f t="shared" si="184"/>
        <v>2.8438528876790667</v>
      </c>
      <c r="NG25" s="4">
        <f t="shared" si="102"/>
        <v>0.54845734262381995</v>
      </c>
      <c r="NH25" s="4">
        <f t="shared" si="103"/>
        <v>0.59064636897949852</v>
      </c>
      <c r="NI25" s="1">
        <f t="shared" si="104"/>
        <v>3.3923102303028867</v>
      </c>
      <c r="NJ25" s="1">
        <f t="shared" si="105"/>
        <v>2.2532065186995682</v>
      </c>
      <c r="NL25" s="188">
        <v>0.5401273148148148</v>
      </c>
      <c r="NM25" s="464">
        <f t="shared" si="106"/>
        <v>45305.540127314816</v>
      </c>
      <c r="NN25" s="145" t="s">
        <v>329</v>
      </c>
      <c r="NO25" s="145">
        <v>5.0000000000000001E-3</v>
      </c>
      <c r="NP25" s="145">
        <v>2.7E-2</v>
      </c>
      <c r="NQ25" s="145">
        <v>2.7E-2</v>
      </c>
      <c r="NR25" s="145">
        <v>20.6</v>
      </c>
      <c r="NS25" s="145">
        <v>18.069210972335132</v>
      </c>
      <c r="NT25" s="145">
        <f t="shared" si="107"/>
        <v>669.23003601241226</v>
      </c>
      <c r="NU25" s="145">
        <f t="shared" si="185"/>
        <v>3.3461501800620614</v>
      </c>
      <c r="NV25" s="4">
        <f t="shared" si="108"/>
        <v>0.64532896329768319</v>
      </c>
      <c r="NW25" s="4">
        <f t="shared" si="109"/>
        <v>0.69496965278212042</v>
      </c>
      <c r="NX25" s="1">
        <f t="shared" si="110"/>
        <v>3.9914791433597445</v>
      </c>
      <c r="NY25" s="1">
        <f t="shared" si="111"/>
        <v>2.6511805272799411</v>
      </c>
      <c r="OA25">
        <v>3.0862500155785035</v>
      </c>
      <c r="OB25">
        <f t="shared" si="186"/>
        <v>3.9914791433597445</v>
      </c>
      <c r="OC25">
        <f t="shared" si="187"/>
        <v>2.2532065186995682</v>
      </c>
      <c r="OD25">
        <v>3.6814553757257862</v>
      </c>
      <c r="OE25">
        <v>2.4452596277275838</v>
      </c>
      <c r="OF25">
        <f t="shared" si="188"/>
        <v>0.31002376763395834</v>
      </c>
      <c r="OG25">
        <f t="shared" si="189"/>
        <v>0.19205310902801553</v>
      </c>
      <c r="OK25" s="189">
        <v>0.569849537037037</v>
      </c>
      <c r="OL25" s="464">
        <f t="shared" si="112"/>
        <v>45305.569849537038</v>
      </c>
      <c r="OM25" s="139" t="s">
        <v>330</v>
      </c>
      <c r="ON25" s="139">
        <v>4.0000000000000001E-3</v>
      </c>
      <c r="OO25" s="139">
        <v>4.0000000000000001E-3</v>
      </c>
      <c r="OP25" s="139">
        <v>4.0000000000000001E-3</v>
      </c>
      <c r="OQ25" s="139">
        <v>5.5</v>
      </c>
      <c r="OR25" s="139">
        <v>4.3043448626882768</v>
      </c>
      <c r="OS25" s="139">
        <f t="shared" si="190"/>
        <v>1076.0862156720691</v>
      </c>
      <c r="OT25" s="139">
        <f t="shared" si="191"/>
        <v>4.3043448626882768</v>
      </c>
      <c r="OU25" s="139">
        <f t="shared" si="113"/>
        <v>0.86086897253765526</v>
      </c>
      <c r="OV25" s="139">
        <f t="shared" si="114"/>
        <v>1.4347816208960922</v>
      </c>
      <c r="OW25" s="1">
        <f t="shared" si="115"/>
        <v>5.1652138352259325</v>
      </c>
      <c r="OX25" s="1">
        <f t="shared" si="116"/>
        <v>2.8695632417921848</v>
      </c>
      <c r="OZ25" s="189">
        <v>0.569849537037037</v>
      </c>
      <c r="PA25" s="464">
        <f t="shared" si="117"/>
        <v>45305.569849537038</v>
      </c>
      <c r="PB25" s="139" t="s">
        <v>330</v>
      </c>
      <c r="PC25" s="139">
        <v>4.0000000000000001E-3</v>
      </c>
      <c r="PD25" s="139">
        <v>4.0000000000000001E-3</v>
      </c>
      <c r="PE25" s="139">
        <v>4.0000000000000001E-3</v>
      </c>
      <c r="PF25" s="139">
        <v>5.5</v>
      </c>
      <c r="PG25" s="139">
        <v>4.9559236172715044</v>
      </c>
      <c r="PH25" s="139">
        <f t="shared" si="192"/>
        <v>1238.9809043178761</v>
      </c>
      <c r="PI25" s="139">
        <f t="shared" si="193"/>
        <v>4.9559236172715044</v>
      </c>
      <c r="PJ25" s="139">
        <f t="shared" si="118"/>
        <v>0.99118472345430086</v>
      </c>
      <c r="PK25" s="139">
        <f t="shared" si="119"/>
        <v>1.6519745390905014</v>
      </c>
      <c r="PL25" s="1">
        <f t="shared" si="120"/>
        <v>5.947108340725805</v>
      </c>
      <c r="PM25" s="1">
        <f t="shared" si="121"/>
        <v>3.3039490781810033</v>
      </c>
      <c r="PO25">
        <v>4.6126881236998321</v>
      </c>
      <c r="PP25">
        <f t="shared" si="194"/>
        <v>5.947108340725805</v>
      </c>
      <c r="PQ25">
        <f t="shared" si="195"/>
        <v>2.8695632417921848</v>
      </c>
      <c r="PR25">
        <v>5.5352257484397986</v>
      </c>
      <c r="PS25">
        <v>3.0751254157998882</v>
      </c>
      <c r="PT25">
        <f t="shared" si="196"/>
        <v>0.41188259228600632</v>
      </c>
      <c r="PU25">
        <f t="shared" si="197"/>
        <v>0.20556217400770338</v>
      </c>
    </row>
    <row r="26" spans="1:443" x14ac:dyDescent="0.25">
      <c r="A26" s="233">
        <v>0.34751157407407413</v>
      </c>
      <c r="B26" s="464">
        <f t="shared" si="0"/>
        <v>45305.347511574073</v>
      </c>
      <c r="C26" s="234" t="s">
        <v>311</v>
      </c>
      <c r="D26" s="234">
        <v>1.2999999999999999E-2</v>
      </c>
      <c r="E26" s="234">
        <v>0.06</v>
      </c>
      <c r="F26" s="234">
        <v>0.06</v>
      </c>
      <c r="G26" s="252">
        <v>176.3</v>
      </c>
      <c r="H26" s="254">
        <v>172.12098605524426</v>
      </c>
      <c r="I26" s="234">
        <f t="shared" si="1"/>
        <v>2868.6831009207376</v>
      </c>
      <c r="J26" s="234">
        <f t="shared" si="2"/>
        <v>37.29288031196959</v>
      </c>
      <c r="K26" s="4">
        <f t="shared" si="3"/>
        <v>2.8216555091023654</v>
      </c>
      <c r="L26" s="4">
        <f t="shared" si="4"/>
        <v>2.9173048483939708</v>
      </c>
      <c r="M26" s="1">
        <f t="shared" si="5"/>
        <v>40.114535821071954</v>
      </c>
      <c r="N26" s="1">
        <f t="shared" si="6"/>
        <v>34.375575463575622</v>
      </c>
      <c r="P26" s="233">
        <v>0.34751157407407413</v>
      </c>
      <c r="Q26" s="464">
        <f t="shared" si="7"/>
        <v>45305.347511574073</v>
      </c>
      <c r="R26" s="234" t="s">
        <v>311</v>
      </c>
      <c r="S26" s="234">
        <v>1.2999999999999999E-2</v>
      </c>
      <c r="T26" s="234">
        <v>0.06</v>
      </c>
      <c r="U26" s="234">
        <v>0.06</v>
      </c>
      <c r="V26" s="252">
        <v>176.3</v>
      </c>
      <c r="W26" s="254">
        <v>155.08204339638451</v>
      </c>
      <c r="X26" s="234">
        <f t="shared" si="8"/>
        <v>2584.7007232730753</v>
      </c>
      <c r="Y26" s="234">
        <f t="shared" si="9"/>
        <v>33.60110940254998</v>
      </c>
      <c r="Z26" s="4">
        <f t="shared" si="10"/>
        <v>2.5423285802685989</v>
      </c>
      <c r="AA26" s="4">
        <f t="shared" si="11"/>
        <v>2.6285092101082124</v>
      </c>
      <c r="AB26" s="1">
        <f t="shared" si="12"/>
        <v>36.143437982818583</v>
      </c>
      <c r="AC26" s="1">
        <f t="shared" si="13"/>
        <v>30.972600192441767</v>
      </c>
      <c r="AE26">
        <v>35.89469195965372</v>
      </c>
      <c r="AF26">
        <f t="shared" si="14"/>
        <v>40.114535821071954</v>
      </c>
      <c r="AG26">
        <f t="shared" si="15"/>
        <v>30.972600192441767</v>
      </c>
      <c r="AH26">
        <v>38.610557681695617</v>
      </c>
      <c r="AI26">
        <v>33.086762992796842</v>
      </c>
      <c r="AJ26">
        <f t="shared" si="122"/>
        <v>1.5039781393763363</v>
      </c>
      <c r="AK26">
        <f t="shared" si="123"/>
        <v>2.114162800355075</v>
      </c>
      <c r="AO26" s="261">
        <v>0.35312499999999997</v>
      </c>
      <c r="AP26" s="464">
        <f t="shared" si="16"/>
        <v>45305.353125000001</v>
      </c>
      <c r="AQ26" s="236" t="s">
        <v>321</v>
      </c>
      <c r="AR26" s="236">
        <v>6.0000000000000001E-3</v>
      </c>
      <c r="AS26" s="236">
        <v>5.2999999999999999E-2</v>
      </c>
      <c r="AT26" s="236">
        <v>5.2999999999999999E-2</v>
      </c>
      <c r="AU26" s="241">
        <v>197.2</v>
      </c>
      <c r="AV26" s="241">
        <v>196.35691048199956</v>
      </c>
      <c r="AW26" s="236">
        <f t="shared" si="17"/>
        <v>3704.8473675848977</v>
      </c>
      <c r="AX26" s="236">
        <f t="shared" si="18"/>
        <v>22.229084205509388</v>
      </c>
      <c r="AY26" s="4">
        <f t="shared" si="19"/>
        <v>3.636239082999992</v>
      </c>
      <c r="AZ26" s="4">
        <f t="shared" si="20"/>
        <v>3.7760944323461461</v>
      </c>
      <c r="BA26" s="1">
        <f t="shared" si="124"/>
        <v>25.86532328850938</v>
      </c>
      <c r="BB26" s="1">
        <f t="shared" si="125"/>
        <v>18.452989773163242</v>
      </c>
      <c r="BD26" s="261">
        <v>0.35312499999999997</v>
      </c>
      <c r="BE26" s="464">
        <f t="shared" si="21"/>
        <v>45305.353125000001</v>
      </c>
      <c r="BF26" s="236" t="s">
        <v>321</v>
      </c>
      <c r="BG26" s="236">
        <v>6.0000000000000001E-3</v>
      </c>
      <c r="BH26" s="236">
        <v>5.2999999999999999E-2</v>
      </c>
      <c r="BI26" s="236">
        <v>5.2999999999999999E-2</v>
      </c>
      <c r="BJ26" s="241">
        <v>197.2</v>
      </c>
      <c r="BK26" s="241">
        <v>183.35192301716319</v>
      </c>
      <c r="BL26" s="236">
        <f t="shared" si="22"/>
        <v>3459.4702456068526</v>
      </c>
      <c r="BM26" s="236">
        <f t="shared" si="23"/>
        <v>20.756821473641114</v>
      </c>
      <c r="BN26" s="4">
        <f t="shared" si="24"/>
        <v>3.3954059817993185</v>
      </c>
      <c r="BO26" s="4">
        <f t="shared" si="25"/>
        <v>3.5259985195608308</v>
      </c>
      <c r="BP26" s="1">
        <f t="shared" si="126"/>
        <v>24.152227455440432</v>
      </c>
      <c r="BQ26" s="1">
        <f t="shared" si="127"/>
        <v>17.230822954080285</v>
      </c>
      <c r="BS26">
        <v>21.563838446513689</v>
      </c>
      <c r="BT26">
        <f t="shared" si="128"/>
        <v>25.86532328850938</v>
      </c>
      <c r="BU26">
        <f t="shared" si="129"/>
        <v>17.230822954080285</v>
      </c>
      <c r="BV26">
        <v>25.091256463998953</v>
      </c>
      <c r="BW26">
        <v>17.900750505278992</v>
      </c>
      <c r="BX26">
        <f t="shared" si="130"/>
        <v>0.77406682451042741</v>
      </c>
      <c r="BY26">
        <f t="shared" si="131"/>
        <v>0.6699275511987075</v>
      </c>
      <c r="CC26" s="906">
        <v>0.37079861111111106</v>
      </c>
      <c r="CD26" s="901">
        <f t="shared" si="26"/>
        <v>45305.370798611111</v>
      </c>
      <c r="CE26" s="907" t="s">
        <v>322</v>
      </c>
      <c r="CF26" s="907">
        <v>6.0000000000000001E-3</v>
      </c>
      <c r="CG26" s="907">
        <v>2.1999999999999999E-2</v>
      </c>
      <c r="CH26" s="907">
        <v>2.1999999999999999E-2</v>
      </c>
      <c r="CI26" s="902">
        <v>57</v>
      </c>
      <c r="CJ26" s="902">
        <v>50.374640915055522</v>
      </c>
      <c r="CK26" s="907">
        <f t="shared" si="132"/>
        <v>2289.7564052297967</v>
      </c>
      <c r="CL26" s="237">
        <f t="shared" si="133"/>
        <v>13.73853843137878</v>
      </c>
      <c r="CM26" s="4">
        <f t="shared" si="27"/>
        <v>2.1902017789154575</v>
      </c>
      <c r="CN26" s="4">
        <f t="shared" si="28"/>
        <v>2.3987924245264534</v>
      </c>
      <c r="CO26" s="1">
        <f t="shared" si="29"/>
        <v>15.928740210294237</v>
      </c>
      <c r="CP26" s="1">
        <f t="shared" si="30"/>
        <v>11.339746006852327</v>
      </c>
      <c r="CR26" s="906">
        <v>0.37079861111111106</v>
      </c>
      <c r="CS26" s="901">
        <f t="shared" si="31"/>
        <v>45305.370798611111</v>
      </c>
      <c r="CT26" s="907" t="s">
        <v>322</v>
      </c>
      <c r="CU26" s="907">
        <v>6.0000000000000001E-3</v>
      </c>
      <c r="CV26" s="907">
        <v>2.1999999999999999E-2</v>
      </c>
      <c r="CW26" s="907">
        <v>2.1999999999999999E-2</v>
      </c>
      <c r="CX26" s="902">
        <v>57</v>
      </c>
      <c r="CY26" s="902">
        <v>40.51557001076057</v>
      </c>
      <c r="CZ26" s="907">
        <f t="shared" si="134"/>
        <v>1841.6168186709351</v>
      </c>
      <c r="DA26" s="237">
        <f t="shared" si="135"/>
        <v>11.04970091202561</v>
      </c>
      <c r="DB26" s="4">
        <f t="shared" si="32"/>
        <v>1.7615465222069813</v>
      </c>
      <c r="DC26" s="4">
        <f t="shared" si="33"/>
        <v>1.9293128576552654</v>
      </c>
      <c r="DD26" s="1">
        <f t="shared" si="34"/>
        <v>12.811247434232591</v>
      </c>
      <c r="DE26" s="1">
        <f t="shared" si="35"/>
        <v>9.1203880543703448</v>
      </c>
      <c r="DG26">
        <v>12.415152019826099</v>
      </c>
      <c r="DH26">
        <f t="shared" si="136"/>
        <v>15.928740210294237</v>
      </c>
      <c r="DI26">
        <f t="shared" si="137"/>
        <v>9.1203880543703448</v>
      </c>
      <c r="DJ26">
        <v>14.394379153421564</v>
      </c>
      <c r="DK26">
        <v>10.247427063983446</v>
      </c>
      <c r="DL26">
        <f t="shared" si="138"/>
        <v>1.5343610568726724</v>
      </c>
      <c r="DM26">
        <f t="shared" si="139"/>
        <v>1.1270390096131013</v>
      </c>
      <c r="DQ26" s="908">
        <v>0.3825810185185185</v>
      </c>
      <c r="DR26" s="904">
        <f t="shared" si="36"/>
        <v>45305.382581018515</v>
      </c>
      <c r="DS26" s="909" t="s">
        <v>323</v>
      </c>
      <c r="DT26" s="909">
        <v>4.0000000000000001E-3</v>
      </c>
      <c r="DU26" s="909">
        <v>2.1000000000000001E-2</v>
      </c>
      <c r="DV26" s="909">
        <v>2.1000000000000001E-2</v>
      </c>
      <c r="DW26" s="905">
        <v>61</v>
      </c>
      <c r="DX26" s="905">
        <v>60.37635008537513</v>
      </c>
      <c r="DY26" s="909">
        <f t="shared" si="140"/>
        <v>2875.0642897797679</v>
      </c>
      <c r="DZ26" s="238">
        <f t="shared" si="141"/>
        <v>11.500257159119071</v>
      </c>
      <c r="EA26" s="4">
        <f t="shared" si="37"/>
        <v>2.7443795493352328</v>
      </c>
      <c r="EB26" s="4">
        <f t="shared" si="38"/>
        <v>3.0188175042687564</v>
      </c>
      <c r="EC26" s="1">
        <f t="shared" si="39"/>
        <v>14.244636708454305</v>
      </c>
      <c r="ED26" s="1">
        <f t="shared" si="40"/>
        <v>8.4814396548503144</v>
      </c>
      <c r="EF26" s="908">
        <v>0.3825810185185185</v>
      </c>
      <c r="EG26" s="904">
        <f t="shared" si="41"/>
        <v>45305.382581018515</v>
      </c>
      <c r="EH26" s="909" t="s">
        <v>323</v>
      </c>
      <c r="EI26" s="909">
        <v>4.0000000000000001E-3</v>
      </c>
      <c r="EJ26" s="909">
        <v>2.1000000000000001E-2</v>
      </c>
      <c r="EK26" s="909">
        <v>2.1000000000000001E-2</v>
      </c>
      <c r="EL26" s="905">
        <v>61</v>
      </c>
      <c r="EM26" s="905">
        <v>60.248988776303406</v>
      </c>
      <c r="EN26" s="909">
        <f t="shared" si="142"/>
        <v>2868.9994655382575</v>
      </c>
      <c r="EO26" s="238">
        <f t="shared" si="143"/>
        <v>11.475997862153029</v>
      </c>
      <c r="EP26" s="4">
        <f t="shared" si="42"/>
        <v>2.7385903989228817</v>
      </c>
      <c r="EQ26" s="4">
        <f t="shared" si="43"/>
        <v>3.0124494388151701</v>
      </c>
      <c r="ER26" s="1">
        <f t="shared" si="44"/>
        <v>14.21458826107591</v>
      </c>
      <c r="ES26" s="1">
        <f t="shared" si="45"/>
        <v>8.4635484233378584</v>
      </c>
      <c r="EU26">
        <v>11.617277981817118</v>
      </c>
      <c r="EV26">
        <f t="shared" si="144"/>
        <v>14.244636708454305</v>
      </c>
      <c r="EW26">
        <f t="shared" si="145"/>
        <v>8.4635484233378584</v>
      </c>
      <c r="EX26">
        <v>14.389582954750749</v>
      </c>
      <c r="EY26">
        <v>8.567742511590124</v>
      </c>
      <c r="EZ26">
        <f t="shared" si="146"/>
        <v>-0.1449462462964437</v>
      </c>
      <c r="FA26">
        <f t="shared" si="147"/>
        <v>0.10419408825226562</v>
      </c>
      <c r="FE26" s="240">
        <v>0.38896990740740739</v>
      </c>
      <c r="FF26" s="464">
        <f t="shared" si="46"/>
        <v>45305.388969907406</v>
      </c>
      <c r="FG26" s="239" t="s">
        <v>324</v>
      </c>
      <c r="FH26" s="239">
        <v>5.0000000000000001E-3</v>
      </c>
      <c r="FI26" s="239">
        <v>2.1000000000000001E-2</v>
      </c>
      <c r="FJ26" s="239">
        <v>2.1000000000000001E-2</v>
      </c>
      <c r="FK26" s="247">
        <v>72.8</v>
      </c>
      <c r="FL26" s="247">
        <v>72.622662858915206</v>
      </c>
      <c r="FM26" s="239">
        <f t="shared" si="148"/>
        <v>3458.2220409007236</v>
      </c>
      <c r="FN26" s="239">
        <f t="shared" si="149"/>
        <v>17.291110204503617</v>
      </c>
      <c r="FO26" s="4">
        <f t="shared" si="47"/>
        <v>3.301030129950691</v>
      </c>
      <c r="FP26" s="4">
        <f t="shared" si="48"/>
        <v>3.6311331429457603</v>
      </c>
      <c r="FQ26" s="1">
        <f t="shared" si="49"/>
        <v>20.592140334454307</v>
      </c>
      <c r="FR26" s="1">
        <f t="shared" si="50"/>
        <v>13.659977061557857</v>
      </c>
      <c r="FT26" s="240">
        <v>0.38896990740740739</v>
      </c>
      <c r="FU26" s="464">
        <f t="shared" si="51"/>
        <v>45305.388969907406</v>
      </c>
      <c r="FV26" s="239" t="s">
        <v>324</v>
      </c>
      <c r="FW26" s="239">
        <v>5.0000000000000001E-3</v>
      </c>
      <c r="FX26" s="239">
        <v>2.1000000000000001E-2</v>
      </c>
      <c r="FY26" s="239">
        <v>2.1000000000000001E-2</v>
      </c>
      <c r="FZ26" s="247">
        <v>72.8</v>
      </c>
      <c r="GA26" s="247">
        <v>67.919017335295592</v>
      </c>
      <c r="GB26" s="239">
        <f t="shared" si="150"/>
        <v>3234.2389207283613</v>
      </c>
      <c r="GC26" s="239">
        <f t="shared" si="151"/>
        <v>16.171194603641808</v>
      </c>
      <c r="GD26" s="4">
        <f t="shared" si="52"/>
        <v>3.0872280606952542</v>
      </c>
      <c r="GE26" s="4">
        <f t="shared" si="53"/>
        <v>3.3959508667647795</v>
      </c>
      <c r="GF26" s="1">
        <f t="shared" si="54"/>
        <v>19.258422664337061</v>
      </c>
      <c r="GG26" s="1">
        <f t="shared" si="55"/>
        <v>12.775243736877028</v>
      </c>
      <c r="GI26">
        <v>16.954558412719297</v>
      </c>
      <c r="GJ26">
        <f t="shared" si="152"/>
        <v>20.592140334454307</v>
      </c>
      <c r="GK26">
        <f t="shared" si="153"/>
        <v>12.775243736877028</v>
      </c>
      <c r="GL26">
        <v>20.191337746056618</v>
      </c>
      <c r="GM26">
        <v>13.394101146048245</v>
      </c>
      <c r="GN26">
        <f t="shared" si="154"/>
        <v>0.40080258839768845</v>
      </c>
      <c r="GO26">
        <f t="shared" si="155"/>
        <v>0.61885740917121623</v>
      </c>
      <c r="GS26" s="184">
        <v>0.39942129629629625</v>
      </c>
      <c r="GT26" s="464">
        <f t="shared" si="56"/>
        <v>45305.399421296293</v>
      </c>
      <c r="GU26" s="141" t="s">
        <v>325</v>
      </c>
      <c r="GV26" s="141">
        <v>8.0000000000000002E-3</v>
      </c>
      <c r="GW26" s="141">
        <v>3.5000000000000003E-2</v>
      </c>
      <c r="GX26" s="141">
        <v>3.5000000000000003E-2</v>
      </c>
      <c r="GY26" s="249">
        <v>41.4</v>
      </c>
      <c r="GZ26" s="249">
        <v>39.612082379984948</v>
      </c>
      <c r="HA26" s="141">
        <f t="shared" si="156"/>
        <v>1131.7737822852841</v>
      </c>
      <c r="HB26" s="141">
        <f t="shared" si="157"/>
        <v>9.054190258282274</v>
      </c>
      <c r="HC26" s="4">
        <f t="shared" si="57"/>
        <v>1.1003356216662485</v>
      </c>
      <c r="HD26" s="4">
        <f t="shared" si="58"/>
        <v>1.1650612464701455</v>
      </c>
      <c r="HE26" s="1">
        <f t="shared" si="59"/>
        <v>10.154525879948523</v>
      </c>
      <c r="HF26" s="1">
        <f t="shared" si="60"/>
        <v>7.8891290118121287</v>
      </c>
      <c r="HH26" s="184">
        <v>0.39942129629629625</v>
      </c>
      <c r="HI26" s="464">
        <f t="shared" si="61"/>
        <v>45305.399421296293</v>
      </c>
      <c r="HJ26" s="141" t="s">
        <v>325</v>
      </c>
      <c r="HK26" s="141">
        <v>8.0000000000000002E-3</v>
      </c>
      <c r="HL26" s="141">
        <v>3.5000000000000003E-2</v>
      </c>
      <c r="HM26" s="141">
        <v>3.5000000000000003E-2</v>
      </c>
      <c r="HN26" s="249">
        <v>41.4</v>
      </c>
      <c r="HO26" s="249">
        <v>34.200469392124624</v>
      </c>
      <c r="HP26" s="141">
        <f t="shared" si="158"/>
        <v>977.15626834641773</v>
      </c>
      <c r="HQ26" s="141">
        <f t="shared" si="159"/>
        <v>7.8172501467713422</v>
      </c>
      <c r="HR26" s="4">
        <f t="shared" si="62"/>
        <v>0.95001303867012843</v>
      </c>
      <c r="HS26" s="4">
        <f t="shared" si="63"/>
        <v>1.0058961585919006</v>
      </c>
      <c r="HT26" s="1">
        <f t="shared" si="64"/>
        <v>8.76726318544147</v>
      </c>
      <c r="HU26" s="1">
        <f t="shared" si="65"/>
        <v>6.8113539881794418</v>
      </c>
      <c r="HW26">
        <v>8.5762611161868119</v>
      </c>
      <c r="HX26">
        <f t="shared" si="160"/>
        <v>10.154525879948523</v>
      </c>
      <c r="HY26">
        <f t="shared" si="161"/>
        <v>6.8113539881794418</v>
      </c>
      <c r="HZ26">
        <v>9.61851507127896</v>
      </c>
      <c r="IA26">
        <v>7.4726981049127739</v>
      </c>
      <c r="IB26">
        <f t="shared" si="162"/>
        <v>0.53601080866956252</v>
      </c>
      <c r="IC26">
        <f t="shared" si="163"/>
        <v>0.66134411673333204</v>
      </c>
      <c r="IG26" s="185">
        <v>0.45483796296296292</v>
      </c>
      <c r="IH26" s="464">
        <f t="shared" si="66"/>
        <v>45305.454837962963</v>
      </c>
      <c r="II26" s="142" t="s">
        <v>326</v>
      </c>
      <c r="IJ26" s="142">
        <v>6.0000000000000001E-3</v>
      </c>
      <c r="IK26" s="142">
        <v>3.4000000000000002E-2</v>
      </c>
      <c r="IL26" s="142">
        <v>3.4000000000000002E-2</v>
      </c>
      <c r="IM26" s="274">
        <v>49.6</v>
      </c>
      <c r="IN26" s="274">
        <v>49.54894026161945</v>
      </c>
      <c r="IO26" s="142">
        <f t="shared" si="164"/>
        <v>1457.3217724005719</v>
      </c>
      <c r="IP26" s="142">
        <f t="shared" si="165"/>
        <v>8.7439306344034318</v>
      </c>
      <c r="IQ26" s="4">
        <f t="shared" si="67"/>
        <v>1.4156840074748414</v>
      </c>
      <c r="IR26" s="4">
        <f t="shared" si="68"/>
        <v>1.5014830382308924</v>
      </c>
      <c r="IS26" s="1">
        <f t="shared" si="69"/>
        <v>10.159614641878273</v>
      </c>
      <c r="IT26" s="1">
        <f t="shared" si="70"/>
        <v>7.2424475961725392</v>
      </c>
      <c r="IV26" s="185">
        <v>0.45483796296296292</v>
      </c>
      <c r="IW26" s="464">
        <f t="shared" si="71"/>
        <v>45305.454837962963</v>
      </c>
      <c r="IX26" s="142" t="s">
        <v>326</v>
      </c>
      <c r="IY26" s="142">
        <v>6.0000000000000001E-3</v>
      </c>
      <c r="IZ26" s="142">
        <v>3.4000000000000002E-2</v>
      </c>
      <c r="JA26" s="142">
        <v>3.4000000000000002E-2</v>
      </c>
      <c r="JB26" s="274">
        <v>49.6</v>
      </c>
      <c r="JC26" s="274">
        <v>47.976480537683486</v>
      </c>
      <c r="JD26" s="142">
        <f t="shared" si="166"/>
        <v>1411.0729569906907</v>
      </c>
      <c r="JE26" s="142">
        <f t="shared" si="167"/>
        <v>8.4664377419441443</v>
      </c>
      <c r="JF26" s="4">
        <f t="shared" si="72"/>
        <v>1.3707565867909566</v>
      </c>
      <c r="JG26" s="4">
        <f t="shared" si="73"/>
        <v>1.4538327435661662</v>
      </c>
      <c r="JH26" s="1">
        <f t="shared" si="74"/>
        <v>9.8371943287351016</v>
      </c>
      <c r="JI26" s="1">
        <f t="shared" si="75"/>
        <v>7.0126049983779781</v>
      </c>
      <c r="JK26">
        <v>8.7196335927089255</v>
      </c>
      <c r="JL26">
        <f t="shared" si="168"/>
        <v>10.159614641878273</v>
      </c>
      <c r="JM26">
        <f t="shared" si="169"/>
        <v>7.0126049983779781</v>
      </c>
      <c r="JN26">
        <v>10.131383793433228</v>
      </c>
      <c r="JO26">
        <v>7.2223227737589077</v>
      </c>
      <c r="JP26">
        <f t="shared" si="170"/>
        <v>2.8230848445044643E-2</v>
      </c>
      <c r="JQ26">
        <f t="shared" si="171"/>
        <v>0.20971777538092962</v>
      </c>
      <c r="JU26" s="281">
        <v>0.52115740740740735</v>
      </c>
      <c r="JV26" s="464">
        <f t="shared" si="76"/>
        <v>45305.521157407406</v>
      </c>
      <c r="JW26" s="282" t="s">
        <v>327</v>
      </c>
      <c r="JX26" s="282">
        <v>5.0000000000000001E-3</v>
      </c>
      <c r="JY26" s="282">
        <v>3.2000000000000001E-2</v>
      </c>
      <c r="JZ26" s="282">
        <v>3.2000000000000001E-2</v>
      </c>
      <c r="KA26" s="282">
        <v>33.4</v>
      </c>
      <c r="KB26" s="282">
        <v>24.387420039133133</v>
      </c>
      <c r="KC26" s="282">
        <f t="shared" si="77"/>
        <v>762.10687622291039</v>
      </c>
      <c r="KD26" s="282">
        <f t="shared" si="78"/>
        <v>3.810534381114552</v>
      </c>
      <c r="KE26" s="4">
        <f t="shared" si="79"/>
        <v>0.73901272845857979</v>
      </c>
      <c r="KF26" s="4">
        <f t="shared" si="80"/>
        <v>0.78669096900429469</v>
      </c>
      <c r="KG26" s="1">
        <f t="shared" si="81"/>
        <v>4.5495471095731315</v>
      </c>
      <c r="KH26" s="1">
        <f t="shared" si="82"/>
        <v>3.0238434121102573</v>
      </c>
      <c r="KJ26" s="281">
        <v>0.52115740740740735</v>
      </c>
      <c r="KK26" s="464">
        <f t="shared" si="83"/>
        <v>45305.521157407406</v>
      </c>
      <c r="KL26" s="282" t="s">
        <v>327</v>
      </c>
      <c r="KM26" s="282">
        <v>5.0000000000000001E-3</v>
      </c>
      <c r="KN26" s="282">
        <v>3.2000000000000001E-2</v>
      </c>
      <c r="KO26" s="282">
        <v>3.2000000000000001E-2</v>
      </c>
      <c r="KP26" s="282">
        <v>33.4</v>
      </c>
      <c r="KQ26" s="282">
        <v>29.268643113465039</v>
      </c>
      <c r="KR26" s="282">
        <f t="shared" si="84"/>
        <v>914.64509729578242</v>
      </c>
      <c r="KS26" s="282">
        <f t="shared" si="85"/>
        <v>4.5732254864789121</v>
      </c>
      <c r="KT26" s="4">
        <f t="shared" si="86"/>
        <v>0.88692857919591028</v>
      </c>
      <c r="KU26" s="4">
        <f t="shared" si="87"/>
        <v>0.9441497778537109</v>
      </c>
      <c r="KV26" s="1">
        <f t="shared" si="88"/>
        <v>5.4601540656748222</v>
      </c>
      <c r="KW26" s="1">
        <f t="shared" si="89"/>
        <v>3.6290757086252015</v>
      </c>
      <c r="KY26">
        <v>4.2220574393942565</v>
      </c>
      <c r="KZ26">
        <f t="shared" si="172"/>
        <v>5.4601540656748222</v>
      </c>
      <c r="LA26">
        <f t="shared" si="173"/>
        <v>3.0238434121102573</v>
      </c>
      <c r="LB26">
        <v>5.0408807003676879</v>
      </c>
      <c r="LC26">
        <v>3.3504068712612485</v>
      </c>
      <c r="LD26">
        <f t="shared" si="174"/>
        <v>0.41927336530713433</v>
      </c>
      <c r="LE26">
        <f t="shared" si="175"/>
        <v>0.32656345915099116</v>
      </c>
      <c r="LI26" s="187">
        <v>0.52115740740740735</v>
      </c>
      <c r="LJ26" s="464">
        <f t="shared" si="90"/>
        <v>45305.521157407406</v>
      </c>
      <c r="LK26" s="144" t="s">
        <v>328</v>
      </c>
      <c r="LL26" s="144">
        <v>7.0000000000000001E-3</v>
      </c>
      <c r="LM26" s="144">
        <v>6.3E-2</v>
      </c>
      <c r="LN26" s="144">
        <v>6.3E-2</v>
      </c>
      <c r="LO26" s="144">
        <v>80</v>
      </c>
      <c r="LP26" s="144">
        <v>64.966682151344514</v>
      </c>
      <c r="LQ26" s="144">
        <f t="shared" si="176"/>
        <v>1031.2171770054686</v>
      </c>
      <c r="LR26" s="144">
        <f t="shared" si="177"/>
        <v>7.2185202390382797</v>
      </c>
      <c r="LS26" s="4">
        <f t="shared" si="91"/>
        <v>1.015104408614758</v>
      </c>
      <c r="LT26" s="4">
        <f t="shared" si="92"/>
        <v>1.0478497121184598</v>
      </c>
      <c r="LU26" s="1">
        <f t="shared" si="93"/>
        <v>8.2336246476530377</v>
      </c>
      <c r="LV26" s="1">
        <f t="shared" si="94"/>
        <v>6.1706705269198201</v>
      </c>
      <c r="LX26" s="187">
        <v>0.52115740740740735</v>
      </c>
      <c r="LY26" s="464">
        <f t="shared" si="95"/>
        <v>45305.521157407406</v>
      </c>
      <c r="LZ26" s="144" t="s">
        <v>328</v>
      </c>
      <c r="MA26" s="144">
        <v>7.0000000000000001E-3</v>
      </c>
      <c r="MB26" s="144">
        <v>6.3E-2</v>
      </c>
      <c r="MC26" s="144">
        <v>6.3E-2</v>
      </c>
      <c r="MD26" s="229">
        <v>80</v>
      </c>
      <c r="ME26" s="144">
        <v>74.122290469746986</v>
      </c>
      <c r="MF26" s="144">
        <f t="shared" si="178"/>
        <v>1176.544293170587</v>
      </c>
      <c r="MG26" s="144">
        <f t="shared" si="179"/>
        <v>8.2358100521941093</v>
      </c>
      <c r="MH26" s="4">
        <f t="shared" si="96"/>
        <v>1.1581607885897967</v>
      </c>
      <c r="MI26" s="4">
        <f t="shared" si="97"/>
        <v>1.1955208140281772</v>
      </c>
      <c r="MJ26" s="1">
        <f t="shared" si="98"/>
        <v>9.393970840783906</v>
      </c>
      <c r="MK26" s="1">
        <f t="shared" si="99"/>
        <v>7.0402892381659319</v>
      </c>
      <c r="MM26">
        <v>7.7743973967946305</v>
      </c>
      <c r="MN26">
        <f t="shared" si="180"/>
        <v>9.393970840783906</v>
      </c>
      <c r="MO26">
        <f t="shared" si="181"/>
        <v>6.1706705269198201</v>
      </c>
      <c r="MP26">
        <v>8.8676720307188752</v>
      </c>
      <c r="MQ26">
        <v>6.6458558391954101</v>
      </c>
      <c r="MR26">
        <f t="shared" si="182"/>
        <v>0.52629881006503076</v>
      </c>
      <c r="MS26">
        <f t="shared" si="183"/>
        <v>0.47518531227559002</v>
      </c>
      <c r="MW26" s="188">
        <v>0.54084490740740743</v>
      </c>
      <c r="MX26" s="464">
        <f t="shared" si="100"/>
        <v>45305.540844907409</v>
      </c>
      <c r="MY26" s="145" t="s">
        <v>329</v>
      </c>
      <c r="MZ26" s="145">
        <v>1E-3</v>
      </c>
      <c r="NA26" s="145">
        <v>2.7E-2</v>
      </c>
      <c r="NB26" s="145">
        <v>2.7E-2</v>
      </c>
      <c r="NC26" s="145">
        <v>20.6</v>
      </c>
      <c r="ND26" s="145">
        <v>15.356805593466959</v>
      </c>
      <c r="NE26" s="145">
        <f t="shared" si="101"/>
        <v>568.77057753581335</v>
      </c>
      <c r="NF26" s="145">
        <f t="shared" si="184"/>
        <v>0.56877057753581339</v>
      </c>
      <c r="NG26" s="4">
        <f t="shared" si="102"/>
        <v>0.54845734262381995</v>
      </c>
      <c r="NH26" s="4">
        <f t="shared" si="103"/>
        <v>0.59064636897949852</v>
      </c>
      <c r="NI26" s="1">
        <f t="shared" si="104"/>
        <v>1.1172279201596333</v>
      </c>
      <c r="NJ26" s="1">
        <f t="shared" si="105"/>
        <v>-2.1875791443685122E-2</v>
      </c>
      <c r="NL26" s="188">
        <v>0.54084490740740743</v>
      </c>
      <c r="NM26" s="464">
        <f t="shared" si="106"/>
        <v>45305.540844907409</v>
      </c>
      <c r="NN26" s="145" t="s">
        <v>329</v>
      </c>
      <c r="NO26" s="145">
        <v>1E-3</v>
      </c>
      <c r="NP26" s="145">
        <v>2.7E-2</v>
      </c>
      <c r="NQ26" s="145">
        <v>2.7E-2</v>
      </c>
      <c r="NR26" s="145">
        <v>20.6</v>
      </c>
      <c r="NS26" s="145">
        <v>18.069210972335132</v>
      </c>
      <c r="NT26" s="145">
        <f t="shared" si="107"/>
        <v>669.23003601241226</v>
      </c>
      <c r="NU26" s="145">
        <f t="shared" si="185"/>
        <v>0.66923003601241227</v>
      </c>
      <c r="NV26" s="4">
        <f t="shared" si="108"/>
        <v>0.64532896329768319</v>
      </c>
      <c r="NW26" s="4">
        <f t="shared" si="109"/>
        <v>0.69496965278212042</v>
      </c>
      <c r="NX26" s="1">
        <f t="shared" si="110"/>
        <v>1.3145589993100955</v>
      </c>
      <c r="NY26" s="1">
        <f t="shared" si="111"/>
        <v>-2.5739616769708151E-2</v>
      </c>
      <c r="OA26">
        <v>0.61725000311570066</v>
      </c>
      <c r="OB26">
        <f t="shared" si="186"/>
        <v>1.3145589993100955</v>
      </c>
      <c r="OC26">
        <f t="shared" si="187"/>
        <v>-2.5739616769708151E-2</v>
      </c>
      <c r="OD26">
        <v>1.2124553632629835</v>
      </c>
      <c r="OE26">
        <v>-2.3740384735219222E-2</v>
      </c>
      <c r="OF26">
        <f t="shared" si="188"/>
        <v>0.10210363604711192</v>
      </c>
      <c r="OG26">
        <f t="shared" si="189"/>
        <v>1.9992320344889292E-3</v>
      </c>
      <c r="OK26" s="189">
        <v>0.57337962962962963</v>
      </c>
      <c r="OL26" s="464">
        <f t="shared" si="112"/>
        <v>45305.573379629626</v>
      </c>
      <c r="OM26" s="139" t="s">
        <v>330</v>
      </c>
      <c r="ON26" s="139">
        <v>5.0000000000000001E-3</v>
      </c>
      <c r="OO26" s="139">
        <v>4.0000000000000001E-3</v>
      </c>
      <c r="OP26" s="139">
        <v>4.0000000000000001E-3</v>
      </c>
      <c r="OQ26" s="139">
        <v>5.5</v>
      </c>
      <c r="OR26" s="139">
        <v>4.3043448626882768</v>
      </c>
      <c r="OS26" s="139">
        <f t="shared" si="190"/>
        <v>1076.0862156720691</v>
      </c>
      <c r="OT26" s="139">
        <f t="shared" si="191"/>
        <v>5.3804310783603455</v>
      </c>
      <c r="OU26" s="139">
        <f t="shared" si="113"/>
        <v>0.86086897253765526</v>
      </c>
      <c r="OV26" s="139">
        <f t="shared" si="114"/>
        <v>1.4347816208960922</v>
      </c>
      <c r="OW26" s="1">
        <f t="shared" si="115"/>
        <v>6.2413000508980012</v>
      </c>
      <c r="OX26" s="1">
        <f t="shared" si="116"/>
        <v>3.9456494574642536</v>
      </c>
      <c r="OZ26" s="189">
        <v>0.57337962962962963</v>
      </c>
      <c r="PA26" s="464">
        <f t="shared" si="117"/>
        <v>45305.573379629626</v>
      </c>
      <c r="PB26" s="139" t="s">
        <v>330</v>
      </c>
      <c r="PC26" s="139">
        <v>5.0000000000000001E-3</v>
      </c>
      <c r="PD26" s="139">
        <v>4.0000000000000001E-3</v>
      </c>
      <c r="PE26" s="139">
        <v>4.0000000000000001E-3</v>
      </c>
      <c r="PF26" s="139">
        <v>5.5</v>
      </c>
      <c r="PG26" s="139">
        <v>4.9559236172715044</v>
      </c>
      <c r="PH26" s="139">
        <f t="shared" si="192"/>
        <v>1238.9809043178761</v>
      </c>
      <c r="PI26" s="139">
        <f t="shared" si="193"/>
        <v>6.1949045215893808</v>
      </c>
      <c r="PJ26" s="139">
        <f t="shared" si="118"/>
        <v>0.99118472345430086</v>
      </c>
      <c r="PK26" s="139">
        <f t="shared" si="119"/>
        <v>1.6519745390905014</v>
      </c>
      <c r="PL26" s="1">
        <f t="shared" si="120"/>
        <v>7.1860892450436813</v>
      </c>
      <c r="PM26" s="1">
        <f t="shared" si="121"/>
        <v>4.5429299824988796</v>
      </c>
      <c r="PO26">
        <v>5.7658601546247894</v>
      </c>
      <c r="PP26">
        <f t="shared" si="194"/>
        <v>7.1860892450436813</v>
      </c>
      <c r="PQ26">
        <f t="shared" si="195"/>
        <v>3.9456494574642536</v>
      </c>
      <c r="PR26">
        <v>6.688397779364756</v>
      </c>
      <c r="PS26">
        <v>4.2282974467248451</v>
      </c>
      <c r="PT26">
        <f t="shared" si="196"/>
        <v>0.4976914656789253</v>
      </c>
      <c r="PU26">
        <f t="shared" si="197"/>
        <v>0.28264798926059154</v>
      </c>
    </row>
    <row r="27" spans="1:443" x14ac:dyDescent="0.25">
      <c r="A27" s="233">
        <v>0.34826388888888887</v>
      </c>
      <c r="B27" s="464">
        <f t="shared" si="0"/>
        <v>45305.348263888889</v>
      </c>
      <c r="C27" s="234" t="s">
        <v>311</v>
      </c>
      <c r="D27" s="234">
        <v>1.7999999999999999E-2</v>
      </c>
      <c r="E27" s="234">
        <v>0.06</v>
      </c>
      <c r="F27" s="234">
        <v>0.06</v>
      </c>
      <c r="G27" s="252">
        <v>176.3</v>
      </c>
      <c r="H27" s="254">
        <v>172.12098605524426</v>
      </c>
      <c r="I27" s="234">
        <f t="shared" si="1"/>
        <v>2868.6831009207376</v>
      </c>
      <c r="J27" s="234">
        <f t="shared" si="2"/>
        <v>51.636295816573273</v>
      </c>
      <c r="K27" s="4">
        <f t="shared" si="3"/>
        <v>2.8216555091023654</v>
      </c>
      <c r="L27" s="4">
        <f t="shared" si="4"/>
        <v>2.9173048483939708</v>
      </c>
      <c r="M27" s="1">
        <f t="shared" si="5"/>
        <v>54.457951325675637</v>
      </c>
      <c r="N27" s="1">
        <f t="shared" si="6"/>
        <v>48.718990968179305</v>
      </c>
      <c r="P27" s="233">
        <v>0.34826388888888887</v>
      </c>
      <c r="Q27" s="464">
        <f t="shared" si="7"/>
        <v>45305.348263888889</v>
      </c>
      <c r="R27" s="234" t="s">
        <v>311</v>
      </c>
      <c r="S27" s="234">
        <v>1.7999999999999999E-2</v>
      </c>
      <c r="T27" s="234">
        <v>0.06</v>
      </c>
      <c r="U27" s="234">
        <v>0.06</v>
      </c>
      <c r="V27" s="252">
        <v>176.3</v>
      </c>
      <c r="W27" s="254">
        <v>155.08204339638451</v>
      </c>
      <c r="X27" s="234">
        <f t="shared" si="8"/>
        <v>2584.7007232730753</v>
      </c>
      <c r="Y27" s="234">
        <f t="shared" si="9"/>
        <v>46.524613018915353</v>
      </c>
      <c r="Z27" s="4">
        <f t="shared" si="10"/>
        <v>2.5423285802685989</v>
      </c>
      <c r="AA27" s="4">
        <f t="shared" si="11"/>
        <v>2.6285092101082124</v>
      </c>
      <c r="AB27" s="1">
        <f t="shared" si="12"/>
        <v>49.066941599183949</v>
      </c>
      <c r="AC27" s="1">
        <f t="shared" si="13"/>
        <v>43.89610380880714</v>
      </c>
      <c r="AE27">
        <v>49.700342713366695</v>
      </c>
      <c r="AF27">
        <f t="shared" si="14"/>
        <v>54.457951325675637</v>
      </c>
      <c r="AG27">
        <f t="shared" si="15"/>
        <v>43.89610380880714</v>
      </c>
      <c r="AH27">
        <v>52.416208435408592</v>
      </c>
      <c r="AI27">
        <v>46.892413746509817</v>
      </c>
      <c r="AJ27">
        <f t="shared" si="122"/>
        <v>2.0417428902670451</v>
      </c>
      <c r="AK27">
        <f t="shared" si="123"/>
        <v>2.9963099377026765</v>
      </c>
      <c r="AO27" s="261">
        <v>0.35490740740740739</v>
      </c>
      <c r="AP27" s="464">
        <f t="shared" si="16"/>
        <v>45305.354907407411</v>
      </c>
      <c r="AQ27" s="236" t="s">
        <v>321</v>
      </c>
      <c r="AR27" s="236">
        <v>7.0000000000000001E-3</v>
      </c>
      <c r="AS27" s="236">
        <v>5.2999999999999999E-2</v>
      </c>
      <c r="AT27" s="236">
        <v>5.2999999999999999E-2</v>
      </c>
      <c r="AU27" s="241">
        <v>197.2</v>
      </c>
      <c r="AV27" s="241">
        <v>196.35691048199956</v>
      </c>
      <c r="AW27" s="236">
        <f t="shared" si="17"/>
        <v>3704.8473675848977</v>
      </c>
      <c r="AX27" s="236">
        <f t="shared" si="18"/>
        <v>25.933931573094284</v>
      </c>
      <c r="AY27" s="4">
        <f t="shared" si="19"/>
        <v>3.636239082999992</v>
      </c>
      <c r="AZ27" s="4">
        <f t="shared" si="20"/>
        <v>3.7760944323461461</v>
      </c>
      <c r="BA27" s="1">
        <f t="shared" si="124"/>
        <v>29.570170656094277</v>
      </c>
      <c r="BB27" s="1">
        <f t="shared" si="125"/>
        <v>22.157837140748139</v>
      </c>
      <c r="BD27" s="261">
        <v>0.35490740740740739</v>
      </c>
      <c r="BE27" s="464">
        <f t="shared" si="21"/>
        <v>45305.354907407411</v>
      </c>
      <c r="BF27" s="236" t="s">
        <v>321</v>
      </c>
      <c r="BG27" s="236">
        <v>7.0000000000000001E-3</v>
      </c>
      <c r="BH27" s="236">
        <v>5.2999999999999999E-2</v>
      </c>
      <c r="BI27" s="236">
        <v>5.2999999999999999E-2</v>
      </c>
      <c r="BJ27" s="241">
        <v>197.2</v>
      </c>
      <c r="BK27" s="241">
        <v>183.35192301716319</v>
      </c>
      <c r="BL27" s="236">
        <f t="shared" si="22"/>
        <v>3459.4702456068526</v>
      </c>
      <c r="BM27" s="236">
        <f t="shared" si="23"/>
        <v>24.21629171924797</v>
      </c>
      <c r="BN27" s="4">
        <f t="shared" si="24"/>
        <v>3.3954059817993185</v>
      </c>
      <c r="BO27" s="4">
        <f t="shared" si="25"/>
        <v>3.5259985195608308</v>
      </c>
      <c r="BP27" s="1">
        <f t="shared" si="126"/>
        <v>27.611697701047287</v>
      </c>
      <c r="BQ27" s="1">
        <f t="shared" si="127"/>
        <v>20.69029319968714</v>
      </c>
      <c r="BS27">
        <v>25.15781152093264</v>
      </c>
      <c r="BT27">
        <f t="shared" si="128"/>
        <v>29.570170656094277</v>
      </c>
      <c r="BU27">
        <f t="shared" si="129"/>
        <v>20.69029319968714</v>
      </c>
      <c r="BV27">
        <v>28.685229538417904</v>
      </c>
      <c r="BW27">
        <v>21.494723579697943</v>
      </c>
      <c r="BX27">
        <f t="shared" si="130"/>
        <v>0.88494111767637307</v>
      </c>
      <c r="BY27">
        <f t="shared" si="131"/>
        <v>0.80443038001080325</v>
      </c>
      <c r="CC27" s="906">
        <v>0.37260416666666668</v>
      </c>
      <c r="CD27" s="901">
        <f t="shared" si="26"/>
        <v>45305.372604166667</v>
      </c>
      <c r="CE27" s="907" t="s">
        <v>322</v>
      </c>
      <c r="CF27" s="907">
        <v>5.0000000000000001E-3</v>
      </c>
      <c r="CG27" s="907">
        <v>2.1999999999999999E-2</v>
      </c>
      <c r="CH27" s="907">
        <v>2.1999999999999999E-2</v>
      </c>
      <c r="CI27" s="902">
        <v>57</v>
      </c>
      <c r="CJ27" s="902">
        <v>50.374640915055522</v>
      </c>
      <c r="CK27" s="907">
        <f t="shared" si="132"/>
        <v>2289.7564052297967</v>
      </c>
      <c r="CL27" s="237">
        <f t="shared" si="133"/>
        <v>11.448782026148983</v>
      </c>
      <c r="CM27" s="4">
        <f t="shared" si="27"/>
        <v>2.1902017789154575</v>
      </c>
      <c r="CN27" s="4">
        <f t="shared" si="28"/>
        <v>2.3987924245264534</v>
      </c>
      <c r="CO27" s="1">
        <f t="shared" si="29"/>
        <v>13.638983805064441</v>
      </c>
      <c r="CP27" s="1">
        <f t="shared" si="30"/>
        <v>9.0499896016225296</v>
      </c>
      <c r="CR27" s="906">
        <v>0.37260416666666668</v>
      </c>
      <c r="CS27" s="901">
        <f t="shared" si="31"/>
        <v>45305.372604166667</v>
      </c>
      <c r="CT27" s="907" t="s">
        <v>322</v>
      </c>
      <c r="CU27" s="907">
        <v>5.0000000000000001E-3</v>
      </c>
      <c r="CV27" s="907">
        <v>2.1999999999999999E-2</v>
      </c>
      <c r="CW27" s="907">
        <v>2.1999999999999999E-2</v>
      </c>
      <c r="CX27" s="902">
        <v>57</v>
      </c>
      <c r="CY27" s="902">
        <v>40.51557001076057</v>
      </c>
      <c r="CZ27" s="907">
        <f t="shared" si="134"/>
        <v>1841.6168186709351</v>
      </c>
      <c r="DA27" s="237">
        <f t="shared" si="135"/>
        <v>9.2080840933546764</v>
      </c>
      <c r="DB27" s="4">
        <f t="shared" si="32"/>
        <v>1.7615465222069813</v>
      </c>
      <c r="DC27" s="4">
        <f t="shared" si="33"/>
        <v>1.9293128576552654</v>
      </c>
      <c r="DD27" s="1">
        <f t="shared" si="34"/>
        <v>10.969630615561657</v>
      </c>
      <c r="DE27" s="1">
        <f t="shared" si="35"/>
        <v>7.278771235699411</v>
      </c>
      <c r="DG27">
        <v>10.345960016521749</v>
      </c>
      <c r="DH27">
        <f t="shared" si="136"/>
        <v>13.638983805064441</v>
      </c>
      <c r="DI27">
        <f t="shared" si="137"/>
        <v>7.278771235699411</v>
      </c>
      <c r="DJ27">
        <v>12.325187150117214</v>
      </c>
      <c r="DK27">
        <v>8.1782350606790963</v>
      </c>
      <c r="DL27">
        <f t="shared" si="138"/>
        <v>1.3137966549472271</v>
      </c>
      <c r="DM27">
        <f t="shared" si="139"/>
        <v>0.89946382497968536</v>
      </c>
      <c r="DQ27" s="908">
        <v>0.38594907407407408</v>
      </c>
      <c r="DR27" s="904">
        <f t="shared" si="36"/>
        <v>45305.385949074072</v>
      </c>
      <c r="DS27" s="909" t="s">
        <v>323</v>
      </c>
      <c r="DT27" s="909">
        <v>4.0000000000000001E-3</v>
      </c>
      <c r="DU27" s="909">
        <v>2.1000000000000001E-2</v>
      </c>
      <c r="DV27" s="909">
        <v>2.1000000000000001E-2</v>
      </c>
      <c r="DW27" s="905">
        <v>61</v>
      </c>
      <c r="DX27" s="905">
        <v>60.37635008537513</v>
      </c>
      <c r="DY27" s="909">
        <f t="shared" si="140"/>
        <v>2875.0642897797679</v>
      </c>
      <c r="DZ27" s="238">
        <f t="shared" si="141"/>
        <v>11.500257159119071</v>
      </c>
      <c r="EA27" s="4">
        <f t="shared" si="37"/>
        <v>2.7443795493352328</v>
      </c>
      <c r="EB27" s="4">
        <f t="shared" si="38"/>
        <v>3.0188175042687564</v>
      </c>
      <c r="EC27" s="1">
        <f t="shared" si="39"/>
        <v>14.244636708454305</v>
      </c>
      <c r="ED27" s="1">
        <f t="shared" si="40"/>
        <v>8.4814396548503144</v>
      </c>
      <c r="EF27" s="908">
        <v>0.38594907407407408</v>
      </c>
      <c r="EG27" s="904">
        <f t="shared" si="41"/>
        <v>45305.385949074072</v>
      </c>
      <c r="EH27" s="909" t="s">
        <v>323</v>
      </c>
      <c r="EI27" s="909">
        <v>4.0000000000000001E-3</v>
      </c>
      <c r="EJ27" s="909">
        <v>2.1000000000000001E-2</v>
      </c>
      <c r="EK27" s="909">
        <v>2.1000000000000001E-2</v>
      </c>
      <c r="EL27" s="905">
        <v>61</v>
      </c>
      <c r="EM27" s="905">
        <v>60.248988776303406</v>
      </c>
      <c r="EN27" s="909">
        <f t="shared" si="142"/>
        <v>2868.9994655382575</v>
      </c>
      <c r="EO27" s="238">
        <f t="shared" si="143"/>
        <v>11.475997862153029</v>
      </c>
      <c r="EP27" s="4">
        <f t="shared" si="42"/>
        <v>2.7385903989228817</v>
      </c>
      <c r="EQ27" s="4">
        <f t="shared" si="43"/>
        <v>3.0124494388151701</v>
      </c>
      <c r="ER27" s="1">
        <f t="shared" si="44"/>
        <v>14.21458826107591</v>
      </c>
      <c r="ES27" s="1">
        <f t="shared" si="45"/>
        <v>8.4635484233378584</v>
      </c>
      <c r="EU27">
        <v>11.617277981817118</v>
      </c>
      <c r="EV27">
        <f t="shared" si="144"/>
        <v>14.244636708454305</v>
      </c>
      <c r="EW27">
        <f t="shared" si="145"/>
        <v>8.4635484233378584</v>
      </c>
      <c r="EX27">
        <v>14.389582954750749</v>
      </c>
      <c r="EY27">
        <v>8.567742511590124</v>
      </c>
      <c r="EZ27">
        <f t="shared" si="146"/>
        <v>-0.1449462462964437</v>
      </c>
      <c r="FA27">
        <f t="shared" si="147"/>
        <v>0.10419408825226562</v>
      </c>
      <c r="FE27" s="240">
        <v>0.39245370370370369</v>
      </c>
      <c r="FF27" s="464">
        <f t="shared" si="46"/>
        <v>45305.392453703702</v>
      </c>
      <c r="FG27" s="239" t="s">
        <v>324</v>
      </c>
      <c r="FH27" s="239">
        <v>6.0000000000000001E-3</v>
      </c>
      <c r="FI27" s="239">
        <v>2.1000000000000001E-2</v>
      </c>
      <c r="FJ27" s="239">
        <v>2.1000000000000001E-2</v>
      </c>
      <c r="FK27" s="247">
        <v>72.8</v>
      </c>
      <c r="FL27" s="247">
        <v>72.622662858915206</v>
      </c>
      <c r="FM27" s="239">
        <f t="shared" si="148"/>
        <v>3458.2220409007236</v>
      </c>
      <c r="FN27" s="239">
        <f t="shared" si="149"/>
        <v>20.749332245404343</v>
      </c>
      <c r="FO27" s="4">
        <f t="shared" si="47"/>
        <v>3.301030129950691</v>
      </c>
      <c r="FP27" s="4">
        <f t="shared" si="48"/>
        <v>3.6311331429457603</v>
      </c>
      <c r="FQ27" s="1">
        <f t="shared" si="49"/>
        <v>24.050362375355036</v>
      </c>
      <c r="FR27" s="1">
        <f t="shared" si="50"/>
        <v>17.118199102458583</v>
      </c>
      <c r="FT27" s="240">
        <v>0.39245370370370369</v>
      </c>
      <c r="FU27" s="464">
        <f t="shared" si="51"/>
        <v>45305.392453703702</v>
      </c>
      <c r="FV27" s="239" t="s">
        <v>324</v>
      </c>
      <c r="FW27" s="239">
        <v>6.0000000000000001E-3</v>
      </c>
      <c r="FX27" s="239">
        <v>2.1000000000000001E-2</v>
      </c>
      <c r="FY27" s="239">
        <v>2.1000000000000001E-2</v>
      </c>
      <c r="FZ27" s="247">
        <v>72.8</v>
      </c>
      <c r="GA27" s="247">
        <v>67.919017335295592</v>
      </c>
      <c r="GB27" s="239">
        <f t="shared" si="150"/>
        <v>3234.2389207283613</v>
      </c>
      <c r="GC27" s="239">
        <f t="shared" si="151"/>
        <v>19.405433524370167</v>
      </c>
      <c r="GD27" s="4">
        <f t="shared" si="52"/>
        <v>3.0872280606952542</v>
      </c>
      <c r="GE27" s="4">
        <f t="shared" si="53"/>
        <v>3.3959508667647795</v>
      </c>
      <c r="GF27" s="1">
        <f t="shared" si="54"/>
        <v>22.49266158506542</v>
      </c>
      <c r="GG27" s="1">
        <f t="shared" si="55"/>
        <v>16.009482657605389</v>
      </c>
      <c r="GI27">
        <v>20.345470095263156</v>
      </c>
      <c r="GJ27">
        <f t="shared" si="152"/>
        <v>24.050362375355036</v>
      </c>
      <c r="GK27">
        <f t="shared" si="153"/>
        <v>16.009482657605389</v>
      </c>
      <c r="GL27">
        <v>23.582249428600477</v>
      </c>
      <c r="GM27">
        <v>16.785012828592105</v>
      </c>
      <c r="GN27">
        <f t="shared" si="154"/>
        <v>0.46811294675455883</v>
      </c>
      <c r="GO27">
        <f t="shared" si="155"/>
        <v>0.77553017098671617</v>
      </c>
      <c r="GS27" s="184">
        <v>0.40288194444444447</v>
      </c>
      <c r="GT27" s="464">
        <f t="shared" si="56"/>
        <v>45305.402881944443</v>
      </c>
      <c r="GU27" s="141" t="s">
        <v>325</v>
      </c>
      <c r="GV27" s="141">
        <v>8.0000000000000002E-3</v>
      </c>
      <c r="GW27" s="141">
        <v>3.5000000000000003E-2</v>
      </c>
      <c r="GX27" s="141">
        <v>3.5000000000000003E-2</v>
      </c>
      <c r="GY27" s="249">
        <v>41.4</v>
      </c>
      <c r="GZ27" s="249">
        <v>39.612082379984948</v>
      </c>
      <c r="HA27" s="141">
        <f t="shared" si="156"/>
        <v>1131.7737822852841</v>
      </c>
      <c r="HB27" s="141">
        <f t="shared" si="157"/>
        <v>9.054190258282274</v>
      </c>
      <c r="HC27" s="4">
        <f t="shared" si="57"/>
        <v>1.1003356216662485</v>
      </c>
      <c r="HD27" s="4">
        <f t="shared" si="58"/>
        <v>1.1650612464701455</v>
      </c>
      <c r="HE27" s="1">
        <f t="shared" si="59"/>
        <v>10.154525879948523</v>
      </c>
      <c r="HF27" s="1">
        <f t="shared" si="60"/>
        <v>7.8891290118121287</v>
      </c>
      <c r="HH27" s="184">
        <v>0.40288194444444447</v>
      </c>
      <c r="HI27" s="464">
        <f t="shared" si="61"/>
        <v>45305.402881944443</v>
      </c>
      <c r="HJ27" s="141" t="s">
        <v>325</v>
      </c>
      <c r="HK27" s="141">
        <v>8.0000000000000002E-3</v>
      </c>
      <c r="HL27" s="141">
        <v>3.5000000000000003E-2</v>
      </c>
      <c r="HM27" s="141">
        <v>3.5000000000000003E-2</v>
      </c>
      <c r="HN27" s="249">
        <v>41.4</v>
      </c>
      <c r="HO27" s="249">
        <v>34.200469392124624</v>
      </c>
      <c r="HP27" s="141">
        <f t="shared" si="158"/>
        <v>977.15626834641773</v>
      </c>
      <c r="HQ27" s="141">
        <f t="shared" si="159"/>
        <v>7.8172501467713422</v>
      </c>
      <c r="HR27" s="4">
        <f t="shared" si="62"/>
        <v>0.95001303867012843</v>
      </c>
      <c r="HS27" s="4">
        <f t="shared" si="63"/>
        <v>1.0058961585919006</v>
      </c>
      <c r="HT27" s="1">
        <f t="shared" si="64"/>
        <v>8.76726318544147</v>
      </c>
      <c r="HU27" s="1">
        <f t="shared" si="65"/>
        <v>6.8113539881794418</v>
      </c>
      <c r="HW27">
        <v>8.5762611161868119</v>
      </c>
      <c r="HX27">
        <f t="shared" si="160"/>
        <v>10.154525879948523</v>
      </c>
      <c r="HY27">
        <f t="shared" si="161"/>
        <v>6.8113539881794418</v>
      </c>
      <c r="HZ27">
        <v>9.61851507127896</v>
      </c>
      <c r="IA27">
        <v>7.4726981049127739</v>
      </c>
      <c r="IB27">
        <f t="shared" si="162"/>
        <v>0.53601080866956252</v>
      </c>
      <c r="IC27">
        <f t="shared" si="163"/>
        <v>0.66134411673333204</v>
      </c>
      <c r="IG27" s="185">
        <v>0.45818287037037037</v>
      </c>
      <c r="IH27" s="464">
        <f t="shared" si="66"/>
        <v>45305.458182870374</v>
      </c>
      <c r="II27" s="142" t="s">
        <v>326</v>
      </c>
      <c r="IJ27" s="142">
        <v>5.0000000000000001E-3</v>
      </c>
      <c r="IK27" s="142">
        <v>3.4000000000000002E-2</v>
      </c>
      <c r="IL27" s="142">
        <v>3.4000000000000002E-2</v>
      </c>
      <c r="IM27" s="274">
        <v>49.6</v>
      </c>
      <c r="IN27" s="274">
        <v>49.54894026161945</v>
      </c>
      <c r="IO27" s="142">
        <f t="shared" si="164"/>
        <v>1457.3217724005719</v>
      </c>
      <c r="IP27" s="142">
        <f t="shared" si="165"/>
        <v>7.2866088620028595</v>
      </c>
      <c r="IQ27" s="4">
        <f t="shared" si="67"/>
        <v>1.4156840074748414</v>
      </c>
      <c r="IR27" s="4">
        <f t="shared" si="68"/>
        <v>1.5014830382308924</v>
      </c>
      <c r="IS27" s="1">
        <f t="shared" si="69"/>
        <v>8.7022928694777004</v>
      </c>
      <c r="IT27" s="1">
        <f t="shared" si="70"/>
        <v>5.7851258237719669</v>
      </c>
      <c r="IV27" s="185">
        <v>0.45818287037037037</v>
      </c>
      <c r="IW27" s="464">
        <f t="shared" si="71"/>
        <v>45305.458182870374</v>
      </c>
      <c r="IX27" s="142" t="s">
        <v>326</v>
      </c>
      <c r="IY27" s="142">
        <v>5.0000000000000001E-3</v>
      </c>
      <c r="IZ27" s="142">
        <v>3.4000000000000002E-2</v>
      </c>
      <c r="JA27" s="142">
        <v>3.4000000000000002E-2</v>
      </c>
      <c r="JB27" s="274">
        <v>49.6</v>
      </c>
      <c r="JC27" s="274">
        <v>47.976480537683486</v>
      </c>
      <c r="JD27" s="142">
        <f t="shared" si="166"/>
        <v>1411.0729569906907</v>
      </c>
      <c r="JE27" s="142">
        <f t="shared" si="167"/>
        <v>7.0553647849534542</v>
      </c>
      <c r="JF27" s="4">
        <f t="shared" si="72"/>
        <v>1.3707565867909566</v>
      </c>
      <c r="JG27" s="4">
        <f t="shared" si="73"/>
        <v>1.4538327435661662</v>
      </c>
      <c r="JH27" s="1">
        <f t="shared" si="74"/>
        <v>8.4261213717444114</v>
      </c>
      <c r="JI27" s="1">
        <f t="shared" si="75"/>
        <v>5.601532041387288</v>
      </c>
      <c r="JK27">
        <v>7.2663613272574379</v>
      </c>
      <c r="JL27">
        <f t="shared" si="168"/>
        <v>8.7022928694777004</v>
      </c>
      <c r="JM27">
        <f t="shared" si="169"/>
        <v>5.601532041387288</v>
      </c>
      <c r="JN27">
        <v>8.6781115279817396</v>
      </c>
      <c r="JO27">
        <v>5.7690505083074202</v>
      </c>
      <c r="JP27">
        <f t="shared" si="170"/>
        <v>2.4181341495960851E-2</v>
      </c>
      <c r="JQ27">
        <f t="shared" si="171"/>
        <v>0.16751846692013217</v>
      </c>
      <c r="JU27" s="281">
        <v>0.52248842592592593</v>
      </c>
      <c r="JV27" s="464">
        <f t="shared" si="76"/>
        <v>45305.522488425922</v>
      </c>
      <c r="JW27" s="282" t="s">
        <v>327</v>
      </c>
      <c r="JX27" s="282">
        <v>4.0000000000000001E-3</v>
      </c>
      <c r="JY27" s="282">
        <v>3.2000000000000001E-2</v>
      </c>
      <c r="JZ27" s="282">
        <v>3.2000000000000001E-2</v>
      </c>
      <c r="KA27" s="282">
        <v>33.4</v>
      </c>
      <c r="KB27" s="282">
        <v>24.387420039133133</v>
      </c>
      <c r="KC27" s="282">
        <f t="shared" si="77"/>
        <v>762.10687622291039</v>
      </c>
      <c r="KD27" s="282">
        <f t="shared" si="78"/>
        <v>3.0484275048916416</v>
      </c>
      <c r="KE27" s="4">
        <f t="shared" si="79"/>
        <v>0.73901272845857979</v>
      </c>
      <c r="KF27" s="4">
        <f t="shared" si="80"/>
        <v>0.78669096900429469</v>
      </c>
      <c r="KG27" s="1">
        <f t="shared" si="81"/>
        <v>3.7874402333502215</v>
      </c>
      <c r="KH27" s="1">
        <f t="shared" si="82"/>
        <v>2.2617365358873469</v>
      </c>
      <c r="KJ27" s="281">
        <v>0.52248842592592593</v>
      </c>
      <c r="KK27" s="464">
        <f t="shared" si="83"/>
        <v>45305.522488425922</v>
      </c>
      <c r="KL27" s="282" t="s">
        <v>327</v>
      </c>
      <c r="KM27" s="282">
        <v>4.0000000000000001E-3</v>
      </c>
      <c r="KN27" s="282">
        <v>3.2000000000000001E-2</v>
      </c>
      <c r="KO27" s="282">
        <v>3.2000000000000001E-2</v>
      </c>
      <c r="KP27" s="282">
        <v>33.4</v>
      </c>
      <c r="KQ27" s="282">
        <v>29.268643113465039</v>
      </c>
      <c r="KR27" s="282">
        <f t="shared" si="84"/>
        <v>914.64509729578242</v>
      </c>
      <c r="KS27" s="282">
        <f t="shared" si="85"/>
        <v>3.6585803891831299</v>
      </c>
      <c r="KT27" s="4">
        <f t="shared" si="86"/>
        <v>0.88692857919591028</v>
      </c>
      <c r="KU27" s="4">
        <f t="shared" si="87"/>
        <v>0.9441497778537109</v>
      </c>
      <c r="KV27" s="1">
        <f t="shared" si="88"/>
        <v>4.5455089683790399</v>
      </c>
      <c r="KW27" s="1">
        <f t="shared" si="89"/>
        <v>2.7144306113294192</v>
      </c>
      <c r="KY27">
        <v>3.3776459515154054</v>
      </c>
      <c r="KZ27">
        <f t="shared" si="172"/>
        <v>4.5455089683790399</v>
      </c>
      <c r="LA27">
        <f t="shared" si="173"/>
        <v>2.2617365358873469</v>
      </c>
      <c r="LB27">
        <v>4.1964692124888368</v>
      </c>
      <c r="LC27">
        <v>2.5059953833823974</v>
      </c>
      <c r="LD27">
        <f t="shared" si="174"/>
        <v>0.3490397558902032</v>
      </c>
      <c r="LE27">
        <f t="shared" si="175"/>
        <v>0.24425884749505045</v>
      </c>
      <c r="LI27" s="187">
        <v>0.52248842592592593</v>
      </c>
      <c r="LJ27" s="464">
        <f t="shared" si="90"/>
        <v>45305.522488425922</v>
      </c>
      <c r="LK27" s="144" t="s">
        <v>328</v>
      </c>
      <c r="LL27" s="144">
        <v>8.0000000000000002E-3</v>
      </c>
      <c r="LM27" s="144">
        <v>6.3E-2</v>
      </c>
      <c r="LN27" s="144">
        <v>6.3E-2</v>
      </c>
      <c r="LO27" s="144">
        <v>80</v>
      </c>
      <c r="LP27" s="144">
        <v>64.966682151344514</v>
      </c>
      <c r="LQ27" s="144">
        <f t="shared" si="176"/>
        <v>1031.2171770054686</v>
      </c>
      <c r="LR27" s="144">
        <f t="shared" si="177"/>
        <v>8.2497374160437484</v>
      </c>
      <c r="LS27" s="4">
        <f t="shared" si="91"/>
        <v>1.015104408614758</v>
      </c>
      <c r="LT27" s="4">
        <f t="shared" si="92"/>
        <v>1.0478497121184598</v>
      </c>
      <c r="LU27" s="1">
        <f t="shared" si="93"/>
        <v>9.2648418246585074</v>
      </c>
      <c r="LV27" s="1">
        <f t="shared" si="94"/>
        <v>7.2018877039252889</v>
      </c>
      <c r="LX27" s="187">
        <v>0.52248842592592593</v>
      </c>
      <c r="LY27" s="464">
        <f t="shared" si="95"/>
        <v>45305.522488425922</v>
      </c>
      <c r="LZ27" s="144" t="s">
        <v>328</v>
      </c>
      <c r="MA27" s="144">
        <v>8.0000000000000002E-3</v>
      </c>
      <c r="MB27" s="144">
        <v>6.3E-2</v>
      </c>
      <c r="MC27" s="144">
        <v>6.3E-2</v>
      </c>
      <c r="MD27" s="229">
        <v>80</v>
      </c>
      <c r="ME27" s="144">
        <v>74.122290469746986</v>
      </c>
      <c r="MF27" s="144">
        <f t="shared" si="178"/>
        <v>1176.544293170587</v>
      </c>
      <c r="MG27" s="144">
        <f t="shared" si="179"/>
        <v>9.4123543453646956</v>
      </c>
      <c r="MH27" s="4">
        <f t="shared" si="96"/>
        <v>1.1581607885897967</v>
      </c>
      <c r="MI27" s="4">
        <f t="shared" si="97"/>
        <v>1.1955208140281772</v>
      </c>
      <c r="MJ27" s="1">
        <f t="shared" si="98"/>
        <v>10.570515133954492</v>
      </c>
      <c r="MK27" s="1">
        <f t="shared" si="99"/>
        <v>8.2168335313365191</v>
      </c>
      <c r="MM27">
        <v>8.8850255963367193</v>
      </c>
      <c r="MN27">
        <f t="shared" si="180"/>
        <v>10.570515133954492</v>
      </c>
      <c r="MO27">
        <f t="shared" si="181"/>
        <v>7.2018877039252889</v>
      </c>
      <c r="MP27">
        <v>9.9783002302609631</v>
      </c>
      <c r="MQ27">
        <v>7.7564840387374989</v>
      </c>
      <c r="MR27">
        <f t="shared" si="182"/>
        <v>0.59221490369352914</v>
      </c>
      <c r="MS27">
        <f t="shared" si="183"/>
        <v>0.55459633481221005</v>
      </c>
      <c r="MW27" s="188">
        <v>0.54138888888888892</v>
      </c>
      <c r="MX27" s="464">
        <f t="shared" si="100"/>
        <v>45305.541388888887</v>
      </c>
      <c r="MY27" s="145" t="s">
        <v>329</v>
      </c>
      <c r="MZ27" s="145">
        <v>2E-3</v>
      </c>
      <c r="NA27" s="145">
        <v>2.7E-2</v>
      </c>
      <c r="NB27" s="145">
        <v>2.7E-2</v>
      </c>
      <c r="NC27" s="145">
        <v>20.6</v>
      </c>
      <c r="ND27" s="145">
        <v>15.356805593466959</v>
      </c>
      <c r="NE27" s="145">
        <f t="shared" si="101"/>
        <v>568.77057753581335</v>
      </c>
      <c r="NF27" s="145">
        <f t="shared" si="184"/>
        <v>1.1375411550716268</v>
      </c>
      <c r="NG27" s="4">
        <f t="shared" si="102"/>
        <v>0.54845734262381995</v>
      </c>
      <c r="NH27" s="4">
        <f t="shared" si="103"/>
        <v>0.59064636897949852</v>
      </c>
      <c r="NI27" s="1">
        <f t="shared" si="104"/>
        <v>1.6859984976954467</v>
      </c>
      <c r="NJ27" s="1">
        <f t="shared" si="105"/>
        <v>0.54689478609212827</v>
      </c>
      <c r="NL27" s="188">
        <v>0.54138888888888892</v>
      </c>
      <c r="NM27" s="464">
        <f t="shared" si="106"/>
        <v>45305.541388888887</v>
      </c>
      <c r="NN27" s="145" t="s">
        <v>329</v>
      </c>
      <c r="NO27" s="145">
        <v>2E-3</v>
      </c>
      <c r="NP27" s="145">
        <v>2.7E-2</v>
      </c>
      <c r="NQ27" s="145">
        <v>2.7E-2</v>
      </c>
      <c r="NR27" s="145">
        <v>20.6</v>
      </c>
      <c r="NS27" s="145">
        <v>18.069210972335132</v>
      </c>
      <c r="NT27" s="145">
        <f t="shared" si="107"/>
        <v>669.23003601241226</v>
      </c>
      <c r="NU27" s="145">
        <f t="shared" si="185"/>
        <v>1.3384600720248245</v>
      </c>
      <c r="NV27" s="4">
        <f t="shared" si="108"/>
        <v>0.64532896329768319</v>
      </c>
      <c r="NW27" s="4">
        <f t="shared" si="109"/>
        <v>0.69496965278212042</v>
      </c>
      <c r="NX27" s="1">
        <f t="shared" si="110"/>
        <v>1.9837890353225078</v>
      </c>
      <c r="NY27" s="1">
        <f t="shared" si="111"/>
        <v>0.64349041924270411</v>
      </c>
      <c r="OA27">
        <v>1.2345000062314013</v>
      </c>
      <c r="OB27">
        <f t="shared" si="186"/>
        <v>1.9837890353225078</v>
      </c>
      <c r="OC27">
        <f t="shared" si="187"/>
        <v>0.54689478609212827</v>
      </c>
      <c r="OD27">
        <v>1.8297053663786842</v>
      </c>
      <c r="OE27">
        <v>0.59350961838048144</v>
      </c>
      <c r="OF27">
        <f t="shared" si="188"/>
        <v>0.15408366894382364</v>
      </c>
      <c r="OG27">
        <f t="shared" si="189"/>
        <v>4.661483228835317E-2</v>
      </c>
      <c r="OK27" s="189">
        <v>0.57664351851851847</v>
      </c>
      <c r="OL27" s="464">
        <f t="shared" si="112"/>
        <v>45305.576643518521</v>
      </c>
      <c r="OM27" s="139" t="s">
        <v>330</v>
      </c>
      <c r="ON27" s="139">
        <v>4.0000000000000001E-3</v>
      </c>
      <c r="OO27" s="139">
        <v>4.0000000000000001E-3</v>
      </c>
      <c r="OP27" s="139">
        <v>4.0000000000000001E-3</v>
      </c>
      <c r="OQ27" s="139">
        <v>5.5</v>
      </c>
      <c r="OR27" s="139">
        <v>4.3043448626882768</v>
      </c>
      <c r="OS27" s="139">
        <f t="shared" si="190"/>
        <v>1076.0862156720691</v>
      </c>
      <c r="OT27" s="139">
        <f t="shared" si="191"/>
        <v>4.3043448626882768</v>
      </c>
      <c r="OU27" s="139">
        <f t="shared" si="113"/>
        <v>0.86086897253765526</v>
      </c>
      <c r="OV27" s="139">
        <f t="shared" si="114"/>
        <v>1.4347816208960922</v>
      </c>
      <c r="OW27" s="1">
        <f t="shared" si="115"/>
        <v>5.1652138352259325</v>
      </c>
      <c r="OX27" s="1">
        <f t="shared" si="116"/>
        <v>2.8695632417921848</v>
      </c>
      <c r="OZ27" s="189">
        <v>0.57664351851851847</v>
      </c>
      <c r="PA27" s="464">
        <f t="shared" si="117"/>
        <v>45305.576643518521</v>
      </c>
      <c r="PB27" s="139" t="s">
        <v>330</v>
      </c>
      <c r="PC27" s="139">
        <v>4.0000000000000001E-3</v>
      </c>
      <c r="PD27" s="139">
        <v>4.0000000000000001E-3</v>
      </c>
      <c r="PE27" s="139">
        <v>4.0000000000000001E-3</v>
      </c>
      <c r="PF27" s="139">
        <v>5.5</v>
      </c>
      <c r="PG27" s="139">
        <v>4.9559236172715044</v>
      </c>
      <c r="PH27" s="139">
        <f t="shared" si="192"/>
        <v>1238.9809043178761</v>
      </c>
      <c r="PI27" s="139">
        <f t="shared" si="193"/>
        <v>4.9559236172715044</v>
      </c>
      <c r="PJ27" s="139">
        <f t="shared" si="118"/>
        <v>0.99118472345430086</v>
      </c>
      <c r="PK27" s="139">
        <f t="shared" si="119"/>
        <v>1.6519745390905014</v>
      </c>
      <c r="PL27" s="1">
        <f t="shared" si="120"/>
        <v>5.947108340725805</v>
      </c>
      <c r="PM27" s="1">
        <f t="shared" si="121"/>
        <v>3.3039490781810033</v>
      </c>
      <c r="PO27">
        <v>4.6126881236998321</v>
      </c>
      <c r="PP27">
        <f t="shared" si="194"/>
        <v>5.947108340725805</v>
      </c>
      <c r="PQ27">
        <f t="shared" si="195"/>
        <v>2.8695632417921848</v>
      </c>
      <c r="PR27">
        <v>5.5352257484397986</v>
      </c>
      <c r="PS27">
        <v>3.0751254157998882</v>
      </c>
      <c r="PT27">
        <f t="shared" si="196"/>
        <v>0.41188259228600632</v>
      </c>
      <c r="PU27">
        <f t="shared" si="197"/>
        <v>0.20556217400770338</v>
      </c>
    </row>
    <row r="28" spans="1:443" x14ac:dyDescent="0.25">
      <c r="A28" s="233">
        <v>0.34946759259259258</v>
      </c>
      <c r="B28" s="464">
        <f t="shared" si="0"/>
        <v>45305.34946759259</v>
      </c>
      <c r="C28" s="234" t="s">
        <v>311</v>
      </c>
      <c r="D28" s="234">
        <v>1.2E-2</v>
      </c>
      <c r="E28" s="234">
        <v>0.06</v>
      </c>
      <c r="F28" s="234">
        <v>0.06</v>
      </c>
      <c r="G28" s="252">
        <v>176.3</v>
      </c>
      <c r="H28" s="254">
        <v>172.12098605524426</v>
      </c>
      <c r="I28" s="234">
        <f t="shared" si="1"/>
        <v>2868.6831009207376</v>
      </c>
      <c r="J28" s="234">
        <f t="shared" si="2"/>
        <v>34.424197211048849</v>
      </c>
      <c r="K28" s="4">
        <f t="shared" si="3"/>
        <v>2.8216555091023654</v>
      </c>
      <c r="L28" s="4">
        <f t="shared" si="4"/>
        <v>2.9173048483939708</v>
      </c>
      <c r="M28" s="1">
        <f t="shared" si="5"/>
        <v>37.245852720151213</v>
      </c>
      <c r="N28" s="1">
        <f t="shared" si="6"/>
        <v>31.506892362654877</v>
      </c>
      <c r="P28" s="233">
        <v>0.34946759259259258</v>
      </c>
      <c r="Q28" s="464">
        <f t="shared" si="7"/>
        <v>45305.34946759259</v>
      </c>
      <c r="R28" s="234" t="s">
        <v>311</v>
      </c>
      <c r="S28" s="234">
        <v>1.2E-2</v>
      </c>
      <c r="T28" s="234">
        <v>0.06</v>
      </c>
      <c r="U28" s="234">
        <v>0.06</v>
      </c>
      <c r="V28" s="252">
        <v>176.3</v>
      </c>
      <c r="W28" s="254">
        <v>155.08204339638451</v>
      </c>
      <c r="X28" s="234">
        <f t="shared" si="8"/>
        <v>2584.7007232730753</v>
      </c>
      <c r="Y28" s="234">
        <f t="shared" si="9"/>
        <v>31.016408679276903</v>
      </c>
      <c r="Z28" s="4">
        <f t="shared" si="10"/>
        <v>2.5423285802685989</v>
      </c>
      <c r="AA28" s="4">
        <f t="shared" si="11"/>
        <v>2.6285092101082124</v>
      </c>
      <c r="AB28" s="1">
        <f t="shared" si="12"/>
        <v>33.558737259545502</v>
      </c>
      <c r="AC28" s="1">
        <f t="shared" si="13"/>
        <v>28.387899469168691</v>
      </c>
      <c r="AE28">
        <v>33.133561808911132</v>
      </c>
      <c r="AF28">
        <f t="shared" si="14"/>
        <v>37.245852720151213</v>
      </c>
      <c r="AG28">
        <f t="shared" si="15"/>
        <v>28.387899469168691</v>
      </c>
      <c r="AH28">
        <v>35.849427530953029</v>
      </c>
      <c r="AI28">
        <v>30.325632842054258</v>
      </c>
      <c r="AJ28">
        <f t="shared" si="122"/>
        <v>1.3964251891981831</v>
      </c>
      <c r="AK28">
        <f t="shared" si="123"/>
        <v>1.9377333728855675</v>
      </c>
      <c r="AO28" s="261">
        <v>0.35820601851851852</v>
      </c>
      <c r="AP28" s="464">
        <f t="shared" si="16"/>
        <v>45305.358206018522</v>
      </c>
      <c r="AQ28" s="236" t="s">
        <v>321</v>
      </c>
      <c r="AR28" s="236">
        <v>6.0000000000000001E-3</v>
      </c>
      <c r="AS28" s="236">
        <v>5.2999999999999999E-2</v>
      </c>
      <c r="AT28" s="236">
        <v>5.2999999999999999E-2</v>
      </c>
      <c r="AU28" s="241">
        <v>197.2</v>
      </c>
      <c r="AV28" s="241">
        <v>196.35691048199956</v>
      </c>
      <c r="AW28" s="236">
        <f t="shared" si="17"/>
        <v>3704.8473675848977</v>
      </c>
      <c r="AX28" s="236">
        <f t="shared" si="18"/>
        <v>22.229084205509388</v>
      </c>
      <c r="AY28" s="4">
        <f t="shared" si="19"/>
        <v>3.636239082999992</v>
      </c>
      <c r="AZ28" s="4">
        <f t="shared" si="20"/>
        <v>3.7760944323461461</v>
      </c>
      <c r="BA28" s="1">
        <f t="shared" si="124"/>
        <v>25.86532328850938</v>
      </c>
      <c r="BB28" s="1">
        <f t="shared" si="125"/>
        <v>18.452989773163242</v>
      </c>
      <c r="BD28" s="261">
        <v>0.35820601851851852</v>
      </c>
      <c r="BE28" s="464">
        <f t="shared" si="21"/>
        <v>45305.358206018522</v>
      </c>
      <c r="BF28" s="236" t="s">
        <v>321</v>
      </c>
      <c r="BG28" s="236">
        <v>6.0000000000000001E-3</v>
      </c>
      <c r="BH28" s="236">
        <v>5.2999999999999999E-2</v>
      </c>
      <c r="BI28" s="236">
        <v>5.2999999999999999E-2</v>
      </c>
      <c r="BJ28" s="241">
        <v>197.2</v>
      </c>
      <c r="BK28" s="241">
        <v>183.35192301716319</v>
      </c>
      <c r="BL28" s="236">
        <f t="shared" si="22"/>
        <v>3459.4702456068526</v>
      </c>
      <c r="BM28" s="236">
        <f t="shared" si="23"/>
        <v>20.756821473641114</v>
      </c>
      <c r="BN28" s="4">
        <f t="shared" si="24"/>
        <v>3.3954059817993185</v>
      </c>
      <c r="BO28" s="4">
        <f t="shared" si="25"/>
        <v>3.5259985195608308</v>
      </c>
      <c r="BP28" s="1">
        <f t="shared" si="126"/>
        <v>24.152227455440432</v>
      </c>
      <c r="BQ28" s="1">
        <f t="shared" si="127"/>
        <v>17.230822954080285</v>
      </c>
      <c r="BS28">
        <v>21.563838446513689</v>
      </c>
      <c r="BT28">
        <f t="shared" si="128"/>
        <v>25.86532328850938</v>
      </c>
      <c r="BU28">
        <f t="shared" si="129"/>
        <v>17.230822954080285</v>
      </c>
      <c r="BV28">
        <v>25.091256463998953</v>
      </c>
      <c r="BW28">
        <v>17.900750505278992</v>
      </c>
      <c r="BX28">
        <f t="shared" si="130"/>
        <v>0.77406682451042741</v>
      </c>
      <c r="BY28">
        <f t="shared" si="131"/>
        <v>0.6699275511987075</v>
      </c>
      <c r="CC28" s="906">
        <v>0.37440972222222224</v>
      </c>
      <c r="CD28" s="901">
        <f t="shared" si="26"/>
        <v>45305.374409722222</v>
      </c>
      <c r="CE28" s="907" t="s">
        <v>322</v>
      </c>
      <c r="CF28" s="907">
        <v>6.0000000000000001E-3</v>
      </c>
      <c r="CG28" s="907">
        <v>2.1999999999999999E-2</v>
      </c>
      <c r="CH28" s="907">
        <v>2.1999999999999999E-2</v>
      </c>
      <c r="CI28" s="902">
        <v>57</v>
      </c>
      <c r="CJ28" s="902">
        <v>50.374640915055522</v>
      </c>
      <c r="CK28" s="907">
        <f t="shared" si="132"/>
        <v>2289.7564052297967</v>
      </c>
      <c r="CL28" s="237">
        <f t="shared" si="133"/>
        <v>13.73853843137878</v>
      </c>
      <c r="CM28" s="4">
        <f t="shared" si="27"/>
        <v>2.1902017789154575</v>
      </c>
      <c r="CN28" s="4">
        <f t="shared" si="28"/>
        <v>2.3987924245264534</v>
      </c>
      <c r="CO28" s="1">
        <f t="shared" si="29"/>
        <v>15.928740210294237</v>
      </c>
      <c r="CP28" s="1">
        <f t="shared" si="30"/>
        <v>11.339746006852327</v>
      </c>
      <c r="CR28" s="906">
        <v>0.37440972222222224</v>
      </c>
      <c r="CS28" s="901">
        <f t="shared" si="31"/>
        <v>45305.374409722222</v>
      </c>
      <c r="CT28" s="907" t="s">
        <v>322</v>
      </c>
      <c r="CU28" s="907">
        <v>6.0000000000000001E-3</v>
      </c>
      <c r="CV28" s="907">
        <v>2.1999999999999999E-2</v>
      </c>
      <c r="CW28" s="907">
        <v>2.1999999999999999E-2</v>
      </c>
      <c r="CX28" s="902">
        <v>57</v>
      </c>
      <c r="CY28" s="902">
        <v>40.51557001076057</v>
      </c>
      <c r="CZ28" s="907">
        <f t="shared" si="134"/>
        <v>1841.6168186709351</v>
      </c>
      <c r="DA28" s="237">
        <f t="shared" si="135"/>
        <v>11.04970091202561</v>
      </c>
      <c r="DB28" s="4">
        <f t="shared" si="32"/>
        <v>1.7615465222069813</v>
      </c>
      <c r="DC28" s="4">
        <f t="shared" si="33"/>
        <v>1.9293128576552654</v>
      </c>
      <c r="DD28" s="1">
        <f t="shared" si="34"/>
        <v>12.811247434232591</v>
      </c>
      <c r="DE28" s="1">
        <f t="shared" si="35"/>
        <v>9.1203880543703448</v>
      </c>
      <c r="DG28">
        <v>12.415152019826099</v>
      </c>
      <c r="DH28">
        <f t="shared" si="136"/>
        <v>15.928740210294237</v>
      </c>
      <c r="DI28">
        <f t="shared" si="137"/>
        <v>9.1203880543703448</v>
      </c>
      <c r="DJ28">
        <v>14.394379153421564</v>
      </c>
      <c r="DK28">
        <v>10.247427063983446</v>
      </c>
      <c r="DL28">
        <f t="shared" si="138"/>
        <v>1.5343610568726724</v>
      </c>
      <c r="DM28">
        <f t="shared" si="139"/>
        <v>1.1270390096131013</v>
      </c>
      <c r="DQ28" s="908">
        <v>0.38896990740740739</v>
      </c>
      <c r="DR28" s="904">
        <f t="shared" si="36"/>
        <v>45305.388969907406</v>
      </c>
      <c r="DS28" s="909" t="s">
        <v>323</v>
      </c>
      <c r="DT28" s="909">
        <v>4.0000000000000001E-3</v>
      </c>
      <c r="DU28" s="909">
        <v>2.5999999999999999E-2</v>
      </c>
      <c r="DV28" s="909">
        <v>2.5999999999999999E-2</v>
      </c>
      <c r="DW28" s="905">
        <v>61</v>
      </c>
      <c r="DX28" s="905">
        <v>60.37635008537513</v>
      </c>
      <c r="DY28" s="909">
        <f t="shared" si="140"/>
        <v>2322.1673109759668</v>
      </c>
      <c r="DZ28" s="238">
        <f t="shared" si="141"/>
        <v>9.2886692439038665</v>
      </c>
      <c r="EA28" s="4">
        <f t="shared" si="37"/>
        <v>2.2361611142731532</v>
      </c>
      <c r="EB28" s="4">
        <f t="shared" si="38"/>
        <v>2.4150540034150052</v>
      </c>
      <c r="EC28" s="1">
        <f t="shared" si="39"/>
        <v>11.52483035817702</v>
      </c>
      <c r="ED28" s="1">
        <f t="shared" si="40"/>
        <v>6.8736152404888617</v>
      </c>
      <c r="EF28" s="908">
        <v>0.38896990740740739</v>
      </c>
      <c r="EG28" s="904">
        <f t="shared" si="41"/>
        <v>45305.388969907406</v>
      </c>
      <c r="EH28" s="909" t="s">
        <v>323</v>
      </c>
      <c r="EI28" s="909">
        <v>4.0000000000000001E-3</v>
      </c>
      <c r="EJ28" s="909">
        <v>2.5999999999999999E-2</v>
      </c>
      <c r="EK28" s="909">
        <v>2.5999999999999999E-2</v>
      </c>
      <c r="EL28" s="905">
        <v>61</v>
      </c>
      <c r="EM28" s="905">
        <v>60.248988776303406</v>
      </c>
      <c r="EN28" s="909">
        <f t="shared" si="142"/>
        <v>2317.2687990885925</v>
      </c>
      <c r="EO28" s="238">
        <f t="shared" si="143"/>
        <v>9.26907519635437</v>
      </c>
      <c r="EP28" s="4">
        <f t="shared" si="42"/>
        <v>2.2314440287519779</v>
      </c>
      <c r="EQ28" s="4">
        <f t="shared" si="43"/>
        <v>2.4099595510521361</v>
      </c>
      <c r="ER28" s="1">
        <f t="shared" si="44"/>
        <v>11.500519225106348</v>
      </c>
      <c r="ES28" s="1">
        <f t="shared" si="45"/>
        <v>6.8591156453022339</v>
      </c>
      <c r="EU28">
        <v>9.3831860622369039</v>
      </c>
      <c r="EV28">
        <f t="shared" si="144"/>
        <v>11.52483035817702</v>
      </c>
      <c r="EW28">
        <f t="shared" si="145"/>
        <v>6.8591156453022339</v>
      </c>
      <c r="EX28">
        <v>11.642101225368011</v>
      </c>
      <c r="EY28">
        <v>6.9435576860553088</v>
      </c>
      <c r="EZ28">
        <f t="shared" si="146"/>
        <v>-0.11727086719099056</v>
      </c>
      <c r="FA28">
        <f t="shared" si="147"/>
        <v>8.4442040753074821E-2</v>
      </c>
      <c r="FE28" s="240">
        <v>0.3959375</v>
      </c>
      <c r="FF28" s="464">
        <f t="shared" si="46"/>
        <v>45305.395937499998</v>
      </c>
      <c r="FG28" s="239" t="s">
        <v>324</v>
      </c>
      <c r="FH28" s="239">
        <v>6.0000000000000001E-3</v>
      </c>
      <c r="FI28" s="239">
        <v>2.1000000000000001E-2</v>
      </c>
      <c r="FJ28" s="239">
        <v>2.1000000000000001E-2</v>
      </c>
      <c r="FK28" s="247">
        <v>72.8</v>
      </c>
      <c r="FL28" s="247">
        <v>72.622662858915206</v>
      </c>
      <c r="FM28" s="239">
        <f t="shared" si="148"/>
        <v>3458.2220409007236</v>
      </c>
      <c r="FN28" s="239">
        <f t="shared" si="149"/>
        <v>20.749332245404343</v>
      </c>
      <c r="FO28" s="4">
        <f t="shared" si="47"/>
        <v>3.301030129950691</v>
      </c>
      <c r="FP28" s="4">
        <f t="shared" si="48"/>
        <v>3.6311331429457603</v>
      </c>
      <c r="FQ28" s="1">
        <f t="shared" si="49"/>
        <v>24.050362375355036</v>
      </c>
      <c r="FR28" s="1">
        <f t="shared" si="50"/>
        <v>17.118199102458583</v>
      </c>
      <c r="FT28" s="240">
        <v>0.3959375</v>
      </c>
      <c r="FU28" s="464">
        <f t="shared" si="51"/>
        <v>45305.395937499998</v>
      </c>
      <c r="FV28" s="239" t="s">
        <v>324</v>
      </c>
      <c r="FW28" s="239">
        <v>6.0000000000000001E-3</v>
      </c>
      <c r="FX28" s="239">
        <v>2.1000000000000001E-2</v>
      </c>
      <c r="FY28" s="239">
        <v>2.1000000000000001E-2</v>
      </c>
      <c r="FZ28" s="247">
        <v>72.8</v>
      </c>
      <c r="GA28" s="247">
        <v>67.919017335295592</v>
      </c>
      <c r="GB28" s="239">
        <f t="shared" si="150"/>
        <v>3234.2389207283613</v>
      </c>
      <c r="GC28" s="239">
        <f t="shared" si="151"/>
        <v>19.405433524370167</v>
      </c>
      <c r="GD28" s="4">
        <f t="shared" si="52"/>
        <v>3.0872280606952542</v>
      </c>
      <c r="GE28" s="4">
        <f t="shared" si="53"/>
        <v>3.3959508667647795</v>
      </c>
      <c r="GF28" s="1">
        <f t="shared" si="54"/>
        <v>22.49266158506542</v>
      </c>
      <c r="GG28" s="1">
        <f t="shared" si="55"/>
        <v>16.009482657605389</v>
      </c>
      <c r="GI28">
        <v>20.345470095263156</v>
      </c>
      <c r="GJ28">
        <f t="shared" si="152"/>
        <v>24.050362375355036</v>
      </c>
      <c r="GK28">
        <f t="shared" si="153"/>
        <v>16.009482657605389</v>
      </c>
      <c r="GL28">
        <v>23.582249428600477</v>
      </c>
      <c r="GM28">
        <v>16.785012828592105</v>
      </c>
      <c r="GN28">
        <f t="shared" si="154"/>
        <v>0.46811294675455883</v>
      </c>
      <c r="GO28">
        <f t="shared" si="155"/>
        <v>0.77553017098671617</v>
      </c>
      <c r="GS28" s="184">
        <v>0.40618055555555554</v>
      </c>
      <c r="GT28" s="464">
        <f t="shared" si="56"/>
        <v>45305.406180555554</v>
      </c>
      <c r="GU28" s="141" t="s">
        <v>325</v>
      </c>
      <c r="GV28" s="141">
        <v>1.0999999999999999E-2</v>
      </c>
      <c r="GW28" s="141">
        <v>3.5000000000000003E-2</v>
      </c>
      <c r="GX28" s="141">
        <v>3.5000000000000003E-2</v>
      </c>
      <c r="GY28" s="249">
        <v>41.4</v>
      </c>
      <c r="GZ28" s="249">
        <v>39.612082379984948</v>
      </c>
      <c r="HA28" s="141">
        <f t="shared" si="156"/>
        <v>1131.7737822852841</v>
      </c>
      <c r="HB28" s="141">
        <f t="shared" si="157"/>
        <v>12.449511605138126</v>
      </c>
      <c r="HC28" s="4">
        <f t="shared" si="57"/>
        <v>1.1003356216662485</v>
      </c>
      <c r="HD28" s="4">
        <f t="shared" si="58"/>
        <v>1.1650612464701455</v>
      </c>
      <c r="HE28" s="1">
        <f t="shared" si="59"/>
        <v>13.549847226804374</v>
      </c>
      <c r="HF28" s="1">
        <f t="shared" si="60"/>
        <v>11.28445035866798</v>
      </c>
      <c r="HH28" s="184">
        <v>0.40618055555555554</v>
      </c>
      <c r="HI28" s="464">
        <f t="shared" si="61"/>
        <v>45305.406180555554</v>
      </c>
      <c r="HJ28" s="141" t="s">
        <v>325</v>
      </c>
      <c r="HK28" s="141">
        <v>1.0999999999999999E-2</v>
      </c>
      <c r="HL28" s="141">
        <v>3.5000000000000003E-2</v>
      </c>
      <c r="HM28" s="141">
        <v>3.5000000000000003E-2</v>
      </c>
      <c r="HN28" s="249">
        <v>41.4</v>
      </c>
      <c r="HO28" s="249">
        <v>34.200469392124624</v>
      </c>
      <c r="HP28" s="141">
        <f t="shared" si="158"/>
        <v>977.15626834641773</v>
      </c>
      <c r="HQ28" s="141">
        <f t="shared" si="159"/>
        <v>10.748718951810595</v>
      </c>
      <c r="HR28" s="4">
        <f t="shared" si="62"/>
        <v>0.95001303867012843</v>
      </c>
      <c r="HS28" s="4">
        <f t="shared" si="63"/>
        <v>1.0058961585919006</v>
      </c>
      <c r="HT28" s="1">
        <f t="shared" si="64"/>
        <v>11.698731990480724</v>
      </c>
      <c r="HU28" s="1">
        <f t="shared" si="65"/>
        <v>9.7428227932186946</v>
      </c>
      <c r="HW28">
        <v>11.792359034756865</v>
      </c>
      <c r="HX28">
        <f t="shared" si="160"/>
        <v>13.549847226804374</v>
      </c>
      <c r="HY28">
        <f t="shared" si="161"/>
        <v>9.7428227932186946</v>
      </c>
      <c r="HZ28">
        <v>12.834612989849013</v>
      </c>
      <c r="IA28">
        <v>10.688796023482826</v>
      </c>
      <c r="IB28">
        <f t="shared" si="162"/>
        <v>0.71523423695536081</v>
      </c>
      <c r="IC28">
        <f t="shared" si="163"/>
        <v>0.94597323026413171</v>
      </c>
      <c r="IG28" s="279">
        <v>0.46042824074074074</v>
      </c>
      <c r="IH28" s="464">
        <f t="shared" si="66"/>
        <v>45305.460428240738</v>
      </c>
      <c r="II28" s="280" t="s">
        <v>326</v>
      </c>
      <c r="IJ28" s="280">
        <v>7.0000000000000001E-3</v>
      </c>
      <c r="IK28" s="280">
        <v>5.6000000000000001E-2</v>
      </c>
      <c r="IL28" s="280">
        <v>5.6000000000000001E-2</v>
      </c>
      <c r="IM28" s="274">
        <v>49.6</v>
      </c>
      <c r="IN28" s="274">
        <v>49.54894026161945</v>
      </c>
      <c r="IO28" s="280">
        <f t="shared" si="164"/>
        <v>884.80250467177586</v>
      </c>
      <c r="IP28" s="280">
        <f t="shared" si="165"/>
        <v>6.1936175327024312</v>
      </c>
      <c r="IQ28" s="4">
        <f t="shared" si="67"/>
        <v>0.86927965371262195</v>
      </c>
      <c r="IR28" s="4">
        <f t="shared" si="68"/>
        <v>0.90088982293853548</v>
      </c>
      <c r="IS28" s="1">
        <f t="shared" si="69"/>
        <v>7.0628971864150536</v>
      </c>
      <c r="IT28" s="1">
        <f t="shared" si="70"/>
        <v>5.2927277097638958</v>
      </c>
      <c r="IV28" s="279">
        <v>0.46042824074074074</v>
      </c>
      <c r="IW28" s="464">
        <f t="shared" si="71"/>
        <v>45305.460428240738</v>
      </c>
      <c r="IX28" s="280" t="s">
        <v>326</v>
      </c>
      <c r="IY28" s="280">
        <v>7.0000000000000001E-3</v>
      </c>
      <c r="IZ28" s="280">
        <v>5.6000000000000001E-2</v>
      </c>
      <c r="JA28" s="280">
        <v>5.6000000000000001E-2</v>
      </c>
      <c r="JB28" s="274">
        <v>49.6</v>
      </c>
      <c r="JC28" s="274">
        <v>47.976480537683486</v>
      </c>
      <c r="JD28" s="280">
        <f t="shared" si="166"/>
        <v>856.72286674434793</v>
      </c>
      <c r="JE28" s="280">
        <f t="shared" si="167"/>
        <v>5.9970600672104357</v>
      </c>
      <c r="JF28" s="4">
        <f t="shared" si="72"/>
        <v>0.84169264101199104</v>
      </c>
      <c r="JG28" s="4">
        <f t="shared" si="73"/>
        <v>0.87229964613969968</v>
      </c>
      <c r="JH28" s="1">
        <f t="shared" si="74"/>
        <v>6.8387527082224269</v>
      </c>
      <c r="JI28" s="1">
        <f t="shared" si="75"/>
        <v>5.1247604210707358</v>
      </c>
      <c r="JK28">
        <v>6.1764071281688224</v>
      </c>
      <c r="JL28">
        <f t="shared" si="168"/>
        <v>7.0628971864150536</v>
      </c>
      <c r="JM28">
        <f t="shared" si="169"/>
        <v>5.1247604210707358</v>
      </c>
      <c r="JN28">
        <v>7.0432712865083058</v>
      </c>
      <c r="JO28">
        <v>5.2780206367988116</v>
      </c>
      <c r="JP28">
        <f t="shared" si="170"/>
        <v>1.962589990674779E-2</v>
      </c>
      <c r="JQ28">
        <f t="shared" si="171"/>
        <v>0.1532602157280758</v>
      </c>
      <c r="JU28" s="281">
        <v>0.52383101851851854</v>
      </c>
      <c r="JV28" s="464">
        <f t="shared" si="76"/>
        <v>45305.523831018516</v>
      </c>
      <c r="JW28" s="282" t="s">
        <v>327</v>
      </c>
      <c r="JX28" s="282">
        <v>6.0000000000000001E-3</v>
      </c>
      <c r="JY28" s="282">
        <v>3.2000000000000001E-2</v>
      </c>
      <c r="JZ28" s="282">
        <v>3.2000000000000001E-2</v>
      </c>
      <c r="KA28" s="282">
        <v>33.4</v>
      </c>
      <c r="KB28" s="282">
        <v>24.387420039133133</v>
      </c>
      <c r="KC28" s="282">
        <f t="shared" si="77"/>
        <v>762.10687622291039</v>
      </c>
      <c r="KD28" s="282">
        <f t="shared" si="78"/>
        <v>4.5726412573374624</v>
      </c>
      <c r="KE28" s="4">
        <f t="shared" si="79"/>
        <v>0.73901272845857979</v>
      </c>
      <c r="KF28" s="4">
        <f t="shared" si="80"/>
        <v>0.78669096900429469</v>
      </c>
      <c r="KG28" s="1">
        <f t="shared" si="81"/>
        <v>5.3116539857960419</v>
      </c>
      <c r="KH28" s="1">
        <f t="shared" si="82"/>
        <v>3.7859502883331677</v>
      </c>
      <c r="KJ28" s="281">
        <v>0.52383101851851854</v>
      </c>
      <c r="KK28" s="464">
        <f t="shared" si="83"/>
        <v>45305.523831018516</v>
      </c>
      <c r="KL28" s="282" t="s">
        <v>327</v>
      </c>
      <c r="KM28" s="282">
        <v>6.0000000000000001E-3</v>
      </c>
      <c r="KN28" s="282">
        <v>3.2000000000000001E-2</v>
      </c>
      <c r="KO28" s="282">
        <v>3.2000000000000001E-2</v>
      </c>
      <c r="KP28" s="282">
        <v>33.4</v>
      </c>
      <c r="KQ28" s="282">
        <v>29.268643113465039</v>
      </c>
      <c r="KR28" s="282">
        <f t="shared" si="84"/>
        <v>914.64509729578242</v>
      </c>
      <c r="KS28" s="282">
        <f t="shared" si="85"/>
        <v>5.4878705837746944</v>
      </c>
      <c r="KT28" s="4">
        <f t="shared" si="86"/>
        <v>0.88692857919591028</v>
      </c>
      <c r="KU28" s="4">
        <f t="shared" si="87"/>
        <v>0.9441497778537109</v>
      </c>
      <c r="KV28" s="1">
        <f t="shared" si="88"/>
        <v>6.3747991629706044</v>
      </c>
      <c r="KW28" s="1">
        <f t="shared" si="89"/>
        <v>4.5437208059209837</v>
      </c>
      <c r="KY28">
        <v>5.0664689272731076</v>
      </c>
      <c r="KZ28">
        <f t="shared" si="172"/>
        <v>6.3747991629706044</v>
      </c>
      <c r="LA28">
        <f t="shared" si="173"/>
        <v>3.7859502883331677</v>
      </c>
      <c r="LB28">
        <v>5.885292188246539</v>
      </c>
      <c r="LC28">
        <v>4.1948183591400996</v>
      </c>
      <c r="LD28">
        <f t="shared" si="174"/>
        <v>0.48950697472406546</v>
      </c>
      <c r="LE28">
        <f t="shared" si="175"/>
        <v>0.40886807080693188</v>
      </c>
      <c r="LI28" s="187">
        <v>0.52383101851851854</v>
      </c>
      <c r="LJ28" s="464">
        <f t="shared" si="90"/>
        <v>45305.523831018516</v>
      </c>
      <c r="LK28" s="144" t="s">
        <v>328</v>
      </c>
      <c r="LL28" s="144">
        <v>7.0000000000000001E-3</v>
      </c>
      <c r="LM28" s="144">
        <v>6.3E-2</v>
      </c>
      <c r="LN28" s="144">
        <v>6.3E-2</v>
      </c>
      <c r="LO28" s="144">
        <v>80</v>
      </c>
      <c r="LP28" s="144">
        <v>64.966682151344514</v>
      </c>
      <c r="LQ28" s="144">
        <f t="shared" si="176"/>
        <v>1031.2171770054686</v>
      </c>
      <c r="LR28" s="144">
        <f t="shared" si="177"/>
        <v>7.2185202390382797</v>
      </c>
      <c r="LS28" s="4">
        <f t="shared" si="91"/>
        <v>1.015104408614758</v>
      </c>
      <c r="LT28" s="4">
        <f t="shared" si="92"/>
        <v>1.0478497121184598</v>
      </c>
      <c r="LU28" s="1">
        <f t="shared" si="93"/>
        <v>8.2336246476530377</v>
      </c>
      <c r="LV28" s="1">
        <f t="shared" si="94"/>
        <v>6.1706705269198201</v>
      </c>
      <c r="LX28" s="187">
        <v>0.52383101851851854</v>
      </c>
      <c r="LY28" s="464">
        <f t="shared" si="95"/>
        <v>45305.523831018516</v>
      </c>
      <c r="LZ28" s="144" t="s">
        <v>328</v>
      </c>
      <c r="MA28" s="144">
        <v>7.0000000000000001E-3</v>
      </c>
      <c r="MB28" s="144">
        <v>6.3E-2</v>
      </c>
      <c r="MC28" s="144">
        <v>6.3E-2</v>
      </c>
      <c r="MD28" s="229">
        <v>80</v>
      </c>
      <c r="ME28" s="144">
        <v>74.122290469746986</v>
      </c>
      <c r="MF28" s="144">
        <f t="shared" si="178"/>
        <v>1176.544293170587</v>
      </c>
      <c r="MG28" s="144">
        <f t="shared" si="179"/>
        <v>8.2358100521941093</v>
      </c>
      <c r="MH28" s="4">
        <f t="shared" si="96"/>
        <v>1.1581607885897967</v>
      </c>
      <c r="MI28" s="4">
        <f t="shared" si="97"/>
        <v>1.1955208140281772</v>
      </c>
      <c r="MJ28" s="1">
        <f t="shared" si="98"/>
        <v>9.393970840783906</v>
      </c>
      <c r="MK28" s="1">
        <f t="shared" si="99"/>
        <v>7.0402892381659319</v>
      </c>
      <c r="MM28">
        <v>7.7743973967946305</v>
      </c>
      <c r="MN28">
        <f t="shared" si="180"/>
        <v>9.393970840783906</v>
      </c>
      <c r="MO28">
        <f t="shared" si="181"/>
        <v>6.1706705269198201</v>
      </c>
      <c r="MP28">
        <v>8.8676720307188752</v>
      </c>
      <c r="MQ28">
        <v>6.6458558391954101</v>
      </c>
      <c r="MR28">
        <f t="shared" si="182"/>
        <v>0.52629881006503076</v>
      </c>
      <c r="MS28">
        <f t="shared" si="183"/>
        <v>0.47518531227559002</v>
      </c>
      <c r="MW28" s="188">
        <v>0.54173611111111108</v>
      </c>
      <c r="MX28" s="464">
        <f t="shared" si="100"/>
        <v>45305.54173611111</v>
      </c>
      <c r="MY28" s="145" t="s">
        <v>329</v>
      </c>
      <c r="MZ28" s="145">
        <v>4.0000000000000001E-3</v>
      </c>
      <c r="NA28" s="145">
        <v>2.9000000000000001E-2</v>
      </c>
      <c r="NB28" s="145">
        <v>2.9000000000000001E-2</v>
      </c>
      <c r="NC28" s="145">
        <v>20.6</v>
      </c>
      <c r="ND28" s="145">
        <v>15.356805593466959</v>
      </c>
      <c r="NE28" s="145">
        <f t="shared" si="101"/>
        <v>529.5450204643779</v>
      </c>
      <c r="NF28" s="145">
        <f t="shared" si="184"/>
        <v>2.1181800818575116</v>
      </c>
      <c r="NG28" s="4">
        <f t="shared" si="102"/>
        <v>0.51189351978223196</v>
      </c>
      <c r="NH28" s="4">
        <f t="shared" si="103"/>
        <v>0.54845734262381995</v>
      </c>
      <c r="NI28" s="1">
        <f t="shared" si="104"/>
        <v>2.6300736016397437</v>
      </c>
      <c r="NJ28" s="1">
        <f t="shared" si="105"/>
        <v>1.5697227392336917</v>
      </c>
      <c r="NL28" s="188">
        <v>0.54173611111111108</v>
      </c>
      <c r="NM28" s="464">
        <f t="shared" si="106"/>
        <v>45305.54173611111</v>
      </c>
      <c r="NN28" s="145" t="s">
        <v>329</v>
      </c>
      <c r="NO28" s="145">
        <v>4.0000000000000001E-3</v>
      </c>
      <c r="NP28" s="145">
        <v>2.9000000000000001E-2</v>
      </c>
      <c r="NQ28" s="145">
        <v>2.9000000000000001E-2</v>
      </c>
      <c r="NR28" s="145">
        <v>20.6</v>
      </c>
      <c r="NS28" s="145">
        <v>18.069210972335132</v>
      </c>
      <c r="NT28" s="145">
        <f t="shared" si="107"/>
        <v>623.07624042534928</v>
      </c>
      <c r="NU28" s="145">
        <f t="shared" si="185"/>
        <v>2.492304961701397</v>
      </c>
      <c r="NV28" s="4">
        <f t="shared" si="108"/>
        <v>0.60230703241117101</v>
      </c>
      <c r="NW28" s="4">
        <f t="shared" si="109"/>
        <v>0.64532896329768319</v>
      </c>
      <c r="NX28" s="1">
        <f t="shared" si="110"/>
        <v>3.0946119941125678</v>
      </c>
      <c r="NY28" s="1">
        <f t="shared" si="111"/>
        <v>1.846975998403714</v>
      </c>
      <c r="OA28">
        <v>2.2987241495343333</v>
      </c>
      <c r="OB28">
        <f t="shared" si="186"/>
        <v>3.0946119941125678</v>
      </c>
      <c r="OC28">
        <f t="shared" si="187"/>
        <v>1.5697227392336917</v>
      </c>
      <c r="OD28">
        <v>2.8542491523384639</v>
      </c>
      <c r="OE28">
        <v>1.7035187893870505</v>
      </c>
      <c r="OF28">
        <f t="shared" si="188"/>
        <v>0.24036284177410394</v>
      </c>
      <c r="OG28">
        <f t="shared" si="189"/>
        <v>0.13379605015335883</v>
      </c>
      <c r="OK28" s="189">
        <v>0.58012731481481483</v>
      </c>
      <c r="OL28" s="464">
        <f t="shared" si="112"/>
        <v>45305.580127314817</v>
      </c>
      <c r="OM28" s="139" t="s">
        <v>330</v>
      </c>
      <c r="ON28" s="139">
        <v>3.0000000000000001E-3</v>
      </c>
      <c r="OO28" s="139">
        <v>4.0000000000000001E-3</v>
      </c>
      <c r="OP28" s="139">
        <v>4.0000000000000001E-3</v>
      </c>
      <c r="OQ28" s="139">
        <v>5.5</v>
      </c>
      <c r="OR28" s="139">
        <v>4.3043448626882768</v>
      </c>
      <c r="OS28" s="139">
        <f t="shared" si="190"/>
        <v>1076.0862156720691</v>
      </c>
      <c r="OT28" s="139">
        <f t="shared" si="191"/>
        <v>3.2282586470162076</v>
      </c>
      <c r="OU28" s="139">
        <f t="shared" si="113"/>
        <v>0.86086897253765526</v>
      </c>
      <c r="OV28" s="139">
        <f t="shared" si="114"/>
        <v>1.4347816208960922</v>
      </c>
      <c r="OW28" s="1">
        <f t="shared" si="115"/>
        <v>4.0891276195538628</v>
      </c>
      <c r="OX28" s="1">
        <f t="shared" si="116"/>
        <v>1.7934770261201154</v>
      </c>
      <c r="OZ28" s="189">
        <v>0.58012731481481483</v>
      </c>
      <c r="PA28" s="464">
        <f t="shared" si="117"/>
        <v>45305.580127314817</v>
      </c>
      <c r="PB28" s="139" t="s">
        <v>330</v>
      </c>
      <c r="PC28" s="139">
        <v>3.0000000000000001E-3</v>
      </c>
      <c r="PD28" s="139">
        <v>4.0000000000000001E-3</v>
      </c>
      <c r="PE28" s="139">
        <v>4.0000000000000001E-3</v>
      </c>
      <c r="PF28" s="139">
        <v>5.5</v>
      </c>
      <c r="PG28" s="139">
        <v>4.9559236172715044</v>
      </c>
      <c r="PH28" s="139">
        <f t="shared" si="192"/>
        <v>1238.9809043178761</v>
      </c>
      <c r="PI28" s="139">
        <f t="shared" si="193"/>
        <v>3.7169427129536285</v>
      </c>
      <c r="PJ28" s="139">
        <f t="shared" si="118"/>
        <v>0.99118472345430086</v>
      </c>
      <c r="PK28" s="139">
        <f t="shared" si="119"/>
        <v>1.6519745390905014</v>
      </c>
      <c r="PL28" s="1">
        <f t="shared" si="120"/>
        <v>4.7081274364079295</v>
      </c>
      <c r="PM28" s="1">
        <f t="shared" si="121"/>
        <v>2.0649681738631269</v>
      </c>
      <c r="PO28">
        <v>3.4595160927748738</v>
      </c>
      <c r="PP28">
        <f t="shared" si="194"/>
        <v>4.7081274364079295</v>
      </c>
      <c r="PQ28">
        <f t="shared" si="195"/>
        <v>1.7934770261201154</v>
      </c>
      <c r="PR28">
        <v>4.3820537175148404</v>
      </c>
      <c r="PS28">
        <v>1.9219533848749299</v>
      </c>
      <c r="PT28">
        <f t="shared" si="196"/>
        <v>0.32607371889308912</v>
      </c>
      <c r="PU28">
        <f t="shared" si="197"/>
        <v>0.12847635875481456</v>
      </c>
    </row>
    <row r="29" spans="1:443" x14ac:dyDescent="0.25">
      <c r="A29" s="233">
        <v>0.3510300925925926</v>
      </c>
      <c r="B29" s="464">
        <f t="shared" si="0"/>
        <v>45305.351030092592</v>
      </c>
      <c r="C29" s="234" t="s">
        <v>311</v>
      </c>
      <c r="D29" s="234">
        <v>1.2999999999999999E-2</v>
      </c>
      <c r="E29" s="234">
        <v>0.06</v>
      </c>
      <c r="F29" s="234">
        <v>0.06</v>
      </c>
      <c r="G29" s="252">
        <v>176.3</v>
      </c>
      <c r="H29" s="254">
        <v>172.12098605524426</v>
      </c>
      <c r="I29" s="234">
        <f t="shared" si="1"/>
        <v>2868.6831009207376</v>
      </c>
      <c r="J29" s="234">
        <f t="shared" si="2"/>
        <v>37.29288031196959</v>
      </c>
      <c r="K29" s="4">
        <f t="shared" si="3"/>
        <v>2.8216555091023654</v>
      </c>
      <c r="L29" s="4">
        <f t="shared" si="4"/>
        <v>2.9173048483939708</v>
      </c>
      <c r="M29" s="1">
        <f t="shared" si="5"/>
        <v>40.114535821071954</v>
      </c>
      <c r="N29" s="1">
        <f t="shared" si="6"/>
        <v>34.375575463575622</v>
      </c>
      <c r="P29" s="233">
        <v>0.3510300925925926</v>
      </c>
      <c r="Q29" s="464">
        <f t="shared" si="7"/>
        <v>45305.351030092592</v>
      </c>
      <c r="R29" s="234" t="s">
        <v>311</v>
      </c>
      <c r="S29" s="234">
        <v>1.2999999999999999E-2</v>
      </c>
      <c r="T29" s="234">
        <v>0.06</v>
      </c>
      <c r="U29" s="234">
        <v>0.06</v>
      </c>
      <c r="V29" s="252">
        <v>176.3</v>
      </c>
      <c r="W29" s="254">
        <v>155.08204339638451</v>
      </c>
      <c r="X29" s="234">
        <f t="shared" si="8"/>
        <v>2584.7007232730753</v>
      </c>
      <c r="Y29" s="234">
        <f t="shared" si="9"/>
        <v>33.60110940254998</v>
      </c>
      <c r="Z29" s="4">
        <f t="shared" si="10"/>
        <v>2.5423285802685989</v>
      </c>
      <c r="AA29" s="4">
        <f t="shared" si="11"/>
        <v>2.6285092101082124</v>
      </c>
      <c r="AB29" s="1">
        <f t="shared" si="12"/>
        <v>36.143437982818583</v>
      </c>
      <c r="AC29" s="1">
        <f t="shared" si="13"/>
        <v>30.972600192441767</v>
      </c>
      <c r="AE29">
        <v>35.89469195965372</v>
      </c>
      <c r="AF29">
        <f t="shared" si="14"/>
        <v>40.114535821071954</v>
      </c>
      <c r="AG29">
        <f t="shared" si="15"/>
        <v>30.972600192441767</v>
      </c>
      <c r="AH29">
        <v>38.610557681695617</v>
      </c>
      <c r="AI29">
        <v>33.086762992796842</v>
      </c>
      <c r="AJ29">
        <f t="shared" si="122"/>
        <v>1.5039781393763363</v>
      </c>
      <c r="AK29">
        <f t="shared" si="123"/>
        <v>2.114162800355075</v>
      </c>
      <c r="AO29" s="261">
        <v>0.35998842592592589</v>
      </c>
      <c r="AP29" s="464">
        <f t="shared" si="16"/>
        <v>45305.359988425924</v>
      </c>
      <c r="AQ29" s="236" t="s">
        <v>321</v>
      </c>
      <c r="AR29" s="236">
        <v>4.0000000000000001E-3</v>
      </c>
      <c r="AS29" s="236">
        <v>0.05</v>
      </c>
      <c r="AT29" s="236">
        <v>0.05</v>
      </c>
      <c r="AU29" s="241">
        <v>197.2</v>
      </c>
      <c r="AV29" s="241">
        <v>196.35691048199956</v>
      </c>
      <c r="AW29" s="236">
        <f t="shared" si="17"/>
        <v>3927.1382096399911</v>
      </c>
      <c r="AX29" s="236">
        <f t="shared" si="18"/>
        <v>15.708552838559966</v>
      </c>
      <c r="AY29" s="4">
        <f t="shared" si="19"/>
        <v>3.8501354996470503</v>
      </c>
      <c r="AZ29" s="4">
        <f t="shared" si="20"/>
        <v>4.0072838873877457</v>
      </c>
      <c r="BA29" s="1">
        <f t="shared" si="124"/>
        <v>19.558688338207016</v>
      </c>
      <c r="BB29" s="1">
        <f t="shared" si="125"/>
        <v>11.701268951172221</v>
      </c>
      <c r="BD29" s="261">
        <v>0.35998842592592589</v>
      </c>
      <c r="BE29" s="464">
        <f t="shared" si="21"/>
        <v>45305.359988425924</v>
      </c>
      <c r="BF29" s="236" t="s">
        <v>321</v>
      </c>
      <c r="BG29" s="236">
        <v>4.0000000000000001E-3</v>
      </c>
      <c r="BH29" s="236">
        <v>0.05</v>
      </c>
      <c r="BI29" s="236">
        <v>0.05</v>
      </c>
      <c r="BJ29" s="241">
        <v>197.2</v>
      </c>
      <c r="BK29" s="241">
        <v>183.35192301716319</v>
      </c>
      <c r="BL29" s="236">
        <f t="shared" si="22"/>
        <v>3667.0384603432635</v>
      </c>
      <c r="BM29" s="236">
        <f t="shared" si="23"/>
        <v>14.668153841373055</v>
      </c>
      <c r="BN29" s="4">
        <f t="shared" si="24"/>
        <v>3.5951357454345723</v>
      </c>
      <c r="BO29" s="4">
        <f t="shared" si="25"/>
        <v>3.741875979942106</v>
      </c>
      <c r="BP29" s="1">
        <f t="shared" si="126"/>
        <v>18.263289586807627</v>
      </c>
      <c r="BQ29" s="1">
        <f t="shared" si="127"/>
        <v>10.926277861430949</v>
      </c>
      <c r="BS29">
        <v>15.238445835536341</v>
      </c>
      <c r="BT29">
        <f t="shared" si="128"/>
        <v>19.558688338207016</v>
      </c>
      <c r="BU29">
        <f t="shared" si="129"/>
        <v>10.926277861430949</v>
      </c>
      <c r="BV29">
        <v>18.973359030520736</v>
      </c>
      <c r="BW29">
        <v>11.351087204021969</v>
      </c>
      <c r="BX29">
        <f t="shared" si="130"/>
        <v>0.58532930768627978</v>
      </c>
      <c r="BY29">
        <f t="shared" si="131"/>
        <v>0.42480934259102021</v>
      </c>
      <c r="CC29" s="906">
        <v>0.37778935185185186</v>
      </c>
      <c r="CD29" s="901">
        <f t="shared" si="26"/>
        <v>45305.377789351849</v>
      </c>
      <c r="CE29" s="907" t="s">
        <v>322</v>
      </c>
      <c r="CF29" s="907">
        <v>6.0000000000000001E-3</v>
      </c>
      <c r="CG29" s="907">
        <v>2.1999999999999999E-2</v>
      </c>
      <c r="CH29" s="907">
        <v>2.1999999999999999E-2</v>
      </c>
      <c r="CI29" s="902">
        <v>57</v>
      </c>
      <c r="CJ29" s="902">
        <v>50.374640915055522</v>
      </c>
      <c r="CK29" s="907">
        <f t="shared" si="132"/>
        <v>2289.7564052297967</v>
      </c>
      <c r="CL29" s="237">
        <f t="shared" si="133"/>
        <v>13.73853843137878</v>
      </c>
      <c r="CM29" s="4">
        <f t="shared" si="27"/>
        <v>2.1902017789154575</v>
      </c>
      <c r="CN29" s="4">
        <f t="shared" si="28"/>
        <v>2.3987924245264534</v>
      </c>
      <c r="CO29" s="1">
        <f t="shared" si="29"/>
        <v>15.928740210294237</v>
      </c>
      <c r="CP29" s="1">
        <f t="shared" si="30"/>
        <v>11.339746006852327</v>
      </c>
      <c r="CR29" s="906">
        <v>0.37778935185185186</v>
      </c>
      <c r="CS29" s="901">
        <f t="shared" si="31"/>
        <v>45305.377789351849</v>
      </c>
      <c r="CT29" s="907" t="s">
        <v>322</v>
      </c>
      <c r="CU29" s="907">
        <v>6.0000000000000001E-3</v>
      </c>
      <c r="CV29" s="907">
        <v>2.1999999999999999E-2</v>
      </c>
      <c r="CW29" s="907">
        <v>2.1999999999999999E-2</v>
      </c>
      <c r="CX29" s="902">
        <v>57</v>
      </c>
      <c r="CY29" s="902">
        <v>40.51557001076057</v>
      </c>
      <c r="CZ29" s="907">
        <f t="shared" si="134"/>
        <v>1841.6168186709351</v>
      </c>
      <c r="DA29" s="237">
        <f t="shared" si="135"/>
        <v>11.04970091202561</v>
      </c>
      <c r="DB29" s="4">
        <f t="shared" si="32"/>
        <v>1.7615465222069813</v>
      </c>
      <c r="DC29" s="4">
        <f t="shared" si="33"/>
        <v>1.9293128576552654</v>
      </c>
      <c r="DD29" s="1">
        <f t="shared" si="34"/>
        <v>12.811247434232591</v>
      </c>
      <c r="DE29" s="1">
        <f t="shared" si="35"/>
        <v>9.1203880543703448</v>
      </c>
      <c r="DG29">
        <v>12.415152019826099</v>
      </c>
      <c r="DH29">
        <f t="shared" si="136"/>
        <v>15.928740210294237</v>
      </c>
      <c r="DI29">
        <f t="shared" si="137"/>
        <v>9.1203880543703448</v>
      </c>
      <c r="DJ29">
        <v>14.394379153421564</v>
      </c>
      <c r="DK29">
        <v>10.247427063983446</v>
      </c>
      <c r="DL29">
        <f t="shared" si="138"/>
        <v>1.5343610568726724</v>
      </c>
      <c r="DM29">
        <f t="shared" si="139"/>
        <v>1.1270390096131013</v>
      </c>
      <c r="DQ29" s="908">
        <v>0.39245370370370369</v>
      </c>
      <c r="DR29" s="904">
        <f t="shared" si="36"/>
        <v>45305.392453703702</v>
      </c>
      <c r="DS29" s="909" t="s">
        <v>323</v>
      </c>
      <c r="DT29" s="909">
        <v>4.0000000000000001E-3</v>
      </c>
      <c r="DU29" s="909">
        <v>2.5999999999999999E-2</v>
      </c>
      <c r="DV29" s="909">
        <v>2.5999999999999999E-2</v>
      </c>
      <c r="DW29" s="905">
        <v>61</v>
      </c>
      <c r="DX29" s="905">
        <v>60.37635008537513</v>
      </c>
      <c r="DY29" s="909">
        <f t="shared" si="140"/>
        <v>2322.1673109759668</v>
      </c>
      <c r="DZ29" s="238">
        <f t="shared" si="141"/>
        <v>9.2886692439038665</v>
      </c>
      <c r="EA29" s="4">
        <f t="shared" si="37"/>
        <v>2.2361611142731532</v>
      </c>
      <c r="EB29" s="4">
        <f t="shared" si="38"/>
        <v>2.4150540034150052</v>
      </c>
      <c r="EC29" s="1">
        <f t="shared" si="39"/>
        <v>11.52483035817702</v>
      </c>
      <c r="ED29" s="1">
        <f t="shared" si="40"/>
        <v>6.8736152404888617</v>
      </c>
      <c r="EF29" s="908">
        <v>0.39245370370370369</v>
      </c>
      <c r="EG29" s="904">
        <f t="shared" si="41"/>
        <v>45305.392453703702</v>
      </c>
      <c r="EH29" s="909" t="s">
        <v>323</v>
      </c>
      <c r="EI29" s="909">
        <v>4.0000000000000001E-3</v>
      </c>
      <c r="EJ29" s="909">
        <v>2.5999999999999999E-2</v>
      </c>
      <c r="EK29" s="909">
        <v>2.5999999999999999E-2</v>
      </c>
      <c r="EL29" s="905">
        <v>61</v>
      </c>
      <c r="EM29" s="905">
        <v>60.248988776303406</v>
      </c>
      <c r="EN29" s="909">
        <f t="shared" si="142"/>
        <v>2317.2687990885925</v>
      </c>
      <c r="EO29" s="238">
        <f t="shared" si="143"/>
        <v>9.26907519635437</v>
      </c>
      <c r="EP29" s="4">
        <f t="shared" si="42"/>
        <v>2.2314440287519779</v>
      </c>
      <c r="EQ29" s="4">
        <f t="shared" si="43"/>
        <v>2.4099595510521361</v>
      </c>
      <c r="ER29" s="1">
        <f t="shared" si="44"/>
        <v>11.500519225106348</v>
      </c>
      <c r="ES29" s="1">
        <f t="shared" si="45"/>
        <v>6.8591156453022339</v>
      </c>
      <c r="EU29">
        <v>9.3831860622369039</v>
      </c>
      <c r="EV29">
        <f t="shared" si="144"/>
        <v>11.52483035817702</v>
      </c>
      <c r="EW29">
        <f t="shared" si="145"/>
        <v>6.8591156453022339</v>
      </c>
      <c r="EX29">
        <v>11.642101225368011</v>
      </c>
      <c r="EY29">
        <v>6.9435576860553088</v>
      </c>
      <c r="EZ29">
        <f t="shared" si="146"/>
        <v>-0.11727086719099056</v>
      </c>
      <c r="FA29">
        <f t="shared" si="147"/>
        <v>8.4442040753074821E-2</v>
      </c>
      <c r="FE29" s="240">
        <v>0.39942129629629625</v>
      </c>
      <c r="FF29" s="464">
        <f t="shared" si="46"/>
        <v>45305.399421296293</v>
      </c>
      <c r="FG29" s="239" t="s">
        <v>324</v>
      </c>
      <c r="FH29" s="239">
        <v>7.0000000000000001E-3</v>
      </c>
      <c r="FI29" s="239">
        <v>2.1000000000000001E-2</v>
      </c>
      <c r="FJ29" s="239">
        <v>2.1000000000000001E-2</v>
      </c>
      <c r="FK29" s="247">
        <v>72.8</v>
      </c>
      <c r="FL29" s="247">
        <v>72.622662858915206</v>
      </c>
      <c r="FM29" s="239">
        <f t="shared" si="148"/>
        <v>3458.2220409007236</v>
      </c>
      <c r="FN29" s="239">
        <f t="shared" si="149"/>
        <v>24.207554286305065</v>
      </c>
      <c r="FO29" s="4">
        <f t="shared" si="47"/>
        <v>3.301030129950691</v>
      </c>
      <c r="FP29" s="4">
        <f t="shared" si="48"/>
        <v>3.6311331429457603</v>
      </c>
      <c r="FQ29" s="1">
        <f t="shared" si="49"/>
        <v>27.508584416255758</v>
      </c>
      <c r="FR29" s="1">
        <f t="shared" si="50"/>
        <v>20.576421143359305</v>
      </c>
      <c r="FT29" s="240">
        <v>0.39942129629629625</v>
      </c>
      <c r="FU29" s="464">
        <f t="shared" si="51"/>
        <v>45305.399421296293</v>
      </c>
      <c r="FV29" s="239" t="s">
        <v>324</v>
      </c>
      <c r="FW29" s="239">
        <v>7.0000000000000001E-3</v>
      </c>
      <c r="FX29" s="239">
        <v>2.1000000000000001E-2</v>
      </c>
      <c r="FY29" s="239">
        <v>2.1000000000000001E-2</v>
      </c>
      <c r="FZ29" s="247">
        <v>72.8</v>
      </c>
      <c r="GA29" s="247">
        <v>67.919017335295592</v>
      </c>
      <c r="GB29" s="239">
        <f t="shared" si="150"/>
        <v>3234.2389207283613</v>
      </c>
      <c r="GC29" s="239">
        <f t="shared" si="151"/>
        <v>22.63967244509853</v>
      </c>
      <c r="GD29" s="4">
        <f t="shared" si="52"/>
        <v>3.0872280606952542</v>
      </c>
      <c r="GE29" s="4">
        <f t="shared" si="53"/>
        <v>3.3959508667647795</v>
      </c>
      <c r="GF29" s="1">
        <f t="shared" si="54"/>
        <v>25.726900505793783</v>
      </c>
      <c r="GG29" s="1">
        <f t="shared" si="55"/>
        <v>19.243721578333751</v>
      </c>
      <c r="GI29">
        <v>23.736381777807015</v>
      </c>
      <c r="GJ29">
        <f t="shared" si="152"/>
        <v>27.508584416255758</v>
      </c>
      <c r="GK29">
        <f t="shared" si="153"/>
        <v>19.243721578333751</v>
      </c>
      <c r="GL29">
        <v>26.973161111144336</v>
      </c>
      <c r="GM29">
        <v>20.175924511135964</v>
      </c>
      <c r="GN29">
        <f t="shared" si="154"/>
        <v>0.53542330511142211</v>
      </c>
      <c r="GO29">
        <f t="shared" si="155"/>
        <v>0.93220293280221256</v>
      </c>
      <c r="GS29" s="184">
        <v>0.40972222222222227</v>
      </c>
      <c r="GT29" s="464">
        <f t="shared" si="56"/>
        <v>45305.409722222219</v>
      </c>
      <c r="GU29" s="141" t="s">
        <v>325</v>
      </c>
      <c r="GV29" s="141">
        <v>0.01</v>
      </c>
      <c r="GW29" s="141">
        <v>3.5000000000000003E-2</v>
      </c>
      <c r="GX29" s="141">
        <v>3.5000000000000003E-2</v>
      </c>
      <c r="GY29" s="249">
        <v>41.4</v>
      </c>
      <c r="GZ29" s="249">
        <v>39.612082379984948</v>
      </c>
      <c r="HA29" s="141">
        <f t="shared" si="156"/>
        <v>1131.7737822852841</v>
      </c>
      <c r="HB29" s="141">
        <f t="shared" si="157"/>
        <v>11.317737822852841</v>
      </c>
      <c r="HC29" s="4">
        <f t="shared" si="57"/>
        <v>1.1003356216662485</v>
      </c>
      <c r="HD29" s="4">
        <f t="shared" si="58"/>
        <v>1.1650612464701455</v>
      </c>
      <c r="HE29" s="1">
        <f t="shared" si="59"/>
        <v>12.41807344451909</v>
      </c>
      <c r="HF29" s="1">
        <f t="shared" si="60"/>
        <v>10.152676576382696</v>
      </c>
      <c r="HH29" s="184">
        <v>0.40972222222222227</v>
      </c>
      <c r="HI29" s="464">
        <f t="shared" si="61"/>
        <v>45305.409722222219</v>
      </c>
      <c r="HJ29" s="141" t="s">
        <v>325</v>
      </c>
      <c r="HK29" s="141">
        <v>0.01</v>
      </c>
      <c r="HL29" s="141">
        <v>3.5000000000000003E-2</v>
      </c>
      <c r="HM29" s="141">
        <v>3.5000000000000003E-2</v>
      </c>
      <c r="HN29" s="249">
        <v>41.4</v>
      </c>
      <c r="HO29" s="249">
        <v>34.200469392124624</v>
      </c>
      <c r="HP29" s="141">
        <f t="shared" si="158"/>
        <v>977.15626834641773</v>
      </c>
      <c r="HQ29" s="141">
        <f t="shared" si="159"/>
        <v>9.7715626834641771</v>
      </c>
      <c r="HR29" s="4">
        <f t="shared" si="62"/>
        <v>0.95001303867012843</v>
      </c>
      <c r="HS29" s="4">
        <f t="shared" si="63"/>
        <v>1.0058961585919006</v>
      </c>
      <c r="HT29" s="1">
        <f t="shared" si="64"/>
        <v>10.721575722134306</v>
      </c>
      <c r="HU29" s="1">
        <f t="shared" si="65"/>
        <v>8.7656665248722767</v>
      </c>
      <c r="HW29">
        <v>10.720326395233515</v>
      </c>
      <c r="HX29">
        <f t="shared" si="160"/>
        <v>12.41807344451909</v>
      </c>
      <c r="HY29">
        <f t="shared" si="161"/>
        <v>8.7656665248722767</v>
      </c>
      <c r="HZ29">
        <v>11.762580350325663</v>
      </c>
      <c r="IA29">
        <v>9.6167633839594764</v>
      </c>
      <c r="IB29">
        <f t="shared" si="162"/>
        <v>0.65549309419342627</v>
      </c>
      <c r="IC29">
        <f t="shared" si="163"/>
        <v>0.85109685908719968</v>
      </c>
      <c r="JU29" s="281">
        <v>0.52770833333333333</v>
      </c>
      <c r="JV29" s="464">
        <f t="shared" si="76"/>
        <v>45305.527708333335</v>
      </c>
      <c r="JW29" s="282" t="s">
        <v>327</v>
      </c>
      <c r="JX29" s="282">
        <v>5.0000000000000001E-3</v>
      </c>
      <c r="JY29" s="282">
        <v>3.2000000000000001E-2</v>
      </c>
      <c r="JZ29" s="282">
        <v>3.2000000000000001E-2</v>
      </c>
      <c r="KA29" s="282">
        <v>33.4</v>
      </c>
      <c r="KB29" s="282">
        <v>24.387420039133133</v>
      </c>
      <c r="KC29" s="282">
        <f t="shared" si="77"/>
        <v>762.10687622291039</v>
      </c>
      <c r="KD29" s="282">
        <f t="shared" si="78"/>
        <v>3.810534381114552</v>
      </c>
      <c r="KE29" s="4">
        <f t="shared" si="79"/>
        <v>0.73901272845857979</v>
      </c>
      <c r="KF29" s="4">
        <f t="shared" si="80"/>
        <v>0.78669096900429469</v>
      </c>
      <c r="KG29" s="1">
        <f t="shared" si="81"/>
        <v>4.5495471095731315</v>
      </c>
      <c r="KH29" s="1">
        <f t="shared" si="82"/>
        <v>3.0238434121102573</v>
      </c>
      <c r="KJ29" s="281">
        <v>0.52770833333333333</v>
      </c>
      <c r="KK29" s="464">
        <f t="shared" si="83"/>
        <v>45305.527708333335</v>
      </c>
      <c r="KL29" s="282" t="s">
        <v>327</v>
      </c>
      <c r="KM29" s="282">
        <v>5.0000000000000001E-3</v>
      </c>
      <c r="KN29" s="282">
        <v>3.2000000000000001E-2</v>
      </c>
      <c r="KO29" s="282">
        <v>3.2000000000000001E-2</v>
      </c>
      <c r="KP29" s="282">
        <v>33.4</v>
      </c>
      <c r="KQ29" s="282">
        <v>29.268643113465039</v>
      </c>
      <c r="KR29" s="282">
        <f t="shared" si="84"/>
        <v>914.64509729578242</v>
      </c>
      <c r="KS29" s="282">
        <f t="shared" si="85"/>
        <v>4.5732254864789121</v>
      </c>
      <c r="KT29" s="4">
        <f t="shared" si="86"/>
        <v>0.88692857919591028</v>
      </c>
      <c r="KU29" s="4">
        <f t="shared" si="87"/>
        <v>0.9441497778537109</v>
      </c>
      <c r="KV29" s="1">
        <f t="shared" si="88"/>
        <v>5.4601540656748222</v>
      </c>
      <c r="KW29" s="1">
        <f t="shared" si="89"/>
        <v>3.6290757086252015</v>
      </c>
      <c r="KY29">
        <v>4.2220574393942565</v>
      </c>
      <c r="KZ29">
        <f t="shared" si="172"/>
        <v>5.4601540656748222</v>
      </c>
      <c r="LA29">
        <f t="shared" si="173"/>
        <v>3.0238434121102573</v>
      </c>
      <c r="LB29">
        <v>5.0408807003676879</v>
      </c>
      <c r="LC29">
        <v>3.3504068712612485</v>
      </c>
      <c r="LD29">
        <f t="shared" si="174"/>
        <v>0.41927336530713433</v>
      </c>
      <c r="LE29">
        <f t="shared" si="175"/>
        <v>0.32656345915099116</v>
      </c>
      <c r="LI29" s="187">
        <v>0.52770833333333333</v>
      </c>
      <c r="LJ29" s="464">
        <f t="shared" si="90"/>
        <v>45305.527708333335</v>
      </c>
      <c r="LK29" s="144" t="s">
        <v>328</v>
      </c>
      <c r="LL29" s="144">
        <v>8.0000000000000002E-3</v>
      </c>
      <c r="LM29" s="144">
        <v>6.3E-2</v>
      </c>
      <c r="LN29" s="144">
        <v>6.3E-2</v>
      </c>
      <c r="LO29" s="144">
        <v>80</v>
      </c>
      <c r="LP29" s="144">
        <v>64.966682151344514</v>
      </c>
      <c r="LQ29" s="144">
        <f t="shared" si="176"/>
        <v>1031.2171770054686</v>
      </c>
      <c r="LR29" s="144">
        <f t="shared" si="177"/>
        <v>8.2497374160437484</v>
      </c>
      <c r="LS29" s="4">
        <f t="shared" si="91"/>
        <v>1.015104408614758</v>
      </c>
      <c r="LT29" s="4">
        <f t="shared" si="92"/>
        <v>1.0478497121184598</v>
      </c>
      <c r="LU29" s="1">
        <f t="shared" si="93"/>
        <v>9.2648418246585074</v>
      </c>
      <c r="LV29" s="1">
        <f t="shared" si="94"/>
        <v>7.2018877039252889</v>
      </c>
      <c r="LX29" s="187">
        <v>0.52770833333333333</v>
      </c>
      <c r="LY29" s="464">
        <f t="shared" si="95"/>
        <v>45305.527708333335</v>
      </c>
      <c r="LZ29" s="144" t="s">
        <v>328</v>
      </c>
      <c r="MA29" s="144">
        <v>8.0000000000000002E-3</v>
      </c>
      <c r="MB29" s="144">
        <v>6.3E-2</v>
      </c>
      <c r="MC29" s="144">
        <v>6.3E-2</v>
      </c>
      <c r="MD29" s="229">
        <v>80</v>
      </c>
      <c r="ME29" s="144">
        <v>74.122290469746986</v>
      </c>
      <c r="MF29" s="144">
        <f t="shared" si="178"/>
        <v>1176.544293170587</v>
      </c>
      <c r="MG29" s="144">
        <f t="shared" si="179"/>
        <v>9.4123543453646956</v>
      </c>
      <c r="MH29" s="4">
        <f t="shared" si="96"/>
        <v>1.1581607885897967</v>
      </c>
      <c r="MI29" s="4">
        <f t="shared" si="97"/>
        <v>1.1955208140281772</v>
      </c>
      <c r="MJ29" s="1">
        <f t="shared" si="98"/>
        <v>10.570515133954492</v>
      </c>
      <c r="MK29" s="1">
        <f t="shared" si="99"/>
        <v>8.2168335313365191</v>
      </c>
      <c r="MM29">
        <v>8.8850255963367193</v>
      </c>
      <c r="MN29">
        <f t="shared" si="180"/>
        <v>10.570515133954492</v>
      </c>
      <c r="MO29">
        <f t="shared" si="181"/>
        <v>7.2018877039252889</v>
      </c>
      <c r="MP29">
        <v>9.9783002302609631</v>
      </c>
      <c r="MQ29">
        <v>7.7564840387374989</v>
      </c>
      <c r="MR29">
        <f t="shared" si="182"/>
        <v>0.59221490369352914</v>
      </c>
      <c r="MS29">
        <f t="shared" si="183"/>
        <v>0.55459633481221005</v>
      </c>
      <c r="MW29" s="188">
        <v>0.54532407407407402</v>
      </c>
      <c r="MX29" s="464">
        <f t="shared" si="100"/>
        <v>45305.545324074075</v>
      </c>
      <c r="MY29" s="145" t="s">
        <v>329</v>
      </c>
      <c r="MZ29" s="145">
        <v>3.0000000000000001E-3</v>
      </c>
      <c r="NA29" s="145">
        <v>1.9E-2</v>
      </c>
      <c r="NB29" s="145">
        <v>1.9E-2</v>
      </c>
      <c r="NC29" s="145">
        <v>20.6</v>
      </c>
      <c r="ND29" s="145">
        <v>15.356805593466959</v>
      </c>
      <c r="NE29" s="145">
        <f t="shared" si="101"/>
        <v>808.25292597194516</v>
      </c>
      <c r="NF29" s="145">
        <f t="shared" si="184"/>
        <v>2.4247587779158355</v>
      </c>
      <c r="NG29" s="4">
        <f t="shared" si="102"/>
        <v>0.767840279673348</v>
      </c>
      <c r="NH29" s="4">
        <f t="shared" si="103"/>
        <v>0.85315586630372009</v>
      </c>
      <c r="NI29" s="1">
        <f t="shared" si="104"/>
        <v>3.1925990575891836</v>
      </c>
      <c r="NJ29" s="1">
        <f t="shared" si="105"/>
        <v>1.5716029116121155</v>
      </c>
      <c r="NL29" s="188">
        <v>0.54532407407407402</v>
      </c>
      <c r="NM29" s="464">
        <f t="shared" si="106"/>
        <v>45305.545324074075</v>
      </c>
      <c r="NN29" s="145" t="s">
        <v>329</v>
      </c>
      <c r="NO29" s="145">
        <v>3.0000000000000001E-3</v>
      </c>
      <c r="NP29" s="145">
        <v>1.9E-2</v>
      </c>
      <c r="NQ29" s="145">
        <v>1.9E-2</v>
      </c>
      <c r="NR29" s="145">
        <v>20.6</v>
      </c>
      <c r="NS29" s="145">
        <v>18.069210972335132</v>
      </c>
      <c r="NT29" s="145">
        <f t="shared" si="107"/>
        <v>951.01110380711225</v>
      </c>
      <c r="NU29" s="145">
        <f t="shared" si="185"/>
        <v>2.8530333114213366</v>
      </c>
      <c r="NV29" s="4">
        <f t="shared" si="108"/>
        <v>0.90346054861675662</v>
      </c>
      <c r="NW29" s="4">
        <f t="shared" si="109"/>
        <v>1.0038450540186186</v>
      </c>
      <c r="NX29" s="1">
        <f t="shared" si="110"/>
        <v>3.756493860038093</v>
      </c>
      <c r="NY29" s="1">
        <f t="shared" si="111"/>
        <v>1.8491882574027181</v>
      </c>
      <c r="OA29">
        <v>2.6314342238090398</v>
      </c>
      <c r="OB29">
        <f t="shared" si="186"/>
        <v>3.756493860038093</v>
      </c>
      <c r="OC29">
        <f t="shared" si="187"/>
        <v>1.5716029116121155</v>
      </c>
      <c r="OD29">
        <v>3.4647217280152356</v>
      </c>
      <c r="OE29">
        <v>1.7055592191354887</v>
      </c>
      <c r="OF29">
        <f t="shared" si="188"/>
        <v>0.29177213202285746</v>
      </c>
      <c r="OG29">
        <f t="shared" si="189"/>
        <v>0.13395630752337317</v>
      </c>
      <c r="OK29" s="189">
        <v>0.58336805555555549</v>
      </c>
      <c r="OL29" s="464">
        <f t="shared" si="112"/>
        <v>45305.583368055559</v>
      </c>
      <c r="OM29" s="139" t="s">
        <v>330</v>
      </c>
      <c r="ON29" s="139">
        <v>4.0000000000000001E-3</v>
      </c>
      <c r="OO29" s="139">
        <v>4.0000000000000001E-3</v>
      </c>
      <c r="OP29" s="139">
        <v>4.0000000000000001E-3</v>
      </c>
      <c r="OQ29" s="139">
        <v>5.5</v>
      </c>
      <c r="OR29" s="139">
        <v>4.3043448626882768</v>
      </c>
      <c r="OS29" s="139">
        <f t="shared" si="190"/>
        <v>1076.0862156720691</v>
      </c>
      <c r="OT29" s="139">
        <f t="shared" si="191"/>
        <v>4.3043448626882768</v>
      </c>
      <c r="OU29" s="139">
        <f t="shared" si="113"/>
        <v>0.86086897253765526</v>
      </c>
      <c r="OV29" s="139">
        <f t="shared" si="114"/>
        <v>1.4347816208960922</v>
      </c>
      <c r="OW29" s="1">
        <f t="shared" si="115"/>
        <v>5.1652138352259325</v>
      </c>
      <c r="OX29" s="1">
        <f t="shared" si="116"/>
        <v>2.8695632417921848</v>
      </c>
      <c r="OZ29" s="189">
        <v>0.58336805555555549</v>
      </c>
      <c r="PA29" s="464">
        <f t="shared" si="117"/>
        <v>45305.583368055559</v>
      </c>
      <c r="PB29" s="139" t="s">
        <v>330</v>
      </c>
      <c r="PC29" s="139">
        <v>4.0000000000000001E-3</v>
      </c>
      <c r="PD29" s="139">
        <v>4.0000000000000001E-3</v>
      </c>
      <c r="PE29" s="139">
        <v>4.0000000000000001E-3</v>
      </c>
      <c r="PF29" s="139">
        <v>5.5</v>
      </c>
      <c r="PG29" s="139">
        <v>4.9559236172715044</v>
      </c>
      <c r="PH29" s="139">
        <f t="shared" si="192"/>
        <v>1238.9809043178761</v>
      </c>
      <c r="PI29" s="139">
        <f t="shared" si="193"/>
        <v>4.9559236172715044</v>
      </c>
      <c r="PJ29" s="139">
        <f t="shared" si="118"/>
        <v>0.99118472345430086</v>
      </c>
      <c r="PK29" s="139">
        <f t="shared" si="119"/>
        <v>1.6519745390905014</v>
      </c>
      <c r="PL29" s="1">
        <f t="shared" si="120"/>
        <v>5.947108340725805</v>
      </c>
      <c r="PM29" s="1">
        <f t="shared" si="121"/>
        <v>3.3039490781810033</v>
      </c>
      <c r="PO29">
        <v>4.6126881236998321</v>
      </c>
      <c r="PP29">
        <f t="shared" si="194"/>
        <v>5.947108340725805</v>
      </c>
      <c r="PQ29">
        <f t="shared" si="195"/>
        <v>2.8695632417921848</v>
      </c>
      <c r="PR29">
        <v>5.5352257484397986</v>
      </c>
      <c r="PS29">
        <v>3.0751254157998882</v>
      </c>
      <c r="PT29">
        <f t="shared" si="196"/>
        <v>0.41188259228600632</v>
      </c>
      <c r="PU29">
        <f t="shared" si="197"/>
        <v>0.20556217400770338</v>
      </c>
    </row>
    <row r="30" spans="1:443" x14ac:dyDescent="0.25">
      <c r="A30" s="233">
        <v>0.35312499999999997</v>
      </c>
      <c r="B30" s="464">
        <f t="shared" si="0"/>
        <v>45305.353125000001</v>
      </c>
      <c r="C30" s="234" t="s">
        <v>311</v>
      </c>
      <c r="D30" s="234">
        <v>1.2E-2</v>
      </c>
      <c r="E30" s="234">
        <v>0.06</v>
      </c>
      <c r="F30" s="234">
        <v>0.06</v>
      </c>
      <c r="G30" s="252">
        <v>176.3</v>
      </c>
      <c r="H30" s="254">
        <v>172.12098605524426</v>
      </c>
      <c r="I30" s="234">
        <f t="shared" si="1"/>
        <v>2868.6831009207376</v>
      </c>
      <c r="J30" s="234">
        <f t="shared" si="2"/>
        <v>34.424197211048849</v>
      </c>
      <c r="K30" s="4">
        <f t="shared" si="3"/>
        <v>2.8216555091023654</v>
      </c>
      <c r="L30" s="4">
        <f t="shared" si="4"/>
        <v>2.9173048483939708</v>
      </c>
      <c r="M30" s="1">
        <f t="shared" si="5"/>
        <v>37.245852720151213</v>
      </c>
      <c r="N30" s="1">
        <f t="shared" si="6"/>
        <v>31.506892362654877</v>
      </c>
      <c r="P30" s="233">
        <v>0.35312499999999997</v>
      </c>
      <c r="Q30" s="464">
        <f t="shared" si="7"/>
        <v>45305.353125000001</v>
      </c>
      <c r="R30" s="234" t="s">
        <v>311</v>
      </c>
      <c r="S30" s="234">
        <v>1.2E-2</v>
      </c>
      <c r="T30" s="234">
        <v>0.06</v>
      </c>
      <c r="U30" s="234">
        <v>0.06</v>
      </c>
      <c r="V30" s="252">
        <v>176.3</v>
      </c>
      <c r="W30" s="254">
        <v>155.08204339638451</v>
      </c>
      <c r="X30" s="234">
        <f t="shared" si="8"/>
        <v>2584.7007232730753</v>
      </c>
      <c r="Y30" s="234">
        <f t="shared" si="9"/>
        <v>31.016408679276903</v>
      </c>
      <c r="Z30" s="4">
        <f t="shared" si="10"/>
        <v>2.5423285802685989</v>
      </c>
      <c r="AA30" s="4">
        <f t="shared" si="11"/>
        <v>2.6285092101082124</v>
      </c>
      <c r="AB30" s="1">
        <f t="shared" si="12"/>
        <v>33.558737259545502</v>
      </c>
      <c r="AC30" s="1">
        <f t="shared" si="13"/>
        <v>28.387899469168691</v>
      </c>
      <c r="AE30">
        <v>33.133561808911132</v>
      </c>
      <c r="AF30">
        <f t="shared" si="14"/>
        <v>37.245852720151213</v>
      </c>
      <c r="AG30">
        <f t="shared" si="15"/>
        <v>28.387899469168691</v>
      </c>
      <c r="AH30">
        <v>35.849427530953029</v>
      </c>
      <c r="AI30">
        <v>30.325632842054258</v>
      </c>
      <c r="AJ30">
        <f t="shared" si="122"/>
        <v>1.3964251891981831</v>
      </c>
      <c r="AK30">
        <f t="shared" si="123"/>
        <v>1.9377333728855675</v>
      </c>
      <c r="AO30" s="261">
        <v>0.36215277777777777</v>
      </c>
      <c r="AP30" s="464">
        <f t="shared" si="16"/>
        <v>45305.36215277778</v>
      </c>
      <c r="AQ30" s="236" t="s">
        <v>321</v>
      </c>
      <c r="AR30" s="236">
        <v>5.0000000000000001E-3</v>
      </c>
      <c r="AS30" s="236">
        <v>0.05</v>
      </c>
      <c r="AT30" s="236">
        <v>0.05</v>
      </c>
      <c r="AU30" s="241">
        <v>197.2</v>
      </c>
      <c r="AV30" s="241">
        <v>196.35691048199956</v>
      </c>
      <c r="AW30" s="236">
        <f t="shared" si="17"/>
        <v>3927.1382096399911</v>
      </c>
      <c r="AX30" s="236">
        <f t="shared" si="18"/>
        <v>19.635691048199956</v>
      </c>
      <c r="AY30" s="4">
        <f t="shared" si="19"/>
        <v>3.8501354996470503</v>
      </c>
      <c r="AZ30" s="4">
        <f t="shared" si="20"/>
        <v>4.0072838873877457</v>
      </c>
      <c r="BA30" s="1">
        <f t="shared" si="124"/>
        <v>23.485826547847005</v>
      </c>
      <c r="BB30" s="1">
        <f t="shared" si="125"/>
        <v>15.628407160812209</v>
      </c>
      <c r="BD30" s="261">
        <v>0.36215277777777777</v>
      </c>
      <c r="BE30" s="464">
        <f t="shared" si="21"/>
        <v>45305.36215277778</v>
      </c>
      <c r="BF30" s="236" t="s">
        <v>321</v>
      </c>
      <c r="BG30" s="236">
        <v>5.0000000000000001E-3</v>
      </c>
      <c r="BH30" s="236">
        <v>0.05</v>
      </c>
      <c r="BI30" s="236">
        <v>0.05</v>
      </c>
      <c r="BJ30" s="241">
        <v>197.2</v>
      </c>
      <c r="BK30" s="241">
        <v>183.35192301716319</v>
      </c>
      <c r="BL30" s="236">
        <f t="shared" si="22"/>
        <v>3667.0384603432635</v>
      </c>
      <c r="BM30" s="236">
        <f t="shared" si="23"/>
        <v>18.335192301716319</v>
      </c>
      <c r="BN30" s="4">
        <f t="shared" si="24"/>
        <v>3.5951357454345723</v>
      </c>
      <c r="BO30" s="4">
        <f t="shared" si="25"/>
        <v>3.741875979942106</v>
      </c>
      <c r="BP30" s="1">
        <f t="shared" si="126"/>
        <v>21.930328047150891</v>
      </c>
      <c r="BQ30" s="1">
        <f t="shared" si="127"/>
        <v>14.593316321774212</v>
      </c>
      <c r="BS30">
        <v>19.048057294420428</v>
      </c>
      <c r="BT30">
        <f t="shared" si="128"/>
        <v>23.485826547847005</v>
      </c>
      <c r="BU30">
        <f t="shared" si="129"/>
        <v>14.593316321774212</v>
      </c>
      <c r="BV30">
        <v>22.782970489404825</v>
      </c>
      <c r="BW30">
        <v>15.160698662906055</v>
      </c>
      <c r="BX30">
        <f t="shared" si="130"/>
        <v>0.70285605844217969</v>
      </c>
      <c r="BY30">
        <f t="shared" si="131"/>
        <v>0.56738234113184305</v>
      </c>
      <c r="CC30" s="906">
        <v>0.38116898148148143</v>
      </c>
      <c r="CD30" s="901">
        <f t="shared" si="26"/>
        <v>45305.381168981483</v>
      </c>
      <c r="CE30" s="907" t="s">
        <v>322</v>
      </c>
      <c r="CF30" s="907">
        <v>5.0000000000000001E-3</v>
      </c>
      <c r="CG30" s="907">
        <v>2.1999999999999999E-2</v>
      </c>
      <c r="CH30" s="907">
        <v>2.1999999999999999E-2</v>
      </c>
      <c r="CI30" s="902">
        <v>57</v>
      </c>
      <c r="CJ30" s="902">
        <v>50.374640915055522</v>
      </c>
      <c r="CK30" s="907">
        <f t="shared" si="132"/>
        <v>2289.7564052297967</v>
      </c>
      <c r="CL30" s="237">
        <f t="shared" si="133"/>
        <v>11.448782026148983</v>
      </c>
      <c r="CM30" s="4">
        <f t="shared" si="27"/>
        <v>2.1902017789154575</v>
      </c>
      <c r="CN30" s="4">
        <f t="shared" si="28"/>
        <v>2.3987924245264534</v>
      </c>
      <c r="CO30" s="1">
        <f t="shared" si="29"/>
        <v>13.638983805064441</v>
      </c>
      <c r="CP30" s="1">
        <f t="shared" si="30"/>
        <v>9.0499896016225296</v>
      </c>
      <c r="CR30" s="906">
        <v>0.38116898148148143</v>
      </c>
      <c r="CS30" s="901">
        <f t="shared" si="31"/>
        <v>45305.381168981483</v>
      </c>
      <c r="CT30" s="907" t="s">
        <v>322</v>
      </c>
      <c r="CU30" s="907">
        <v>5.0000000000000001E-3</v>
      </c>
      <c r="CV30" s="907">
        <v>2.1999999999999999E-2</v>
      </c>
      <c r="CW30" s="907">
        <v>2.1999999999999999E-2</v>
      </c>
      <c r="CX30" s="902">
        <v>57</v>
      </c>
      <c r="CY30" s="902">
        <v>40.51557001076057</v>
      </c>
      <c r="CZ30" s="907">
        <f t="shared" si="134"/>
        <v>1841.6168186709351</v>
      </c>
      <c r="DA30" s="237">
        <f t="shared" si="135"/>
        <v>9.2080840933546764</v>
      </c>
      <c r="DB30" s="4">
        <f t="shared" si="32"/>
        <v>1.7615465222069813</v>
      </c>
      <c r="DC30" s="4">
        <f t="shared" si="33"/>
        <v>1.9293128576552654</v>
      </c>
      <c r="DD30" s="1">
        <f t="shared" si="34"/>
        <v>10.969630615561657</v>
      </c>
      <c r="DE30" s="1">
        <f t="shared" si="35"/>
        <v>7.278771235699411</v>
      </c>
      <c r="DG30">
        <v>10.345960016521749</v>
      </c>
      <c r="DH30">
        <f t="shared" si="136"/>
        <v>13.638983805064441</v>
      </c>
      <c r="DI30">
        <f t="shared" si="137"/>
        <v>7.278771235699411</v>
      </c>
      <c r="DJ30">
        <v>12.325187150117214</v>
      </c>
      <c r="DK30">
        <v>8.1782350606790963</v>
      </c>
      <c r="DL30">
        <f t="shared" si="138"/>
        <v>1.3137966549472271</v>
      </c>
      <c r="DM30">
        <f t="shared" si="139"/>
        <v>0.89946382497968536</v>
      </c>
      <c r="DQ30" s="908">
        <v>0.3959375</v>
      </c>
      <c r="DR30" s="904">
        <f t="shared" si="36"/>
        <v>45305.395937499998</v>
      </c>
      <c r="DS30" s="909" t="s">
        <v>323</v>
      </c>
      <c r="DT30" s="909">
        <v>6.0000000000000001E-3</v>
      </c>
      <c r="DU30" s="909">
        <v>2.5999999999999999E-2</v>
      </c>
      <c r="DV30" s="909">
        <v>2.5999999999999999E-2</v>
      </c>
      <c r="DW30" s="905">
        <v>61</v>
      </c>
      <c r="DX30" s="905">
        <v>60.37635008537513</v>
      </c>
      <c r="DY30" s="909">
        <f t="shared" si="140"/>
        <v>2322.1673109759668</v>
      </c>
      <c r="DZ30" s="238">
        <f t="shared" si="141"/>
        <v>13.933003865855801</v>
      </c>
      <c r="EA30" s="4">
        <f t="shared" si="37"/>
        <v>2.2361611142731532</v>
      </c>
      <c r="EB30" s="4">
        <f t="shared" si="38"/>
        <v>2.4150540034150052</v>
      </c>
      <c r="EC30" s="1">
        <f t="shared" si="39"/>
        <v>16.169164980128954</v>
      </c>
      <c r="ED30" s="1">
        <f t="shared" si="40"/>
        <v>11.517949862440796</v>
      </c>
      <c r="EF30" s="908">
        <v>0.3959375</v>
      </c>
      <c r="EG30" s="904">
        <f t="shared" si="41"/>
        <v>45305.395937499998</v>
      </c>
      <c r="EH30" s="909" t="s">
        <v>323</v>
      </c>
      <c r="EI30" s="909">
        <v>6.0000000000000001E-3</v>
      </c>
      <c r="EJ30" s="909">
        <v>2.5999999999999999E-2</v>
      </c>
      <c r="EK30" s="909">
        <v>2.5999999999999999E-2</v>
      </c>
      <c r="EL30" s="905">
        <v>61</v>
      </c>
      <c r="EM30" s="905">
        <v>60.248988776303406</v>
      </c>
      <c r="EN30" s="909">
        <f t="shared" si="142"/>
        <v>2317.2687990885925</v>
      </c>
      <c r="EO30" s="238">
        <f t="shared" si="143"/>
        <v>13.903612794531554</v>
      </c>
      <c r="EP30" s="4">
        <f t="shared" si="42"/>
        <v>2.2314440287519779</v>
      </c>
      <c r="EQ30" s="4">
        <f t="shared" si="43"/>
        <v>2.4099595510521361</v>
      </c>
      <c r="ER30" s="1">
        <f t="shared" si="44"/>
        <v>16.135056823283531</v>
      </c>
      <c r="ES30" s="1">
        <f t="shared" si="45"/>
        <v>11.493653243479418</v>
      </c>
      <c r="EU30">
        <v>14.074779093355357</v>
      </c>
      <c r="EV30">
        <f t="shared" si="144"/>
        <v>16.169164980128954</v>
      </c>
      <c r="EW30">
        <f t="shared" si="145"/>
        <v>11.493653243479418</v>
      </c>
      <c r="EX30">
        <v>16.333694256486464</v>
      </c>
      <c r="EY30">
        <v>11.635150717173762</v>
      </c>
      <c r="EZ30">
        <f t="shared" si="146"/>
        <v>-0.16452927635750925</v>
      </c>
      <c r="FA30">
        <f t="shared" si="147"/>
        <v>0.14149747369434351</v>
      </c>
      <c r="FE30" s="240">
        <v>0.40288194444444447</v>
      </c>
      <c r="FF30" s="464">
        <f t="shared" si="46"/>
        <v>45305.402881944443</v>
      </c>
      <c r="FG30" s="239" t="s">
        <v>324</v>
      </c>
      <c r="FH30" s="239">
        <v>6.0000000000000001E-3</v>
      </c>
      <c r="FI30" s="239">
        <v>2.1000000000000001E-2</v>
      </c>
      <c r="FJ30" s="239">
        <v>2.1000000000000001E-2</v>
      </c>
      <c r="FK30" s="247">
        <v>72.8</v>
      </c>
      <c r="FL30" s="247">
        <v>72.622662858915206</v>
      </c>
      <c r="FM30" s="239">
        <f t="shared" si="148"/>
        <v>3458.2220409007236</v>
      </c>
      <c r="FN30" s="239">
        <f t="shared" si="149"/>
        <v>20.749332245404343</v>
      </c>
      <c r="FO30" s="4">
        <f t="shared" si="47"/>
        <v>3.301030129950691</v>
      </c>
      <c r="FP30" s="4">
        <f t="shared" si="48"/>
        <v>3.6311331429457603</v>
      </c>
      <c r="FQ30" s="1">
        <f t="shared" si="49"/>
        <v>24.050362375355036</v>
      </c>
      <c r="FR30" s="1">
        <f t="shared" si="50"/>
        <v>17.118199102458583</v>
      </c>
      <c r="FT30" s="240">
        <v>0.40288194444444447</v>
      </c>
      <c r="FU30" s="464">
        <f t="shared" si="51"/>
        <v>45305.402881944443</v>
      </c>
      <c r="FV30" s="239" t="s">
        <v>324</v>
      </c>
      <c r="FW30" s="239">
        <v>6.0000000000000001E-3</v>
      </c>
      <c r="FX30" s="239">
        <v>2.1000000000000001E-2</v>
      </c>
      <c r="FY30" s="239">
        <v>2.1000000000000001E-2</v>
      </c>
      <c r="FZ30" s="247">
        <v>72.8</v>
      </c>
      <c r="GA30" s="247">
        <v>67.919017335295592</v>
      </c>
      <c r="GB30" s="239">
        <f t="shared" si="150"/>
        <v>3234.2389207283613</v>
      </c>
      <c r="GC30" s="239">
        <f t="shared" si="151"/>
        <v>19.405433524370167</v>
      </c>
      <c r="GD30" s="4">
        <f t="shared" si="52"/>
        <v>3.0872280606952542</v>
      </c>
      <c r="GE30" s="4">
        <f t="shared" si="53"/>
        <v>3.3959508667647795</v>
      </c>
      <c r="GF30" s="1">
        <f t="shared" si="54"/>
        <v>22.49266158506542</v>
      </c>
      <c r="GG30" s="1">
        <f t="shared" si="55"/>
        <v>16.009482657605389</v>
      </c>
      <c r="GI30">
        <v>20.345470095263156</v>
      </c>
      <c r="GJ30">
        <f t="shared" si="152"/>
        <v>24.050362375355036</v>
      </c>
      <c r="GK30">
        <f t="shared" si="153"/>
        <v>16.009482657605389</v>
      </c>
      <c r="GL30">
        <v>23.582249428600477</v>
      </c>
      <c r="GM30">
        <v>16.785012828592105</v>
      </c>
      <c r="GN30">
        <f t="shared" si="154"/>
        <v>0.46811294675455883</v>
      </c>
      <c r="GO30">
        <f t="shared" si="155"/>
        <v>0.77553017098671617</v>
      </c>
      <c r="GS30" s="184">
        <v>0.4125462962962963</v>
      </c>
      <c r="GT30" s="464">
        <f t="shared" si="56"/>
        <v>45305.412546296298</v>
      </c>
      <c r="GU30" s="141" t="s">
        <v>325</v>
      </c>
      <c r="GV30" s="141">
        <v>8.0000000000000002E-3</v>
      </c>
      <c r="GW30" s="141">
        <v>3.5000000000000003E-2</v>
      </c>
      <c r="GX30" s="141">
        <v>3.5000000000000003E-2</v>
      </c>
      <c r="GY30" s="249">
        <v>41.4</v>
      </c>
      <c r="GZ30" s="249">
        <v>39.612082379984948</v>
      </c>
      <c r="HA30" s="141">
        <f t="shared" si="156"/>
        <v>1131.7737822852841</v>
      </c>
      <c r="HB30" s="141">
        <f t="shared" si="157"/>
        <v>9.054190258282274</v>
      </c>
      <c r="HC30" s="4">
        <f t="shared" si="57"/>
        <v>1.1003356216662485</v>
      </c>
      <c r="HD30" s="4">
        <f t="shared" si="58"/>
        <v>1.1650612464701455</v>
      </c>
      <c r="HE30" s="1">
        <f t="shared" si="59"/>
        <v>10.154525879948523</v>
      </c>
      <c r="HF30" s="1">
        <f t="shared" si="60"/>
        <v>7.8891290118121287</v>
      </c>
      <c r="HH30" s="184">
        <v>0.4125462962962963</v>
      </c>
      <c r="HI30" s="464">
        <f t="shared" si="61"/>
        <v>45305.412546296298</v>
      </c>
      <c r="HJ30" s="141" t="s">
        <v>325</v>
      </c>
      <c r="HK30" s="141">
        <v>8.0000000000000002E-3</v>
      </c>
      <c r="HL30" s="141">
        <v>3.5000000000000003E-2</v>
      </c>
      <c r="HM30" s="141">
        <v>3.5000000000000003E-2</v>
      </c>
      <c r="HN30" s="249">
        <v>41.4</v>
      </c>
      <c r="HO30" s="249">
        <v>34.200469392124624</v>
      </c>
      <c r="HP30" s="141">
        <f t="shared" si="158"/>
        <v>977.15626834641773</v>
      </c>
      <c r="HQ30" s="141">
        <f t="shared" si="159"/>
        <v>7.8172501467713422</v>
      </c>
      <c r="HR30" s="4">
        <f t="shared" si="62"/>
        <v>0.95001303867012843</v>
      </c>
      <c r="HS30" s="4">
        <f t="shared" si="63"/>
        <v>1.0058961585919006</v>
      </c>
      <c r="HT30" s="1">
        <f t="shared" si="64"/>
        <v>8.76726318544147</v>
      </c>
      <c r="HU30" s="1">
        <f t="shared" si="65"/>
        <v>6.8113539881794418</v>
      </c>
      <c r="HW30">
        <v>8.5762611161868119</v>
      </c>
      <c r="HX30">
        <f t="shared" si="160"/>
        <v>10.154525879948523</v>
      </c>
      <c r="HY30">
        <f t="shared" si="161"/>
        <v>6.8113539881794418</v>
      </c>
      <c r="HZ30">
        <v>9.61851507127896</v>
      </c>
      <c r="IA30">
        <v>7.4726981049127739</v>
      </c>
      <c r="IB30">
        <f t="shared" si="162"/>
        <v>0.53601080866956252</v>
      </c>
      <c r="IC30">
        <f t="shared" si="163"/>
        <v>0.66134411673333204</v>
      </c>
      <c r="JU30" s="281">
        <v>0.53116898148148151</v>
      </c>
      <c r="JV30" s="464">
        <f t="shared" si="76"/>
        <v>45305.531168981484</v>
      </c>
      <c r="JW30" s="282" t="s">
        <v>327</v>
      </c>
      <c r="JX30" s="282">
        <v>4.0000000000000001E-3</v>
      </c>
      <c r="JY30" s="282">
        <v>3.2000000000000001E-2</v>
      </c>
      <c r="JZ30" s="282">
        <v>3.2000000000000001E-2</v>
      </c>
      <c r="KA30" s="282">
        <v>33.4</v>
      </c>
      <c r="KB30" s="282">
        <v>24.387420039133133</v>
      </c>
      <c r="KC30" s="282">
        <f t="shared" si="77"/>
        <v>762.10687622291039</v>
      </c>
      <c r="KD30" s="282">
        <f t="shared" si="78"/>
        <v>3.0484275048916416</v>
      </c>
      <c r="KE30" s="4">
        <f t="shared" si="79"/>
        <v>0.73901272845857979</v>
      </c>
      <c r="KF30" s="4">
        <f t="shared" si="80"/>
        <v>0.78669096900429469</v>
      </c>
      <c r="KG30" s="1">
        <f t="shared" si="81"/>
        <v>3.7874402333502215</v>
      </c>
      <c r="KH30" s="1">
        <f t="shared" si="82"/>
        <v>2.2617365358873469</v>
      </c>
      <c r="KJ30" s="281">
        <v>0.53116898148148151</v>
      </c>
      <c r="KK30" s="464">
        <f t="shared" si="83"/>
        <v>45305.531168981484</v>
      </c>
      <c r="KL30" s="282" t="s">
        <v>327</v>
      </c>
      <c r="KM30" s="282">
        <v>4.0000000000000001E-3</v>
      </c>
      <c r="KN30" s="282">
        <v>3.2000000000000001E-2</v>
      </c>
      <c r="KO30" s="282">
        <v>3.2000000000000001E-2</v>
      </c>
      <c r="KP30" s="282">
        <v>33.4</v>
      </c>
      <c r="KQ30" s="282">
        <v>29.268643113465039</v>
      </c>
      <c r="KR30" s="282">
        <f t="shared" si="84"/>
        <v>914.64509729578242</v>
      </c>
      <c r="KS30" s="282">
        <f t="shared" si="85"/>
        <v>3.6585803891831299</v>
      </c>
      <c r="KT30" s="4">
        <f t="shared" si="86"/>
        <v>0.88692857919591028</v>
      </c>
      <c r="KU30" s="4">
        <f t="shared" si="87"/>
        <v>0.9441497778537109</v>
      </c>
      <c r="KV30" s="1">
        <f t="shared" si="88"/>
        <v>4.5455089683790399</v>
      </c>
      <c r="KW30" s="1">
        <f t="shared" si="89"/>
        <v>2.7144306113294192</v>
      </c>
      <c r="KY30">
        <v>3.3776459515154054</v>
      </c>
      <c r="KZ30">
        <f t="shared" si="172"/>
        <v>4.5455089683790399</v>
      </c>
      <c r="LA30">
        <f t="shared" si="173"/>
        <v>2.2617365358873469</v>
      </c>
      <c r="LB30">
        <v>4.1964692124888368</v>
      </c>
      <c r="LC30">
        <v>2.5059953833823974</v>
      </c>
      <c r="LD30">
        <f t="shared" si="174"/>
        <v>0.3490397558902032</v>
      </c>
      <c r="LE30">
        <f t="shared" si="175"/>
        <v>0.24425884749505045</v>
      </c>
      <c r="LI30" s="187">
        <v>0.53116898148148151</v>
      </c>
      <c r="LJ30" s="464">
        <f t="shared" si="90"/>
        <v>45305.531168981484</v>
      </c>
      <c r="LK30" s="144" t="s">
        <v>328</v>
      </c>
      <c r="LL30" s="144">
        <v>8.9999999999999993E-3</v>
      </c>
      <c r="LM30" s="144">
        <v>6.3E-2</v>
      </c>
      <c r="LN30" s="144">
        <v>6.3E-2</v>
      </c>
      <c r="LO30" s="144">
        <v>80</v>
      </c>
      <c r="LP30" s="144">
        <v>64.966682151344514</v>
      </c>
      <c r="LQ30" s="144">
        <f t="shared" si="176"/>
        <v>1031.2171770054686</v>
      </c>
      <c r="LR30" s="144">
        <f t="shared" si="177"/>
        <v>9.2809545930492163</v>
      </c>
      <c r="LS30" s="4">
        <f t="shared" si="91"/>
        <v>1.015104408614758</v>
      </c>
      <c r="LT30" s="4">
        <f t="shared" si="92"/>
        <v>1.0478497121184598</v>
      </c>
      <c r="LU30" s="1">
        <f t="shared" si="93"/>
        <v>10.296059001663973</v>
      </c>
      <c r="LV30" s="1">
        <f t="shared" si="94"/>
        <v>8.2331048809307568</v>
      </c>
      <c r="LX30" s="187">
        <v>0.53116898148148151</v>
      </c>
      <c r="LY30" s="464">
        <f t="shared" si="95"/>
        <v>45305.531168981484</v>
      </c>
      <c r="LZ30" s="144" t="s">
        <v>328</v>
      </c>
      <c r="MA30" s="144">
        <v>8.9999999999999993E-3</v>
      </c>
      <c r="MB30" s="144">
        <v>6.3E-2</v>
      </c>
      <c r="MC30" s="144">
        <v>6.3E-2</v>
      </c>
      <c r="MD30" s="229">
        <v>80</v>
      </c>
      <c r="ME30" s="144">
        <v>74.122290469746986</v>
      </c>
      <c r="MF30" s="144">
        <f t="shared" si="178"/>
        <v>1176.544293170587</v>
      </c>
      <c r="MG30" s="144">
        <f t="shared" si="179"/>
        <v>10.588898638535282</v>
      </c>
      <c r="MH30" s="4">
        <f t="shared" si="96"/>
        <v>1.1581607885897967</v>
      </c>
      <c r="MI30" s="4">
        <f t="shared" si="97"/>
        <v>1.1955208140281772</v>
      </c>
      <c r="MJ30" s="1">
        <f t="shared" si="98"/>
        <v>11.747059427125079</v>
      </c>
      <c r="MK30" s="1">
        <f t="shared" si="99"/>
        <v>9.3933778245071053</v>
      </c>
      <c r="MM30">
        <v>9.995653795878809</v>
      </c>
      <c r="MN30">
        <f t="shared" si="180"/>
        <v>11.747059427125079</v>
      </c>
      <c r="MO30">
        <f t="shared" si="181"/>
        <v>8.2331048809307568</v>
      </c>
      <c r="MP30">
        <v>11.088928429803055</v>
      </c>
      <c r="MQ30">
        <v>8.8671122382795886</v>
      </c>
      <c r="MR30">
        <f t="shared" si="182"/>
        <v>0.65813099732202396</v>
      </c>
      <c r="MS30">
        <f t="shared" si="183"/>
        <v>0.63400735734883185</v>
      </c>
      <c r="MW30" s="188">
        <v>0.54878472222222219</v>
      </c>
      <c r="MX30" s="464">
        <f t="shared" si="100"/>
        <v>45305.548784722225</v>
      </c>
      <c r="MY30" s="145" t="s">
        <v>329</v>
      </c>
      <c r="MZ30" s="145">
        <v>4.0000000000000001E-3</v>
      </c>
      <c r="NA30" s="145">
        <v>1.9E-2</v>
      </c>
      <c r="NB30" s="145">
        <v>1.9E-2</v>
      </c>
      <c r="NC30" s="145">
        <v>20.6</v>
      </c>
      <c r="ND30" s="145">
        <v>15.356805593466959</v>
      </c>
      <c r="NE30" s="145">
        <f t="shared" si="101"/>
        <v>808.25292597194516</v>
      </c>
      <c r="NF30" s="145">
        <f t="shared" si="184"/>
        <v>3.2330117038877808</v>
      </c>
      <c r="NG30" s="4">
        <f t="shared" si="102"/>
        <v>0.767840279673348</v>
      </c>
      <c r="NH30" s="4">
        <f t="shared" si="103"/>
        <v>0.85315586630372009</v>
      </c>
      <c r="NI30" s="1">
        <f t="shared" si="104"/>
        <v>4.0008519835611285</v>
      </c>
      <c r="NJ30" s="1">
        <f t="shared" si="105"/>
        <v>2.3798558375840608</v>
      </c>
      <c r="NL30" s="188">
        <v>0.54878472222222219</v>
      </c>
      <c r="NM30" s="464">
        <f t="shared" si="106"/>
        <v>45305.548784722225</v>
      </c>
      <c r="NN30" s="145" t="s">
        <v>329</v>
      </c>
      <c r="NO30" s="145">
        <v>4.0000000000000001E-3</v>
      </c>
      <c r="NP30" s="145">
        <v>1.9E-2</v>
      </c>
      <c r="NQ30" s="145">
        <v>1.9E-2</v>
      </c>
      <c r="NR30" s="145">
        <v>20.6</v>
      </c>
      <c r="NS30" s="145">
        <v>18.069210972335132</v>
      </c>
      <c r="NT30" s="145">
        <f t="shared" si="107"/>
        <v>951.01110380711225</v>
      </c>
      <c r="NU30" s="145">
        <f t="shared" si="185"/>
        <v>3.8040444152284492</v>
      </c>
      <c r="NV30" s="4">
        <f t="shared" si="108"/>
        <v>0.90346054861675662</v>
      </c>
      <c r="NW30" s="4">
        <f t="shared" si="109"/>
        <v>1.0038450540186186</v>
      </c>
      <c r="NX30" s="1">
        <f t="shared" si="110"/>
        <v>4.7075049638452056</v>
      </c>
      <c r="NY30" s="1">
        <f t="shared" si="111"/>
        <v>2.8001993612098306</v>
      </c>
      <c r="OA30">
        <v>3.5085789650787196</v>
      </c>
      <c r="OB30">
        <f t="shared" si="186"/>
        <v>4.7075049638452056</v>
      </c>
      <c r="OC30">
        <f t="shared" si="187"/>
        <v>2.3798558375840608</v>
      </c>
      <c r="OD30">
        <v>4.3418664692849154</v>
      </c>
      <c r="OE30">
        <v>2.5827039604051683</v>
      </c>
      <c r="OF30">
        <f t="shared" si="188"/>
        <v>0.36563849456029018</v>
      </c>
      <c r="OG30">
        <f t="shared" si="189"/>
        <v>0.20284812282110742</v>
      </c>
      <c r="OK30" s="189">
        <v>0.58649305555555553</v>
      </c>
      <c r="OL30" s="464">
        <f t="shared" si="112"/>
        <v>45305.586493055554</v>
      </c>
      <c r="OM30" s="139" t="s">
        <v>330</v>
      </c>
      <c r="ON30" s="139">
        <v>1.7000000000000001E-2</v>
      </c>
      <c r="OO30" s="139">
        <v>1.7000000000000001E-2</v>
      </c>
      <c r="OP30" s="139">
        <v>1.7000000000000001E-2</v>
      </c>
      <c r="OQ30" s="139">
        <v>5.5</v>
      </c>
      <c r="OR30" s="139">
        <v>4.3043448626882768</v>
      </c>
      <c r="OS30" s="139">
        <f t="shared" si="190"/>
        <v>253.19675662872214</v>
      </c>
      <c r="OT30" s="139">
        <f t="shared" si="191"/>
        <v>4.3043448626882768</v>
      </c>
      <c r="OU30" s="139">
        <f t="shared" si="113"/>
        <v>0.23913027014934871</v>
      </c>
      <c r="OV30" s="139">
        <f t="shared" si="114"/>
        <v>0.2690215539180173</v>
      </c>
      <c r="OW30" s="1">
        <f t="shared" si="115"/>
        <v>4.5434751328376253</v>
      </c>
      <c r="OX30" s="1">
        <f t="shared" si="116"/>
        <v>4.0353233087702591</v>
      </c>
      <c r="OZ30" s="189">
        <v>0.58649305555555553</v>
      </c>
      <c r="PA30" s="464">
        <f t="shared" si="117"/>
        <v>45305.586493055554</v>
      </c>
      <c r="PB30" s="139" t="s">
        <v>330</v>
      </c>
      <c r="PC30" s="139">
        <v>1.7000000000000001E-2</v>
      </c>
      <c r="PD30" s="139">
        <v>1.7000000000000001E-2</v>
      </c>
      <c r="PE30" s="139">
        <v>1.7000000000000001E-2</v>
      </c>
      <c r="PF30" s="139">
        <v>5.5</v>
      </c>
      <c r="PG30" s="139">
        <v>4.9559236172715044</v>
      </c>
      <c r="PH30" s="139">
        <f t="shared" si="192"/>
        <v>291.52491866302967</v>
      </c>
      <c r="PI30" s="139">
        <f t="shared" si="193"/>
        <v>4.9559236172715044</v>
      </c>
      <c r="PJ30" s="139">
        <f t="shared" si="118"/>
        <v>0.27532908984841686</v>
      </c>
      <c r="PK30" s="139">
        <f t="shared" si="119"/>
        <v>0.30974522607946903</v>
      </c>
      <c r="PL30" s="1">
        <f t="shared" si="120"/>
        <v>5.2312527071199213</v>
      </c>
      <c r="PM30" s="1">
        <f t="shared" si="121"/>
        <v>4.6461783911920351</v>
      </c>
      <c r="PO30">
        <v>4.6126881236998321</v>
      </c>
      <c r="PP30">
        <f t="shared" si="194"/>
        <v>5.2312527071199213</v>
      </c>
      <c r="PQ30">
        <f t="shared" si="195"/>
        <v>4.0353233087702591</v>
      </c>
      <c r="PR30">
        <v>4.8689485750164891</v>
      </c>
      <c r="PS30">
        <v>4.3243951159685929</v>
      </c>
      <c r="PT30">
        <f t="shared" si="196"/>
        <v>0.36230413210343215</v>
      </c>
      <c r="PU30">
        <f t="shared" si="197"/>
        <v>0.28907180719833381</v>
      </c>
    </row>
    <row r="31" spans="1:443" x14ac:dyDescent="0.25">
      <c r="A31" s="233">
        <v>0.35490740740740739</v>
      </c>
      <c r="B31" s="464">
        <f t="shared" si="0"/>
        <v>45305.354907407411</v>
      </c>
      <c r="C31" s="234" t="s">
        <v>311</v>
      </c>
      <c r="D31" s="234">
        <v>1.6E-2</v>
      </c>
      <c r="E31" s="234">
        <v>0.06</v>
      </c>
      <c r="F31" s="234">
        <v>0.06</v>
      </c>
      <c r="G31" s="252">
        <v>176.3</v>
      </c>
      <c r="H31" s="254">
        <v>172.12098605524426</v>
      </c>
      <c r="I31" s="234">
        <f t="shared" si="1"/>
        <v>2868.6831009207376</v>
      </c>
      <c r="J31" s="234">
        <f t="shared" si="2"/>
        <v>45.898929614731806</v>
      </c>
      <c r="K31" s="4">
        <f t="shared" si="3"/>
        <v>2.8216555091023654</v>
      </c>
      <c r="L31" s="4">
        <f t="shared" si="4"/>
        <v>2.9173048483939708</v>
      </c>
      <c r="M31" s="1">
        <f t="shared" si="5"/>
        <v>48.720585123834169</v>
      </c>
      <c r="N31" s="1">
        <f t="shared" si="6"/>
        <v>42.981624766337838</v>
      </c>
      <c r="P31" s="233">
        <v>0.35490740740740739</v>
      </c>
      <c r="Q31" s="464">
        <f t="shared" si="7"/>
        <v>45305.354907407411</v>
      </c>
      <c r="R31" s="234" t="s">
        <v>311</v>
      </c>
      <c r="S31" s="234">
        <v>1.6E-2</v>
      </c>
      <c r="T31" s="234">
        <v>0.06</v>
      </c>
      <c r="U31" s="234">
        <v>0.06</v>
      </c>
      <c r="V31" s="252">
        <v>176.3</v>
      </c>
      <c r="W31" s="254">
        <v>155.08204339638451</v>
      </c>
      <c r="X31" s="234">
        <f t="shared" si="8"/>
        <v>2584.7007232730753</v>
      </c>
      <c r="Y31" s="234">
        <f t="shared" si="9"/>
        <v>41.355211572369207</v>
      </c>
      <c r="Z31" s="4">
        <f t="shared" si="10"/>
        <v>2.5423285802685989</v>
      </c>
      <c r="AA31" s="4">
        <f t="shared" si="11"/>
        <v>2.6285092101082124</v>
      </c>
      <c r="AB31" s="1">
        <f t="shared" si="12"/>
        <v>43.897540152637802</v>
      </c>
      <c r="AC31" s="1">
        <f t="shared" si="13"/>
        <v>38.726702362260994</v>
      </c>
      <c r="AE31">
        <v>44.178082411881505</v>
      </c>
      <c r="AF31">
        <f t="shared" si="14"/>
        <v>48.720585123834169</v>
      </c>
      <c r="AG31">
        <f t="shared" si="15"/>
        <v>38.726702362260994</v>
      </c>
      <c r="AH31">
        <v>46.893948133923402</v>
      </c>
      <c r="AI31">
        <v>41.370153445024627</v>
      </c>
      <c r="AJ31">
        <f t="shared" si="122"/>
        <v>1.8266369899107673</v>
      </c>
      <c r="AK31">
        <f t="shared" si="123"/>
        <v>2.6434510827636331</v>
      </c>
      <c r="AO31" s="261">
        <v>0.36431712962962964</v>
      </c>
      <c r="AP31" s="464">
        <f t="shared" si="16"/>
        <v>45305.364317129628</v>
      </c>
      <c r="AQ31" s="236" t="s">
        <v>321</v>
      </c>
      <c r="AR31" s="236">
        <v>4.0000000000000001E-3</v>
      </c>
      <c r="AS31" s="236">
        <v>0.05</v>
      </c>
      <c r="AT31" s="236">
        <v>0.05</v>
      </c>
      <c r="AU31" s="241">
        <v>197.2</v>
      </c>
      <c r="AV31" s="241">
        <v>196.35691048199956</v>
      </c>
      <c r="AW31" s="236">
        <f t="shared" si="17"/>
        <v>3927.1382096399911</v>
      </c>
      <c r="AX31" s="236">
        <f t="shared" si="18"/>
        <v>15.708552838559966</v>
      </c>
      <c r="AY31" s="4">
        <f t="shared" si="19"/>
        <v>3.8501354996470503</v>
      </c>
      <c r="AZ31" s="4">
        <f t="shared" si="20"/>
        <v>4.0072838873877457</v>
      </c>
      <c r="BA31" s="1">
        <f t="shared" si="124"/>
        <v>19.558688338207016</v>
      </c>
      <c r="BB31" s="1">
        <f t="shared" si="125"/>
        <v>11.701268951172221</v>
      </c>
      <c r="BD31" s="261">
        <v>0.36431712962962964</v>
      </c>
      <c r="BE31" s="464">
        <f t="shared" si="21"/>
        <v>45305.364317129628</v>
      </c>
      <c r="BF31" s="236" t="s">
        <v>321</v>
      </c>
      <c r="BG31" s="236">
        <v>4.0000000000000001E-3</v>
      </c>
      <c r="BH31" s="236">
        <v>0.05</v>
      </c>
      <c r="BI31" s="236">
        <v>0.05</v>
      </c>
      <c r="BJ31" s="241">
        <v>197.2</v>
      </c>
      <c r="BK31" s="241">
        <v>183.35192301716319</v>
      </c>
      <c r="BL31" s="236">
        <f t="shared" si="22"/>
        <v>3667.0384603432635</v>
      </c>
      <c r="BM31" s="236">
        <f t="shared" si="23"/>
        <v>14.668153841373055</v>
      </c>
      <c r="BN31" s="4">
        <f t="shared" si="24"/>
        <v>3.5951357454345723</v>
      </c>
      <c r="BO31" s="4">
        <f t="shared" si="25"/>
        <v>3.741875979942106</v>
      </c>
      <c r="BP31" s="1">
        <f t="shared" si="126"/>
        <v>18.263289586807627</v>
      </c>
      <c r="BQ31" s="1">
        <f t="shared" si="127"/>
        <v>10.926277861430949</v>
      </c>
      <c r="BS31">
        <v>15.238445835536341</v>
      </c>
      <c r="BT31">
        <f t="shared" si="128"/>
        <v>19.558688338207016</v>
      </c>
      <c r="BU31">
        <f t="shared" si="129"/>
        <v>10.926277861430949</v>
      </c>
      <c r="BV31">
        <v>18.973359030520736</v>
      </c>
      <c r="BW31">
        <v>11.351087204021969</v>
      </c>
      <c r="BX31">
        <f t="shared" si="130"/>
        <v>0.58532930768627978</v>
      </c>
      <c r="BY31">
        <f t="shared" si="131"/>
        <v>0.42480934259102021</v>
      </c>
      <c r="CC31" s="906">
        <v>0.3825810185185185</v>
      </c>
      <c r="CD31" s="901">
        <f t="shared" si="26"/>
        <v>45305.382581018515</v>
      </c>
      <c r="CE31" s="907" t="s">
        <v>322</v>
      </c>
      <c r="CF31" s="907">
        <v>7.0000000000000001E-3</v>
      </c>
      <c r="CG31" s="907">
        <v>2.1999999999999999E-2</v>
      </c>
      <c r="CH31" s="907">
        <v>2.1999999999999999E-2</v>
      </c>
      <c r="CI31" s="902">
        <v>57</v>
      </c>
      <c r="CJ31" s="902">
        <v>50.374640915055522</v>
      </c>
      <c r="CK31" s="907">
        <f t="shared" si="132"/>
        <v>2289.7564052297967</v>
      </c>
      <c r="CL31" s="237">
        <f t="shared" si="133"/>
        <v>16.028294836608577</v>
      </c>
      <c r="CM31" s="4">
        <f t="shared" si="27"/>
        <v>2.1902017789154575</v>
      </c>
      <c r="CN31" s="4">
        <f t="shared" si="28"/>
        <v>2.3987924245264534</v>
      </c>
      <c r="CO31" s="1">
        <f t="shared" si="29"/>
        <v>18.218496615524035</v>
      </c>
      <c r="CP31" s="1">
        <f t="shared" si="30"/>
        <v>13.629502412082124</v>
      </c>
      <c r="CR31" s="906">
        <v>0.3825810185185185</v>
      </c>
      <c r="CS31" s="901">
        <f t="shared" si="31"/>
        <v>45305.382581018515</v>
      </c>
      <c r="CT31" s="907" t="s">
        <v>322</v>
      </c>
      <c r="CU31" s="907">
        <v>7.0000000000000001E-3</v>
      </c>
      <c r="CV31" s="907">
        <v>2.1999999999999999E-2</v>
      </c>
      <c r="CW31" s="907">
        <v>2.1999999999999999E-2</v>
      </c>
      <c r="CX31" s="902">
        <v>57</v>
      </c>
      <c r="CY31" s="902">
        <v>40.51557001076057</v>
      </c>
      <c r="CZ31" s="907">
        <f t="shared" si="134"/>
        <v>1841.6168186709351</v>
      </c>
      <c r="DA31" s="237">
        <f t="shared" si="135"/>
        <v>12.891317730696546</v>
      </c>
      <c r="DB31" s="4">
        <f t="shared" si="32"/>
        <v>1.7615465222069813</v>
      </c>
      <c r="DC31" s="4">
        <f t="shared" si="33"/>
        <v>1.9293128576552654</v>
      </c>
      <c r="DD31" s="1">
        <f t="shared" si="34"/>
        <v>14.652864252903527</v>
      </c>
      <c r="DE31" s="1">
        <f t="shared" si="35"/>
        <v>10.96200487304128</v>
      </c>
      <c r="DG31">
        <v>14.484344023130449</v>
      </c>
      <c r="DH31">
        <f t="shared" si="136"/>
        <v>18.218496615524035</v>
      </c>
      <c r="DI31">
        <f t="shared" si="137"/>
        <v>10.96200487304128</v>
      </c>
      <c r="DJ31">
        <v>16.463571156725912</v>
      </c>
      <c r="DK31">
        <v>12.316619067287796</v>
      </c>
      <c r="DL31">
        <f t="shared" si="138"/>
        <v>1.7549254587981231</v>
      </c>
      <c r="DM31">
        <f t="shared" si="139"/>
        <v>1.3546141942465155</v>
      </c>
      <c r="DQ31" s="908">
        <v>0.39942129629629625</v>
      </c>
      <c r="DR31" s="904">
        <f t="shared" si="36"/>
        <v>45305.399421296293</v>
      </c>
      <c r="DS31" s="909" t="s">
        <v>323</v>
      </c>
      <c r="DT31" s="909">
        <v>6.0000000000000001E-3</v>
      </c>
      <c r="DU31" s="909">
        <v>2.5999999999999999E-2</v>
      </c>
      <c r="DV31" s="909">
        <v>2.5999999999999999E-2</v>
      </c>
      <c r="DW31" s="905">
        <v>61</v>
      </c>
      <c r="DX31" s="905">
        <v>60.37635008537513</v>
      </c>
      <c r="DY31" s="909">
        <f t="shared" si="140"/>
        <v>2322.1673109759668</v>
      </c>
      <c r="DZ31" s="238">
        <f t="shared" si="141"/>
        <v>13.933003865855801</v>
      </c>
      <c r="EA31" s="4">
        <f t="shared" si="37"/>
        <v>2.2361611142731532</v>
      </c>
      <c r="EB31" s="4">
        <f t="shared" si="38"/>
        <v>2.4150540034150052</v>
      </c>
      <c r="EC31" s="1">
        <f t="shared" si="39"/>
        <v>16.169164980128954</v>
      </c>
      <c r="ED31" s="1">
        <f t="shared" si="40"/>
        <v>11.517949862440796</v>
      </c>
      <c r="EF31" s="908">
        <v>0.39942129629629625</v>
      </c>
      <c r="EG31" s="904">
        <f t="shared" si="41"/>
        <v>45305.399421296293</v>
      </c>
      <c r="EH31" s="909" t="s">
        <v>323</v>
      </c>
      <c r="EI31" s="909">
        <v>6.0000000000000001E-3</v>
      </c>
      <c r="EJ31" s="909">
        <v>2.5999999999999999E-2</v>
      </c>
      <c r="EK31" s="909">
        <v>2.5999999999999999E-2</v>
      </c>
      <c r="EL31" s="905">
        <v>61</v>
      </c>
      <c r="EM31" s="905">
        <v>60.248988776303406</v>
      </c>
      <c r="EN31" s="909">
        <f t="shared" si="142"/>
        <v>2317.2687990885925</v>
      </c>
      <c r="EO31" s="238">
        <f t="shared" si="143"/>
        <v>13.903612794531554</v>
      </c>
      <c r="EP31" s="4">
        <f t="shared" si="42"/>
        <v>2.2314440287519779</v>
      </c>
      <c r="EQ31" s="4">
        <f t="shared" si="43"/>
        <v>2.4099595510521361</v>
      </c>
      <c r="ER31" s="1">
        <f t="shared" si="44"/>
        <v>16.135056823283531</v>
      </c>
      <c r="ES31" s="1">
        <f t="shared" si="45"/>
        <v>11.493653243479418</v>
      </c>
      <c r="EU31">
        <v>14.074779093355357</v>
      </c>
      <c r="EV31">
        <f t="shared" si="144"/>
        <v>16.169164980128954</v>
      </c>
      <c r="EW31">
        <f t="shared" si="145"/>
        <v>11.493653243479418</v>
      </c>
      <c r="EX31">
        <v>16.333694256486464</v>
      </c>
      <c r="EY31">
        <v>11.635150717173762</v>
      </c>
      <c r="EZ31">
        <f t="shared" si="146"/>
        <v>-0.16452927635750925</v>
      </c>
      <c r="FA31">
        <f t="shared" si="147"/>
        <v>0.14149747369434351</v>
      </c>
      <c r="FE31" s="240">
        <v>0.40618055555555554</v>
      </c>
      <c r="FF31" s="464">
        <f t="shared" si="46"/>
        <v>45305.406180555554</v>
      </c>
      <c r="FG31" s="239" t="s">
        <v>324</v>
      </c>
      <c r="FH31" s="239">
        <v>6.0000000000000001E-3</v>
      </c>
      <c r="FI31" s="239">
        <v>2.1000000000000001E-2</v>
      </c>
      <c r="FJ31" s="239">
        <v>2.1000000000000001E-2</v>
      </c>
      <c r="FK31" s="247">
        <v>72.8</v>
      </c>
      <c r="FL31" s="247">
        <v>72.622662858915206</v>
      </c>
      <c r="FM31" s="239">
        <f t="shared" si="148"/>
        <v>3458.2220409007236</v>
      </c>
      <c r="FN31" s="239">
        <f t="shared" si="149"/>
        <v>20.749332245404343</v>
      </c>
      <c r="FO31" s="4">
        <f t="shared" si="47"/>
        <v>3.301030129950691</v>
      </c>
      <c r="FP31" s="4">
        <f t="shared" si="48"/>
        <v>3.6311331429457603</v>
      </c>
      <c r="FQ31" s="1">
        <f t="shared" si="49"/>
        <v>24.050362375355036</v>
      </c>
      <c r="FR31" s="1">
        <f t="shared" si="50"/>
        <v>17.118199102458583</v>
      </c>
      <c r="FT31" s="240">
        <v>0.40618055555555554</v>
      </c>
      <c r="FU31" s="464">
        <f t="shared" si="51"/>
        <v>45305.406180555554</v>
      </c>
      <c r="FV31" s="239" t="s">
        <v>324</v>
      </c>
      <c r="FW31" s="239">
        <v>6.0000000000000001E-3</v>
      </c>
      <c r="FX31" s="239">
        <v>2.1000000000000001E-2</v>
      </c>
      <c r="FY31" s="239">
        <v>2.1000000000000001E-2</v>
      </c>
      <c r="FZ31" s="247">
        <v>72.8</v>
      </c>
      <c r="GA31" s="247">
        <v>67.919017335295592</v>
      </c>
      <c r="GB31" s="239">
        <f t="shared" si="150"/>
        <v>3234.2389207283613</v>
      </c>
      <c r="GC31" s="239">
        <f t="shared" si="151"/>
        <v>19.405433524370167</v>
      </c>
      <c r="GD31" s="4">
        <f t="shared" si="52"/>
        <v>3.0872280606952542</v>
      </c>
      <c r="GE31" s="4">
        <f t="shared" si="53"/>
        <v>3.3959508667647795</v>
      </c>
      <c r="GF31" s="1">
        <f t="shared" si="54"/>
        <v>22.49266158506542</v>
      </c>
      <c r="GG31" s="1">
        <f t="shared" si="55"/>
        <v>16.009482657605389</v>
      </c>
      <c r="GI31">
        <v>20.345470095263156</v>
      </c>
      <c r="GJ31">
        <f t="shared" si="152"/>
        <v>24.050362375355036</v>
      </c>
      <c r="GK31">
        <f t="shared" si="153"/>
        <v>16.009482657605389</v>
      </c>
      <c r="GL31">
        <v>23.582249428600477</v>
      </c>
      <c r="GM31">
        <v>16.785012828592105</v>
      </c>
      <c r="GN31">
        <f t="shared" si="154"/>
        <v>0.46811294675455883</v>
      </c>
      <c r="GO31">
        <f t="shared" si="155"/>
        <v>0.77553017098671617</v>
      </c>
      <c r="GS31" s="184">
        <v>0.41650462962962959</v>
      </c>
      <c r="GT31" s="464">
        <f t="shared" si="56"/>
        <v>45305.416504629633</v>
      </c>
      <c r="GU31" s="141" t="s">
        <v>325</v>
      </c>
      <c r="GV31" s="141">
        <v>6.0000000000000001E-3</v>
      </c>
      <c r="GW31" s="141">
        <v>3.5000000000000003E-2</v>
      </c>
      <c r="GX31" s="141">
        <v>3.5000000000000003E-2</v>
      </c>
      <c r="GY31" s="249">
        <v>41.4</v>
      </c>
      <c r="GZ31" s="249">
        <v>39.612082379984948</v>
      </c>
      <c r="HA31" s="256">
        <f t="shared" si="156"/>
        <v>1131.7737822852841</v>
      </c>
      <c r="HB31" s="256">
        <f t="shared" si="157"/>
        <v>6.790642693711705</v>
      </c>
      <c r="HC31" s="4">
        <f t="shared" si="57"/>
        <v>1.1003356216662485</v>
      </c>
      <c r="HD31" s="4">
        <f t="shared" si="58"/>
        <v>1.1650612464701455</v>
      </c>
      <c r="HE31" s="1">
        <f t="shared" si="59"/>
        <v>7.8909783153779536</v>
      </c>
      <c r="HF31" s="1">
        <f t="shared" si="60"/>
        <v>5.6255814472415597</v>
      </c>
      <c r="HH31" s="184">
        <v>0.41650462962962959</v>
      </c>
      <c r="HI31" s="464">
        <f t="shared" si="61"/>
        <v>45305.416504629633</v>
      </c>
      <c r="HJ31" s="141" t="s">
        <v>325</v>
      </c>
      <c r="HK31" s="141">
        <v>6.0000000000000001E-3</v>
      </c>
      <c r="HL31" s="141">
        <v>3.5000000000000003E-2</v>
      </c>
      <c r="HM31" s="141">
        <v>3.5000000000000003E-2</v>
      </c>
      <c r="HN31" s="249">
        <v>41.4</v>
      </c>
      <c r="HO31" s="249">
        <v>34.200469392124624</v>
      </c>
      <c r="HP31" s="256">
        <f t="shared" si="158"/>
        <v>977.15626834641773</v>
      </c>
      <c r="HQ31" s="256">
        <f t="shared" si="159"/>
        <v>5.8629376100785064</v>
      </c>
      <c r="HR31" s="4">
        <f t="shared" si="62"/>
        <v>0.95001303867012843</v>
      </c>
      <c r="HS31" s="4">
        <f t="shared" si="63"/>
        <v>1.0058961585919006</v>
      </c>
      <c r="HT31" s="1">
        <f t="shared" si="64"/>
        <v>6.8129506487486351</v>
      </c>
      <c r="HU31" s="1">
        <f t="shared" si="65"/>
        <v>4.857041451486606</v>
      </c>
      <c r="HW31">
        <v>6.4321958371401093</v>
      </c>
      <c r="HX31">
        <f t="shared" si="160"/>
        <v>7.8909783153779536</v>
      </c>
      <c r="HY31">
        <f t="shared" si="161"/>
        <v>4.857041451486606</v>
      </c>
      <c r="HZ31">
        <v>7.4744497922322566</v>
      </c>
      <c r="IA31">
        <v>5.3286328258660713</v>
      </c>
      <c r="IB31">
        <f t="shared" si="162"/>
        <v>0.41652852314569699</v>
      </c>
      <c r="IC31">
        <f t="shared" si="163"/>
        <v>0.4715913743794653</v>
      </c>
      <c r="JU31" s="281">
        <v>0.53451388888888884</v>
      </c>
      <c r="JV31" s="464">
        <f t="shared" si="76"/>
        <v>45305.534513888888</v>
      </c>
      <c r="JW31" s="282" t="s">
        <v>327</v>
      </c>
      <c r="JX31" s="282">
        <v>4.0000000000000001E-3</v>
      </c>
      <c r="JY31" s="282">
        <v>3.2000000000000001E-2</v>
      </c>
      <c r="JZ31" s="282">
        <v>3.2000000000000001E-2</v>
      </c>
      <c r="KA31" s="282">
        <v>33.4</v>
      </c>
      <c r="KB31" s="282">
        <v>24.387420039133133</v>
      </c>
      <c r="KC31" s="282">
        <f t="shared" si="77"/>
        <v>762.10687622291039</v>
      </c>
      <c r="KD31" s="282">
        <f t="shared" si="78"/>
        <v>3.0484275048916416</v>
      </c>
      <c r="KE31" s="4">
        <f t="shared" si="79"/>
        <v>0.73901272845857979</v>
      </c>
      <c r="KF31" s="4">
        <f t="shared" si="80"/>
        <v>0.78669096900429469</v>
      </c>
      <c r="KG31" s="1">
        <f t="shared" si="81"/>
        <v>3.7874402333502215</v>
      </c>
      <c r="KH31" s="1">
        <f t="shared" si="82"/>
        <v>2.2617365358873469</v>
      </c>
      <c r="KJ31" s="281">
        <v>0.53451388888888884</v>
      </c>
      <c r="KK31" s="464">
        <f t="shared" si="83"/>
        <v>45305.534513888888</v>
      </c>
      <c r="KL31" s="282" t="s">
        <v>327</v>
      </c>
      <c r="KM31" s="282">
        <v>4.0000000000000001E-3</v>
      </c>
      <c r="KN31" s="282">
        <v>3.2000000000000001E-2</v>
      </c>
      <c r="KO31" s="282">
        <v>3.2000000000000001E-2</v>
      </c>
      <c r="KP31" s="282">
        <v>33.4</v>
      </c>
      <c r="KQ31" s="282">
        <v>29.268643113465039</v>
      </c>
      <c r="KR31" s="282">
        <f t="shared" si="84"/>
        <v>914.64509729578242</v>
      </c>
      <c r="KS31" s="282">
        <f t="shared" si="85"/>
        <v>3.6585803891831299</v>
      </c>
      <c r="KT31" s="4">
        <f t="shared" si="86"/>
        <v>0.88692857919591028</v>
      </c>
      <c r="KU31" s="4">
        <f t="shared" si="87"/>
        <v>0.9441497778537109</v>
      </c>
      <c r="KV31" s="1">
        <f t="shared" si="88"/>
        <v>4.5455089683790399</v>
      </c>
      <c r="KW31" s="1">
        <f t="shared" si="89"/>
        <v>2.7144306113294192</v>
      </c>
      <c r="KY31">
        <v>3.3776459515154054</v>
      </c>
      <c r="KZ31">
        <f t="shared" si="172"/>
        <v>4.5455089683790399</v>
      </c>
      <c r="LA31">
        <f t="shared" si="173"/>
        <v>2.2617365358873469</v>
      </c>
      <c r="LB31">
        <v>4.1964692124888368</v>
      </c>
      <c r="LC31">
        <v>2.5059953833823974</v>
      </c>
      <c r="LD31">
        <f t="shared" si="174"/>
        <v>0.3490397558902032</v>
      </c>
      <c r="LE31">
        <f t="shared" si="175"/>
        <v>0.24425884749505045</v>
      </c>
      <c r="LI31" s="187">
        <v>0.53451388888888884</v>
      </c>
      <c r="LJ31" s="464">
        <f t="shared" si="90"/>
        <v>45305.534513888888</v>
      </c>
      <c r="LK31" s="144" t="s">
        <v>328</v>
      </c>
      <c r="LL31" s="144">
        <v>8.9999999999999993E-3</v>
      </c>
      <c r="LM31" s="144">
        <v>6.3E-2</v>
      </c>
      <c r="LN31" s="144">
        <v>6.3E-2</v>
      </c>
      <c r="LO31" s="144">
        <v>80</v>
      </c>
      <c r="LP31" s="144">
        <v>64.966682151344514</v>
      </c>
      <c r="LQ31" s="144">
        <f t="shared" si="176"/>
        <v>1031.2171770054686</v>
      </c>
      <c r="LR31" s="144">
        <f t="shared" si="177"/>
        <v>9.2809545930492163</v>
      </c>
      <c r="LS31" s="4">
        <f t="shared" si="91"/>
        <v>1.015104408614758</v>
      </c>
      <c r="LT31" s="4">
        <f t="shared" si="92"/>
        <v>1.0478497121184598</v>
      </c>
      <c r="LU31" s="1">
        <f t="shared" si="93"/>
        <v>10.296059001663973</v>
      </c>
      <c r="LV31" s="1">
        <f t="shared" si="94"/>
        <v>8.2331048809307568</v>
      </c>
      <c r="LX31" s="187">
        <v>0.53451388888888884</v>
      </c>
      <c r="LY31" s="464">
        <f t="shared" si="95"/>
        <v>45305.534513888888</v>
      </c>
      <c r="LZ31" s="144" t="s">
        <v>328</v>
      </c>
      <c r="MA31" s="144">
        <v>8.9999999999999993E-3</v>
      </c>
      <c r="MB31" s="144">
        <v>6.3E-2</v>
      </c>
      <c r="MC31" s="144">
        <v>6.3E-2</v>
      </c>
      <c r="MD31" s="229">
        <v>80</v>
      </c>
      <c r="ME31" s="144">
        <v>74.122290469746986</v>
      </c>
      <c r="MF31" s="144">
        <f t="shared" si="178"/>
        <v>1176.544293170587</v>
      </c>
      <c r="MG31" s="144">
        <f t="shared" si="179"/>
        <v>10.588898638535282</v>
      </c>
      <c r="MH31" s="4">
        <f t="shared" si="96"/>
        <v>1.1581607885897967</v>
      </c>
      <c r="MI31" s="4">
        <f t="shared" si="97"/>
        <v>1.1955208140281772</v>
      </c>
      <c r="MJ31" s="1">
        <f t="shared" si="98"/>
        <v>11.747059427125079</v>
      </c>
      <c r="MK31" s="1">
        <f t="shared" si="99"/>
        <v>9.3933778245071053</v>
      </c>
      <c r="MM31">
        <v>9.995653795878809</v>
      </c>
      <c r="MN31">
        <f t="shared" si="180"/>
        <v>11.747059427125079</v>
      </c>
      <c r="MO31">
        <f t="shared" si="181"/>
        <v>8.2331048809307568</v>
      </c>
      <c r="MP31">
        <v>11.088928429803055</v>
      </c>
      <c r="MQ31">
        <v>8.8671122382795886</v>
      </c>
      <c r="MR31">
        <f t="shared" si="182"/>
        <v>0.65813099732202396</v>
      </c>
      <c r="MS31">
        <f t="shared" si="183"/>
        <v>0.63400735734883185</v>
      </c>
      <c r="MW31" s="188">
        <v>0.55091435185185189</v>
      </c>
      <c r="MX31" s="464">
        <f t="shared" si="100"/>
        <v>45305.55091435185</v>
      </c>
      <c r="MY31" s="145" t="s">
        <v>329</v>
      </c>
      <c r="MZ31" s="145">
        <v>2E-3</v>
      </c>
      <c r="NA31" s="145">
        <v>1.9E-2</v>
      </c>
      <c r="NB31" s="145">
        <v>1.9E-2</v>
      </c>
      <c r="NC31" s="145">
        <v>20.6</v>
      </c>
      <c r="ND31" s="145">
        <v>15.356805593466959</v>
      </c>
      <c r="NE31" s="145">
        <f t="shared" si="101"/>
        <v>808.25292597194516</v>
      </c>
      <c r="NF31" s="145">
        <f t="shared" si="184"/>
        <v>1.6165058519438904</v>
      </c>
      <c r="NG31" s="4">
        <f t="shared" si="102"/>
        <v>0.767840279673348</v>
      </c>
      <c r="NH31" s="4">
        <f t="shared" si="103"/>
        <v>0.85315586630372009</v>
      </c>
      <c r="NI31" s="1">
        <f t="shared" si="104"/>
        <v>2.3843461316172383</v>
      </c>
      <c r="NJ31" s="1">
        <f t="shared" si="105"/>
        <v>0.76334998564017031</v>
      </c>
      <c r="NL31" s="188">
        <v>0.55091435185185189</v>
      </c>
      <c r="NM31" s="464">
        <f t="shared" si="106"/>
        <v>45305.55091435185</v>
      </c>
      <c r="NN31" s="145" t="s">
        <v>329</v>
      </c>
      <c r="NO31" s="145">
        <v>2E-3</v>
      </c>
      <c r="NP31" s="145">
        <v>1.9E-2</v>
      </c>
      <c r="NQ31" s="145">
        <v>1.9E-2</v>
      </c>
      <c r="NR31" s="145">
        <v>20.6</v>
      </c>
      <c r="NS31" s="145">
        <v>18.069210972335132</v>
      </c>
      <c r="NT31" s="145">
        <f t="shared" si="107"/>
        <v>951.01110380711225</v>
      </c>
      <c r="NU31" s="145">
        <f t="shared" si="185"/>
        <v>1.9020222076142246</v>
      </c>
      <c r="NV31" s="4">
        <f t="shared" si="108"/>
        <v>0.90346054861675662</v>
      </c>
      <c r="NW31" s="4">
        <f t="shared" si="109"/>
        <v>1.0038450540186186</v>
      </c>
      <c r="NX31" s="1">
        <f t="shared" si="110"/>
        <v>2.8054827562309814</v>
      </c>
      <c r="NY31" s="1">
        <f t="shared" si="111"/>
        <v>0.89817715359560601</v>
      </c>
      <c r="OA31">
        <v>1.7542894825393598</v>
      </c>
      <c r="OB31">
        <f t="shared" si="186"/>
        <v>2.8054827562309814</v>
      </c>
      <c r="OC31">
        <f t="shared" si="187"/>
        <v>0.76334998564017031</v>
      </c>
      <c r="OD31">
        <v>2.5875769867455558</v>
      </c>
      <c r="OE31">
        <v>0.82841447786580868</v>
      </c>
      <c r="OF31">
        <f t="shared" si="188"/>
        <v>0.21790576948542562</v>
      </c>
      <c r="OG31">
        <f t="shared" si="189"/>
        <v>6.5064492225638371E-2</v>
      </c>
      <c r="OK31" s="189">
        <v>0.59028935185185183</v>
      </c>
      <c r="OL31" s="464">
        <f t="shared" si="112"/>
        <v>45305.590289351851</v>
      </c>
      <c r="OM31" s="139" t="s">
        <v>330</v>
      </c>
      <c r="ON31" s="139">
        <v>4.0000000000000001E-3</v>
      </c>
      <c r="OO31" s="139">
        <v>3.0000000000000001E-3</v>
      </c>
      <c r="OP31" s="139">
        <v>3.0000000000000001E-3</v>
      </c>
      <c r="OQ31" s="139">
        <v>5.5</v>
      </c>
      <c r="OR31" s="139">
        <v>4.3043448626882768</v>
      </c>
      <c r="OS31" s="139">
        <f t="shared" si="190"/>
        <v>1434.7816208960921</v>
      </c>
      <c r="OT31" s="139">
        <f t="shared" si="191"/>
        <v>5.7391264835843687</v>
      </c>
      <c r="OU31" s="139">
        <f t="shared" si="113"/>
        <v>1.0760862156720692</v>
      </c>
      <c r="OV31" s="139">
        <f t="shared" si="114"/>
        <v>2.1521724313441384</v>
      </c>
      <c r="OW31" s="1">
        <f t="shared" si="115"/>
        <v>6.8152126992564384</v>
      </c>
      <c r="OX31" s="1">
        <f t="shared" si="116"/>
        <v>3.5869540522402303</v>
      </c>
      <c r="OZ31" s="189">
        <v>0.59028935185185183</v>
      </c>
      <c r="PA31" s="464">
        <f t="shared" si="117"/>
        <v>45305.590289351851</v>
      </c>
      <c r="PB31" s="139" t="s">
        <v>330</v>
      </c>
      <c r="PC31" s="139">
        <v>4.0000000000000001E-3</v>
      </c>
      <c r="PD31" s="139">
        <v>3.0000000000000001E-3</v>
      </c>
      <c r="PE31" s="139">
        <v>3.0000000000000001E-3</v>
      </c>
      <c r="PF31" s="139">
        <v>5.5</v>
      </c>
      <c r="PG31" s="139">
        <v>4.9559236172715044</v>
      </c>
      <c r="PH31" s="139">
        <f t="shared" si="192"/>
        <v>1651.9745390905014</v>
      </c>
      <c r="PI31" s="139">
        <f t="shared" si="193"/>
        <v>6.6078981563620056</v>
      </c>
      <c r="PJ31" s="139">
        <f t="shared" si="118"/>
        <v>1.2389809043178761</v>
      </c>
      <c r="PK31" s="139">
        <f t="shared" si="119"/>
        <v>2.4779618086357522</v>
      </c>
      <c r="PL31" s="1">
        <f t="shared" si="120"/>
        <v>7.8468790606798819</v>
      </c>
      <c r="PM31" s="1">
        <f t="shared" si="121"/>
        <v>4.1299363477262538</v>
      </c>
      <c r="PO31">
        <v>6.1502508315997755</v>
      </c>
      <c r="PP31">
        <f t="shared" si="194"/>
        <v>7.8468790606798819</v>
      </c>
      <c r="PQ31">
        <f t="shared" si="195"/>
        <v>3.5869540522402303</v>
      </c>
      <c r="PR31">
        <v>7.3034228625247337</v>
      </c>
      <c r="PS31">
        <v>3.8439067697498595</v>
      </c>
      <c r="PT31">
        <f t="shared" si="196"/>
        <v>0.54345619815514823</v>
      </c>
      <c r="PU31">
        <f t="shared" si="197"/>
        <v>0.25695271750962911</v>
      </c>
    </row>
    <row r="32" spans="1:443" x14ac:dyDescent="0.25">
      <c r="A32" s="233">
        <v>0.35820601851851852</v>
      </c>
      <c r="B32" s="464">
        <f t="shared" si="0"/>
        <v>45305.358206018522</v>
      </c>
      <c r="C32" s="234" t="s">
        <v>311</v>
      </c>
      <c r="D32" s="234">
        <v>0.01</v>
      </c>
      <c r="E32" s="234">
        <v>0.06</v>
      </c>
      <c r="F32" s="234">
        <v>0.06</v>
      </c>
      <c r="G32" s="252">
        <v>176.3</v>
      </c>
      <c r="H32" s="254">
        <v>172.12098605524426</v>
      </c>
      <c r="I32" s="234">
        <f t="shared" si="1"/>
        <v>2868.6831009207376</v>
      </c>
      <c r="J32" s="234">
        <f t="shared" si="2"/>
        <v>28.686831009207378</v>
      </c>
      <c r="K32" s="4">
        <f t="shared" si="3"/>
        <v>2.8216555091023654</v>
      </c>
      <c r="L32" s="4">
        <f t="shared" si="4"/>
        <v>2.9173048483939708</v>
      </c>
      <c r="M32" s="1">
        <f t="shared" si="5"/>
        <v>31.508486518309745</v>
      </c>
      <c r="N32" s="1">
        <f t="shared" si="6"/>
        <v>25.769526160813406</v>
      </c>
      <c r="P32" s="233">
        <v>0.35820601851851852</v>
      </c>
      <c r="Q32" s="464">
        <f t="shared" si="7"/>
        <v>45305.358206018522</v>
      </c>
      <c r="R32" s="234" t="s">
        <v>311</v>
      </c>
      <c r="S32" s="234">
        <v>0.01</v>
      </c>
      <c r="T32" s="234">
        <v>0.06</v>
      </c>
      <c r="U32" s="234">
        <v>0.06</v>
      </c>
      <c r="V32" s="252">
        <v>176.3</v>
      </c>
      <c r="W32" s="254">
        <v>155.08204339638451</v>
      </c>
      <c r="X32" s="234">
        <f t="shared" si="8"/>
        <v>2584.7007232730753</v>
      </c>
      <c r="Y32" s="234">
        <f t="shared" si="9"/>
        <v>25.847007232730753</v>
      </c>
      <c r="Z32" s="4">
        <f t="shared" si="10"/>
        <v>2.5423285802685989</v>
      </c>
      <c r="AA32" s="4">
        <f t="shared" si="11"/>
        <v>2.6285092101082124</v>
      </c>
      <c r="AB32" s="1">
        <f t="shared" si="12"/>
        <v>28.389335812999352</v>
      </c>
      <c r="AC32" s="1">
        <f t="shared" si="13"/>
        <v>23.218498022622541</v>
      </c>
      <c r="AE32">
        <v>27.611301507425942</v>
      </c>
      <c r="AF32">
        <f t="shared" si="14"/>
        <v>31.508486518309745</v>
      </c>
      <c r="AG32">
        <f t="shared" si="15"/>
        <v>23.218498022622541</v>
      </c>
      <c r="AH32">
        <v>30.32716722946784</v>
      </c>
      <c r="AI32">
        <v>24.803372540569068</v>
      </c>
      <c r="AJ32">
        <f t="shared" si="122"/>
        <v>1.1813192888419053</v>
      </c>
      <c r="AK32">
        <f t="shared" si="123"/>
        <v>1.5848745179465276</v>
      </c>
      <c r="AO32" s="261">
        <v>0.36646990740740742</v>
      </c>
      <c r="AP32" s="464">
        <f t="shared" si="16"/>
        <v>45305.366469907407</v>
      </c>
      <c r="AQ32" s="236" t="s">
        <v>321</v>
      </c>
      <c r="AR32" s="236">
        <v>4.0000000000000001E-3</v>
      </c>
      <c r="AS32" s="236">
        <v>0.05</v>
      </c>
      <c r="AT32" s="236">
        <v>0.05</v>
      </c>
      <c r="AU32" s="241">
        <v>197.2</v>
      </c>
      <c r="AV32" s="241">
        <v>196.35691048199956</v>
      </c>
      <c r="AW32" s="236">
        <f t="shared" si="17"/>
        <v>3927.1382096399911</v>
      </c>
      <c r="AX32" s="236">
        <f t="shared" si="18"/>
        <v>15.708552838559966</v>
      </c>
      <c r="AY32" s="4">
        <f t="shared" si="19"/>
        <v>3.8501354996470503</v>
      </c>
      <c r="AZ32" s="4">
        <f t="shared" si="20"/>
        <v>4.0072838873877457</v>
      </c>
      <c r="BA32" s="1">
        <f t="shared" si="124"/>
        <v>19.558688338207016</v>
      </c>
      <c r="BB32" s="1">
        <f t="shared" si="125"/>
        <v>11.701268951172221</v>
      </c>
      <c r="BD32" s="261">
        <v>0.36646990740740742</v>
      </c>
      <c r="BE32" s="464">
        <f t="shared" si="21"/>
        <v>45305.366469907407</v>
      </c>
      <c r="BF32" s="236" t="s">
        <v>321</v>
      </c>
      <c r="BG32" s="236">
        <v>4.0000000000000001E-3</v>
      </c>
      <c r="BH32" s="236">
        <v>0.05</v>
      </c>
      <c r="BI32" s="236">
        <v>0.05</v>
      </c>
      <c r="BJ32" s="241">
        <v>197.2</v>
      </c>
      <c r="BK32" s="241">
        <v>183.35192301716319</v>
      </c>
      <c r="BL32" s="236">
        <f t="shared" si="22"/>
        <v>3667.0384603432635</v>
      </c>
      <c r="BM32" s="236">
        <f t="shared" si="23"/>
        <v>14.668153841373055</v>
      </c>
      <c r="BN32" s="4">
        <f t="shared" si="24"/>
        <v>3.5951357454345723</v>
      </c>
      <c r="BO32" s="4">
        <f t="shared" si="25"/>
        <v>3.741875979942106</v>
      </c>
      <c r="BP32" s="1">
        <f t="shared" si="126"/>
        <v>18.263289586807627</v>
      </c>
      <c r="BQ32" s="1">
        <f t="shared" si="127"/>
        <v>10.926277861430949</v>
      </c>
      <c r="BS32">
        <v>15.238445835536341</v>
      </c>
      <c r="BT32">
        <f t="shared" si="128"/>
        <v>19.558688338207016</v>
      </c>
      <c r="BU32">
        <f t="shared" si="129"/>
        <v>10.926277861430949</v>
      </c>
      <c r="BV32">
        <v>18.973359030520736</v>
      </c>
      <c r="BW32">
        <v>11.351087204021969</v>
      </c>
      <c r="BX32">
        <f t="shared" si="130"/>
        <v>0.58532930768627978</v>
      </c>
      <c r="BY32">
        <f t="shared" si="131"/>
        <v>0.42480934259102021</v>
      </c>
      <c r="CC32" s="906">
        <v>0.38594907407407408</v>
      </c>
      <c r="CD32" s="901">
        <f t="shared" si="26"/>
        <v>45305.385949074072</v>
      </c>
      <c r="CE32" s="907" t="s">
        <v>322</v>
      </c>
      <c r="CF32" s="907">
        <v>6.0000000000000001E-3</v>
      </c>
      <c r="CG32" s="907">
        <v>2.1999999999999999E-2</v>
      </c>
      <c r="CH32" s="907">
        <v>2.1999999999999999E-2</v>
      </c>
      <c r="CI32" s="902">
        <v>57</v>
      </c>
      <c r="CJ32" s="902">
        <v>50.374640915055522</v>
      </c>
      <c r="CK32" s="907">
        <f t="shared" si="132"/>
        <v>2289.7564052297967</v>
      </c>
      <c r="CL32" s="237">
        <f t="shared" si="133"/>
        <v>13.73853843137878</v>
      </c>
      <c r="CM32" s="4">
        <f t="shared" si="27"/>
        <v>2.1902017789154575</v>
      </c>
      <c r="CN32" s="4">
        <f t="shared" si="28"/>
        <v>2.3987924245264534</v>
      </c>
      <c r="CO32" s="1">
        <f t="shared" si="29"/>
        <v>15.928740210294237</v>
      </c>
      <c r="CP32" s="1">
        <f t="shared" si="30"/>
        <v>11.339746006852327</v>
      </c>
      <c r="CR32" s="906">
        <v>0.38594907407407408</v>
      </c>
      <c r="CS32" s="901">
        <f t="shared" si="31"/>
        <v>45305.385949074072</v>
      </c>
      <c r="CT32" s="907" t="s">
        <v>322</v>
      </c>
      <c r="CU32" s="907">
        <v>6.0000000000000001E-3</v>
      </c>
      <c r="CV32" s="907">
        <v>2.1999999999999999E-2</v>
      </c>
      <c r="CW32" s="907">
        <v>2.1999999999999999E-2</v>
      </c>
      <c r="CX32" s="902">
        <v>57</v>
      </c>
      <c r="CY32" s="902">
        <v>40.51557001076057</v>
      </c>
      <c r="CZ32" s="907">
        <f t="shared" si="134"/>
        <v>1841.6168186709351</v>
      </c>
      <c r="DA32" s="237">
        <f t="shared" si="135"/>
        <v>11.04970091202561</v>
      </c>
      <c r="DB32" s="4">
        <f t="shared" si="32"/>
        <v>1.7615465222069813</v>
      </c>
      <c r="DC32" s="4">
        <f t="shared" si="33"/>
        <v>1.9293128576552654</v>
      </c>
      <c r="DD32" s="1">
        <f t="shared" si="34"/>
        <v>12.811247434232591</v>
      </c>
      <c r="DE32" s="1">
        <f t="shared" si="35"/>
        <v>9.1203880543703448</v>
      </c>
      <c r="DG32">
        <v>12.415152019826099</v>
      </c>
      <c r="DH32">
        <f t="shared" si="136"/>
        <v>15.928740210294237</v>
      </c>
      <c r="DI32">
        <f t="shared" si="137"/>
        <v>9.1203880543703448</v>
      </c>
      <c r="DJ32">
        <v>14.394379153421564</v>
      </c>
      <c r="DK32">
        <v>10.247427063983446</v>
      </c>
      <c r="DL32">
        <f t="shared" si="138"/>
        <v>1.5343610568726724</v>
      </c>
      <c r="DM32">
        <f t="shared" si="139"/>
        <v>1.1270390096131013</v>
      </c>
      <c r="DQ32" s="908">
        <v>0.40288194444444447</v>
      </c>
      <c r="DR32" s="904">
        <f t="shared" si="36"/>
        <v>45305.402881944443</v>
      </c>
      <c r="DS32" s="909" t="s">
        <v>323</v>
      </c>
      <c r="DT32" s="909">
        <v>3.0000000000000001E-3</v>
      </c>
      <c r="DU32" s="909">
        <v>2.5999999999999999E-2</v>
      </c>
      <c r="DV32" s="909">
        <v>2.5999999999999999E-2</v>
      </c>
      <c r="DW32" s="905">
        <v>61</v>
      </c>
      <c r="DX32" s="905">
        <v>60.37635008537513</v>
      </c>
      <c r="DY32" s="909">
        <f t="shared" si="140"/>
        <v>2322.1673109759668</v>
      </c>
      <c r="DZ32" s="238">
        <f t="shared" si="141"/>
        <v>6.9665019329279003</v>
      </c>
      <c r="EA32" s="4">
        <f t="shared" si="37"/>
        <v>2.2361611142731532</v>
      </c>
      <c r="EB32" s="4">
        <f t="shared" si="38"/>
        <v>2.4150540034150052</v>
      </c>
      <c r="EC32" s="1">
        <f t="shared" si="39"/>
        <v>9.2026630472010531</v>
      </c>
      <c r="ED32" s="1">
        <f t="shared" si="40"/>
        <v>4.5514479295128947</v>
      </c>
      <c r="EF32" s="908">
        <v>0.40288194444444447</v>
      </c>
      <c r="EG32" s="904">
        <f t="shared" si="41"/>
        <v>45305.402881944443</v>
      </c>
      <c r="EH32" s="909" t="s">
        <v>323</v>
      </c>
      <c r="EI32" s="909">
        <v>3.0000000000000001E-3</v>
      </c>
      <c r="EJ32" s="909">
        <v>2.5999999999999999E-2</v>
      </c>
      <c r="EK32" s="909">
        <v>2.5999999999999999E-2</v>
      </c>
      <c r="EL32" s="905">
        <v>61</v>
      </c>
      <c r="EM32" s="905">
        <v>60.248988776303406</v>
      </c>
      <c r="EN32" s="909">
        <f t="shared" si="142"/>
        <v>2317.2687990885925</v>
      </c>
      <c r="EO32" s="238">
        <f t="shared" si="143"/>
        <v>6.9518063972657771</v>
      </c>
      <c r="EP32" s="4">
        <f t="shared" si="42"/>
        <v>2.2314440287519779</v>
      </c>
      <c r="EQ32" s="4">
        <f t="shared" si="43"/>
        <v>2.4099595510521361</v>
      </c>
      <c r="ER32" s="1">
        <f t="shared" si="44"/>
        <v>9.1832504260177554</v>
      </c>
      <c r="ES32" s="1">
        <f t="shared" si="45"/>
        <v>4.541846846213641</v>
      </c>
      <c r="EU32">
        <v>7.0373895466776784</v>
      </c>
      <c r="EV32">
        <f t="shared" si="144"/>
        <v>9.2026630472010531</v>
      </c>
      <c r="EW32">
        <f t="shared" si="145"/>
        <v>4.541846846213641</v>
      </c>
      <c r="EX32">
        <v>9.2963047098087852</v>
      </c>
      <c r="EY32">
        <v>4.5977611704960832</v>
      </c>
      <c r="EZ32">
        <f t="shared" si="146"/>
        <v>-9.3641662607732101E-2</v>
      </c>
      <c r="FA32">
        <f t="shared" si="147"/>
        <v>5.5914324282442252E-2</v>
      </c>
      <c r="FE32" s="240">
        <v>0.40972222222222227</v>
      </c>
      <c r="FF32" s="464">
        <f t="shared" si="46"/>
        <v>45305.409722222219</v>
      </c>
      <c r="FG32" s="239" t="s">
        <v>324</v>
      </c>
      <c r="FH32" s="239">
        <v>5.0000000000000001E-3</v>
      </c>
      <c r="FI32" s="239">
        <v>2.1000000000000001E-2</v>
      </c>
      <c r="FJ32" s="239">
        <v>2.1000000000000001E-2</v>
      </c>
      <c r="FK32" s="247">
        <v>72.8</v>
      </c>
      <c r="FL32" s="247">
        <v>72.622662858915206</v>
      </c>
      <c r="FM32" s="239">
        <f t="shared" si="148"/>
        <v>3458.2220409007236</v>
      </c>
      <c r="FN32" s="239">
        <f t="shared" si="149"/>
        <v>17.291110204503617</v>
      </c>
      <c r="FO32" s="4">
        <f t="shared" si="47"/>
        <v>3.301030129950691</v>
      </c>
      <c r="FP32" s="4">
        <f t="shared" si="48"/>
        <v>3.6311331429457603</v>
      </c>
      <c r="FQ32" s="1">
        <f t="shared" si="49"/>
        <v>20.592140334454307</v>
      </c>
      <c r="FR32" s="1">
        <f t="shared" si="50"/>
        <v>13.659977061557857</v>
      </c>
      <c r="FT32" s="240">
        <v>0.40972222222222227</v>
      </c>
      <c r="FU32" s="464">
        <f t="shared" si="51"/>
        <v>45305.409722222219</v>
      </c>
      <c r="FV32" s="239" t="s">
        <v>324</v>
      </c>
      <c r="FW32" s="239">
        <v>5.0000000000000001E-3</v>
      </c>
      <c r="FX32" s="239">
        <v>2.1000000000000001E-2</v>
      </c>
      <c r="FY32" s="239">
        <v>2.1000000000000001E-2</v>
      </c>
      <c r="FZ32" s="247">
        <v>72.8</v>
      </c>
      <c r="GA32" s="247">
        <v>67.919017335295592</v>
      </c>
      <c r="GB32" s="239">
        <f t="shared" si="150"/>
        <v>3234.2389207283613</v>
      </c>
      <c r="GC32" s="239">
        <f t="shared" si="151"/>
        <v>16.171194603641808</v>
      </c>
      <c r="GD32" s="4">
        <f t="shared" si="52"/>
        <v>3.0872280606952542</v>
      </c>
      <c r="GE32" s="4">
        <f t="shared" si="53"/>
        <v>3.3959508667647795</v>
      </c>
      <c r="GF32" s="1">
        <f t="shared" si="54"/>
        <v>19.258422664337061</v>
      </c>
      <c r="GG32" s="1">
        <f t="shared" si="55"/>
        <v>12.775243736877028</v>
      </c>
      <c r="GI32">
        <v>16.954558412719297</v>
      </c>
      <c r="GJ32">
        <f t="shared" si="152"/>
        <v>20.592140334454307</v>
      </c>
      <c r="GK32">
        <f t="shared" si="153"/>
        <v>12.775243736877028</v>
      </c>
      <c r="GL32">
        <v>20.191337746056618</v>
      </c>
      <c r="GM32">
        <v>13.394101146048245</v>
      </c>
      <c r="GN32">
        <f t="shared" si="154"/>
        <v>0.40080258839768845</v>
      </c>
      <c r="GO32">
        <f t="shared" si="155"/>
        <v>0.61885740917121623</v>
      </c>
      <c r="GS32" s="184">
        <v>0.42010416666666667</v>
      </c>
      <c r="GT32" s="464">
        <f t="shared" si="56"/>
        <v>45305.420104166667</v>
      </c>
      <c r="GU32" s="141" t="s">
        <v>325</v>
      </c>
      <c r="GV32" s="141">
        <v>7.0000000000000001E-3</v>
      </c>
      <c r="GW32" s="141">
        <v>3.5000000000000003E-2</v>
      </c>
      <c r="GX32" s="141">
        <v>3.5000000000000003E-2</v>
      </c>
      <c r="GY32" s="249">
        <v>41.4</v>
      </c>
      <c r="GZ32" s="249">
        <v>39.612082379984948</v>
      </c>
      <c r="HA32" s="256">
        <f t="shared" si="156"/>
        <v>1131.7737822852841</v>
      </c>
      <c r="HB32" s="256">
        <f t="shared" si="157"/>
        <v>7.9224164759969895</v>
      </c>
      <c r="HC32" s="4">
        <f t="shared" si="57"/>
        <v>1.1003356216662485</v>
      </c>
      <c r="HD32" s="4">
        <f t="shared" si="58"/>
        <v>1.1650612464701455</v>
      </c>
      <c r="HE32" s="1">
        <f t="shared" si="59"/>
        <v>9.022752097663238</v>
      </c>
      <c r="HF32" s="1">
        <f t="shared" si="60"/>
        <v>6.7573552295268442</v>
      </c>
      <c r="HH32" s="184">
        <v>0.42010416666666667</v>
      </c>
      <c r="HI32" s="464">
        <f t="shared" si="61"/>
        <v>45305.420104166667</v>
      </c>
      <c r="HJ32" s="141" t="s">
        <v>325</v>
      </c>
      <c r="HK32" s="141">
        <v>7.0000000000000001E-3</v>
      </c>
      <c r="HL32" s="141">
        <v>3.5000000000000003E-2</v>
      </c>
      <c r="HM32" s="141">
        <v>3.5000000000000003E-2</v>
      </c>
      <c r="HN32" s="249">
        <v>41.4</v>
      </c>
      <c r="HO32" s="249">
        <v>34.200469392124624</v>
      </c>
      <c r="HP32" s="256">
        <f t="shared" si="158"/>
        <v>977.15626834641773</v>
      </c>
      <c r="HQ32" s="256">
        <f t="shared" si="159"/>
        <v>6.8400938784249243</v>
      </c>
      <c r="HR32" s="4">
        <f t="shared" si="62"/>
        <v>0.95001303867012843</v>
      </c>
      <c r="HS32" s="4">
        <f t="shared" si="63"/>
        <v>1.0058961585919006</v>
      </c>
      <c r="HT32" s="1">
        <f t="shared" si="64"/>
        <v>7.790106917095053</v>
      </c>
      <c r="HU32" s="1">
        <f t="shared" si="65"/>
        <v>5.8341977198330239</v>
      </c>
      <c r="HW32">
        <v>7.5042284766634602</v>
      </c>
      <c r="HX32">
        <f t="shared" si="160"/>
        <v>9.022752097663238</v>
      </c>
      <c r="HY32">
        <f t="shared" si="161"/>
        <v>5.8341977198330239</v>
      </c>
      <c r="HZ32">
        <v>8.5464824317556065</v>
      </c>
      <c r="IA32">
        <v>6.4006654653894222</v>
      </c>
      <c r="IB32">
        <f t="shared" si="162"/>
        <v>0.47626966590763153</v>
      </c>
      <c r="IC32">
        <f t="shared" si="163"/>
        <v>0.56646774555639823</v>
      </c>
      <c r="JU32" s="281">
        <v>0.53733796296296299</v>
      </c>
      <c r="JV32" s="464">
        <f t="shared" si="76"/>
        <v>45305.53733796296</v>
      </c>
      <c r="JW32" s="282" t="s">
        <v>327</v>
      </c>
      <c r="JX32" s="282">
        <v>3.0000000000000001E-3</v>
      </c>
      <c r="JY32" s="282">
        <v>3.2000000000000001E-2</v>
      </c>
      <c r="JZ32" s="282">
        <v>3.2000000000000001E-2</v>
      </c>
      <c r="KA32" s="282">
        <v>33.4</v>
      </c>
      <c r="KB32" s="282">
        <v>24.387420039133133</v>
      </c>
      <c r="KC32" s="282">
        <f t="shared" si="77"/>
        <v>762.10687622291039</v>
      </c>
      <c r="KD32" s="282">
        <f t="shared" si="78"/>
        <v>2.2863206286687312</v>
      </c>
      <c r="KE32" s="4">
        <f t="shared" si="79"/>
        <v>0.73901272845857979</v>
      </c>
      <c r="KF32" s="4">
        <f t="shared" si="80"/>
        <v>0.78669096900429469</v>
      </c>
      <c r="KG32" s="1">
        <f t="shared" si="81"/>
        <v>3.0253333571273111</v>
      </c>
      <c r="KH32" s="1">
        <f t="shared" si="82"/>
        <v>1.4996296596644365</v>
      </c>
      <c r="KJ32" s="281">
        <v>0.53733796296296299</v>
      </c>
      <c r="KK32" s="464">
        <f t="shared" si="83"/>
        <v>45305.53733796296</v>
      </c>
      <c r="KL32" s="282" t="s">
        <v>327</v>
      </c>
      <c r="KM32" s="282">
        <v>3.0000000000000001E-3</v>
      </c>
      <c r="KN32" s="282">
        <v>3.2000000000000001E-2</v>
      </c>
      <c r="KO32" s="282">
        <v>3.2000000000000001E-2</v>
      </c>
      <c r="KP32" s="282">
        <v>33.4</v>
      </c>
      <c r="KQ32" s="282">
        <v>29.268643113465039</v>
      </c>
      <c r="KR32" s="282">
        <f t="shared" si="84"/>
        <v>914.64509729578242</v>
      </c>
      <c r="KS32" s="282">
        <f t="shared" si="85"/>
        <v>2.7439352918873472</v>
      </c>
      <c r="KT32" s="4">
        <f t="shared" si="86"/>
        <v>0.88692857919591028</v>
      </c>
      <c r="KU32" s="4">
        <f t="shared" si="87"/>
        <v>0.9441497778537109</v>
      </c>
      <c r="KV32" s="1">
        <f t="shared" si="88"/>
        <v>3.6308638710832577</v>
      </c>
      <c r="KW32" s="1">
        <f t="shared" si="89"/>
        <v>1.7997855140336363</v>
      </c>
      <c r="KY32">
        <v>2.5332344636365538</v>
      </c>
      <c r="KZ32">
        <f t="shared" si="172"/>
        <v>3.6308638710832577</v>
      </c>
      <c r="LA32">
        <f t="shared" si="173"/>
        <v>1.4996296596644365</v>
      </c>
      <c r="LB32">
        <v>3.3520577246099856</v>
      </c>
      <c r="LC32">
        <v>1.661583895503546</v>
      </c>
      <c r="LD32">
        <f t="shared" si="174"/>
        <v>0.27880614647327207</v>
      </c>
      <c r="LE32">
        <f t="shared" si="175"/>
        <v>0.16195423583910951</v>
      </c>
      <c r="LI32" s="187">
        <v>0.53733796296296299</v>
      </c>
      <c r="LJ32" s="464">
        <f t="shared" si="90"/>
        <v>45305.53733796296</v>
      </c>
      <c r="LK32" s="144" t="s">
        <v>328</v>
      </c>
      <c r="LL32" s="144">
        <v>8.0000000000000002E-3</v>
      </c>
      <c r="LM32" s="144">
        <v>6.3E-2</v>
      </c>
      <c r="LN32" s="144">
        <v>6.3E-2</v>
      </c>
      <c r="LO32" s="144">
        <v>80</v>
      </c>
      <c r="LP32" s="144">
        <v>64.966682151344514</v>
      </c>
      <c r="LQ32" s="144">
        <f t="shared" si="176"/>
        <v>1031.2171770054686</v>
      </c>
      <c r="LR32" s="144">
        <f t="shared" si="177"/>
        <v>8.2497374160437484</v>
      </c>
      <c r="LS32" s="4">
        <f t="shared" si="91"/>
        <v>1.015104408614758</v>
      </c>
      <c r="LT32" s="4">
        <f t="shared" si="92"/>
        <v>1.0478497121184598</v>
      </c>
      <c r="LU32" s="1">
        <f t="shared" si="93"/>
        <v>9.2648418246585074</v>
      </c>
      <c r="LV32" s="1">
        <f t="shared" si="94"/>
        <v>7.2018877039252889</v>
      </c>
      <c r="LX32" s="187">
        <v>0.53733796296296299</v>
      </c>
      <c r="LY32" s="464">
        <f t="shared" si="95"/>
        <v>45305.53733796296</v>
      </c>
      <c r="LZ32" s="144" t="s">
        <v>328</v>
      </c>
      <c r="MA32" s="144">
        <v>8.0000000000000002E-3</v>
      </c>
      <c r="MB32" s="144">
        <v>6.3E-2</v>
      </c>
      <c r="MC32" s="144">
        <v>6.3E-2</v>
      </c>
      <c r="MD32" s="229">
        <v>80</v>
      </c>
      <c r="ME32" s="144">
        <v>74.122290469746986</v>
      </c>
      <c r="MF32" s="144">
        <f t="shared" si="178"/>
        <v>1176.544293170587</v>
      </c>
      <c r="MG32" s="144">
        <f t="shared" si="179"/>
        <v>9.4123543453646956</v>
      </c>
      <c r="MH32" s="4">
        <f t="shared" si="96"/>
        <v>1.1581607885897967</v>
      </c>
      <c r="MI32" s="4">
        <f t="shared" si="97"/>
        <v>1.1955208140281772</v>
      </c>
      <c r="MJ32" s="1">
        <f t="shared" si="98"/>
        <v>10.570515133954492</v>
      </c>
      <c r="MK32" s="1">
        <f t="shared" si="99"/>
        <v>8.2168335313365191</v>
      </c>
      <c r="MM32">
        <v>8.8850255963367193</v>
      </c>
      <c r="MN32">
        <f t="shared" si="180"/>
        <v>10.570515133954492</v>
      </c>
      <c r="MO32">
        <f t="shared" si="181"/>
        <v>7.2018877039252889</v>
      </c>
      <c r="MP32">
        <v>9.9783002302609631</v>
      </c>
      <c r="MQ32">
        <v>7.7564840387374989</v>
      </c>
      <c r="MR32">
        <f t="shared" si="182"/>
        <v>0.59221490369352914</v>
      </c>
      <c r="MS32">
        <f t="shared" si="183"/>
        <v>0.55459633481221005</v>
      </c>
      <c r="MW32" s="188">
        <v>0.55269675925925921</v>
      </c>
      <c r="MX32" s="464">
        <f t="shared" si="100"/>
        <v>45305.55269675926</v>
      </c>
      <c r="MY32" s="145" t="s">
        <v>329</v>
      </c>
      <c r="MZ32" s="145">
        <v>3.0000000000000001E-3</v>
      </c>
      <c r="NA32" s="145">
        <v>1.4E-2</v>
      </c>
      <c r="NB32" s="145">
        <v>1.4E-2</v>
      </c>
      <c r="NC32" s="145">
        <v>20.6</v>
      </c>
      <c r="ND32" s="145">
        <v>15.356805593466959</v>
      </c>
      <c r="NE32" s="145">
        <f t="shared" si="101"/>
        <v>1096.9146852476399</v>
      </c>
      <c r="NF32" s="145">
        <f t="shared" si="184"/>
        <v>3.2907440557429197</v>
      </c>
      <c r="NG32" s="4">
        <f t="shared" si="102"/>
        <v>1.0237870395644639</v>
      </c>
      <c r="NH32" s="4">
        <f t="shared" si="103"/>
        <v>1.1812927379589966</v>
      </c>
      <c r="NI32" s="1">
        <f t="shared" si="104"/>
        <v>4.3145310953073839</v>
      </c>
      <c r="NJ32" s="1">
        <f t="shared" si="105"/>
        <v>2.1094513177839231</v>
      </c>
      <c r="NL32" s="188">
        <v>0.55269675925925921</v>
      </c>
      <c r="NM32" s="464">
        <f t="shared" si="106"/>
        <v>45305.55269675926</v>
      </c>
      <c r="NN32" s="145" t="s">
        <v>329</v>
      </c>
      <c r="NO32" s="145">
        <v>3.0000000000000001E-3</v>
      </c>
      <c r="NP32" s="145">
        <v>1.4E-2</v>
      </c>
      <c r="NQ32" s="145">
        <v>1.4E-2</v>
      </c>
      <c r="NR32" s="145">
        <v>20.6</v>
      </c>
      <c r="NS32" s="145">
        <v>18.069210972335132</v>
      </c>
      <c r="NT32" s="145">
        <f t="shared" si="107"/>
        <v>1290.6579265953665</v>
      </c>
      <c r="NU32" s="145">
        <f t="shared" si="185"/>
        <v>3.8719737797860994</v>
      </c>
      <c r="NV32" s="4">
        <f t="shared" si="108"/>
        <v>1.2046140648223422</v>
      </c>
      <c r="NW32" s="4">
        <f t="shared" si="109"/>
        <v>1.3899393055642408</v>
      </c>
      <c r="NX32" s="1">
        <f t="shared" si="110"/>
        <v>5.0765878446084418</v>
      </c>
      <c r="NY32" s="1">
        <f t="shared" si="111"/>
        <v>2.4820344742218587</v>
      </c>
      <c r="OA32">
        <v>3.5712321608836968</v>
      </c>
      <c r="OB32">
        <f t="shared" si="186"/>
        <v>5.0765878446084418</v>
      </c>
      <c r="OC32">
        <f t="shared" si="187"/>
        <v>2.1094513177839231</v>
      </c>
      <c r="OD32">
        <v>4.6822821664919578</v>
      </c>
      <c r="OE32">
        <v>2.2892513851818572</v>
      </c>
      <c r="OF32">
        <f t="shared" si="188"/>
        <v>0.39430567811648398</v>
      </c>
      <c r="OG32">
        <f t="shared" si="189"/>
        <v>0.17980006739793408</v>
      </c>
      <c r="OK32" s="189">
        <v>0.59380787037037031</v>
      </c>
      <c r="OL32" s="464">
        <f t="shared" si="112"/>
        <v>45305.593807870369</v>
      </c>
      <c r="OM32" s="139" t="s">
        <v>330</v>
      </c>
      <c r="ON32" s="139">
        <v>3.0000000000000001E-3</v>
      </c>
      <c r="OO32" s="139">
        <v>3.0000000000000001E-3</v>
      </c>
      <c r="OP32" s="139">
        <v>3.0000000000000001E-3</v>
      </c>
      <c r="OQ32" s="139">
        <v>5.5</v>
      </c>
      <c r="OR32" s="139">
        <v>4.3043448626882768</v>
      </c>
      <c r="OS32" s="139">
        <f t="shared" si="190"/>
        <v>1434.7816208960921</v>
      </c>
      <c r="OT32" s="139">
        <f t="shared" si="191"/>
        <v>4.3043448626882768</v>
      </c>
      <c r="OU32" s="139">
        <f t="shared" si="113"/>
        <v>1.0760862156720692</v>
      </c>
      <c r="OV32" s="139">
        <f t="shared" si="114"/>
        <v>2.1521724313441384</v>
      </c>
      <c r="OW32" s="1">
        <f t="shared" si="115"/>
        <v>5.3804310783603455</v>
      </c>
      <c r="OX32" s="1">
        <f t="shared" si="116"/>
        <v>2.1521724313441384</v>
      </c>
      <c r="OZ32" s="189">
        <v>0.59380787037037031</v>
      </c>
      <c r="PA32" s="464">
        <f t="shared" si="117"/>
        <v>45305.593807870369</v>
      </c>
      <c r="PB32" s="139" t="s">
        <v>330</v>
      </c>
      <c r="PC32" s="139">
        <v>3.0000000000000001E-3</v>
      </c>
      <c r="PD32" s="139">
        <v>3.0000000000000001E-3</v>
      </c>
      <c r="PE32" s="139">
        <v>3.0000000000000001E-3</v>
      </c>
      <c r="PF32" s="139">
        <v>5.5</v>
      </c>
      <c r="PG32" s="139">
        <v>4.9559236172715044</v>
      </c>
      <c r="PH32" s="139">
        <f t="shared" si="192"/>
        <v>1651.9745390905014</v>
      </c>
      <c r="PI32" s="139">
        <f t="shared" si="193"/>
        <v>4.9559236172715044</v>
      </c>
      <c r="PJ32" s="139">
        <f t="shared" si="118"/>
        <v>1.2389809043178761</v>
      </c>
      <c r="PK32" s="139">
        <f t="shared" si="119"/>
        <v>2.4779618086357522</v>
      </c>
      <c r="PL32" s="1">
        <f t="shared" si="120"/>
        <v>6.1949045215893808</v>
      </c>
      <c r="PM32" s="1">
        <f t="shared" si="121"/>
        <v>2.4779618086357522</v>
      </c>
      <c r="PO32">
        <v>4.6126881236998321</v>
      </c>
      <c r="PP32">
        <f t="shared" si="194"/>
        <v>6.1949045215893808</v>
      </c>
      <c r="PQ32">
        <f t="shared" si="195"/>
        <v>2.1521724313441384</v>
      </c>
      <c r="PR32">
        <v>5.7658601546247903</v>
      </c>
      <c r="PS32">
        <v>2.306344061849916</v>
      </c>
      <c r="PT32">
        <f t="shared" si="196"/>
        <v>0.42904436696459047</v>
      </c>
      <c r="PU32">
        <f t="shared" si="197"/>
        <v>0.15417163050577765</v>
      </c>
    </row>
    <row r="33" spans="1:437" x14ac:dyDescent="0.25">
      <c r="A33" s="233">
        <v>0.35998842592592589</v>
      </c>
      <c r="B33" s="464">
        <f t="shared" si="0"/>
        <v>45305.359988425924</v>
      </c>
      <c r="C33" s="234" t="s">
        <v>311</v>
      </c>
      <c r="D33" s="234">
        <v>8.0000000000000002E-3</v>
      </c>
      <c r="E33" s="234">
        <v>5.3999999999999999E-2</v>
      </c>
      <c r="F33" s="234">
        <v>5.3999999999999999E-2</v>
      </c>
      <c r="G33" s="252">
        <v>176.3</v>
      </c>
      <c r="H33" s="254">
        <v>172.12098605524426</v>
      </c>
      <c r="I33" s="234">
        <f t="shared" si="1"/>
        <v>3187.4256676897085</v>
      </c>
      <c r="J33" s="234">
        <f t="shared" si="2"/>
        <v>25.499405341517669</v>
      </c>
      <c r="K33" s="4">
        <f t="shared" si="3"/>
        <v>3.1294724737317137</v>
      </c>
      <c r="L33" s="4">
        <f t="shared" si="4"/>
        <v>3.2475657746272506</v>
      </c>
      <c r="M33" s="1">
        <f t="shared" si="5"/>
        <v>28.628877815249382</v>
      </c>
      <c r="N33" s="1">
        <f t="shared" si="6"/>
        <v>22.251839566890418</v>
      </c>
      <c r="P33" s="233">
        <v>0.35998842592592589</v>
      </c>
      <c r="Q33" s="464">
        <f t="shared" si="7"/>
        <v>45305.359988425924</v>
      </c>
      <c r="R33" s="234" t="s">
        <v>311</v>
      </c>
      <c r="S33" s="234">
        <v>8.0000000000000002E-3</v>
      </c>
      <c r="T33" s="234">
        <v>5.3999999999999999E-2</v>
      </c>
      <c r="U33" s="234">
        <v>5.3999999999999999E-2</v>
      </c>
      <c r="V33" s="252">
        <v>176.3</v>
      </c>
      <c r="W33" s="254">
        <v>155.08204339638451</v>
      </c>
      <c r="X33" s="234">
        <f t="shared" si="8"/>
        <v>2871.889692525639</v>
      </c>
      <c r="Y33" s="234">
        <f t="shared" si="9"/>
        <v>22.975117540205112</v>
      </c>
      <c r="Z33" s="4">
        <f t="shared" si="10"/>
        <v>2.8196735162979003</v>
      </c>
      <c r="AA33" s="4">
        <f t="shared" si="11"/>
        <v>2.926076290497821</v>
      </c>
      <c r="AB33" s="1">
        <f t="shared" si="12"/>
        <v>25.794791056503012</v>
      </c>
      <c r="AC33" s="1">
        <f t="shared" si="13"/>
        <v>20.04904124970729</v>
      </c>
      <c r="AE33">
        <v>24.543379117711947</v>
      </c>
      <c r="AF33">
        <f t="shared" si="14"/>
        <v>28.628877815249382</v>
      </c>
      <c r="AG33">
        <f t="shared" si="15"/>
        <v>20.04904124970729</v>
      </c>
      <c r="AH33">
        <v>27.555521100340233</v>
      </c>
      <c r="AI33">
        <v>21.417571399890143</v>
      </c>
      <c r="AJ33">
        <f t="shared" si="122"/>
        <v>1.0733567149091492</v>
      </c>
      <c r="AK33">
        <f t="shared" si="123"/>
        <v>1.3685301501828526</v>
      </c>
      <c r="AO33" s="261">
        <v>0.36866898148148147</v>
      </c>
      <c r="AP33" s="464">
        <f t="shared" si="16"/>
        <v>45305.368668981479</v>
      </c>
      <c r="AQ33" s="236" t="s">
        <v>321</v>
      </c>
      <c r="AR33" s="236">
        <v>3.0000000000000001E-3</v>
      </c>
      <c r="AS33" s="236">
        <v>0.05</v>
      </c>
      <c r="AT33" s="236">
        <v>0.05</v>
      </c>
      <c r="AU33" s="241">
        <v>197.2</v>
      </c>
      <c r="AV33" s="241">
        <v>196.35691048199956</v>
      </c>
      <c r="AW33" s="236">
        <f t="shared" si="17"/>
        <v>3927.1382096399911</v>
      </c>
      <c r="AX33" s="236">
        <f t="shared" si="18"/>
        <v>11.781414628919974</v>
      </c>
      <c r="AY33" s="4">
        <f t="shared" si="19"/>
        <v>3.8501354996470503</v>
      </c>
      <c r="AZ33" s="4">
        <f t="shared" si="20"/>
        <v>4.0072838873877457</v>
      </c>
      <c r="BA33" s="1">
        <f t="shared" si="124"/>
        <v>15.631550128567024</v>
      </c>
      <c r="BB33" s="1">
        <f t="shared" si="125"/>
        <v>7.7741307415322281</v>
      </c>
      <c r="BD33" s="261">
        <v>0.36866898148148147</v>
      </c>
      <c r="BE33" s="464">
        <f t="shared" si="21"/>
        <v>45305.368668981479</v>
      </c>
      <c r="BF33" s="236" t="s">
        <v>321</v>
      </c>
      <c r="BG33" s="236">
        <v>3.0000000000000001E-3</v>
      </c>
      <c r="BH33" s="236">
        <v>0.05</v>
      </c>
      <c r="BI33" s="236">
        <v>0.05</v>
      </c>
      <c r="BJ33" s="241">
        <v>197.2</v>
      </c>
      <c r="BK33" s="241">
        <v>183.35192301716319</v>
      </c>
      <c r="BL33" s="236">
        <f t="shared" si="22"/>
        <v>3667.0384603432635</v>
      </c>
      <c r="BM33" s="236">
        <f t="shared" si="23"/>
        <v>11.001115381029791</v>
      </c>
      <c r="BN33" s="4">
        <f t="shared" si="24"/>
        <v>3.5951357454345723</v>
      </c>
      <c r="BO33" s="4">
        <f t="shared" si="25"/>
        <v>3.741875979942106</v>
      </c>
      <c r="BP33" s="1">
        <f t="shared" si="126"/>
        <v>14.596251126464363</v>
      </c>
      <c r="BQ33" s="1">
        <f t="shared" si="127"/>
        <v>7.2592394010876848</v>
      </c>
      <c r="BS33">
        <v>11.428834376652256</v>
      </c>
      <c r="BT33">
        <f t="shared" si="128"/>
        <v>15.631550128567024</v>
      </c>
      <c r="BU33">
        <f t="shared" si="129"/>
        <v>7.2592394010876848</v>
      </c>
      <c r="BV33">
        <v>15.163747571636653</v>
      </c>
      <c r="BW33">
        <v>7.541475745137884</v>
      </c>
      <c r="BX33">
        <f t="shared" si="130"/>
        <v>0.46780255693037098</v>
      </c>
      <c r="BY33">
        <f t="shared" si="131"/>
        <v>0.28223634405019915</v>
      </c>
      <c r="CC33" s="906">
        <v>0.38896990740740739</v>
      </c>
      <c r="CD33" s="901">
        <f t="shared" si="26"/>
        <v>45305.388969907406</v>
      </c>
      <c r="CE33" s="907" t="s">
        <v>322</v>
      </c>
      <c r="CF33" s="907">
        <v>6.0000000000000001E-3</v>
      </c>
      <c r="CG33" s="907">
        <v>2.8000000000000001E-2</v>
      </c>
      <c r="CH33" s="907">
        <v>2.8000000000000001E-2</v>
      </c>
      <c r="CI33" s="902">
        <v>57</v>
      </c>
      <c r="CJ33" s="902">
        <v>50.374640915055522</v>
      </c>
      <c r="CK33" s="907">
        <f t="shared" si="132"/>
        <v>1799.09431839484</v>
      </c>
      <c r="CL33" s="237">
        <f t="shared" si="133"/>
        <v>10.794565910369041</v>
      </c>
      <c r="CM33" s="4">
        <f t="shared" si="27"/>
        <v>1.7370565832777767</v>
      </c>
      <c r="CN33" s="4">
        <f t="shared" si="28"/>
        <v>1.8657274412983527</v>
      </c>
      <c r="CO33" s="1">
        <f t="shared" si="29"/>
        <v>12.531622493646818</v>
      </c>
      <c r="CP33" s="1">
        <f t="shared" si="30"/>
        <v>8.9288384690706888</v>
      </c>
      <c r="CR33" s="906">
        <v>0.38896990740740739</v>
      </c>
      <c r="CS33" s="901">
        <f t="shared" si="31"/>
        <v>45305.388969907406</v>
      </c>
      <c r="CT33" s="907" t="s">
        <v>322</v>
      </c>
      <c r="CU33" s="907">
        <v>6.0000000000000001E-3</v>
      </c>
      <c r="CV33" s="907">
        <v>2.8000000000000001E-2</v>
      </c>
      <c r="CW33" s="907">
        <v>2.8000000000000001E-2</v>
      </c>
      <c r="CX33" s="902">
        <v>57</v>
      </c>
      <c r="CY33" s="902">
        <v>40.51557001076057</v>
      </c>
      <c r="CZ33" s="907">
        <f t="shared" si="134"/>
        <v>1446.9846432414488</v>
      </c>
      <c r="DA33" s="237">
        <f t="shared" si="135"/>
        <v>8.6819078594486925</v>
      </c>
      <c r="DB33" s="4">
        <f t="shared" si="32"/>
        <v>1.3970886210607094</v>
      </c>
      <c r="DC33" s="4">
        <f t="shared" si="33"/>
        <v>1.5005766670652063</v>
      </c>
      <c r="DD33" s="1">
        <f t="shared" si="34"/>
        <v>10.078996480509401</v>
      </c>
      <c r="DE33" s="1">
        <f t="shared" si="35"/>
        <v>7.1813311923834862</v>
      </c>
      <c r="DG33">
        <v>9.7547623012919349</v>
      </c>
      <c r="DH33">
        <f t="shared" si="136"/>
        <v>12.531622493646818</v>
      </c>
      <c r="DI33">
        <f t="shared" si="137"/>
        <v>7.1813311923834862</v>
      </c>
      <c r="DJ33">
        <v>11.324494165867648</v>
      </c>
      <c r="DK33">
        <v>8.0687540023032049</v>
      </c>
      <c r="DL33">
        <f t="shared" si="138"/>
        <v>1.20712832777917</v>
      </c>
      <c r="DM33">
        <f t="shared" si="139"/>
        <v>0.88742280991971878</v>
      </c>
      <c r="DQ33" s="908">
        <v>0.40618055555555554</v>
      </c>
      <c r="DR33" s="904">
        <f t="shared" si="36"/>
        <v>45305.406180555554</v>
      </c>
      <c r="DS33" s="909" t="s">
        <v>323</v>
      </c>
      <c r="DT33" s="909">
        <v>6.0000000000000001E-3</v>
      </c>
      <c r="DU33" s="909">
        <v>2.5999999999999999E-2</v>
      </c>
      <c r="DV33" s="909">
        <v>2.5999999999999999E-2</v>
      </c>
      <c r="DW33" s="905">
        <v>61</v>
      </c>
      <c r="DX33" s="905">
        <v>60.37635008537513</v>
      </c>
      <c r="DY33" s="909">
        <f t="shared" si="140"/>
        <v>2322.1673109759668</v>
      </c>
      <c r="DZ33" s="238">
        <f t="shared" si="141"/>
        <v>13.933003865855801</v>
      </c>
      <c r="EA33" s="4">
        <f t="shared" si="37"/>
        <v>2.2361611142731532</v>
      </c>
      <c r="EB33" s="4">
        <f t="shared" si="38"/>
        <v>2.4150540034150052</v>
      </c>
      <c r="EC33" s="1">
        <f t="shared" si="39"/>
        <v>16.169164980128954</v>
      </c>
      <c r="ED33" s="1">
        <f t="shared" si="40"/>
        <v>11.517949862440796</v>
      </c>
      <c r="EF33" s="908">
        <v>0.40618055555555554</v>
      </c>
      <c r="EG33" s="904">
        <f t="shared" si="41"/>
        <v>45305.406180555554</v>
      </c>
      <c r="EH33" s="909" t="s">
        <v>323</v>
      </c>
      <c r="EI33" s="909">
        <v>6.0000000000000001E-3</v>
      </c>
      <c r="EJ33" s="909">
        <v>2.5999999999999999E-2</v>
      </c>
      <c r="EK33" s="909">
        <v>2.5999999999999999E-2</v>
      </c>
      <c r="EL33" s="905">
        <v>61</v>
      </c>
      <c r="EM33" s="905">
        <v>60.248988776303406</v>
      </c>
      <c r="EN33" s="909">
        <f t="shared" si="142"/>
        <v>2317.2687990885925</v>
      </c>
      <c r="EO33" s="238">
        <f t="shared" si="143"/>
        <v>13.903612794531554</v>
      </c>
      <c r="EP33" s="4">
        <f t="shared" si="42"/>
        <v>2.2314440287519779</v>
      </c>
      <c r="EQ33" s="4">
        <f t="shared" si="43"/>
        <v>2.4099595510521361</v>
      </c>
      <c r="ER33" s="1">
        <f t="shared" si="44"/>
        <v>16.135056823283531</v>
      </c>
      <c r="ES33" s="1">
        <f t="shared" si="45"/>
        <v>11.493653243479418</v>
      </c>
      <c r="EU33">
        <v>14.074779093355357</v>
      </c>
      <c r="EV33">
        <f t="shared" si="144"/>
        <v>16.169164980128954</v>
      </c>
      <c r="EW33">
        <f t="shared" si="145"/>
        <v>11.493653243479418</v>
      </c>
      <c r="EX33">
        <v>16.333694256486464</v>
      </c>
      <c r="EY33">
        <v>11.635150717173762</v>
      </c>
      <c r="EZ33">
        <f t="shared" si="146"/>
        <v>-0.16452927635750925</v>
      </c>
      <c r="FA33">
        <f t="shared" si="147"/>
        <v>0.14149747369434351</v>
      </c>
      <c r="FE33" s="240">
        <v>0.41324074074074074</v>
      </c>
      <c r="FF33" s="464">
        <f t="shared" si="46"/>
        <v>45305.413240740738</v>
      </c>
      <c r="FG33" s="239" t="s">
        <v>324</v>
      </c>
      <c r="FH33" s="239">
        <v>6.0000000000000001E-3</v>
      </c>
      <c r="FI33" s="239">
        <v>2.1000000000000001E-2</v>
      </c>
      <c r="FJ33" s="239">
        <v>2.1000000000000001E-2</v>
      </c>
      <c r="FK33" s="247">
        <v>72.8</v>
      </c>
      <c r="FL33" s="247">
        <v>72.622662858915206</v>
      </c>
      <c r="FM33" s="239">
        <f t="shared" si="148"/>
        <v>3458.2220409007236</v>
      </c>
      <c r="FN33" s="239">
        <f t="shared" si="149"/>
        <v>20.749332245404343</v>
      </c>
      <c r="FO33" s="4">
        <f t="shared" si="47"/>
        <v>3.301030129950691</v>
      </c>
      <c r="FP33" s="4">
        <f t="shared" si="48"/>
        <v>3.6311331429457603</v>
      </c>
      <c r="FQ33" s="1">
        <f t="shared" si="49"/>
        <v>24.050362375355036</v>
      </c>
      <c r="FR33" s="1">
        <f t="shared" si="50"/>
        <v>17.118199102458583</v>
      </c>
      <c r="FT33" s="240">
        <v>0.41324074074074074</v>
      </c>
      <c r="FU33" s="464">
        <f t="shared" si="51"/>
        <v>45305.413240740738</v>
      </c>
      <c r="FV33" s="239" t="s">
        <v>324</v>
      </c>
      <c r="FW33" s="239">
        <v>6.0000000000000001E-3</v>
      </c>
      <c r="FX33" s="239">
        <v>2.1000000000000001E-2</v>
      </c>
      <c r="FY33" s="239">
        <v>2.1000000000000001E-2</v>
      </c>
      <c r="FZ33" s="247">
        <v>72.8</v>
      </c>
      <c r="GA33" s="247">
        <v>67.919017335295592</v>
      </c>
      <c r="GB33" s="239">
        <f t="shared" si="150"/>
        <v>3234.2389207283613</v>
      </c>
      <c r="GC33" s="239">
        <f t="shared" si="151"/>
        <v>19.405433524370167</v>
      </c>
      <c r="GD33" s="4">
        <f t="shared" si="52"/>
        <v>3.0872280606952542</v>
      </c>
      <c r="GE33" s="4">
        <f t="shared" si="53"/>
        <v>3.3959508667647795</v>
      </c>
      <c r="GF33" s="1">
        <f t="shared" si="54"/>
        <v>22.49266158506542</v>
      </c>
      <c r="GG33" s="1">
        <f t="shared" si="55"/>
        <v>16.009482657605389</v>
      </c>
      <c r="GI33">
        <v>20.345470095263156</v>
      </c>
      <c r="GJ33">
        <f t="shared" si="152"/>
        <v>24.050362375355036</v>
      </c>
      <c r="GK33">
        <f t="shared" si="153"/>
        <v>16.009482657605389</v>
      </c>
      <c r="GL33">
        <v>23.582249428600477</v>
      </c>
      <c r="GM33">
        <v>16.785012828592105</v>
      </c>
      <c r="GN33">
        <f t="shared" si="154"/>
        <v>0.46811294675455883</v>
      </c>
      <c r="GO33">
        <f t="shared" si="155"/>
        <v>0.77553017098671617</v>
      </c>
      <c r="GS33" s="184">
        <v>0.4236111111111111</v>
      </c>
      <c r="GT33" s="464">
        <f t="shared" si="56"/>
        <v>45305.423611111109</v>
      </c>
      <c r="GU33" s="141" t="s">
        <v>325</v>
      </c>
      <c r="GV33" s="141">
        <v>7.0000000000000001E-3</v>
      </c>
      <c r="GW33" s="141">
        <v>3.5000000000000003E-2</v>
      </c>
      <c r="GX33" s="141">
        <v>3.5000000000000003E-2</v>
      </c>
      <c r="GY33" s="249">
        <v>41.4</v>
      </c>
      <c r="GZ33" s="249">
        <v>39.612082379984948</v>
      </c>
      <c r="HA33" s="256">
        <f t="shared" si="156"/>
        <v>1131.7737822852841</v>
      </c>
      <c r="HB33" s="256">
        <f t="shared" si="157"/>
        <v>7.9224164759969895</v>
      </c>
      <c r="HC33" s="4">
        <f t="shared" si="57"/>
        <v>1.1003356216662485</v>
      </c>
      <c r="HD33" s="4">
        <f t="shared" si="58"/>
        <v>1.1650612464701455</v>
      </c>
      <c r="HE33" s="1">
        <f t="shared" si="59"/>
        <v>9.022752097663238</v>
      </c>
      <c r="HF33" s="1">
        <f t="shared" si="60"/>
        <v>6.7573552295268442</v>
      </c>
      <c r="HH33" s="184">
        <v>0.4236111111111111</v>
      </c>
      <c r="HI33" s="464">
        <f t="shared" si="61"/>
        <v>45305.423611111109</v>
      </c>
      <c r="HJ33" s="141" t="s">
        <v>325</v>
      </c>
      <c r="HK33" s="141">
        <v>7.0000000000000001E-3</v>
      </c>
      <c r="HL33" s="141">
        <v>3.5000000000000003E-2</v>
      </c>
      <c r="HM33" s="141">
        <v>3.5000000000000003E-2</v>
      </c>
      <c r="HN33" s="249">
        <v>41.4</v>
      </c>
      <c r="HO33" s="249">
        <v>34.200469392124624</v>
      </c>
      <c r="HP33" s="256">
        <f t="shared" si="158"/>
        <v>977.15626834641773</v>
      </c>
      <c r="HQ33" s="256">
        <f t="shared" si="159"/>
        <v>6.8400938784249243</v>
      </c>
      <c r="HR33" s="4">
        <f t="shared" si="62"/>
        <v>0.95001303867012843</v>
      </c>
      <c r="HS33" s="4">
        <f t="shared" si="63"/>
        <v>1.0058961585919006</v>
      </c>
      <c r="HT33" s="1">
        <f t="shared" si="64"/>
        <v>7.790106917095053</v>
      </c>
      <c r="HU33" s="1">
        <f t="shared" si="65"/>
        <v>5.8341977198330239</v>
      </c>
      <c r="HW33">
        <v>7.5042284766634602</v>
      </c>
      <c r="HX33">
        <f t="shared" si="160"/>
        <v>9.022752097663238</v>
      </c>
      <c r="HY33">
        <f t="shared" si="161"/>
        <v>5.8341977198330239</v>
      </c>
      <c r="HZ33">
        <v>8.5464824317556065</v>
      </c>
      <c r="IA33">
        <v>6.4006654653894222</v>
      </c>
      <c r="IB33">
        <f t="shared" si="162"/>
        <v>0.47626966590763153</v>
      </c>
      <c r="IC33">
        <f t="shared" si="163"/>
        <v>0.56646774555639823</v>
      </c>
      <c r="JU33" s="281">
        <v>0.54065972222222225</v>
      </c>
      <c r="JV33" s="464">
        <f t="shared" si="76"/>
        <v>45305.540659722225</v>
      </c>
      <c r="JW33" s="282" t="s">
        <v>327</v>
      </c>
      <c r="JX33" s="282">
        <v>5.0000000000000001E-3</v>
      </c>
      <c r="JY33" s="282">
        <v>3.2000000000000001E-2</v>
      </c>
      <c r="JZ33" s="282">
        <v>3.2000000000000001E-2</v>
      </c>
      <c r="KA33" s="282">
        <v>33.4</v>
      </c>
      <c r="KB33" s="282">
        <v>24.387420039133133</v>
      </c>
      <c r="KC33" s="282">
        <f t="shared" si="77"/>
        <v>762.10687622291039</v>
      </c>
      <c r="KD33" s="282">
        <f t="shared" si="78"/>
        <v>3.810534381114552</v>
      </c>
      <c r="KE33" s="4">
        <f t="shared" si="79"/>
        <v>0.73901272845857979</v>
      </c>
      <c r="KF33" s="4">
        <f t="shared" si="80"/>
        <v>0.78669096900429469</v>
      </c>
      <c r="KG33" s="1">
        <f t="shared" si="81"/>
        <v>4.5495471095731315</v>
      </c>
      <c r="KH33" s="1">
        <f t="shared" si="82"/>
        <v>3.0238434121102573</v>
      </c>
      <c r="KJ33" s="281">
        <v>0.54065972222222225</v>
      </c>
      <c r="KK33" s="464">
        <f t="shared" si="83"/>
        <v>45305.540659722225</v>
      </c>
      <c r="KL33" s="282" t="s">
        <v>327</v>
      </c>
      <c r="KM33" s="282">
        <v>5.0000000000000001E-3</v>
      </c>
      <c r="KN33" s="282">
        <v>3.2000000000000001E-2</v>
      </c>
      <c r="KO33" s="282">
        <v>3.2000000000000001E-2</v>
      </c>
      <c r="KP33" s="282">
        <v>33.4</v>
      </c>
      <c r="KQ33" s="282">
        <v>29.268643113465039</v>
      </c>
      <c r="KR33" s="282">
        <f t="shared" si="84"/>
        <v>914.64509729578242</v>
      </c>
      <c r="KS33" s="282">
        <f t="shared" si="85"/>
        <v>4.5732254864789121</v>
      </c>
      <c r="KT33" s="4">
        <f t="shared" si="86"/>
        <v>0.88692857919591028</v>
      </c>
      <c r="KU33" s="4">
        <f t="shared" si="87"/>
        <v>0.9441497778537109</v>
      </c>
      <c r="KV33" s="1">
        <f t="shared" si="88"/>
        <v>5.4601540656748222</v>
      </c>
      <c r="KW33" s="1">
        <f t="shared" si="89"/>
        <v>3.6290757086252015</v>
      </c>
      <c r="KY33">
        <v>4.2220574393942565</v>
      </c>
      <c r="KZ33">
        <f t="shared" si="172"/>
        <v>5.4601540656748222</v>
      </c>
      <c r="LA33">
        <f t="shared" si="173"/>
        <v>3.0238434121102573</v>
      </c>
      <c r="LB33">
        <v>5.0408807003676879</v>
      </c>
      <c r="LC33">
        <v>3.3504068712612485</v>
      </c>
      <c r="LD33">
        <f t="shared" si="174"/>
        <v>0.41927336530713433</v>
      </c>
      <c r="LE33">
        <f t="shared" si="175"/>
        <v>0.32656345915099116</v>
      </c>
      <c r="LI33" s="187">
        <v>0.54065972222222225</v>
      </c>
      <c r="LJ33" s="464">
        <f t="shared" si="90"/>
        <v>45305.540659722225</v>
      </c>
      <c r="LK33" s="144" t="s">
        <v>328</v>
      </c>
      <c r="LL33" s="144">
        <v>7.0000000000000001E-3</v>
      </c>
      <c r="LM33" s="144">
        <v>6.3E-2</v>
      </c>
      <c r="LN33" s="144">
        <v>6.3E-2</v>
      </c>
      <c r="LO33" s="144">
        <v>80</v>
      </c>
      <c r="LP33" s="144">
        <v>64.966682151344514</v>
      </c>
      <c r="LQ33" s="144">
        <f t="shared" si="176"/>
        <v>1031.2171770054686</v>
      </c>
      <c r="LR33" s="144">
        <f t="shared" si="177"/>
        <v>7.2185202390382797</v>
      </c>
      <c r="LS33" s="4">
        <f t="shared" si="91"/>
        <v>1.015104408614758</v>
      </c>
      <c r="LT33" s="4">
        <f t="shared" si="92"/>
        <v>1.0478497121184598</v>
      </c>
      <c r="LU33" s="1">
        <f t="shared" si="93"/>
        <v>8.2336246476530377</v>
      </c>
      <c r="LV33" s="1">
        <f t="shared" si="94"/>
        <v>6.1706705269198201</v>
      </c>
      <c r="LX33" s="187">
        <v>0.54065972222222225</v>
      </c>
      <c r="LY33" s="464">
        <f t="shared" si="95"/>
        <v>45305.540659722225</v>
      </c>
      <c r="LZ33" s="144" t="s">
        <v>328</v>
      </c>
      <c r="MA33" s="144">
        <v>7.0000000000000001E-3</v>
      </c>
      <c r="MB33" s="144">
        <v>6.3E-2</v>
      </c>
      <c r="MC33" s="144">
        <v>6.3E-2</v>
      </c>
      <c r="MD33" s="229">
        <v>80</v>
      </c>
      <c r="ME33" s="144">
        <v>74.122290469746986</v>
      </c>
      <c r="MF33" s="144">
        <f t="shared" si="178"/>
        <v>1176.544293170587</v>
      </c>
      <c r="MG33" s="144">
        <f t="shared" si="179"/>
        <v>8.2358100521941093</v>
      </c>
      <c r="MH33" s="4">
        <f t="shared" si="96"/>
        <v>1.1581607885897967</v>
      </c>
      <c r="MI33" s="4">
        <f t="shared" si="97"/>
        <v>1.1955208140281772</v>
      </c>
      <c r="MJ33" s="1">
        <f t="shared" si="98"/>
        <v>9.393970840783906</v>
      </c>
      <c r="MK33" s="1">
        <f t="shared" si="99"/>
        <v>7.0402892381659319</v>
      </c>
      <c r="MM33">
        <v>7.7743973967946305</v>
      </c>
      <c r="MN33">
        <f t="shared" si="180"/>
        <v>9.393970840783906</v>
      </c>
      <c r="MO33">
        <f t="shared" si="181"/>
        <v>6.1706705269198201</v>
      </c>
      <c r="MP33">
        <v>8.8676720307188752</v>
      </c>
      <c r="MQ33">
        <v>6.6458558391954101</v>
      </c>
      <c r="MR33">
        <f t="shared" si="182"/>
        <v>0.52629881006503076</v>
      </c>
      <c r="MS33">
        <f t="shared" si="183"/>
        <v>0.47518531227559002</v>
      </c>
      <c r="MW33" s="188">
        <v>0.55590277777777775</v>
      </c>
      <c r="MX33" s="464">
        <f t="shared" si="100"/>
        <v>45305.555902777778</v>
      </c>
      <c r="MY33" s="145" t="s">
        <v>329</v>
      </c>
      <c r="MZ33" s="145">
        <v>1E-3</v>
      </c>
      <c r="NA33" s="145">
        <v>1.4E-2</v>
      </c>
      <c r="NB33" s="145">
        <v>1.4E-2</v>
      </c>
      <c r="NC33" s="145">
        <v>20.6</v>
      </c>
      <c r="ND33" s="145">
        <v>15.356805593466959</v>
      </c>
      <c r="NE33" s="145">
        <f t="shared" si="101"/>
        <v>1096.9146852476399</v>
      </c>
      <c r="NF33" s="145">
        <f t="shared" si="184"/>
        <v>1.0969146852476399</v>
      </c>
      <c r="NG33" s="4">
        <f t="shared" si="102"/>
        <v>1.0237870395644639</v>
      </c>
      <c r="NH33" s="4">
        <f t="shared" si="103"/>
        <v>1.1812927379589966</v>
      </c>
      <c r="NI33" s="1">
        <f t="shared" si="104"/>
        <v>2.1207017248121041</v>
      </c>
      <c r="NJ33" s="1">
        <f t="shared" si="105"/>
        <v>-8.4378052711356677E-2</v>
      </c>
      <c r="NL33" s="188">
        <v>0.55590277777777775</v>
      </c>
      <c r="NM33" s="464">
        <f t="shared" si="106"/>
        <v>45305.555902777778</v>
      </c>
      <c r="NN33" s="145" t="s">
        <v>329</v>
      </c>
      <c r="NO33" s="145">
        <v>1E-3</v>
      </c>
      <c r="NP33" s="145">
        <v>1.4E-2</v>
      </c>
      <c r="NQ33" s="145">
        <v>1.4E-2</v>
      </c>
      <c r="NR33" s="145">
        <v>20.6</v>
      </c>
      <c r="NS33" s="145">
        <v>18.069210972335132</v>
      </c>
      <c r="NT33" s="145">
        <f t="shared" si="107"/>
        <v>1290.6579265953665</v>
      </c>
      <c r="NU33" s="145">
        <f t="shared" si="185"/>
        <v>1.2906579265953664</v>
      </c>
      <c r="NV33" s="4">
        <f t="shared" si="108"/>
        <v>1.2046140648223422</v>
      </c>
      <c r="NW33" s="4">
        <f t="shared" si="109"/>
        <v>1.3899393055642408</v>
      </c>
      <c r="NX33" s="1">
        <f t="shared" si="110"/>
        <v>2.4952719914177086</v>
      </c>
      <c r="NY33" s="1">
        <f t="shared" si="111"/>
        <v>-9.9281378968874456E-2</v>
      </c>
      <c r="OA33">
        <v>1.1904107202945657</v>
      </c>
      <c r="OB33">
        <f t="shared" si="186"/>
        <v>2.4952719914177086</v>
      </c>
      <c r="OC33">
        <f t="shared" si="187"/>
        <v>-9.9281378968874456E-2</v>
      </c>
      <c r="OD33">
        <v>2.3014607259028272</v>
      </c>
      <c r="OE33">
        <v>-9.1570055407274031E-2</v>
      </c>
      <c r="OF33">
        <f t="shared" si="188"/>
        <v>0.19381126551488137</v>
      </c>
      <c r="OG33">
        <f t="shared" si="189"/>
        <v>7.711323561600425E-3</v>
      </c>
      <c r="OK33" s="189">
        <v>0.59739583333333335</v>
      </c>
      <c r="OL33" s="464">
        <f t="shared" si="112"/>
        <v>45305.597395833334</v>
      </c>
      <c r="OM33" s="139" t="s">
        <v>330</v>
      </c>
      <c r="ON33" s="139">
        <v>3.0000000000000001E-3</v>
      </c>
      <c r="OO33" s="139">
        <v>3.0000000000000001E-3</v>
      </c>
      <c r="OP33" s="139">
        <v>3.0000000000000001E-3</v>
      </c>
      <c r="OQ33" s="139">
        <v>5.5</v>
      </c>
      <c r="OR33" s="139">
        <v>4.3043448626882768</v>
      </c>
      <c r="OS33" s="139">
        <f t="shared" si="190"/>
        <v>1434.7816208960921</v>
      </c>
      <c r="OT33" s="139">
        <f t="shared" si="191"/>
        <v>4.3043448626882768</v>
      </c>
      <c r="OU33" s="139">
        <f t="shared" si="113"/>
        <v>1.0760862156720692</v>
      </c>
      <c r="OV33" s="139">
        <f t="shared" si="114"/>
        <v>2.1521724313441384</v>
      </c>
      <c r="OW33" s="1">
        <f t="shared" si="115"/>
        <v>5.3804310783603455</v>
      </c>
      <c r="OX33" s="1">
        <f t="shared" si="116"/>
        <v>2.1521724313441384</v>
      </c>
      <c r="OZ33" s="189">
        <v>0.59739583333333335</v>
      </c>
      <c r="PA33" s="464">
        <f t="shared" si="117"/>
        <v>45305.597395833334</v>
      </c>
      <c r="PB33" s="139" t="s">
        <v>330</v>
      </c>
      <c r="PC33" s="139">
        <v>3.0000000000000001E-3</v>
      </c>
      <c r="PD33" s="139">
        <v>3.0000000000000001E-3</v>
      </c>
      <c r="PE33" s="139">
        <v>3.0000000000000001E-3</v>
      </c>
      <c r="PF33" s="139">
        <v>5.5</v>
      </c>
      <c r="PG33" s="139">
        <v>4.9559236172715044</v>
      </c>
      <c r="PH33" s="139">
        <f t="shared" si="192"/>
        <v>1651.9745390905014</v>
      </c>
      <c r="PI33" s="139">
        <f t="shared" si="193"/>
        <v>4.9559236172715044</v>
      </c>
      <c r="PJ33" s="139">
        <f t="shared" si="118"/>
        <v>1.2389809043178761</v>
      </c>
      <c r="PK33" s="139">
        <f t="shared" si="119"/>
        <v>2.4779618086357522</v>
      </c>
      <c r="PL33" s="1">
        <f t="shared" si="120"/>
        <v>6.1949045215893808</v>
      </c>
      <c r="PM33" s="1">
        <f t="shared" si="121"/>
        <v>2.4779618086357522</v>
      </c>
      <c r="PO33">
        <v>4.6126881236998321</v>
      </c>
      <c r="PP33">
        <f t="shared" si="194"/>
        <v>6.1949045215893808</v>
      </c>
      <c r="PQ33">
        <f t="shared" si="195"/>
        <v>2.1521724313441384</v>
      </c>
      <c r="PR33">
        <v>5.7658601546247903</v>
      </c>
      <c r="PS33">
        <v>2.306344061849916</v>
      </c>
      <c r="PT33">
        <f t="shared" si="196"/>
        <v>0.42904436696459047</v>
      </c>
      <c r="PU33">
        <f t="shared" si="197"/>
        <v>0.15417163050577765</v>
      </c>
    </row>
    <row r="34" spans="1:437" x14ac:dyDescent="0.25">
      <c r="A34" s="233">
        <v>0.36215277777777777</v>
      </c>
      <c r="B34" s="464">
        <f t="shared" si="0"/>
        <v>45305.36215277778</v>
      </c>
      <c r="C34" s="234" t="s">
        <v>311</v>
      </c>
      <c r="D34" s="234">
        <v>8.9999999999999993E-3</v>
      </c>
      <c r="E34" s="234">
        <v>5.3999999999999999E-2</v>
      </c>
      <c r="F34" s="234">
        <v>5.3999999999999999E-2</v>
      </c>
      <c r="G34" s="252">
        <v>176.3</v>
      </c>
      <c r="H34" s="254">
        <v>172.12098605524426</v>
      </c>
      <c r="I34" s="234">
        <f t="shared" si="1"/>
        <v>3187.4256676897085</v>
      </c>
      <c r="J34" s="234">
        <f t="shared" si="2"/>
        <v>28.686831009207374</v>
      </c>
      <c r="K34" s="4">
        <f t="shared" si="3"/>
        <v>3.1294724737317137</v>
      </c>
      <c r="L34" s="4">
        <f t="shared" si="4"/>
        <v>3.2475657746272506</v>
      </c>
      <c r="M34" s="1">
        <f t="shared" si="5"/>
        <v>31.816303482939087</v>
      </c>
      <c r="N34" s="1">
        <f t="shared" si="6"/>
        <v>25.439265234580123</v>
      </c>
      <c r="P34" s="233">
        <v>0.36215277777777777</v>
      </c>
      <c r="Q34" s="464">
        <f t="shared" si="7"/>
        <v>45305.36215277778</v>
      </c>
      <c r="R34" s="234" t="s">
        <v>311</v>
      </c>
      <c r="S34" s="234">
        <v>8.9999999999999993E-3</v>
      </c>
      <c r="T34" s="234">
        <v>5.3999999999999999E-2</v>
      </c>
      <c r="U34" s="234">
        <v>5.3999999999999999E-2</v>
      </c>
      <c r="V34" s="252">
        <v>176.3</v>
      </c>
      <c r="W34" s="254">
        <v>155.08204339638451</v>
      </c>
      <c r="X34" s="234">
        <f t="shared" si="8"/>
        <v>2871.889692525639</v>
      </c>
      <c r="Y34" s="234">
        <f t="shared" si="9"/>
        <v>25.84700723273075</v>
      </c>
      <c r="Z34" s="4">
        <f t="shared" si="10"/>
        <v>2.8196735162979003</v>
      </c>
      <c r="AA34" s="4">
        <f t="shared" si="11"/>
        <v>2.926076290497821</v>
      </c>
      <c r="AB34" s="1">
        <f t="shared" si="12"/>
        <v>28.66668074902865</v>
      </c>
      <c r="AC34" s="1">
        <f t="shared" si="13"/>
        <v>22.920930942232928</v>
      </c>
      <c r="AE34">
        <v>27.611301507425935</v>
      </c>
      <c r="AF34">
        <f t="shared" si="14"/>
        <v>31.816303482939087</v>
      </c>
      <c r="AG34">
        <f t="shared" si="15"/>
        <v>22.920930942232928</v>
      </c>
      <c r="AH34">
        <v>30.623443490054221</v>
      </c>
      <c r="AI34">
        <v>24.485493789604131</v>
      </c>
      <c r="AJ34">
        <f t="shared" si="122"/>
        <v>1.1928599928848662</v>
      </c>
      <c r="AK34">
        <f t="shared" si="123"/>
        <v>1.564562847371203</v>
      </c>
      <c r="AO34" s="261">
        <v>0.37079861111111106</v>
      </c>
      <c r="AP34" s="464">
        <f t="shared" si="16"/>
        <v>45305.370798611111</v>
      </c>
      <c r="AQ34" s="236" t="s">
        <v>321</v>
      </c>
      <c r="AR34" s="236">
        <v>3.0000000000000001E-3</v>
      </c>
      <c r="AS34" s="236">
        <v>0.05</v>
      </c>
      <c r="AT34" s="236">
        <v>0.05</v>
      </c>
      <c r="AU34" s="241">
        <v>197.2</v>
      </c>
      <c r="AV34" s="241">
        <v>196.35691048199956</v>
      </c>
      <c r="AW34" s="236">
        <f t="shared" si="17"/>
        <v>3927.1382096399911</v>
      </c>
      <c r="AX34" s="236">
        <f t="shared" si="18"/>
        <v>11.781414628919974</v>
      </c>
      <c r="AY34" s="4">
        <f t="shared" si="19"/>
        <v>3.8501354996470503</v>
      </c>
      <c r="AZ34" s="4">
        <f t="shared" si="20"/>
        <v>4.0072838873877457</v>
      </c>
      <c r="BA34" s="1">
        <f t="shared" si="124"/>
        <v>15.631550128567024</v>
      </c>
      <c r="BB34" s="1">
        <f t="shared" si="125"/>
        <v>7.7741307415322281</v>
      </c>
      <c r="BD34" s="261">
        <v>0.37079861111111106</v>
      </c>
      <c r="BE34" s="464">
        <f t="shared" si="21"/>
        <v>45305.370798611111</v>
      </c>
      <c r="BF34" s="236" t="s">
        <v>321</v>
      </c>
      <c r="BG34" s="236">
        <v>3.0000000000000001E-3</v>
      </c>
      <c r="BH34" s="236">
        <v>0.05</v>
      </c>
      <c r="BI34" s="236">
        <v>0.05</v>
      </c>
      <c r="BJ34" s="241">
        <v>197.2</v>
      </c>
      <c r="BK34" s="241">
        <v>183.35192301716319</v>
      </c>
      <c r="BL34" s="236">
        <f t="shared" si="22"/>
        <v>3667.0384603432635</v>
      </c>
      <c r="BM34" s="236">
        <f t="shared" si="23"/>
        <v>11.001115381029791</v>
      </c>
      <c r="BN34" s="4">
        <f t="shared" si="24"/>
        <v>3.5951357454345723</v>
      </c>
      <c r="BO34" s="4">
        <f t="shared" si="25"/>
        <v>3.741875979942106</v>
      </c>
      <c r="BP34" s="1">
        <f t="shared" si="126"/>
        <v>14.596251126464363</v>
      </c>
      <c r="BQ34" s="1">
        <f t="shared" si="127"/>
        <v>7.2592394010876848</v>
      </c>
      <c r="BS34">
        <v>11.428834376652256</v>
      </c>
      <c r="BT34">
        <f t="shared" si="128"/>
        <v>15.631550128567024</v>
      </c>
      <c r="BU34">
        <f t="shared" si="129"/>
        <v>7.2592394010876848</v>
      </c>
      <c r="BV34">
        <v>15.163747571636653</v>
      </c>
      <c r="BW34">
        <v>7.541475745137884</v>
      </c>
      <c r="BX34">
        <f t="shared" si="130"/>
        <v>0.46780255693037098</v>
      </c>
      <c r="BY34">
        <f t="shared" si="131"/>
        <v>0.28223634405019915</v>
      </c>
      <c r="CC34" s="906">
        <v>0.39245370370370369</v>
      </c>
      <c r="CD34" s="901">
        <f t="shared" si="26"/>
        <v>45305.392453703702</v>
      </c>
      <c r="CE34" s="907" t="s">
        <v>322</v>
      </c>
      <c r="CF34" s="907">
        <v>8.9999999999999993E-3</v>
      </c>
      <c r="CG34" s="907">
        <v>2.8000000000000001E-2</v>
      </c>
      <c r="CH34" s="907">
        <v>2.8000000000000001E-2</v>
      </c>
      <c r="CI34" s="902">
        <v>57</v>
      </c>
      <c r="CJ34" s="902">
        <v>50.374640915055522</v>
      </c>
      <c r="CK34" s="907">
        <f t="shared" si="132"/>
        <v>1799.09431839484</v>
      </c>
      <c r="CL34" s="237">
        <f t="shared" si="133"/>
        <v>16.19184886555356</v>
      </c>
      <c r="CM34" s="4">
        <f t="shared" si="27"/>
        <v>1.7370565832777767</v>
      </c>
      <c r="CN34" s="4">
        <f t="shared" si="28"/>
        <v>1.8657274412983527</v>
      </c>
      <c r="CO34" s="1">
        <f t="shared" si="29"/>
        <v>17.928905448831337</v>
      </c>
      <c r="CP34" s="1">
        <f t="shared" si="30"/>
        <v>14.326121424255208</v>
      </c>
      <c r="CR34" s="906">
        <v>0.39245370370370369</v>
      </c>
      <c r="CS34" s="901">
        <f t="shared" si="31"/>
        <v>45305.392453703702</v>
      </c>
      <c r="CT34" s="907" t="s">
        <v>322</v>
      </c>
      <c r="CU34" s="907">
        <v>8.9999999999999993E-3</v>
      </c>
      <c r="CV34" s="907">
        <v>2.8000000000000001E-2</v>
      </c>
      <c r="CW34" s="907">
        <v>2.8000000000000001E-2</v>
      </c>
      <c r="CX34" s="902">
        <v>57</v>
      </c>
      <c r="CY34" s="902">
        <v>40.51557001076057</v>
      </c>
      <c r="CZ34" s="907">
        <f t="shared" si="134"/>
        <v>1446.9846432414488</v>
      </c>
      <c r="DA34" s="237">
        <f t="shared" si="135"/>
        <v>13.022861789173039</v>
      </c>
      <c r="DB34" s="4">
        <f t="shared" si="32"/>
        <v>1.3970886210607094</v>
      </c>
      <c r="DC34" s="4">
        <f t="shared" si="33"/>
        <v>1.5005766670652063</v>
      </c>
      <c r="DD34" s="1">
        <f t="shared" si="34"/>
        <v>14.419950410233747</v>
      </c>
      <c r="DE34" s="1">
        <f t="shared" si="35"/>
        <v>11.522285122107832</v>
      </c>
      <c r="DG34">
        <v>14.6321434519379</v>
      </c>
      <c r="DH34">
        <f t="shared" si="136"/>
        <v>17.928905448831337</v>
      </c>
      <c r="DI34">
        <f t="shared" si="137"/>
        <v>11.522285122107832</v>
      </c>
      <c r="DJ34">
        <v>16.201875316513615</v>
      </c>
      <c r="DK34">
        <v>12.94613515294917</v>
      </c>
      <c r="DL34">
        <f t="shared" si="138"/>
        <v>1.7270301323177222</v>
      </c>
      <c r="DM34">
        <f t="shared" si="139"/>
        <v>1.4238500308413382</v>
      </c>
      <c r="DQ34" s="908">
        <v>0.40972222222222227</v>
      </c>
      <c r="DR34" s="904">
        <f t="shared" si="36"/>
        <v>45305.409722222219</v>
      </c>
      <c r="DS34" s="909" t="s">
        <v>323</v>
      </c>
      <c r="DT34" s="909">
        <v>5.0000000000000001E-3</v>
      </c>
      <c r="DU34" s="909">
        <v>2.5999999999999999E-2</v>
      </c>
      <c r="DV34" s="909">
        <v>2.5999999999999999E-2</v>
      </c>
      <c r="DW34" s="905">
        <v>61</v>
      </c>
      <c r="DX34" s="905">
        <v>60.37635008537513</v>
      </c>
      <c r="DY34" s="909">
        <f t="shared" si="140"/>
        <v>2322.1673109759668</v>
      </c>
      <c r="DZ34" s="238">
        <f t="shared" si="141"/>
        <v>11.610836554879834</v>
      </c>
      <c r="EA34" s="4">
        <f t="shared" si="37"/>
        <v>2.2361611142731532</v>
      </c>
      <c r="EB34" s="4">
        <f t="shared" si="38"/>
        <v>2.4150540034150052</v>
      </c>
      <c r="EC34" s="1">
        <f t="shared" si="39"/>
        <v>13.846997669152987</v>
      </c>
      <c r="ED34" s="1">
        <f t="shared" si="40"/>
        <v>9.1957825514648288</v>
      </c>
      <c r="EF34" s="908">
        <v>0.40972222222222227</v>
      </c>
      <c r="EG34" s="904">
        <f t="shared" si="41"/>
        <v>45305.409722222219</v>
      </c>
      <c r="EH34" s="909" t="s">
        <v>323</v>
      </c>
      <c r="EI34" s="909">
        <v>5.0000000000000001E-3</v>
      </c>
      <c r="EJ34" s="909">
        <v>2.5999999999999999E-2</v>
      </c>
      <c r="EK34" s="909">
        <v>2.5999999999999999E-2</v>
      </c>
      <c r="EL34" s="905">
        <v>61</v>
      </c>
      <c r="EM34" s="905">
        <v>60.248988776303406</v>
      </c>
      <c r="EN34" s="909">
        <f t="shared" si="142"/>
        <v>2317.2687990885925</v>
      </c>
      <c r="EO34" s="238">
        <f t="shared" si="143"/>
        <v>11.586343995442963</v>
      </c>
      <c r="EP34" s="4">
        <f t="shared" si="42"/>
        <v>2.2314440287519779</v>
      </c>
      <c r="EQ34" s="4">
        <f t="shared" si="43"/>
        <v>2.4099595510521361</v>
      </c>
      <c r="ER34" s="1">
        <f t="shared" si="44"/>
        <v>13.817788024194941</v>
      </c>
      <c r="ES34" s="1">
        <f t="shared" si="45"/>
        <v>9.1763844443908269</v>
      </c>
      <c r="EU34">
        <v>11.728982577796129</v>
      </c>
      <c r="EV34">
        <f t="shared" si="144"/>
        <v>13.846997669152987</v>
      </c>
      <c r="EW34">
        <f t="shared" si="145"/>
        <v>9.1763844443908269</v>
      </c>
      <c r="EX34">
        <v>13.987897740927236</v>
      </c>
      <c r="EY34">
        <v>9.2893542016145343</v>
      </c>
      <c r="EZ34">
        <f t="shared" si="146"/>
        <v>-0.14090007177424901</v>
      </c>
      <c r="FA34">
        <f t="shared" si="147"/>
        <v>0.11296975722370739</v>
      </c>
      <c r="FE34" s="240">
        <v>0.41650462962962959</v>
      </c>
      <c r="FF34" s="464">
        <f t="shared" si="46"/>
        <v>45305.416504629633</v>
      </c>
      <c r="FG34" s="239" t="s">
        <v>324</v>
      </c>
      <c r="FH34" s="239">
        <v>5.0000000000000001E-3</v>
      </c>
      <c r="FI34" s="239">
        <v>2.1000000000000001E-2</v>
      </c>
      <c r="FJ34" s="239">
        <v>2.1000000000000001E-2</v>
      </c>
      <c r="FK34" s="247">
        <v>72.8</v>
      </c>
      <c r="FL34" s="247">
        <v>72.622662858915206</v>
      </c>
      <c r="FM34" s="239">
        <f t="shared" si="148"/>
        <v>3458.2220409007236</v>
      </c>
      <c r="FN34" s="239">
        <f t="shared" si="149"/>
        <v>17.291110204503617</v>
      </c>
      <c r="FO34" s="4">
        <f t="shared" si="47"/>
        <v>3.301030129950691</v>
      </c>
      <c r="FP34" s="4">
        <f t="shared" si="48"/>
        <v>3.6311331429457603</v>
      </c>
      <c r="FQ34" s="1">
        <f t="shared" si="49"/>
        <v>20.592140334454307</v>
      </c>
      <c r="FR34" s="1">
        <f t="shared" si="50"/>
        <v>13.659977061557857</v>
      </c>
      <c r="FT34" s="240">
        <v>0.41650462962962959</v>
      </c>
      <c r="FU34" s="464">
        <f t="shared" si="51"/>
        <v>45305.416504629633</v>
      </c>
      <c r="FV34" s="239" t="s">
        <v>324</v>
      </c>
      <c r="FW34" s="239">
        <v>5.0000000000000001E-3</v>
      </c>
      <c r="FX34" s="239">
        <v>2.1000000000000001E-2</v>
      </c>
      <c r="FY34" s="239">
        <v>2.1000000000000001E-2</v>
      </c>
      <c r="FZ34" s="247">
        <v>72.8</v>
      </c>
      <c r="GA34" s="247">
        <v>67.919017335295592</v>
      </c>
      <c r="GB34" s="239">
        <f t="shared" si="150"/>
        <v>3234.2389207283613</v>
      </c>
      <c r="GC34" s="239">
        <f t="shared" si="151"/>
        <v>16.171194603641808</v>
      </c>
      <c r="GD34" s="4">
        <f t="shared" si="52"/>
        <v>3.0872280606952542</v>
      </c>
      <c r="GE34" s="4">
        <f t="shared" si="53"/>
        <v>3.3959508667647795</v>
      </c>
      <c r="GF34" s="1">
        <f t="shared" si="54"/>
        <v>19.258422664337061</v>
      </c>
      <c r="GG34" s="1">
        <f t="shared" si="55"/>
        <v>12.775243736877028</v>
      </c>
      <c r="GI34">
        <v>16.954558412719297</v>
      </c>
      <c r="GJ34">
        <f t="shared" si="152"/>
        <v>20.592140334454307</v>
      </c>
      <c r="GK34">
        <f t="shared" si="153"/>
        <v>12.775243736877028</v>
      </c>
      <c r="GL34">
        <v>20.191337746056618</v>
      </c>
      <c r="GM34">
        <v>13.394101146048245</v>
      </c>
      <c r="GN34">
        <f t="shared" si="154"/>
        <v>0.40080258839768845</v>
      </c>
      <c r="GO34">
        <f t="shared" si="155"/>
        <v>0.61885740917121623</v>
      </c>
      <c r="GS34" s="184">
        <v>0.42887731481481484</v>
      </c>
      <c r="GT34" s="464">
        <f t="shared" si="56"/>
        <v>45305.428877314815</v>
      </c>
      <c r="GU34" s="141" t="s">
        <v>325</v>
      </c>
      <c r="GV34" s="141">
        <v>8.0000000000000002E-3</v>
      </c>
      <c r="GW34" s="141">
        <v>0.04</v>
      </c>
      <c r="GX34" s="141">
        <v>0.04</v>
      </c>
      <c r="GY34" s="249">
        <v>41.4</v>
      </c>
      <c r="GZ34" s="249">
        <v>39.612082379984948</v>
      </c>
      <c r="HA34" s="256">
        <f t="shared" si="156"/>
        <v>990.30205949962362</v>
      </c>
      <c r="HB34" s="256">
        <f t="shared" si="157"/>
        <v>7.9224164759969895</v>
      </c>
      <c r="HC34" s="4">
        <f t="shared" si="57"/>
        <v>0.96614835073134009</v>
      </c>
      <c r="HD34" s="4">
        <f t="shared" si="58"/>
        <v>1.0156944199996141</v>
      </c>
      <c r="HE34" s="1">
        <f t="shared" si="59"/>
        <v>8.888564826728329</v>
      </c>
      <c r="HF34" s="1">
        <f t="shared" si="60"/>
        <v>6.9067220559973759</v>
      </c>
      <c r="HH34" s="184">
        <v>0.42887731481481484</v>
      </c>
      <c r="HI34" s="464">
        <f t="shared" si="61"/>
        <v>45305.428877314815</v>
      </c>
      <c r="HJ34" s="141" t="s">
        <v>325</v>
      </c>
      <c r="HK34" s="141">
        <v>8.0000000000000002E-3</v>
      </c>
      <c r="HL34" s="141">
        <v>0.04</v>
      </c>
      <c r="HM34" s="141">
        <v>0.04</v>
      </c>
      <c r="HN34" s="249">
        <v>41.4</v>
      </c>
      <c r="HO34" s="249">
        <v>34.200469392124624</v>
      </c>
      <c r="HP34" s="256">
        <f t="shared" si="158"/>
        <v>855.01173480311559</v>
      </c>
      <c r="HQ34" s="256">
        <f t="shared" si="159"/>
        <v>6.8400938784249252</v>
      </c>
      <c r="HR34" s="4">
        <f t="shared" si="62"/>
        <v>0.83415779005182</v>
      </c>
      <c r="HS34" s="4">
        <f t="shared" si="63"/>
        <v>0.87693511261858015</v>
      </c>
      <c r="HT34" s="1">
        <f t="shared" si="64"/>
        <v>7.674251668476745</v>
      </c>
      <c r="HU34" s="1">
        <f t="shared" si="65"/>
        <v>5.9631587658063454</v>
      </c>
      <c r="HW34">
        <v>7.504228476663461</v>
      </c>
      <c r="HX34">
        <f t="shared" si="160"/>
        <v>8.888564826728329</v>
      </c>
      <c r="HY34">
        <f t="shared" si="161"/>
        <v>5.9631587658063454</v>
      </c>
      <c r="HZ34">
        <v>8.4193782908907124</v>
      </c>
      <c r="IA34">
        <v>6.542147902732248</v>
      </c>
      <c r="IB34">
        <f t="shared" si="162"/>
        <v>0.4691865358376166</v>
      </c>
      <c r="IC34">
        <f t="shared" si="163"/>
        <v>0.57898913692590259</v>
      </c>
      <c r="JU34" s="281">
        <v>0.54173611111111108</v>
      </c>
      <c r="JV34" s="464">
        <f t="shared" si="76"/>
        <v>45305.54173611111</v>
      </c>
      <c r="JW34" s="282" t="s">
        <v>327</v>
      </c>
      <c r="JX34" s="282">
        <v>6.0000000000000001E-3</v>
      </c>
      <c r="JY34" s="282">
        <v>3.5000000000000003E-2</v>
      </c>
      <c r="JZ34" s="282">
        <v>3.5000000000000003E-2</v>
      </c>
      <c r="KA34" s="282">
        <v>33.4</v>
      </c>
      <c r="KB34" s="282">
        <v>24.387420039133133</v>
      </c>
      <c r="KC34" s="282">
        <f t="shared" si="77"/>
        <v>696.78342968951802</v>
      </c>
      <c r="KD34" s="282">
        <f t="shared" si="78"/>
        <v>4.1807005781371078</v>
      </c>
      <c r="KE34" s="4">
        <f t="shared" si="79"/>
        <v>0.67742833442036476</v>
      </c>
      <c r="KF34" s="4">
        <f t="shared" si="80"/>
        <v>0.71727705997450386</v>
      </c>
      <c r="KG34" s="1">
        <f t="shared" si="81"/>
        <v>4.8581289125574729</v>
      </c>
      <c r="KH34" s="1">
        <f t="shared" si="82"/>
        <v>3.4634235181626041</v>
      </c>
      <c r="KJ34" s="281">
        <v>0.54173611111111108</v>
      </c>
      <c r="KK34" s="464">
        <f t="shared" si="83"/>
        <v>45305.54173611111</v>
      </c>
      <c r="KL34" s="282" t="s">
        <v>327</v>
      </c>
      <c r="KM34" s="282">
        <v>6.0000000000000001E-3</v>
      </c>
      <c r="KN34" s="282">
        <v>3.5000000000000003E-2</v>
      </c>
      <c r="KO34" s="282">
        <v>3.5000000000000003E-2</v>
      </c>
      <c r="KP34" s="282">
        <v>33.4</v>
      </c>
      <c r="KQ34" s="282">
        <v>29.268643113465039</v>
      </c>
      <c r="KR34" s="282">
        <f t="shared" si="84"/>
        <v>836.24694609900109</v>
      </c>
      <c r="KS34" s="282">
        <f t="shared" si="85"/>
        <v>5.0174816765940067</v>
      </c>
      <c r="KT34" s="4">
        <f t="shared" si="86"/>
        <v>0.81301786426291767</v>
      </c>
      <c r="KU34" s="4">
        <f t="shared" si="87"/>
        <v>0.86084244451367764</v>
      </c>
      <c r="KV34" s="1">
        <f t="shared" si="88"/>
        <v>5.8304995408569242</v>
      </c>
      <c r="KW34" s="1">
        <f t="shared" si="89"/>
        <v>4.1566392320803294</v>
      </c>
      <c r="KY34">
        <v>4.63220016207827</v>
      </c>
      <c r="KZ34">
        <f t="shared" si="172"/>
        <v>5.8304995408569242</v>
      </c>
      <c r="LA34">
        <f t="shared" si="173"/>
        <v>3.4634235181626041</v>
      </c>
      <c r="LB34">
        <v>5.3827881513039157</v>
      </c>
      <c r="LC34">
        <v>3.8374599381922923</v>
      </c>
      <c r="LD34">
        <f t="shared" si="174"/>
        <v>0.44771138955300849</v>
      </c>
      <c r="LE34">
        <f t="shared" si="175"/>
        <v>0.37403642002968818</v>
      </c>
      <c r="LI34" s="187">
        <v>0.54173611111111108</v>
      </c>
      <c r="LJ34" s="464">
        <f t="shared" si="90"/>
        <v>45305.54173611111</v>
      </c>
      <c r="LK34" s="144" t="s">
        <v>328</v>
      </c>
      <c r="LL34" s="144">
        <v>8.9999999999999993E-3</v>
      </c>
      <c r="LM34" s="144">
        <v>7.0999999999999994E-2</v>
      </c>
      <c r="LN34" s="144">
        <v>7.0999999999999994E-2</v>
      </c>
      <c r="LO34" s="144">
        <v>80</v>
      </c>
      <c r="LP34" s="144">
        <v>64.966682151344514</v>
      </c>
      <c r="LQ34" s="144">
        <f t="shared" si="176"/>
        <v>915.02369227245799</v>
      </c>
      <c r="LR34" s="144">
        <f t="shared" si="177"/>
        <v>8.2352132304521213</v>
      </c>
      <c r="LS34" s="4">
        <f t="shared" si="91"/>
        <v>0.90231502987978507</v>
      </c>
      <c r="LT34" s="4">
        <f t="shared" si="92"/>
        <v>0.92809545930492177</v>
      </c>
      <c r="LU34" s="1">
        <f t="shared" si="93"/>
        <v>9.1375282603319068</v>
      </c>
      <c r="LV34" s="1">
        <f t="shared" si="94"/>
        <v>7.3071177711471993</v>
      </c>
      <c r="LX34" s="187">
        <v>0.54173611111111108</v>
      </c>
      <c r="LY34" s="464">
        <f t="shared" si="95"/>
        <v>45305.54173611111</v>
      </c>
      <c r="LZ34" s="144" t="s">
        <v>328</v>
      </c>
      <c r="MA34" s="144">
        <v>8.9999999999999993E-3</v>
      </c>
      <c r="MB34" s="144">
        <v>7.0999999999999994E-2</v>
      </c>
      <c r="MC34" s="144">
        <v>7.0999999999999994E-2</v>
      </c>
      <c r="MD34" s="229">
        <v>80</v>
      </c>
      <c r="ME34" s="144">
        <v>74.122290469746986</v>
      </c>
      <c r="MF34" s="144">
        <f t="shared" si="178"/>
        <v>1043.9759221091126</v>
      </c>
      <c r="MG34" s="144">
        <f t="shared" si="179"/>
        <v>9.3957832989820123</v>
      </c>
      <c r="MH34" s="4">
        <f t="shared" si="96"/>
        <v>1.0294762565242639</v>
      </c>
      <c r="MI34" s="4">
        <f t="shared" si="97"/>
        <v>1.0588898638535285</v>
      </c>
      <c r="MJ34" s="1">
        <f t="shared" si="98"/>
        <v>10.425259555506276</v>
      </c>
      <c r="MK34" s="1">
        <f t="shared" si="99"/>
        <v>8.3368934351284842</v>
      </c>
      <c r="MM34">
        <v>8.869382945638943</v>
      </c>
      <c r="MN34">
        <f t="shared" si="180"/>
        <v>10.425259555506276</v>
      </c>
      <c r="MO34">
        <f t="shared" si="181"/>
        <v>7.3071177711471993</v>
      </c>
      <c r="MP34">
        <v>9.8411826202382713</v>
      </c>
      <c r="MQ34">
        <v>7.8698175660510623</v>
      </c>
      <c r="MR34">
        <f t="shared" si="182"/>
        <v>0.58407693526800486</v>
      </c>
      <c r="MS34">
        <f t="shared" si="183"/>
        <v>0.56269979490386302</v>
      </c>
      <c r="MW34" s="188">
        <v>0.55943287037037037</v>
      </c>
      <c r="MX34" s="464">
        <f t="shared" si="100"/>
        <v>45305.559432870374</v>
      </c>
      <c r="MY34" s="145" t="s">
        <v>329</v>
      </c>
      <c r="MZ34" s="145">
        <v>1E-3</v>
      </c>
      <c r="NA34" s="145">
        <v>1.4E-2</v>
      </c>
      <c r="NB34" s="145">
        <v>1.4E-2</v>
      </c>
      <c r="NC34" s="145">
        <v>20.6</v>
      </c>
      <c r="ND34" s="145">
        <v>15.356805593466959</v>
      </c>
      <c r="NE34" s="145">
        <f t="shared" si="101"/>
        <v>1096.9146852476399</v>
      </c>
      <c r="NF34" s="145">
        <f t="shared" si="184"/>
        <v>1.0969146852476399</v>
      </c>
      <c r="NG34" s="4">
        <f t="shared" si="102"/>
        <v>1.0237870395644639</v>
      </c>
      <c r="NH34" s="4">
        <f t="shared" si="103"/>
        <v>1.1812927379589966</v>
      </c>
      <c r="NI34" s="1">
        <f t="shared" si="104"/>
        <v>2.1207017248121041</v>
      </c>
      <c r="NJ34" s="1">
        <f t="shared" si="105"/>
        <v>-8.4378052711356677E-2</v>
      </c>
      <c r="NL34" s="188">
        <v>0.55943287037037037</v>
      </c>
      <c r="NM34" s="464">
        <f t="shared" si="106"/>
        <v>45305.559432870374</v>
      </c>
      <c r="NN34" s="145" t="s">
        <v>329</v>
      </c>
      <c r="NO34" s="145">
        <v>1E-3</v>
      </c>
      <c r="NP34" s="145">
        <v>1.4E-2</v>
      </c>
      <c r="NQ34" s="145">
        <v>1.4E-2</v>
      </c>
      <c r="NR34" s="145">
        <v>20.6</v>
      </c>
      <c r="NS34" s="145">
        <v>18.069210972335132</v>
      </c>
      <c r="NT34" s="145">
        <f t="shared" si="107"/>
        <v>1290.6579265953665</v>
      </c>
      <c r="NU34" s="145">
        <f t="shared" si="185"/>
        <v>1.2906579265953664</v>
      </c>
      <c r="NV34" s="4">
        <f t="shared" si="108"/>
        <v>1.2046140648223422</v>
      </c>
      <c r="NW34" s="4">
        <f t="shared" si="109"/>
        <v>1.3899393055642408</v>
      </c>
      <c r="NX34" s="1">
        <f t="shared" si="110"/>
        <v>2.4952719914177086</v>
      </c>
      <c r="NY34" s="1">
        <f t="shared" si="111"/>
        <v>-9.9281378968874456E-2</v>
      </c>
      <c r="OA34">
        <v>1.1904107202945657</v>
      </c>
      <c r="OB34">
        <f t="shared" si="186"/>
        <v>2.4952719914177086</v>
      </c>
      <c r="OC34">
        <f t="shared" si="187"/>
        <v>-9.9281378968874456E-2</v>
      </c>
      <c r="OD34">
        <v>2.3014607259028272</v>
      </c>
      <c r="OE34">
        <v>-9.1570055407274031E-2</v>
      </c>
      <c r="OF34">
        <f t="shared" si="188"/>
        <v>0.19381126551488137</v>
      </c>
      <c r="OG34">
        <f t="shared" si="189"/>
        <v>7.711323561600425E-3</v>
      </c>
      <c r="OK34" s="189">
        <v>0.60096064814814809</v>
      </c>
      <c r="OL34" s="464">
        <f t="shared" si="112"/>
        <v>45305.600960648146</v>
      </c>
      <c r="OM34" s="139" t="s">
        <v>330</v>
      </c>
      <c r="ON34" s="139">
        <v>1E-3</v>
      </c>
      <c r="OO34" s="139">
        <v>3.0000000000000001E-3</v>
      </c>
      <c r="OP34" s="139">
        <v>3.0000000000000001E-3</v>
      </c>
      <c r="OQ34" s="139">
        <v>5.5</v>
      </c>
      <c r="OR34" s="139">
        <v>4.3043448626882768</v>
      </c>
      <c r="OS34" s="139">
        <f t="shared" si="190"/>
        <v>1434.7816208960921</v>
      </c>
      <c r="OT34" s="139">
        <f t="shared" si="191"/>
        <v>1.4347816208960922</v>
      </c>
      <c r="OU34" s="139">
        <f t="shared" si="113"/>
        <v>1.0760862156720692</v>
      </c>
      <c r="OV34" s="139">
        <f t="shared" si="114"/>
        <v>2.1521724313441384</v>
      </c>
      <c r="OW34" s="1">
        <f t="shared" si="115"/>
        <v>2.5108678365681616</v>
      </c>
      <c r="OX34" s="1">
        <f t="shared" si="116"/>
        <v>-0.7173908104480462</v>
      </c>
      <c r="OZ34" s="189">
        <v>0.60096064814814809</v>
      </c>
      <c r="PA34" s="464">
        <f t="shared" si="117"/>
        <v>45305.600960648146</v>
      </c>
      <c r="PB34" s="139" t="s">
        <v>330</v>
      </c>
      <c r="PC34" s="139">
        <v>1E-3</v>
      </c>
      <c r="PD34" s="139">
        <v>3.0000000000000001E-3</v>
      </c>
      <c r="PE34" s="139">
        <v>3.0000000000000001E-3</v>
      </c>
      <c r="PF34" s="139">
        <v>5.5</v>
      </c>
      <c r="PG34" s="139">
        <v>4.9559236172715044</v>
      </c>
      <c r="PH34" s="139">
        <f t="shared" si="192"/>
        <v>1651.9745390905014</v>
      </c>
      <c r="PI34" s="139">
        <f t="shared" si="193"/>
        <v>1.6519745390905014</v>
      </c>
      <c r="PJ34" s="139">
        <f t="shared" si="118"/>
        <v>1.2389809043178761</v>
      </c>
      <c r="PK34" s="139">
        <f t="shared" si="119"/>
        <v>2.4779618086357522</v>
      </c>
      <c r="PL34" s="1">
        <f t="shared" si="120"/>
        <v>2.8909554434083775</v>
      </c>
      <c r="PM34" s="1">
        <f t="shared" si="121"/>
        <v>-0.82598726954525081</v>
      </c>
      <c r="PO34">
        <v>1.5375627078999439</v>
      </c>
      <c r="PP34">
        <f t="shared" si="194"/>
        <v>2.8909554434083775</v>
      </c>
      <c r="PQ34">
        <f t="shared" si="195"/>
        <v>-0.82598726954525081</v>
      </c>
      <c r="PR34">
        <v>2.6907347388249017</v>
      </c>
      <c r="PS34">
        <v>-0.76878135394997216</v>
      </c>
      <c r="PT34">
        <f t="shared" si="196"/>
        <v>0.20022070458347585</v>
      </c>
      <c r="PU34">
        <f t="shared" si="197"/>
        <v>5.7205915595278656E-2</v>
      </c>
    </row>
    <row r="35" spans="1:437" x14ac:dyDescent="0.25">
      <c r="A35" s="233">
        <v>0.36431712962962964</v>
      </c>
      <c r="B35" s="464">
        <f t="shared" si="0"/>
        <v>45305.364317129628</v>
      </c>
      <c r="C35" s="234" t="s">
        <v>311</v>
      </c>
      <c r="D35" s="234">
        <v>8.0000000000000002E-3</v>
      </c>
      <c r="E35" s="234">
        <v>5.3999999999999999E-2</v>
      </c>
      <c r="F35" s="234">
        <v>5.3999999999999999E-2</v>
      </c>
      <c r="G35" s="252">
        <v>176.3</v>
      </c>
      <c r="H35" s="254">
        <v>172.12098605524426</v>
      </c>
      <c r="I35" s="234">
        <f t="shared" si="1"/>
        <v>3187.4256676897085</v>
      </c>
      <c r="J35" s="234">
        <f t="shared" si="2"/>
        <v>25.499405341517669</v>
      </c>
      <c r="K35" s="4">
        <f t="shared" si="3"/>
        <v>3.1294724737317137</v>
      </c>
      <c r="L35" s="4">
        <f t="shared" si="4"/>
        <v>3.2475657746272506</v>
      </c>
      <c r="M35" s="1">
        <f t="shared" si="5"/>
        <v>28.628877815249382</v>
      </c>
      <c r="N35" s="1">
        <f t="shared" si="6"/>
        <v>22.251839566890418</v>
      </c>
      <c r="P35" s="233">
        <v>0.36431712962962964</v>
      </c>
      <c r="Q35" s="464">
        <f t="shared" si="7"/>
        <v>45305.364317129628</v>
      </c>
      <c r="R35" s="234" t="s">
        <v>311</v>
      </c>
      <c r="S35" s="234">
        <v>8.0000000000000002E-3</v>
      </c>
      <c r="T35" s="234">
        <v>5.3999999999999999E-2</v>
      </c>
      <c r="U35" s="234">
        <v>5.3999999999999999E-2</v>
      </c>
      <c r="V35" s="252">
        <v>176.3</v>
      </c>
      <c r="W35" s="254">
        <v>155.08204339638451</v>
      </c>
      <c r="X35" s="234">
        <f t="shared" si="8"/>
        <v>2871.889692525639</v>
      </c>
      <c r="Y35" s="234">
        <f t="shared" si="9"/>
        <v>22.975117540205112</v>
      </c>
      <c r="Z35" s="4">
        <f t="shared" si="10"/>
        <v>2.8196735162979003</v>
      </c>
      <c r="AA35" s="4">
        <f t="shared" si="11"/>
        <v>2.926076290497821</v>
      </c>
      <c r="AB35" s="1">
        <f t="shared" si="12"/>
        <v>25.794791056503012</v>
      </c>
      <c r="AC35" s="1">
        <f t="shared" si="13"/>
        <v>20.04904124970729</v>
      </c>
      <c r="AE35">
        <v>24.543379117711947</v>
      </c>
      <c r="AF35">
        <f t="shared" si="14"/>
        <v>28.628877815249382</v>
      </c>
      <c r="AG35">
        <f t="shared" si="15"/>
        <v>20.04904124970729</v>
      </c>
      <c r="AH35">
        <v>27.555521100340233</v>
      </c>
      <c r="AI35">
        <v>21.417571399890143</v>
      </c>
      <c r="AJ35">
        <f t="shared" si="122"/>
        <v>1.0733567149091492</v>
      </c>
      <c r="AK35">
        <f t="shared" si="123"/>
        <v>1.3685301501828526</v>
      </c>
      <c r="AO35" s="261">
        <v>0.37260416666666668</v>
      </c>
      <c r="AP35" s="464">
        <f t="shared" si="16"/>
        <v>45305.372604166667</v>
      </c>
      <c r="AQ35" s="236" t="s">
        <v>321</v>
      </c>
      <c r="AR35" s="236">
        <v>5.0000000000000001E-3</v>
      </c>
      <c r="AS35" s="236">
        <v>0.05</v>
      </c>
      <c r="AT35" s="236">
        <v>0.05</v>
      </c>
      <c r="AU35" s="241">
        <v>197.2</v>
      </c>
      <c r="AV35" s="241">
        <v>196.35691048199956</v>
      </c>
      <c r="AW35" s="236">
        <f t="shared" si="17"/>
        <v>3927.1382096399911</v>
      </c>
      <c r="AX35" s="236">
        <f t="shared" si="18"/>
        <v>19.635691048199956</v>
      </c>
      <c r="AY35" s="4">
        <f t="shared" si="19"/>
        <v>3.8501354996470503</v>
      </c>
      <c r="AZ35" s="4">
        <f t="shared" si="20"/>
        <v>4.0072838873877457</v>
      </c>
      <c r="BA35" s="1">
        <f t="shared" si="124"/>
        <v>23.485826547847005</v>
      </c>
      <c r="BB35" s="1">
        <f t="shared" si="125"/>
        <v>15.628407160812209</v>
      </c>
      <c r="BD35" s="261">
        <v>0.37260416666666668</v>
      </c>
      <c r="BE35" s="464">
        <f t="shared" si="21"/>
        <v>45305.372604166667</v>
      </c>
      <c r="BF35" s="236" t="s">
        <v>321</v>
      </c>
      <c r="BG35" s="236">
        <v>5.0000000000000001E-3</v>
      </c>
      <c r="BH35" s="236">
        <v>0.05</v>
      </c>
      <c r="BI35" s="236">
        <v>0.05</v>
      </c>
      <c r="BJ35" s="241">
        <v>197.2</v>
      </c>
      <c r="BK35" s="241">
        <v>183.35192301716319</v>
      </c>
      <c r="BL35" s="236">
        <f t="shared" si="22"/>
        <v>3667.0384603432635</v>
      </c>
      <c r="BM35" s="236">
        <f t="shared" si="23"/>
        <v>18.335192301716319</v>
      </c>
      <c r="BN35" s="4">
        <f t="shared" si="24"/>
        <v>3.5951357454345723</v>
      </c>
      <c r="BO35" s="4">
        <f t="shared" si="25"/>
        <v>3.741875979942106</v>
      </c>
      <c r="BP35" s="1">
        <f t="shared" si="126"/>
        <v>21.930328047150891</v>
      </c>
      <c r="BQ35" s="1">
        <f t="shared" si="127"/>
        <v>14.593316321774212</v>
      </c>
      <c r="BS35">
        <v>19.048057294420428</v>
      </c>
      <c r="BT35">
        <f t="shared" si="128"/>
        <v>23.485826547847005</v>
      </c>
      <c r="BU35">
        <f t="shared" si="129"/>
        <v>14.593316321774212</v>
      </c>
      <c r="BV35">
        <v>22.782970489404825</v>
      </c>
      <c r="BW35">
        <v>15.160698662906055</v>
      </c>
      <c r="BX35">
        <f t="shared" si="130"/>
        <v>0.70285605844217969</v>
      </c>
      <c r="BY35">
        <f t="shared" si="131"/>
        <v>0.56738234113184305</v>
      </c>
      <c r="CC35" s="906">
        <v>0.3959375</v>
      </c>
      <c r="CD35" s="901">
        <f t="shared" si="26"/>
        <v>45305.395937499998</v>
      </c>
      <c r="CE35" s="907" t="s">
        <v>322</v>
      </c>
      <c r="CF35" s="907">
        <v>8.0000000000000002E-3</v>
      </c>
      <c r="CG35" s="907">
        <v>2.8000000000000001E-2</v>
      </c>
      <c r="CH35" s="907">
        <v>2.8000000000000001E-2</v>
      </c>
      <c r="CI35" s="902">
        <v>57</v>
      </c>
      <c r="CJ35" s="902">
        <v>50.374640915055522</v>
      </c>
      <c r="CK35" s="907">
        <f t="shared" si="132"/>
        <v>1799.09431839484</v>
      </c>
      <c r="CL35" s="237">
        <f t="shared" si="133"/>
        <v>14.39275454715872</v>
      </c>
      <c r="CM35" s="4">
        <f t="shared" si="27"/>
        <v>1.7370565832777767</v>
      </c>
      <c r="CN35" s="4">
        <f t="shared" si="28"/>
        <v>1.8657274412983527</v>
      </c>
      <c r="CO35" s="1">
        <f t="shared" si="29"/>
        <v>16.129811130436497</v>
      </c>
      <c r="CP35" s="1">
        <f t="shared" si="30"/>
        <v>12.527027105860368</v>
      </c>
      <c r="CR35" s="906">
        <v>0.3959375</v>
      </c>
      <c r="CS35" s="901">
        <f t="shared" si="31"/>
        <v>45305.395937499998</v>
      </c>
      <c r="CT35" s="907" t="s">
        <v>322</v>
      </c>
      <c r="CU35" s="907">
        <v>8.0000000000000002E-3</v>
      </c>
      <c r="CV35" s="907">
        <v>2.8000000000000001E-2</v>
      </c>
      <c r="CW35" s="907">
        <v>2.8000000000000001E-2</v>
      </c>
      <c r="CX35" s="902">
        <v>57</v>
      </c>
      <c r="CY35" s="902">
        <v>40.51557001076057</v>
      </c>
      <c r="CZ35" s="907">
        <f t="shared" si="134"/>
        <v>1446.9846432414488</v>
      </c>
      <c r="DA35" s="237">
        <f t="shared" si="135"/>
        <v>11.575877145931591</v>
      </c>
      <c r="DB35" s="4">
        <f t="shared" si="32"/>
        <v>1.3970886210607094</v>
      </c>
      <c r="DC35" s="4">
        <f t="shared" si="33"/>
        <v>1.5005766670652063</v>
      </c>
      <c r="DD35" s="1">
        <f t="shared" si="34"/>
        <v>12.972965766992299</v>
      </c>
      <c r="DE35" s="1">
        <f t="shared" si="35"/>
        <v>10.075300478866385</v>
      </c>
      <c r="DG35">
        <v>13.006349735055911</v>
      </c>
      <c r="DH35">
        <f t="shared" si="136"/>
        <v>16.129811130436497</v>
      </c>
      <c r="DI35">
        <f t="shared" si="137"/>
        <v>10.075300478866385</v>
      </c>
      <c r="DJ35">
        <v>14.576081599631625</v>
      </c>
      <c r="DK35">
        <v>11.320341436067181</v>
      </c>
      <c r="DL35">
        <f t="shared" si="138"/>
        <v>1.5537295308048726</v>
      </c>
      <c r="DM35">
        <f t="shared" si="139"/>
        <v>1.2450409572007963</v>
      </c>
      <c r="DQ35" s="908">
        <v>0.41324074074074074</v>
      </c>
      <c r="DR35" s="904">
        <f t="shared" si="36"/>
        <v>45305.413240740738</v>
      </c>
      <c r="DS35" s="909" t="s">
        <v>323</v>
      </c>
      <c r="DT35" s="909">
        <v>5.0000000000000001E-3</v>
      </c>
      <c r="DU35" s="909">
        <v>2.5999999999999999E-2</v>
      </c>
      <c r="DV35" s="909">
        <v>2.5999999999999999E-2</v>
      </c>
      <c r="DW35" s="905">
        <v>61</v>
      </c>
      <c r="DX35" s="905">
        <v>60.37635008537513</v>
      </c>
      <c r="DY35" s="909">
        <f t="shared" si="140"/>
        <v>2322.1673109759668</v>
      </c>
      <c r="DZ35" s="238">
        <f t="shared" si="141"/>
        <v>11.610836554879834</v>
      </c>
      <c r="EA35" s="4">
        <f t="shared" si="37"/>
        <v>2.2361611142731532</v>
      </c>
      <c r="EB35" s="4">
        <f t="shared" si="38"/>
        <v>2.4150540034150052</v>
      </c>
      <c r="EC35" s="1">
        <f t="shared" si="39"/>
        <v>13.846997669152987</v>
      </c>
      <c r="ED35" s="1">
        <f t="shared" si="40"/>
        <v>9.1957825514648288</v>
      </c>
      <c r="EF35" s="908">
        <v>0.41324074074074074</v>
      </c>
      <c r="EG35" s="904">
        <f t="shared" si="41"/>
        <v>45305.413240740738</v>
      </c>
      <c r="EH35" s="909" t="s">
        <v>323</v>
      </c>
      <c r="EI35" s="909">
        <v>5.0000000000000001E-3</v>
      </c>
      <c r="EJ35" s="909">
        <v>2.5999999999999999E-2</v>
      </c>
      <c r="EK35" s="909">
        <v>2.5999999999999999E-2</v>
      </c>
      <c r="EL35" s="905">
        <v>61</v>
      </c>
      <c r="EM35" s="905">
        <v>60.248988776303406</v>
      </c>
      <c r="EN35" s="909">
        <f t="shared" si="142"/>
        <v>2317.2687990885925</v>
      </c>
      <c r="EO35" s="238">
        <f t="shared" si="143"/>
        <v>11.586343995442963</v>
      </c>
      <c r="EP35" s="4">
        <f t="shared" si="42"/>
        <v>2.2314440287519779</v>
      </c>
      <c r="EQ35" s="4">
        <f t="shared" si="43"/>
        <v>2.4099595510521361</v>
      </c>
      <c r="ER35" s="1">
        <f t="shared" si="44"/>
        <v>13.817788024194941</v>
      </c>
      <c r="ES35" s="1">
        <f t="shared" si="45"/>
        <v>9.1763844443908269</v>
      </c>
      <c r="EU35">
        <v>11.728982577796129</v>
      </c>
      <c r="EV35">
        <f t="shared" si="144"/>
        <v>13.846997669152987</v>
      </c>
      <c r="EW35">
        <f t="shared" si="145"/>
        <v>9.1763844443908269</v>
      </c>
      <c r="EX35">
        <v>13.987897740927236</v>
      </c>
      <c r="EY35">
        <v>9.2893542016145343</v>
      </c>
      <c r="EZ35">
        <f t="shared" si="146"/>
        <v>-0.14090007177424901</v>
      </c>
      <c r="FA35">
        <f t="shared" si="147"/>
        <v>0.11296975722370739</v>
      </c>
      <c r="FE35" s="240">
        <v>0.42010416666666667</v>
      </c>
      <c r="FF35" s="464">
        <f t="shared" si="46"/>
        <v>45305.420104166667</v>
      </c>
      <c r="FG35" s="239" t="s">
        <v>324</v>
      </c>
      <c r="FH35" s="239">
        <v>4.0000000000000001E-3</v>
      </c>
      <c r="FI35" s="239">
        <v>2.1000000000000001E-2</v>
      </c>
      <c r="FJ35" s="239">
        <v>2.1000000000000001E-2</v>
      </c>
      <c r="FK35" s="247">
        <v>72.8</v>
      </c>
      <c r="FL35" s="247">
        <v>72.622662858915206</v>
      </c>
      <c r="FM35" s="239">
        <f t="shared" si="148"/>
        <v>3458.2220409007236</v>
      </c>
      <c r="FN35" s="239">
        <f t="shared" si="149"/>
        <v>13.832888163602895</v>
      </c>
      <c r="FO35" s="4">
        <f t="shared" si="47"/>
        <v>3.301030129950691</v>
      </c>
      <c r="FP35" s="4">
        <f t="shared" si="48"/>
        <v>3.6311331429457603</v>
      </c>
      <c r="FQ35" s="1">
        <f t="shared" si="49"/>
        <v>17.133918293553585</v>
      </c>
      <c r="FR35" s="1">
        <f t="shared" si="50"/>
        <v>10.201755020657135</v>
      </c>
      <c r="FT35" s="240">
        <v>0.42010416666666667</v>
      </c>
      <c r="FU35" s="464">
        <f t="shared" si="51"/>
        <v>45305.420104166667</v>
      </c>
      <c r="FV35" s="239" t="s">
        <v>324</v>
      </c>
      <c r="FW35" s="239">
        <v>4.0000000000000001E-3</v>
      </c>
      <c r="FX35" s="239">
        <v>2.1000000000000001E-2</v>
      </c>
      <c r="FY35" s="239">
        <v>2.1000000000000001E-2</v>
      </c>
      <c r="FZ35" s="247">
        <v>72.8</v>
      </c>
      <c r="GA35" s="247">
        <v>67.919017335295592</v>
      </c>
      <c r="GB35" s="239">
        <f t="shared" si="150"/>
        <v>3234.2389207283613</v>
      </c>
      <c r="GC35" s="239">
        <f t="shared" si="151"/>
        <v>12.936955682913446</v>
      </c>
      <c r="GD35" s="4">
        <f t="shared" si="52"/>
        <v>3.0872280606952542</v>
      </c>
      <c r="GE35" s="4">
        <f t="shared" si="53"/>
        <v>3.3959508667647795</v>
      </c>
      <c r="GF35" s="1">
        <f t="shared" si="54"/>
        <v>16.024183743608699</v>
      </c>
      <c r="GG35" s="1">
        <f t="shared" si="55"/>
        <v>9.541004816148666</v>
      </c>
      <c r="GI35">
        <v>13.563646730175437</v>
      </c>
      <c r="GJ35">
        <f t="shared" si="152"/>
        <v>17.133918293553585</v>
      </c>
      <c r="GK35">
        <f t="shared" si="153"/>
        <v>9.541004816148666</v>
      </c>
      <c r="GL35">
        <v>16.800426063512756</v>
      </c>
      <c r="GM35">
        <v>10.003189463504384</v>
      </c>
      <c r="GN35">
        <f t="shared" si="154"/>
        <v>0.33349223004082873</v>
      </c>
      <c r="GO35">
        <f t="shared" si="155"/>
        <v>0.46218464735571807</v>
      </c>
      <c r="GS35" s="184">
        <v>0.43061342592592594</v>
      </c>
      <c r="GT35" s="464">
        <f t="shared" si="56"/>
        <v>45305.430613425924</v>
      </c>
      <c r="GU35" s="141" t="s">
        <v>325</v>
      </c>
      <c r="GV35" s="141">
        <v>7.0000000000000001E-3</v>
      </c>
      <c r="GW35" s="141">
        <v>0.04</v>
      </c>
      <c r="GX35" s="141">
        <v>0.04</v>
      </c>
      <c r="GY35" s="249">
        <v>41.4</v>
      </c>
      <c r="GZ35" s="249">
        <v>39.612082379984948</v>
      </c>
      <c r="HA35" s="256">
        <f t="shared" si="156"/>
        <v>990.30205949962362</v>
      </c>
      <c r="HB35" s="256">
        <f t="shared" si="157"/>
        <v>6.9321144164973658</v>
      </c>
      <c r="HC35" s="4">
        <f t="shared" si="57"/>
        <v>0.96614835073134009</v>
      </c>
      <c r="HD35" s="4">
        <f t="shared" si="58"/>
        <v>1.0156944199996141</v>
      </c>
      <c r="HE35" s="1">
        <f t="shared" si="59"/>
        <v>7.8982627672287062</v>
      </c>
      <c r="HF35" s="1">
        <f t="shared" si="60"/>
        <v>5.9164199964977513</v>
      </c>
      <c r="HH35" s="184">
        <v>0.43061342592592594</v>
      </c>
      <c r="HI35" s="464">
        <f t="shared" si="61"/>
        <v>45305.430613425924</v>
      </c>
      <c r="HJ35" s="141" t="s">
        <v>325</v>
      </c>
      <c r="HK35" s="141">
        <v>7.0000000000000001E-3</v>
      </c>
      <c r="HL35" s="141">
        <v>0.04</v>
      </c>
      <c r="HM35" s="141">
        <v>0.04</v>
      </c>
      <c r="HN35" s="249">
        <v>41.4</v>
      </c>
      <c r="HO35" s="249">
        <v>34.200469392124624</v>
      </c>
      <c r="HP35" s="256">
        <f t="shared" si="158"/>
        <v>855.01173480311559</v>
      </c>
      <c r="HQ35" s="256">
        <f t="shared" si="159"/>
        <v>5.9850821436218089</v>
      </c>
      <c r="HR35" s="4">
        <f t="shared" si="62"/>
        <v>0.83415779005182</v>
      </c>
      <c r="HS35" s="4">
        <f t="shared" si="63"/>
        <v>0.87693511261858015</v>
      </c>
      <c r="HT35" s="1">
        <f t="shared" si="64"/>
        <v>6.8192399336736287</v>
      </c>
      <c r="HU35" s="1">
        <f t="shared" si="65"/>
        <v>5.1081470310032291</v>
      </c>
      <c r="HW35">
        <v>6.566199917080529</v>
      </c>
      <c r="HX35">
        <f t="shared" si="160"/>
        <v>7.8982627672287062</v>
      </c>
      <c r="HY35">
        <f t="shared" si="161"/>
        <v>5.1081470310032291</v>
      </c>
      <c r="HZ35">
        <v>7.4813497313077804</v>
      </c>
      <c r="IA35">
        <v>5.6041193431493159</v>
      </c>
      <c r="IB35">
        <f t="shared" si="162"/>
        <v>0.41691303592092588</v>
      </c>
      <c r="IC35">
        <f t="shared" si="163"/>
        <v>0.49597231214608684</v>
      </c>
      <c r="JU35" s="281">
        <v>0.54532407407407402</v>
      </c>
      <c r="JV35" s="464">
        <f t="shared" si="76"/>
        <v>45305.545324074075</v>
      </c>
      <c r="JW35" s="282" t="s">
        <v>327</v>
      </c>
      <c r="JX35" s="282">
        <v>4.0000000000000001E-3</v>
      </c>
      <c r="JY35" s="282">
        <v>2.3E-2</v>
      </c>
      <c r="JZ35" s="282">
        <v>2.3E-2</v>
      </c>
      <c r="KA35" s="282">
        <v>33.4</v>
      </c>
      <c r="KB35" s="282">
        <v>24.387420039133133</v>
      </c>
      <c r="KC35" s="282">
        <f t="shared" si="77"/>
        <v>1060.3226103970928</v>
      </c>
      <c r="KD35" s="282">
        <f t="shared" si="78"/>
        <v>4.2412904415883714</v>
      </c>
      <c r="KE35" s="4">
        <f t="shared" si="79"/>
        <v>1.0161425016305472</v>
      </c>
      <c r="KF35" s="4">
        <f t="shared" si="80"/>
        <v>1.1085190926878696</v>
      </c>
      <c r="KG35" s="1">
        <f t="shared" si="81"/>
        <v>5.2574329432189186</v>
      </c>
      <c r="KH35" s="1">
        <f t="shared" si="82"/>
        <v>3.1327713489005018</v>
      </c>
      <c r="KJ35" s="281">
        <v>0.54532407407407402</v>
      </c>
      <c r="KK35" s="464">
        <f t="shared" si="83"/>
        <v>45305.545324074075</v>
      </c>
      <c r="KL35" s="282" t="s">
        <v>327</v>
      </c>
      <c r="KM35" s="282">
        <v>4.0000000000000001E-3</v>
      </c>
      <c r="KN35" s="282">
        <v>2.3E-2</v>
      </c>
      <c r="KO35" s="282">
        <v>2.3E-2</v>
      </c>
      <c r="KP35" s="282">
        <v>33.4</v>
      </c>
      <c r="KQ35" s="282">
        <v>29.268643113465039</v>
      </c>
      <c r="KR35" s="282">
        <f t="shared" si="84"/>
        <v>1272.5497005854365</v>
      </c>
      <c r="KS35" s="282">
        <f t="shared" si="85"/>
        <v>5.0901988023417459</v>
      </c>
      <c r="KT35" s="4">
        <f t="shared" si="86"/>
        <v>1.2195267963943766</v>
      </c>
      <c r="KU35" s="4">
        <f t="shared" si="87"/>
        <v>1.3303928687938655</v>
      </c>
      <c r="KV35" s="1">
        <f t="shared" si="88"/>
        <v>6.3097255987361223</v>
      </c>
      <c r="KW35" s="1">
        <f t="shared" si="89"/>
        <v>3.7598059335478804</v>
      </c>
      <c r="KY35">
        <v>4.6993334977605636</v>
      </c>
      <c r="KZ35">
        <f t="shared" si="172"/>
        <v>6.3097255987361223</v>
      </c>
      <c r="LA35">
        <f t="shared" si="173"/>
        <v>3.1327713489005018</v>
      </c>
      <c r="LB35">
        <v>5.8252154815990318</v>
      </c>
      <c r="LC35">
        <v>3.4710986063004161</v>
      </c>
      <c r="LD35">
        <f t="shared" si="174"/>
        <v>0.48451011713709047</v>
      </c>
      <c r="LE35">
        <f t="shared" si="175"/>
        <v>0.33832725739991432</v>
      </c>
      <c r="LI35" s="187">
        <v>0.54532407407407402</v>
      </c>
      <c r="LJ35" s="464">
        <f t="shared" si="90"/>
        <v>45305.545324074075</v>
      </c>
      <c r="LK35" s="144" t="s">
        <v>328</v>
      </c>
      <c r="LL35" s="144">
        <v>6.0000000000000001E-3</v>
      </c>
      <c r="LM35" s="144">
        <v>5.0999999999999997E-2</v>
      </c>
      <c r="LN35" s="144">
        <v>5.0999999999999997E-2</v>
      </c>
      <c r="LO35" s="144">
        <v>80</v>
      </c>
      <c r="LP35" s="144">
        <v>64.966682151344514</v>
      </c>
      <c r="LQ35" s="144">
        <f t="shared" si="176"/>
        <v>1273.8565127714612</v>
      </c>
      <c r="LR35" s="144">
        <f t="shared" si="177"/>
        <v>7.643139076628767</v>
      </c>
      <c r="LS35" s="4">
        <f t="shared" si="91"/>
        <v>1.2493592721412408</v>
      </c>
      <c r="LT35" s="4">
        <f t="shared" si="92"/>
        <v>1.2993336430268903</v>
      </c>
      <c r="LU35" s="1">
        <f t="shared" si="93"/>
        <v>8.8924983487700082</v>
      </c>
      <c r="LV35" s="1">
        <f t="shared" si="94"/>
        <v>6.3438054336018768</v>
      </c>
      <c r="LX35" s="187">
        <v>0.54532407407407402</v>
      </c>
      <c r="LY35" s="464">
        <f t="shared" si="95"/>
        <v>45305.545324074075</v>
      </c>
      <c r="LZ35" s="144" t="s">
        <v>328</v>
      </c>
      <c r="MA35" s="144">
        <v>6.0000000000000001E-3</v>
      </c>
      <c r="MB35" s="144">
        <v>5.0999999999999997E-2</v>
      </c>
      <c r="MC35" s="144">
        <v>5.0999999999999997E-2</v>
      </c>
      <c r="MD35" s="229">
        <v>80</v>
      </c>
      <c r="ME35" s="144">
        <v>74.122290469746986</v>
      </c>
      <c r="MF35" s="144">
        <f t="shared" si="178"/>
        <v>1453.378244504843</v>
      </c>
      <c r="MG35" s="144">
        <f t="shared" si="179"/>
        <v>8.720269467029059</v>
      </c>
      <c r="MH35" s="4">
        <f t="shared" si="96"/>
        <v>1.4254286628797497</v>
      </c>
      <c r="MI35" s="4">
        <f t="shared" si="97"/>
        <v>1.48244580939494</v>
      </c>
      <c r="MJ35" s="1">
        <f t="shared" si="98"/>
        <v>10.145698129908808</v>
      </c>
      <c r="MK35" s="1">
        <f t="shared" si="99"/>
        <v>7.2378236576341193</v>
      </c>
      <c r="MM35">
        <v>8.2317148907237261</v>
      </c>
      <c r="MN35">
        <f t="shared" si="180"/>
        <v>10.145698129908808</v>
      </c>
      <c r="MO35">
        <f t="shared" si="181"/>
        <v>6.3438054336018768</v>
      </c>
      <c r="MP35">
        <v>9.577283670938181</v>
      </c>
      <c r="MQ35">
        <v>6.8323233593006929</v>
      </c>
      <c r="MR35">
        <f t="shared" si="182"/>
        <v>0.56841445897062748</v>
      </c>
      <c r="MS35">
        <f t="shared" si="183"/>
        <v>0.48851792569881614</v>
      </c>
      <c r="MW35" s="188">
        <v>0.56269675925925922</v>
      </c>
      <c r="MX35" s="464">
        <f t="shared" si="100"/>
        <v>45305.562696759262</v>
      </c>
      <c r="MY35" s="145" t="s">
        <v>329</v>
      </c>
      <c r="MZ35" s="145">
        <v>2E-3</v>
      </c>
      <c r="NA35" s="145">
        <v>1.4E-2</v>
      </c>
      <c r="NB35" s="145">
        <v>1.4E-2</v>
      </c>
      <c r="NC35" s="145">
        <v>20.6</v>
      </c>
      <c r="ND35" s="145">
        <v>15.356805593466959</v>
      </c>
      <c r="NE35" s="145">
        <f t="shared" si="101"/>
        <v>1096.9146852476399</v>
      </c>
      <c r="NF35" s="145">
        <f t="shared" si="184"/>
        <v>2.1938293704952798</v>
      </c>
      <c r="NG35" s="4">
        <f t="shared" si="102"/>
        <v>1.0237870395644639</v>
      </c>
      <c r="NH35" s="4">
        <f t="shared" si="103"/>
        <v>1.1812927379589966</v>
      </c>
      <c r="NI35" s="1">
        <f t="shared" si="104"/>
        <v>3.217616410059744</v>
      </c>
      <c r="NJ35" s="1">
        <f t="shared" si="105"/>
        <v>1.0125366325362832</v>
      </c>
      <c r="NL35" s="188">
        <v>0.56269675925925922</v>
      </c>
      <c r="NM35" s="464">
        <f t="shared" si="106"/>
        <v>45305.562696759262</v>
      </c>
      <c r="NN35" s="145" t="s">
        <v>329</v>
      </c>
      <c r="NO35" s="145">
        <v>2E-3</v>
      </c>
      <c r="NP35" s="145">
        <v>1.4E-2</v>
      </c>
      <c r="NQ35" s="145">
        <v>1.4E-2</v>
      </c>
      <c r="NR35" s="145">
        <v>20.6</v>
      </c>
      <c r="NS35" s="145">
        <v>18.069210972335132</v>
      </c>
      <c r="NT35" s="145">
        <f t="shared" si="107"/>
        <v>1290.6579265953665</v>
      </c>
      <c r="NU35" s="145">
        <f t="shared" si="185"/>
        <v>2.5813158531907328</v>
      </c>
      <c r="NV35" s="4">
        <f t="shared" si="108"/>
        <v>1.2046140648223422</v>
      </c>
      <c r="NW35" s="4">
        <f t="shared" si="109"/>
        <v>1.3899393055642408</v>
      </c>
      <c r="NX35" s="1">
        <f t="shared" si="110"/>
        <v>3.7859299180130748</v>
      </c>
      <c r="NY35" s="1">
        <f t="shared" si="111"/>
        <v>1.1913765476264919</v>
      </c>
      <c r="OA35">
        <v>2.3808214405891315</v>
      </c>
      <c r="OB35">
        <f t="shared" si="186"/>
        <v>3.7859299180130748</v>
      </c>
      <c r="OC35">
        <f t="shared" si="187"/>
        <v>1.0125366325362832</v>
      </c>
      <c r="OD35">
        <v>3.4918714461973925</v>
      </c>
      <c r="OE35">
        <v>1.0988406648872917</v>
      </c>
      <c r="OF35">
        <f t="shared" si="188"/>
        <v>0.29405847181568223</v>
      </c>
      <c r="OG35">
        <f t="shared" si="189"/>
        <v>8.6304032351008475E-2</v>
      </c>
      <c r="OK35" s="189">
        <v>0.60445601851851849</v>
      </c>
      <c r="OL35" s="464">
        <f t="shared" si="112"/>
        <v>45305.604456018518</v>
      </c>
      <c r="OM35" s="139" t="s">
        <v>330</v>
      </c>
      <c r="ON35" s="139">
        <v>1E-3</v>
      </c>
      <c r="OO35" s="139">
        <v>3.0000000000000001E-3</v>
      </c>
      <c r="OP35" s="139">
        <v>3.0000000000000001E-3</v>
      </c>
      <c r="OQ35" s="139">
        <v>5.5</v>
      </c>
      <c r="OR35" s="139">
        <v>4.3043448626882768</v>
      </c>
      <c r="OS35" s="139">
        <f t="shared" si="190"/>
        <v>1434.7816208960921</v>
      </c>
      <c r="OT35" s="139">
        <f t="shared" si="191"/>
        <v>1.4347816208960922</v>
      </c>
      <c r="OU35" s="139">
        <f t="shared" si="113"/>
        <v>1.0760862156720692</v>
      </c>
      <c r="OV35" s="139">
        <f t="shared" si="114"/>
        <v>2.1521724313441384</v>
      </c>
      <c r="OW35" s="1">
        <f t="shared" si="115"/>
        <v>2.5108678365681616</v>
      </c>
      <c r="OX35" s="1">
        <f t="shared" si="116"/>
        <v>-0.7173908104480462</v>
      </c>
      <c r="OZ35" s="189">
        <v>0.60445601851851849</v>
      </c>
      <c r="PA35" s="464">
        <f t="shared" si="117"/>
        <v>45305.604456018518</v>
      </c>
      <c r="PB35" s="139" t="s">
        <v>330</v>
      </c>
      <c r="PC35" s="139">
        <v>1E-3</v>
      </c>
      <c r="PD35" s="139">
        <v>3.0000000000000001E-3</v>
      </c>
      <c r="PE35" s="139">
        <v>3.0000000000000001E-3</v>
      </c>
      <c r="PF35" s="139">
        <v>5.5</v>
      </c>
      <c r="PG35" s="139">
        <v>4.9559236172715044</v>
      </c>
      <c r="PH35" s="139">
        <f t="shared" si="192"/>
        <v>1651.9745390905014</v>
      </c>
      <c r="PI35" s="139">
        <f t="shared" si="193"/>
        <v>1.6519745390905014</v>
      </c>
      <c r="PJ35" s="139">
        <f t="shared" si="118"/>
        <v>1.2389809043178761</v>
      </c>
      <c r="PK35" s="139">
        <f t="shared" si="119"/>
        <v>2.4779618086357522</v>
      </c>
      <c r="PL35" s="1">
        <f t="shared" si="120"/>
        <v>2.8909554434083775</v>
      </c>
      <c r="PM35" s="1">
        <f t="shared" si="121"/>
        <v>-0.82598726954525081</v>
      </c>
      <c r="PO35">
        <v>1.5375627078999439</v>
      </c>
      <c r="PP35">
        <f t="shared" si="194"/>
        <v>2.8909554434083775</v>
      </c>
      <c r="PQ35">
        <f t="shared" si="195"/>
        <v>-0.82598726954525081</v>
      </c>
      <c r="PR35">
        <v>2.6907347388249017</v>
      </c>
      <c r="PS35">
        <v>-0.76878135394997216</v>
      </c>
      <c r="PT35">
        <f t="shared" si="196"/>
        <v>0.20022070458347585</v>
      </c>
      <c r="PU35">
        <f t="shared" si="197"/>
        <v>5.7205915595278656E-2</v>
      </c>
    </row>
    <row r="36" spans="1:437" x14ac:dyDescent="0.25">
      <c r="A36" s="233">
        <v>0.36646990740740742</v>
      </c>
      <c r="B36" s="464">
        <f t="shared" si="0"/>
        <v>45305.366469907407</v>
      </c>
      <c r="C36" s="234" t="s">
        <v>311</v>
      </c>
      <c r="D36" s="234">
        <v>8.0000000000000002E-3</v>
      </c>
      <c r="E36" s="234">
        <v>5.3999999999999999E-2</v>
      </c>
      <c r="F36" s="234">
        <v>5.3999999999999999E-2</v>
      </c>
      <c r="G36" s="252">
        <v>176.3</v>
      </c>
      <c r="H36" s="254">
        <v>172.12098605524426</v>
      </c>
      <c r="I36" s="234">
        <f t="shared" si="1"/>
        <v>3187.4256676897085</v>
      </c>
      <c r="J36" s="234">
        <f t="shared" si="2"/>
        <v>25.499405341517669</v>
      </c>
      <c r="K36" s="4">
        <f t="shared" si="3"/>
        <v>3.1294724737317137</v>
      </c>
      <c r="L36" s="4">
        <f t="shared" si="4"/>
        <v>3.2475657746272506</v>
      </c>
      <c r="M36" s="1">
        <f t="shared" si="5"/>
        <v>28.628877815249382</v>
      </c>
      <c r="N36" s="1">
        <f t="shared" si="6"/>
        <v>22.251839566890418</v>
      </c>
      <c r="P36" s="233">
        <v>0.36646990740740742</v>
      </c>
      <c r="Q36" s="464">
        <f t="shared" si="7"/>
        <v>45305.366469907407</v>
      </c>
      <c r="R36" s="234" t="s">
        <v>311</v>
      </c>
      <c r="S36" s="234">
        <v>8.0000000000000002E-3</v>
      </c>
      <c r="T36" s="234">
        <v>5.3999999999999999E-2</v>
      </c>
      <c r="U36" s="234">
        <v>5.3999999999999999E-2</v>
      </c>
      <c r="V36" s="252">
        <v>176.3</v>
      </c>
      <c r="W36" s="254">
        <v>155.08204339638451</v>
      </c>
      <c r="X36" s="234">
        <f t="shared" si="8"/>
        <v>2871.889692525639</v>
      </c>
      <c r="Y36" s="234">
        <f t="shared" si="9"/>
        <v>22.975117540205112</v>
      </c>
      <c r="Z36" s="4">
        <f t="shared" si="10"/>
        <v>2.8196735162979003</v>
      </c>
      <c r="AA36" s="4">
        <f t="shared" si="11"/>
        <v>2.926076290497821</v>
      </c>
      <c r="AB36" s="1">
        <f t="shared" si="12"/>
        <v>25.794791056503012</v>
      </c>
      <c r="AC36" s="1">
        <f t="shared" si="13"/>
        <v>20.04904124970729</v>
      </c>
      <c r="AE36">
        <v>24.543379117711947</v>
      </c>
      <c r="AF36">
        <f t="shared" si="14"/>
        <v>28.628877815249382</v>
      </c>
      <c r="AG36">
        <f t="shared" si="15"/>
        <v>20.04904124970729</v>
      </c>
      <c r="AH36">
        <v>27.555521100340233</v>
      </c>
      <c r="AI36">
        <v>21.417571399890143</v>
      </c>
      <c r="AJ36">
        <f t="shared" si="122"/>
        <v>1.0733567149091492</v>
      </c>
      <c r="AK36">
        <f t="shared" si="123"/>
        <v>1.3685301501828526</v>
      </c>
      <c r="AO36" s="261">
        <v>0.37440972222222224</v>
      </c>
      <c r="AP36" s="464">
        <f t="shared" si="16"/>
        <v>45305.374409722222</v>
      </c>
      <c r="AQ36" s="236" t="s">
        <v>321</v>
      </c>
      <c r="AR36" s="236">
        <v>3.0000000000000001E-3</v>
      </c>
      <c r="AS36" s="236">
        <v>0.05</v>
      </c>
      <c r="AT36" s="236">
        <v>0.05</v>
      </c>
      <c r="AU36" s="241">
        <v>197.2</v>
      </c>
      <c r="AV36" s="241">
        <v>196.35691048199956</v>
      </c>
      <c r="AW36" s="236">
        <f t="shared" si="17"/>
        <v>3927.1382096399911</v>
      </c>
      <c r="AX36" s="236">
        <f t="shared" si="18"/>
        <v>11.781414628919974</v>
      </c>
      <c r="AY36" s="4">
        <f t="shared" si="19"/>
        <v>3.8501354996470503</v>
      </c>
      <c r="AZ36" s="4">
        <f t="shared" si="20"/>
        <v>4.0072838873877457</v>
      </c>
      <c r="BA36" s="1">
        <f t="shared" si="124"/>
        <v>15.631550128567024</v>
      </c>
      <c r="BB36" s="1">
        <f t="shared" si="125"/>
        <v>7.7741307415322281</v>
      </c>
      <c r="BD36" s="261">
        <v>0.37440972222222224</v>
      </c>
      <c r="BE36" s="464">
        <f t="shared" si="21"/>
        <v>45305.374409722222</v>
      </c>
      <c r="BF36" s="236" t="s">
        <v>321</v>
      </c>
      <c r="BG36" s="236">
        <v>3.0000000000000001E-3</v>
      </c>
      <c r="BH36" s="236">
        <v>0.05</v>
      </c>
      <c r="BI36" s="236">
        <v>0.05</v>
      </c>
      <c r="BJ36" s="241">
        <v>197.2</v>
      </c>
      <c r="BK36" s="241">
        <v>183.35192301716319</v>
      </c>
      <c r="BL36" s="236">
        <f t="shared" si="22"/>
        <v>3667.0384603432635</v>
      </c>
      <c r="BM36" s="236">
        <f t="shared" si="23"/>
        <v>11.001115381029791</v>
      </c>
      <c r="BN36" s="4">
        <f t="shared" si="24"/>
        <v>3.5951357454345723</v>
      </c>
      <c r="BO36" s="4">
        <f t="shared" si="25"/>
        <v>3.741875979942106</v>
      </c>
      <c r="BP36" s="1">
        <f t="shared" si="126"/>
        <v>14.596251126464363</v>
      </c>
      <c r="BQ36" s="1">
        <f t="shared" si="127"/>
        <v>7.2592394010876848</v>
      </c>
      <c r="BS36">
        <v>11.428834376652256</v>
      </c>
      <c r="BT36">
        <f t="shared" si="128"/>
        <v>15.631550128567024</v>
      </c>
      <c r="BU36">
        <f t="shared" si="129"/>
        <v>7.2592394010876848</v>
      </c>
      <c r="BV36">
        <v>15.163747571636653</v>
      </c>
      <c r="BW36">
        <v>7.541475745137884</v>
      </c>
      <c r="BX36">
        <f t="shared" si="130"/>
        <v>0.46780255693037098</v>
      </c>
      <c r="BY36">
        <f t="shared" si="131"/>
        <v>0.28223634405019915</v>
      </c>
      <c r="CC36" s="906">
        <v>0.39942129629629625</v>
      </c>
      <c r="CD36" s="901">
        <f t="shared" si="26"/>
        <v>45305.399421296293</v>
      </c>
      <c r="CE36" s="907" t="s">
        <v>322</v>
      </c>
      <c r="CF36" s="907">
        <v>6.0000000000000001E-3</v>
      </c>
      <c r="CG36" s="907">
        <v>2.8000000000000001E-2</v>
      </c>
      <c r="CH36" s="907">
        <v>2.8000000000000001E-2</v>
      </c>
      <c r="CI36" s="902">
        <v>57</v>
      </c>
      <c r="CJ36" s="902">
        <v>50.374640915055522</v>
      </c>
      <c r="CK36" s="907">
        <f t="shared" si="132"/>
        <v>1799.09431839484</v>
      </c>
      <c r="CL36" s="237">
        <f t="shared" si="133"/>
        <v>10.794565910369041</v>
      </c>
      <c r="CM36" s="4">
        <f t="shared" si="27"/>
        <v>1.7370565832777767</v>
      </c>
      <c r="CN36" s="4">
        <f t="shared" si="28"/>
        <v>1.8657274412983527</v>
      </c>
      <c r="CO36" s="1">
        <f t="shared" si="29"/>
        <v>12.531622493646818</v>
      </c>
      <c r="CP36" s="1">
        <f t="shared" si="30"/>
        <v>8.9288384690706888</v>
      </c>
      <c r="CR36" s="906">
        <v>0.39942129629629625</v>
      </c>
      <c r="CS36" s="901">
        <f t="shared" si="31"/>
        <v>45305.399421296293</v>
      </c>
      <c r="CT36" s="907" t="s">
        <v>322</v>
      </c>
      <c r="CU36" s="907">
        <v>6.0000000000000001E-3</v>
      </c>
      <c r="CV36" s="907">
        <v>2.8000000000000001E-2</v>
      </c>
      <c r="CW36" s="907">
        <v>2.8000000000000001E-2</v>
      </c>
      <c r="CX36" s="902">
        <v>57</v>
      </c>
      <c r="CY36" s="902">
        <v>40.51557001076057</v>
      </c>
      <c r="CZ36" s="907">
        <f t="shared" si="134"/>
        <v>1446.9846432414488</v>
      </c>
      <c r="DA36" s="237">
        <f t="shared" si="135"/>
        <v>8.6819078594486925</v>
      </c>
      <c r="DB36" s="4">
        <f t="shared" si="32"/>
        <v>1.3970886210607094</v>
      </c>
      <c r="DC36" s="4">
        <f t="shared" si="33"/>
        <v>1.5005766670652063</v>
      </c>
      <c r="DD36" s="1">
        <f t="shared" si="34"/>
        <v>10.078996480509401</v>
      </c>
      <c r="DE36" s="1">
        <f t="shared" si="35"/>
        <v>7.1813311923834862</v>
      </c>
      <c r="DG36">
        <v>9.7547623012919349</v>
      </c>
      <c r="DH36">
        <f t="shared" si="136"/>
        <v>12.531622493646818</v>
      </c>
      <c r="DI36">
        <f t="shared" si="137"/>
        <v>7.1813311923834862</v>
      </c>
      <c r="DJ36">
        <v>11.324494165867648</v>
      </c>
      <c r="DK36">
        <v>8.0687540023032049</v>
      </c>
      <c r="DL36">
        <f t="shared" si="138"/>
        <v>1.20712832777917</v>
      </c>
      <c r="DM36">
        <f t="shared" si="139"/>
        <v>0.88742280991971878</v>
      </c>
      <c r="DQ36" s="908">
        <v>0.41650462962962959</v>
      </c>
      <c r="DR36" s="904">
        <f t="shared" si="36"/>
        <v>45305.416504629633</v>
      </c>
      <c r="DS36" s="909" t="s">
        <v>323</v>
      </c>
      <c r="DT36" s="909">
        <v>6.0000000000000001E-3</v>
      </c>
      <c r="DU36" s="909">
        <v>2.5999999999999999E-2</v>
      </c>
      <c r="DV36" s="909">
        <v>2.5999999999999999E-2</v>
      </c>
      <c r="DW36" s="905">
        <v>61</v>
      </c>
      <c r="DX36" s="905">
        <v>60.37635008537513</v>
      </c>
      <c r="DY36" s="909">
        <f t="shared" si="140"/>
        <v>2322.1673109759668</v>
      </c>
      <c r="DZ36" s="238">
        <f t="shared" si="141"/>
        <v>13.933003865855801</v>
      </c>
      <c r="EA36" s="4">
        <f t="shared" si="37"/>
        <v>2.2361611142731532</v>
      </c>
      <c r="EB36" s="4">
        <f t="shared" si="38"/>
        <v>2.4150540034150052</v>
      </c>
      <c r="EC36" s="1">
        <f t="shared" si="39"/>
        <v>16.169164980128954</v>
      </c>
      <c r="ED36" s="1">
        <f t="shared" si="40"/>
        <v>11.517949862440796</v>
      </c>
      <c r="EF36" s="908">
        <v>0.41650462962962959</v>
      </c>
      <c r="EG36" s="904">
        <f t="shared" si="41"/>
        <v>45305.416504629633</v>
      </c>
      <c r="EH36" s="909" t="s">
        <v>323</v>
      </c>
      <c r="EI36" s="909">
        <v>6.0000000000000001E-3</v>
      </c>
      <c r="EJ36" s="909">
        <v>2.5999999999999999E-2</v>
      </c>
      <c r="EK36" s="909">
        <v>2.5999999999999999E-2</v>
      </c>
      <c r="EL36" s="905">
        <v>61</v>
      </c>
      <c r="EM36" s="905">
        <v>60.248988776303406</v>
      </c>
      <c r="EN36" s="909">
        <f t="shared" si="142"/>
        <v>2317.2687990885925</v>
      </c>
      <c r="EO36" s="238">
        <f t="shared" si="143"/>
        <v>13.903612794531554</v>
      </c>
      <c r="EP36" s="4">
        <f t="shared" si="42"/>
        <v>2.2314440287519779</v>
      </c>
      <c r="EQ36" s="4">
        <f t="shared" si="43"/>
        <v>2.4099595510521361</v>
      </c>
      <c r="ER36" s="1">
        <f t="shared" si="44"/>
        <v>16.135056823283531</v>
      </c>
      <c r="ES36" s="1">
        <f t="shared" si="45"/>
        <v>11.493653243479418</v>
      </c>
      <c r="EU36">
        <v>14.074779093355357</v>
      </c>
      <c r="EV36">
        <f t="shared" si="144"/>
        <v>16.169164980128954</v>
      </c>
      <c r="EW36">
        <f t="shared" si="145"/>
        <v>11.493653243479418</v>
      </c>
      <c r="EX36">
        <v>16.333694256486464</v>
      </c>
      <c r="EY36">
        <v>11.635150717173762</v>
      </c>
      <c r="EZ36">
        <f t="shared" si="146"/>
        <v>-0.16452927635750925</v>
      </c>
      <c r="FA36">
        <f t="shared" si="147"/>
        <v>0.14149747369434351</v>
      </c>
      <c r="FE36" s="240">
        <v>0.4236111111111111</v>
      </c>
      <c r="FF36" s="464">
        <f t="shared" si="46"/>
        <v>45305.423611111109</v>
      </c>
      <c r="FG36" s="239" t="s">
        <v>324</v>
      </c>
      <c r="FH36" s="239">
        <v>3.0000000000000001E-3</v>
      </c>
      <c r="FI36" s="239">
        <v>2.1000000000000001E-2</v>
      </c>
      <c r="FJ36" s="239">
        <v>2.1000000000000001E-2</v>
      </c>
      <c r="FK36" s="247">
        <v>72.8</v>
      </c>
      <c r="FL36" s="247">
        <v>72.622662858915206</v>
      </c>
      <c r="FM36" s="239">
        <f t="shared" si="148"/>
        <v>3458.2220409007236</v>
      </c>
      <c r="FN36" s="239">
        <f t="shared" si="149"/>
        <v>10.374666122702171</v>
      </c>
      <c r="FO36" s="4">
        <f t="shared" si="47"/>
        <v>3.301030129950691</v>
      </c>
      <c r="FP36" s="4">
        <f t="shared" si="48"/>
        <v>3.6311331429457603</v>
      </c>
      <c r="FQ36" s="1">
        <f t="shared" si="49"/>
        <v>13.675696252652862</v>
      </c>
      <c r="FR36" s="1">
        <f t="shared" si="50"/>
        <v>6.7435329797564112</v>
      </c>
      <c r="FT36" s="240">
        <v>0.4236111111111111</v>
      </c>
      <c r="FU36" s="464">
        <f t="shared" si="51"/>
        <v>45305.423611111109</v>
      </c>
      <c r="FV36" s="239" t="s">
        <v>324</v>
      </c>
      <c r="FW36" s="239">
        <v>3.0000000000000001E-3</v>
      </c>
      <c r="FX36" s="239">
        <v>2.1000000000000001E-2</v>
      </c>
      <c r="FY36" s="239">
        <v>2.1000000000000001E-2</v>
      </c>
      <c r="FZ36" s="247">
        <v>72.8</v>
      </c>
      <c r="GA36" s="247">
        <v>67.919017335295592</v>
      </c>
      <c r="GB36" s="239">
        <f t="shared" si="150"/>
        <v>3234.2389207283613</v>
      </c>
      <c r="GC36" s="239">
        <f t="shared" si="151"/>
        <v>9.7027167621850836</v>
      </c>
      <c r="GD36" s="4">
        <f t="shared" si="52"/>
        <v>3.0872280606952542</v>
      </c>
      <c r="GE36" s="4">
        <f t="shared" si="53"/>
        <v>3.3959508667647795</v>
      </c>
      <c r="GF36" s="1">
        <f t="shared" si="54"/>
        <v>12.789944822880338</v>
      </c>
      <c r="GG36" s="1">
        <f t="shared" si="55"/>
        <v>6.3067658954203036</v>
      </c>
      <c r="GI36">
        <v>10.172735047631578</v>
      </c>
      <c r="GJ36">
        <f t="shared" si="152"/>
        <v>13.675696252652862</v>
      </c>
      <c r="GK36">
        <f t="shared" si="153"/>
        <v>6.3067658954203036</v>
      </c>
      <c r="GL36">
        <v>13.409514380968899</v>
      </c>
      <c r="GM36">
        <v>6.6122777809605253</v>
      </c>
      <c r="GN36">
        <f t="shared" si="154"/>
        <v>0.26618187168396368</v>
      </c>
      <c r="GO36">
        <f t="shared" si="155"/>
        <v>0.30551188554022168</v>
      </c>
      <c r="GS36" s="184">
        <v>0.44451388888888888</v>
      </c>
      <c r="GT36" s="464">
        <f t="shared" si="56"/>
        <v>45305.444513888891</v>
      </c>
      <c r="GU36" s="141" t="s">
        <v>325</v>
      </c>
      <c r="GV36" s="141">
        <v>8.9999999999999993E-3</v>
      </c>
      <c r="GW36" s="141">
        <v>3.5000000000000003E-2</v>
      </c>
      <c r="GX36" s="141">
        <v>3.5000000000000003E-2</v>
      </c>
      <c r="GY36" s="249">
        <v>41.4</v>
      </c>
      <c r="GZ36" s="249">
        <v>39.612082379984948</v>
      </c>
      <c r="HA36" s="256">
        <f t="shared" si="156"/>
        <v>1131.7737822852841</v>
      </c>
      <c r="HB36" s="256">
        <f t="shared" si="157"/>
        <v>10.185964040567557</v>
      </c>
      <c r="HC36" s="4">
        <f t="shared" si="57"/>
        <v>1.1003356216662485</v>
      </c>
      <c r="HD36" s="4">
        <f t="shared" si="58"/>
        <v>1.1650612464701455</v>
      </c>
      <c r="HE36" s="1">
        <f t="shared" si="59"/>
        <v>11.286299662233805</v>
      </c>
      <c r="HF36" s="1">
        <f t="shared" si="60"/>
        <v>9.0209027940974114</v>
      </c>
      <c r="HH36" s="184">
        <v>0.44451388888888888</v>
      </c>
      <c r="HI36" s="464">
        <f t="shared" si="61"/>
        <v>45305.444513888891</v>
      </c>
      <c r="HJ36" s="141" t="s">
        <v>325</v>
      </c>
      <c r="HK36" s="141">
        <v>8.9999999999999993E-3</v>
      </c>
      <c r="HL36" s="141">
        <v>3.5000000000000003E-2</v>
      </c>
      <c r="HM36" s="141">
        <v>3.5000000000000003E-2</v>
      </c>
      <c r="HN36" s="249">
        <v>41.4</v>
      </c>
      <c r="HO36" s="249">
        <v>34.200469392124624</v>
      </c>
      <c r="HP36" s="256">
        <f t="shared" si="158"/>
        <v>977.15626834641773</v>
      </c>
      <c r="HQ36" s="256">
        <f t="shared" si="159"/>
        <v>8.7944064151177592</v>
      </c>
      <c r="HR36" s="4">
        <f t="shared" si="62"/>
        <v>0.95001303867012843</v>
      </c>
      <c r="HS36" s="4">
        <f t="shared" si="63"/>
        <v>1.0058961585919006</v>
      </c>
      <c r="HT36" s="1">
        <f t="shared" si="64"/>
        <v>9.7444194537878879</v>
      </c>
      <c r="HU36" s="1">
        <f t="shared" si="65"/>
        <v>7.7885102565258588</v>
      </c>
      <c r="HW36">
        <v>9.6482937557101618</v>
      </c>
      <c r="HX36">
        <f t="shared" si="160"/>
        <v>11.286299662233805</v>
      </c>
      <c r="HY36">
        <f t="shared" si="161"/>
        <v>7.7885102565258588</v>
      </c>
      <c r="HZ36">
        <v>10.69054771080231</v>
      </c>
      <c r="IA36">
        <v>8.5447307444361229</v>
      </c>
      <c r="IB36">
        <f t="shared" si="162"/>
        <v>0.59575195143149529</v>
      </c>
      <c r="IC36">
        <f t="shared" si="163"/>
        <v>0.75622048791026408</v>
      </c>
      <c r="JU36" s="281">
        <v>0.54878472222222219</v>
      </c>
      <c r="JV36" s="464">
        <f t="shared" si="76"/>
        <v>45305.548784722225</v>
      </c>
      <c r="JW36" s="282" t="s">
        <v>327</v>
      </c>
      <c r="JX36" s="282">
        <v>5.0000000000000001E-3</v>
      </c>
      <c r="JY36" s="282">
        <v>2.3E-2</v>
      </c>
      <c r="JZ36" s="282">
        <v>2.3E-2</v>
      </c>
      <c r="KA36" s="282">
        <v>33.4</v>
      </c>
      <c r="KB36" s="282">
        <v>24.387420039133133</v>
      </c>
      <c r="KC36" s="282">
        <f t="shared" si="77"/>
        <v>1060.3226103970928</v>
      </c>
      <c r="KD36" s="282">
        <f t="shared" si="78"/>
        <v>5.3016130519854645</v>
      </c>
      <c r="KE36" s="4">
        <f t="shared" si="79"/>
        <v>1.0161425016305472</v>
      </c>
      <c r="KF36" s="4">
        <f t="shared" si="80"/>
        <v>1.1085190926878696</v>
      </c>
      <c r="KG36" s="1">
        <f t="shared" si="81"/>
        <v>6.3177555536160117</v>
      </c>
      <c r="KH36" s="1">
        <f t="shared" si="82"/>
        <v>4.1930939592975953</v>
      </c>
      <c r="KJ36" s="281">
        <v>0.54878472222222219</v>
      </c>
      <c r="KK36" s="464">
        <f t="shared" si="83"/>
        <v>45305.548784722225</v>
      </c>
      <c r="KL36" s="282" t="s">
        <v>327</v>
      </c>
      <c r="KM36" s="282">
        <v>5.0000000000000001E-3</v>
      </c>
      <c r="KN36" s="282">
        <v>2.3E-2</v>
      </c>
      <c r="KO36" s="282">
        <v>2.3E-2</v>
      </c>
      <c r="KP36" s="282">
        <v>33.4</v>
      </c>
      <c r="KQ36" s="282">
        <v>29.268643113465039</v>
      </c>
      <c r="KR36" s="282">
        <f t="shared" si="84"/>
        <v>1272.5497005854365</v>
      </c>
      <c r="KS36" s="282">
        <f t="shared" si="85"/>
        <v>6.3627485029271824</v>
      </c>
      <c r="KT36" s="4">
        <f t="shared" si="86"/>
        <v>1.2195267963943766</v>
      </c>
      <c r="KU36" s="4">
        <f t="shared" si="87"/>
        <v>1.3303928687938655</v>
      </c>
      <c r="KV36" s="1">
        <f t="shared" si="88"/>
        <v>7.5822752993215587</v>
      </c>
      <c r="KW36" s="1">
        <f t="shared" si="89"/>
        <v>5.0323556341333173</v>
      </c>
      <c r="KY36">
        <v>5.8741668722007043</v>
      </c>
      <c r="KZ36">
        <f t="shared" si="172"/>
        <v>7.5822752993215587</v>
      </c>
      <c r="LA36">
        <f t="shared" si="173"/>
        <v>4.1930939592975953</v>
      </c>
      <c r="LB36">
        <v>7.0000488560391725</v>
      </c>
      <c r="LC36">
        <v>4.6459319807405564</v>
      </c>
      <c r="LD36">
        <f t="shared" si="174"/>
        <v>0.58222644328238626</v>
      </c>
      <c r="LE36">
        <f t="shared" si="175"/>
        <v>0.45283802144296104</v>
      </c>
      <c r="LI36" s="187">
        <v>0.54878472222222219</v>
      </c>
      <c r="LJ36" s="464">
        <f t="shared" si="90"/>
        <v>45305.548784722225</v>
      </c>
      <c r="LK36" s="144" t="s">
        <v>328</v>
      </c>
      <c r="LL36" s="144">
        <v>8.9999999999999993E-3</v>
      </c>
      <c r="LM36" s="144">
        <v>5.0999999999999997E-2</v>
      </c>
      <c r="LN36" s="144">
        <v>5.0999999999999997E-2</v>
      </c>
      <c r="LO36" s="144">
        <v>80</v>
      </c>
      <c r="LP36" s="144">
        <v>64.966682151344514</v>
      </c>
      <c r="LQ36" s="144">
        <f t="shared" si="176"/>
        <v>1273.8565127714612</v>
      </c>
      <c r="LR36" s="144">
        <f t="shared" si="177"/>
        <v>11.464708614943151</v>
      </c>
      <c r="LS36" s="4">
        <f t="shared" si="91"/>
        <v>1.2493592721412408</v>
      </c>
      <c r="LT36" s="4">
        <f t="shared" si="92"/>
        <v>1.2993336430268903</v>
      </c>
      <c r="LU36" s="1">
        <f t="shared" si="93"/>
        <v>12.714067887084392</v>
      </c>
      <c r="LV36" s="1">
        <f t="shared" si="94"/>
        <v>10.165374971916261</v>
      </c>
      <c r="LX36" s="187">
        <v>0.54878472222222219</v>
      </c>
      <c r="LY36" s="464">
        <f t="shared" si="95"/>
        <v>45305.548784722225</v>
      </c>
      <c r="LZ36" s="144" t="s">
        <v>328</v>
      </c>
      <c r="MA36" s="144">
        <v>8.9999999999999993E-3</v>
      </c>
      <c r="MB36" s="144">
        <v>5.0999999999999997E-2</v>
      </c>
      <c r="MC36" s="144">
        <v>5.0999999999999997E-2</v>
      </c>
      <c r="MD36" s="229">
        <v>80</v>
      </c>
      <c r="ME36" s="144">
        <v>74.122290469746986</v>
      </c>
      <c r="MF36" s="144">
        <f t="shared" si="178"/>
        <v>1453.378244504843</v>
      </c>
      <c r="MG36" s="144">
        <f t="shared" si="179"/>
        <v>13.080404200543587</v>
      </c>
      <c r="MH36" s="4">
        <f t="shared" si="96"/>
        <v>1.4254286628797497</v>
      </c>
      <c r="MI36" s="4">
        <f t="shared" si="97"/>
        <v>1.48244580939494</v>
      </c>
      <c r="MJ36" s="1">
        <f t="shared" si="98"/>
        <v>14.505832863423336</v>
      </c>
      <c r="MK36" s="1">
        <f t="shared" si="99"/>
        <v>11.597958391148646</v>
      </c>
      <c r="MM36">
        <v>12.347572336085587</v>
      </c>
      <c r="MN36">
        <f t="shared" si="180"/>
        <v>14.505832863423336</v>
      </c>
      <c r="MO36">
        <f t="shared" si="181"/>
        <v>10.165374971916261</v>
      </c>
      <c r="MP36">
        <v>13.693141116300042</v>
      </c>
      <c r="MQ36">
        <v>10.948180804662554</v>
      </c>
      <c r="MR36">
        <f t="shared" si="182"/>
        <v>0.81269174712329395</v>
      </c>
      <c r="MS36">
        <f t="shared" si="183"/>
        <v>0.78280583274629301</v>
      </c>
      <c r="MW36" s="188">
        <v>0.5662152777777778</v>
      </c>
      <c r="MX36" s="464">
        <f t="shared" si="100"/>
        <v>45305.56621527778</v>
      </c>
      <c r="MY36" s="145" t="s">
        <v>329</v>
      </c>
      <c r="MZ36" s="145">
        <v>2E-3</v>
      </c>
      <c r="NA36" s="145">
        <v>1.4E-2</v>
      </c>
      <c r="NB36" s="145">
        <v>1.4E-2</v>
      </c>
      <c r="NC36" s="145">
        <v>20.6</v>
      </c>
      <c r="ND36" s="145">
        <v>15.356805593466959</v>
      </c>
      <c r="NE36" s="145">
        <f t="shared" si="101"/>
        <v>1096.9146852476399</v>
      </c>
      <c r="NF36" s="145">
        <f t="shared" si="184"/>
        <v>2.1938293704952798</v>
      </c>
      <c r="NG36" s="4">
        <f t="shared" si="102"/>
        <v>1.0237870395644639</v>
      </c>
      <c r="NH36" s="4">
        <f t="shared" si="103"/>
        <v>1.1812927379589966</v>
      </c>
      <c r="NI36" s="1">
        <f t="shared" si="104"/>
        <v>3.217616410059744</v>
      </c>
      <c r="NJ36" s="1">
        <f t="shared" si="105"/>
        <v>1.0125366325362832</v>
      </c>
      <c r="NL36" s="188">
        <v>0.5662152777777778</v>
      </c>
      <c r="NM36" s="464">
        <f t="shared" si="106"/>
        <v>45305.56621527778</v>
      </c>
      <c r="NN36" s="145" t="s">
        <v>329</v>
      </c>
      <c r="NO36" s="145">
        <v>2E-3</v>
      </c>
      <c r="NP36" s="145">
        <v>1.4E-2</v>
      </c>
      <c r="NQ36" s="145">
        <v>1.4E-2</v>
      </c>
      <c r="NR36" s="145">
        <v>20.6</v>
      </c>
      <c r="NS36" s="145">
        <v>18.069210972335132</v>
      </c>
      <c r="NT36" s="145">
        <f t="shared" si="107"/>
        <v>1290.6579265953665</v>
      </c>
      <c r="NU36" s="145">
        <f t="shared" si="185"/>
        <v>2.5813158531907328</v>
      </c>
      <c r="NV36" s="4">
        <f t="shared" si="108"/>
        <v>1.2046140648223422</v>
      </c>
      <c r="NW36" s="4">
        <f t="shared" si="109"/>
        <v>1.3899393055642408</v>
      </c>
      <c r="NX36" s="1">
        <f t="shared" si="110"/>
        <v>3.7859299180130748</v>
      </c>
      <c r="NY36" s="1">
        <f t="shared" si="111"/>
        <v>1.1913765476264919</v>
      </c>
      <c r="OA36">
        <v>2.3808214405891315</v>
      </c>
      <c r="OB36">
        <f t="shared" si="186"/>
        <v>3.7859299180130748</v>
      </c>
      <c r="OC36">
        <f t="shared" si="187"/>
        <v>1.0125366325362832</v>
      </c>
      <c r="OD36">
        <v>3.4918714461973925</v>
      </c>
      <c r="OE36">
        <v>1.0988406648872917</v>
      </c>
      <c r="OF36">
        <f t="shared" si="188"/>
        <v>0.29405847181568223</v>
      </c>
      <c r="OG36">
        <f t="shared" si="189"/>
        <v>8.6304032351008475E-2</v>
      </c>
      <c r="OK36" s="189">
        <v>0.6080092592592593</v>
      </c>
      <c r="OL36" s="464">
        <f t="shared" si="112"/>
        <v>45305.60800925926</v>
      </c>
      <c r="OM36" s="139" t="s">
        <v>330</v>
      </c>
      <c r="ON36" s="139">
        <v>1E-3</v>
      </c>
      <c r="OO36" s="139">
        <v>3.0000000000000001E-3</v>
      </c>
      <c r="OP36" s="139">
        <v>3.0000000000000001E-3</v>
      </c>
      <c r="OQ36" s="139">
        <v>5.5</v>
      </c>
      <c r="OR36" s="139">
        <v>4.3043448626882768</v>
      </c>
      <c r="OS36" s="139">
        <f t="shared" si="190"/>
        <v>1434.7816208960921</v>
      </c>
      <c r="OT36" s="139">
        <f t="shared" si="191"/>
        <v>1.4347816208960922</v>
      </c>
      <c r="OU36" s="139">
        <f t="shared" si="113"/>
        <v>1.0760862156720692</v>
      </c>
      <c r="OV36" s="139">
        <f t="shared" si="114"/>
        <v>2.1521724313441384</v>
      </c>
      <c r="OW36" s="1">
        <f t="shared" si="115"/>
        <v>2.5108678365681616</v>
      </c>
      <c r="OX36" s="1">
        <f t="shared" si="116"/>
        <v>-0.7173908104480462</v>
      </c>
      <c r="OZ36" s="189">
        <v>0.6080092592592593</v>
      </c>
      <c r="PA36" s="464">
        <f t="shared" si="117"/>
        <v>45305.60800925926</v>
      </c>
      <c r="PB36" s="139" t="s">
        <v>330</v>
      </c>
      <c r="PC36" s="139">
        <v>1E-3</v>
      </c>
      <c r="PD36" s="139">
        <v>3.0000000000000001E-3</v>
      </c>
      <c r="PE36" s="139">
        <v>3.0000000000000001E-3</v>
      </c>
      <c r="PF36" s="139">
        <v>5.5</v>
      </c>
      <c r="PG36" s="139">
        <v>4.9559236172715044</v>
      </c>
      <c r="PH36" s="139">
        <f t="shared" si="192"/>
        <v>1651.9745390905014</v>
      </c>
      <c r="PI36" s="139">
        <f t="shared" si="193"/>
        <v>1.6519745390905014</v>
      </c>
      <c r="PJ36" s="139">
        <f t="shared" si="118"/>
        <v>1.2389809043178761</v>
      </c>
      <c r="PK36" s="139">
        <f t="shared" si="119"/>
        <v>2.4779618086357522</v>
      </c>
      <c r="PL36" s="1">
        <f t="shared" si="120"/>
        <v>2.8909554434083775</v>
      </c>
      <c r="PM36" s="1">
        <f t="shared" si="121"/>
        <v>-0.82598726954525081</v>
      </c>
      <c r="PO36">
        <v>1.5375627078999439</v>
      </c>
      <c r="PP36">
        <f t="shared" si="194"/>
        <v>2.8909554434083775</v>
      </c>
      <c r="PQ36">
        <f t="shared" si="195"/>
        <v>-0.82598726954525081</v>
      </c>
      <c r="PR36">
        <v>2.6907347388249017</v>
      </c>
      <c r="PS36">
        <v>-0.76878135394997216</v>
      </c>
      <c r="PT36">
        <f t="shared" si="196"/>
        <v>0.20022070458347585</v>
      </c>
      <c r="PU36">
        <f t="shared" si="197"/>
        <v>5.7205915595278656E-2</v>
      </c>
    </row>
    <row r="37" spans="1:437" x14ac:dyDescent="0.25">
      <c r="A37" s="233">
        <v>0.36866898148148147</v>
      </c>
      <c r="B37" s="464">
        <f t="shared" si="0"/>
        <v>45305.368668981479</v>
      </c>
      <c r="C37" s="234" t="s">
        <v>311</v>
      </c>
      <c r="D37" s="234">
        <v>7.0000000000000001E-3</v>
      </c>
      <c r="E37" s="234">
        <v>5.3999999999999999E-2</v>
      </c>
      <c r="F37" s="234">
        <v>5.3999999999999999E-2</v>
      </c>
      <c r="G37" s="252">
        <v>176.3</v>
      </c>
      <c r="H37" s="254">
        <v>172.12098605524426</v>
      </c>
      <c r="I37" s="234">
        <f t="shared" si="1"/>
        <v>3187.4256676897085</v>
      </c>
      <c r="J37" s="234">
        <f t="shared" si="2"/>
        <v>22.31197967382796</v>
      </c>
      <c r="K37" s="4">
        <f t="shared" si="3"/>
        <v>3.1294724737317137</v>
      </c>
      <c r="L37" s="4">
        <f t="shared" si="4"/>
        <v>3.2475657746272506</v>
      </c>
      <c r="M37" s="1">
        <f t="shared" si="5"/>
        <v>25.441452147559673</v>
      </c>
      <c r="N37" s="1">
        <f t="shared" si="6"/>
        <v>19.064413899200709</v>
      </c>
      <c r="P37" s="233">
        <v>0.36866898148148147</v>
      </c>
      <c r="Q37" s="464">
        <f t="shared" si="7"/>
        <v>45305.368668981479</v>
      </c>
      <c r="R37" s="234" t="s">
        <v>311</v>
      </c>
      <c r="S37" s="234">
        <v>7.0000000000000001E-3</v>
      </c>
      <c r="T37" s="234">
        <v>5.3999999999999999E-2</v>
      </c>
      <c r="U37" s="234">
        <v>5.3999999999999999E-2</v>
      </c>
      <c r="V37" s="252">
        <v>176.3</v>
      </c>
      <c r="W37" s="254">
        <v>155.08204339638451</v>
      </c>
      <c r="X37" s="234">
        <f t="shared" si="8"/>
        <v>2871.889692525639</v>
      </c>
      <c r="Y37" s="234">
        <f t="shared" si="9"/>
        <v>20.103227847679474</v>
      </c>
      <c r="Z37" s="4">
        <f t="shared" si="10"/>
        <v>2.8196735162979003</v>
      </c>
      <c r="AA37" s="4">
        <f t="shared" si="11"/>
        <v>2.926076290497821</v>
      </c>
      <c r="AB37" s="1">
        <f t="shared" si="12"/>
        <v>22.922901363977374</v>
      </c>
      <c r="AC37" s="1">
        <f t="shared" si="13"/>
        <v>17.177151557181652</v>
      </c>
      <c r="AE37">
        <v>21.475456727997951</v>
      </c>
      <c r="AF37">
        <f t="shared" si="14"/>
        <v>25.441452147559673</v>
      </c>
      <c r="AG37">
        <f t="shared" si="15"/>
        <v>17.177151557181652</v>
      </c>
      <c r="AH37">
        <v>24.487598710626237</v>
      </c>
      <c r="AI37">
        <v>18.349649010176147</v>
      </c>
      <c r="AJ37">
        <f t="shared" si="122"/>
        <v>0.95385343693343572</v>
      </c>
      <c r="AK37">
        <f t="shared" si="123"/>
        <v>1.1724974529944951</v>
      </c>
      <c r="AO37" s="261">
        <v>0.37778935185185186</v>
      </c>
      <c r="AP37" s="464">
        <f t="shared" si="16"/>
        <v>45305.377789351849</v>
      </c>
      <c r="AQ37" s="236" t="s">
        <v>321</v>
      </c>
      <c r="AR37" s="236">
        <v>4.0000000000000001E-3</v>
      </c>
      <c r="AS37" s="236">
        <v>0.05</v>
      </c>
      <c r="AT37" s="236">
        <v>0.05</v>
      </c>
      <c r="AU37" s="241">
        <v>197.2</v>
      </c>
      <c r="AV37" s="241">
        <v>196.35691048199956</v>
      </c>
      <c r="AW37" s="236">
        <f t="shared" si="17"/>
        <v>3927.1382096399911</v>
      </c>
      <c r="AX37" s="236">
        <f t="shared" si="18"/>
        <v>15.708552838559966</v>
      </c>
      <c r="AY37" s="4">
        <f t="shared" si="19"/>
        <v>3.8501354996470503</v>
      </c>
      <c r="AZ37" s="4">
        <f t="shared" si="20"/>
        <v>4.0072838873877457</v>
      </c>
      <c r="BA37" s="1">
        <f t="shared" si="124"/>
        <v>19.558688338207016</v>
      </c>
      <c r="BB37" s="1">
        <f t="shared" si="125"/>
        <v>11.701268951172221</v>
      </c>
      <c r="BD37" s="261">
        <v>0.37778935185185186</v>
      </c>
      <c r="BE37" s="464">
        <f t="shared" si="21"/>
        <v>45305.377789351849</v>
      </c>
      <c r="BF37" s="236" t="s">
        <v>321</v>
      </c>
      <c r="BG37" s="236">
        <v>4.0000000000000001E-3</v>
      </c>
      <c r="BH37" s="236">
        <v>0.05</v>
      </c>
      <c r="BI37" s="236">
        <v>0.05</v>
      </c>
      <c r="BJ37" s="241">
        <v>197.2</v>
      </c>
      <c r="BK37" s="241">
        <v>183.35192301716319</v>
      </c>
      <c r="BL37" s="236">
        <f t="shared" si="22"/>
        <v>3667.0384603432635</v>
      </c>
      <c r="BM37" s="236">
        <f t="shared" si="23"/>
        <v>14.668153841373055</v>
      </c>
      <c r="BN37" s="4">
        <f t="shared" si="24"/>
        <v>3.5951357454345723</v>
      </c>
      <c r="BO37" s="4">
        <f t="shared" si="25"/>
        <v>3.741875979942106</v>
      </c>
      <c r="BP37" s="1">
        <f t="shared" si="126"/>
        <v>18.263289586807627</v>
      </c>
      <c r="BQ37" s="1">
        <f t="shared" si="127"/>
        <v>10.926277861430949</v>
      </c>
      <c r="BS37">
        <v>15.238445835536341</v>
      </c>
      <c r="BT37">
        <f t="shared" si="128"/>
        <v>19.558688338207016</v>
      </c>
      <c r="BU37">
        <f t="shared" si="129"/>
        <v>10.926277861430949</v>
      </c>
      <c r="BV37">
        <v>18.973359030520736</v>
      </c>
      <c r="BW37">
        <v>11.351087204021969</v>
      </c>
      <c r="BX37">
        <f t="shared" si="130"/>
        <v>0.58532930768627978</v>
      </c>
      <c r="BY37">
        <f t="shared" si="131"/>
        <v>0.42480934259102021</v>
      </c>
      <c r="CC37" s="906">
        <v>0.40288194444444447</v>
      </c>
      <c r="CD37" s="901">
        <f t="shared" si="26"/>
        <v>45305.402881944443</v>
      </c>
      <c r="CE37" s="907" t="s">
        <v>322</v>
      </c>
      <c r="CF37" s="907">
        <v>7.0000000000000001E-3</v>
      </c>
      <c r="CG37" s="907">
        <v>2.8000000000000001E-2</v>
      </c>
      <c r="CH37" s="907">
        <v>2.8000000000000001E-2</v>
      </c>
      <c r="CI37" s="902">
        <v>57</v>
      </c>
      <c r="CJ37" s="902">
        <v>50.374640915055522</v>
      </c>
      <c r="CK37" s="907">
        <f t="shared" si="132"/>
        <v>1799.09431839484</v>
      </c>
      <c r="CL37" s="237">
        <f t="shared" si="133"/>
        <v>12.593660228763881</v>
      </c>
      <c r="CM37" s="4">
        <f t="shared" si="27"/>
        <v>1.7370565832777767</v>
      </c>
      <c r="CN37" s="4">
        <f t="shared" si="28"/>
        <v>1.8657274412983527</v>
      </c>
      <c r="CO37" s="1">
        <f t="shared" si="29"/>
        <v>14.330716812041658</v>
      </c>
      <c r="CP37" s="1">
        <f t="shared" si="30"/>
        <v>10.727932787465528</v>
      </c>
      <c r="CR37" s="906">
        <v>0.40288194444444447</v>
      </c>
      <c r="CS37" s="901">
        <f t="shared" si="31"/>
        <v>45305.402881944443</v>
      </c>
      <c r="CT37" s="907" t="s">
        <v>322</v>
      </c>
      <c r="CU37" s="907">
        <v>7.0000000000000001E-3</v>
      </c>
      <c r="CV37" s="907">
        <v>2.8000000000000001E-2</v>
      </c>
      <c r="CW37" s="907">
        <v>2.8000000000000001E-2</v>
      </c>
      <c r="CX37" s="902">
        <v>57</v>
      </c>
      <c r="CY37" s="902">
        <v>40.51557001076057</v>
      </c>
      <c r="CZ37" s="907">
        <f t="shared" si="134"/>
        <v>1446.9846432414488</v>
      </c>
      <c r="DA37" s="237">
        <f t="shared" si="135"/>
        <v>10.128892502690142</v>
      </c>
      <c r="DB37" s="4">
        <f t="shared" si="32"/>
        <v>1.3970886210607094</v>
      </c>
      <c r="DC37" s="4">
        <f t="shared" si="33"/>
        <v>1.5005766670652063</v>
      </c>
      <c r="DD37" s="1">
        <f t="shared" si="34"/>
        <v>11.525981123750851</v>
      </c>
      <c r="DE37" s="1">
        <f t="shared" si="35"/>
        <v>8.6283158356249352</v>
      </c>
      <c r="DG37">
        <v>11.380556018173923</v>
      </c>
      <c r="DH37">
        <f t="shared" si="136"/>
        <v>14.330716812041658</v>
      </c>
      <c r="DI37">
        <f t="shared" si="137"/>
        <v>8.6283158356249352</v>
      </c>
      <c r="DJ37">
        <v>12.950287882749636</v>
      </c>
      <c r="DK37">
        <v>9.6945477191851932</v>
      </c>
      <c r="DL37">
        <f t="shared" si="138"/>
        <v>1.3804289292920213</v>
      </c>
      <c r="DM37">
        <f t="shared" si="139"/>
        <v>1.066231883560258</v>
      </c>
      <c r="DQ37" s="908">
        <v>0.42010416666666667</v>
      </c>
      <c r="DR37" s="904">
        <f t="shared" si="36"/>
        <v>45305.420104166667</v>
      </c>
      <c r="DS37" s="909" t="s">
        <v>323</v>
      </c>
      <c r="DT37" s="909">
        <v>6.0000000000000001E-3</v>
      </c>
      <c r="DU37" s="909">
        <v>2.5999999999999999E-2</v>
      </c>
      <c r="DV37" s="909">
        <v>2.5999999999999999E-2</v>
      </c>
      <c r="DW37" s="905">
        <v>61</v>
      </c>
      <c r="DX37" s="905">
        <v>60.37635008537513</v>
      </c>
      <c r="DY37" s="909">
        <f t="shared" si="140"/>
        <v>2322.1673109759668</v>
      </c>
      <c r="DZ37" s="238">
        <f t="shared" si="141"/>
        <v>13.933003865855801</v>
      </c>
      <c r="EA37" s="4">
        <f t="shared" si="37"/>
        <v>2.2361611142731532</v>
      </c>
      <c r="EB37" s="4">
        <f t="shared" si="38"/>
        <v>2.4150540034150052</v>
      </c>
      <c r="EC37" s="1">
        <f t="shared" si="39"/>
        <v>16.169164980128954</v>
      </c>
      <c r="ED37" s="1">
        <f t="shared" si="40"/>
        <v>11.517949862440796</v>
      </c>
      <c r="EF37" s="908">
        <v>0.42010416666666667</v>
      </c>
      <c r="EG37" s="904">
        <f t="shared" si="41"/>
        <v>45305.420104166667</v>
      </c>
      <c r="EH37" s="909" t="s">
        <v>323</v>
      </c>
      <c r="EI37" s="909">
        <v>6.0000000000000001E-3</v>
      </c>
      <c r="EJ37" s="909">
        <v>2.5999999999999999E-2</v>
      </c>
      <c r="EK37" s="909">
        <v>2.5999999999999999E-2</v>
      </c>
      <c r="EL37" s="905">
        <v>61</v>
      </c>
      <c r="EM37" s="905">
        <v>60.248988776303406</v>
      </c>
      <c r="EN37" s="909">
        <f t="shared" si="142"/>
        <v>2317.2687990885925</v>
      </c>
      <c r="EO37" s="238">
        <f t="shared" si="143"/>
        <v>13.903612794531554</v>
      </c>
      <c r="EP37" s="4">
        <f t="shared" si="42"/>
        <v>2.2314440287519779</v>
      </c>
      <c r="EQ37" s="4">
        <f t="shared" si="43"/>
        <v>2.4099595510521361</v>
      </c>
      <c r="ER37" s="1">
        <f t="shared" si="44"/>
        <v>16.135056823283531</v>
      </c>
      <c r="ES37" s="1">
        <f t="shared" si="45"/>
        <v>11.493653243479418</v>
      </c>
      <c r="EU37">
        <v>14.074779093355357</v>
      </c>
      <c r="EV37">
        <f t="shared" si="144"/>
        <v>16.169164980128954</v>
      </c>
      <c r="EW37">
        <f t="shared" si="145"/>
        <v>11.493653243479418</v>
      </c>
      <c r="EX37">
        <v>16.333694256486464</v>
      </c>
      <c r="EY37">
        <v>11.635150717173762</v>
      </c>
      <c r="EZ37">
        <f t="shared" si="146"/>
        <v>-0.16452927635750925</v>
      </c>
      <c r="FA37">
        <f t="shared" si="147"/>
        <v>0.14149747369434351</v>
      </c>
      <c r="FE37" s="240">
        <v>0.42887731481481484</v>
      </c>
      <c r="FF37" s="464">
        <f t="shared" si="46"/>
        <v>45305.428877314815</v>
      </c>
      <c r="FG37" s="239" t="s">
        <v>324</v>
      </c>
      <c r="FH37" s="239">
        <v>4.0000000000000001E-3</v>
      </c>
      <c r="FI37" s="239">
        <v>2.1000000000000001E-2</v>
      </c>
      <c r="FJ37" s="239">
        <v>2.1000000000000001E-2</v>
      </c>
      <c r="FK37" s="247">
        <v>72.8</v>
      </c>
      <c r="FL37" s="247">
        <v>72.622662858915206</v>
      </c>
      <c r="FM37" s="239">
        <f t="shared" si="148"/>
        <v>3458.2220409007236</v>
      </c>
      <c r="FN37" s="239">
        <f t="shared" si="149"/>
        <v>13.832888163602895</v>
      </c>
      <c r="FO37" s="4">
        <f t="shared" si="47"/>
        <v>3.301030129950691</v>
      </c>
      <c r="FP37" s="4">
        <f t="shared" si="48"/>
        <v>3.6311331429457603</v>
      </c>
      <c r="FQ37" s="1">
        <f t="shared" si="49"/>
        <v>17.133918293553585</v>
      </c>
      <c r="FR37" s="1">
        <f t="shared" si="50"/>
        <v>10.201755020657135</v>
      </c>
      <c r="FT37" s="240">
        <v>0.42887731481481484</v>
      </c>
      <c r="FU37" s="464">
        <f t="shared" si="51"/>
        <v>45305.428877314815</v>
      </c>
      <c r="FV37" s="239" t="s">
        <v>324</v>
      </c>
      <c r="FW37" s="239">
        <v>4.0000000000000001E-3</v>
      </c>
      <c r="FX37" s="239">
        <v>2.1000000000000001E-2</v>
      </c>
      <c r="FY37" s="239">
        <v>2.1000000000000001E-2</v>
      </c>
      <c r="FZ37" s="247">
        <v>72.8</v>
      </c>
      <c r="GA37" s="247">
        <v>67.919017335295592</v>
      </c>
      <c r="GB37" s="239">
        <f t="shared" si="150"/>
        <v>3234.2389207283613</v>
      </c>
      <c r="GC37" s="239">
        <f t="shared" si="151"/>
        <v>12.936955682913446</v>
      </c>
      <c r="GD37" s="4">
        <f t="shared" si="52"/>
        <v>3.0872280606952542</v>
      </c>
      <c r="GE37" s="4">
        <f t="shared" si="53"/>
        <v>3.3959508667647795</v>
      </c>
      <c r="GF37" s="1">
        <f t="shared" si="54"/>
        <v>16.024183743608699</v>
      </c>
      <c r="GG37" s="1">
        <f t="shared" si="55"/>
        <v>9.541004816148666</v>
      </c>
      <c r="GI37">
        <v>13.563646730175437</v>
      </c>
      <c r="GJ37">
        <f t="shared" si="152"/>
        <v>17.133918293553585</v>
      </c>
      <c r="GK37">
        <f t="shared" si="153"/>
        <v>9.541004816148666</v>
      </c>
      <c r="GL37">
        <v>16.800426063512756</v>
      </c>
      <c r="GM37">
        <v>10.003189463504384</v>
      </c>
      <c r="GN37">
        <f t="shared" si="154"/>
        <v>0.33349223004082873</v>
      </c>
      <c r="GO37">
        <f t="shared" si="155"/>
        <v>0.46218464735571807</v>
      </c>
      <c r="GS37" s="184">
        <v>0.44793981481481482</v>
      </c>
      <c r="GT37" s="464">
        <f t="shared" si="56"/>
        <v>45305.447939814818</v>
      </c>
      <c r="GU37" s="141" t="s">
        <v>325</v>
      </c>
      <c r="GV37" s="141">
        <v>6.0000000000000001E-3</v>
      </c>
      <c r="GW37" s="141">
        <v>3.1E-2</v>
      </c>
      <c r="GX37" s="141">
        <v>3.1E-2</v>
      </c>
      <c r="GY37" s="249">
        <v>41.4</v>
      </c>
      <c r="GZ37" s="249">
        <v>39.612082379984948</v>
      </c>
      <c r="HA37" s="256">
        <f t="shared" si="156"/>
        <v>1277.8091090317726</v>
      </c>
      <c r="HB37" s="256">
        <f t="shared" si="157"/>
        <v>7.6668546541906357</v>
      </c>
      <c r="HC37" s="4">
        <f t="shared" si="57"/>
        <v>1.2378775743745296</v>
      </c>
      <c r="HD37" s="4">
        <f t="shared" si="58"/>
        <v>1.3204027459994985</v>
      </c>
      <c r="HE37" s="1">
        <f t="shared" si="59"/>
        <v>8.904732228565166</v>
      </c>
      <c r="HF37" s="1">
        <f t="shared" si="60"/>
        <v>6.3464519081911375</v>
      </c>
      <c r="HH37" s="184">
        <v>0.44793981481481482</v>
      </c>
      <c r="HI37" s="464">
        <f t="shared" si="61"/>
        <v>45305.447939814818</v>
      </c>
      <c r="HJ37" s="141" t="s">
        <v>325</v>
      </c>
      <c r="HK37" s="141">
        <v>6.0000000000000001E-3</v>
      </c>
      <c r="HL37" s="141">
        <v>3.1E-2</v>
      </c>
      <c r="HM37" s="141">
        <v>3.1E-2</v>
      </c>
      <c r="HN37" s="249">
        <v>41.4</v>
      </c>
      <c r="HO37" s="249">
        <v>34.200469392124624</v>
      </c>
      <c r="HP37" s="256">
        <f t="shared" si="158"/>
        <v>1103.2409481330524</v>
      </c>
      <c r="HQ37" s="256">
        <f t="shared" si="159"/>
        <v>6.6194456887983142</v>
      </c>
      <c r="HR37" s="4">
        <f t="shared" si="62"/>
        <v>1.0687646685038945</v>
      </c>
      <c r="HS37" s="4">
        <f t="shared" si="63"/>
        <v>1.1400156464041542</v>
      </c>
      <c r="HT37" s="1">
        <f t="shared" si="64"/>
        <v>7.6882103573022089</v>
      </c>
      <c r="HU37" s="1">
        <f t="shared" si="65"/>
        <v>5.47943004239416</v>
      </c>
      <c r="HW37">
        <v>7.2621565903194787</v>
      </c>
      <c r="HX37">
        <f t="shared" si="160"/>
        <v>8.904732228565166</v>
      </c>
      <c r="HY37">
        <f t="shared" si="161"/>
        <v>5.47943004239416</v>
      </c>
      <c r="HZ37">
        <v>8.4346922897981447</v>
      </c>
      <c r="IA37">
        <v>6.011451844208902</v>
      </c>
      <c r="IB37">
        <f t="shared" si="162"/>
        <v>0.47003993876702133</v>
      </c>
      <c r="IC37">
        <f t="shared" si="163"/>
        <v>0.53202180181474201</v>
      </c>
      <c r="JU37" s="281">
        <v>0.55091435185185189</v>
      </c>
      <c r="JV37" s="464">
        <f t="shared" si="76"/>
        <v>45305.55091435185</v>
      </c>
      <c r="JW37" s="282" t="s">
        <v>327</v>
      </c>
      <c r="JX37" s="282">
        <v>4.0000000000000001E-3</v>
      </c>
      <c r="JY37" s="282">
        <v>2.3E-2</v>
      </c>
      <c r="JZ37" s="282">
        <v>2.3E-2</v>
      </c>
      <c r="KA37" s="282">
        <v>33.4</v>
      </c>
      <c r="KB37" s="282">
        <v>24.387420039133133</v>
      </c>
      <c r="KC37" s="282">
        <f t="shared" si="77"/>
        <v>1060.3226103970928</v>
      </c>
      <c r="KD37" s="282">
        <f t="shared" si="78"/>
        <v>4.2412904415883714</v>
      </c>
      <c r="KE37" s="4">
        <f t="shared" si="79"/>
        <v>1.0161425016305472</v>
      </c>
      <c r="KF37" s="4">
        <f t="shared" si="80"/>
        <v>1.1085190926878696</v>
      </c>
      <c r="KG37" s="1">
        <f t="shared" si="81"/>
        <v>5.2574329432189186</v>
      </c>
      <c r="KH37" s="1">
        <f t="shared" si="82"/>
        <v>3.1327713489005018</v>
      </c>
      <c r="KJ37" s="281">
        <v>0.55091435185185189</v>
      </c>
      <c r="KK37" s="464">
        <f t="shared" si="83"/>
        <v>45305.55091435185</v>
      </c>
      <c r="KL37" s="282" t="s">
        <v>327</v>
      </c>
      <c r="KM37" s="282">
        <v>4.0000000000000001E-3</v>
      </c>
      <c r="KN37" s="282">
        <v>2.3E-2</v>
      </c>
      <c r="KO37" s="282">
        <v>2.3E-2</v>
      </c>
      <c r="KP37" s="282">
        <v>33.4</v>
      </c>
      <c r="KQ37" s="282">
        <v>29.268643113465039</v>
      </c>
      <c r="KR37" s="282">
        <f t="shared" si="84"/>
        <v>1272.5497005854365</v>
      </c>
      <c r="KS37" s="282">
        <f t="shared" si="85"/>
        <v>5.0901988023417459</v>
      </c>
      <c r="KT37" s="4">
        <f t="shared" si="86"/>
        <v>1.2195267963943766</v>
      </c>
      <c r="KU37" s="4">
        <f t="shared" si="87"/>
        <v>1.3303928687938655</v>
      </c>
      <c r="KV37" s="1">
        <f t="shared" si="88"/>
        <v>6.3097255987361223</v>
      </c>
      <c r="KW37" s="1">
        <f t="shared" si="89"/>
        <v>3.7598059335478804</v>
      </c>
      <c r="KY37">
        <v>4.6993334977605636</v>
      </c>
      <c r="KZ37">
        <f t="shared" si="172"/>
        <v>6.3097255987361223</v>
      </c>
      <c r="LA37">
        <f t="shared" si="173"/>
        <v>3.1327713489005018</v>
      </c>
      <c r="LB37">
        <v>5.8252154815990318</v>
      </c>
      <c r="LC37">
        <v>3.4710986063004161</v>
      </c>
      <c r="LD37">
        <f t="shared" si="174"/>
        <v>0.48451011713709047</v>
      </c>
      <c r="LE37">
        <f t="shared" si="175"/>
        <v>0.33832725739991432</v>
      </c>
      <c r="LI37" s="187">
        <v>0.55091435185185189</v>
      </c>
      <c r="LJ37" s="464">
        <f t="shared" si="90"/>
        <v>45305.55091435185</v>
      </c>
      <c r="LK37" s="144" t="s">
        <v>328</v>
      </c>
      <c r="LL37" s="144">
        <v>8.0000000000000002E-3</v>
      </c>
      <c r="LM37" s="144">
        <v>5.0999999999999997E-2</v>
      </c>
      <c r="LN37" s="144">
        <v>5.0999999999999997E-2</v>
      </c>
      <c r="LO37" s="144">
        <v>80</v>
      </c>
      <c r="LP37" s="144">
        <v>64.966682151344514</v>
      </c>
      <c r="LQ37" s="144">
        <f t="shared" si="176"/>
        <v>1273.8565127714612</v>
      </c>
      <c r="LR37" s="144">
        <f t="shared" si="177"/>
        <v>10.190852102171689</v>
      </c>
      <c r="LS37" s="4">
        <f t="shared" si="91"/>
        <v>1.2493592721412408</v>
      </c>
      <c r="LT37" s="4">
        <f t="shared" si="92"/>
        <v>1.2993336430268903</v>
      </c>
      <c r="LU37" s="1">
        <f t="shared" si="93"/>
        <v>11.440211374312931</v>
      </c>
      <c r="LV37" s="1">
        <f t="shared" si="94"/>
        <v>8.8915184591447982</v>
      </c>
      <c r="LX37" s="187">
        <v>0.55091435185185189</v>
      </c>
      <c r="LY37" s="464">
        <f t="shared" si="95"/>
        <v>45305.55091435185</v>
      </c>
      <c r="LZ37" s="144" t="s">
        <v>328</v>
      </c>
      <c r="MA37" s="144">
        <v>8.0000000000000002E-3</v>
      </c>
      <c r="MB37" s="144">
        <v>5.0999999999999997E-2</v>
      </c>
      <c r="MC37" s="144">
        <v>5.0999999999999997E-2</v>
      </c>
      <c r="MD37" s="229">
        <v>80</v>
      </c>
      <c r="ME37" s="144">
        <v>74.122290469746986</v>
      </c>
      <c r="MF37" s="144">
        <f t="shared" si="178"/>
        <v>1453.378244504843</v>
      </c>
      <c r="MG37" s="144">
        <f t="shared" si="179"/>
        <v>11.627025956038745</v>
      </c>
      <c r="MH37" s="4">
        <f t="shared" si="96"/>
        <v>1.4254286628797497</v>
      </c>
      <c r="MI37" s="4">
        <f t="shared" si="97"/>
        <v>1.48244580939494</v>
      </c>
      <c r="MJ37" s="1">
        <f t="shared" si="98"/>
        <v>13.052454618918494</v>
      </c>
      <c r="MK37" s="1">
        <f t="shared" si="99"/>
        <v>10.144580146643804</v>
      </c>
      <c r="MM37">
        <v>10.9756198542983</v>
      </c>
      <c r="MN37">
        <f t="shared" si="180"/>
        <v>13.052454618918494</v>
      </c>
      <c r="MO37">
        <f t="shared" si="181"/>
        <v>8.8915184591447982</v>
      </c>
      <c r="MP37">
        <v>12.321188634512755</v>
      </c>
      <c r="MQ37">
        <v>9.5762283228752665</v>
      </c>
      <c r="MR37">
        <f t="shared" si="182"/>
        <v>0.73126598440573964</v>
      </c>
      <c r="MS37">
        <f t="shared" si="183"/>
        <v>0.68470986373046827</v>
      </c>
      <c r="MW37" s="188">
        <v>0.569849537037037</v>
      </c>
      <c r="MX37" s="464">
        <f t="shared" si="100"/>
        <v>45305.569849537038</v>
      </c>
      <c r="MY37" s="145" t="s">
        <v>329</v>
      </c>
      <c r="MZ37" s="145">
        <v>2E-3</v>
      </c>
      <c r="NA37" s="145">
        <v>1.4E-2</v>
      </c>
      <c r="NB37" s="145">
        <v>1.4E-2</v>
      </c>
      <c r="NC37" s="145">
        <v>20.6</v>
      </c>
      <c r="ND37" s="145">
        <v>15.356805593466959</v>
      </c>
      <c r="NE37" s="145">
        <f t="shared" si="101"/>
        <v>1096.9146852476399</v>
      </c>
      <c r="NF37" s="145">
        <f t="shared" si="184"/>
        <v>2.1938293704952798</v>
      </c>
      <c r="NG37" s="4">
        <f t="shared" si="102"/>
        <v>1.0237870395644639</v>
      </c>
      <c r="NH37" s="4">
        <f t="shared" si="103"/>
        <v>1.1812927379589966</v>
      </c>
      <c r="NI37" s="1">
        <f t="shared" si="104"/>
        <v>3.217616410059744</v>
      </c>
      <c r="NJ37" s="1">
        <f t="shared" si="105"/>
        <v>1.0125366325362832</v>
      </c>
      <c r="NL37" s="188">
        <v>0.569849537037037</v>
      </c>
      <c r="NM37" s="464">
        <f t="shared" si="106"/>
        <v>45305.569849537038</v>
      </c>
      <c r="NN37" s="145" t="s">
        <v>329</v>
      </c>
      <c r="NO37" s="145">
        <v>2E-3</v>
      </c>
      <c r="NP37" s="145">
        <v>1.4E-2</v>
      </c>
      <c r="NQ37" s="145">
        <v>1.4E-2</v>
      </c>
      <c r="NR37" s="145">
        <v>20.6</v>
      </c>
      <c r="NS37" s="145">
        <v>18.069210972335132</v>
      </c>
      <c r="NT37" s="145">
        <f t="shared" si="107"/>
        <v>1290.6579265953665</v>
      </c>
      <c r="NU37" s="145">
        <f t="shared" si="185"/>
        <v>2.5813158531907328</v>
      </c>
      <c r="NV37" s="4">
        <f t="shared" si="108"/>
        <v>1.2046140648223422</v>
      </c>
      <c r="NW37" s="4">
        <f t="shared" si="109"/>
        <v>1.3899393055642408</v>
      </c>
      <c r="NX37" s="1">
        <f t="shared" si="110"/>
        <v>3.7859299180130748</v>
      </c>
      <c r="NY37" s="1">
        <f t="shared" si="111"/>
        <v>1.1913765476264919</v>
      </c>
      <c r="OA37">
        <v>2.3808214405891315</v>
      </c>
      <c r="OB37">
        <f t="shared" si="186"/>
        <v>3.7859299180130748</v>
      </c>
      <c r="OC37">
        <f t="shared" si="187"/>
        <v>1.0125366325362832</v>
      </c>
      <c r="OD37">
        <v>3.4918714461973925</v>
      </c>
      <c r="OE37">
        <v>1.0988406648872917</v>
      </c>
      <c r="OF37">
        <f t="shared" si="188"/>
        <v>0.29405847181568223</v>
      </c>
      <c r="OG37">
        <f t="shared" si="189"/>
        <v>8.6304032351008475E-2</v>
      </c>
      <c r="OK37" s="189">
        <v>0.61120370370370369</v>
      </c>
      <c r="OL37" s="464">
        <f t="shared" si="112"/>
        <v>45305.611203703702</v>
      </c>
      <c r="OM37" s="139" t="s">
        <v>330</v>
      </c>
      <c r="ON37" s="139">
        <v>1E-3</v>
      </c>
      <c r="OO37" s="139">
        <v>3.0000000000000001E-3</v>
      </c>
      <c r="OP37" s="139">
        <v>3.0000000000000001E-3</v>
      </c>
      <c r="OQ37" s="139">
        <v>5.5</v>
      </c>
      <c r="OR37" s="139">
        <v>4.3043448626882768</v>
      </c>
      <c r="OS37" s="139">
        <f t="shared" si="190"/>
        <v>1434.7816208960921</v>
      </c>
      <c r="OT37" s="139">
        <f t="shared" si="191"/>
        <v>1.4347816208960922</v>
      </c>
      <c r="OU37" s="139">
        <f t="shared" si="113"/>
        <v>1.0760862156720692</v>
      </c>
      <c r="OV37" s="139">
        <f t="shared" si="114"/>
        <v>2.1521724313441384</v>
      </c>
      <c r="OW37" s="1">
        <f t="shared" si="115"/>
        <v>2.5108678365681616</v>
      </c>
      <c r="OX37" s="1">
        <f t="shared" si="116"/>
        <v>-0.7173908104480462</v>
      </c>
      <c r="OZ37" s="189">
        <v>0.61120370370370369</v>
      </c>
      <c r="PA37" s="464">
        <f t="shared" si="117"/>
        <v>45305.611203703702</v>
      </c>
      <c r="PB37" s="139" t="s">
        <v>330</v>
      </c>
      <c r="PC37" s="139">
        <v>1E-3</v>
      </c>
      <c r="PD37" s="139">
        <v>3.0000000000000001E-3</v>
      </c>
      <c r="PE37" s="139">
        <v>3.0000000000000001E-3</v>
      </c>
      <c r="PF37" s="139">
        <v>5.5</v>
      </c>
      <c r="PG37" s="139">
        <v>4.9559236172715044</v>
      </c>
      <c r="PH37" s="139">
        <f t="shared" si="192"/>
        <v>1651.9745390905014</v>
      </c>
      <c r="PI37" s="139">
        <f t="shared" si="193"/>
        <v>1.6519745390905014</v>
      </c>
      <c r="PJ37" s="139">
        <f t="shared" si="118"/>
        <v>1.2389809043178761</v>
      </c>
      <c r="PK37" s="139">
        <f t="shared" si="119"/>
        <v>2.4779618086357522</v>
      </c>
      <c r="PL37" s="1">
        <f t="shared" si="120"/>
        <v>2.8909554434083775</v>
      </c>
      <c r="PM37" s="1">
        <f t="shared" si="121"/>
        <v>-0.82598726954525081</v>
      </c>
      <c r="PO37">
        <v>1.5375627078999439</v>
      </c>
      <c r="PP37">
        <f t="shared" si="194"/>
        <v>2.8909554434083775</v>
      </c>
      <c r="PQ37">
        <f t="shared" si="195"/>
        <v>-0.82598726954525081</v>
      </c>
      <c r="PR37">
        <v>2.6907347388249017</v>
      </c>
      <c r="PS37">
        <v>-0.76878135394997216</v>
      </c>
      <c r="PT37">
        <f t="shared" si="196"/>
        <v>0.20022070458347585</v>
      </c>
      <c r="PU37">
        <f t="shared" si="197"/>
        <v>5.7205915595278656E-2</v>
      </c>
    </row>
    <row r="38" spans="1:437" x14ac:dyDescent="0.25">
      <c r="A38" s="233">
        <v>0.37079861111111106</v>
      </c>
      <c r="B38" s="464">
        <f t="shared" si="0"/>
        <v>45305.370798611111</v>
      </c>
      <c r="C38" s="234" t="s">
        <v>311</v>
      </c>
      <c r="D38" s="234">
        <v>6.0000000000000001E-3</v>
      </c>
      <c r="E38" s="234">
        <v>5.3999999999999999E-2</v>
      </c>
      <c r="F38" s="234">
        <v>5.3999999999999999E-2</v>
      </c>
      <c r="G38" s="252">
        <v>176.3</v>
      </c>
      <c r="H38" s="254">
        <v>172.12098605524426</v>
      </c>
      <c r="I38" s="234">
        <f t="shared" si="1"/>
        <v>3187.4256676897085</v>
      </c>
      <c r="J38" s="234">
        <f t="shared" si="2"/>
        <v>19.124554006138251</v>
      </c>
      <c r="K38" s="4">
        <f t="shared" si="3"/>
        <v>3.1294724737317137</v>
      </c>
      <c r="L38" s="4">
        <f t="shared" si="4"/>
        <v>3.2475657746272506</v>
      </c>
      <c r="M38" s="1">
        <f t="shared" si="5"/>
        <v>22.254026479869964</v>
      </c>
      <c r="N38" s="1">
        <f t="shared" si="6"/>
        <v>15.876988231511</v>
      </c>
      <c r="P38" s="233">
        <v>0.37079861111111106</v>
      </c>
      <c r="Q38" s="464">
        <f t="shared" si="7"/>
        <v>45305.370798611111</v>
      </c>
      <c r="R38" s="234" t="s">
        <v>311</v>
      </c>
      <c r="S38" s="234">
        <v>6.0000000000000001E-3</v>
      </c>
      <c r="T38" s="234">
        <v>5.3999999999999999E-2</v>
      </c>
      <c r="U38" s="234">
        <v>5.3999999999999999E-2</v>
      </c>
      <c r="V38" s="252">
        <v>176.3</v>
      </c>
      <c r="W38" s="254">
        <v>155.08204339638451</v>
      </c>
      <c r="X38" s="234">
        <f t="shared" si="8"/>
        <v>2871.889692525639</v>
      </c>
      <c r="Y38" s="234">
        <f t="shared" si="9"/>
        <v>17.231338155153836</v>
      </c>
      <c r="Z38" s="4">
        <f t="shared" si="10"/>
        <v>2.8196735162979003</v>
      </c>
      <c r="AA38" s="4">
        <f t="shared" si="11"/>
        <v>2.926076290497821</v>
      </c>
      <c r="AB38" s="1">
        <f t="shared" si="12"/>
        <v>20.051011671451736</v>
      </c>
      <c r="AC38" s="1">
        <f t="shared" si="13"/>
        <v>14.305261864656014</v>
      </c>
      <c r="AE38">
        <v>18.407534338283959</v>
      </c>
      <c r="AF38">
        <f t="shared" si="14"/>
        <v>22.254026479869964</v>
      </c>
      <c r="AG38">
        <f t="shared" si="15"/>
        <v>14.305261864656014</v>
      </c>
      <c r="AH38">
        <v>21.419676320912245</v>
      </c>
      <c r="AI38">
        <v>15.281726620462155</v>
      </c>
      <c r="AJ38">
        <f t="shared" si="122"/>
        <v>0.83435015895771869</v>
      </c>
      <c r="AK38">
        <f t="shared" si="123"/>
        <v>0.97646475580614123</v>
      </c>
      <c r="AO38" s="261">
        <v>0.38116898148148143</v>
      </c>
      <c r="AP38" s="464">
        <f t="shared" si="16"/>
        <v>45305.381168981483</v>
      </c>
      <c r="AQ38" s="236" t="s">
        <v>321</v>
      </c>
      <c r="AR38" s="236">
        <v>3.0000000000000001E-3</v>
      </c>
      <c r="AS38" s="236">
        <v>0.05</v>
      </c>
      <c r="AT38" s="236">
        <v>0.05</v>
      </c>
      <c r="AU38" s="241">
        <v>197.2</v>
      </c>
      <c r="AV38" s="241">
        <v>196.35691048199956</v>
      </c>
      <c r="AW38" s="236">
        <f t="shared" si="17"/>
        <v>3927.1382096399911</v>
      </c>
      <c r="AX38" s="236">
        <f t="shared" si="18"/>
        <v>11.781414628919974</v>
      </c>
      <c r="AY38" s="4">
        <f t="shared" si="19"/>
        <v>3.8501354996470503</v>
      </c>
      <c r="AZ38" s="4">
        <f t="shared" si="20"/>
        <v>4.0072838873877457</v>
      </c>
      <c r="BA38" s="1">
        <f t="shared" si="124"/>
        <v>15.631550128567024</v>
      </c>
      <c r="BB38" s="1">
        <f t="shared" si="125"/>
        <v>7.7741307415322281</v>
      </c>
      <c r="BD38" s="261">
        <v>0.38116898148148143</v>
      </c>
      <c r="BE38" s="464">
        <f t="shared" si="21"/>
        <v>45305.381168981483</v>
      </c>
      <c r="BF38" s="236" t="s">
        <v>321</v>
      </c>
      <c r="BG38" s="236">
        <v>3.0000000000000001E-3</v>
      </c>
      <c r="BH38" s="236">
        <v>0.05</v>
      </c>
      <c r="BI38" s="236">
        <v>0.05</v>
      </c>
      <c r="BJ38" s="241">
        <v>197.2</v>
      </c>
      <c r="BK38" s="241">
        <v>183.35192301716319</v>
      </c>
      <c r="BL38" s="236">
        <f t="shared" si="22"/>
        <v>3667.0384603432635</v>
      </c>
      <c r="BM38" s="236">
        <f t="shared" si="23"/>
        <v>11.001115381029791</v>
      </c>
      <c r="BN38" s="4">
        <f t="shared" si="24"/>
        <v>3.5951357454345723</v>
      </c>
      <c r="BO38" s="4">
        <f t="shared" si="25"/>
        <v>3.741875979942106</v>
      </c>
      <c r="BP38" s="1">
        <f t="shared" si="126"/>
        <v>14.596251126464363</v>
      </c>
      <c r="BQ38" s="1">
        <f t="shared" si="127"/>
        <v>7.2592394010876848</v>
      </c>
      <c r="BS38">
        <v>11.428834376652256</v>
      </c>
      <c r="BT38">
        <f t="shared" si="128"/>
        <v>15.631550128567024</v>
      </c>
      <c r="BU38">
        <f t="shared" si="129"/>
        <v>7.2592394010876848</v>
      </c>
      <c r="BV38">
        <v>15.163747571636653</v>
      </c>
      <c r="BW38">
        <v>7.541475745137884</v>
      </c>
      <c r="BX38">
        <f t="shared" si="130"/>
        <v>0.46780255693037098</v>
      </c>
      <c r="BY38">
        <f t="shared" si="131"/>
        <v>0.28223634405019915</v>
      </c>
      <c r="CC38" s="906">
        <v>0.40618055555555554</v>
      </c>
      <c r="CD38" s="901">
        <f t="shared" si="26"/>
        <v>45305.406180555554</v>
      </c>
      <c r="CE38" s="907" t="s">
        <v>322</v>
      </c>
      <c r="CF38" s="907">
        <v>7.0000000000000001E-3</v>
      </c>
      <c r="CG38" s="907">
        <v>2.8000000000000001E-2</v>
      </c>
      <c r="CH38" s="907">
        <v>2.8000000000000001E-2</v>
      </c>
      <c r="CI38" s="902">
        <v>57</v>
      </c>
      <c r="CJ38" s="902">
        <v>50.374640915055522</v>
      </c>
      <c r="CK38" s="907">
        <f t="shared" si="132"/>
        <v>1799.09431839484</v>
      </c>
      <c r="CL38" s="237">
        <f t="shared" si="133"/>
        <v>12.593660228763881</v>
      </c>
      <c r="CM38" s="4">
        <f t="shared" si="27"/>
        <v>1.7370565832777767</v>
      </c>
      <c r="CN38" s="4">
        <f t="shared" si="28"/>
        <v>1.8657274412983527</v>
      </c>
      <c r="CO38" s="1">
        <f t="shared" si="29"/>
        <v>14.330716812041658</v>
      </c>
      <c r="CP38" s="1">
        <f t="shared" si="30"/>
        <v>10.727932787465528</v>
      </c>
      <c r="CR38" s="906">
        <v>0.40618055555555554</v>
      </c>
      <c r="CS38" s="901">
        <f t="shared" si="31"/>
        <v>45305.406180555554</v>
      </c>
      <c r="CT38" s="907" t="s">
        <v>322</v>
      </c>
      <c r="CU38" s="907">
        <v>7.0000000000000001E-3</v>
      </c>
      <c r="CV38" s="907">
        <v>2.8000000000000001E-2</v>
      </c>
      <c r="CW38" s="907">
        <v>2.8000000000000001E-2</v>
      </c>
      <c r="CX38" s="902">
        <v>57</v>
      </c>
      <c r="CY38" s="902">
        <v>40.51557001076057</v>
      </c>
      <c r="CZ38" s="907">
        <f t="shared" si="134"/>
        <v>1446.9846432414488</v>
      </c>
      <c r="DA38" s="237">
        <f t="shared" si="135"/>
        <v>10.128892502690142</v>
      </c>
      <c r="DB38" s="4">
        <f t="shared" si="32"/>
        <v>1.3970886210607094</v>
      </c>
      <c r="DC38" s="4">
        <f t="shared" si="33"/>
        <v>1.5005766670652063</v>
      </c>
      <c r="DD38" s="1">
        <f t="shared" si="34"/>
        <v>11.525981123750851</v>
      </c>
      <c r="DE38" s="1">
        <f t="shared" si="35"/>
        <v>8.6283158356249352</v>
      </c>
      <c r="DG38">
        <v>11.380556018173923</v>
      </c>
      <c r="DH38">
        <f t="shared" si="136"/>
        <v>14.330716812041658</v>
      </c>
      <c r="DI38">
        <f t="shared" si="137"/>
        <v>8.6283158356249352</v>
      </c>
      <c r="DJ38">
        <v>12.950287882749636</v>
      </c>
      <c r="DK38">
        <v>9.6945477191851932</v>
      </c>
      <c r="DL38">
        <f t="shared" si="138"/>
        <v>1.3804289292920213</v>
      </c>
      <c r="DM38">
        <f t="shared" si="139"/>
        <v>1.066231883560258</v>
      </c>
      <c r="DQ38" s="908">
        <v>0.4236111111111111</v>
      </c>
      <c r="DR38" s="904">
        <f t="shared" si="36"/>
        <v>45305.423611111109</v>
      </c>
      <c r="DS38" s="909" t="s">
        <v>323</v>
      </c>
      <c r="DT38" s="909">
        <v>6.0000000000000001E-3</v>
      </c>
      <c r="DU38" s="909">
        <v>2.5999999999999999E-2</v>
      </c>
      <c r="DV38" s="909">
        <v>2.5999999999999999E-2</v>
      </c>
      <c r="DW38" s="905">
        <v>61</v>
      </c>
      <c r="DX38" s="905">
        <v>60.37635008537513</v>
      </c>
      <c r="DY38" s="909">
        <f t="shared" si="140"/>
        <v>2322.1673109759668</v>
      </c>
      <c r="DZ38" s="238">
        <f t="shared" si="141"/>
        <v>13.933003865855801</v>
      </c>
      <c r="EA38" s="4">
        <f t="shared" si="37"/>
        <v>2.2361611142731532</v>
      </c>
      <c r="EB38" s="4">
        <f t="shared" si="38"/>
        <v>2.4150540034150052</v>
      </c>
      <c r="EC38" s="1">
        <f t="shared" si="39"/>
        <v>16.169164980128954</v>
      </c>
      <c r="ED38" s="1">
        <f t="shared" si="40"/>
        <v>11.517949862440796</v>
      </c>
      <c r="EF38" s="908">
        <v>0.4236111111111111</v>
      </c>
      <c r="EG38" s="904">
        <f t="shared" si="41"/>
        <v>45305.423611111109</v>
      </c>
      <c r="EH38" s="909" t="s">
        <v>323</v>
      </c>
      <c r="EI38" s="909">
        <v>6.0000000000000001E-3</v>
      </c>
      <c r="EJ38" s="909">
        <v>2.5999999999999999E-2</v>
      </c>
      <c r="EK38" s="909">
        <v>2.5999999999999999E-2</v>
      </c>
      <c r="EL38" s="905">
        <v>61</v>
      </c>
      <c r="EM38" s="905">
        <v>60.248988776303406</v>
      </c>
      <c r="EN38" s="909">
        <f t="shared" si="142"/>
        <v>2317.2687990885925</v>
      </c>
      <c r="EO38" s="238">
        <f t="shared" si="143"/>
        <v>13.903612794531554</v>
      </c>
      <c r="EP38" s="4">
        <f t="shared" si="42"/>
        <v>2.2314440287519779</v>
      </c>
      <c r="EQ38" s="4">
        <f t="shared" si="43"/>
        <v>2.4099595510521361</v>
      </c>
      <c r="ER38" s="1">
        <f t="shared" si="44"/>
        <v>16.135056823283531</v>
      </c>
      <c r="ES38" s="1">
        <f t="shared" si="45"/>
        <v>11.493653243479418</v>
      </c>
      <c r="EU38">
        <v>14.074779093355357</v>
      </c>
      <c r="EV38">
        <f t="shared" si="144"/>
        <v>16.169164980128954</v>
      </c>
      <c r="EW38">
        <f t="shared" si="145"/>
        <v>11.493653243479418</v>
      </c>
      <c r="EX38">
        <v>16.333694256486464</v>
      </c>
      <c r="EY38">
        <v>11.635150717173762</v>
      </c>
      <c r="EZ38">
        <f t="shared" si="146"/>
        <v>-0.16452927635750925</v>
      </c>
      <c r="FA38">
        <f t="shared" si="147"/>
        <v>0.14149747369434351</v>
      </c>
      <c r="FE38" s="240">
        <v>0.43061342592592594</v>
      </c>
      <c r="FF38" s="464">
        <f t="shared" si="46"/>
        <v>45305.430613425924</v>
      </c>
      <c r="FG38" s="239" t="s">
        <v>324</v>
      </c>
      <c r="FH38" s="239">
        <v>5.0000000000000001E-3</v>
      </c>
      <c r="FI38" s="239">
        <v>2.1000000000000001E-2</v>
      </c>
      <c r="FJ38" s="239">
        <v>2.1000000000000001E-2</v>
      </c>
      <c r="FK38" s="247">
        <v>72.8</v>
      </c>
      <c r="FL38" s="247">
        <v>72.622662858915206</v>
      </c>
      <c r="FM38" s="239">
        <f t="shared" si="148"/>
        <v>3458.2220409007236</v>
      </c>
      <c r="FN38" s="239">
        <f t="shared" si="149"/>
        <v>17.291110204503617</v>
      </c>
      <c r="FO38" s="4">
        <f t="shared" si="47"/>
        <v>3.301030129950691</v>
      </c>
      <c r="FP38" s="4">
        <f t="shared" si="48"/>
        <v>3.6311331429457603</v>
      </c>
      <c r="FQ38" s="1">
        <f t="shared" si="49"/>
        <v>20.592140334454307</v>
      </c>
      <c r="FR38" s="1">
        <f t="shared" si="50"/>
        <v>13.659977061557857</v>
      </c>
      <c r="FT38" s="240">
        <v>0.43061342592592594</v>
      </c>
      <c r="FU38" s="464">
        <f t="shared" si="51"/>
        <v>45305.430613425924</v>
      </c>
      <c r="FV38" s="239" t="s">
        <v>324</v>
      </c>
      <c r="FW38" s="239">
        <v>5.0000000000000001E-3</v>
      </c>
      <c r="FX38" s="239">
        <v>2.1000000000000001E-2</v>
      </c>
      <c r="FY38" s="239">
        <v>2.1000000000000001E-2</v>
      </c>
      <c r="FZ38" s="247">
        <v>72.8</v>
      </c>
      <c r="GA38" s="247">
        <v>67.919017335295592</v>
      </c>
      <c r="GB38" s="239">
        <f t="shared" si="150"/>
        <v>3234.2389207283613</v>
      </c>
      <c r="GC38" s="239">
        <f t="shared" si="151"/>
        <v>16.171194603641808</v>
      </c>
      <c r="GD38" s="4">
        <f t="shared" si="52"/>
        <v>3.0872280606952542</v>
      </c>
      <c r="GE38" s="4">
        <f t="shared" si="53"/>
        <v>3.3959508667647795</v>
      </c>
      <c r="GF38" s="1">
        <f t="shared" si="54"/>
        <v>19.258422664337061</v>
      </c>
      <c r="GG38" s="1">
        <f t="shared" si="55"/>
        <v>12.775243736877028</v>
      </c>
      <c r="GI38">
        <v>16.954558412719297</v>
      </c>
      <c r="GJ38">
        <f t="shared" si="152"/>
        <v>20.592140334454307</v>
      </c>
      <c r="GK38">
        <f t="shared" si="153"/>
        <v>12.775243736877028</v>
      </c>
      <c r="GL38">
        <v>20.191337746056618</v>
      </c>
      <c r="GM38">
        <v>13.394101146048245</v>
      </c>
      <c r="GN38">
        <f t="shared" si="154"/>
        <v>0.40080258839768845</v>
      </c>
      <c r="GO38">
        <f t="shared" si="155"/>
        <v>0.61885740917121623</v>
      </c>
      <c r="GS38" s="184">
        <v>0.45133101851851848</v>
      </c>
      <c r="GT38" s="464">
        <f t="shared" si="56"/>
        <v>45305.451331018521</v>
      </c>
      <c r="GU38" s="141" t="s">
        <v>325</v>
      </c>
      <c r="GV38" s="141">
        <v>8.0000000000000002E-3</v>
      </c>
      <c r="GW38" s="141">
        <v>3.1E-2</v>
      </c>
      <c r="GX38" s="141">
        <v>3.1E-2</v>
      </c>
      <c r="GY38" s="249">
        <v>41.4</v>
      </c>
      <c r="GZ38" s="249">
        <v>39.612082379984948</v>
      </c>
      <c r="HA38" s="256">
        <f t="shared" si="156"/>
        <v>1277.8091090317726</v>
      </c>
      <c r="HB38" s="256">
        <f t="shared" si="157"/>
        <v>10.22247287225418</v>
      </c>
      <c r="HC38" s="4">
        <f t="shared" si="57"/>
        <v>1.2378775743745296</v>
      </c>
      <c r="HD38" s="4">
        <f t="shared" si="58"/>
        <v>1.3204027459994985</v>
      </c>
      <c r="HE38" s="1">
        <f t="shared" si="59"/>
        <v>11.460350446628709</v>
      </c>
      <c r="HF38" s="1">
        <f t="shared" si="60"/>
        <v>8.9020701262546815</v>
      </c>
      <c r="HH38" s="184">
        <v>0.45133101851851848</v>
      </c>
      <c r="HI38" s="464">
        <f t="shared" si="61"/>
        <v>45305.451331018521</v>
      </c>
      <c r="HJ38" s="141" t="s">
        <v>325</v>
      </c>
      <c r="HK38" s="141">
        <v>8.0000000000000002E-3</v>
      </c>
      <c r="HL38" s="141">
        <v>3.1E-2</v>
      </c>
      <c r="HM38" s="141">
        <v>3.1E-2</v>
      </c>
      <c r="HN38" s="249">
        <v>41.4</v>
      </c>
      <c r="HO38" s="249">
        <v>34.200469392124624</v>
      </c>
      <c r="HP38" s="256">
        <f t="shared" si="158"/>
        <v>1103.2409481330524</v>
      </c>
      <c r="HQ38" s="256">
        <f t="shared" si="159"/>
        <v>8.8259275850644183</v>
      </c>
      <c r="HR38" s="4">
        <f t="shared" si="62"/>
        <v>1.0687646685038945</v>
      </c>
      <c r="HS38" s="4">
        <f t="shared" si="63"/>
        <v>1.1400156464041542</v>
      </c>
      <c r="HT38" s="1">
        <f t="shared" si="64"/>
        <v>9.8946922535683122</v>
      </c>
      <c r="HU38" s="1">
        <f t="shared" si="65"/>
        <v>7.6859119386602641</v>
      </c>
      <c r="HW38">
        <v>9.6828754537593049</v>
      </c>
      <c r="HX38">
        <f t="shared" si="160"/>
        <v>11.460350446628709</v>
      </c>
      <c r="HY38">
        <f t="shared" si="161"/>
        <v>7.6859119386602641</v>
      </c>
      <c r="HZ38">
        <v>10.85541115323797</v>
      </c>
      <c r="IA38">
        <v>8.4321707076487282</v>
      </c>
      <c r="IB38">
        <f t="shared" si="162"/>
        <v>0.60493929339073915</v>
      </c>
      <c r="IC38">
        <f t="shared" si="163"/>
        <v>0.74625876898846411</v>
      </c>
      <c r="JU38" s="281">
        <v>0.55269675925925921</v>
      </c>
      <c r="JV38" s="464">
        <f t="shared" si="76"/>
        <v>45305.55269675926</v>
      </c>
      <c r="JW38" s="282" t="s">
        <v>327</v>
      </c>
      <c r="JX38" s="282">
        <v>2E-3</v>
      </c>
      <c r="JY38" s="282">
        <v>1.6E-2</v>
      </c>
      <c r="JZ38" s="282">
        <v>1.6E-2</v>
      </c>
      <c r="KA38" s="282">
        <v>33.4</v>
      </c>
      <c r="KB38" s="282">
        <v>24.387420039133133</v>
      </c>
      <c r="KC38" s="282">
        <f t="shared" si="77"/>
        <v>1524.2137524458208</v>
      </c>
      <c r="KD38" s="282">
        <f t="shared" si="78"/>
        <v>3.0484275048916416</v>
      </c>
      <c r="KE38" s="4">
        <f t="shared" si="79"/>
        <v>1.4345541199490077</v>
      </c>
      <c r="KF38" s="4">
        <f t="shared" si="80"/>
        <v>1.6258280026088756</v>
      </c>
      <c r="KG38" s="1">
        <f t="shared" si="81"/>
        <v>4.4829816248406491</v>
      </c>
      <c r="KH38" s="1">
        <f t="shared" si="82"/>
        <v>1.422599502282766</v>
      </c>
      <c r="KJ38" s="281">
        <v>0.55269675925925921</v>
      </c>
      <c r="KK38" s="464">
        <f t="shared" si="83"/>
        <v>45305.55269675926</v>
      </c>
      <c r="KL38" s="282" t="s">
        <v>327</v>
      </c>
      <c r="KM38" s="282">
        <v>2E-3</v>
      </c>
      <c r="KN38" s="282">
        <v>1.6E-2</v>
      </c>
      <c r="KO38" s="282">
        <v>1.6E-2</v>
      </c>
      <c r="KP38" s="282">
        <v>33.4</v>
      </c>
      <c r="KQ38" s="282">
        <v>29.268643113465039</v>
      </c>
      <c r="KR38" s="282">
        <f t="shared" si="84"/>
        <v>1829.2901945915648</v>
      </c>
      <c r="KS38" s="282">
        <f t="shared" si="85"/>
        <v>3.6585803891831299</v>
      </c>
      <c r="KT38" s="4">
        <f t="shared" si="86"/>
        <v>1.7216848890273553</v>
      </c>
      <c r="KU38" s="4">
        <f t="shared" si="87"/>
        <v>1.9512428742310026</v>
      </c>
      <c r="KV38" s="1">
        <f t="shared" si="88"/>
        <v>5.3802652782104854</v>
      </c>
      <c r="KW38" s="1">
        <f t="shared" si="89"/>
        <v>1.7073375149521273</v>
      </c>
      <c r="KY38">
        <v>3.3776459515154054</v>
      </c>
      <c r="KZ38">
        <f t="shared" si="172"/>
        <v>5.3802652782104854</v>
      </c>
      <c r="LA38">
        <f t="shared" si="173"/>
        <v>1.422599502282766</v>
      </c>
      <c r="LB38">
        <v>4.9671263992873609</v>
      </c>
      <c r="LC38">
        <v>1.5762347773738559</v>
      </c>
      <c r="LD38">
        <f t="shared" si="174"/>
        <v>0.41313887892312451</v>
      </c>
      <c r="LE38">
        <f t="shared" si="175"/>
        <v>0.15363527509108987</v>
      </c>
      <c r="LI38" s="187">
        <v>0.55269675925925921</v>
      </c>
      <c r="LJ38" s="464">
        <f t="shared" si="90"/>
        <v>45305.55269675926</v>
      </c>
      <c r="LK38" s="144" t="s">
        <v>328</v>
      </c>
      <c r="LL38" s="144">
        <v>5.0000000000000001E-3</v>
      </c>
      <c r="LM38" s="144">
        <v>3.9E-2</v>
      </c>
      <c r="LN38" s="144">
        <v>3.9E-2</v>
      </c>
      <c r="LO38" s="144">
        <v>80</v>
      </c>
      <c r="LP38" s="144">
        <v>64.966682151344514</v>
      </c>
      <c r="LQ38" s="144">
        <f t="shared" si="176"/>
        <v>1665.8123628549874</v>
      </c>
      <c r="LR38" s="144">
        <f t="shared" si="177"/>
        <v>8.3290618142749366</v>
      </c>
      <c r="LS38" s="4">
        <f t="shared" si="91"/>
        <v>1.6241670537836128</v>
      </c>
      <c r="LT38" s="4">
        <f t="shared" si="92"/>
        <v>1.7096495302985399</v>
      </c>
      <c r="LU38" s="1">
        <f t="shared" si="93"/>
        <v>9.9532288680585488</v>
      </c>
      <c r="LV38" s="1">
        <f t="shared" si="94"/>
        <v>6.6194122839763967</v>
      </c>
      <c r="LX38" s="187">
        <v>0.55269675925925921</v>
      </c>
      <c r="LY38" s="464">
        <f t="shared" si="95"/>
        <v>45305.55269675926</v>
      </c>
      <c r="LZ38" s="144" t="s">
        <v>328</v>
      </c>
      <c r="MA38" s="144">
        <v>5.0000000000000001E-3</v>
      </c>
      <c r="MB38" s="144">
        <v>3.9E-2</v>
      </c>
      <c r="MC38" s="144">
        <v>3.9E-2</v>
      </c>
      <c r="MD38" s="229">
        <v>80</v>
      </c>
      <c r="ME38" s="144">
        <v>74.122290469746986</v>
      </c>
      <c r="MF38" s="144">
        <f t="shared" si="178"/>
        <v>1900.5715505063329</v>
      </c>
      <c r="MG38" s="144">
        <f t="shared" si="179"/>
        <v>9.5028577525316642</v>
      </c>
      <c r="MH38" s="4">
        <f t="shared" si="96"/>
        <v>1.8530572617436747</v>
      </c>
      <c r="MI38" s="4">
        <f t="shared" si="97"/>
        <v>1.9505865913091314</v>
      </c>
      <c r="MJ38" s="1">
        <f t="shared" si="98"/>
        <v>11.35591501427534</v>
      </c>
      <c r="MK38" s="1">
        <f t="shared" si="99"/>
        <v>7.5522711612225333</v>
      </c>
      <c r="MM38">
        <v>8.9704585347630346</v>
      </c>
      <c r="MN38">
        <f t="shared" si="180"/>
        <v>11.35591501427534</v>
      </c>
      <c r="MO38">
        <f t="shared" si="181"/>
        <v>6.6194122839763967</v>
      </c>
      <c r="MP38">
        <v>10.719697949041826</v>
      </c>
      <c r="MQ38">
        <v>7.1291538881537804</v>
      </c>
      <c r="MR38">
        <f t="shared" si="182"/>
        <v>0.63621706523351307</v>
      </c>
      <c r="MS38">
        <f t="shared" si="183"/>
        <v>0.50974160417738368</v>
      </c>
      <c r="MW38" s="188">
        <v>0.57337962962962963</v>
      </c>
      <c r="MX38" s="464">
        <f t="shared" si="100"/>
        <v>45305.573379629626</v>
      </c>
      <c r="MY38" s="145" t="s">
        <v>329</v>
      </c>
      <c r="MZ38" s="145">
        <v>1E-3</v>
      </c>
      <c r="NA38" s="145">
        <v>1.4E-2</v>
      </c>
      <c r="NB38" s="145">
        <v>1.4E-2</v>
      </c>
      <c r="NC38" s="145">
        <v>20.6</v>
      </c>
      <c r="ND38" s="145">
        <v>15.356805593466959</v>
      </c>
      <c r="NE38" s="145">
        <f t="shared" si="101"/>
        <v>1096.9146852476399</v>
      </c>
      <c r="NF38" s="145">
        <f t="shared" si="184"/>
        <v>1.0969146852476399</v>
      </c>
      <c r="NG38" s="4">
        <f t="shared" si="102"/>
        <v>1.0237870395644639</v>
      </c>
      <c r="NH38" s="4">
        <f t="shared" si="103"/>
        <v>1.1812927379589966</v>
      </c>
      <c r="NI38" s="1">
        <f t="shared" si="104"/>
        <v>2.1207017248121041</v>
      </c>
      <c r="NJ38" s="1">
        <f t="shared" si="105"/>
        <v>-8.4378052711356677E-2</v>
      </c>
      <c r="NL38" s="188">
        <v>0.57337962962962963</v>
      </c>
      <c r="NM38" s="464">
        <f t="shared" si="106"/>
        <v>45305.573379629626</v>
      </c>
      <c r="NN38" s="145" t="s">
        <v>329</v>
      </c>
      <c r="NO38" s="145">
        <v>1E-3</v>
      </c>
      <c r="NP38" s="145">
        <v>1.4E-2</v>
      </c>
      <c r="NQ38" s="145">
        <v>1.4E-2</v>
      </c>
      <c r="NR38" s="145">
        <v>20.6</v>
      </c>
      <c r="NS38" s="145">
        <v>18.069210972335132</v>
      </c>
      <c r="NT38" s="145">
        <f t="shared" si="107"/>
        <v>1290.6579265953665</v>
      </c>
      <c r="NU38" s="145">
        <f t="shared" si="185"/>
        <v>1.2906579265953664</v>
      </c>
      <c r="NV38" s="4">
        <f t="shared" si="108"/>
        <v>1.2046140648223422</v>
      </c>
      <c r="NW38" s="4">
        <f t="shared" si="109"/>
        <v>1.3899393055642408</v>
      </c>
      <c r="NX38" s="1">
        <f t="shared" si="110"/>
        <v>2.4952719914177086</v>
      </c>
      <c r="NY38" s="1">
        <f t="shared" si="111"/>
        <v>-9.9281378968874456E-2</v>
      </c>
      <c r="OA38">
        <v>1.1904107202945657</v>
      </c>
      <c r="OB38">
        <f t="shared" si="186"/>
        <v>2.4952719914177086</v>
      </c>
      <c r="OC38">
        <f t="shared" si="187"/>
        <v>-9.9281378968874456E-2</v>
      </c>
      <c r="OD38">
        <v>2.3014607259028272</v>
      </c>
      <c r="OE38">
        <v>-9.1570055407274031E-2</v>
      </c>
      <c r="OF38">
        <f t="shared" si="188"/>
        <v>0.19381126551488137</v>
      </c>
      <c r="OG38">
        <f t="shared" si="189"/>
        <v>7.711323561600425E-3</v>
      </c>
      <c r="OK38" s="189">
        <v>0.61471064814814813</v>
      </c>
      <c r="OL38" s="464">
        <f t="shared" si="112"/>
        <v>45305.614710648151</v>
      </c>
      <c r="OM38" s="139" t="s">
        <v>330</v>
      </c>
      <c r="ON38" s="139">
        <v>2E-3</v>
      </c>
      <c r="OO38" s="139">
        <v>3.0000000000000001E-3</v>
      </c>
      <c r="OP38" s="139">
        <v>3.0000000000000001E-3</v>
      </c>
      <c r="OQ38" s="139">
        <v>5.5</v>
      </c>
      <c r="OR38" s="139">
        <v>4.3043448626882768</v>
      </c>
      <c r="OS38" s="139">
        <f t="shared" si="190"/>
        <v>1434.7816208960921</v>
      </c>
      <c r="OT38" s="139">
        <f t="shared" si="191"/>
        <v>2.8695632417921844</v>
      </c>
      <c r="OU38" s="139">
        <f t="shared" si="113"/>
        <v>1.0760862156720692</v>
      </c>
      <c r="OV38" s="139">
        <f t="shared" si="114"/>
        <v>2.1521724313441384</v>
      </c>
      <c r="OW38" s="1">
        <f t="shared" si="115"/>
        <v>3.9456494574642536</v>
      </c>
      <c r="OX38" s="1">
        <f t="shared" si="116"/>
        <v>0.71739081044804598</v>
      </c>
      <c r="OZ38" s="189">
        <v>0.61471064814814813</v>
      </c>
      <c r="PA38" s="464">
        <f t="shared" si="117"/>
        <v>45305.614710648151</v>
      </c>
      <c r="PB38" s="139" t="s">
        <v>330</v>
      </c>
      <c r="PC38" s="139">
        <v>2E-3</v>
      </c>
      <c r="PD38" s="139">
        <v>3.0000000000000001E-3</v>
      </c>
      <c r="PE38" s="139">
        <v>3.0000000000000001E-3</v>
      </c>
      <c r="PF38" s="139">
        <v>5.5</v>
      </c>
      <c r="PG38" s="139">
        <v>4.9559236172715044</v>
      </c>
      <c r="PH38" s="139">
        <f t="shared" si="192"/>
        <v>1651.9745390905014</v>
      </c>
      <c r="PI38" s="139">
        <f t="shared" si="193"/>
        <v>3.3039490781810028</v>
      </c>
      <c r="PJ38" s="139">
        <f t="shared" si="118"/>
        <v>1.2389809043178761</v>
      </c>
      <c r="PK38" s="139">
        <f t="shared" si="119"/>
        <v>2.4779618086357522</v>
      </c>
      <c r="PL38" s="1">
        <f t="shared" si="120"/>
        <v>4.5429299824988787</v>
      </c>
      <c r="PM38" s="1">
        <f t="shared" si="121"/>
        <v>0.82598726954525059</v>
      </c>
      <c r="PO38">
        <v>3.0751254157998877</v>
      </c>
      <c r="PP38">
        <f t="shared" si="194"/>
        <v>4.5429299824988787</v>
      </c>
      <c r="PQ38">
        <f t="shared" si="195"/>
        <v>0.71739081044804598</v>
      </c>
      <c r="PR38">
        <v>4.228297446724846</v>
      </c>
      <c r="PS38">
        <v>0.76878135394997171</v>
      </c>
      <c r="PT38">
        <f t="shared" si="196"/>
        <v>0.31463253577403272</v>
      </c>
      <c r="PU38">
        <f t="shared" si="197"/>
        <v>5.1390543501925734E-2</v>
      </c>
    </row>
    <row r="39" spans="1:437" x14ac:dyDescent="0.25">
      <c r="A39" s="233">
        <v>0.37260416666666668</v>
      </c>
      <c r="B39" s="464">
        <f t="shared" si="0"/>
        <v>45305.372604166667</v>
      </c>
      <c r="C39" s="234" t="s">
        <v>311</v>
      </c>
      <c r="D39" s="234">
        <v>6.0000000000000001E-3</v>
      </c>
      <c r="E39" s="234">
        <v>5.3999999999999999E-2</v>
      </c>
      <c r="F39" s="234">
        <v>5.3999999999999999E-2</v>
      </c>
      <c r="G39" s="252">
        <v>176.3</v>
      </c>
      <c r="H39" s="254">
        <v>172.12098605524426</v>
      </c>
      <c r="I39" s="234">
        <f t="shared" si="1"/>
        <v>3187.4256676897085</v>
      </c>
      <c r="J39" s="234">
        <f t="shared" si="2"/>
        <v>19.124554006138251</v>
      </c>
      <c r="K39" s="4">
        <f t="shared" si="3"/>
        <v>3.1294724737317137</v>
      </c>
      <c r="L39" s="4">
        <f t="shared" si="4"/>
        <v>3.2475657746272506</v>
      </c>
      <c r="M39" s="1">
        <f t="shared" si="5"/>
        <v>22.254026479869964</v>
      </c>
      <c r="N39" s="1">
        <f t="shared" si="6"/>
        <v>15.876988231511</v>
      </c>
      <c r="P39" s="233">
        <v>0.37260416666666668</v>
      </c>
      <c r="Q39" s="464">
        <f t="shared" si="7"/>
        <v>45305.372604166667</v>
      </c>
      <c r="R39" s="234" t="s">
        <v>311</v>
      </c>
      <c r="S39" s="234">
        <v>6.0000000000000001E-3</v>
      </c>
      <c r="T39" s="234">
        <v>5.3999999999999999E-2</v>
      </c>
      <c r="U39" s="234">
        <v>5.3999999999999999E-2</v>
      </c>
      <c r="V39" s="252">
        <v>176.3</v>
      </c>
      <c r="W39" s="254">
        <v>155.08204339638451</v>
      </c>
      <c r="X39" s="234">
        <f t="shared" si="8"/>
        <v>2871.889692525639</v>
      </c>
      <c r="Y39" s="234">
        <f t="shared" si="9"/>
        <v>17.231338155153836</v>
      </c>
      <c r="Z39" s="4">
        <f t="shared" si="10"/>
        <v>2.8196735162979003</v>
      </c>
      <c r="AA39" s="4">
        <f t="shared" si="11"/>
        <v>2.926076290497821</v>
      </c>
      <c r="AB39" s="1">
        <f t="shared" si="12"/>
        <v>20.051011671451736</v>
      </c>
      <c r="AC39" s="1">
        <f t="shared" si="13"/>
        <v>14.305261864656014</v>
      </c>
      <c r="AE39">
        <v>18.407534338283959</v>
      </c>
      <c r="AF39">
        <f t="shared" si="14"/>
        <v>22.254026479869964</v>
      </c>
      <c r="AG39">
        <f t="shared" si="15"/>
        <v>14.305261864656014</v>
      </c>
      <c r="AH39">
        <v>21.419676320912245</v>
      </c>
      <c r="AI39">
        <v>15.281726620462155</v>
      </c>
      <c r="AJ39">
        <f t="shared" si="122"/>
        <v>0.83435015895771869</v>
      </c>
      <c r="AK39">
        <f t="shared" si="123"/>
        <v>0.97646475580614123</v>
      </c>
      <c r="AO39" s="261">
        <v>0.3825810185185185</v>
      </c>
      <c r="AP39" s="464">
        <f t="shared" si="16"/>
        <v>45305.382581018515</v>
      </c>
      <c r="AQ39" s="236" t="s">
        <v>321</v>
      </c>
      <c r="AR39" s="236">
        <v>3.0000000000000001E-3</v>
      </c>
      <c r="AS39" s="236">
        <v>0.05</v>
      </c>
      <c r="AT39" s="236">
        <v>0.05</v>
      </c>
      <c r="AU39" s="241">
        <v>197.2</v>
      </c>
      <c r="AV39" s="241">
        <v>196.35691048199956</v>
      </c>
      <c r="AW39" s="236">
        <f t="shared" si="17"/>
        <v>3927.1382096399911</v>
      </c>
      <c r="AX39" s="236">
        <f t="shared" si="18"/>
        <v>11.781414628919974</v>
      </c>
      <c r="AY39" s="4">
        <f t="shared" si="19"/>
        <v>3.8501354996470503</v>
      </c>
      <c r="AZ39" s="4">
        <f t="shared" si="20"/>
        <v>4.0072838873877457</v>
      </c>
      <c r="BA39" s="1">
        <f t="shared" si="124"/>
        <v>15.631550128567024</v>
      </c>
      <c r="BB39" s="1">
        <f t="shared" si="125"/>
        <v>7.7741307415322281</v>
      </c>
      <c r="BD39" s="261">
        <v>0.3825810185185185</v>
      </c>
      <c r="BE39" s="464">
        <f t="shared" si="21"/>
        <v>45305.382581018515</v>
      </c>
      <c r="BF39" s="236" t="s">
        <v>321</v>
      </c>
      <c r="BG39" s="236">
        <v>3.0000000000000001E-3</v>
      </c>
      <c r="BH39" s="236">
        <v>0.05</v>
      </c>
      <c r="BI39" s="236">
        <v>0.05</v>
      </c>
      <c r="BJ39" s="241">
        <v>197.2</v>
      </c>
      <c r="BK39" s="241">
        <v>183.35192301716319</v>
      </c>
      <c r="BL39" s="236">
        <f t="shared" si="22"/>
        <v>3667.0384603432635</v>
      </c>
      <c r="BM39" s="236">
        <f t="shared" si="23"/>
        <v>11.001115381029791</v>
      </c>
      <c r="BN39" s="4">
        <f t="shared" si="24"/>
        <v>3.5951357454345723</v>
      </c>
      <c r="BO39" s="4">
        <f t="shared" si="25"/>
        <v>3.741875979942106</v>
      </c>
      <c r="BP39" s="1">
        <f t="shared" si="126"/>
        <v>14.596251126464363</v>
      </c>
      <c r="BQ39" s="1">
        <f t="shared" si="127"/>
        <v>7.2592394010876848</v>
      </c>
      <c r="BS39">
        <v>11.428834376652256</v>
      </c>
      <c r="BT39">
        <f t="shared" si="128"/>
        <v>15.631550128567024</v>
      </c>
      <c r="BU39">
        <f t="shared" si="129"/>
        <v>7.2592394010876848</v>
      </c>
      <c r="BV39">
        <v>15.163747571636653</v>
      </c>
      <c r="BW39">
        <v>7.541475745137884</v>
      </c>
      <c r="BX39">
        <f t="shared" si="130"/>
        <v>0.46780255693037098</v>
      </c>
      <c r="BY39">
        <f t="shared" si="131"/>
        <v>0.28223634405019915</v>
      </c>
      <c r="CC39" s="906">
        <v>0.40972222222222227</v>
      </c>
      <c r="CD39" s="901">
        <f t="shared" si="26"/>
        <v>45305.409722222219</v>
      </c>
      <c r="CE39" s="907" t="s">
        <v>322</v>
      </c>
      <c r="CF39" s="907">
        <v>8.9999999999999993E-3</v>
      </c>
      <c r="CG39" s="907">
        <v>2.8000000000000001E-2</v>
      </c>
      <c r="CH39" s="907">
        <v>2.8000000000000001E-2</v>
      </c>
      <c r="CI39" s="902">
        <v>57</v>
      </c>
      <c r="CJ39" s="902">
        <v>50.374640915055522</v>
      </c>
      <c r="CK39" s="907">
        <f t="shared" si="132"/>
        <v>1799.09431839484</v>
      </c>
      <c r="CL39" s="237">
        <f t="shared" si="133"/>
        <v>16.19184886555356</v>
      </c>
      <c r="CM39" s="4">
        <f t="shared" si="27"/>
        <v>1.7370565832777767</v>
      </c>
      <c r="CN39" s="4">
        <f t="shared" si="28"/>
        <v>1.8657274412983527</v>
      </c>
      <c r="CO39" s="1">
        <f t="shared" si="29"/>
        <v>17.928905448831337</v>
      </c>
      <c r="CP39" s="1">
        <f t="shared" si="30"/>
        <v>14.326121424255208</v>
      </c>
      <c r="CR39" s="906">
        <v>0.40972222222222227</v>
      </c>
      <c r="CS39" s="901">
        <f t="shared" si="31"/>
        <v>45305.409722222219</v>
      </c>
      <c r="CT39" s="907" t="s">
        <v>322</v>
      </c>
      <c r="CU39" s="907">
        <v>8.9999999999999993E-3</v>
      </c>
      <c r="CV39" s="907">
        <v>2.8000000000000001E-2</v>
      </c>
      <c r="CW39" s="907">
        <v>2.8000000000000001E-2</v>
      </c>
      <c r="CX39" s="902">
        <v>57</v>
      </c>
      <c r="CY39" s="902">
        <v>40.51557001076057</v>
      </c>
      <c r="CZ39" s="907">
        <f t="shared" si="134"/>
        <v>1446.9846432414488</v>
      </c>
      <c r="DA39" s="237">
        <f t="shared" si="135"/>
        <v>13.022861789173039</v>
      </c>
      <c r="DB39" s="4">
        <f t="shared" si="32"/>
        <v>1.3970886210607094</v>
      </c>
      <c r="DC39" s="4">
        <f t="shared" si="33"/>
        <v>1.5005766670652063</v>
      </c>
      <c r="DD39" s="1">
        <f t="shared" si="34"/>
        <v>14.419950410233747</v>
      </c>
      <c r="DE39" s="1">
        <f t="shared" si="35"/>
        <v>11.522285122107832</v>
      </c>
      <c r="DG39">
        <v>14.6321434519379</v>
      </c>
      <c r="DH39">
        <f t="shared" si="136"/>
        <v>17.928905448831337</v>
      </c>
      <c r="DI39">
        <f t="shared" si="137"/>
        <v>11.522285122107832</v>
      </c>
      <c r="DJ39">
        <v>16.201875316513615</v>
      </c>
      <c r="DK39">
        <v>12.94613515294917</v>
      </c>
      <c r="DL39">
        <f t="shared" si="138"/>
        <v>1.7270301323177222</v>
      </c>
      <c r="DM39">
        <f t="shared" si="139"/>
        <v>1.4238500308413382</v>
      </c>
      <c r="DQ39" s="908">
        <v>0.42887731481481484</v>
      </c>
      <c r="DR39" s="904">
        <f t="shared" si="36"/>
        <v>45305.428877314815</v>
      </c>
      <c r="DS39" s="909" t="s">
        <v>323</v>
      </c>
      <c r="DT39" s="909">
        <v>4.0000000000000001E-3</v>
      </c>
      <c r="DU39" s="909">
        <v>2.8000000000000001E-2</v>
      </c>
      <c r="DV39" s="909">
        <v>2.8000000000000001E-2</v>
      </c>
      <c r="DW39" s="905">
        <v>61</v>
      </c>
      <c r="DX39" s="905">
        <v>60.37635008537513</v>
      </c>
      <c r="DY39" s="909">
        <f t="shared" si="140"/>
        <v>2156.2982173348259</v>
      </c>
      <c r="DZ39" s="238">
        <f t="shared" si="141"/>
        <v>8.6251928693393047</v>
      </c>
      <c r="EA39" s="4">
        <f t="shared" si="37"/>
        <v>2.0819431063922456</v>
      </c>
      <c r="EB39" s="4">
        <f t="shared" si="38"/>
        <v>2.2361611142731532</v>
      </c>
      <c r="EC39" s="1">
        <f t="shared" si="39"/>
        <v>10.70713597573155</v>
      </c>
      <c r="ED39" s="1">
        <f t="shared" si="40"/>
        <v>6.3890317550661511</v>
      </c>
      <c r="EF39" s="908">
        <v>0.42887731481481484</v>
      </c>
      <c r="EG39" s="904">
        <f t="shared" si="41"/>
        <v>45305.428877314815</v>
      </c>
      <c r="EH39" s="909" t="s">
        <v>323</v>
      </c>
      <c r="EI39" s="909">
        <v>4.0000000000000001E-3</v>
      </c>
      <c r="EJ39" s="909">
        <v>2.8000000000000001E-2</v>
      </c>
      <c r="EK39" s="909">
        <v>2.8000000000000001E-2</v>
      </c>
      <c r="EL39" s="905">
        <v>61</v>
      </c>
      <c r="EM39" s="905">
        <v>60.248988776303406</v>
      </c>
      <c r="EN39" s="909">
        <f t="shared" si="142"/>
        <v>2151.749599153693</v>
      </c>
      <c r="EO39" s="238">
        <f t="shared" si="143"/>
        <v>8.6069983966147721</v>
      </c>
      <c r="EP39" s="4">
        <f t="shared" si="42"/>
        <v>2.0775513371139107</v>
      </c>
      <c r="EQ39" s="4">
        <f t="shared" si="43"/>
        <v>2.2314440287519779</v>
      </c>
      <c r="ER39" s="1">
        <f t="shared" si="44"/>
        <v>10.684549733728684</v>
      </c>
      <c r="ES39" s="1">
        <f t="shared" si="45"/>
        <v>6.3755543678627937</v>
      </c>
      <c r="EU39">
        <v>8.7129584863628384</v>
      </c>
      <c r="EV39">
        <f t="shared" si="144"/>
        <v>10.70713597573155</v>
      </c>
      <c r="EW39">
        <f t="shared" si="145"/>
        <v>6.3755543678627937</v>
      </c>
      <c r="EX39">
        <v>10.816086396864213</v>
      </c>
      <c r="EY39">
        <v>6.4540433232317316</v>
      </c>
      <c r="EZ39">
        <f t="shared" si="146"/>
        <v>-0.10895042113266307</v>
      </c>
      <c r="FA39">
        <f t="shared" si="147"/>
        <v>7.8488955368937852E-2</v>
      </c>
      <c r="FE39" s="240">
        <v>0.44451388888888888</v>
      </c>
      <c r="FF39" s="464">
        <f t="shared" si="46"/>
        <v>45305.444513888891</v>
      </c>
      <c r="FG39" s="239" t="s">
        <v>324</v>
      </c>
      <c r="FH39" s="239">
        <v>4.0000000000000001E-3</v>
      </c>
      <c r="FI39" s="239">
        <v>2.1000000000000001E-2</v>
      </c>
      <c r="FJ39" s="239">
        <v>2.1000000000000001E-2</v>
      </c>
      <c r="FK39" s="247">
        <v>72.8</v>
      </c>
      <c r="FL39" s="247">
        <v>72.622662858915206</v>
      </c>
      <c r="FM39" s="239">
        <f t="shared" si="148"/>
        <v>3458.2220409007236</v>
      </c>
      <c r="FN39" s="239">
        <f t="shared" si="149"/>
        <v>13.832888163602895</v>
      </c>
      <c r="FO39" s="4">
        <f t="shared" si="47"/>
        <v>3.301030129950691</v>
      </c>
      <c r="FP39" s="4">
        <f t="shared" si="48"/>
        <v>3.6311331429457603</v>
      </c>
      <c r="FQ39" s="1">
        <f t="shared" si="49"/>
        <v>17.133918293553585</v>
      </c>
      <c r="FR39" s="1">
        <f t="shared" si="50"/>
        <v>10.201755020657135</v>
      </c>
      <c r="FT39" s="240">
        <v>0.44451388888888888</v>
      </c>
      <c r="FU39" s="464">
        <f t="shared" si="51"/>
        <v>45305.444513888891</v>
      </c>
      <c r="FV39" s="239" t="s">
        <v>324</v>
      </c>
      <c r="FW39" s="239">
        <v>4.0000000000000001E-3</v>
      </c>
      <c r="FX39" s="239">
        <v>2.1000000000000001E-2</v>
      </c>
      <c r="FY39" s="239">
        <v>2.1000000000000001E-2</v>
      </c>
      <c r="FZ39" s="247">
        <v>72.8</v>
      </c>
      <c r="GA39" s="247">
        <v>67.919017335295592</v>
      </c>
      <c r="GB39" s="239">
        <f t="shared" si="150"/>
        <v>3234.2389207283613</v>
      </c>
      <c r="GC39" s="239">
        <f t="shared" si="151"/>
        <v>12.936955682913446</v>
      </c>
      <c r="GD39" s="4">
        <f t="shared" si="52"/>
        <v>3.0872280606952542</v>
      </c>
      <c r="GE39" s="4">
        <f t="shared" si="53"/>
        <v>3.3959508667647795</v>
      </c>
      <c r="GF39" s="1">
        <f t="shared" si="54"/>
        <v>16.024183743608699</v>
      </c>
      <c r="GG39" s="1">
        <f t="shared" si="55"/>
        <v>9.541004816148666</v>
      </c>
      <c r="GI39">
        <v>13.563646730175437</v>
      </c>
      <c r="GJ39">
        <f t="shared" si="152"/>
        <v>17.133918293553585</v>
      </c>
      <c r="GK39">
        <f t="shared" si="153"/>
        <v>9.541004816148666</v>
      </c>
      <c r="GL39">
        <v>16.800426063512756</v>
      </c>
      <c r="GM39">
        <v>10.003189463504384</v>
      </c>
      <c r="GN39">
        <f t="shared" si="154"/>
        <v>0.33349223004082873</v>
      </c>
      <c r="GO39">
        <f t="shared" si="155"/>
        <v>0.46218464735571807</v>
      </c>
      <c r="GS39" s="184">
        <v>0.45483796296296292</v>
      </c>
      <c r="GT39" s="464">
        <f t="shared" si="56"/>
        <v>45305.454837962963</v>
      </c>
      <c r="GU39" s="141" t="s">
        <v>325</v>
      </c>
      <c r="GV39" s="141">
        <v>7.0000000000000001E-3</v>
      </c>
      <c r="GW39" s="141">
        <v>3.1E-2</v>
      </c>
      <c r="GX39" s="141">
        <v>3.1E-2</v>
      </c>
      <c r="GY39" s="249">
        <v>41.4</v>
      </c>
      <c r="GZ39" s="249">
        <v>39.612082379984948</v>
      </c>
      <c r="HA39" s="256">
        <f t="shared" si="156"/>
        <v>1277.8091090317726</v>
      </c>
      <c r="HB39" s="256">
        <f t="shared" si="157"/>
        <v>8.9446637632224082</v>
      </c>
      <c r="HC39" s="4">
        <f t="shared" si="57"/>
        <v>1.2378775743745296</v>
      </c>
      <c r="HD39" s="4">
        <f t="shared" si="58"/>
        <v>1.3204027459994985</v>
      </c>
      <c r="HE39" s="1">
        <f t="shared" si="59"/>
        <v>10.182541337596938</v>
      </c>
      <c r="HF39" s="1">
        <f t="shared" si="60"/>
        <v>7.6242610172229099</v>
      </c>
      <c r="HH39" s="184">
        <v>0.45483796296296292</v>
      </c>
      <c r="HI39" s="464">
        <f t="shared" si="61"/>
        <v>45305.454837962963</v>
      </c>
      <c r="HJ39" s="141" t="s">
        <v>325</v>
      </c>
      <c r="HK39" s="141">
        <v>7.0000000000000001E-3</v>
      </c>
      <c r="HL39" s="141">
        <v>3.1E-2</v>
      </c>
      <c r="HM39" s="141">
        <v>3.1E-2</v>
      </c>
      <c r="HN39" s="249">
        <v>41.4</v>
      </c>
      <c r="HO39" s="249">
        <v>34.200469392124624</v>
      </c>
      <c r="HP39" s="256">
        <f t="shared" si="158"/>
        <v>1103.2409481330524</v>
      </c>
      <c r="HQ39" s="256">
        <f t="shared" si="159"/>
        <v>7.7226866369313667</v>
      </c>
      <c r="HR39" s="4">
        <f t="shared" si="62"/>
        <v>1.0687646685038945</v>
      </c>
      <c r="HS39" s="4">
        <f t="shared" si="63"/>
        <v>1.1400156464041542</v>
      </c>
      <c r="HT39" s="1">
        <f t="shared" si="64"/>
        <v>8.7914513054352614</v>
      </c>
      <c r="HU39" s="1">
        <f t="shared" si="65"/>
        <v>6.5826709905272125</v>
      </c>
      <c r="HW39">
        <v>8.4725160220393914</v>
      </c>
      <c r="HX39">
        <f t="shared" si="160"/>
        <v>10.182541337596938</v>
      </c>
      <c r="HY39">
        <f t="shared" si="161"/>
        <v>6.5826709905272125</v>
      </c>
      <c r="HZ39">
        <v>9.6450517215180565</v>
      </c>
      <c r="IA39">
        <v>7.2218112759288147</v>
      </c>
      <c r="IB39">
        <f t="shared" si="162"/>
        <v>0.53748961607888113</v>
      </c>
      <c r="IC39">
        <f t="shared" si="163"/>
        <v>0.63914028540160217</v>
      </c>
      <c r="JU39" s="281">
        <v>0.55590277777777775</v>
      </c>
      <c r="JV39" s="464">
        <f t="shared" si="76"/>
        <v>45305.555902777778</v>
      </c>
      <c r="JW39" s="282" t="s">
        <v>327</v>
      </c>
      <c r="JX39" s="282">
        <v>3.0000000000000001E-3</v>
      </c>
      <c r="JY39" s="282">
        <v>1.6E-2</v>
      </c>
      <c r="JZ39" s="282">
        <v>1.6E-2</v>
      </c>
      <c r="KA39" s="282">
        <v>33.4</v>
      </c>
      <c r="KB39" s="282">
        <v>24.387420039133133</v>
      </c>
      <c r="KC39" s="282">
        <f t="shared" si="77"/>
        <v>1524.2137524458208</v>
      </c>
      <c r="KD39" s="282">
        <f t="shared" si="78"/>
        <v>4.5726412573374624</v>
      </c>
      <c r="KE39" s="4">
        <f t="shared" si="79"/>
        <v>1.4345541199490077</v>
      </c>
      <c r="KF39" s="4">
        <f t="shared" si="80"/>
        <v>1.6258280026088756</v>
      </c>
      <c r="KG39" s="1">
        <f t="shared" si="81"/>
        <v>6.0071953772864699</v>
      </c>
      <c r="KH39" s="1">
        <f t="shared" si="82"/>
        <v>2.9468132547285868</v>
      </c>
      <c r="KJ39" s="281">
        <v>0.55590277777777775</v>
      </c>
      <c r="KK39" s="464">
        <f t="shared" si="83"/>
        <v>45305.555902777778</v>
      </c>
      <c r="KL39" s="282" t="s">
        <v>327</v>
      </c>
      <c r="KM39" s="282">
        <v>3.0000000000000001E-3</v>
      </c>
      <c r="KN39" s="282">
        <v>1.6E-2</v>
      </c>
      <c r="KO39" s="282">
        <v>1.6E-2</v>
      </c>
      <c r="KP39" s="282">
        <v>33.4</v>
      </c>
      <c r="KQ39" s="282">
        <v>29.268643113465039</v>
      </c>
      <c r="KR39" s="282">
        <f t="shared" si="84"/>
        <v>1829.2901945915648</v>
      </c>
      <c r="KS39" s="282">
        <f t="shared" si="85"/>
        <v>5.4878705837746944</v>
      </c>
      <c r="KT39" s="4">
        <f t="shared" si="86"/>
        <v>1.7216848890273553</v>
      </c>
      <c r="KU39" s="4">
        <f t="shared" si="87"/>
        <v>1.9512428742310026</v>
      </c>
      <c r="KV39" s="1">
        <f t="shared" si="88"/>
        <v>7.2095554728020499</v>
      </c>
      <c r="KW39" s="1">
        <f t="shared" si="89"/>
        <v>3.5366277095436915</v>
      </c>
      <c r="KY39">
        <v>5.0664689272731076</v>
      </c>
      <c r="KZ39">
        <f t="shared" si="172"/>
        <v>7.2095554728020499</v>
      </c>
      <c r="LA39">
        <f t="shared" si="173"/>
        <v>2.9468132547285868</v>
      </c>
      <c r="LB39">
        <v>6.6559493750450631</v>
      </c>
      <c r="LC39">
        <v>3.2650577531315581</v>
      </c>
      <c r="LD39">
        <f t="shared" si="174"/>
        <v>0.55360609775698677</v>
      </c>
      <c r="LE39">
        <f t="shared" si="175"/>
        <v>0.31824449840297131</v>
      </c>
      <c r="LI39" s="187">
        <v>0.55590277777777775</v>
      </c>
      <c r="LJ39" s="464">
        <f t="shared" si="90"/>
        <v>45305.555902777778</v>
      </c>
      <c r="LK39" s="144" t="s">
        <v>328</v>
      </c>
      <c r="LL39" s="144">
        <v>5.0000000000000001E-3</v>
      </c>
      <c r="LM39" s="144">
        <v>3.9E-2</v>
      </c>
      <c r="LN39" s="144">
        <v>3.9E-2</v>
      </c>
      <c r="LO39" s="144">
        <v>80</v>
      </c>
      <c r="LP39" s="144">
        <v>64.966682151344514</v>
      </c>
      <c r="LQ39" s="144">
        <f t="shared" si="176"/>
        <v>1665.8123628549874</v>
      </c>
      <c r="LR39" s="144">
        <f t="shared" si="177"/>
        <v>8.3290618142749366</v>
      </c>
      <c r="LS39" s="4">
        <f t="shared" si="91"/>
        <v>1.6241670537836128</v>
      </c>
      <c r="LT39" s="4">
        <f t="shared" si="92"/>
        <v>1.7096495302985399</v>
      </c>
      <c r="LU39" s="1">
        <f t="shared" si="93"/>
        <v>9.9532288680585488</v>
      </c>
      <c r="LV39" s="1">
        <f t="shared" si="94"/>
        <v>6.6194122839763967</v>
      </c>
      <c r="LX39" s="187">
        <v>0.55590277777777775</v>
      </c>
      <c r="LY39" s="464">
        <f t="shared" si="95"/>
        <v>45305.555902777778</v>
      </c>
      <c r="LZ39" s="144" t="s">
        <v>328</v>
      </c>
      <c r="MA39" s="144">
        <v>5.0000000000000001E-3</v>
      </c>
      <c r="MB39" s="144">
        <v>3.9E-2</v>
      </c>
      <c r="MC39" s="144">
        <v>3.9E-2</v>
      </c>
      <c r="MD39" s="229">
        <v>80</v>
      </c>
      <c r="ME39" s="144">
        <v>74.122290469746986</v>
      </c>
      <c r="MF39" s="144">
        <f t="shared" si="178"/>
        <v>1900.5715505063329</v>
      </c>
      <c r="MG39" s="144">
        <f t="shared" si="179"/>
        <v>9.5028577525316642</v>
      </c>
      <c r="MH39" s="4">
        <f t="shared" si="96"/>
        <v>1.8530572617436747</v>
      </c>
      <c r="MI39" s="4">
        <f t="shared" si="97"/>
        <v>1.9505865913091314</v>
      </c>
      <c r="MJ39" s="1">
        <f t="shared" si="98"/>
        <v>11.35591501427534</v>
      </c>
      <c r="MK39" s="1">
        <f t="shared" si="99"/>
        <v>7.5522711612225333</v>
      </c>
      <c r="MM39">
        <v>8.9704585347630346</v>
      </c>
      <c r="MN39">
        <f t="shared" si="180"/>
        <v>11.35591501427534</v>
      </c>
      <c r="MO39">
        <f t="shared" si="181"/>
        <v>6.6194122839763967</v>
      </c>
      <c r="MP39">
        <v>10.719697949041826</v>
      </c>
      <c r="MQ39">
        <v>7.1291538881537804</v>
      </c>
      <c r="MR39">
        <f t="shared" si="182"/>
        <v>0.63621706523351307</v>
      </c>
      <c r="MS39">
        <f t="shared" si="183"/>
        <v>0.50974160417738368</v>
      </c>
      <c r="MW39" s="188">
        <v>0.57659722222222221</v>
      </c>
      <c r="MX39" s="464">
        <f t="shared" si="100"/>
        <v>45305.576597222222</v>
      </c>
      <c r="MY39" s="145" t="s">
        <v>329</v>
      </c>
      <c r="MZ39" s="145">
        <v>1E-3</v>
      </c>
      <c r="NA39" s="145">
        <v>1.2999999999999999E-2</v>
      </c>
      <c r="NB39" s="145">
        <v>1.2999999999999999E-2</v>
      </c>
      <c r="NC39" s="145">
        <v>20.6</v>
      </c>
      <c r="ND39" s="145">
        <v>15.356805593466959</v>
      </c>
      <c r="NE39" s="145">
        <f t="shared" si="101"/>
        <v>1181.2927379589969</v>
      </c>
      <c r="NF39" s="145">
        <f t="shared" si="184"/>
        <v>1.181292737958997</v>
      </c>
      <c r="NG39" s="4">
        <f t="shared" si="102"/>
        <v>1.0969146852476399</v>
      </c>
      <c r="NH39" s="4">
        <f t="shared" si="103"/>
        <v>1.27973379945558</v>
      </c>
      <c r="NI39" s="1">
        <f t="shared" si="104"/>
        <v>2.2782074232066369</v>
      </c>
      <c r="NJ39" s="1">
        <f t="shared" si="105"/>
        <v>-9.8441061496582938E-2</v>
      </c>
      <c r="NL39" s="188">
        <v>0.57659722222222221</v>
      </c>
      <c r="NM39" s="464">
        <f t="shared" si="106"/>
        <v>45305.576597222222</v>
      </c>
      <c r="NN39" s="145" t="s">
        <v>329</v>
      </c>
      <c r="NO39" s="145">
        <v>1E-3</v>
      </c>
      <c r="NP39" s="145">
        <v>1.2999999999999999E-2</v>
      </c>
      <c r="NQ39" s="145">
        <v>1.2999999999999999E-2</v>
      </c>
      <c r="NR39" s="145">
        <v>20.6</v>
      </c>
      <c r="NS39" s="145">
        <v>18.069210972335132</v>
      </c>
      <c r="NT39" s="145">
        <f t="shared" si="107"/>
        <v>1389.9393055642408</v>
      </c>
      <c r="NU39" s="145">
        <f t="shared" si="185"/>
        <v>1.3899393055642408</v>
      </c>
      <c r="NV39" s="4">
        <f t="shared" si="108"/>
        <v>1.2906579265953668</v>
      </c>
      <c r="NW39" s="4">
        <f t="shared" si="109"/>
        <v>1.5057675810279276</v>
      </c>
      <c r="NX39" s="1">
        <f t="shared" si="110"/>
        <v>2.6805972321596077</v>
      </c>
      <c r="NY39" s="1">
        <f t="shared" si="111"/>
        <v>-0.11582827546368679</v>
      </c>
      <c r="OA39">
        <v>1.2819807757018398</v>
      </c>
      <c r="OB39">
        <f t="shared" si="186"/>
        <v>2.6805972321596077</v>
      </c>
      <c r="OC39">
        <f t="shared" si="187"/>
        <v>-0.11582827546368679</v>
      </c>
      <c r="OD39">
        <v>2.4723914959964057</v>
      </c>
      <c r="OE39">
        <v>-0.10683173130848678</v>
      </c>
      <c r="OF39">
        <f t="shared" si="188"/>
        <v>0.20820573616320193</v>
      </c>
      <c r="OG39">
        <f t="shared" si="189"/>
        <v>8.9965441552000147E-3</v>
      </c>
      <c r="OK39" s="189">
        <v>0.61821759259259257</v>
      </c>
      <c r="OL39" s="464">
        <f t="shared" si="112"/>
        <v>45305.618217592593</v>
      </c>
      <c r="OM39" s="139" t="s">
        <v>330</v>
      </c>
      <c r="ON39" s="139">
        <v>2E-3</v>
      </c>
      <c r="OO39" s="139">
        <v>3.0000000000000001E-3</v>
      </c>
      <c r="OP39" s="139">
        <v>3.0000000000000001E-3</v>
      </c>
      <c r="OQ39" s="139">
        <v>5.5</v>
      </c>
      <c r="OR39" s="139">
        <v>4.3043448626882768</v>
      </c>
      <c r="OS39" s="139">
        <f t="shared" si="190"/>
        <v>1434.7816208960921</v>
      </c>
      <c r="OT39" s="139">
        <f t="shared" si="191"/>
        <v>2.8695632417921844</v>
      </c>
      <c r="OU39" s="139">
        <f t="shared" si="113"/>
        <v>1.0760862156720692</v>
      </c>
      <c r="OV39" s="139">
        <f t="shared" si="114"/>
        <v>2.1521724313441384</v>
      </c>
      <c r="OW39" s="1">
        <f t="shared" si="115"/>
        <v>3.9456494574642536</v>
      </c>
      <c r="OX39" s="1">
        <f t="shared" si="116"/>
        <v>0.71739081044804598</v>
      </c>
      <c r="OZ39" s="189">
        <v>0.61821759259259257</v>
      </c>
      <c r="PA39" s="464">
        <f t="shared" si="117"/>
        <v>45305.618217592593</v>
      </c>
      <c r="PB39" s="139" t="s">
        <v>330</v>
      </c>
      <c r="PC39" s="139">
        <v>2E-3</v>
      </c>
      <c r="PD39" s="139">
        <v>3.0000000000000001E-3</v>
      </c>
      <c r="PE39" s="139">
        <v>3.0000000000000001E-3</v>
      </c>
      <c r="PF39" s="139">
        <v>5.5</v>
      </c>
      <c r="PG39" s="139">
        <v>4.9559236172715044</v>
      </c>
      <c r="PH39" s="139">
        <f t="shared" si="192"/>
        <v>1651.9745390905014</v>
      </c>
      <c r="PI39" s="139">
        <f t="shared" si="193"/>
        <v>3.3039490781810028</v>
      </c>
      <c r="PJ39" s="139">
        <f t="shared" si="118"/>
        <v>1.2389809043178761</v>
      </c>
      <c r="PK39" s="139">
        <f t="shared" si="119"/>
        <v>2.4779618086357522</v>
      </c>
      <c r="PL39" s="1">
        <f t="shared" si="120"/>
        <v>4.5429299824988787</v>
      </c>
      <c r="PM39" s="1">
        <f t="shared" si="121"/>
        <v>0.82598726954525059</v>
      </c>
      <c r="PO39">
        <v>3.0751254157998877</v>
      </c>
      <c r="PP39">
        <f t="shared" si="194"/>
        <v>4.5429299824988787</v>
      </c>
      <c r="PQ39">
        <f t="shared" si="195"/>
        <v>0.71739081044804598</v>
      </c>
      <c r="PR39">
        <v>4.228297446724846</v>
      </c>
      <c r="PS39">
        <v>0.76878135394997171</v>
      </c>
      <c r="PT39">
        <f t="shared" si="196"/>
        <v>0.31463253577403272</v>
      </c>
      <c r="PU39">
        <f t="shared" si="197"/>
        <v>5.1390543501925734E-2</v>
      </c>
    </row>
    <row r="40" spans="1:437" x14ac:dyDescent="0.25">
      <c r="A40" s="259">
        <v>0.37440972222222224</v>
      </c>
      <c r="B40" s="464">
        <f t="shared" si="0"/>
        <v>45305.374409722222</v>
      </c>
      <c r="C40" s="255" t="s">
        <v>311</v>
      </c>
      <c r="D40" s="255">
        <v>4.0000000000000001E-3</v>
      </c>
      <c r="E40" s="255">
        <v>5.3999999999999999E-2</v>
      </c>
      <c r="F40" s="255">
        <v>5.3999999999999999E-2</v>
      </c>
      <c r="G40" s="252">
        <v>176.3</v>
      </c>
      <c r="H40" s="254">
        <v>172.12098605524426</v>
      </c>
      <c r="I40" s="255">
        <f t="shared" si="1"/>
        <v>3187.4256676897085</v>
      </c>
      <c r="J40" s="255">
        <f t="shared" si="2"/>
        <v>12.749702670758834</v>
      </c>
      <c r="K40" s="4">
        <f t="shared" si="3"/>
        <v>3.1294724737317137</v>
      </c>
      <c r="L40" s="4">
        <f t="shared" si="4"/>
        <v>3.2475657746272506</v>
      </c>
      <c r="M40" s="1">
        <f t="shared" si="5"/>
        <v>15.879175144490548</v>
      </c>
      <c r="N40" s="1">
        <f t="shared" si="6"/>
        <v>9.5021368961315833</v>
      </c>
      <c r="P40" s="259">
        <v>0.37440972222222224</v>
      </c>
      <c r="Q40" s="464">
        <f t="shared" si="7"/>
        <v>45305.374409722222</v>
      </c>
      <c r="R40" s="255" t="s">
        <v>311</v>
      </c>
      <c r="S40" s="255">
        <v>4.0000000000000001E-3</v>
      </c>
      <c r="T40" s="255">
        <v>5.3999999999999999E-2</v>
      </c>
      <c r="U40" s="255">
        <v>5.3999999999999999E-2</v>
      </c>
      <c r="V40" s="252">
        <v>176.3</v>
      </c>
      <c r="W40" s="254">
        <v>155.08204339638451</v>
      </c>
      <c r="X40" s="255">
        <f t="shared" si="8"/>
        <v>2871.889692525639</v>
      </c>
      <c r="Y40" s="255">
        <f t="shared" si="9"/>
        <v>11.487558770102556</v>
      </c>
      <c r="Z40" s="4">
        <f t="shared" si="10"/>
        <v>2.8196735162979003</v>
      </c>
      <c r="AA40" s="4">
        <f t="shared" si="11"/>
        <v>2.926076290497821</v>
      </c>
      <c r="AB40" s="1">
        <f t="shared" si="12"/>
        <v>14.307232286400456</v>
      </c>
      <c r="AC40" s="1">
        <f t="shared" si="13"/>
        <v>8.5614824796047344</v>
      </c>
      <c r="AE40">
        <v>12.271689558855973</v>
      </c>
      <c r="AF40">
        <f t="shared" si="14"/>
        <v>15.879175144490548</v>
      </c>
      <c r="AG40">
        <f t="shared" si="15"/>
        <v>8.5614824796047344</v>
      </c>
      <c r="AH40">
        <v>15.283831541484258</v>
      </c>
      <c r="AI40">
        <v>9.1458818410341678</v>
      </c>
      <c r="AJ40">
        <f t="shared" si="122"/>
        <v>0.59534360300628997</v>
      </c>
      <c r="AK40">
        <f t="shared" si="123"/>
        <v>0.58439936142943338</v>
      </c>
      <c r="AO40" s="261">
        <v>0.38594907407407408</v>
      </c>
      <c r="AP40" s="464">
        <f t="shared" si="16"/>
        <v>45305.385949074072</v>
      </c>
      <c r="AQ40" s="236" t="s">
        <v>321</v>
      </c>
      <c r="AR40" s="236">
        <v>3.0000000000000001E-3</v>
      </c>
      <c r="AS40" s="236">
        <v>0.05</v>
      </c>
      <c r="AT40" s="236">
        <v>0.05</v>
      </c>
      <c r="AU40" s="241">
        <v>197.2</v>
      </c>
      <c r="AV40" s="241">
        <v>196.35691048199956</v>
      </c>
      <c r="AW40" s="236">
        <f t="shared" si="17"/>
        <v>3927.1382096399911</v>
      </c>
      <c r="AX40" s="236">
        <f t="shared" si="18"/>
        <v>11.781414628919974</v>
      </c>
      <c r="AY40" s="4">
        <f t="shared" si="19"/>
        <v>3.8501354996470503</v>
      </c>
      <c r="AZ40" s="4">
        <f t="shared" si="20"/>
        <v>4.0072838873877457</v>
      </c>
      <c r="BA40" s="1">
        <f t="shared" si="124"/>
        <v>15.631550128567024</v>
      </c>
      <c r="BB40" s="1">
        <f t="shared" si="125"/>
        <v>7.7741307415322281</v>
      </c>
      <c r="BD40" s="261">
        <v>0.38594907407407408</v>
      </c>
      <c r="BE40" s="464">
        <f t="shared" si="21"/>
        <v>45305.385949074072</v>
      </c>
      <c r="BF40" s="236" t="s">
        <v>321</v>
      </c>
      <c r="BG40" s="236">
        <v>3.0000000000000001E-3</v>
      </c>
      <c r="BH40" s="236">
        <v>0.05</v>
      </c>
      <c r="BI40" s="236">
        <v>0.05</v>
      </c>
      <c r="BJ40" s="241">
        <v>197.2</v>
      </c>
      <c r="BK40" s="241">
        <v>183.35192301716319</v>
      </c>
      <c r="BL40" s="236">
        <f t="shared" si="22"/>
        <v>3667.0384603432635</v>
      </c>
      <c r="BM40" s="236">
        <f t="shared" si="23"/>
        <v>11.001115381029791</v>
      </c>
      <c r="BN40" s="4">
        <f t="shared" si="24"/>
        <v>3.5951357454345723</v>
      </c>
      <c r="BO40" s="4">
        <f t="shared" si="25"/>
        <v>3.741875979942106</v>
      </c>
      <c r="BP40" s="1">
        <f t="shared" si="126"/>
        <v>14.596251126464363</v>
      </c>
      <c r="BQ40" s="1">
        <f t="shared" si="127"/>
        <v>7.2592394010876848</v>
      </c>
      <c r="BS40">
        <v>11.428834376652256</v>
      </c>
      <c r="BT40">
        <f t="shared" si="128"/>
        <v>15.631550128567024</v>
      </c>
      <c r="BU40">
        <f t="shared" si="129"/>
        <v>7.2592394010876848</v>
      </c>
      <c r="BV40">
        <v>15.163747571636653</v>
      </c>
      <c r="BW40">
        <v>7.541475745137884</v>
      </c>
      <c r="BX40">
        <f t="shared" si="130"/>
        <v>0.46780255693037098</v>
      </c>
      <c r="BY40">
        <f t="shared" si="131"/>
        <v>0.28223634405019915</v>
      </c>
      <c r="CC40" s="906">
        <v>0.41324074074074074</v>
      </c>
      <c r="CD40" s="901">
        <f t="shared" si="26"/>
        <v>45305.413240740738</v>
      </c>
      <c r="CE40" s="907" t="s">
        <v>322</v>
      </c>
      <c r="CF40" s="907">
        <v>8.0000000000000002E-3</v>
      </c>
      <c r="CG40" s="907">
        <v>2.8000000000000001E-2</v>
      </c>
      <c r="CH40" s="907">
        <v>2.8000000000000001E-2</v>
      </c>
      <c r="CI40" s="902">
        <v>57</v>
      </c>
      <c r="CJ40" s="902">
        <v>50.374640915055522</v>
      </c>
      <c r="CK40" s="907">
        <f t="shared" si="132"/>
        <v>1799.09431839484</v>
      </c>
      <c r="CL40" s="237">
        <f t="shared" si="133"/>
        <v>14.39275454715872</v>
      </c>
      <c r="CM40" s="4">
        <f t="shared" si="27"/>
        <v>1.7370565832777767</v>
      </c>
      <c r="CN40" s="4">
        <f t="shared" si="28"/>
        <v>1.8657274412983527</v>
      </c>
      <c r="CO40" s="1">
        <f t="shared" si="29"/>
        <v>16.129811130436497</v>
      </c>
      <c r="CP40" s="1">
        <f t="shared" si="30"/>
        <v>12.527027105860368</v>
      </c>
      <c r="CR40" s="906">
        <v>0.41324074074074074</v>
      </c>
      <c r="CS40" s="901">
        <f t="shared" si="31"/>
        <v>45305.413240740738</v>
      </c>
      <c r="CT40" s="907" t="s">
        <v>322</v>
      </c>
      <c r="CU40" s="907">
        <v>8.0000000000000002E-3</v>
      </c>
      <c r="CV40" s="907">
        <v>2.8000000000000001E-2</v>
      </c>
      <c r="CW40" s="907">
        <v>2.8000000000000001E-2</v>
      </c>
      <c r="CX40" s="902">
        <v>57</v>
      </c>
      <c r="CY40" s="902">
        <v>40.51557001076057</v>
      </c>
      <c r="CZ40" s="907">
        <f t="shared" si="134"/>
        <v>1446.9846432414488</v>
      </c>
      <c r="DA40" s="237">
        <f t="shared" si="135"/>
        <v>11.575877145931591</v>
      </c>
      <c r="DB40" s="4">
        <f t="shared" si="32"/>
        <v>1.3970886210607094</v>
      </c>
      <c r="DC40" s="4">
        <f t="shared" si="33"/>
        <v>1.5005766670652063</v>
      </c>
      <c r="DD40" s="1">
        <f t="shared" si="34"/>
        <v>12.972965766992299</v>
      </c>
      <c r="DE40" s="1">
        <f t="shared" si="35"/>
        <v>10.075300478866385</v>
      </c>
      <c r="DG40">
        <v>13.006349735055911</v>
      </c>
      <c r="DH40">
        <f t="shared" si="136"/>
        <v>16.129811130436497</v>
      </c>
      <c r="DI40">
        <f t="shared" si="137"/>
        <v>10.075300478866385</v>
      </c>
      <c r="DJ40">
        <v>14.576081599631625</v>
      </c>
      <c r="DK40">
        <v>11.320341436067181</v>
      </c>
      <c r="DL40">
        <f t="shared" si="138"/>
        <v>1.5537295308048726</v>
      </c>
      <c r="DM40">
        <f t="shared" si="139"/>
        <v>1.2450409572007963</v>
      </c>
      <c r="DQ40" s="908">
        <v>0.43061342592592594</v>
      </c>
      <c r="DR40" s="904">
        <f t="shared" si="36"/>
        <v>45305.430613425924</v>
      </c>
      <c r="DS40" s="909" t="s">
        <v>323</v>
      </c>
      <c r="DT40" s="909">
        <v>5.0000000000000001E-3</v>
      </c>
      <c r="DU40" s="909">
        <v>2.8000000000000001E-2</v>
      </c>
      <c r="DV40" s="909">
        <v>2.8000000000000001E-2</v>
      </c>
      <c r="DW40" s="905">
        <v>61</v>
      </c>
      <c r="DX40" s="905">
        <v>60.37635008537513</v>
      </c>
      <c r="DY40" s="909">
        <f t="shared" si="140"/>
        <v>2156.2982173348259</v>
      </c>
      <c r="DZ40" s="238">
        <f t="shared" si="141"/>
        <v>10.78149108667413</v>
      </c>
      <c r="EA40" s="4">
        <f t="shared" si="37"/>
        <v>2.0819431063922456</v>
      </c>
      <c r="EB40" s="4">
        <f t="shared" si="38"/>
        <v>2.2361611142731532</v>
      </c>
      <c r="EC40" s="1">
        <f t="shared" si="39"/>
        <v>12.863434193066375</v>
      </c>
      <c r="ED40" s="1">
        <f t="shared" si="40"/>
        <v>8.5453299724009764</v>
      </c>
      <c r="EF40" s="908">
        <v>0.43061342592592594</v>
      </c>
      <c r="EG40" s="904">
        <f t="shared" si="41"/>
        <v>45305.430613425924</v>
      </c>
      <c r="EH40" s="909" t="s">
        <v>323</v>
      </c>
      <c r="EI40" s="909">
        <v>5.0000000000000001E-3</v>
      </c>
      <c r="EJ40" s="909">
        <v>2.8000000000000001E-2</v>
      </c>
      <c r="EK40" s="909">
        <v>2.8000000000000001E-2</v>
      </c>
      <c r="EL40" s="905">
        <v>61</v>
      </c>
      <c r="EM40" s="905">
        <v>60.248988776303406</v>
      </c>
      <c r="EN40" s="909">
        <f t="shared" si="142"/>
        <v>2151.749599153693</v>
      </c>
      <c r="EO40" s="238">
        <f t="shared" si="143"/>
        <v>10.758747995768465</v>
      </c>
      <c r="EP40" s="4">
        <f t="shared" si="42"/>
        <v>2.0775513371139107</v>
      </c>
      <c r="EQ40" s="4">
        <f t="shared" si="43"/>
        <v>2.2314440287519779</v>
      </c>
      <c r="ER40" s="1">
        <f t="shared" si="44"/>
        <v>12.836299332882376</v>
      </c>
      <c r="ES40" s="1">
        <f t="shared" si="45"/>
        <v>8.5273039670164863</v>
      </c>
      <c r="EU40">
        <v>10.891198107953549</v>
      </c>
      <c r="EV40">
        <f t="shared" si="144"/>
        <v>12.863434193066375</v>
      </c>
      <c r="EW40">
        <f t="shared" si="145"/>
        <v>8.5273039670164863</v>
      </c>
      <c r="EX40">
        <v>12.994326018454924</v>
      </c>
      <c r="EY40">
        <v>8.6322829448224425</v>
      </c>
      <c r="EZ40">
        <f t="shared" si="146"/>
        <v>-0.13089182538854871</v>
      </c>
      <c r="FA40">
        <f t="shared" si="147"/>
        <v>0.10497897780595622</v>
      </c>
      <c r="FE40" s="240">
        <v>0.44793981481481482</v>
      </c>
      <c r="FF40" s="464">
        <f t="shared" si="46"/>
        <v>45305.447939814818</v>
      </c>
      <c r="FG40" s="239" t="s">
        <v>324</v>
      </c>
      <c r="FH40" s="239">
        <v>3.0000000000000001E-3</v>
      </c>
      <c r="FI40" s="239">
        <v>1.7999999999999999E-2</v>
      </c>
      <c r="FJ40" s="239">
        <v>1.7999999999999999E-2</v>
      </c>
      <c r="FK40" s="247">
        <v>72.8</v>
      </c>
      <c r="FL40" s="247">
        <v>72.622662858915206</v>
      </c>
      <c r="FM40" s="239">
        <f t="shared" si="148"/>
        <v>4034.5923810508452</v>
      </c>
      <c r="FN40" s="239">
        <f t="shared" si="149"/>
        <v>12.103777143152536</v>
      </c>
      <c r="FO40" s="4">
        <f t="shared" si="47"/>
        <v>3.8222454136271162</v>
      </c>
      <c r="FP40" s="4">
        <f t="shared" si="48"/>
        <v>4.2719213446420721</v>
      </c>
      <c r="FQ40" s="1">
        <f t="shared" si="49"/>
        <v>15.926022556779653</v>
      </c>
      <c r="FR40" s="1">
        <f t="shared" si="50"/>
        <v>7.831855798510464</v>
      </c>
      <c r="FT40" s="240">
        <v>0.44793981481481482</v>
      </c>
      <c r="FU40" s="464">
        <f t="shared" si="51"/>
        <v>45305.447939814818</v>
      </c>
      <c r="FV40" s="239" t="s">
        <v>324</v>
      </c>
      <c r="FW40" s="239">
        <v>3.0000000000000001E-3</v>
      </c>
      <c r="FX40" s="239">
        <v>1.7999999999999999E-2</v>
      </c>
      <c r="FY40" s="239">
        <v>1.7999999999999999E-2</v>
      </c>
      <c r="FZ40" s="247">
        <v>72.8</v>
      </c>
      <c r="GA40" s="247">
        <v>67.919017335295592</v>
      </c>
      <c r="GB40" s="239">
        <f t="shared" si="150"/>
        <v>3773.2787408497552</v>
      </c>
      <c r="GC40" s="239">
        <f t="shared" si="151"/>
        <v>11.319836222549267</v>
      </c>
      <c r="GD40" s="4">
        <f t="shared" si="52"/>
        <v>3.5746851229102945</v>
      </c>
      <c r="GE40" s="4">
        <f t="shared" si="53"/>
        <v>3.9952363138409179</v>
      </c>
      <c r="GF40" s="1">
        <f t="shared" si="54"/>
        <v>14.894521345459561</v>
      </c>
      <c r="GG40" s="1">
        <f t="shared" si="55"/>
        <v>7.3245999087083487</v>
      </c>
      <c r="GI40">
        <v>11.868190888903509</v>
      </c>
      <c r="GJ40">
        <f t="shared" si="152"/>
        <v>15.926022556779653</v>
      </c>
      <c r="GK40">
        <f t="shared" si="153"/>
        <v>7.3245999087083487</v>
      </c>
      <c r="GL40">
        <v>15.616040643294092</v>
      </c>
      <c r="GM40">
        <v>7.6794176339963887</v>
      </c>
      <c r="GN40">
        <f t="shared" si="154"/>
        <v>0.30998191348556148</v>
      </c>
      <c r="GO40">
        <f t="shared" si="155"/>
        <v>0.35481772528804001</v>
      </c>
      <c r="GS40" s="184">
        <v>0.45818287037037037</v>
      </c>
      <c r="GT40" s="464">
        <f t="shared" si="56"/>
        <v>45305.458182870374</v>
      </c>
      <c r="GU40" s="141" t="s">
        <v>325</v>
      </c>
      <c r="GV40" s="141">
        <v>8.0000000000000002E-3</v>
      </c>
      <c r="GW40" s="141">
        <v>3.1E-2</v>
      </c>
      <c r="GX40" s="141">
        <v>3.1E-2</v>
      </c>
      <c r="GY40" s="249">
        <v>41.4</v>
      </c>
      <c r="GZ40" s="249">
        <v>39.612082379984948</v>
      </c>
      <c r="HA40" s="256">
        <f t="shared" si="156"/>
        <v>1277.8091090317726</v>
      </c>
      <c r="HB40" s="256">
        <f t="shared" si="157"/>
        <v>10.22247287225418</v>
      </c>
      <c r="HC40" s="4">
        <f t="shared" si="57"/>
        <v>1.2378775743745296</v>
      </c>
      <c r="HD40" s="4">
        <f t="shared" si="58"/>
        <v>1.3204027459994985</v>
      </c>
      <c r="HE40" s="1">
        <f t="shared" si="59"/>
        <v>11.460350446628709</v>
      </c>
      <c r="HF40" s="1">
        <f t="shared" si="60"/>
        <v>8.9020701262546815</v>
      </c>
      <c r="HH40" s="184">
        <v>0.45818287037037037</v>
      </c>
      <c r="HI40" s="464">
        <f t="shared" si="61"/>
        <v>45305.458182870374</v>
      </c>
      <c r="HJ40" s="141" t="s">
        <v>325</v>
      </c>
      <c r="HK40" s="141">
        <v>8.0000000000000002E-3</v>
      </c>
      <c r="HL40" s="141">
        <v>3.1E-2</v>
      </c>
      <c r="HM40" s="141">
        <v>3.1E-2</v>
      </c>
      <c r="HN40" s="249">
        <v>41.4</v>
      </c>
      <c r="HO40" s="249">
        <v>34.200469392124624</v>
      </c>
      <c r="HP40" s="256">
        <f t="shared" si="158"/>
        <v>1103.2409481330524</v>
      </c>
      <c r="HQ40" s="256">
        <f t="shared" si="159"/>
        <v>8.8259275850644183</v>
      </c>
      <c r="HR40" s="4">
        <f t="shared" si="62"/>
        <v>1.0687646685038945</v>
      </c>
      <c r="HS40" s="4">
        <f t="shared" si="63"/>
        <v>1.1400156464041542</v>
      </c>
      <c r="HT40" s="1">
        <f t="shared" si="64"/>
        <v>9.8946922535683122</v>
      </c>
      <c r="HU40" s="1">
        <f t="shared" si="65"/>
        <v>7.6859119386602641</v>
      </c>
      <c r="HW40">
        <v>9.6828754537593049</v>
      </c>
      <c r="HX40">
        <f t="shared" si="160"/>
        <v>11.460350446628709</v>
      </c>
      <c r="HY40">
        <f t="shared" si="161"/>
        <v>7.6859119386602641</v>
      </c>
      <c r="HZ40">
        <v>10.85541115323797</v>
      </c>
      <c r="IA40">
        <v>8.4321707076487282</v>
      </c>
      <c r="IB40">
        <f t="shared" si="162"/>
        <v>0.60493929339073915</v>
      </c>
      <c r="IC40">
        <f t="shared" si="163"/>
        <v>0.74625876898846411</v>
      </c>
      <c r="JU40" s="281">
        <v>0.55943287037037037</v>
      </c>
      <c r="JV40" s="464">
        <f t="shared" si="76"/>
        <v>45305.559432870374</v>
      </c>
      <c r="JW40" s="282" t="s">
        <v>327</v>
      </c>
      <c r="JX40" s="282">
        <v>4.0000000000000001E-3</v>
      </c>
      <c r="JY40" s="282">
        <v>1.6E-2</v>
      </c>
      <c r="JZ40" s="282">
        <v>1.6E-2</v>
      </c>
      <c r="KA40" s="282">
        <v>33.4</v>
      </c>
      <c r="KB40" s="282">
        <v>24.387420039133133</v>
      </c>
      <c r="KC40" s="282">
        <f t="shared" si="77"/>
        <v>1524.2137524458208</v>
      </c>
      <c r="KD40" s="282">
        <f t="shared" si="78"/>
        <v>6.0968550097832832</v>
      </c>
      <c r="KE40" s="4">
        <f t="shared" si="79"/>
        <v>1.4345541199490077</v>
      </c>
      <c r="KF40" s="4">
        <f t="shared" si="80"/>
        <v>1.6258280026088756</v>
      </c>
      <c r="KG40" s="1">
        <f t="shared" si="81"/>
        <v>7.5314091297322907</v>
      </c>
      <c r="KH40" s="1">
        <f t="shared" si="82"/>
        <v>4.471027007174408</v>
      </c>
      <c r="KJ40" s="281">
        <v>0.55943287037037037</v>
      </c>
      <c r="KK40" s="464">
        <f t="shared" si="83"/>
        <v>45305.559432870374</v>
      </c>
      <c r="KL40" s="282" t="s">
        <v>327</v>
      </c>
      <c r="KM40" s="282">
        <v>4.0000000000000001E-3</v>
      </c>
      <c r="KN40" s="282">
        <v>1.6E-2</v>
      </c>
      <c r="KO40" s="282">
        <v>1.6E-2</v>
      </c>
      <c r="KP40" s="282">
        <v>33.4</v>
      </c>
      <c r="KQ40" s="282">
        <v>29.268643113465039</v>
      </c>
      <c r="KR40" s="282">
        <f t="shared" si="84"/>
        <v>1829.2901945915648</v>
      </c>
      <c r="KS40" s="282">
        <f t="shared" si="85"/>
        <v>7.3171607783662598</v>
      </c>
      <c r="KT40" s="4">
        <f t="shared" si="86"/>
        <v>1.7216848890273553</v>
      </c>
      <c r="KU40" s="4">
        <f t="shared" si="87"/>
        <v>1.9512428742310026</v>
      </c>
      <c r="KV40" s="1">
        <f t="shared" si="88"/>
        <v>9.0388456673936144</v>
      </c>
      <c r="KW40" s="1">
        <f t="shared" si="89"/>
        <v>5.3659179041352569</v>
      </c>
      <c r="KY40">
        <v>6.7552919030308107</v>
      </c>
      <c r="KZ40">
        <f t="shared" si="172"/>
        <v>9.0388456673936144</v>
      </c>
      <c r="LA40">
        <f t="shared" si="173"/>
        <v>4.471027007174408</v>
      </c>
      <c r="LB40">
        <v>8.3447723508027654</v>
      </c>
      <c r="LC40">
        <v>4.9538807288892617</v>
      </c>
      <c r="LD40">
        <f t="shared" si="174"/>
        <v>0.69407331659084903</v>
      </c>
      <c r="LE40">
        <f t="shared" si="175"/>
        <v>0.48285372171485363</v>
      </c>
      <c r="LI40" s="187">
        <v>0.55943287037037037</v>
      </c>
      <c r="LJ40" s="464">
        <f t="shared" si="90"/>
        <v>45305.559432870374</v>
      </c>
      <c r="LK40" s="144" t="s">
        <v>328</v>
      </c>
      <c r="LL40" s="144">
        <v>6.0000000000000001E-3</v>
      </c>
      <c r="LM40" s="144">
        <v>3.9E-2</v>
      </c>
      <c r="LN40" s="144">
        <v>3.9E-2</v>
      </c>
      <c r="LO40" s="144">
        <v>80</v>
      </c>
      <c r="LP40" s="144">
        <v>64.966682151344514</v>
      </c>
      <c r="LQ40" s="144">
        <f t="shared" si="176"/>
        <v>1665.8123628549874</v>
      </c>
      <c r="LR40" s="144">
        <f t="shared" si="177"/>
        <v>9.9948741771299243</v>
      </c>
      <c r="LS40" s="4">
        <f t="shared" si="91"/>
        <v>1.6241670537836128</v>
      </c>
      <c r="LT40" s="4">
        <f t="shared" si="92"/>
        <v>1.7096495302985399</v>
      </c>
      <c r="LU40" s="1">
        <f t="shared" si="93"/>
        <v>11.619041230913536</v>
      </c>
      <c r="LV40" s="1">
        <f t="shared" si="94"/>
        <v>8.2852246468313844</v>
      </c>
      <c r="LX40" s="187">
        <v>0.55943287037037037</v>
      </c>
      <c r="LY40" s="464">
        <f t="shared" si="95"/>
        <v>45305.559432870374</v>
      </c>
      <c r="LZ40" s="144" t="s">
        <v>328</v>
      </c>
      <c r="MA40" s="144">
        <v>6.0000000000000001E-3</v>
      </c>
      <c r="MB40" s="144">
        <v>3.9E-2</v>
      </c>
      <c r="MC40" s="144">
        <v>3.9E-2</v>
      </c>
      <c r="MD40" s="229">
        <v>80</v>
      </c>
      <c r="ME40" s="144">
        <v>74.122290469746986</v>
      </c>
      <c r="MF40" s="144">
        <f t="shared" si="178"/>
        <v>1900.5715505063329</v>
      </c>
      <c r="MG40" s="144">
        <f t="shared" si="179"/>
        <v>11.403429303037997</v>
      </c>
      <c r="MH40" s="4">
        <f t="shared" si="96"/>
        <v>1.8530572617436747</v>
      </c>
      <c r="MI40" s="4">
        <f t="shared" si="97"/>
        <v>1.9505865913091314</v>
      </c>
      <c r="MJ40" s="1">
        <f t="shared" si="98"/>
        <v>13.256486564781673</v>
      </c>
      <c r="MK40" s="1">
        <f t="shared" si="99"/>
        <v>9.4528427117288665</v>
      </c>
      <c r="MM40">
        <v>10.764550241715641</v>
      </c>
      <c r="MN40">
        <f t="shared" si="180"/>
        <v>13.256486564781673</v>
      </c>
      <c r="MO40">
        <f t="shared" si="181"/>
        <v>8.2852246468313844</v>
      </c>
      <c r="MP40">
        <v>12.513789655994433</v>
      </c>
      <c r="MQ40">
        <v>8.9232455951063869</v>
      </c>
      <c r="MR40">
        <f t="shared" si="182"/>
        <v>0.74269690878723971</v>
      </c>
      <c r="MS40">
        <f t="shared" si="183"/>
        <v>0.63802094827500255</v>
      </c>
      <c r="MW40" s="188">
        <v>0.58012731481481483</v>
      </c>
      <c r="MX40" s="464">
        <f t="shared" si="100"/>
        <v>45305.580127314817</v>
      </c>
      <c r="MY40" s="145" t="s">
        <v>329</v>
      </c>
      <c r="MZ40" s="145">
        <v>5.0000000000000001E-4</v>
      </c>
      <c r="NA40" s="145">
        <v>1.2999999999999999E-2</v>
      </c>
      <c r="NB40" s="145">
        <v>1.2999999999999999E-2</v>
      </c>
      <c r="NC40" s="145">
        <v>20.6</v>
      </c>
      <c r="ND40" s="145">
        <v>15.356805593466959</v>
      </c>
      <c r="NE40" s="145">
        <f t="shared" si="101"/>
        <v>1181.2927379589969</v>
      </c>
      <c r="NF40" s="145">
        <f t="shared" si="184"/>
        <v>0.59064636897949852</v>
      </c>
      <c r="NG40" s="4">
        <f t="shared" si="102"/>
        <v>1.0969146852476399</v>
      </c>
      <c r="NH40" s="4">
        <f t="shared" si="103"/>
        <v>1.27973379945558</v>
      </c>
      <c r="NI40" s="1">
        <f t="shared" si="104"/>
        <v>1.6875610542271384</v>
      </c>
      <c r="NJ40" s="1">
        <f t="shared" si="105"/>
        <v>-0.68908743047608145</v>
      </c>
      <c r="NL40" s="188">
        <v>0.58012731481481483</v>
      </c>
      <c r="NM40" s="464">
        <f t="shared" si="106"/>
        <v>45305.580127314817</v>
      </c>
      <c r="NN40" s="145" t="s">
        <v>329</v>
      </c>
      <c r="NO40" s="145">
        <v>5.0000000000000001E-4</v>
      </c>
      <c r="NP40" s="145">
        <v>1.2999999999999999E-2</v>
      </c>
      <c r="NQ40" s="145">
        <v>1.2999999999999999E-2</v>
      </c>
      <c r="NR40" s="145">
        <v>20.6</v>
      </c>
      <c r="NS40" s="145">
        <v>18.069210972335132</v>
      </c>
      <c r="NT40" s="145">
        <f t="shared" si="107"/>
        <v>1389.9393055642408</v>
      </c>
      <c r="NU40" s="145">
        <f t="shared" si="185"/>
        <v>0.69496965278212042</v>
      </c>
      <c r="NV40" s="4">
        <f t="shared" si="108"/>
        <v>1.2906579265953668</v>
      </c>
      <c r="NW40" s="4">
        <f t="shared" si="109"/>
        <v>1.5057675810279276</v>
      </c>
      <c r="NX40" s="1">
        <f t="shared" si="110"/>
        <v>1.9856275793774874</v>
      </c>
      <c r="NY40" s="1">
        <f t="shared" si="111"/>
        <v>-0.81079792824580721</v>
      </c>
      <c r="OA40">
        <v>0.64099038785091988</v>
      </c>
      <c r="OB40">
        <f t="shared" si="186"/>
        <v>1.9856275793774874</v>
      </c>
      <c r="OC40">
        <f t="shared" si="187"/>
        <v>-0.81079792824580721</v>
      </c>
      <c r="OD40">
        <v>1.8314011081454855</v>
      </c>
      <c r="OE40">
        <v>-0.74782211915940666</v>
      </c>
      <c r="OF40">
        <f t="shared" si="188"/>
        <v>0.15422647123200184</v>
      </c>
      <c r="OG40">
        <f t="shared" si="189"/>
        <v>6.2975809086400547E-2</v>
      </c>
      <c r="OK40" s="189">
        <v>0.62097222222222226</v>
      </c>
      <c r="OL40" s="464">
        <f t="shared" si="112"/>
        <v>45305.620972222219</v>
      </c>
      <c r="OM40" s="139" t="s">
        <v>330</v>
      </c>
      <c r="ON40" s="139">
        <v>2E-3</v>
      </c>
      <c r="OO40" s="139">
        <v>4.0000000000000001E-3</v>
      </c>
      <c r="OP40" s="139">
        <v>4.0000000000000001E-3</v>
      </c>
      <c r="OQ40" s="139">
        <v>5.5</v>
      </c>
      <c r="OR40" s="139">
        <v>4.3043448626882768</v>
      </c>
      <c r="OS40" s="139">
        <f t="shared" si="190"/>
        <v>1076.0862156720691</v>
      </c>
      <c r="OT40" s="139">
        <f t="shared" si="191"/>
        <v>2.1521724313441384</v>
      </c>
      <c r="OU40" s="139">
        <f t="shared" si="113"/>
        <v>0.86086897253765526</v>
      </c>
      <c r="OV40" s="139">
        <f t="shared" si="114"/>
        <v>1.4347816208960922</v>
      </c>
      <c r="OW40" s="1">
        <f t="shared" si="115"/>
        <v>3.0130414038817936</v>
      </c>
      <c r="OX40" s="1">
        <f t="shared" si="116"/>
        <v>0.7173908104480462</v>
      </c>
      <c r="OZ40" s="189">
        <v>0.62097222222222226</v>
      </c>
      <c r="PA40" s="464">
        <f t="shared" si="117"/>
        <v>45305.620972222219</v>
      </c>
      <c r="PB40" s="139" t="s">
        <v>330</v>
      </c>
      <c r="PC40" s="139">
        <v>2E-3</v>
      </c>
      <c r="PD40" s="139">
        <v>4.0000000000000001E-3</v>
      </c>
      <c r="PE40" s="139">
        <v>4.0000000000000001E-3</v>
      </c>
      <c r="PF40" s="139">
        <v>5.5</v>
      </c>
      <c r="PG40" s="139">
        <v>4.9559236172715044</v>
      </c>
      <c r="PH40" s="139">
        <f t="shared" si="192"/>
        <v>1238.9809043178761</v>
      </c>
      <c r="PI40" s="139">
        <f t="shared" si="193"/>
        <v>2.4779618086357522</v>
      </c>
      <c r="PJ40" s="139">
        <f t="shared" si="118"/>
        <v>0.99118472345430086</v>
      </c>
      <c r="PK40" s="139">
        <f t="shared" si="119"/>
        <v>1.6519745390905014</v>
      </c>
      <c r="PL40" s="1">
        <f t="shared" si="120"/>
        <v>3.4691465320900532</v>
      </c>
      <c r="PM40" s="1">
        <f t="shared" si="121"/>
        <v>0.82598726954525081</v>
      </c>
      <c r="PO40">
        <v>2.306344061849916</v>
      </c>
      <c r="PP40">
        <f t="shared" si="194"/>
        <v>3.4691465320900532</v>
      </c>
      <c r="PQ40">
        <f t="shared" si="195"/>
        <v>0.7173908104480462</v>
      </c>
      <c r="PR40">
        <v>3.2288816865898826</v>
      </c>
      <c r="PS40">
        <v>0.76878135394997216</v>
      </c>
      <c r="PT40">
        <f t="shared" si="196"/>
        <v>0.24026484550017058</v>
      </c>
      <c r="PU40">
        <f t="shared" si="197"/>
        <v>5.1390543501925956E-2</v>
      </c>
    </row>
    <row r="41" spans="1:437" ht="15.75" thickBot="1" x14ac:dyDescent="0.3">
      <c r="A41" s="233">
        <v>0.37778935185185186</v>
      </c>
      <c r="B41" s="464">
        <f t="shared" si="0"/>
        <v>45305.377789351849</v>
      </c>
      <c r="C41" s="255" t="s">
        <v>311</v>
      </c>
      <c r="D41" s="234">
        <v>4.0000000000000001E-3</v>
      </c>
      <c r="E41" s="255">
        <v>5.3999999999999999E-2</v>
      </c>
      <c r="F41" s="255">
        <v>5.3999999999999999E-2</v>
      </c>
      <c r="G41" s="252">
        <v>176.3</v>
      </c>
      <c r="H41" s="254">
        <v>172.12098605524426</v>
      </c>
      <c r="I41" s="255">
        <f t="shared" si="1"/>
        <v>3187.4256676897085</v>
      </c>
      <c r="J41" s="255">
        <f t="shared" si="2"/>
        <v>12.749702670758834</v>
      </c>
      <c r="K41" s="4">
        <f t="shared" si="3"/>
        <v>3.1294724737317137</v>
      </c>
      <c r="L41" s="4">
        <f t="shared" si="4"/>
        <v>3.2475657746272506</v>
      </c>
      <c r="M41" s="1">
        <f t="shared" si="5"/>
        <v>15.879175144490548</v>
      </c>
      <c r="N41" s="1">
        <f t="shared" si="6"/>
        <v>9.5021368961315833</v>
      </c>
      <c r="P41" s="233">
        <v>0.37778935185185186</v>
      </c>
      <c r="Q41" s="464">
        <f t="shared" si="7"/>
        <v>45305.377789351849</v>
      </c>
      <c r="R41" s="255" t="s">
        <v>311</v>
      </c>
      <c r="S41" s="234">
        <v>4.0000000000000001E-3</v>
      </c>
      <c r="T41" s="255">
        <v>5.3999999999999999E-2</v>
      </c>
      <c r="U41" s="255">
        <v>5.3999999999999999E-2</v>
      </c>
      <c r="V41" s="252">
        <v>176.3</v>
      </c>
      <c r="W41" s="254">
        <v>155.08204339638451</v>
      </c>
      <c r="X41" s="255">
        <f t="shared" si="8"/>
        <v>2871.889692525639</v>
      </c>
      <c r="Y41" s="255">
        <f t="shared" si="9"/>
        <v>11.487558770102556</v>
      </c>
      <c r="Z41" s="4">
        <f t="shared" si="10"/>
        <v>2.8196735162979003</v>
      </c>
      <c r="AA41" s="4">
        <f t="shared" si="11"/>
        <v>2.926076290497821</v>
      </c>
      <c r="AB41" s="1">
        <f t="shared" si="12"/>
        <v>14.307232286400456</v>
      </c>
      <c r="AC41" s="1">
        <f t="shared" si="13"/>
        <v>8.5614824796047344</v>
      </c>
      <c r="AE41">
        <v>12.271689558855973</v>
      </c>
      <c r="AF41">
        <f t="shared" si="14"/>
        <v>15.879175144490548</v>
      </c>
      <c r="AG41">
        <f t="shared" si="15"/>
        <v>8.5614824796047344</v>
      </c>
      <c r="AH41">
        <v>15.283831541484258</v>
      </c>
      <c r="AI41">
        <v>9.1458818410341678</v>
      </c>
      <c r="AJ41">
        <f t="shared" si="122"/>
        <v>0.59534360300628997</v>
      </c>
      <c r="AK41">
        <f t="shared" si="123"/>
        <v>0.58439936142943338</v>
      </c>
      <c r="AO41" s="261">
        <v>0.38896990740740739</v>
      </c>
      <c r="AP41" s="464">
        <f t="shared" si="16"/>
        <v>45305.388969907406</v>
      </c>
      <c r="AQ41" s="236" t="s">
        <v>321</v>
      </c>
      <c r="AR41" s="236">
        <v>4.0000000000000001E-3</v>
      </c>
      <c r="AS41" s="236">
        <v>0.06</v>
      </c>
      <c r="AT41" s="236">
        <v>0.06</v>
      </c>
      <c r="AU41" s="241">
        <v>197.2</v>
      </c>
      <c r="AV41" s="241">
        <v>196.35691048199956</v>
      </c>
      <c r="AW41" s="236">
        <f t="shared" si="17"/>
        <v>3272.6151746999926</v>
      </c>
      <c r="AX41" s="236">
        <f t="shared" si="18"/>
        <v>13.090460698799971</v>
      </c>
      <c r="AY41" s="4">
        <f t="shared" si="19"/>
        <v>3.2189657456065501</v>
      </c>
      <c r="AZ41" s="4">
        <f t="shared" si="20"/>
        <v>3.3280832285084676</v>
      </c>
      <c r="BA41" s="1">
        <f t="shared" si="124"/>
        <v>16.309426444406522</v>
      </c>
      <c r="BB41" s="1">
        <f t="shared" si="125"/>
        <v>9.7623774702915043</v>
      </c>
      <c r="BD41" s="261">
        <v>0.38896990740740739</v>
      </c>
      <c r="BE41" s="464">
        <f t="shared" si="21"/>
        <v>45305.388969907406</v>
      </c>
      <c r="BF41" s="236" t="s">
        <v>321</v>
      </c>
      <c r="BG41" s="236">
        <v>4.0000000000000001E-3</v>
      </c>
      <c r="BH41" s="236">
        <v>0.06</v>
      </c>
      <c r="BI41" s="236">
        <v>0.06</v>
      </c>
      <c r="BJ41" s="241">
        <v>197.2</v>
      </c>
      <c r="BK41" s="241">
        <v>183.35192301716319</v>
      </c>
      <c r="BL41" s="236">
        <f t="shared" si="22"/>
        <v>3055.8653836193866</v>
      </c>
      <c r="BM41" s="236">
        <f t="shared" si="23"/>
        <v>12.223461534477547</v>
      </c>
      <c r="BN41" s="4">
        <f t="shared" si="24"/>
        <v>3.0057692297895606</v>
      </c>
      <c r="BO41" s="4">
        <f t="shared" si="25"/>
        <v>3.1076597121553089</v>
      </c>
      <c r="BP41" s="1">
        <f t="shared" si="126"/>
        <v>15.229230764267108</v>
      </c>
      <c r="BQ41" s="1">
        <f t="shared" si="127"/>
        <v>9.1158018223222381</v>
      </c>
      <c r="BS41">
        <v>12.698704862946951</v>
      </c>
      <c r="BT41">
        <f t="shared" si="128"/>
        <v>16.309426444406522</v>
      </c>
      <c r="BU41">
        <f t="shared" si="129"/>
        <v>9.1158018223222381</v>
      </c>
      <c r="BV41">
        <v>15.821337206294562</v>
      </c>
      <c r="BW41">
        <v>9.4702205757570468</v>
      </c>
      <c r="BX41">
        <f t="shared" si="130"/>
        <v>0.48808923811196081</v>
      </c>
      <c r="BY41">
        <f t="shared" si="131"/>
        <v>0.35441875343480866</v>
      </c>
      <c r="CC41" s="906">
        <v>0.41650462962962959</v>
      </c>
      <c r="CD41" s="901">
        <f t="shared" si="26"/>
        <v>45305.416504629633</v>
      </c>
      <c r="CE41" s="907" t="s">
        <v>322</v>
      </c>
      <c r="CF41" s="907">
        <v>5.0000000000000001E-3</v>
      </c>
      <c r="CG41" s="907">
        <v>2.8000000000000001E-2</v>
      </c>
      <c r="CH41" s="907">
        <v>2.8000000000000001E-2</v>
      </c>
      <c r="CI41" s="902">
        <v>57</v>
      </c>
      <c r="CJ41" s="902">
        <v>50.374640915055522</v>
      </c>
      <c r="CK41" s="907">
        <f t="shared" si="132"/>
        <v>1799.09431839484</v>
      </c>
      <c r="CL41" s="237">
        <f t="shared" si="133"/>
        <v>8.9954715919741997</v>
      </c>
      <c r="CM41" s="4">
        <f t="shared" si="27"/>
        <v>1.7370565832777767</v>
      </c>
      <c r="CN41" s="4">
        <f t="shared" si="28"/>
        <v>1.8657274412983527</v>
      </c>
      <c r="CO41" s="1">
        <f t="shared" si="29"/>
        <v>10.732528175251977</v>
      </c>
      <c r="CP41" s="1">
        <f t="shared" si="30"/>
        <v>7.1297441506758474</v>
      </c>
      <c r="CR41" s="906">
        <v>0.41650462962962959</v>
      </c>
      <c r="CS41" s="901">
        <f t="shared" si="31"/>
        <v>45305.416504629633</v>
      </c>
      <c r="CT41" s="907" t="s">
        <v>322</v>
      </c>
      <c r="CU41" s="907">
        <v>5.0000000000000001E-3</v>
      </c>
      <c r="CV41" s="907">
        <v>2.8000000000000001E-2</v>
      </c>
      <c r="CW41" s="907">
        <v>2.8000000000000001E-2</v>
      </c>
      <c r="CX41" s="902">
        <v>57</v>
      </c>
      <c r="CY41" s="902">
        <v>40.51557001076057</v>
      </c>
      <c r="CZ41" s="907">
        <f t="shared" si="134"/>
        <v>1446.9846432414488</v>
      </c>
      <c r="DA41" s="237">
        <f t="shared" si="135"/>
        <v>7.2349232162072443</v>
      </c>
      <c r="DB41" s="4">
        <f t="shared" si="32"/>
        <v>1.3970886210607094</v>
      </c>
      <c r="DC41" s="4">
        <f t="shared" si="33"/>
        <v>1.5005766670652063</v>
      </c>
      <c r="DD41" s="1">
        <f t="shared" si="34"/>
        <v>8.6320118372679531</v>
      </c>
      <c r="DE41" s="1">
        <f t="shared" si="35"/>
        <v>5.734346549142038</v>
      </c>
      <c r="DG41">
        <v>8.1289685844099449</v>
      </c>
      <c r="DH41">
        <f t="shared" si="136"/>
        <v>10.732528175251977</v>
      </c>
      <c r="DI41">
        <f t="shared" si="137"/>
        <v>5.734346549142038</v>
      </c>
      <c r="DJ41">
        <v>9.6987004489856581</v>
      </c>
      <c r="DK41">
        <v>6.4429602854212149</v>
      </c>
      <c r="DL41">
        <f t="shared" si="138"/>
        <v>1.0338277262663187</v>
      </c>
      <c r="DM41">
        <f t="shared" si="139"/>
        <v>0.7086137362791769</v>
      </c>
      <c r="DQ41" s="908">
        <v>0.44451388888888888</v>
      </c>
      <c r="DR41" s="904">
        <f t="shared" si="36"/>
        <v>45305.444513888891</v>
      </c>
      <c r="DS41" s="909" t="s">
        <v>323</v>
      </c>
      <c r="DT41" s="909">
        <v>4.0000000000000001E-3</v>
      </c>
      <c r="DU41" s="909">
        <v>2.5999999999999999E-2</v>
      </c>
      <c r="DV41" s="909">
        <v>2.5999999999999999E-2</v>
      </c>
      <c r="DW41" s="905">
        <v>61</v>
      </c>
      <c r="DX41" s="905">
        <v>60.37635008537513</v>
      </c>
      <c r="DY41" s="909">
        <f t="shared" si="140"/>
        <v>2322.1673109759668</v>
      </c>
      <c r="DZ41" s="238">
        <f t="shared" si="141"/>
        <v>9.2886692439038665</v>
      </c>
      <c r="EA41" s="4">
        <f t="shared" si="37"/>
        <v>2.2361611142731532</v>
      </c>
      <c r="EB41" s="4">
        <f t="shared" si="38"/>
        <v>2.4150540034150052</v>
      </c>
      <c r="EC41" s="1">
        <f t="shared" si="39"/>
        <v>11.52483035817702</v>
      </c>
      <c r="ED41" s="1">
        <f t="shared" si="40"/>
        <v>6.8736152404888617</v>
      </c>
      <c r="EF41" s="908">
        <v>0.44451388888888888</v>
      </c>
      <c r="EG41" s="904">
        <f t="shared" si="41"/>
        <v>45305.444513888891</v>
      </c>
      <c r="EH41" s="909" t="s">
        <v>323</v>
      </c>
      <c r="EI41" s="909">
        <v>4.0000000000000001E-3</v>
      </c>
      <c r="EJ41" s="909">
        <v>2.5999999999999999E-2</v>
      </c>
      <c r="EK41" s="909">
        <v>2.5999999999999999E-2</v>
      </c>
      <c r="EL41" s="905">
        <v>61</v>
      </c>
      <c r="EM41" s="905">
        <v>60.248988776303406</v>
      </c>
      <c r="EN41" s="909">
        <f t="shared" si="142"/>
        <v>2317.2687990885925</v>
      </c>
      <c r="EO41" s="238">
        <f t="shared" si="143"/>
        <v>9.26907519635437</v>
      </c>
      <c r="EP41" s="4">
        <f t="shared" si="42"/>
        <v>2.2314440287519779</v>
      </c>
      <c r="EQ41" s="4">
        <f t="shared" si="43"/>
        <v>2.4099595510521361</v>
      </c>
      <c r="ER41" s="1">
        <f t="shared" si="44"/>
        <v>11.500519225106348</v>
      </c>
      <c r="ES41" s="1">
        <f t="shared" si="45"/>
        <v>6.8591156453022339</v>
      </c>
      <c r="EU41">
        <v>9.3831860622369039</v>
      </c>
      <c r="EV41">
        <f t="shared" si="144"/>
        <v>11.52483035817702</v>
      </c>
      <c r="EW41">
        <f t="shared" si="145"/>
        <v>6.8591156453022339</v>
      </c>
      <c r="EX41">
        <v>11.642101225368011</v>
      </c>
      <c r="EY41">
        <v>6.9435576860553088</v>
      </c>
      <c r="EZ41">
        <f t="shared" si="146"/>
        <v>-0.11727086719099056</v>
      </c>
      <c r="FA41">
        <f t="shared" si="147"/>
        <v>8.4442040753074821E-2</v>
      </c>
      <c r="FE41" s="240">
        <v>0.45133101851851848</v>
      </c>
      <c r="FF41" s="464">
        <f t="shared" si="46"/>
        <v>45305.451331018521</v>
      </c>
      <c r="FG41" s="239" t="s">
        <v>324</v>
      </c>
      <c r="FH41" s="239">
        <v>3.0000000000000001E-3</v>
      </c>
      <c r="FI41" s="239">
        <v>1.7999999999999999E-2</v>
      </c>
      <c r="FJ41" s="239">
        <v>1.7999999999999999E-2</v>
      </c>
      <c r="FK41" s="247">
        <v>72.8</v>
      </c>
      <c r="FL41" s="247">
        <v>72.622662858915206</v>
      </c>
      <c r="FM41" s="239">
        <f t="shared" si="148"/>
        <v>4034.5923810508452</v>
      </c>
      <c r="FN41" s="239">
        <f t="shared" si="149"/>
        <v>12.103777143152536</v>
      </c>
      <c r="FO41" s="4">
        <f t="shared" si="47"/>
        <v>3.8222454136271162</v>
      </c>
      <c r="FP41" s="4">
        <f t="shared" si="48"/>
        <v>4.2719213446420721</v>
      </c>
      <c r="FQ41" s="1">
        <f t="shared" si="49"/>
        <v>15.926022556779653</v>
      </c>
      <c r="FR41" s="1">
        <f t="shared" si="50"/>
        <v>7.831855798510464</v>
      </c>
      <c r="FT41" s="240">
        <v>0.45133101851851848</v>
      </c>
      <c r="FU41" s="464">
        <f t="shared" si="51"/>
        <v>45305.451331018521</v>
      </c>
      <c r="FV41" s="239" t="s">
        <v>324</v>
      </c>
      <c r="FW41" s="239">
        <v>3.0000000000000001E-3</v>
      </c>
      <c r="FX41" s="239">
        <v>1.7999999999999999E-2</v>
      </c>
      <c r="FY41" s="239">
        <v>1.7999999999999999E-2</v>
      </c>
      <c r="FZ41" s="247">
        <v>72.8</v>
      </c>
      <c r="GA41" s="247">
        <v>67.919017335295592</v>
      </c>
      <c r="GB41" s="239">
        <f t="shared" si="150"/>
        <v>3773.2787408497552</v>
      </c>
      <c r="GC41" s="239">
        <f t="shared" si="151"/>
        <v>11.319836222549267</v>
      </c>
      <c r="GD41" s="4">
        <f t="shared" si="52"/>
        <v>3.5746851229102945</v>
      </c>
      <c r="GE41" s="4">
        <f t="shared" si="53"/>
        <v>3.9952363138409179</v>
      </c>
      <c r="GF41" s="1">
        <f t="shared" si="54"/>
        <v>14.894521345459561</v>
      </c>
      <c r="GG41" s="1">
        <f t="shared" si="55"/>
        <v>7.3245999087083487</v>
      </c>
      <c r="GI41">
        <v>11.868190888903509</v>
      </c>
      <c r="GJ41">
        <f t="shared" si="152"/>
        <v>15.926022556779653</v>
      </c>
      <c r="GK41">
        <f t="shared" si="153"/>
        <v>7.3245999087083487</v>
      </c>
      <c r="GL41">
        <v>15.616040643294092</v>
      </c>
      <c r="GM41">
        <v>7.6794176339963887</v>
      </c>
      <c r="GN41">
        <f t="shared" si="154"/>
        <v>0.30998191348556148</v>
      </c>
      <c r="GO41">
        <f t="shared" si="155"/>
        <v>0.35481772528804001</v>
      </c>
      <c r="GS41" s="275">
        <v>0.46042824074074074</v>
      </c>
      <c r="GT41" s="464">
        <f t="shared" si="56"/>
        <v>45305.460428240738</v>
      </c>
      <c r="GU41" s="276" t="s">
        <v>325</v>
      </c>
      <c r="GV41" s="276">
        <v>1.6E-2</v>
      </c>
      <c r="GW41" s="276">
        <v>4.7E-2</v>
      </c>
      <c r="GX41" s="276">
        <v>4.7E-2</v>
      </c>
      <c r="GY41" s="249">
        <v>41.4</v>
      </c>
      <c r="GZ41" s="249">
        <v>39.612082379984948</v>
      </c>
      <c r="HA41" s="276">
        <f t="shared" si="156"/>
        <v>842.8102634039351</v>
      </c>
      <c r="HB41" s="276">
        <f t="shared" si="157"/>
        <v>13.484964214462963</v>
      </c>
      <c r="HC41" s="4">
        <f t="shared" si="57"/>
        <v>0.82525171624968641</v>
      </c>
      <c r="HD41" s="4">
        <f t="shared" si="58"/>
        <v>0.86113222565184677</v>
      </c>
      <c r="HE41" s="1">
        <f t="shared" si="59"/>
        <v>14.31021593071265</v>
      </c>
      <c r="HF41" s="1">
        <f t="shared" si="60"/>
        <v>12.623831988811116</v>
      </c>
      <c r="HH41" s="275">
        <v>0.46042824074074074</v>
      </c>
      <c r="HI41" s="464">
        <f t="shared" si="61"/>
        <v>45305.460428240738</v>
      </c>
      <c r="HJ41" s="276" t="s">
        <v>325</v>
      </c>
      <c r="HK41" s="276">
        <v>1.6E-2</v>
      </c>
      <c r="HL41" s="276">
        <v>4.7E-2</v>
      </c>
      <c r="HM41" s="276">
        <v>4.7E-2</v>
      </c>
      <c r="HN41" s="249">
        <v>41.4</v>
      </c>
      <c r="HO41" s="249">
        <v>34.200469392124624</v>
      </c>
      <c r="HP41" s="276">
        <f t="shared" si="158"/>
        <v>727.66956153456647</v>
      </c>
      <c r="HQ41" s="276">
        <f t="shared" si="159"/>
        <v>11.642712984553064</v>
      </c>
      <c r="HR41" s="4">
        <f t="shared" si="62"/>
        <v>0.71250977900259638</v>
      </c>
      <c r="HS41" s="4">
        <f t="shared" si="63"/>
        <v>0.74348846504618749</v>
      </c>
      <c r="HT41" s="1">
        <f t="shared" si="64"/>
        <v>12.355222763555661</v>
      </c>
      <c r="HU41" s="1">
        <f t="shared" si="65"/>
        <v>10.899224519506877</v>
      </c>
      <c r="HW41">
        <v>12.773154853895253</v>
      </c>
      <c r="HX41">
        <f t="shared" si="160"/>
        <v>14.31021593071265</v>
      </c>
      <c r="HY41">
        <f t="shared" si="161"/>
        <v>10.899224519506877</v>
      </c>
      <c r="HZ41">
        <v>13.554845320214364</v>
      </c>
      <c r="IA41">
        <v>11.957477845562268</v>
      </c>
      <c r="IB41">
        <f t="shared" si="162"/>
        <v>0.7553706104982858</v>
      </c>
      <c r="IC41">
        <f t="shared" si="163"/>
        <v>1.0582533260553912</v>
      </c>
      <c r="JU41" s="281">
        <v>0.56269675925925922</v>
      </c>
      <c r="JV41" s="464">
        <f t="shared" si="76"/>
        <v>45305.562696759262</v>
      </c>
      <c r="JW41" s="282" t="s">
        <v>327</v>
      </c>
      <c r="JX41" s="282">
        <v>1E-3</v>
      </c>
      <c r="JY41" s="282">
        <v>1.6E-2</v>
      </c>
      <c r="JZ41" s="282">
        <v>1.6E-2</v>
      </c>
      <c r="KA41" s="282">
        <v>33.4</v>
      </c>
      <c r="KB41" s="282">
        <v>24.387420039133133</v>
      </c>
      <c r="KC41" s="282">
        <f t="shared" si="77"/>
        <v>1524.2137524458208</v>
      </c>
      <c r="KD41" s="282">
        <f t="shared" si="78"/>
        <v>1.5242137524458208</v>
      </c>
      <c r="KE41" s="4">
        <f t="shared" si="79"/>
        <v>1.4345541199490077</v>
      </c>
      <c r="KF41" s="4">
        <f t="shared" si="80"/>
        <v>1.6258280026088756</v>
      </c>
      <c r="KG41" s="1">
        <f t="shared" si="81"/>
        <v>2.9587678723948283</v>
      </c>
      <c r="KH41" s="1">
        <f t="shared" si="82"/>
        <v>-0.10161425016305481</v>
      </c>
      <c r="KJ41" s="281">
        <v>0.56269675925925922</v>
      </c>
      <c r="KK41" s="464">
        <f t="shared" si="83"/>
        <v>45305.562696759262</v>
      </c>
      <c r="KL41" s="282" t="s">
        <v>327</v>
      </c>
      <c r="KM41" s="282">
        <v>1E-3</v>
      </c>
      <c r="KN41" s="282">
        <v>1.6E-2</v>
      </c>
      <c r="KO41" s="282">
        <v>1.6E-2</v>
      </c>
      <c r="KP41" s="282">
        <v>33.4</v>
      </c>
      <c r="KQ41" s="282">
        <v>29.268643113465039</v>
      </c>
      <c r="KR41" s="282">
        <f t="shared" si="84"/>
        <v>1829.2901945915648</v>
      </c>
      <c r="KS41" s="282">
        <f t="shared" si="85"/>
        <v>1.8292901945915649</v>
      </c>
      <c r="KT41" s="4">
        <f t="shared" si="86"/>
        <v>1.7216848890273553</v>
      </c>
      <c r="KU41" s="4">
        <f t="shared" si="87"/>
        <v>1.9512428742310026</v>
      </c>
      <c r="KV41" s="1">
        <f t="shared" si="88"/>
        <v>3.55097508361892</v>
      </c>
      <c r="KW41" s="1">
        <f t="shared" si="89"/>
        <v>-0.12195267963943768</v>
      </c>
      <c r="KY41">
        <v>1.6888229757577027</v>
      </c>
      <c r="KZ41">
        <f t="shared" si="172"/>
        <v>3.55097508361892</v>
      </c>
      <c r="LA41">
        <f t="shared" si="173"/>
        <v>-0.12195267963943768</v>
      </c>
      <c r="LB41">
        <v>3.2783034235296578</v>
      </c>
      <c r="LC41">
        <v>-0.11258819838384682</v>
      </c>
      <c r="LD41">
        <f t="shared" si="174"/>
        <v>0.27267166008926225</v>
      </c>
      <c r="LE41">
        <f t="shared" si="175"/>
        <v>9.3644812555908619E-3</v>
      </c>
      <c r="LI41" s="187">
        <v>0.56269675925925922</v>
      </c>
      <c r="LJ41" s="464">
        <f t="shared" si="90"/>
        <v>45305.562696759262</v>
      </c>
      <c r="LK41" s="144" t="s">
        <v>328</v>
      </c>
      <c r="LL41" s="144">
        <v>6.0000000000000001E-3</v>
      </c>
      <c r="LM41" s="144">
        <v>3.9E-2</v>
      </c>
      <c r="LN41" s="144">
        <v>3.9E-2</v>
      </c>
      <c r="LO41" s="144">
        <v>80</v>
      </c>
      <c r="LP41" s="144">
        <v>64.966682151344514</v>
      </c>
      <c r="LQ41" s="144">
        <f t="shared" si="176"/>
        <v>1665.8123628549874</v>
      </c>
      <c r="LR41" s="144">
        <f t="shared" si="177"/>
        <v>9.9948741771299243</v>
      </c>
      <c r="LS41" s="4">
        <f t="shared" si="91"/>
        <v>1.6241670537836128</v>
      </c>
      <c r="LT41" s="4">
        <f t="shared" si="92"/>
        <v>1.7096495302985399</v>
      </c>
      <c r="LU41" s="1">
        <f t="shared" si="93"/>
        <v>11.619041230913536</v>
      </c>
      <c r="LV41" s="1">
        <f t="shared" si="94"/>
        <v>8.2852246468313844</v>
      </c>
      <c r="LX41" s="187">
        <v>0.56269675925925922</v>
      </c>
      <c r="LY41" s="464">
        <f t="shared" si="95"/>
        <v>45305.562696759262</v>
      </c>
      <c r="LZ41" s="144" t="s">
        <v>328</v>
      </c>
      <c r="MA41" s="144">
        <v>6.0000000000000001E-3</v>
      </c>
      <c r="MB41" s="144">
        <v>3.9E-2</v>
      </c>
      <c r="MC41" s="144">
        <v>3.9E-2</v>
      </c>
      <c r="MD41" s="229">
        <v>80</v>
      </c>
      <c r="ME41" s="144">
        <v>74.122290469746986</v>
      </c>
      <c r="MF41" s="144">
        <f t="shared" si="178"/>
        <v>1900.5715505063329</v>
      </c>
      <c r="MG41" s="144">
        <f t="shared" si="179"/>
        <v>11.403429303037997</v>
      </c>
      <c r="MH41" s="4">
        <f t="shared" si="96"/>
        <v>1.8530572617436747</v>
      </c>
      <c r="MI41" s="4">
        <f t="shared" si="97"/>
        <v>1.9505865913091314</v>
      </c>
      <c r="MJ41" s="1">
        <f t="shared" si="98"/>
        <v>13.256486564781673</v>
      </c>
      <c r="MK41" s="1">
        <f t="shared" si="99"/>
        <v>9.4528427117288665</v>
      </c>
      <c r="MM41">
        <v>10.764550241715641</v>
      </c>
      <c r="MN41">
        <f t="shared" si="180"/>
        <v>13.256486564781673</v>
      </c>
      <c r="MO41">
        <f t="shared" si="181"/>
        <v>8.2852246468313844</v>
      </c>
      <c r="MP41">
        <v>12.513789655994433</v>
      </c>
      <c r="MQ41">
        <v>8.9232455951063869</v>
      </c>
      <c r="MR41">
        <f t="shared" si="182"/>
        <v>0.74269690878723971</v>
      </c>
      <c r="MS41">
        <f t="shared" si="183"/>
        <v>0.63802094827500255</v>
      </c>
      <c r="MW41" s="188">
        <v>0.58336805555555549</v>
      </c>
      <c r="MX41" s="464">
        <f t="shared" si="100"/>
        <v>45305.583368055559</v>
      </c>
      <c r="MY41" s="145" t="s">
        <v>329</v>
      </c>
      <c r="MZ41" s="145">
        <v>2E-3</v>
      </c>
      <c r="NA41" s="145">
        <v>1.2999999999999999E-2</v>
      </c>
      <c r="NB41" s="145">
        <v>1.2999999999999999E-2</v>
      </c>
      <c r="NC41" s="145">
        <v>20.6</v>
      </c>
      <c r="ND41" s="145">
        <v>15.356805593466959</v>
      </c>
      <c r="NE41" s="145">
        <f t="shared" si="101"/>
        <v>1181.2927379589969</v>
      </c>
      <c r="NF41" s="145">
        <f t="shared" si="184"/>
        <v>2.3625854759179941</v>
      </c>
      <c r="NG41" s="4">
        <f t="shared" si="102"/>
        <v>1.0969146852476399</v>
      </c>
      <c r="NH41" s="4">
        <f t="shared" si="103"/>
        <v>1.27973379945558</v>
      </c>
      <c r="NI41" s="1">
        <f t="shared" si="104"/>
        <v>3.459500161165634</v>
      </c>
      <c r="NJ41" s="1">
        <f t="shared" si="105"/>
        <v>1.0828516764624141</v>
      </c>
      <c r="NL41" s="188">
        <v>0.58336805555555549</v>
      </c>
      <c r="NM41" s="464">
        <f t="shared" si="106"/>
        <v>45305.583368055559</v>
      </c>
      <c r="NN41" s="145" t="s">
        <v>329</v>
      </c>
      <c r="NO41" s="145">
        <v>2E-3</v>
      </c>
      <c r="NP41" s="145">
        <v>1.2999999999999999E-2</v>
      </c>
      <c r="NQ41" s="145">
        <v>1.2999999999999999E-2</v>
      </c>
      <c r="NR41" s="145">
        <v>20.6</v>
      </c>
      <c r="NS41" s="145">
        <v>18.069210972335132</v>
      </c>
      <c r="NT41" s="145">
        <f t="shared" si="107"/>
        <v>1389.9393055642408</v>
      </c>
      <c r="NU41" s="145">
        <f t="shared" si="185"/>
        <v>2.7798786111284817</v>
      </c>
      <c r="NV41" s="4">
        <f t="shared" si="108"/>
        <v>1.2906579265953668</v>
      </c>
      <c r="NW41" s="4">
        <f t="shared" si="109"/>
        <v>1.5057675810279276</v>
      </c>
      <c r="NX41" s="1">
        <f t="shared" si="110"/>
        <v>4.0705365377238483</v>
      </c>
      <c r="NY41" s="1">
        <f t="shared" si="111"/>
        <v>1.274111030100554</v>
      </c>
      <c r="OA41">
        <v>2.5639615514036795</v>
      </c>
      <c r="OB41">
        <f t="shared" si="186"/>
        <v>4.0705365377238483</v>
      </c>
      <c r="OC41">
        <f t="shared" si="187"/>
        <v>1.0828516764624141</v>
      </c>
      <c r="OD41">
        <v>3.7543722716982453</v>
      </c>
      <c r="OE41">
        <v>1.175149044393353</v>
      </c>
      <c r="OF41">
        <f t="shared" si="188"/>
        <v>0.31616426602560299</v>
      </c>
      <c r="OG41">
        <f t="shared" si="189"/>
        <v>9.2297367930938901E-2</v>
      </c>
    </row>
    <row r="42" spans="1:437" x14ac:dyDescent="0.25">
      <c r="A42" s="233">
        <v>0.38116898148148143</v>
      </c>
      <c r="B42" s="464">
        <f t="shared" si="0"/>
        <v>45305.381168981483</v>
      </c>
      <c r="C42" s="255" t="s">
        <v>311</v>
      </c>
      <c r="D42" s="234">
        <v>7.0000000000000001E-3</v>
      </c>
      <c r="E42" s="255">
        <v>5.3999999999999999E-2</v>
      </c>
      <c r="F42" s="255">
        <v>5.3999999999999999E-2</v>
      </c>
      <c r="G42" s="252">
        <v>176.3</v>
      </c>
      <c r="H42" s="254">
        <v>172.12098605524426</v>
      </c>
      <c r="I42" s="255">
        <f t="shared" si="1"/>
        <v>3187.4256676897085</v>
      </c>
      <c r="J42" s="255">
        <f t="shared" si="2"/>
        <v>22.31197967382796</v>
      </c>
      <c r="K42" s="4">
        <f t="shared" si="3"/>
        <v>3.1294724737317137</v>
      </c>
      <c r="L42" s="4">
        <f t="shared" si="4"/>
        <v>3.2475657746272506</v>
      </c>
      <c r="M42" s="1">
        <f t="shared" si="5"/>
        <v>25.441452147559673</v>
      </c>
      <c r="N42" s="1">
        <f t="shared" si="6"/>
        <v>19.064413899200709</v>
      </c>
      <c r="P42" s="233">
        <v>0.38116898148148143</v>
      </c>
      <c r="Q42" s="464">
        <f t="shared" si="7"/>
        <v>45305.381168981483</v>
      </c>
      <c r="R42" s="255" t="s">
        <v>311</v>
      </c>
      <c r="S42" s="234">
        <v>7.0000000000000001E-3</v>
      </c>
      <c r="T42" s="255">
        <v>5.3999999999999999E-2</v>
      </c>
      <c r="U42" s="255">
        <v>5.3999999999999999E-2</v>
      </c>
      <c r="V42" s="252">
        <v>176.3</v>
      </c>
      <c r="W42" s="254">
        <v>155.08204339638451</v>
      </c>
      <c r="X42" s="255">
        <f t="shared" si="8"/>
        <v>2871.889692525639</v>
      </c>
      <c r="Y42" s="255">
        <f t="shared" si="9"/>
        <v>20.103227847679474</v>
      </c>
      <c r="Z42" s="4">
        <f t="shared" si="10"/>
        <v>2.8196735162979003</v>
      </c>
      <c r="AA42" s="4">
        <f t="shared" si="11"/>
        <v>2.926076290497821</v>
      </c>
      <c r="AB42" s="1">
        <f t="shared" si="12"/>
        <v>22.922901363977374</v>
      </c>
      <c r="AC42" s="1">
        <f t="shared" si="13"/>
        <v>17.177151557181652</v>
      </c>
      <c r="AE42">
        <v>21.475456727997951</v>
      </c>
      <c r="AF42">
        <f t="shared" si="14"/>
        <v>25.441452147559673</v>
      </c>
      <c r="AG42">
        <f t="shared" si="15"/>
        <v>17.177151557181652</v>
      </c>
      <c r="AH42">
        <v>24.487598710626237</v>
      </c>
      <c r="AI42">
        <v>18.349649010176147</v>
      </c>
      <c r="AJ42">
        <f t="shared" si="122"/>
        <v>0.95385343693343572</v>
      </c>
      <c r="AK42">
        <f t="shared" si="123"/>
        <v>1.1724974529944951</v>
      </c>
      <c r="AO42" s="261">
        <v>0.39245370370370369</v>
      </c>
      <c r="AP42" s="464">
        <f t="shared" si="16"/>
        <v>45305.392453703702</v>
      </c>
      <c r="AQ42" s="236" t="s">
        <v>321</v>
      </c>
      <c r="AR42" s="236">
        <v>6.0000000000000001E-3</v>
      </c>
      <c r="AS42" s="236">
        <v>0.06</v>
      </c>
      <c r="AT42" s="236">
        <v>0.06</v>
      </c>
      <c r="AU42" s="241">
        <v>197.2</v>
      </c>
      <c r="AV42" s="241">
        <v>196.35691048199956</v>
      </c>
      <c r="AW42" s="236">
        <f t="shared" si="17"/>
        <v>3272.6151746999926</v>
      </c>
      <c r="AX42" s="236">
        <f t="shared" si="18"/>
        <v>19.635691048199956</v>
      </c>
      <c r="AY42" s="4">
        <f t="shared" si="19"/>
        <v>3.2189657456065501</v>
      </c>
      <c r="AZ42" s="4">
        <f t="shared" si="20"/>
        <v>3.3280832285084676</v>
      </c>
      <c r="BA42" s="1">
        <f t="shared" si="124"/>
        <v>22.854656793806505</v>
      </c>
      <c r="BB42" s="1">
        <f t="shared" si="125"/>
        <v>16.307607819691487</v>
      </c>
      <c r="BD42" s="261">
        <v>0.39245370370370369</v>
      </c>
      <c r="BE42" s="464">
        <f t="shared" si="21"/>
        <v>45305.392453703702</v>
      </c>
      <c r="BF42" s="236" t="s">
        <v>321</v>
      </c>
      <c r="BG42" s="236">
        <v>6.0000000000000001E-3</v>
      </c>
      <c r="BH42" s="236">
        <v>0.06</v>
      </c>
      <c r="BI42" s="236">
        <v>0.06</v>
      </c>
      <c r="BJ42" s="241">
        <v>197.2</v>
      </c>
      <c r="BK42" s="241">
        <v>183.35192301716319</v>
      </c>
      <c r="BL42" s="236">
        <f t="shared" si="22"/>
        <v>3055.8653836193866</v>
      </c>
      <c r="BM42" s="236">
        <f t="shared" si="23"/>
        <v>18.335192301716319</v>
      </c>
      <c r="BN42" s="4">
        <f t="shared" si="24"/>
        <v>3.0057692297895606</v>
      </c>
      <c r="BO42" s="4">
        <f t="shared" si="25"/>
        <v>3.1076597121553089</v>
      </c>
      <c r="BP42" s="1">
        <f t="shared" si="126"/>
        <v>21.340961531505879</v>
      </c>
      <c r="BQ42" s="1">
        <f t="shared" si="127"/>
        <v>15.22753258956101</v>
      </c>
      <c r="BS42">
        <v>19.048057294420424</v>
      </c>
      <c r="BT42">
        <f t="shared" si="128"/>
        <v>22.854656793806505</v>
      </c>
      <c r="BU42">
        <f t="shared" si="129"/>
        <v>15.22753258956101</v>
      </c>
      <c r="BV42">
        <v>22.170689637768035</v>
      </c>
      <c r="BW42">
        <v>15.81957300723052</v>
      </c>
      <c r="BX42">
        <f t="shared" si="130"/>
        <v>0.68396715603847014</v>
      </c>
      <c r="BY42">
        <f t="shared" si="131"/>
        <v>0.59204041766951043</v>
      </c>
      <c r="CC42" s="906">
        <v>0.42010416666666667</v>
      </c>
      <c r="CD42" s="901">
        <f t="shared" si="26"/>
        <v>45305.420104166667</v>
      </c>
      <c r="CE42" s="907" t="s">
        <v>322</v>
      </c>
      <c r="CF42" s="907">
        <v>6.0000000000000001E-3</v>
      </c>
      <c r="CG42" s="907">
        <v>2.8000000000000001E-2</v>
      </c>
      <c r="CH42" s="907">
        <v>2.8000000000000001E-2</v>
      </c>
      <c r="CI42" s="902">
        <v>57</v>
      </c>
      <c r="CJ42" s="902">
        <v>50.374640915055522</v>
      </c>
      <c r="CK42" s="907">
        <f t="shared" si="132"/>
        <v>1799.09431839484</v>
      </c>
      <c r="CL42" s="237">
        <f t="shared" si="133"/>
        <v>10.794565910369041</v>
      </c>
      <c r="CM42" s="4">
        <f t="shared" si="27"/>
        <v>1.7370565832777767</v>
      </c>
      <c r="CN42" s="4">
        <f t="shared" si="28"/>
        <v>1.8657274412983527</v>
      </c>
      <c r="CO42" s="1">
        <f t="shared" si="29"/>
        <v>12.531622493646818</v>
      </c>
      <c r="CP42" s="1">
        <f t="shared" si="30"/>
        <v>8.9288384690706888</v>
      </c>
      <c r="CR42" s="906">
        <v>0.42010416666666667</v>
      </c>
      <c r="CS42" s="901">
        <f t="shared" si="31"/>
        <v>45305.420104166667</v>
      </c>
      <c r="CT42" s="907" t="s">
        <v>322</v>
      </c>
      <c r="CU42" s="907">
        <v>6.0000000000000001E-3</v>
      </c>
      <c r="CV42" s="907">
        <v>2.8000000000000001E-2</v>
      </c>
      <c r="CW42" s="907">
        <v>2.8000000000000001E-2</v>
      </c>
      <c r="CX42" s="902">
        <v>57</v>
      </c>
      <c r="CY42" s="902">
        <v>40.51557001076057</v>
      </c>
      <c r="CZ42" s="907">
        <f t="shared" si="134"/>
        <v>1446.9846432414488</v>
      </c>
      <c r="DA42" s="237">
        <f t="shared" si="135"/>
        <v>8.6819078594486925</v>
      </c>
      <c r="DB42" s="4">
        <f t="shared" si="32"/>
        <v>1.3970886210607094</v>
      </c>
      <c r="DC42" s="4">
        <f t="shared" si="33"/>
        <v>1.5005766670652063</v>
      </c>
      <c r="DD42" s="1">
        <f t="shared" si="34"/>
        <v>10.078996480509401</v>
      </c>
      <c r="DE42" s="1">
        <f t="shared" si="35"/>
        <v>7.1813311923834862</v>
      </c>
      <c r="DG42">
        <v>9.7547623012919349</v>
      </c>
      <c r="DH42">
        <f t="shared" si="136"/>
        <v>12.531622493646818</v>
      </c>
      <c r="DI42">
        <f t="shared" si="137"/>
        <v>7.1813311923834862</v>
      </c>
      <c r="DJ42">
        <v>11.324494165867648</v>
      </c>
      <c r="DK42">
        <v>8.0687540023032049</v>
      </c>
      <c r="DL42">
        <f t="shared" si="138"/>
        <v>1.20712832777917</v>
      </c>
      <c r="DM42">
        <f t="shared" si="139"/>
        <v>0.88742280991971878</v>
      </c>
      <c r="DQ42" s="908">
        <v>0.44793981481481482</v>
      </c>
      <c r="DR42" s="904">
        <f t="shared" si="36"/>
        <v>45305.447939814818</v>
      </c>
      <c r="DS42" s="909" t="s">
        <v>323</v>
      </c>
      <c r="DT42" s="909">
        <v>4.0000000000000001E-3</v>
      </c>
      <c r="DU42" s="909">
        <v>2.4E-2</v>
      </c>
      <c r="DV42" s="909">
        <v>2.4E-2</v>
      </c>
      <c r="DW42" s="905">
        <v>61</v>
      </c>
      <c r="DX42" s="905">
        <v>60.37635008537513</v>
      </c>
      <c r="DY42" s="909">
        <f t="shared" si="140"/>
        <v>2515.6812535572972</v>
      </c>
      <c r="DZ42" s="238">
        <f t="shared" si="141"/>
        <v>10.062725014229189</v>
      </c>
      <c r="EA42" s="4">
        <f t="shared" si="37"/>
        <v>2.4150540034150048</v>
      </c>
      <c r="EB42" s="4">
        <f t="shared" si="38"/>
        <v>2.6250586993641361</v>
      </c>
      <c r="EC42" s="1">
        <f t="shared" si="39"/>
        <v>12.477779017644194</v>
      </c>
      <c r="ED42" s="1">
        <f t="shared" si="40"/>
        <v>7.4376663148650533</v>
      </c>
      <c r="EF42" s="908">
        <v>0.44793981481481482</v>
      </c>
      <c r="EG42" s="904">
        <f t="shared" si="41"/>
        <v>45305.447939814818</v>
      </c>
      <c r="EH42" s="909" t="s">
        <v>323</v>
      </c>
      <c r="EI42" s="909">
        <v>4.0000000000000001E-3</v>
      </c>
      <c r="EJ42" s="909">
        <v>2.4E-2</v>
      </c>
      <c r="EK42" s="909">
        <v>2.4E-2</v>
      </c>
      <c r="EL42" s="905">
        <v>61</v>
      </c>
      <c r="EM42" s="905">
        <v>60.248988776303406</v>
      </c>
      <c r="EN42" s="909">
        <f t="shared" si="142"/>
        <v>2510.3745323459752</v>
      </c>
      <c r="EO42" s="238">
        <f t="shared" si="143"/>
        <v>10.041498129383902</v>
      </c>
      <c r="EP42" s="4">
        <f t="shared" si="42"/>
        <v>2.4099595510521361</v>
      </c>
      <c r="EQ42" s="4">
        <f t="shared" si="43"/>
        <v>2.6195212511436266</v>
      </c>
      <c r="ER42" s="1">
        <f t="shared" si="44"/>
        <v>12.451457680436038</v>
      </c>
      <c r="ES42" s="1">
        <f t="shared" si="45"/>
        <v>7.4219768782402751</v>
      </c>
      <c r="EU42">
        <v>10.165118234089977</v>
      </c>
      <c r="EV42">
        <f t="shared" si="144"/>
        <v>12.477779017644194</v>
      </c>
      <c r="EW42">
        <f t="shared" si="145"/>
        <v>7.4219768782402751</v>
      </c>
      <c r="EX42">
        <v>12.604746610271572</v>
      </c>
      <c r="EY42">
        <v>7.5133482599795478</v>
      </c>
      <c r="EZ42">
        <f t="shared" si="146"/>
        <v>-0.12696759262737878</v>
      </c>
      <c r="FA42">
        <f t="shared" si="147"/>
        <v>9.1371381739272728E-2</v>
      </c>
      <c r="FE42" s="240">
        <v>0.45483796296296292</v>
      </c>
      <c r="FF42" s="464">
        <f t="shared" si="46"/>
        <v>45305.454837962963</v>
      </c>
      <c r="FG42" s="239" t="s">
        <v>324</v>
      </c>
      <c r="FH42" s="239">
        <v>3.0000000000000001E-3</v>
      </c>
      <c r="FI42" s="239">
        <v>1.7999999999999999E-2</v>
      </c>
      <c r="FJ42" s="239">
        <v>1.7999999999999999E-2</v>
      </c>
      <c r="FK42" s="247">
        <v>72.8</v>
      </c>
      <c r="FL42" s="247">
        <v>72.622662858915206</v>
      </c>
      <c r="FM42" s="239">
        <f t="shared" si="148"/>
        <v>4034.5923810508452</v>
      </c>
      <c r="FN42" s="239">
        <f t="shared" si="149"/>
        <v>12.103777143152536</v>
      </c>
      <c r="FO42" s="4">
        <f t="shared" si="47"/>
        <v>3.8222454136271162</v>
      </c>
      <c r="FP42" s="4">
        <f t="shared" si="48"/>
        <v>4.2719213446420721</v>
      </c>
      <c r="FQ42" s="1">
        <f t="shared" si="49"/>
        <v>15.926022556779653</v>
      </c>
      <c r="FR42" s="1">
        <f t="shared" si="50"/>
        <v>7.831855798510464</v>
      </c>
      <c r="FT42" s="240">
        <v>0.45483796296296292</v>
      </c>
      <c r="FU42" s="464">
        <f t="shared" si="51"/>
        <v>45305.454837962963</v>
      </c>
      <c r="FV42" s="239" t="s">
        <v>324</v>
      </c>
      <c r="FW42" s="239">
        <v>3.0000000000000001E-3</v>
      </c>
      <c r="FX42" s="239">
        <v>1.7999999999999999E-2</v>
      </c>
      <c r="FY42" s="239">
        <v>1.7999999999999999E-2</v>
      </c>
      <c r="FZ42" s="247">
        <v>72.8</v>
      </c>
      <c r="GA42" s="247">
        <v>67.919017335295592</v>
      </c>
      <c r="GB42" s="239">
        <f t="shared" si="150"/>
        <v>3773.2787408497552</v>
      </c>
      <c r="GC42" s="239">
        <f t="shared" si="151"/>
        <v>11.319836222549267</v>
      </c>
      <c r="GD42" s="4">
        <f t="shared" si="52"/>
        <v>3.5746851229102945</v>
      </c>
      <c r="GE42" s="4">
        <f t="shared" si="53"/>
        <v>3.9952363138409179</v>
      </c>
      <c r="GF42" s="1">
        <f t="shared" si="54"/>
        <v>14.894521345459561</v>
      </c>
      <c r="GG42" s="1">
        <f t="shared" si="55"/>
        <v>7.3245999087083487</v>
      </c>
      <c r="GI42">
        <v>11.868190888903509</v>
      </c>
      <c r="GJ42">
        <f t="shared" si="152"/>
        <v>15.926022556779653</v>
      </c>
      <c r="GK42">
        <f t="shared" si="153"/>
        <v>7.3245999087083487</v>
      </c>
      <c r="GL42">
        <v>15.616040643294092</v>
      </c>
      <c r="GM42">
        <v>7.6794176339963887</v>
      </c>
      <c r="GN42">
        <f t="shared" si="154"/>
        <v>0.30998191348556148</v>
      </c>
      <c r="GO42">
        <f t="shared" si="155"/>
        <v>0.35481772528804001</v>
      </c>
      <c r="JU42" s="281">
        <v>0.5662152777777778</v>
      </c>
      <c r="JV42" s="464">
        <f t="shared" si="76"/>
        <v>45305.56621527778</v>
      </c>
      <c r="JW42" s="282" t="s">
        <v>327</v>
      </c>
      <c r="JX42" s="282">
        <v>4.0000000000000001E-3</v>
      </c>
      <c r="JY42" s="282">
        <v>1.6E-2</v>
      </c>
      <c r="JZ42" s="282">
        <v>1.6E-2</v>
      </c>
      <c r="KA42" s="282">
        <v>33.4</v>
      </c>
      <c r="KB42" s="282">
        <v>24.387420039133133</v>
      </c>
      <c r="KC42" s="282">
        <f t="shared" si="77"/>
        <v>1524.2137524458208</v>
      </c>
      <c r="KD42" s="282">
        <f t="shared" si="78"/>
        <v>6.0968550097832832</v>
      </c>
      <c r="KE42" s="4">
        <f t="shared" si="79"/>
        <v>1.4345541199490077</v>
      </c>
      <c r="KF42" s="4">
        <f t="shared" si="80"/>
        <v>1.6258280026088756</v>
      </c>
      <c r="KG42" s="1">
        <f t="shared" si="81"/>
        <v>7.5314091297322907</v>
      </c>
      <c r="KH42" s="1">
        <f t="shared" si="82"/>
        <v>4.471027007174408</v>
      </c>
      <c r="KJ42" s="281">
        <v>0.5662152777777778</v>
      </c>
      <c r="KK42" s="464">
        <f t="shared" si="83"/>
        <v>45305.56621527778</v>
      </c>
      <c r="KL42" s="282" t="s">
        <v>327</v>
      </c>
      <c r="KM42" s="282">
        <v>4.0000000000000001E-3</v>
      </c>
      <c r="KN42" s="282">
        <v>1.6E-2</v>
      </c>
      <c r="KO42" s="282">
        <v>1.6E-2</v>
      </c>
      <c r="KP42" s="282">
        <v>33.4</v>
      </c>
      <c r="KQ42" s="282">
        <v>29.268643113465039</v>
      </c>
      <c r="KR42" s="282">
        <f t="shared" si="84"/>
        <v>1829.2901945915648</v>
      </c>
      <c r="KS42" s="282">
        <f t="shared" si="85"/>
        <v>7.3171607783662598</v>
      </c>
      <c r="KT42" s="4">
        <f t="shared" si="86"/>
        <v>1.7216848890273553</v>
      </c>
      <c r="KU42" s="4">
        <f t="shared" si="87"/>
        <v>1.9512428742310026</v>
      </c>
      <c r="KV42" s="1">
        <f t="shared" si="88"/>
        <v>9.0388456673936144</v>
      </c>
      <c r="KW42" s="1">
        <f t="shared" si="89"/>
        <v>5.3659179041352569</v>
      </c>
      <c r="KY42">
        <v>6.7552919030308107</v>
      </c>
      <c r="KZ42">
        <f t="shared" si="172"/>
        <v>9.0388456673936144</v>
      </c>
      <c r="LA42">
        <f t="shared" si="173"/>
        <v>4.471027007174408</v>
      </c>
      <c r="LB42">
        <v>8.3447723508027654</v>
      </c>
      <c r="LC42">
        <v>4.9538807288892617</v>
      </c>
      <c r="LD42">
        <f t="shared" si="174"/>
        <v>0.69407331659084903</v>
      </c>
      <c r="LE42">
        <f t="shared" si="175"/>
        <v>0.48285372171485363</v>
      </c>
      <c r="LI42" s="187">
        <v>0.5662152777777778</v>
      </c>
      <c r="LJ42" s="464">
        <f t="shared" si="90"/>
        <v>45305.56621527778</v>
      </c>
      <c r="LK42" s="144" t="s">
        <v>328</v>
      </c>
      <c r="LL42" s="144">
        <v>5.0000000000000001E-3</v>
      </c>
      <c r="LM42" s="144">
        <v>3.9E-2</v>
      </c>
      <c r="LN42" s="144">
        <v>3.9E-2</v>
      </c>
      <c r="LO42" s="144">
        <v>80</v>
      </c>
      <c r="LP42" s="144">
        <v>64.966682151344514</v>
      </c>
      <c r="LQ42" s="144">
        <f t="shared" si="176"/>
        <v>1665.8123628549874</v>
      </c>
      <c r="LR42" s="144">
        <f t="shared" si="177"/>
        <v>8.3290618142749366</v>
      </c>
      <c r="LS42" s="4">
        <f t="shared" si="91"/>
        <v>1.6241670537836128</v>
      </c>
      <c r="LT42" s="4">
        <f t="shared" si="92"/>
        <v>1.7096495302985399</v>
      </c>
      <c r="LU42" s="1">
        <f t="shared" si="93"/>
        <v>9.9532288680585488</v>
      </c>
      <c r="LV42" s="1">
        <f t="shared" si="94"/>
        <v>6.6194122839763967</v>
      </c>
      <c r="LX42" s="187">
        <v>0.5662152777777778</v>
      </c>
      <c r="LY42" s="464">
        <f t="shared" si="95"/>
        <v>45305.56621527778</v>
      </c>
      <c r="LZ42" s="144" t="s">
        <v>328</v>
      </c>
      <c r="MA42" s="144">
        <v>5.0000000000000001E-3</v>
      </c>
      <c r="MB42" s="144">
        <v>3.9E-2</v>
      </c>
      <c r="MC42" s="144">
        <v>3.9E-2</v>
      </c>
      <c r="MD42" s="229">
        <v>80</v>
      </c>
      <c r="ME42" s="144">
        <v>74.122290469746986</v>
      </c>
      <c r="MF42" s="144">
        <f t="shared" si="178"/>
        <v>1900.5715505063329</v>
      </c>
      <c r="MG42" s="144">
        <f t="shared" si="179"/>
        <v>9.5028577525316642</v>
      </c>
      <c r="MH42" s="4">
        <f t="shared" si="96"/>
        <v>1.8530572617436747</v>
      </c>
      <c r="MI42" s="4">
        <f t="shared" si="97"/>
        <v>1.9505865913091314</v>
      </c>
      <c r="MJ42" s="1">
        <f t="shared" si="98"/>
        <v>11.35591501427534</v>
      </c>
      <c r="MK42" s="1">
        <f t="shared" si="99"/>
        <v>7.5522711612225333</v>
      </c>
      <c r="MM42">
        <v>8.9704585347630346</v>
      </c>
      <c r="MN42">
        <f t="shared" si="180"/>
        <v>11.35591501427534</v>
      </c>
      <c r="MO42">
        <f t="shared" si="181"/>
        <v>6.6194122839763967</v>
      </c>
      <c r="MP42">
        <v>10.719697949041826</v>
      </c>
      <c r="MQ42">
        <v>7.1291538881537804</v>
      </c>
      <c r="MR42">
        <f t="shared" si="182"/>
        <v>0.63621706523351307</v>
      </c>
      <c r="MS42">
        <f t="shared" si="183"/>
        <v>0.50974160417738368</v>
      </c>
      <c r="MW42" s="188">
        <v>0.58655092592592595</v>
      </c>
      <c r="MX42" s="464">
        <f t="shared" si="100"/>
        <v>45305.586550925924</v>
      </c>
      <c r="MY42" s="145" t="s">
        <v>329</v>
      </c>
      <c r="MZ42" s="145">
        <v>6.0000000000000001E-3</v>
      </c>
      <c r="NA42" s="145">
        <v>5.0999999999999997E-2</v>
      </c>
      <c r="NB42" s="145">
        <v>5.0999999999999997E-2</v>
      </c>
      <c r="NC42" s="145">
        <v>20.6</v>
      </c>
      <c r="ND42" s="145">
        <v>15.356805593466959</v>
      </c>
      <c r="NE42" s="145">
        <f t="shared" si="101"/>
        <v>301.11383516601882</v>
      </c>
      <c r="NF42" s="145">
        <f t="shared" si="184"/>
        <v>1.8066830109961129</v>
      </c>
      <c r="NG42" s="4">
        <f t="shared" si="102"/>
        <v>0.29532318448974926</v>
      </c>
      <c r="NH42" s="4">
        <f t="shared" si="103"/>
        <v>0.3071361118693392</v>
      </c>
      <c r="NI42" s="1">
        <f t="shared" si="104"/>
        <v>2.1020061954858624</v>
      </c>
      <c r="NJ42" s="1">
        <f t="shared" si="105"/>
        <v>1.4995468991267737</v>
      </c>
      <c r="NL42" s="188">
        <v>0.58655092592592595</v>
      </c>
      <c r="NM42" s="464">
        <f t="shared" si="106"/>
        <v>45305.586550925924</v>
      </c>
      <c r="NN42" s="145" t="s">
        <v>329</v>
      </c>
      <c r="NO42" s="145">
        <v>6.0000000000000001E-3</v>
      </c>
      <c r="NP42" s="145">
        <v>5.0999999999999997E-2</v>
      </c>
      <c r="NQ42" s="145">
        <v>5.0999999999999997E-2</v>
      </c>
      <c r="NR42" s="145">
        <v>20.6</v>
      </c>
      <c r="NS42" s="145">
        <v>18.069210972335132</v>
      </c>
      <c r="NT42" s="145">
        <f t="shared" si="107"/>
        <v>354.29825435951238</v>
      </c>
      <c r="NU42" s="145">
        <f t="shared" si="185"/>
        <v>2.1257895261570745</v>
      </c>
      <c r="NV42" s="4">
        <f t="shared" si="108"/>
        <v>0.34748482639106021</v>
      </c>
      <c r="NW42" s="4">
        <f t="shared" si="109"/>
        <v>0.36138421944670268</v>
      </c>
      <c r="NX42" s="1">
        <f t="shared" si="110"/>
        <v>2.4732743525481347</v>
      </c>
      <c r="NY42" s="1">
        <f t="shared" si="111"/>
        <v>1.7644053067103718</v>
      </c>
      <c r="OA42">
        <v>1.9606764804851671</v>
      </c>
      <c r="OB42">
        <f t="shared" si="186"/>
        <v>2.4732743525481347</v>
      </c>
      <c r="OC42">
        <f t="shared" si="187"/>
        <v>1.4995468991267737</v>
      </c>
      <c r="OD42">
        <v>2.281171674410627</v>
      </c>
      <c r="OE42">
        <v>1.6273614788026887</v>
      </c>
      <c r="OF42">
        <f t="shared" si="188"/>
        <v>0.1921026781375077</v>
      </c>
      <c r="OG42">
        <f t="shared" si="189"/>
        <v>0.12781457967591492</v>
      </c>
    </row>
    <row r="43" spans="1:437" x14ac:dyDescent="0.25">
      <c r="A43" s="233">
        <v>0.3825810185185185</v>
      </c>
      <c r="B43" s="464">
        <f t="shared" si="0"/>
        <v>45305.382581018515</v>
      </c>
      <c r="C43" s="255" t="s">
        <v>311</v>
      </c>
      <c r="D43" s="234">
        <v>6.0000000000000001E-3</v>
      </c>
      <c r="E43" s="255">
        <v>5.3999999999999999E-2</v>
      </c>
      <c r="F43" s="255">
        <v>5.3999999999999999E-2</v>
      </c>
      <c r="G43" s="252">
        <v>176.3</v>
      </c>
      <c r="H43" s="254">
        <v>172.12098605524426</v>
      </c>
      <c r="I43" s="255">
        <f t="shared" si="1"/>
        <v>3187.4256676897085</v>
      </c>
      <c r="J43" s="255">
        <f t="shared" si="2"/>
        <v>19.124554006138251</v>
      </c>
      <c r="K43" s="4">
        <f t="shared" si="3"/>
        <v>3.1294724737317137</v>
      </c>
      <c r="L43" s="4">
        <f t="shared" si="4"/>
        <v>3.2475657746272506</v>
      </c>
      <c r="M43" s="1">
        <f t="shared" si="5"/>
        <v>22.254026479869964</v>
      </c>
      <c r="N43" s="1">
        <f t="shared" si="6"/>
        <v>15.876988231511</v>
      </c>
      <c r="P43" s="233">
        <v>0.3825810185185185</v>
      </c>
      <c r="Q43" s="464">
        <f t="shared" si="7"/>
        <v>45305.382581018515</v>
      </c>
      <c r="R43" s="255" t="s">
        <v>311</v>
      </c>
      <c r="S43" s="234">
        <v>6.0000000000000001E-3</v>
      </c>
      <c r="T43" s="255">
        <v>5.3999999999999999E-2</v>
      </c>
      <c r="U43" s="255">
        <v>5.3999999999999999E-2</v>
      </c>
      <c r="V43" s="252">
        <v>176.3</v>
      </c>
      <c r="W43" s="254">
        <v>155.08204339638451</v>
      </c>
      <c r="X43" s="255">
        <f t="shared" si="8"/>
        <v>2871.889692525639</v>
      </c>
      <c r="Y43" s="255">
        <f t="shared" si="9"/>
        <v>17.231338155153836</v>
      </c>
      <c r="Z43" s="4">
        <f t="shared" si="10"/>
        <v>2.8196735162979003</v>
      </c>
      <c r="AA43" s="4">
        <f t="shared" si="11"/>
        <v>2.926076290497821</v>
      </c>
      <c r="AB43" s="1">
        <f t="shared" si="12"/>
        <v>20.051011671451736</v>
      </c>
      <c r="AC43" s="1">
        <f t="shared" si="13"/>
        <v>14.305261864656014</v>
      </c>
      <c r="AE43">
        <v>18.407534338283959</v>
      </c>
      <c r="AF43">
        <f t="shared" si="14"/>
        <v>22.254026479869964</v>
      </c>
      <c r="AG43">
        <f t="shared" si="15"/>
        <v>14.305261864656014</v>
      </c>
      <c r="AH43">
        <v>21.419676320912245</v>
      </c>
      <c r="AI43">
        <v>15.281726620462155</v>
      </c>
      <c r="AJ43">
        <f t="shared" si="122"/>
        <v>0.83435015895771869</v>
      </c>
      <c r="AK43">
        <f t="shared" si="123"/>
        <v>0.97646475580614123</v>
      </c>
      <c r="AO43" s="261">
        <v>0.3959375</v>
      </c>
      <c r="AP43" s="464">
        <f t="shared" si="16"/>
        <v>45305.395937499998</v>
      </c>
      <c r="AQ43" s="236" t="s">
        <v>321</v>
      </c>
      <c r="AR43" s="236">
        <v>8.0000000000000002E-3</v>
      </c>
      <c r="AS43" s="236">
        <v>0.06</v>
      </c>
      <c r="AT43" s="236">
        <v>0.06</v>
      </c>
      <c r="AU43" s="241">
        <v>197.2</v>
      </c>
      <c r="AV43" s="241">
        <v>196.35691048199956</v>
      </c>
      <c r="AW43" s="236">
        <f t="shared" si="17"/>
        <v>3272.6151746999926</v>
      </c>
      <c r="AX43" s="236">
        <f t="shared" si="18"/>
        <v>26.180921397599942</v>
      </c>
      <c r="AY43" s="4">
        <f t="shared" si="19"/>
        <v>3.2189657456065501</v>
      </c>
      <c r="AZ43" s="4">
        <f t="shared" si="20"/>
        <v>3.3280832285084676</v>
      </c>
      <c r="BA43" s="1">
        <f t="shared" si="124"/>
        <v>29.399887143206492</v>
      </c>
      <c r="BB43" s="1">
        <f t="shared" si="125"/>
        <v>22.852838169091473</v>
      </c>
      <c r="BD43" s="261">
        <v>0.3959375</v>
      </c>
      <c r="BE43" s="464">
        <f t="shared" si="21"/>
        <v>45305.395937499998</v>
      </c>
      <c r="BF43" s="236" t="s">
        <v>321</v>
      </c>
      <c r="BG43" s="236">
        <v>8.0000000000000002E-3</v>
      </c>
      <c r="BH43" s="236">
        <v>0.06</v>
      </c>
      <c r="BI43" s="236">
        <v>0.06</v>
      </c>
      <c r="BJ43" s="241">
        <v>197.2</v>
      </c>
      <c r="BK43" s="241">
        <v>183.35192301716319</v>
      </c>
      <c r="BL43" s="236">
        <f t="shared" si="22"/>
        <v>3055.8653836193866</v>
      </c>
      <c r="BM43" s="236">
        <f t="shared" si="23"/>
        <v>24.446923068955094</v>
      </c>
      <c r="BN43" s="4">
        <f t="shared" si="24"/>
        <v>3.0057692297895606</v>
      </c>
      <c r="BO43" s="4">
        <f t="shared" si="25"/>
        <v>3.1076597121553089</v>
      </c>
      <c r="BP43" s="1">
        <f t="shared" si="126"/>
        <v>27.452692298744655</v>
      </c>
      <c r="BQ43" s="1">
        <f t="shared" si="127"/>
        <v>21.339263356799783</v>
      </c>
      <c r="BS43">
        <v>25.397409725893901</v>
      </c>
      <c r="BT43">
        <f t="shared" si="128"/>
        <v>29.399887143206492</v>
      </c>
      <c r="BU43">
        <f t="shared" si="129"/>
        <v>21.339263356799783</v>
      </c>
      <c r="BV43">
        <v>28.520042069241512</v>
      </c>
      <c r="BW43">
        <v>22.168925438703997</v>
      </c>
      <c r="BX43">
        <f t="shared" si="130"/>
        <v>0.87984507396497946</v>
      </c>
      <c r="BY43">
        <f t="shared" si="131"/>
        <v>0.82966208190421398</v>
      </c>
      <c r="CC43" s="906">
        <v>0.4236111111111111</v>
      </c>
      <c r="CD43" s="901">
        <f t="shared" si="26"/>
        <v>45305.423611111109</v>
      </c>
      <c r="CE43" s="907" t="s">
        <v>322</v>
      </c>
      <c r="CF43" s="907">
        <v>6.0000000000000001E-3</v>
      </c>
      <c r="CG43" s="907">
        <v>2.8000000000000001E-2</v>
      </c>
      <c r="CH43" s="907">
        <v>2.8000000000000001E-2</v>
      </c>
      <c r="CI43" s="902">
        <v>57</v>
      </c>
      <c r="CJ43" s="902">
        <v>50.374640915055522</v>
      </c>
      <c r="CK43" s="907">
        <f t="shared" si="132"/>
        <v>1799.09431839484</v>
      </c>
      <c r="CL43" s="237">
        <f t="shared" si="133"/>
        <v>10.794565910369041</v>
      </c>
      <c r="CM43" s="4">
        <f t="shared" si="27"/>
        <v>1.7370565832777767</v>
      </c>
      <c r="CN43" s="4">
        <f t="shared" si="28"/>
        <v>1.8657274412983527</v>
      </c>
      <c r="CO43" s="1">
        <f t="shared" si="29"/>
        <v>12.531622493646818</v>
      </c>
      <c r="CP43" s="1">
        <f t="shared" si="30"/>
        <v>8.9288384690706888</v>
      </c>
      <c r="CR43" s="906">
        <v>0.4236111111111111</v>
      </c>
      <c r="CS43" s="901">
        <f t="shared" si="31"/>
        <v>45305.423611111109</v>
      </c>
      <c r="CT43" s="907" t="s">
        <v>322</v>
      </c>
      <c r="CU43" s="907">
        <v>6.0000000000000001E-3</v>
      </c>
      <c r="CV43" s="907">
        <v>2.8000000000000001E-2</v>
      </c>
      <c r="CW43" s="907">
        <v>2.8000000000000001E-2</v>
      </c>
      <c r="CX43" s="902">
        <v>57</v>
      </c>
      <c r="CY43" s="902">
        <v>40.51557001076057</v>
      </c>
      <c r="CZ43" s="907">
        <f t="shared" si="134"/>
        <v>1446.9846432414488</v>
      </c>
      <c r="DA43" s="237">
        <f t="shared" si="135"/>
        <v>8.6819078594486925</v>
      </c>
      <c r="DB43" s="4">
        <f t="shared" si="32"/>
        <v>1.3970886210607094</v>
      </c>
      <c r="DC43" s="4">
        <f t="shared" si="33"/>
        <v>1.5005766670652063</v>
      </c>
      <c r="DD43" s="1">
        <f t="shared" si="34"/>
        <v>10.078996480509401</v>
      </c>
      <c r="DE43" s="1">
        <f t="shared" si="35"/>
        <v>7.1813311923834862</v>
      </c>
      <c r="DG43">
        <v>9.7547623012919349</v>
      </c>
      <c r="DH43">
        <f t="shared" si="136"/>
        <v>12.531622493646818</v>
      </c>
      <c r="DI43">
        <f t="shared" si="137"/>
        <v>7.1813311923834862</v>
      </c>
      <c r="DJ43">
        <v>11.324494165867648</v>
      </c>
      <c r="DK43">
        <v>8.0687540023032049</v>
      </c>
      <c r="DL43">
        <f t="shared" si="138"/>
        <v>1.20712832777917</v>
      </c>
      <c r="DM43">
        <f t="shared" si="139"/>
        <v>0.88742280991971878</v>
      </c>
      <c r="DQ43" s="908">
        <v>0.45133101851851848</v>
      </c>
      <c r="DR43" s="904">
        <f t="shared" si="36"/>
        <v>45305.451331018521</v>
      </c>
      <c r="DS43" s="909" t="s">
        <v>323</v>
      </c>
      <c r="DT43" s="909">
        <v>4.0000000000000001E-3</v>
      </c>
      <c r="DU43" s="909">
        <v>2.4E-2</v>
      </c>
      <c r="DV43" s="909">
        <v>2.4E-2</v>
      </c>
      <c r="DW43" s="905">
        <v>61</v>
      </c>
      <c r="DX43" s="905">
        <v>60.37635008537513</v>
      </c>
      <c r="DY43" s="909">
        <f t="shared" si="140"/>
        <v>2515.6812535572972</v>
      </c>
      <c r="DZ43" s="238">
        <f t="shared" si="141"/>
        <v>10.062725014229189</v>
      </c>
      <c r="EA43" s="4">
        <f t="shared" si="37"/>
        <v>2.4150540034150048</v>
      </c>
      <c r="EB43" s="4">
        <f t="shared" si="38"/>
        <v>2.6250586993641361</v>
      </c>
      <c r="EC43" s="1">
        <f t="shared" si="39"/>
        <v>12.477779017644194</v>
      </c>
      <c r="ED43" s="1">
        <f t="shared" si="40"/>
        <v>7.4376663148650533</v>
      </c>
      <c r="EF43" s="908">
        <v>0.45133101851851848</v>
      </c>
      <c r="EG43" s="904">
        <f t="shared" si="41"/>
        <v>45305.451331018521</v>
      </c>
      <c r="EH43" s="909" t="s">
        <v>323</v>
      </c>
      <c r="EI43" s="909">
        <v>4.0000000000000001E-3</v>
      </c>
      <c r="EJ43" s="909">
        <v>2.4E-2</v>
      </c>
      <c r="EK43" s="909">
        <v>2.4E-2</v>
      </c>
      <c r="EL43" s="905">
        <v>61</v>
      </c>
      <c r="EM43" s="905">
        <v>60.248988776303406</v>
      </c>
      <c r="EN43" s="909">
        <f t="shared" si="142"/>
        <v>2510.3745323459752</v>
      </c>
      <c r="EO43" s="238">
        <f t="shared" si="143"/>
        <v>10.041498129383902</v>
      </c>
      <c r="EP43" s="4">
        <f t="shared" si="42"/>
        <v>2.4099595510521361</v>
      </c>
      <c r="EQ43" s="4">
        <f t="shared" si="43"/>
        <v>2.6195212511436266</v>
      </c>
      <c r="ER43" s="1">
        <f t="shared" si="44"/>
        <v>12.451457680436038</v>
      </c>
      <c r="ES43" s="1">
        <f t="shared" si="45"/>
        <v>7.4219768782402751</v>
      </c>
      <c r="EU43">
        <v>10.165118234089977</v>
      </c>
      <c r="EV43">
        <f t="shared" si="144"/>
        <v>12.477779017644194</v>
      </c>
      <c r="EW43">
        <f t="shared" si="145"/>
        <v>7.4219768782402751</v>
      </c>
      <c r="EX43">
        <v>12.604746610271572</v>
      </c>
      <c r="EY43">
        <v>7.5133482599795478</v>
      </c>
      <c r="EZ43">
        <f t="shared" si="146"/>
        <v>-0.12696759262737878</v>
      </c>
      <c r="FA43">
        <f t="shared" si="147"/>
        <v>9.1371381739272728E-2</v>
      </c>
      <c r="FE43" s="240">
        <v>0.45818287037037037</v>
      </c>
      <c r="FF43" s="464">
        <f t="shared" si="46"/>
        <v>45305.458182870374</v>
      </c>
      <c r="FG43" s="239" t="s">
        <v>324</v>
      </c>
      <c r="FH43" s="239">
        <v>4.0000000000000001E-3</v>
      </c>
      <c r="FI43" s="239">
        <v>1.7999999999999999E-2</v>
      </c>
      <c r="FJ43" s="239">
        <v>1.7999999999999999E-2</v>
      </c>
      <c r="FK43" s="247">
        <v>72.8</v>
      </c>
      <c r="FL43" s="247">
        <v>72.622662858915206</v>
      </c>
      <c r="FM43" s="239">
        <f t="shared" si="148"/>
        <v>4034.5923810508452</v>
      </c>
      <c r="FN43" s="239">
        <f t="shared" si="149"/>
        <v>16.13836952420338</v>
      </c>
      <c r="FO43" s="4">
        <f t="shared" si="47"/>
        <v>3.8222454136271162</v>
      </c>
      <c r="FP43" s="4">
        <f t="shared" si="48"/>
        <v>4.2719213446420721</v>
      </c>
      <c r="FQ43" s="1">
        <f t="shared" si="49"/>
        <v>19.960614937830496</v>
      </c>
      <c r="FR43" s="1">
        <f t="shared" si="50"/>
        <v>11.866448179561308</v>
      </c>
      <c r="FT43" s="240">
        <v>0.45818287037037037</v>
      </c>
      <c r="FU43" s="464">
        <f t="shared" si="51"/>
        <v>45305.458182870374</v>
      </c>
      <c r="FV43" s="239" t="s">
        <v>324</v>
      </c>
      <c r="FW43" s="239">
        <v>4.0000000000000001E-3</v>
      </c>
      <c r="FX43" s="239">
        <v>1.7999999999999999E-2</v>
      </c>
      <c r="FY43" s="239">
        <v>1.7999999999999999E-2</v>
      </c>
      <c r="FZ43" s="247">
        <v>72.8</v>
      </c>
      <c r="GA43" s="247">
        <v>67.919017335295592</v>
      </c>
      <c r="GB43" s="239">
        <f t="shared" si="150"/>
        <v>3773.2787408497552</v>
      </c>
      <c r="GC43" s="239">
        <f t="shared" si="151"/>
        <v>15.093114963399021</v>
      </c>
      <c r="GD43" s="4">
        <f t="shared" si="52"/>
        <v>3.5746851229102945</v>
      </c>
      <c r="GE43" s="4">
        <f t="shared" si="53"/>
        <v>3.9952363138409179</v>
      </c>
      <c r="GF43" s="1">
        <f t="shared" si="54"/>
        <v>18.667800086309317</v>
      </c>
      <c r="GG43" s="1">
        <f t="shared" si="55"/>
        <v>11.097878649558103</v>
      </c>
      <c r="GI43">
        <v>15.824254518538012</v>
      </c>
      <c r="GJ43">
        <f t="shared" si="152"/>
        <v>19.960614937830496</v>
      </c>
      <c r="GK43">
        <f t="shared" si="153"/>
        <v>11.097878649558103</v>
      </c>
      <c r="GL43">
        <v>19.572104272928595</v>
      </c>
      <c r="GM43">
        <v>11.635481263630892</v>
      </c>
      <c r="GN43">
        <f t="shared" si="154"/>
        <v>0.38851066490190078</v>
      </c>
      <c r="GO43">
        <f t="shared" si="155"/>
        <v>0.53760261407278875</v>
      </c>
      <c r="JU43" s="281">
        <v>0.569849537037037</v>
      </c>
      <c r="JV43" s="464">
        <f t="shared" si="76"/>
        <v>45305.569849537038</v>
      </c>
      <c r="JW43" s="282" t="s">
        <v>327</v>
      </c>
      <c r="JX43" s="282">
        <v>3.0000000000000001E-3</v>
      </c>
      <c r="JY43" s="282">
        <v>1.6E-2</v>
      </c>
      <c r="JZ43" s="282">
        <v>1.6E-2</v>
      </c>
      <c r="KA43" s="282">
        <v>33.4</v>
      </c>
      <c r="KB43" s="282">
        <v>24.387420039133133</v>
      </c>
      <c r="KC43" s="282">
        <f t="shared" si="77"/>
        <v>1524.2137524458208</v>
      </c>
      <c r="KD43" s="282">
        <f t="shared" si="78"/>
        <v>4.5726412573374624</v>
      </c>
      <c r="KE43" s="4">
        <f t="shared" si="79"/>
        <v>1.4345541199490077</v>
      </c>
      <c r="KF43" s="4">
        <f t="shared" si="80"/>
        <v>1.6258280026088756</v>
      </c>
      <c r="KG43" s="1">
        <f t="shared" si="81"/>
        <v>6.0071953772864699</v>
      </c>
      <c r="KH43" s="1">
        <f t="shared" si="82"/>
        <v>2.9468132547285868</v>
      </c>
      <c r="KJ43" s="281">
        <v>0.569849537037037</v>
      </c>
      <c r="KK43" s="464">
        <f t="shared" si="83"/>
        <v>45305.569849537038</v>
      </c>
      <c r="KL43" s="282" t="s">
        <v>327</v>
      </c>
      <c r="KM43" s="282">
        <v>3.0000000000000001E-3</v>
      </c>
      <c r="KN43" s="282">
        <v>1.6E-2</v>
      </c>
      <c r="KO43" s="282">
        <v>1.6E-2</v>
      </c>
      <c r="KP43" s="282">
        <v>33.4</v>
      </c>
      <c r="KQ43" s="282">
        <v>29.268643113465039</v>
      </c>
      <c r="KR43" s="282">
        <f t="shared" si="84"/>
        <v>1829.2901945915648</v>
      </c>
      <c r="KS43" s="282">
        <f t="shared" si="85"/>
        <v>5.4878705837746944</v>
      </c>
      <c r="KT43" s="4">
        <f t="shared" si="86"/>
        <v>1.7216848890273553</v>
      </c>
      <c r="KU43" s="4">
        <f t="shared" si="87"/>
        <v>1.9512428742310026</v>
      </c>
      <c r="KV43" s="1">
        <f t="shared" si="88"/>
        <v>7.2095554728020499</v>
      </c>
      <c r="KW43" s="1">
        <f t="shared" si="89"/>
        <v>3.5366277095436915</v>
      </c>
      <c r="KY43">
        <v>5.0664689272731076</v>
      </c>
      <c r="KZ43">
        <f t="shared" si="172"/>
        <v>7.2095554728020499</v>
      </c>
      <c r="LA43">
        <f t="shared" si="173"/>
        <v>2.9468132547285868</v>
      </c>
      <c r="LB43">
        <v>6.6559493750450631</v>
      </c>
      <c r="LC43">
        <v>3.2650577531315581</v>
      </c>
      <c r="LD43">
        <f t="shared" si="174"/>
        <v>0.55360609775698677</v>
      </c>
      <c r="LE43">
        <f t="shared" si="175"/>
        <v>0.31824449840297131</v>
      </c>
      <c r="LI43" s="187">
        <v>0.569849537037037</v>
      </c>
      <c r="LJ43" s="464">
        <f t="shared" si="90"/>
        <v>45305.569849537038</v>
      </c>
      <c r="LK43" s="144" t="s">
        <v>328</v>
      </c>
      <c r="LL43" s="144">
        <v>6.0000000000000001E-3</v>
      </c>
      <c r="LM43" s="144">
        <v>3.9E-2</v>
      </c>
      <c r="LN43" s="144">
        <v>3.9E-2</v>
      </c>
      <c r="LO43" s="144">
        <v>80</v>
      </c>
      <c r="LP43" s="144">
        <v>64.966682151344514</v>
      </c>
      <c r="LQ43" s="144">
        <f t="shared" si="176"/>
        <v>1665.8123628549874</v>
      </c>
      <c r="LR43" s="144">
        <f t="shared" si="177"/>
        <v>9.9948741771299243</v>
      </c>
      <c r="LS43" s="4">
        <f t="shared" si="91"/>
        <v>1.6241670537836128</v>
      </c>
      <c r="LT43" s="4">
        <f t="shared" si="92"/>
        <v>1.7096495302985399</v>
      </c>
      <c r="LU43" s="1">
        <f t="shared" si="93"/>
        <v>11.619041230913536</v>
      </c>
      <c r="LV43" s="1">
        <f t="shared" si="94"/>
        <v>8.2852246468313844</v>
      </c>
      <c r="LX43" s="187">
        <v>0.569849537037037</v>
      </c>
      <c r="LY43" s="464">
        <f t="shared" si="95"/>
        <v>45305.569849537038</v>
      </c>
      <c r="LZ43" s="144" t="s">
        <v>328</v>
      </c>
      <c r="MA43" s="144">
        <v>6.0000000000000001E-3</v>
      </c>
      <c r="MB43" s="144">
        <v>3.9E-2</v>
      </c>
      <c r="MC43" s="144">
        <v>3.9E-2</v>
      </c>
      <c r="MD43" s="229">
        <v>80</v>
      </c>
      <c r="ME43" s="144">
        <v>74.122290469746986</v>
      </c>
      <c r="MF43" s="144">
        <f t="shared" si="178"/>
        <v>1900.5715505063329</v>
      </c>
      <c r="MG43" s="144">
        <f t="shared" si="179"/>
        <v>11.403429303037997</v>
      </c>
      <c r="MH43" s="4">
        <f t="shared" si="96"/>
        <v>1.8530572617436747</v>
      </c>
      <c r="MI43" s="4">
        <f t="shared" si="97"/>
        <v>1.9505865913091314</v>
      </c>
      <c r="MJ43" s="1">
        <f t="shared" si="98"/>
        <v>13.256486564781673</v>
      </c>
      <c r="MK43" s="1">
        <f t="shared" si="99"/>
        <v>9.4528427117288665</v>
      </c>
      <c r="MM43">
        <v>10.764550241715641</v>
      </c>
      <c r="MN43">
        <f t="shared" si="180"/>
        <v>13.256486564781673</v>
      </c>
      <c r="MO43">
        <f t="shared" si="181"/>
        <v>8.2852246468313844</v>
      </c>
      <c r="MP43">
        <v>12.513789655994433</v>
      </c>
      <c r="MQ43">
        <v>8.9232455951063869</v>
      </c>
      <c r="MR43">
        <f t="shared" si="182"/>
        <v>0.74269690878723971</v>
      </c>
      <c r="MS43">
        <f t="shared" si="183"/>
        <v>0.63802094827500255</v>
      </c>
      <c r="MW43" s="188">
        <v>0.59028935185185183</v>
      </c>
      <c r="MX43" s="464">
        <f t="shared" si="100"/>
        <v>45305.590289351851</v>
      </c>
      <c r="MY43" s="145" t="s">
        <v>329</v>
      </c>
      <c r="MZ43" s="145">
        <v>1E-3</v>
      </c>
      <c r="NA43" s="145">
        <v>0.01</v>
      </c>
      <c r="NB43" s="145">
        <v>0.01</v>
      </c>
      <c r="NC43" s="145">
        <v>20.6</v>
      </c>
      <c r="ND43" s="145">
        <v>15.356805593466959</v>
      </c>
      <c r="NE43" s="145">
        <f t="shared" si="101"/>
        <v>1535.6805593466959</v>
      </c>
      <c r="NF43" s="145">
        <f t="shared" si="184"/>
        <v>1.535680559346696</v>
      </c>
      <c r="NG43" s="4">
        <f t="shared" si="102"/>
        <v>1.3960732357697236</v>
      </c>
      <c r="NH43" s="4">
        <f t="shared" si="103"/>
        <v>1.7063117326074395</v>
      </c>
      <c r="NI43" s="1">
        <f t="shared" si="104"/>
        <v>2.9317537951164194</v>
      </c>
      <c r="NJ43" s="1">
        <f t="shared" si="105"/>
        <v>-0.17063117326074351</v>
      </c>
      <c r="NL43" s="188">
        <v>0.59028935185185183</v>
      </c>
      <c r="NM43" s="464">
        <f t="shared" si="106"/>
        <v>45305.590289351851</v>
      </c>
      <c r="NN43" s="145" t="s">
        <v>329</v>
      </c>
      <c r="NO43" s="145">
        <v>1E-3</v>
      </c>
      <c r="NP43" s="145">
        <v>0.01</v>
      </c>
      <c r="NQ43" s="145">
        <v>0.01</v>
      </c>
      <c r="NR43" s="145">
        <v>20.6</v>
      </c>
      <c r="NS43" s="145">
        <v>18.069210972335132</v>
      </c>
      <c r="NT43" s="145">
        <f t="shared" si="107"/>
        <v>1806.9210972335131</v>
      </c>
      <c r="NU43" s="145">
        <f t="shared" si="185"/>
        <v>1.8069210972335132</v>
      </c>
      <c r="NV43" s="4">
        <f t="shared" si="108"/>
        <v>1.6426555429395575</v>
      </c>
      <c r="NW43" s="4">
        <f t="shared" si="109"/>
        <v>2.0076901080372367</v>
      </c>
      <c r="NX43" s="1">
        <f t="shared" si="110"/>
        <v>3.4495766401730705</v>
      </c>
      <c r="NY43" s="1">
        <f t="shared" si="111"/>
        <v>-0.20076901080372345</v>
      </c>
      <c r="OA43">
        <v>1.6665750084123918</v>
      </c>
      <c r="OB43">
        <f t="shared" si="186"/>
        <v>3.4495766401730705</v>
      </c>
      <c r="OC43">
        <f t="shared" si="187"/>
        <v>-0.20076901080372345</v>
      </c>
      <c r="OD43">
        <v>3.1816431978782025</v>
      </c>
      <c r="OE43">
        <v>-0.18517500093470995</v>
      </c>
      <c r="OF43">
        <f t="shared" si="188"/>
        <v>0.26793344229486804</v>
      </c>
      <c r="OG43">
        <f t="shared" si="189"/>
        <v>1.5594009869013492E-2</v>
      </c>
    </row>
    <row r="44" spans="1:437" ht="15.75" thickBot="1" x14ac:dyDescent="0.3">
      <c r="A44" s="233">
        <v>0.38594907407407408</v>
      </c>
      <c r="B44" s="464">
        <f t="shared" si="0"/>
        <v>45305.385949074072</v>
      </c>
      <c r="C44" s="255" t="s">
        <v>311</v>
      </c>
      <c r="D44" s="234">
        <v>7.0000000000000001E-3</v>
      </c>
      <c r="E44" s="255">
        <v>5.3999999999999999E-2</v>
      </c>
      <c r="F44" s="255">
        <v>5.3999999999999999E-2</v>
      </c>
      <c r="G44" s="252">
        <v>176.3</v>
      </c>
      <c r="H44" s="254">
        <v>172.12098605524426</v>
      </c>
      <c r="I44" s="255">
        <f t="shared" si="1"/>
        <v>3187.4256676897085</v>
      </c>
      <c r="J44" s="255">
        <f t="shared" si="2"/>
        <v>22.31197967382796</v>
      </c>
      <c r="K44" s="4">
        <f t="shared" si="3"/>
        <v>3.1294724737317137</v>
      </c>
      <c r="L44" s="4">
        <f t="shared" si="4"/>
        <v>3.2475657746272506</v>
      </c>
      <c r="M44" s="1">
        <f t="shared" si="5"/>
        <v>25.441452147559673</v>
      </c>
      <c r="N44" s="1">
        <f t="shared" si="6"/>
        <v>19.064413899200709</v>
      </c>
      <c r="P44" s="233">
        <v>0.38594907407407408</v>
      </c>
      <c r="Q44" s="464">
        <f t="shared" si="7"/>
        <v>45305.385949074072</v>
      </c>
      <c r="R44" s="255" t="s">
        <v>311</v>
      </c>
      <c r="S44" s="234">
        <v>7.0000000000000001E-3</v>
      </c>
      <c r="T44" s="255">
        <v>5.3999999999999999E-2</v>
      </c>
      <c r="U44" s="255">
        <v>5.3999999999999999E-2</v>
      </c>
      <c r="V44" s="252">
        <v>176.3</v>
      </c>
      <c r="W44" s="254">
        <v>155.08204339638451</v>
      </c>
      <c r="X44" s="255">
        <f t="shared" si="8"/>
        <v>2871.889692525639</v>
      </c>
      <c r="Y44" s="255">
        <f t="shared" si="9"/>
        <v>20.103227847679474</v>
      </c>
      <c r="Z44" s="4">
        <f t="shared" si="10"/>
        <v>2.8196735162979003</v>
      </c>
      <c r="AA44" s="4">
        <f t="shared" si="11"/>
        <v>2.926076290497821</v>
      </c>
      <c r="AB44" s="1">
        <f t="shared" si="12"/>
        <v>22.922901363977374</v>
      </c>
      <c r="AC44" s="1">
        <f t="shared" si="13"/>
        <v>17.177151557181652</v>
      </c>
      <c r="AE44">
        <v>21.475456727997951</v>
      </c>
      <c r="AF44">
        <f t="shared" si="14"/>
        <v>25.441452147559673</v>
      </c>
      <c r="AG44">
        <f t="shared" si="15"/>
        <v>17.177151557181652</v>
      </c>
      <c r="AH44">
        <v>24.487598710626237</v>
      </c>
      <c r="AI44">
        <v>18.349649010176147</v>
      </c>
      <c r="AJ44">
        <f t="shared" si="122"/>
        <v>0.95385343693343572</v>
      </c>
      <c r="AK44">
        <f t="shared" si="123"/>
        <v>1.1724974529944951</v>
      </c>
      <c r="AO44" s="261">
        <v>0.39942129629629625</v>
      </c>
      <c r="AP44" s="464">
        <f t="shared" si="16"/>
        <v>45305.399421296293</v>
      </c>
      <c r="AQ44" s="236" t="s">
        <v>321</v>
      </c>
      <c r="AR44" s="236">
        <v>6.0000000000000001E-3</v>
      </c>
      <c r="AS44" s="236">
        <v>0.06</v>
      </c>
      <c r="AT44" s="236">
        <v>0.06</v>
      </c>
      <c r="AU44" s="241">
        <v>197.2</v>
      </c>
      <c r="AV44" s="241">
        <v>196.35691048199956</v>
      </c>
      <c r="AW44" s="236">
        <f t="shared" si="17"/>
        <v>3272.6151746999926</v>
      </c>
      <c r="AX44" s="236">
        <f t="shared" si="18"/>
        <v>19.635691048199956</v>
      </c>
      <c r="AY44" s="4">
        <f t="shared" si="19"/>
        <v>3.2189657456065501</v>
      </c>
      <c r="AZ44" s="4">
        <f t="shared" si="20"/>
        <v>3.3280832285084676</v>
      </c>
      <c r="BA44" s="1">
        <f t="shared" si="124"/>
        <v>22.854656793806505</v>
      </c>
      <c r="BB44" s="1">
        <f t="shared" si="125"/>
        <v>16.307607819691487</v>
      </c>
      <c r="BD44" s="261">
        <v>0.39942129629629625</v>
      </c>
      <c r="BE44" s="464">
        <f t="shared" si="21"/>
        <v>45305.399421296293</v>
      </c>
      <c r="BF44" s="236" t="s">
        <v>321</v>
      </c>
      <c r="BG44" s="236">
        <v>6.0000000000000001E-3</v>
      </c>
      <c r="BH44" s="236">
        <v>0.06</v>
      </c>
      <c r="BI44" s="236">
        <v>0.06</v>
      </c>
      <c r="BJ44" s="241">
        <v>197.2</v>
      </c>
      <c r="BK44" s="241">
        <v>183.35192301716319</v>
      </c>
      <c r="BL44" s="236">
        <f t="shared" si="22"/>
        <v>3055.8653836193866</v>
      </c>
      <c r="BM44" s="236">
        <f t="shared" si="23"/>
        <v>18.335192301716319</v>
      </c>
      <c r="BN44" s="4">
        <f t="shared" si="24"/>
        <v>3.0057692297895606</v>
      </c>
      <c r="BO44" s="4">
        <f t="shared" si="25"/>
        <v>3.1076597121553089</v>
      </c>
      <c r="BP44" s="1">
        <f t="shared" si="126"/>
        <v>21.340961531505879</v>
      </c>
      <c r="BQ44" s="1">
        <f t="shared" si="127"/>
        <v>15.22753258956101</v>
      </c>
      <c r="BS44">
        <v>19.048057294420424</v>
      </c>
      <c r="BT44">
        <f t="shared" si="128"/>
        <v>22.854656793806505</v>
      </c>
      <c r="BU44">
        <f t="shared" si="129"/>
        <v>15.22753258956101</v>
      </c>
      <c r="BV44">
        <v>22.170689637768035</v>
      </c>
      <c r="BW44">
        <v>15.81957300723052</v>
      </c>
      <c r="BX44">
        <f t="shared" si="130"/>
        <v>0.68396715603847014</v>
      </c>
      <c r="BY44">
        <f t="shared" si="131"/>
        <v>0.59204041766951043</v>
      </c>
      <c r="CC44" s="906">
        <v>0.42887731481481484</v>
      </c>
      <c r="CD44" s="901">
        <f t="shared" si="26"/>
        <v>45305.428877314815</v>
      </c>
      <c r="CE44" s="907" t="s">
        <v>322</v>
      </c>
      <c r="CF44" s="907">
        <v>6.0000000000000001E-3</v>
      </c>
      <c r="CG44" s="907">
        <v>2.9000000000000001E-2</v>
      </c>
      <c r="CH44" s="907">
        <v>2.9000000000000001E-2</v>
      </c>
      <c r="CI44" s="902">
        <v>57</v>
      </c>
      <c r="CJ44" s="902">
        <v>50.374640915055522</v>
      </c>
      <c r="CK44" s="907">
        <f t="shared" si="132"/>
        <v>1737.0565832777766</v>
      </c>
      <c r="CL44" s="237">
        <f t="shared" si="133"/>
        <v>10.422339499666659</v>
      </c>
      <c r="CM44" s="4">
        <f t="shared" si="27"/>
        <v>1.6791546971685174</v>
      </c>
      <c r="CN44" s="4">
        <f t="shared" si="28"/>
        <v>1.79909431839484</v>
      </c>
      <c r="CO44" s="1">
        <f t="shared" si="29"/>
        <v>12.101494196835176</v>
      </c>
      <c r="CP44" s="1">
        <f t="shared" si="30"/>
        <v>8.6232451812718196</v>
      </c>
      <c r="CR44" s="906">
        <v>0.42887731481481484</v>
      </c>
      <c r="CS44" s="901">
        <f t="shared" si="31"/>
        <v>45305.428877314815</v>
      </c>
      <c r="CT44" s="907" t="s">
        <v>322</v>
      </c>
      <c r="CU44" s="907">
        <v>6.0000000000000001E-3</v>
      </c>
      <c r="CV44" s="907">
        <v>2.9000000000000001E-2</v>
      </c>
      <c r="CW44" s="907">
        <v>2.9000000000000001E-2</v>
      </c>
      <c r="CX44" s="902">
        <v>57</v>
      </c>
      <c r="CY44" s="902">
        <v>40.51557001076057</v>
      </c>
      <c r="CZ44" s="907">
        <f t="shared" si="134"/>
        <v>1397.0886210607093</v>
      </c>
      <c r="DA44" s="237">
        <f t="shared" si="135"/>
        <v>8.382531726364256</v>
      </c>
      <c r="DB44" s="4">
        <f t="shared" si="32"/>
        <v>1.3505190003586856</v>
      </c>
      <c r="DC44" s="4">
        <f t="shared" si="33"/>
        <v>1.4469846432414488</v>
      </c>
      <c r="DD44" s="1">
        <f t="shared" si="34"/>
        <v>9.7330507267229418</v>
      </c>
      <c r="DE44" s="1">
        <f t="shared" si="35"/>
        <v>6.935547083122807</v>
      </c>
      <c r="DG44">
        <v>9.4183911874542812</v>
      </c>
      <c r="DH44">
        <f t="shared" si="136"/>
        <v>12.101494196835176</v>
      </c>
      <c r="DI44">
        <f t="shared" si="137"/>
        <v>6.935547083122807</v>
      </c>
      <c r="DJ44">
        <v>10.935798656544137</v>
      </c>
      <c r="DK44">
        <v>7.792597470572292</v>
      </c>
      <c r="DL44">
        <f t="shared" si="138"/>
        <v>1.1656955402910398</v>
      </c>
      <c r="DM44">
        <f t="shared" si="139"/>
        <v>0.85705038744948503</v>
      </c>
      <c r="DQ44" s="908">
        <v>0.45483796296296292</v>
      </c>
      <c r="DR44" s="904">
        <f t="shared" si="36"/>
        <v>45305.454837962963</v>
      </c>
      <c r="DS44" s="909" t="s">
        <v>323</v>
      </c>
      <c r="DT44" s="909">
        <v>6.0000000000000001E-3</v>
      </c>
      <c r="DU44" s="909">
        <v>2.4E-2</v>
      </c>
      <c r="DV44" s="909">
        <v>2.4E-2</v>
      </c>
      <c r="DW44" s="905">
        <v>61</v>
      </c>
      <c r="DX44" s="905">
        <v>60.37635008537513</v>
      </c>
      <c r="DY44" s="909">
        <f t="shared" si="140"/>
        <v>2515.6812535572972</v>
      </c>
      <c r="DZ44" s="238">
        <f t="shared" si="141"/>
        <v>15.094087521343784</v>
      </c>
      <c r="EA44" s="4">
        <f t="shared" si="37"/>
        <v>2.4150540034150048</v>
      </c>
      <c r="EB44" s="4">
        <f t="shared" si="38"/>
        <v>2.6250586993641361</v>
      </c>
      <c r="EC44" s="1">
        <f t="shared" si="39"/>
        <v>17.509141524758789</v>
      </c>
      <c r="ED44" s="1">
        <f t="shared" si="40"/>
        <v>12.469028821979649</v>
      </c>
      <c r="EF44" s="908">
        <v>0.45483796296296292</v>
      </c>
      <c r="EG44" s="904">
        <f t="shared" si="41"/>
        <v>45305.454837962963</v>
      </c>
      <c r="EH44" s="909" t="s">
        <v>323</v>
      </c>
      <c r="EI44" s="909">
        <v>6.0000000000000001E-3</v>
      </c>
      <c r="EJ44" s="909">
        <v>2.4E-2</v>
      </c>
      <c r="EK44" s="909">
        <v>2.4E-2</v>
      </c>
      <c r="EL44" s="905">
        <v>61</v>
      </c>
      <c r="EM44" s="905">
        <v>60.248988776303406</v>
      </c>
      <c r="EN44" s="909">
        <f t="shared" si="142"/>
        <v>2510.3745323459752</v>
      </c>
      <c r="EO44" s="238">
        <f t="shared" si="143"/>
        <v>15.062247194075852</v>
      </c>
      <c r="EP44" s="4">
        <f t="shared" si="42"/>
        <v>2.4099595510521361</v>
      </c>
      <c r="EQ44" s="4">
        <f t="shared" si="43"/>
        <v>2.6195212511436266</v>
      </c>
      <c r="ER44" s="1">
        <f t="shared" si="44"/>
        <v>17.472206745127988</v>
      </c>
      <c r="ES44" s="1">
        <f t="shared" si="45"/>
        <v>12.442725942932224</v>
      </c>
      <c r="EU44">
        <v>15.247677351134968</v>
      </c>
      <c r="EV44">
        <f t="shared" si="144"/>
        <v>17.509141524758789</v>
      </c>
      <c r="EW44">
        <f t="shared" si="145"/>
        <v>12.442725942932224</v>
      </c>
      <c r="EX44">
        <v>17.687305727316563</v>
      </c>
      <c r="EY44">
        <v>12.595907377024538</v>
      </c>
      <c r="EZ44">
        <f t="shared" si="146"/>
        <v>-0.17816420255777388</v>
      </c>
      <c r="FA44">
        <f t="shared" si="147"/>
        <v>0.15318143409231411</v>
      </c>
      <c r="FE44" s="272">
        <v>0.46042824074074074</v>
      </c>
      <c r="FF44" s="464">
        <f t="shared" si="46"/>
        <v>45305.460428240738</v>
      </c>
      <c r="FG44" s="250" t="s">
        <v>324</v>
      </c>
      <c r="FH44" s="250">
        <v>4.0000000000000001E-3</v>
      </c>
      <c r="FI44" s="250">
        <v>2.4E-2</v>
      </c>
      <c r="FJ44" s="250">
        <v>2.4E-2</v>
      </c>
      <c r="FK44" s="247">
        <v>72.8</v>
      </c>
      <c r="FL44" s="247">
        <v>72.622662858915206</v>
      </c>
      <c r="FM44" s="250">
        <f t="shared" si="148"/>
        <v>3025.9442857881336</v>
      </c>
      <c r="FN44" s="250">
        <f t="shared" si="149"/>
        <v>12.103777143152534</v>
      </c>
      <c r="FO44" s="4">
        <f t="shared" si="47"/>
        <v>2.904906514356608</v>
      </c>
      <c r="FP44" s="4">
        <f t="shared" si="48"/>
        <v>3.1575070808224006</v>
      </c>
      <c r="FQ44" s="1">
        <f t="shared" si="49"/>
        <v>15.008683657509142</v>
      </c>
      <c r="FR44" s="1">
        <f t="shared" si="50"/>
        <v>8.9462700623301341</v>
      </c>
      <c r="FT44" s="272">
        <v>0.46042824074074074</v>
      </c>
      <c r="FU44" s="464">
        <f t="shared" si="51"/>
        <v>45305.460428240738</v>
      </c>
      <c r="FV44" s="250" t="s">
        <v>324</v>
      </c>
      <c r="FW44" s="250">
        <v>4.0000000000000001E-3</v>
      </c>
      <c r="FX44" s="250">
        <v>2.4E-2</v>
      </c>
      <c r="FY44" s="250">
        <v>2.4E-2</v>
      </c>
      <c r="FZ44" s="247">
        <v>72.8</v>
      </c>
      <c r="GA44" s="247">
        <v>67.919017335295592</v>
      </c>
      <c r="GB44" s="250">
        <f t="shared" si="150"/>
        <v>2829.9590556373164</v>
      </c>
      <c r="GC44" s="250">
        <f t="shared" si="151"/>
        <v>11.319836222549267</v>
      </c>
      <c r="GD44" s="4">
        <f t="shared" si="52"/>
        <v>2.7167606934118234</v>
      </c>
      <c r="GE44" s="4">
        <f t="shared" si="53"/>
        <v>2.9530007537085039</v>
      </c>
      <c r="GF44" s="1">
        <f t="shared" si="54"/>
        <v>14.036596915961089</v>
      </c>
      <c r="GG44" s="1">
        <f t="shared" si="55"/>
        <v>8.3668354688407618</v>
      </c>
      <c r="GI44">
        <v>11.868190888903507</v>
      </c>
      <c r="GJ44">
        <f t="shared" si="152"/>
        <v>15.008683657509142</v>
      </c>
      <c r="GK44">
        <f t="shared" si="153"/>
        <v>8.3668354688407618</v>
      </c>
      <c r="GL44">
        <v>14.71655670224035</v>
      </c>
      <c r="GM44">
        <v>8.7721410917982432</v>
      </c>
      <c r="GN44">
        <f t="shared" si="154"/>
        <v>0.29212695526879173</v>
      </c>
      <c r="GO44">
        <f t="shared" si="155"/>
        <v>0.4053056229574814</v>
      </c>
      <c r="JU44" s="281">
        <v>0.57337962962962963</v>
      </c>
      <c r="JV44" s="464">
        <f t="shared" si="76"/>
        <v>45305.573379629626</v>
      </c>
      <c r="JW44" s="282" t="s">
        <v>327</v>
      </c>
      <c r="JX44" s="282">
        <v>4.0000000000000001E-3</v>
      </c>
      <c r="JY44" s="282">
        <v>1.6E-2</v>
      </c>
      <c r="JZ44" s="282">
        <v>1.6E-2</v>
      </c>
      <c r="KA44" s="282">
        <v>33.4</v>
      </c>
      <c r="KB44" s="282">
        <v>24.387420039133133</v>
      </c>
      <c r="KC44" s="282">
        <f t="shared" si="77"/>
        <v>1524.2137524458208</v>
      </c>
      <c r="KD44" s="282">
        <f t="shared" si="78"/>
        <v>6.0968550097832832</v>
      </c>
      <c r="KE44" s="4">
        <f t="shared" si="79"/>
        <v>1.4345541199490077</v>
      </c>
      <c r="KF44" s="4">
        <f t="shared" si="80"/>
        <v>1.6258280026088756</v>
      </c>
      <c r="KG44" s="1">
        <f t="shared" si="81"/>
        <v>7.5314091297322907</v>
      </c>
      <c r="KH44" s="1">
        <f t="shared" si="82"/>
        <v>4.471027007174408</v>
      </c>
      <c r="KJ44" s="281">
        <v>0.57337962962962963</v>
      </c>
      <c r="KK44" s="464">
        <f t="shared" si="83"/>
        <v>45305.573379629626</v>
      </c>
      <c r="KL44" s="282" t="s">
        <v>327</v>
      </c>
      <c r="KM44" s="282">
        <v>4.0000000000000001E-3</v>
      </c>
      <c r="KN44" s="282">
        <v>1.6E-2</v>
      </c>
      <c r="KO44" s="282">
        <v>1.6E-2</v>
      </c>
      <c r="KP44" s="282">
        <v>33.4</v>
      </c>
      <c r="KQ44" s="282">
        <v>29.268643113465039</v>
      </c>
      <c r="KR44" s="282">
        <f t="shared" si="84"/>
        <v>1829.2901945915648</v>
      </c>
      <c r="KS44" s="282">
        <f t="shared" si="85"/>
        <v>7.3171607783662598</v>
      </c>
      <c r="KT44" s="4">
        <f t="shared" si="86"/>
        <v>1.7216848890273553</v>
      </c>
      <c r="KU44" s="4">
        <f t="shared" si="87"/>
        <v>1.9512428742310026</v>
      </c>
      <c r="KV44" s="1">
        <f t="shared" si="88"/>
        <v>9.0388456673936144</v>
      </c>
      <c r="KW44" s="1">
        <f t="shared" si="89"/>
        <v>5.3659179041352569</v>
      </c>
      <c r="KY44">
        <v>6.7552919030308107</v>
      </c>
      <c r="KZ44">
        <f t="shared" si="172"/>
        <v>9.0388456673936144</v>
      </c>
      <c r="LA44">
        <f t="shared" si="173"/>
        <v>4.471027007174408</v>
      </c>
      <c r="LB44">
        <v>8.3447723508027654</v>
      </c>
      <c r="LC44">
        <v>4.9538807288892617</v>
      </c>
      <c r="LD44">
        <f t="shared" si="174"/>
        <v>0.69407331659084903</v>
      </c>
      <c r="LE44">
        <f t="shared" si="175"/>
        <v>0.48285372171485363</v>
      </c>
      <c r="LI44" s="187">
        <v>0.57337962962962963</v>
      </c>
      <c r="LJ44" s="464">
        <f t="shared" si="90"/>
        <v>45305.573379629626</v>
      </c>
      <c r="LK44" s="144" t="s">
        <v>328</v>
      </c>
      <c r="LL44" s="144">
        <v>5.0000000000000001E-3</v>
      </c>
      <c r="LM44" s="144">
        <v>3.9E-2</v>
      </c>
      <c r="LN44" s="144">
        <v>3.9E-2</v>
      </c>
      <c r="LO44" s="144">
        <v>80</v>
      </c>
      <c r="LP44" s="144">
        <v>64.966682151344514</v>
      </c>
      <c r="LQ44" s="144">
        <f t="shared" si="176"/>
        <v>1665.8123628549874</v>
      </c>
      <c r="LR44" s="144">
        <f t="shared" si="177"/>
        <v>8.3290618142749366</v>
      </c>
      <c r="LS44" s="4">
        <f t="shared" si="91"/>
        <v>1.6241670537836128</v>
      </c>
      <c r="LT44" s="4">
        <f t="shared" si="92"/>
        <v>1.7096495302985399</v>
      </c>
      <c r="LU44" s="1">
        <f t="shared" si="93"/>
        <v>9.9532288680585488</v>
      </c>
      <c r="LV44" s="1">
        <f t="shared" si="94"/>
        <v>6.6194122839763967</v>
      </c>
      <c r="LX44" s="187">
        <v>0.57337962962962963</v>
      </c>
      <c r="LY44" s="464">
        <f t="shared" si="95"/>
        <v>45305.573379629626</v>
      </c>
      <c r="LZ44" s="144" t="s">
        <v>328</v>
      </c>
      <c r="MA44" s="144">
        <v>5.0000000000000001E-3</v>
      </c>
      <c r="MB44" s="144">
        <v>3.9E-2</v>
      </c>
      <c r="MC44" s="144">
        <v>3.9E-2</v>
      </c>
      <c r="MD44" s="229">
        <v>80</v>
      </c>
      <c r="ME44" s="144">
        <v>74.122290469746986</v>
      </c>
      <c r="MF44" s="144">
        <f t="shared" si="178"/>
        <v>1900.5715505063329</v>
      </c>
      <c r="MG44" s="144">
        <f t="shared" si="179"/>
        <v>9.5028577525316642</v>
      </c>
      <c r="MH44" s="4">
        <f t="shared" si="96"/>
        <v>1.8530572617436747</v>
      </c>
      <c r="MI44" s="4">
        <f t="shared" si="97"/>
        <v>1.9505865913091314</v>
      </c>
      <c r="MJ44" s="1">
        <f t="shared" si="98"/>
        <v>11.35591501427534</v>
      </c>
      <c r="MK44" s="1">
        <f t="shared" si="99"/>
        <v>7.5522711612225333</v>
      </c>
      <c r="MM44">
        <v>8.9704585347630346</v>
      </c>
      <c r="MN44">
        <f t="shared" si="180"/>
        <v>11.35591501427534</v>
      </c>
      <c r="MO44">
        <f t="shared" si="181"/>
        <v>6.6194122839763967</v>
      </c>
      <c r="MP44">
        <v>10.719697949041826</v>
      </c>
      <c r="MQ44">
        <v>7.1291538881537804</v>
      </c>
      <c r="MR44">
        <f t="shared" si="182"/>
        <v>0.63621706523351307</v>
      </c>
      <c r="MS44">
        <f t="shared" si="183"/>
        <v>0.50974160417738368</v>
      </c>
      <c r="MW44" s="188">
        <v>0.59380787037037031</v>
      </c>
      <c r="MX44" s="464">
        <f t="shared" si="100"/>
        <v>45305.593807870369</v>
      </c>
      <c r="MY44" s="145" t="s">
        <v>329</v>
      </c>
      <c r="MZ44" s="145">
        <v>0</v>
      </c>
      <c r="NA44" s="145">
        <v>0.01</v>
      </c>
      <c r="NB44" s="145">
        <v>0.01</v>
      </c>
      <c r="NC44" s="145">
        <v>20.6</v>
      </c>
      <c r="ND44" s="145">
        <v>15.356805593466959</v>
      </c>
      <c r="NE44" s="145">
        <f t="shared" si="101"/>
        <v>1535.6805593466959</v>
      </c>
      <c r="NF44" s="145">
        <f t="shared" si="184"/>
        <v>0</v>
      </c>
      <c r="NG44" s="4">
        <f t="shared" si="102"/>
        <v>1.3960732357697236</v>
      </c>
      <c r="NH44" s="4">
        <f t="shared" si="103"/>
        <v>1.7063117326074395</v>
      </c>
      <c r="NI44" s="1">
        <f t="shared" si="104"/>
        <v>1.3960732357697236</v>
      </c>
      <c r="NJ44" s="1">
        <f t="shared" si="105"/>
        <v>-1.7063117326074395</v>
      </c>
      <c r="NL44" s="188">
        <v>0.59380787037037031</v>
      </c>
      <c r="NM44" s="464">
        <f t="shared" si="106"/>
        <v>45305.593807870369</v>
      </c>
      <c r="NN44" s="145" t="s">
        <v>329</v>
      </c>
      <c r="NO44" s="145">
        <v>0</v>
      </c>
      <c r="NP44" s="145">
        <v>0.01</v>
      </c>
      <c r="NQ44" s="145">
        <v>0.01</v>
      </c>
      <c r="NR44" s="145">
        <v>20.6</v>
      </c>
      <c r="NS44" s="145">
        <v>18.069210972335132</v>
      </c>
      <c r="NT44" s="145">
        <f t="shared" si="107"/>
        <v>1806.9210972335131</v>
      </c>
      <c r="NU44" s="145">
        <f t="shared" si="185"/>
        <v>0</v>
      </c>
      <c r="NV44" s="4">
        <f t="shared" si="108"/>
        <v>1.6426555429395575</v>
      </c>
      <c r="NW44" s="4">
        <f t="shared" si="109"/>
        <v>2.0076901080372367</v>
      </c>
      <c r="NX44" s="1">
        <f t="shared" si="110"/>
        <v>1.6426555429395575</v>
      </c>
      <c r="NY44" s="1">
        <f t="shared" si="111"/>
        <v>-2.0076901080372367</v>
      </c>
      <c r="OA44">
        <v>0</v>
      </c>
      <c r="OB44">
        <f t="shared" si="186"/>
        <v>1.6426555429395575</v>
      </c>
      <c r="OC44">
        <f t="shared" si="187"/>
        <v>-2.0076901080372367</v>
      </c>
      <c r="OD44">
        <v>1.5150681894658107</v>
      </c>
      <c r="OE44">
        <v>-1.8517500093471018</v>
      </c>
      <c r="OF44">
        <f t="shared" si="188"/>
        <v>0.12758735347374683</v>
      </c>
      <c r="OG44">
        <f t="shared" si="189"/>
        <v>0.15594009869013492</v>
      </c>
      <c r="PN44">
        <f xml:space="preserve"> AVERAGE(OA3:OA49,PO3:PO40,MM3:MM58,KY3:KY58)</f>
        <v>5.2574563889571921</v>
      </c>
    </row>
    <row r="45" spans="1:437" x14ac:dyDescent="0.25">
      <c r="A45" s="233">
        <v>0.38896990740740739</v>
      </c>
      <c r="B45" s="464">
        <f t="shared" si="0"/>
        <v>45305.388969907406</v>
      </c>
      <c r="C45" s="255" t="s">
        <v>311</v>
      </c>
      <c r="D45" s="234">
        <v>0.01</v>
      </c>
      <c r="E45" s="255">
        <v>6.7000000000000004E-2</v>
      </c>
      <c r="F45" s="255">
        <v>6.7000000000000004E-2</v>
      </c>
      <c r="G45" s="252">
        <v>176.3</v>
      </c>
      <c r="H45" s="254">
        <v>172.12098605524426</v>
      </c>
      <c r="I45" s="255">
        <f t="shared" si="1"/>
        <v>2568.9699411230486</v>
      </c>
      <c r="J45" s="255">
        <f t="shared" si="2"/>
        <v>25.689699411230485</v>
      </c>
      <c r="K45" s="4">
        <f t="shared" si="3"/>
        <v>2.5311909714006506</v>
      </c>
      <c r="L45" s="4">
        <f t="shared" si="4"/>
        <v>2.6078937281097616</v>
      </c>
      <c r="M45" s="1">
        <f t="shared" si="5"/>
        <v>28.220890382631136</v>
      </c>
      <c r="N45" s="1">
        <f t="shared" si="6"/>
        <v>23.081805683120724</v>
      </c>
      <c r="P45" s="233">
        <v>0.38896990740740739</v>
      </c>
      <c r="Q45" s="464">
        <f t="shared" si="7"/>
        <v>45305.388969907406</v>
      </c>
      <c r="R45" s="255" t="s">
        <v>311</v>
      </c>
      <c r="S45" s="234">
        <v>0.01</v>
      </c>
      <c r="T45" s="255">
        <v>6.7000000000000004E-2</v>
      </c>
      <c r="U45" s="255">
        <v>6.7000000000000004E-2</v>
      </c>
      <c r="V45" s="252">
        <v>176.3</v>
      </c>
      <c r="W45" s="254">
        <v>155.08204339638451</v>
      </c>
      <c r="X45" s="255">
        <f t="shared" si="8"/>
        <v>2314.6573641251416</v>
      </c>
      <c r="Y45" s="255">
        <f t="shared" si="9"/>
        <v>23.146573641251418</v>
      </c>
      <c r="Z45" s="4">
        <f t="shared" si="10"/>
        <v>2.2806182852409482</v>
      </c>
      <c r="AA45" s="4">
        <f t="shared" si="11"/>
        <v>2.3497279302482497</v>
      </c>
      <c r="AB45" s="1">
        <f t="shared" si="12"/>
        <v>25.427191926492366</v>
      </c>
      <c r="AC45" s="1">
        <f t="shared" si="13"/>
        <v>20.796845711003169</v>
      </c>
      <c r="AE45">
        <v>24.726538663366515</v>
      </c>
      <c r="AF45">
        <f t="shared" si="14"/>
        <v>28.220890382631136</v>
      </c>
      <c r="AG45">
        <f t="shared" si="15"/>
        <v>20.796845711003169</v>
      </c>
      <c r="AH45">
        <v>27.162829972845273</v>
      </c>
      <c r="AI45">
        <v>22.216420344509611</v>
      </c>
      <c r="AJ45">
        <f t="shared" si="122"/>
        <v>1.0580604097858632</v>
      </c>
      <c r="AK45">
        <f t="shared" si="123"/>
        <v>1.4195746335064428</v>
      </c>
      <c r="AO45" s="261">
        <v>0.40288194444444447</v>
      </c>
      <c r="AP45" s="464">
        <f t="shared" si="16"/>
        <v>45305.402881944443</v>
      </c>
      <c r="AQ45" s="236" t="s">
        <v>321</v>
      </c>
      <c r="AR45" s="236">
        <v>5.0000000000000001E-3</v>
      </c>
      <c r="AS45" s="236">
        <v>0.06</v>
      </c>
      <c r="AT45" s="236">
        <v>0.06</v>
      </c>
      <c r="AU45" s="241">
        <v>197.2</v>
      </c>
      <c r="AV45" s="241">
        <v>196.35691048199956</v>
      </c>
      <c r="AW45" s="236">
        <f t="shared" si="17"/>
        <v>3272.6151746999926</v>
      </c>
      <c r="AX45" s="236">
        <f t="shared" si="18"/>
        <v>16.363075873499962</v>
      </c>
      <c r="AY45" s="4">
        <f t="shared" si="19"/>
        <v>3.2189657456065501</v>
      </c>
      <c r="AZ45" s="4">
        <f t="shared" si="20"/>
        <v>3.3280832285084676</v>
      </c>
      <c r="BA45" s="1">
        <f t="shared" si="124"/>
        <v>19.582041619106512</v>
      </c>
      <c r="BB45" s="1">
        <f t="shared" si="125"/>
        <v>13.034992644991494</v>
      </c>
      <c r="BD45" s="261">
        <v>0.40288194444444447</v>
      </c>
      <c r="BE45" s="464">
        <f t="shared" si="21"/>
        <v>45305.402881944443</v>
      </c>
      <c r="BF45" s="236" t="s">
        <v>321</v>
      </c>
      <c r="BG45" s="236">
        <v>5.0000000000000001E-3</v>
      </c>
      <c r="BH45" s="236">
        <v>0.06</v>
      </c>
      <c r="BI45" s="236">
        <v>0.06</v>
      </c>
      <c r="BJ45" s="241">
        <v>197.2</v>
      </c>
      <c r="BK45" s="241">
        <v>183.35192301716319</v>
      </c>
      <c r="BL45" s="236">
        <f t="shared" si="22"/>
        <v>3055.8653836193866</v>
      </c>
      <c r="BM45" s="236">
        <f t="shared" si="23"/>
        <v>15.279326918096933</v>
      </c>
      <c r="BN45" s="4">
        <f t="shared" si="24"/>
        <v>3.0057692297895606</v>
      </c>
      <c r="BO45" s="4">
        <f t="shared" si="25"/>
        <v>3.1076597121553089</v>
      </c>
      <c r="BP45" s="1">
        <f t="shared" si="126"/>
        <v>18.285096147886492</v>
      </c>
      <c r="BQ45" s="1">
        <f t="shared" si="127"/>
        <v>12.171667205941624</v>
      </c>
      <c r="BS45">
        <v>15.873381078683687</v>
      </c>
      <c r="BT45">
        <f t="shared" si="128"/>
        <v>19.582041619106512</v>
      </c>
      <c r="BU45">
        <f t="shared" si="129"/>
        <v>12.171667205941624</v>
      </c>
      <c r="BV45">
        <v>18.996013422031297</v>
      </c>
      <c r="BW45">
        <v>12.644896791493785</v>
      </c>
      <c r="BX45">
        <f t="shared" si="130"/>
        <v>0.58602819707521547</v>
      </c>
      <c r="BY45">
        <f t="shared" si="131"/>
        <v>0.47322958555216132</v>
      </c>
      <c r="CC45" s="906">
        <v>0.43061342592592594</v>
      </c>
      <c r="CD45" s="901">
        <f t="shared" si="26"/>
        <v>45305.430613425924</v>
      </c>
      <c r="CE45" s="907" t="s">
        <v>322</v>
      </c>
      <c r="CF45" s="907">
        <v>8.0000000000000002E-3</v>
      </c>
      <c r="CG45" s="907">
        <v>2.9000000000000001E-2</v>
      </c>
      <c r="CH45" s="907">
        <v>2.9000000000000001E-2</v>
      </c>
      <c r="CI45" s="902">
        <v>57</v>
      </c>
      <c r="CJ45" s="902">
        <v>50.374640915055522</v>
      </c>
      <c r="CK45" s="907">
        <f t="shared" si="132"/>
        <v>1737.0565832777766</v>
      </c>
      <c r="CL45" s="237">
        <f t="shared" si="133"/>
        <v>13.896452666222213</v>
      </c>
      <c r="CM45" s="4">
        <f t="shared" si="27"/>
        <v>1.6791546971685174</v>
      </c>
      <c r="CN45" s="4">
        <f t="shared" si="28"/>
        <v>1.79909431839484</v>
      </c>
      <c r="CO45" s="1">
        <f t="shared" si="29"/>
        <v>15.575607363390731</v>
      </c>
      <c r="CP45" s="1">
        <f t="shared" si="30"/>
        <v>12.097358347827374</v>
      </c>
      <c r="CR45" s="906">
        <v>0.43061342592592594</v>
      </c>
      <c r="CS45" s="901">
        <f t="shared" si="31"/>
        <v>45305.430613425924</v>
      </c>
      <c r="CT45" s="907" t="s">
        <v>322</v>
      </c>
      <c r="CU45" s="907">
        <v>8.0000000000000002E-3</v>
      </c>
      <c r="CV45" s="907">
        <v>2.9000000000000001E-2</v>
      </c>
      <c r="CW45" s="907">
        <v>2.9000000000000001E-2</v>
      </c>
      <c r="CX45" s="902">
        <v>57</v>
      </c>
      <c r="CY45" s="902">
        <v>40.51557001076057</v>
      </c>
      <c r="CZ45" s="907">
        <f t="shared" si="134"/>
        <v>1397.0886210607093</v>
      </c>
      <c r="DA45" s="237">
        <f t="shared" si="135"/>
        <v>11.176708968485675</v>
      </c>
      <c r="DB45" s="4">
        <f t="shared" si="32"/>
        <v>1.3505190003586856</v>
      </c>
      <c r="DC45" s="4">
        <f t="shared" si="33"/>
        <v>1.4469846432414488</v>
      </c>
      <c r="DD45" s="1">
        <f t="shared" si="34"/>
        <v>12.527227968844361</v>
      </c>
      <c r="DE45" s="1">
        <f t="shared" si="35"/>
        <v>9.7297243252442271</v>
      </c>
      <c r="DG45">
        <v>12.557854916605708</v>
      </c>
      <c r="DH45">
        <f t="shared" si="136"/>
        <v>15.575607363390731</v>
      </c>
      <c r="DI45">
        <f t="shared" si="137"/>
        <v>9.7297243252442271</v>
      </c>
      <c r="DJ45">
        <v>14.075262385695563</v>
      </c>
      <c r="DK45">
        <v>10.932061199723719</v>
      </c>
      <c r="DL45">
        <f t="shared" si="138"/>
        <v>1.5003449776951676</v>
      </c>
      <c r="DM45">
        <f t="shared" si="139"/>
        <v>1.2023368744794922</v>
      </c>
      <c r="DQ45" s="908">
        <v>0.45818287037037037</v>
      </c>
      <c r="DR45" s="904">
        <f t="shared" si="36"/>
        <v>45305.458182870374</v>
      </c>
      <c r="DS45" s="909" t="s">
        <v>323</v>
      </c>
      <c r="DT45" s="909">
        <v>3.0000000000000001E-3</v>
      </c>
      <c r="DU45" s="909">
        <v>2.4E-2</v>
      </c>
      <c r="DV45" s="909">
        <v>2.4E-2</v>
      </c>
      <c r="DW45" s="905">
        <v>61</v>
      </c>
      <c r="DX45" s="905">
        <v>60.37635008537513</v>
      </c>
      <c r="DY45" s="909">
        <f t="shared" si="140"/>
        <v>2515.6812535572972</v>
      </c>
      <c r="DZ45" s="238">
        <f t="shared" si="141"/>
        <v>7.5470437606718921</v>
      </c>
      <c r="EA45" s="4">
        <f t="shared" si="37"/>
        <v>2.4150540034150048</v>
      </c>
      <c r="EB45" s="4">
        <f t="shared" si="38"/>
        <v>2.6250586993641361</v>
      </c>
      <c r="EC45" s="1">
        <f t="shared" si="39"/>
        <v>9.9620977640868968</v>
      </c>
      <c r="ED45" s="1">
        <f t="shared" si="40"/>
        <v>4.9219850613077565</v>
      </c>
      <c r="EF45" s="908">
        <v>0.45818287037037037</v>
      </c>
      <c r="EG45" s="904">
        <f t="shared" si="41"/>
        <v>45305.458182870374</v>
      </c>
      <c r="EH45" s="909" t="s">
        <v>323</v>
      </c>
      <c r="EI45" s="909">
        <v>3.0000000000000001E-3</v>
      </c>
      <c r="EJ45" s="909">
        <v>2.4E-2</v>
      </c>
      <c r="EK45" s="909">
        <v>2.4E-2</v>
      </c>
      <c r="EL45" s="905">
        <v>61</v>
      </c>
      <c r="EM45" s="905">
        <v>60.248988776303406</v>
      </c>
      <c r="EN45" s="909">
        <f t="shared" si="142"/>
        <v>2510.3745323459752</v>
      </c>
      <c r="EO45" s="238">
        <f t="shared" si="143"/>
        <v>7.5311235970379258</v>
      </c>
      <c r="EP45" s="4">
        <f t="shared" si="42"/>
        <v>2.4099595510521361</v>
      </c>
      <c r="EQ45" s="4">
        <f t="shared" si="43"/>
        <v>2.6195212511436266</v>
      </c>
      <c r="ER45" s="1">
        <f t="shared" si="44"/>
        <v>9.9410831480900619</v>
      </c>
      <c r="ES45" s="1">
        <f t="shared" si="45"/>
        <v>4.9116023458942992</v>
      </c>
      <c r="EU45">
        <v>7.6238386755674838</v>
      </c>
      <c r="EV45">
        <f t="shared" si="144"/>
        <v>9.9620977640868968</v>
      </c>
      <c r="EW45">
        <f t="shared" si="145"/>
        <v>4.9116023458942992</v>
      </c>
      <c r="EX45">
        <v>10.063467051749079</v>
      </c>
      <c r="EY45">
        <v>4.9720687014570544</v>
      </c>
      <c r="EZ45">
        <f t="shared" si="146"/>
        <v>-0.10136928766218212</v>
      </c>
      <c r="FA45">
        <f t="shared" si="147"/>
        <v>6.0466355562755147E-2</v>
      </c>
      <c r="JU45" s="281">
        <v>0.57659722222222221</v>
      </c>
      <c r="JV45" s="464">
        <f t="shared" si="76"/>
        <v>45305.576597222222</v>
      </c>
      <c r="JW45" s="282" t="s">
        <v>327</v>
      </c>
      <c r="JX45" s="282">
        <v>2E-3</v>
      </c>
      <c r="JY45" s="282">
        <v>1.4E-2</v>
      </c>
      <c r="JZ45" s="282">
        <v>1.4E-2</v>
      </c>
      <c r="KA45" s="282">
        <v>33.4</v>
      </c>
      <c r="KB45" s="282">
        <v>24.387420039133133</v>
      </c>
      <c r="KC45" s="282">
        <f t="shared" si="77"/>
        <v>1741.9585742237953</v>
      </c>
      <c r="KD45" s="282">
        <f t="shared" si="78"/>
        <v>3.4839171484475906</v>
      </c>
      <c r="KE45" s="4">
        <f t="shared" si="79"/>
        <v>1.6258280026088756</v>
      </c>
      <c r="KF45" s="4">
        <f t="shared" si="80"/>
        <v>1.8759553876256254</v>
      </c>
      <c r="KG45" s="1">
        <f t="shared" si="81"/>
        <v>5.1097451510564662</v>
      </c>
      <c r="KH45" s="1">
        <f t="shared" si="82"/>
        <v>1.6079617608219652</v>
      </c>
      <c r="KJ45" s="281">
        <v>0.57659722222222221</v>
      </c>
      <c r="KK45" s="464">
        <f t="shared" si="83"/>
        <v>45305.576597222222</v>
      </c>
      <c r="KL45" s="282" t="s">
        <v>327</v>
      </c>
      <c r="KM45" s="282">
        <v>2E-3</v>
      </c>
      <c r="KN45" s="282">
        <v>1.4E-2</v>
      </c>
      <c r="KO45" s="282">
        <v>1.4E-2</v>
      </c>
      <c r="KP45" s="282">
        <v>33.4</v>
      </c>
      <c r="KQ45" s="282">
        <v>29.268643113465039</v>
      </c>
      <c r="KR45" s="282">
        <f t="shared" si="84"/>
        <v>2090.6173652475027</v>
      </c>
      <c r="KS45" s="282">
        <f t="shared" si="85"/>
        <v>4.1812347304950057</v>
      </c>
      <c r="KT45" s="4">
        <f t="shared" si="86"/>
        <v>1.9512428742310026</v>
      </c>
      <c r="KU45" s="4">
        <f t="shared" si="87"/>
        <v>2.2514340856511565</v>
      </c>
      <c r="KV45" s="1">
        <f t="shared" si="88"/>
        <v>6.1324776047260086</v>
      </c>
      <c r="KW45" s="1">
        <f t="shared" si="89"/>
        <v>1.9298006448438492</v>
      </c>
      <c r="KY45">
        <v>3.8601668017318915</v>
      </c>
      <c r="KZ45">
        <f t="shared" si="172"/>
        <v>6.1324776047260086</v>
      </c>
      <c r="LA45">
        <f t="shared" si="173"/>
        <v>1.6079617608219652</v>
      </c>
      <c r="LB45">
        <v>5.661577975873441</v>
      </c>
      <c r="LC45">
        <v>1.7816154469531806</v>
      </c>
      <c r="LD45">
        <f t="shared" si="174"/>
        <v>0.47089962885256753</v>
      </c>
      <c r="LE45">
        <f t="shared" si="175"/>
        <v>0.17365368613121546</v>
      </c>
      <c r="LI45" s="187">
        <v>0.57659722222222221</v>
      </c>
      <c r="LJ45" s="464">
        <f t="shared" si="90"/>
        <v>45305.576597222222</v>
      </c>
      <c r="LK45" s="144" t="s">
        <v>328</v>
      </c>
      <c r="LL45" s="144">
        <v>6.0000000000000001E-3</v>
      </c>
      <c r="LM45" s="144">
        <v>3.6999999999999998E-2</v>
      </c>
      <c r="LN45" s="144">
        <v>3.6999999999999998E-2</v>
      </c>
      <c r="LO45" s="144">
        <v>80</v>
      </c>
      <c r="LP45" s="144">
        <v>64.966682151344514</v>
      </c>
      <c r="LQ45" s="144">
        <f t="shared" si="176"/>
        <v>1755.8562743606626</v>
      </c>
      <c r="LR45" s="144">
        <f t="shared" si="177"/>
        <v>10.535137646163976</v>
      </c>
      <c r="LS45" s="4">
        <f t="shared" si="91"/>
        <v>1.7096495302985399</v>
      </c>
      <c r="LT45" s="4">
        <f t="shared" si="92"/>
        <v>1.8046300597595701</v>
      </c>
      <c r="LU45" s="1">
        <f t="shared" si="93"/>
        <v>12.244787176462516</v>
      </c>
      <c r="LV45" s="1">
        <f t="shared" si="94"/>
        <v>8.730507586404407</v>
      </c>
      <c r="LX45" s="187">
        <v>0.57659722222222221</v>
      </c>
      <c r="LY45" s="464">
        <f t="shared" si="95"/>
        <v>45305.576597222222</v>
      </c>
      <c r="LZ45" s="144" t="s">
        <v>328</v>
      </c>
      <c r="MA45" s="144">
        <v>6.0000000000000001E-3</v>
      </c>
      <c r="MB45" s="144">
        <v>3.6999999999999998E-2</v>
      </c>
      <c r="MC45" s="144">
        <v>3.6999999999999998E-2</v>
      </c>
      <c r="MD45" s="229">
        <v>80</v>
      </c>
      <c r="ME45" s="144">
        <v>74.122290469746986</v>
      </c>
      <c r="MF45" s="144">
        <f t="shared" si="178"/>
        <v>2003.3051478309997</v>
      </c>
      <c r="MG45" s="144">
        <f t="shared" si="179"/>
        <v>12.019830886985998</v>
      </c>
      <c r="MH45" s="4">
        <f t="shared" si="96"/>
        <v>1.9505865913091314</v>
      </c>
      <c r="MI45" s="4">
        <f t="shared" si="97"/>
        <v>2.0589525130485278</v>
      </c>
      <c r="MJ45" s="1">
        <f t="shared" si="98"/>
        <v>13.970417478295129</v>
      </c>
      <c r="MK45" s="1">
        <f t="shared" si="99"/>
        <v>9.9608783739374704</v>
      </c>
      <c r="MM45">
        <v>11.346417822348918</v>
      </c>
      <c r="MN45">
        <f t="shared" si="180"/>
        <v>13.970417478295129</v>
      </c>
      <c r="MO45">
        <f t="shared" si="181"/>
        <v>8.730507586404407</v>
      </c>
      <c r="MP45">
        <v>13.187722468958173</v>
      </c>
      <c r="MQ45">
        <v>9.402818473150262</v>
      </c>
      <c r="MR45">
        <f t="shared" si="182"/>
        <v>0.78269500933695646</v>
      </c>
      <c r="MS45">
        <f t="shared" si="183"/>
        <v>0.67231088674585493</v>
      </c>
      <c r="MW45" s="188">
        <v>0.59739583333333335</v>
      </c>
      <c r="MX45" s="464">
        <f t="shared" si="100"/>
        <v>45305.597395833334</v>
      </c>
      <c r="MY45" s="145" t="s">
        <v>329</v>
      </c>
      <c r="MZ45" s="145">
        <v>5.0000000000000001E-4</v>
      </c>
      <c r="NA45" s="145">
        <v>0.01</v>
      </c>
      <c r="NB45" s="145">
        <v>0.01</v>
      </c>
      <c r="NC45" s="145">
        <v>20.6</v>
      </c>
      <c r="ND45" s="145">
        <v>15.356805593466959</v>
      </c>
      <c r="NE45" s="145">
        <f t="shared" si="101"/>
        <v>1535.6805593466959</v>
      </c>
      <c r="NF45" s="145">
        <f t="shared" si="184"/>
        <v>0.767840279673348</v>
      </c>
      <c r="NG45" s="4">
        <f t="shared" si="102"/>
        <v>1.3960732357697236</v>
      </c>
      <c r="NH45" s="4">
        <f t="shared" si="103"/>
        <v>1.7063117326074395</v>
      </c>
      <c r="NI45" s="1">
        <f t="shared" si="104"/>
        <v>2.1639135154430718</v>
      </c>
      <c r="NJ45" s="1">
        <f t="shared" si="105"/>
        <v>-0.93847145293409151</v>
      </c>
      <c r="NL45" s="188">
        <v>0.59739583333333335</v>
      </c>
      <c r="NM45" s="464">
        <f t="shared" si="106"/>
        <v>45305.597395833334</v>
      </c>
      <c r="NN45" s="145" t="s">
        <v>329</v>
      </c>
      <c r="NO45" s="145">
        <v>5.0000000000000001E-4</v>
      </c>
      <c r="NP45" s="145">
        <v>0.01</v>
      </c>
      <c r="NQ45" s="145">
        <v>0.01</v>
      </c>
      <c r="NR45" s="145">
        <v>20.6</v>
      </c>
      <c r="NS45" s="145">
        <v>18.069210972335132</v>
      </c>
      <c r="NT45" s="145">
        <f t="shared" si="107"/>
        <v>1806.9210972335131</v>
      </c>
      <c r="NU45" s="145">
        <f t="shared" si="185"/>
        <v>0.90346054861675662</v>
      </c>
      <c r="NV45" s="4">
        <f t="shared" si="108"/>
        <v>1.6426555429395575</v>
      </c>
      <c r="NW45" s="4">
        <f t="shared" si="109"/>
        <v>2.0076901080372367</v>
      </c>
      <c r="NX45" s="1">
        <f t="shared" si="110"/>
        <v>2.5461160915563141</v>
      </c>
      <c r="NY45" s="1">
        <f t="shared" si="111"/>
        <v>-1.1042295594204801</v>
      </c>
      <c r="OA45">
        <v>0.83328750420619591</v>
      </c>
      <c r="OB45">
        <f t="shared" si="186"/>
        <v>2.5461160915563141</v>
      </c>
      <c r="OC45">
        <f t="shared" si="187"/>
        <v>-1.1042295594204801</v>
      </c>
      <c r="OD45">
        <v>2.3483556936720067</v>
      </c>
      <c r="OE45">
        <v>-1.018462505140906</v>
      </c>
      <c r="OF45">
        <f t="shared" si="188"/>
        <v>0.19776039788430744</v>
      </c>
      <c r="OG45">
        <f t="shared" si="189"/>
        <v>8.5767054279574095E-2</v>
      </c>
    </row>
    <row r="46" spans="1:437" ht="15.75" thickBot="1" x14ac:dyDescent="0.3">
      <c r="A46" s="233">
        <v>0.39245370370370369</v>
      </c>
      <c r="B46" s="464">
        <f t="shared" si="0"/>
        <v>45305.392453703702</v>
      </c>
      <c r="C46" s="255" t="s">
        <v>311</v>
      </c>
      <c r="D46" s="234">
        <v>1.0999999999999999E-2</v>
      </c>
      <c r="E46" s="255">
        <v>6.7000000000000004E-2</v>
      </c>
      <c r="F46" s="255">
        <v>6.7000000000000004E-2</v>
      </c>
      <c r="G46" s="252">
        <v>176.3</v>
      </c>
      <c r="H46" s="254">
        <v>172.12098605524426</v>
      </c>
      <c r="I46" s="255">
        <f t="shared" si="1"/>
        <v>2568.9699411230486</v>
      </c>
      <c r="J46" s="255">
        <f t="shared" si="2"/>
        <v>28.258669352353532</v>
      </c>
      <c r="K46" s="4">
        <f t="shared" si="3"/>
        <v>2.5311909714006506</v>
      </c>
      <c r="L46" s="4">
        <f t="shared" si="4"/>
        <v>2.6078937281097616</v>
      </c>
      <c r="M46" s="1">
        <f t="shared" si="5"/>
        <v>30.789860323754183</v>
      </c>
      <c r="N46" s="1">
        <f t="shared" si="6"/>
        <v>25.650775624243771</v>
      </c>
      <c r="P46" s="233">
        <v>0.39245370370370369</v>
      </c>
      <c r="Q46" s="464">
        <f t="shared" si="7"/>
        <v>45305.392453703702</v>
      </c>
      <c r="R46" s="255" t="s">
        <v>311</v>
      </c>
      <c r="S46" s="234">
        <v>1.0999999999999999E-2</v>
      </c>
      <c r="T46" s="255">
        <v>6.7000000000000004E-2</v>
      </c>
      <c r="U46" s="255">
        <v>6.7000000000000004E-2</v>
      </c>
      <c r="V46" s="252">
        <v>176.3</v>
      </c>
      <c r="W46" s="254">
        <v>155.08204339638451</v>
      </c>
      <c r="X46" s="255">
        <f t="shared" si="8"/>
        <v>2314.6573641251416</v>
      </c>
      <c r="Y46" s="255">
        <f t="shared" si="9"/>
        <v>25.461231005376558</v>
      </c>
      <c r="Z46" s="4">
        <f t="shared" si="10"/>
        <v>2.2806182852409482</v>
      </c>
      <c r="AA46" s="4">
        <f t="shared" si="11"/>
        <v>2.3497279302482497</v>
      </c>
      <c r="AB46" s="1">
        <f t="shared" si="12"/>
        <v>27.741849290617505</v>
      </c>
      <c r="AC46" s="1">
        <f t="shared" si="13"/>
        <v>23.111503075128308</v>
      </c>
      <c r="AE46">
        <v>27.199192529703165</v>
      </c>
      <c r="AF46">
        <f t="shared" si="14"/>
        <v>30.789860323754183</v>
      </c>
      <c r="AG46">
        <f t="shared" si="15"/>
        <v>23.111503075128308</v>
      </c>
      <c r="AH46">
        <v>29.635483839181923</v>
      </c>
      <c r="AI46">
        <v>24.689074210846261</v>
      </c>
      <c r="AJ46">
        <f t="shared" si="122"/>
        <v>1.1543764845722606</v>
      </c>
      <c r="AK46">
        <f t="shared" si="123"/>
        <v>1.5775711357179532</v>
      </c>
      <c r="AO46" s="261">
        <v>0.40618055555555554</v>
      </c>
      <c r="AP46" s="464">
        <f t="shared" si="16"/>
        <v>45305.406180555554</v>
      </c>
      <c r="AQ46" s="236" t="s">
        <v>321</v>
      </c>
      <c r="AR46" s="236">
        <v>5.0000000000000001E-3</v>
      </c>
      <c r="AS46" s="236">
        <v>0.06</v>
      </c>
      <c r="AT46" s="236">
        <v>0.06</v>
      </c>
      <c r="AU46" s="241">
        <v>197.2</v>
      </c>
      <c r="AV46" s="241">
        <v>196.35691048199956</v>
      </c>
      <c r="AW46" s="236">
        <f t="shared" si="17"/>
        <v>3272.6151746999926</v>
      </c>
      <c r="AX46" s="236">
        <f t="shared" si="18"/>
        <v>16.363075873499962</v>
      </c>
      <c r="AY46" s="4">
        <f t="shared" si="19"/>
        <v>3.2189657456065501</v>
      </c>
      <c r="AZ46" s="4">
        <f t="shared" si="20"/>
        <v>3.3280832285084676</v>
      </c>
      <c r="BA46" s="1">
        <f t="shared" si="124"/>
        <v>19.582041619106512</v>
      </c>
      <c r="BB46" s="1">
        <f t="shared" si="125"/>
        <v>13.034992644991494</v>
      </c>
      <c r="BD46" s="261">
        <v>0.40618055555555554</v>
      </c>
      <c r="BE46" s="464">
        <f t="shared" si="21"/>
        <v>45305.406180555554</v>
      </c>
      <c r="BF46" s="236" t="s">
        <v>321</v>
      </c>
      <c r="BG46" s="236">
        <v>5.0000000000000001E-3</v>
      </c>
      <c r="BH46" s="236">
        <v>0.06</v>
      </c>
      <c r="BI46" s="236">
        <v>0.06</v>
      </c>
      <c r="BJ46" s="241">
        <v>197.2</v>
      </c>
      <c r="BK46" s="241">
        <v>183.35192301716319</v>
      </c>
      <c r="BL46" s="236">
        <f t="shared" si="22"/>
        <v>3055.8653836193866</v>
      </c>
      <c r="BM46" s="236">
        <f t="shared" si="23"/>
        <v>15.279326918096933</v>
      </c>
      <c r="BN46" s="4">
        <f t="shared" si="24"/>
        <v>3.0057692297895606</v>
      </c>
      <c r="BO46" s="4">
        <f t="shared" si="25"/>
        <v>3.1076597121553089</v>
      </c>
      <c r="BP46" s="1">
        <f t="shared" si="126"/>
        <v>18.285096147886492</v>
      </c>
      <c r="BQ46" s="1">
        <f t="shared" si="127"/>
        <v>12.171667205941624</v>
      </c>
      <c r="BS46">
        <v>15.873381078683687</v>
      </c>
      <c r="BT46">
        <f t="shared" si="128"/>
        <v>19.582041619106512</v>
      </c>
      <c r="BU46">
        <f t="shared" si="129"/>
        <v>12.171667205941624</v>
      </c>
      <c r="BV46">
        <v>18.996013422031297</v>
      </c>
      <c r="BW46">
        <v>12.644896791493785</v>
      </c>
      <c r="BX46">
        <f t="shared" si="130"/>
        <v>0.58602819707521547</v>
      </c>
      <c r="BY46">
        <f t="shared" si="131"/>
        <v>0.47322958555216132</v>
      </c>
      <c r="CC46" s="906">
        <v>0.44451388888888888</v>
      </c>
      <c r="CD46" s="901">
        <f t="shared" si="26"/>
        <v>45305.444513888891</v>
      </c>
      <c r="CE46" s="907" t="s">
        <v>322</v>
      </c>
      <c r="CF46" s="907">
        <v>8.0000000000000002E-3</v>
      </c>
      <c r="CG46" s="907">
        <v>2.8000000000000001E-2</v>
      </c>
      <c r="CH46" s="907">
        <v>2.8000000000000001E-2</v>
      </c>
      <c r="CI46" s="902">
        <v>57</v>
      </c>
      <c r="CJ46" s="902">
        <v>50.374640915055522</v>
      </c>
      <c r="CK46" s="907">
        <f t="shared" si="132"/>
        <v>1799.09431839484</v>
      </c>
      <c r="CL46" s="237">
        <f t="shared" si="133"/>
        <v>14.39275454715872</v>
      </c>
      <c r="CM46" s="4">
        <f t="shared" si="27"/>
        <v>1.7370565832777767</v>
      </c>
      <c r="CN46" s="4">
        <f t="shared" si="28"/>
        <v>1.8657274412983527</v>
      </c>
      <c r="CO46" s="1">
        <f t="shared" si="29"/>
        <v>16.129811130436497</v>
      </c>
      <c r="CP46" s="1">
        <f t="shared" si="30"/>
        <v>12.527027105860368</v>
      </c>
      <c r="CR46" s="906">
        <v>0.44451388888888888</v>
      </c>
      <c r="CS46" s="901">
        <f t="shared" si="31"/>
        <v>45305.444513888891</v>
      </c>
      <c r="CT46" s="907" t="s">
        <v>322</v>
      </c>
      <c r="CU46" s="907">
        <v>8.0000000000000002E-3</v>
      </c>
      <c r="CV46" s="907">
        <v>2.8000000000000001E-2</v>
      </c>
      <c r="CW46" s="907">
        <v>2.8000000000000001E-2</v>
      </c>
      <c r="CX46" s="902">
        <v>57</v>
      </c>
      <c r="CY46" s="902">
        <v>40.51557001076057</v>
      </c>
      <c r="CZ46" s="907">
        <f t="shared" si="134"/>
        <v>1446.9846432414488</v>
      </c>
      <c r="DA46" s="237">
        <f t="shared" si="135"/>
        <v>11.575877145931591</v>
      </c>
      <c r="DB46" s="4">
        <f t="shared" si="32"/>
        <v>1.3970886210607094</v>
      </c>
      <c r="DC46" s="4">
        <f t="shared" si="33"/>
        <v>1.5005766670652063</v>
      </c>
      <c r="DD46" s="1">
        <f t="shared" si="34"/>
        <v>12.972965766992299</v>
      </c>
      <c r="DE46" s="1">
        <f t="shared" si="35"/>
        <v>10.075300478866385</v>
      </c>
      <c r="DG46">
        <v>13.006349735055911</v>
      </c>
      <c r="DH46">
        <f t="shared" si="136"/>
        <v>16.129811130436497</v>
      </c>
      <c r="DI46">
        <f t="shared" si="137"/>
        <v>10.075300478866385</v>
      </c>
      <c r="DJ46">
        <v>14.576081599631625</v>
      </c>
      <c r="DK46">
        <v>11.320341436067181</v>
      </c>
      <c r="DL46">
        <f t="shared" si="138"/>
        <v>1.5537295308048726</v>
      </c>
      <c r="DM46">
        <f t="shared" si="139"/>
        <v>1.2450409572007963</v>
      </c>
      <c r="DQ46" s="910">
        <v>0.46042824074074074</v>
      </c>
      <c r="DR46" s="904">
        <f t="shared" si="36"/>
        <v>45305.460428240738</v>
      </c>
      <c r="DS46" s="911" t="s">
        <v>323</v>
      </c>
      <c r="DT46" s="911">
        <v>7.0000000000000001E-3</v>
      </c>
      <c r="DU46" s="911">
        <v>4.1000000000000002E-2</v>
      </c>
      <c r="DV46" s="911">
        <v>4.1000000000000002E-2</v>
      </c>
      <c r="DW46" s="905">
        <v>61</v>
      </c>
      <c r="DX46" s="905">
        <v>60.37635008537513</v>
      </c>
      <c r="DY46" s="911">
        <f t="shared" si="140"/>
        <v>1472.5939045213445</v>
      </c>
      <c r="DZ46" s="248">
        <f t="shared" si="141"/>
        <v>10.308157331649412</v>
      </c>
      <c r="EA46" s="4">
        <f t="shared" si="37"/>
        <v>1.4375321448898839</v>
      </c>
      <c r="EB46" s="4">
        <f t="shared" si="38"/>
        <v>1.5094087521343782</v>
      </c>
      <c r="EC46" s="1">
        <f t="shared" si="39"/>
        <v>11.745689476539296</v>
      </c>
      <c r="ED46" s="1">
        <f t="shared" si="40"/>
        <v>8.7987485795150331</v>
      </c>
      <c r="EF46" s="910">
        <v>0.46042824074074074</v>
      </c>
      <c r="EG46" s="904">
        <f t="shared" si="41"/>
        <v>45305.460428240738</v>
      </c>
      <c r="EH46" s="911" t="s">
        <v>323</v>
      </c>
      <c r="EI46" s="911">
        <v>7.0000000000000001E-3</v>
      </c>
      <c r="EJ46" s="911">
        <v>4.1000000000000002E-2</v>
      </c>
      <c r="EK46" s="911">
        <v>4.1000000000000002E-2</v>
      </c>
      <c r="EL46" s="905">
        <v>61</v>
      </c>
      <c r="EM46" s="905">
        <v>60.248988776303406</v>
      </c>
      <c r="EN46" s="911">
        <f t="shared" si="142"/>
        <v>1469.4875311293513</v>
      </c>
      <c r="EO46" s="248">
        <f t="shared" si="143"/>
        <v>10.28641271790546</v>
      </c>
      <c r="EP46" s="4">
        <f t="shared" si="42"/>
        <v>1.4344997327691287</v>
      </c>
      <c r="EQ46" s="4">
        <f t="shared" si="43"/>
        <v>1.5062247194075851</v>
      </c>
      <c r="ER46" s="1">
        <f t="shared" si="44"/>
        <v>11.720912450674589</v>
      </c>
      <c r="ES46" s="1">
        <f t="shared" si="45"/>
        <v>8.7801879984978743</v>
      </c>
      <c r="EU46">
        <v>10.413047947116564</v>
      </c>
      <c r="EV46">
        <f t="shared" si="144"/>
        <v>11.745689476539296</v>
      </c>
      <c r="EW46">
        <f t="shared" si="145"/>
        <v>8.7801879984978743</v>
      </c>
      <c r="EX46">
        <v>11.865207694843704</v>
      </c>
      <c r="EY46">
        <v>8.8882802120030675</v>
      </c>
      <c r="EZ46">
        <f t="shared" si="146"/>
        <v>-0.11951821830440856</v>
      </c>
      <c r="FA46">
        <f t="shared" si="147"/>
        <v>0.10809221350519316</v>
      </c>
      <c r="JU46" s="281">
        <v>0.58012731481481483</v>
      </c>
      <c r="JV46" s="464">
        <f t="shared" si="76"/>
        <v>45305.580127314817</v>
      </c>
      <c r="JW46" s="282" t="s">
        <v>327</v>
      </c>
      <c r="JX46" s="282">
        <v>1E-3</v>
      </c>
      <c r="JY46" s="282">
        <v>1.4E-2</v>
      </c>
      <c r="JZ46" s="282">
        <v>1.4E-2</v>
      </c>
      <c r="KA46" s="282">
        <v>33.4</v>
      </c>
      <c r="KB46" s="282">
        <v>24.387420039133133</v>
      </c>
      <c r="KC46" s="282">
        <f t="shared" si="77"/>
        <v>1741.9585742237953</v>
      </c>
      <c r="KD46" s="282">
        <f t="shared" si="78"/>
        <v>1.7419585742237953</v>
      </c>
      <c r="KE46" s="4">
        <f t="shared" si="79"/>
        <v>1.6258280026088756</v>
      </c>
      <c r="KF46" s="4">
        <f t="shared" si="80"/>
        <v>1.8759553876256254</v>
      </c>
      <c r="KG46" s="1">
        <f t="shared" si="81"/>
        <v>3.3677865768326711</v>
      </c>
      <c r="KH46" s="1">
        <f t="shared" si="82"/>
        <v>-0.13399681340183012</v>
      </c>
      <c r="KJ46" s="281">
        <v>0.58012731481481483</v>
      </c>
      <c r="KK46" s="464">
        <f t="shared" si="83"/>
        <v>45305.580127314817</v>
      </c>
      <c r="KL46" s="282" t="s">
        <v>327</v>
      </c>
      <c r="KM46" s="282">
        <v>1E-3</v>
      </c>
      <c r="KN46" s="282">
        <v>1.4E-2</v>
      </c>
      <c r="KO46" s="282">
        <v>1.4E-2</v>
      </c>
      <c r="KP46" s="282">
        <v>33.4</v>
      </c>
      <c r="KQ46" s="282">
        <v>29.268643113465039</v>
      </c>
      <c r="KR46" s="282">
        <f t="shared" si="84"/>
        <v>2090.6173652475027</v>
      </c>
      <c r="KS46" s="282">
        <f t="shared" si="85"/>
        <v>2.0906173652475029</v>
      </c>
      <c r="KT46" s="4">
        <f t="shared" si="86"/>
        <v>1.9512428742310026</v>
      </c>
      <c r="KU46" s="4">
        <f t="shared" si="87"/>
        <v>2.2514340856511565</v>
      </c>
      <c r="KV46" s="1">
        <f t="shared" si="88"/>
        <v>4.0418602394785053</v>
      </c>
      <c r="KW46" s="1">
        <f t="shared" si="89"/>
        <v>-0.16081672040365369</v>
      </c>
      <c r="KY46">
        <v>1.9300834008659458</v>
      </c>
      <c r="KZ46">
        <f t="shared" si="172"/>
        <v>4.0418602394785053</v>
      </c>
      <c r="LA46">
        <f t="shared" si="173"/>
        <v>-0.16081672040365369</v>
      </c>
      <c r="LB46">
        <v>3.7314945750074955</v>
      </c>
      <c r="LC46">
        <v>-0.14846795391276513</v>
      </c>
      <c r="LD46">
        <f t="shared" si="174"/>
        <v>0.31036566447100977</v>
      </c>
      <c r="LE46">
        <f t="shared" si="175"/>
        <v>1.2348766490888563E-2</v>
      </c>
      <c r="LI46" s="187">
        <v>0.58012731481481483</v>
      </c>
      <c r="LJ46" s="464">
        <f t="shared" si="90"/>
        <v>45305.580127314817</v>
      </c>
      <c r="LK46" s="144" t="s">
        <v>328</v>
      </c>
      <c r="LL46" s="144">
        <v>5.0000000000000001E-3</v>
      </c>
      <c r="LM46" s="144">
        <v>3.6999999999999998E-2</v>
      </c>
      <c r="LN46" s="144">
        <v>3.6999999999999998E-2</v>
      </c>
      <c r="LO46" s="144">
        <v>80</v>
      </c>
      <c r="LP46" s="144">
        <v>64.966682151344514</v>
      </c>
      <c r="LQ46" s="144">
        <f t="shared" si="176"/>
        <v>1755.8562743606626</v>
      </c>
      <c r="LR46" s="144">
        <f t="shared" si="177"/>
        <v>8.7792813718033127</v>
      </c>
      <c r="LS46" s="4">
        <f t="shared" si="91"/>
        <v>1.7096495302985399</v>
      </c>
      <c r="LT46" s="4">
        <f t="shared" si="92"/>
        <v>1.8046300597595701</v>
      </c>
      <c r="LU46" s="1">
        <f t="shared" si="93"/>
        <v>10.488930902101853</v>
      </c>
      <c r="LV46" s="1">
        <f t="shared" si="94"/>
        <v>6.9746513120437426</v>
      </c>
      <c r="LX46" s="187">
        <v>0.58012731481481483</v>
      </c>
      <c r="LY46" s="464">
        <f t="shared" si="95"/>
        <v>45305.580127314817</v>
      </c>
      <c r="LZ46" s="144" t="s">
        <v>328</v>
      </c>
      <c r="MA46" s="144">
        <v>5.0000000000000001E-3</v>
      </c>
      <c r="MB46" s="144">
        <v>3.6999999999999998E-2</v>
      </c>
      <c r="MC46" s="144">
        <v>3.6999999999999998E-2</v>
      </c>
      <c r="MD46" s="229">
        <v>80</v>
      </c>
      <c r="ME46" s="144">
        <v>74.122290469746986</v>
      </c>
      <c r="MF46" s="144">
        <f t="shared" si="178"/>
        <v>2003.3051478309997</v>
      </c>
      <c r="MG46" s="144">
        <f t="shared" si="179"/>
        <v>10.016525739154998</v>
      </c>
      <c r="MH46" s="4">
        <f t="shared" si="96"/>
        <v>1.9505865913091314</v>
      </c>
      <c r="MI46" s="4">
        <f t="shared" si="97"/>
        <v>2.0589525130485278</v>
      </c>
      <c r="MJ46" s="1">
        <f t="shared" si="98"/>
        <v>11.967112330464129</v>
      </c>
      <c r="MK46" s="1">
        <f t="shared" si="99"/>
        <v>7.9575732261064704</v>
      </c>
      <c r="MM46">
        <v>9.4553481852907666</v>
      </c>
      <c r="MN46">
        <f t="shared" si="180"/>
        <v>11.967112330464129</v>
      </c>
      <c r="MO46">
        <f t="shared" si="181"/>
        <v>6.9746513120437426</v>
      </c>
      <c r="MP46">
        <v>11.296652831900021</v>
      </c>
      <c r="MQ46">
        <v>7.5117488360921092</v>
      </c>
      <c r="MR46">
        <f t="shared" si="182"/>
        <v>0.67045949856410836</v>
      </c>
      <c r="MS46">
        <f t="shared" si="183"/>
        <v>0.53709752404836664</v>
      </c>
      <c r="MW46" s="188">
        <v>0.60096064814814809</v>
      </c>
      <c r="MX46" s="464">
        <f t="shared" si="100"/>
        <v>45305.600960648146</v>
      </c>
      <c r="MY46" s="145" t="s">
        <v>329</v>
      </c>
      <c r="MZ46" s="145">
        <v>5.0000000000000001E-4</v>
      </c>
      <c r="NA46" s="145">
        <v>0.01</v>
      </c>
      <c r="NB46" s="145">
        <v>0.01</v>
      </c>
      <c r="NC46" s="145">
        <v>20.6</v>
      </c>
      <c r="ND46" s="145">
        <v>15.356805593466959</v>
      </c>
      <c r="NE46" s="145">
        <f t="shared" si="101"/>
        <v>1535.6805593466959</v>
      </c>
      <c r="NF46" s="145">
        <f t="shared" si="184"/>
        <v>0.767840279673348</v>
      </c>
      <c r="NG46" s="4">
        <f t="shared" si="102"/>
        <v>1.3960732357697236</v>
      </c>
      <c r="NH46" s="4">
        <f t="shared" si="103"/>
        <v>1.7063117326074395</v>
      </c>
      <c r="NI46" s="1">
        <f t="shared" si="104"/>
        <v>2.1639135154430718</v>
      </c>
      <c r="NJ46" s="1">
        <f t="shared" si="105"/>
        <v>-0.93847145293409151</v>
      </c>
      <c r="NL46" s="188">
        <v>0.60096064814814809</v>
      </c>
      <c r="NM46" s="464">
        <f t="shared" si="106"/>
        <v>45305.600960648146</v>
      </c>
      <c r="NN46" s="145" t="s">
        <v>329</v>
      </c>
      <c r="NO46" s="145">
        <v>5.0000000000000001E-4</v>
      </c>
      <c r="NP46" s="145">
        <v>0.01</v>
      </c>
      <c r="NQ46" s="145">
        <v>0.01</v>
      </c>
      <c r="NR46" s="145">
        <v>20.6</v>
      </c>
      <c r="NS46" s="145">
        <v>18.069210972335132</v>
      </c>
      <c r="NT46" s="145">
        <f t="shared" si="107"/>
        <v>1806.9210972335131</v>
      </c>
      <c r="NU46" s="145">
        <f t="shared" si="185"/>
        <v>0.90346054861675662</v>
      </c>
      <c r="NV46" s="4">
        <f t="shared" si="108"/>
        <v>1.6426555429395575</v>
      </c>
      <c r="NW46" s="4">
        <f t="shared" si="109"/>
        <v>2.0076901080372367</v>
      </c>
      <c r="NX46" s="1">
        <f t="shared" si="110"/>
        <v>2.5461160915563141</v>
      </c>
      <c r="NY46" s="1">
        <f t="shared" si="111"/>
        <v>-1.1042295594204801</v>
      </c>
      <c r="OA46">
        <v>0.83328750420619591</v>
      </c>
      <c r="OB46">
        <f t="shared" si="186"/>
        <v>2.5461160915563141</v>
      </c>
      <c r="OC46">
        <f t="shared" si="187"/>
        <v>-1.1042295594204801</v>
      </c>
      <c r="OD46">
        <v>2.3483556936720067</v>
      </c>
      <c r="OE46">
        <v>-1.018462505140906</v>
      </c>
      <c r="OF46">
        <f t="shared" si="188"/>
        <v>0.19776039788430744</v>
      </c>
      <c r="OG46">
        <f t="shared" si="189"/>
        <v>8.5767054279574095E-2</v>
      </c>
    </row>
    <row r="47" spans="1:437" x14ac:dyDescent="0.25">
      <c r="A47" s="233">
        <v>0.3959375</v>
      </c>
      <c r="B47" s="464">
        <f t="shared" si="0"/>
        <v>45305.395937499998</v>
      </c>
      <c r="C47" s="255" t="s">
        <v>311</v>
      </c>
      <c r="D47" s="234">
        <v>1.6E-2</v>
      </c>
      <c r="E47" s="255">
        <v>6.7000000000000004E-2</v>
      </c>
      <c r="F47" s="255">
        <v>6.7000000000000004E-2</v>
      </c>
      <c r="G47" s="252">
        <v>176.3</v>
      </c>
      <c r="H47" s="254">
        <v>172.12098605524426</v>
      </c>
      <c r="I47" s="255">
        <f t="shared" si="1"/>
        <v>2568.9699411230486</v>
      </c>
      <c r="J47" s="255">
        <f t="shared" si="2"/>
        <v>41.103519057968775</v>
      </c>
      <c r="K47" s="4">
        <f t="shared" si="3"/>
        <v>2.5311909714006506</v>
      </c>
      <c r="L47" s="4">
        <f t="shared" si="4"/>
        <v>2.6078937281097616</v>
      </c>
      <c r="M47" s="1">
        <f t="shared" si="5"/>
        <v>43.634710029369423</v>
      </c>
      <c r="N47" s="1">
        <f t="shared" si="6"/>
        <v>38.49562532985901</v>
      </c>
      <c r="P47" s="233">
        <v>0.3959375</v>
      </c>
      <c r="Q47" s="464">
        <f t="shared" si="7"/>
        <v>45305.395937499998</v>
      </c>
      <c r="R47" s="255" t="s">
        <v>311</v>
      </c>
      <c r="S47" s="234">
        <v>1.6E-2</v>
      </c>
      <c r="T47" s="255">
        <v>6.7000000000000004E-2</v>
      </c>
      <c r="U47" s="255">
        <v>6.7000000000000004E-2</v>
      </c>
      <c r="V47" s="252">
        <v>176.3</v>
      </c>
      <c r="W47" s="254">
        <v>155.08204339638451</v>
      </c>
      <c r="X47" s="255">
        <f t="shared" si="8"/>
        <v>2314.6573641251416</v>
      </c>
      <c r="Y47" s="255">
        <f t="shared" si="9"/>
        <v>37.034517826002265</v>
      </c>
      <c r="Z47" s="4">
        <f t="shared" si="10"/>
        <v>2.2806182852409482</v>
      </c>
      <c r="AA47" s="4">
        <f t="shared" si="11"/>
        <v>2.3497279302482497</v>
      </c>
      <c r="AB47" s="1">
        <f t="shared" si="12"/>
        <v>39.315136111243213</v>
      </c>
      <c r="AC47" s="1">
        <f t="shared" si="13"/>
        <v>34.684789895754015</v>
      </c>
      <c r="AE47">
        <v>39.562461861386424</v>
      </c>
      <c r="AF47">
        <f t="shared" si="14"/>
        <v>43.634710029369423</v>
      </c>
      <c r="AG47">
        <f t="shared" si="15"/>
        <v>34.684789895754015</v>
      </c>
      <c r="AH47">
        <v>41.998753170865186</v>
      </c>
      <c r="AI47">
        <v>37.05234354252952</v>
      </c>
      <c r="AJ47">
        <f t="shared" si="122"/>
        <v>1.6359568585042368</v>
      </c>
      <c r="AK47">
        <f t="shared" si="123"/>
        <v>2.3675536467755052</v>
      </c>
      <c r="AO47" s="261">
        <v>0.40972222222222227</v>
      </c>
      <c r="AP47" s="464">
        <f t="shared" si="16"/>
        <v>45305.409722222219</v>
      </c>
      <c r="AQ47" s="236" t="s">
        <v>321</v>
      </c>
      <c r="AR47" s="236">
        <v>3.0000000000000001E-3</v>
      </c>
      <c r="AS47" s="236">
        <v>0.06</v>
      </c>
      <c r="AT47" s="236">
        <v>0.06</v>
      </c>
      <c r="AU47" s="241">
        <v>197.2</v>
      </c>
      <c r="AV47" s="241">
        <v>196.35691048199956</v>
      </c>
      <c r="AW47" s="236">
        <f t="shared" si="17"/>
        <v>3272.6151746999926</v>
      </c>
      <c r="AX47" s="236">
        <f t="shared" si="18"/>
        <v>9.8178455240999778</v>
      </c>
      <c r="AY47" s="4">
        <f t="shared" si="19"/>
        <v>3.2189657456065501</v>
      </c>
      <c r="AZ47" s="4">
        <f t="shared" si="20"/>
        <v>3.3280832285084676</v>
      </c>
      <c r="BA47" s="1">
        <f t="shared" si="124"/>
        <v>13.036811269706527</v>
      </c>
      <c r="BB47" s="1">
        <f t="shared" si="125"/>
        <v>6.4897622955915102</v>
      </c>
      <c r="BD47" s="261">
        <v>0.40972222222222227</v>
      </c>
      <c r="BE47" s="464">
        <f t="shared" si="21"/>
        <v>45305.409722222219</v>
      </c>
      <c r="BF47" s="236" t="s">
        <v>321</v>
      </c>
      <c r="BG47" s="236">
        <v>3.0000000000000001E-3</v>
      </c>
      <c r="BH47" s="236">
        <v>0.06</v>
      </c>
      <c r="BI47" s="236">
        <v>0.06</v>
      </c>
      <c r="BJ47" s="241">
        <v>197.2</v>
      </c>
      <c r="BK47" s="241">
        <v>183.35192301716319</v>
      </c>
      <c r="BL47" s="236">
        <f t="shared" si="22"/>
        <v>3055.8653836193866</v>
      </c>
      <c r="BM47" s="236">
        <f t="shared" si="23"/>
        <v>9.1675961508581594</v>
      </c>
      <c r="BN47" s="4">
        <f t="shared" si="24"/>
        <v>3.0057692297895606</v>
      </c>
      <c r="BO47" s="4">
        <f t="shared" si="25"/>
        <v>3.1076597121553089</v>
      </c>
      <c r="BP47" s="1">
        <f t="shared" si="126"/>
        <v>12.17336538064772</v>
      </c>
      <c r="BQ47" s="1">
        <f t="shared" si="127"/>
        <v>6.0599364387028505</v>
      </c>
      <c r="BS47">
        <v>9.524028647210212</v>
      </c>
      <c r="BT47">
        <f t="shared" si="128"/>
        <v>13.036811269706527</v>
      </c>
      <c r="BU47">
        <f t="shared" si="129"/>
        <v>6.0599364387028505</v>
      </c>
      <c r="BV47">
        <v>12.646660990557823</v>
      </c>
      <c r="BW47">
        <v>6.2955443600203091</v>
      </c>
      <c r="BX47">
        <f t="shared" si="130"/>
        <v>0.39015027914870437</v>
      </c>
      <c r="BY47">
        <f t="shared" si="131"/>
        <v>0.23560792131745867</v>
      </c>
      <c r="CC47" s="906">
        <v>0.44793981481481482</v>
      </c>
      <c r="CD47" s="901">
        <f t="shared" si="26"/>
        <v>45305.447939814818</v>
      </c>
      <c r="CE47" s="907" t="s">
        <v>322</v>
      </c>
      <c r="CF47" s="907">
        <v>6.0000000000000001E-3</v>
      </c>
      <c r="CG47" s="907">
        <v>2.4E-2</v>
      </c>
      <c r="CH47" s="907">
        <v>2.4E-2</v>
      </c>
      <c r="CI47" s="902">
        <v>57</v>
      </c>
      <c r="CJ47" s="902">
        <v>50.374640915055522</v>
      </c>
      <c r="CK47" s="907">
        <f t="shared" si="132"/>
        <v>2098.9433714606466</v>
      </c>
      <c r="CL47" s="237">
        <f t="shared" si="133"/>
        <v>12.593660228763881</v>
      </c>
      <c r="CM47" s="4">
        <f t="shared" si="27"/>
        <v>2.014985636602221</v>
      </c>
      <c r="CN47" s="4">
        <f t="shared" si="28"/>
        <v>2.1902017789154575</v>
      </c>
      <c r="CO47" s="1">
        <f t="shared" si="29"/>
        <v>14.608645865366102</v>
      </c>
      <c r="CP47" s="1">
        <f t="shared" si="30"/>
        <v>10.403458449848422</v>
      </c>
      <c r="CR47" s="906">
        <v>0.44793981481481482</v>
      </c>
      <c r="CS47" s="901">
        <f t="shared" si="31"/>
        <v>45305.447939814818</v>
      </c>
      <c r="CT47" s="907" t="s">
        <v>322</v>
      </c>
      <c r="CU47" s="907">
        <v>6.0000000000000001E-3</v>
      </c>
      <c r="CV47" s="907">
        <v>2.4E-2</v>
      </c>
      <c r="CW47" s="907">
        <v>2.4E-2</v>
      </c>
      <c r="CX47" s="902">
        <v>57</v>
      </c>
      <c r="CY47" s="902">
        <v>40.51557001076057</v>
      </c>
      <c r="CZ47" s="907">
        <f t="shared" si="134"/>
        <v>1688.1487504483571</v>
      </c>
      <c r="DA47" s="237">
        <f t="shared" si="135"/>
        <v>10.128892502690142</v>
      </c>
      <c r="DB47" s="4">
        <f t="shared" si="32"/>
        <v>1.6206228004304228</v>
      </c>
      <c r="DC47" s="4">
        <f t="shared" si="33"/>
        <v>1.7615465222069813</v>
      </c>
      <c r="DD47" s="1">
        <f t="shared" si="34"/>
        <v>11.749515303120566</v>
      </c>
      <c r="DE47" s="1">
        <f t="shared" si="35"/>
        <v>8.3673459804831616</v>
      </c>
      <c r="DG47">
        <v>11.380556018173923</v>
      </c>
      <c r="DH47">
        <f t="shared" si="136"/>
        <v>14.608645865366102</v>
      </c>
      <c r="DI47">
        <f t="shared" si="137"/>
        <v>8.3673459804831616</v>
      </c>
      <c r="DJ47">
        <v>13.201444981081751</v>
      </c>
      <c r="DK47">
        <v>9.4013288845784579</v>
      </c>
      <c r="DL47">
        <f t="shared" si="138"/>
        <v>1.4072008842843502</v>
      </c>
      <c r="DM47">
        <f t="shared" si="139"/>
        <v>1.0339829040952964</v>
      </c>
      <c r="JU47" s="281">
        <v>0.58336805555555549</v>
      </c>
      <c r="JV47" s="464">
        <f t="shared" si="76"/>
        <v>45305.583368055559</v>
      </c>
      <c r="JW47" s="282" t="s">
        <v>327</v>
      </c>
      <c r="JX47" s="282">
        <v>2E-3</v>
      </c>
      <c r="JY47" s="282">
        <v>1.4E-2</v>
      </c>
      <c r="JZ47" s="282">
        <v>1.4E-2</v>
      </c>
      <c r="KA47" s="282">
        <v>33.4</v>
      </c>
      <c r="KB47" s="282">
        <v>24.387420039133133</v>
      </c>
      <c r="KC47" s="282">
        <f t="shared" si="77"/>
        <v>1741.9585742237953</v>
      </c>
      <c r="KD47" s="282">
        <f t="shared" si="78"/>
        <v>3.4839171484475906</v>
      </c>
      <c r="KE47" s="4">
        <f t="shared" si="79"/>
        <v>1.6258280026088756</v>
      </c>
      <c r="KF47" s="4">
        <f t="shared" si="80"/>
        <v>1.8759553876256254</v>
      </c>
      <c r="KG47" s="1">
        <f t="shared" si="81"/>
        <v>5.1097451510564662</v>
      </c>
      <c r="KH47" s="1">
        <f t="shared" si="82"/>
        <v>1.6079617608219652</v>
      </c>
      <c r="KJ47" s="281">
        <v>0.58336805555555549</v>
      </c>
      <c r="KK47" s="464">
        <f t="shared" si="83"/>
        <v>45305.583368055559</v>
      </c>
      <c r="KL47" s="282" t="s">
        <v>327</v>
      </c>
      <c r="KM47" s="282">
        <v>2E-3</v>
      </c>
      <c r="KN47" s="282">
        <v>1.4E-2</v>
      </c>
      <c r="KO47" s="282">
        <v>1.4E-2</v>
      </c>
      <c r="KP47" s="282">
        <v>33.4</v>
      </c>
      <c r="KQ47" s="282">
        <v>29.268643113465039</v>
      </c>
      <c r="KR47" s="282">
        <f t="shared" si="84"/>
        <v>2090.6173652475027</v>
      </c>
      <c r="KS47" s="282">
        <f t="shared" si="85"/>
        <v>4.1812347304950057</v>
      </c>
      <c r="KT47" s="4">
        <f t="shared" si="86"/>
        <v>1.9512428742310026</v>
      </c>
      <c r="KU47" s="4">
        <f t="shared" si="87"/>
        <v>2.2514340856511565</v>
      </c>
      <c r="KV47" s="1">
        <f t="shared" si="88"/>
        <v>6.1324776047260086</v>
      </c>
      <c r="KW47" s="1">
        <f t="shared" si="89"/>
        <v>1.9298006448438492</v>
      </c>
      <c r="KY47">
        <v>3.8601668017318915</v>
      </c>
      <c r="KZ47">
        <f t="shared" si="172"/>
        <v>6.1324776047260086</v>
      </c>
      <c r="LA47">
        <f t="shared" si="173"/>
        <v>1.6079617608219652</v>
      </c>
      <c r="LB47">
        <v>5.661577975873441</v>
      </c>
      <c r="LC47">
        <v>1.7816154469531806</v>
      </c>
      <c r="LD47">
        <f t="shared" si="174"/>
        <v>0.47089962885256753</v>
      </c>
      <c r="LE47">
        <f t="shared" si="175"/>
        <v>0.17365368613121546</v>
      </c>
      <c r="LI47" s="187">
        <v>0.58336805555555549</v>
      </c>
      <c r="LJ47" s="464">
        <f t="shared" si="90"/>
        <v>45305.583368055559</v>
      </c>
      <c r="LK47" s="144" t="s">
        <v>328</v>
      </c>
      <c r="LL47" s="144">
        <v>5.0000000000000001E-3</v>
      </c>
      <c r="LM47" s="144">
        <v>3.6999999999999998E-2</v>
      </c>
      <c r="LN47" s="144">
        <v>3.6999999999999998E-2</v>
      </c>
      <c r="LO47" s="144">
        <v>80</v>
      </c>
      <c r="LP47" s="144">
        <v>64.966682151344514</v>
      </c>
      <c r="LQ47" s="144">
        <f t="shared" si="176"/>
        <v>1755.8562743606626</v>
      </c>
      <c r="LR47" s="144">
        <f t="shared" si="177"/>
        <v>8.7792813718033127</v>
      </c>
      <c r="LS47" s="4">
        <f t="shared" si="91"/>
        <v>1.7096495302985399</v>
      </c>
      <c r="LT47" s="4">
        <f t="shared" si="92"/>
        <v>1.8046300597595701</v>
      </c>
      <c r="LU47" s="1">
        <f t="shared" si="93"/>
        <v>10.488930902101853</v>
      </c>
      <c r="LV47" s="1">
        <f t="shared" si="94"/>
        <v>6.9746513120437426</v>
      </c>
      <c r="LX47" s="187">
        <v>0.58336805555555549</v>
      </c>
      <c r="LY47" s="464">
        <f t="shared" si="95"/>
        <v>45305.583368055559</v>
      </c>
      <c r="LZ47" s="144" t="s">
        <v>328</v>
      </c>
      <c r="MA47" s="144">
        <v>5.0000000000000001E-3</v>
      </c>
      <c r="MB47" s="144">
        <v>3.6999999999999998E-2</v>
      </c>
      <c r="MC47" s="144">
        <v>3.6999999999999998E-2</v>
      </c>
      <c r="MD47" s="229">
        <v>80</v>
      </c>
      <c r="ME47" s="144">
        <v>74.122290469746986</v>
      </c>
      <c r="MF47" s="144">
        <f t="shared" si="178"/>
        <v>2003.3051478309997</v>
      </c>
      <c r="MG47" s="144">
        <f t="shared" si="179"/>
        <v>10.016525739154998</v>
      </c>
      <c r="MH47" s="4">
        <f t="shared" si="96"/>
        <v>1.9505865913091314</v>
      </c>
      <c r="MI47" s="4">
        <f t="shared" si="97"/>
        <v>2.0589525130485278</v>
      </c>
      <c r="MJ47" s="1">
        <f t="shared" si="98"/>
        <v>11.967112330464129</v>
      </c>
      <c r="MK47" s="1">
        <f t="shared" si="99"/>
        <v>7.9575732261064704</v>
      </c>
      <c r="MM47">
        <v>9.4553481852907666</v>
      </c>
      <c r="MN47">
        <f t="shared" si="180"/>
        <v>11.967112330464129</v>
      </c>
      <c r="MO47">
        <f t="shared" si="181"/>
        <v>6.9746513120437426</v>
      </c>
      <c r="MP47">
        <v>11.296652831900021</v>
      </c>
      <c r="MQ47">
        <v>7.5117488360921092</v>
      </c>
      <c r="MR47">
        <f t="shared" si="182"/>
        <v>0.67045949856410836</v>
      </c>
      <c r="MS47">
        <f t="shared" si="183"/>
        <v>0.53709752404836664</v>
      </c>
      <c r="MW47" s="188">
        <v>0.60445601851851849</v>
      </c>
      <c r="MX47" s="464">
        <f t="shared" si="100"/>
        <v>45305.604456018518</v>
      </c>
      <c r="MY47" s="145" t="s">
        <v>329</v>
      </c>
      <c r="MZ47" s="145">
        <v>1E-3</v>
      </c>
      <c r="NA47" s="145">
        <v>0.01</v>
      </c>
      <c r="NB47" s="145">
        <v>0.01</v>
      </c>
      <c r="NC47" s="145">
        <v>20.6</v>
      </c>
      <c r="ND47" s="145">
        <v>15.356805593466959</v>
      </c>
      <c r="NE47" s="145">
        <f t="shared" si="101"/>
        <v>1535.6805593466959</v>
      </c>
      <c r="NF47" s="145">
        <f t="shared" si="184"/>
        <v>1.535680559346696</v>
      </c>
      <c r="NG47" s="4">
        <f t="shared" si="102"/>
        <v>1.3960732357697236</v>
      </c>
      <c r="NH47" s="4">
        <f t="shared" si="103"/>
        <v>1.7063117326074395</v>
      </c>
      <c r="NI47" s="1">
        <f t="shared" si="104"/>
        <v>2.9317537951164194</v>
      </c>
      <c r="NJ47" s="1">
        <f t="shared" si="105"/>
        <v>-0.17063117326074351</v>
      </c>
      <c r="NL47" s="188">
        <v>0.60445601851851849</v>
      </c>
      <c r="NM47" s="464">
        <f t="shared" si="106"/>
        <v>45305.604456018518</v>
      </c>
      <c r="NN47" s="145" t="s">
        <v>329</v>
      </c>
      <c r="NO47" s="145">
        <v>1E-3</v>
      </c>
      <c r="NP47" s="145">
        <v>0.01</v>
      </c>
      <c r="NQ47" s="145">
        <v>0.01</v>
      </c>
      <c r="NR47" s="145">
        <v>20.6</v>
      </c>
      <c r="NS47" s="145">
        <v>18.069210972335132</v>
      </c>
      <c r="NT47" s="145">
        <f t="shared" si="107"/>
        <v>1806.9210972335131</v>
      </c>
      <c r="NU47" s="145">
        <f t="shared" si="185"/>
        <v>1.8069210972335132</v>
      </c>
      <c r="NV47" s="4">
        <f t="shared" si="108"/>
        <v>1.6426555429395575</v>
      </c>
      <c r="NW47" s="4">
        <f t="shared" si="109"/>
        <v>2.0076901080372367</v>
      </c>
      <c r="NX47" s="1">
        <f t="shared" si="110"/>
        <v>3.4495766401730705</v>
      </c>
      <c r="NY47" s="1">
        <f t="shared" si="111"/>
        <v>-0.20076901080372345</v>
      </c>
      <c r="OA47">
        <v>1.6665750084123918</v>
      </c>
      <c r="OB47">
        <f t="shared" si="186"/>
        <v>3.4495766401730705</v>
      </c>
      <c r="OC47">
        <f t="shared" si="187"/>
        <v>-0.20076901080372345</v>
      </c>
      <c r="OD47">
        <v>3.1816431978782025</v>
      </c>
      <c r="OE47">
        <v>-0.18517500093470995</v>
      </c>
      <c r="OF47">
        <f t="shared" si="188"/>
        <v>0.26793344229486804</v>
      </c>
      <c r="OG47">
        <f t="shared" si="189"/>
        <v>1.5594009869013492E-2</v>
      </c>
    </row>
    <row r="48" spans="1:437" x14ac:dyDescent="0.25">
      <c r="A48" s="233">
        <v>0.39942129629629625</v>
      </c>
      <c r="B48" s="464">
        <f t="shared" si="0"/>
        <v>45305.399421296293</v>
      </c>
      <c r="C48" s="255" t="s">
        <v>311</v>
      </c>
      <c r="D48" s="234">
        <v>0.01</v>
      </c>
      <c r="E48" s="255">
        <v>6.7000000000000004E-2</v>
      </c>
      <c r="F48" s="255">
        <v>6.7000000000000004E-2</v>
      </c>
      <c r="G48" s="252">
        <v>176.3</v>
      </c>
      <c r="H48" s="254">
        <v>172.12098605524426</v>
      </c>
      <c r="I48" s="255">
        <f t="shared" si="1"/>
        <v>2568.9699411230486</v>
      </c>
      <c r="J48" s="255">
        <f t="shared" si="2"/>
        <v>25.689699411230485</v>
      </c>
      <c r="K48" s="4">
        <f t="shared" si="3"/>
        <v>2.5311909714006506</v>
      </c>
      <c r="L48" s="4">
        <f t="shared" si="4"/>
        <v>2.6078937281097616</v>
      </c>
      <c r="M48" s="1">
        <f t="shared" si="5"/>
        <v>28.220890382631136</v>
      </c>
      <c r="N48" s="1">
        <f t="shared" si="6"/>
        <v>23.081805683120724</v>
      </c>
      <c r="P48" s="233">
        <v>0.39942129629629625</v>
      </c>
      <c r="Q48" s="464">
        <f t="shared" si="7"/>
        <v>45305.399421296293</v>
      </c>
      <c r="R48" s="255" t="s">
        <v>311</v>
      </c>
      <c r="S48" s="234">
        <v>0.01</v>
      </c>
      <c r="T48" s="255">
        <v>6.7000000000000004E-2</v>
      </c>
      <c r="U48" s="255">
        <v>6.7000000000000004E-2</v>
      </c>
      <c r="V48" s="252">
        <v>176.3</v>
      </c>
      <c r="W48" s="254">
        <v>155.08204339638451</v>
      </c>
      <c r="X48" s="255">
        <f t="shared" si="8"/>
        <v>2314.6573641251416</v>
      </c>
      <c r="Y48" s="255">
        <f t="shared" si="9"/>
        <v>23.146573641251418</v>
      </c>
      <c r="Z48" s="4">
        <f t="shared" si="10"/>
        <v>2.2806182852409482</v>
      </c>
      <c r="AA48" s="4">
        <f t="shared" si="11"/>
        <v>2.3497279302482497</v>
      </c>
      <c r="AB48" s="1">
        <f t="shared" si="12"/>
        <v>25.427191926492366</v>
      </c>
      <c r="AC48" s="1">
        <f t="shared" si="13"/>
        <v>20.796845711003169</v>
      </c>
      <c r="AE48">
        <v>24.726538663366515</v>
      </c>
      <c r="AF48">
        <f t="shared" si="14"/>
        <v>28.220890382631136</v>
      </c>
      <c r="AG48">
        <f t="shared" si="15"/>
        <v>20.796845711003169</v>
      </c>
      <c r="AH48">
        <v>27.162829972845273</v>
      </c>
      <c r="AI48">
        <v>22.216420344509611</v>
      </c>
      <c r="AJ48">
        <f t="shared" si="122"/>
        <v>1.0580604097858632</v>
      </c>
      <c r="AK48">
        <f t="shared" si="123"/>
        <v>1.4195746335064428</v>
      </c>
      <c r="AO48" s="261">
        <v>0.41324074074074074</v>
      </c>
      <c r="AP48" s="464">
        <f t="shared" si="16"/>
        <v>45305.413240740738</v>
      </c>
      <c r="AQ48" s="236" t="s">
        <v>321</v>
      </c>
      <c r="AR48" s="236">
        <v>4.0000000000000001E-3</v>
      </c>
      <c r="AS48" s="236">
        <v>0.06</v>
      </c>
      <c r="AT48" s="236">
        <v>0.06</v>
      </c>
      <c r="AU48" s="241">
        <v>197.2</v>
      </c>
      <c r="AV48" s="241">
        <v>196.35691048199956</v>
      </c>
      <c r="AW48" s="236">
        <f t="shared" si="17"/>
        <v>3272.6151746999926</v>
      </c>
      <c r="AX48" s="236">
        <f t="shared" si="18"/>
        <v>13.090460698799971</v>
      </c>
      <c r="AY48" s="4">
        <f t="shared" si="19"/>
        <v>3.2189657456065501</v>
      </c>
      <c r="AZ48" s="4">
        <f t="shared" si="20"/>
        <v>3.3280832285084676</v>
      </c>
      <c r="BA48" s="1">
        <f t="shared" si="124"/>
        <v>16.309426444406522</v>
      </c>
      <c r="BB48" s="1">
        <f t="shared" si="125"/>
        <v>9.7623774702915043</v>
      </c>
      <c r="BD48" s="261">
        <v>0.41324074074074074</v>
      </c>
      <c r="BE48" s="464">
        <f t="shared" si="21"/>
        <v>45305.413240740738</v>
      </c>
      <c r="BF48" s="236" t="s">
        <v>321</v>
      </c>
      <c r="BG48" s="236">
        <v>4.0000000000000001E-3</v>
      </c>
      <c r="BH48" s="236">
        <v>0.06</v>
      </c>
      <c r="BI48" s="236">
        <v>0.06</v>
      </c>
      <c r="BJ48" s="241">
        <v>197.2</v>
      </c>
      <c r="BK48" s="241">
        <v>183.35192301716319</v>
      </c>
      <c r="BL48" s="236">
        <f t="shared" si="22"/>
        <v>3055.8653836193866</v>
      </c>
      <c r="BM48" s="236">
        <f t="shared" si="23"/>
        <v>12.223461534477547</v>
      </c>
      <c r="BN48" s="4">
        <f t="shared" si="24"/>
        <v>3.0057692297895606</v>
      </c>
      <c r="BO48" s="4">
        <f t="shared" si="25"/>
        <v>3.1076597121553089</v>
      </c>
      <c r="BP48" s="1">
        <f t="shared" si="126"/>
        <v>15.229230764267108</v>
      </c>
      <c r="BQ48" s="1">
        <f t="shared" si="127"/>
        <v>9.1158018223222381</v>
      </c>
      <c r="BS48">
        <v>12.698704862946951</v>
      </c>
      <c r="BT48">
        <f t="shared" si="128"/>
        <v>16.309426444406522</v>
      </c>
      <c r="BU48">
        <f t="shared" si="129"/>
        <v>9.1158018223222381</v>
      </c>
      <c r="BV48">
        <v>15.821337206294562</v>
      </c>
      <c r="BW48">
        <v>9.4702205757570468</v>
      </c>
      <c r="BX48">
        <f t="shared" si="130"/>
        <v>0.48808923811196081</v>
      </c>
      <c r="BY48">
        <f t="shared" si="131"/>
        <v>0.35441875343480866</v>
      </c>
      <c r="CC48" s="906">
        <v>0.45133101851851848</v>
      </c>
      <c r="CD48" s="901">
        <f t="shared" si="26"/>
        <v>45305.451331018521</v>
      </c>
      <c r="CE48" s="907" t="s">
        <v>322</v>
      </c>
      <c r="CF48" s="907">
        <v>6.0000000000000001E-3</v>
      </c>
      <c r="CG48" s="907">
        <v>2.4E-2</v>
      </c>
      <c r="CH48" s="907">
        <v>2.4E-2</v>
      </c>
      <c r="CI48" s="902">
        <v>57</v>
      </c>
      <c r="CJ48" s="902">
        <v>50.374640915055522</v>
      </c>
      <c r="CK48" s="907">
        <f t="shared" si="132"/>
        <v>2098.9433714606466</v>
      </c>
      <c r="CL48" s="237">
        <f t="shared" si="133"/>
        <v>12.593660228763881</v>
      </c>
      <c r="CM48" s="4">
        <f t="shared" si="27"/>
        <v>2.014985636602221</v>
      </c>
      <c r="CN48" s="4">
        <f t="shared" si="28"/>
        <v>2.1902017789154575</v>
      </c>
      <c r="CO48" s="1">
        <f t="shared" si="29"/>
        <v>14.608645865366102</v>
      </c>
      <c r="CP48" s="1">
        <f t="shared" si="30"/>
        <v>10.403458449848422</v>
      </c>
      <c r="CR48" s="906">
        <v>0.45133101851851848</v>
      </c>
      <c r="CS48" s="901">
        <f t="shared" si="31"/>
        <v>45305.451331018521</v>
      </c>
      <c r="CT48" s="907" t="s">
        <v>322</v>
      </c>
      <c r="CU48" s="907">
        <v>6.0000000000000001E-3</v>
      </c>
      <c r="CV48" s="907">
        <v>2.4E-2</v>
      </c>
      <c r="CW48" s="907">
        <v>2.4E-2</v>
      </c>
      <c r="CX48" s="902">
        <v>57</v>
      </c>
      <c r="CY48" s="902">
        <v>40.51557001076057</v>
      </c>
      <c r="CZ48" s="907">
        <f t="shared" si="134"/>
        <v>1688.1487504483571</v>
      </c>
      <c r="DA48" s="237">
        <f t="shared" si="135"/>
        <v>10.128892502690142</v>
      </c>
      <c r="DB48" s="4">
        <f t="shared" si="32"/>
        <v>1.6206228004304228</v>
      </c>
      <c r="DC48" s="4">
        <f t="shared" si="33"/>
        <v>1.7615465222069813</v>
      </c>
      <c r="DD48" s="1">
        <f t="shared" si="34"/>
        <v>11.749515303120566</v>
      </c>
      <c r="DE48" s="1">
        <f t="shared" si="35"/>
        <v>8.3673459804831616</v>
      </c>
      <c r="DG48">
        <v>11.380556018173923</v>
      </c>
      <c r="DH48">
        <f t="shared" si="136"/>
        <v>14.608645865366102</v>
      </c>
      <c r="DI48">
        <f t="shared" si="137"/>
        <v>8.3673459804831616</v>
      </c>
      <c r="DJ48">
        <v>13.201444981081751</v>
      </c>
      <c r="DK48">
        <v>9.4013288845784579</v>
      </c>
      <c r="DL48">
        <f t="shared" si="138"/>
        <v>1.4072008842843502</v>
      </c>
      <c r="DM48">
        <f t="shared" si="139"/>
        <v>1.0339829040952964</v>
      </c>
      <c r="JU48" s="281">
        <v>0.58649305555555553</v>
      </c>
      <c r="JV48" s="464">
        <f t="shared" si="76"/>
        <v>45305.586493055554</v>
      </c>
      <c r="JW48" s="282" t="s">
        <v>327</v>
      </c>
      <c r="JX48" s="282">
        <v>1.6E-2</v>
      </c>
      <c r="JY48" s="282">
        <v>5.8000000000000003E-2</v>
      </c>
      <c r="JZ48" s="282">
        <v>5.8000000000000003E-2</v>
      </c>
      <c r="KA48" s="282">
        <v>33.4</v>
      </c>
      <c r="KB48" s="282">
        <v>24.387420039133133</v>
      </c>
      <c r="KC48" s="282">
        <f t="shared" si="77"/>
        <v>420.47275929539882</v>
      </c>
      <c r="KD48" s="282">
        <f t="shared" si="78"/>
        <v>6.7275641487263815</v>
      </c>
      <c r="KE48" s="4">
        <f t="shared" si="79"/>
        <v>0.41334610235818869</v>
      </c>
      <c r="KF48" s="4">
        <f t="shared" si="80"/>
        <v>0.42784947437075671</v>
      </c>
      <c r="KG48" s="1">
        <f t="shared" si="81"/>
        <v>7.1409102510845699</v>
      </c>
      <c r="KH48" s="1">
        <f t="shared" si="82"/>
        <v>6.2997146743556245</v>
      </c>
      <c r="KJ48" s="281">
        <v>0.58649305555555553</v>
      </c>
      <c r="KK48" s="464">
        <f t="shared" si="83"/>
        <v>45305.586493055554</v>
      </c>
      <c r="KL48" s="282" t="s">
        <v>327</v>
      </c>
      <c r="KM48" s="282">
        <v>1.6E-2</v>
      </c>
      <c r="KN48" s="282">
        <v>5.8000000000000003E-2</v>
      </c>
      <c r="KO48" s="282">
        <v>5.8000000000000003E-2</v>
      </c>
      <c r="KP48" s="282">
        <v>33.4</v>
      </c>
      <c r="KQ48" s="282">
        <v>29.268643113465039</v>
      </c>
      <c r="KR48" s="282">
        <f t="shared" si="84"/>
        <v>504.63177781836271</v>
      </c>
      <c r="KS48" s="282">
        <f t="shared" si="85"/>
        <v>8.0741084450938043</v>
      </c>
      <c r="KT48" s="4">
        <f t="shared" si="86"/>
        <v>0.49607869683839045</v>
      </c>
      <c r="KU48" s="4">
        <f t="shared" si="87"/>
        <v>0.51348496690289536</v>
      </c>
      <c r="KV48" s="1">
        <f t="shared" si="88"/>
        <v>8.5701871419321947</v>
      </c>
      <c r="KW48" s="1">
        <f t="shared" si="89"/>
        <v>7.5606234781909087</v>
      </c>
      <c r="KY48">
        <v>7.4541152033443421</v>
      </c>
      <c r="KZ48">
        <f t="shared" si="172"/>
        <v>8.5701871419321947</v>
      </c>
      <c r="LA48">
        <f t="shared" si="173"/>
        <v>6.2997146743556245</v>
      </c>
      <c r="LB48">
        <v>7.9121010950752444</v>
      </c>
      <c r="LC48">
        <v>6.9800596312018293</v>
      </c>
      <c r="LD48">
        <f t="shared" si="174"/>
        <v>0.65808604685695027</v>
      </c>
      <c r="LE48">
        <f t="shared" si="175"/>
        <v>0.68034495684620477</v>
      </c>
      <c r="LI48" s="187">
        <v>0.58649305555555553</v>
      </c>
      <c r="LJ48" s="464">
        <f t="shared" si="90"/>
        <v>45305.586493055554</v>
      </c>
      <c r="LK48" s="144" t="s">
        <v>328</v>
      </c>
      <c r="LL48" s="144">
        <v>1.9E-2</v>
      </c>
      <c r="LM48" s="144">
        <v>0.14499999999999999</v>
      </c>
      <c r="LN48" s="144">
        <v>0.14499999999999999</v>
      </c>
      <c r="LO48" s="144">
        <v>80</v>
      </c>
      <c r="LP48" s="144">
        <v>64.966682151344514</v>
      </c>
      <c r="LQ48" s="144">
        <f t="shared" si="176"/>
        <v>448.04608380237602</v>
      </c>
      <c r="LR48" s="144">
        <f t="shared" si="177"/>
        <v>8.5128755922451447</v>
      </c>
      <c r="LS48" s="4">
        <f t="shared" si="91"/>
        <v>0.44497727500920908</v>
      </c>
      <c r="LT48" s="4">
        <f t="shared" si="92"/>
        <v>0.45115751493989253</v>
      </c>
      <c r="LU48" s="1">
        <f t="shared" si="93"/>
        <v>8.9578528672543545</v>
      </c>
      <c r="LV48" s="1">
        <f t="shared" si="94"/>
        <v>8.0617180773052528</v>
      </c>
      <c r="LX48" s="187">
        <v>0.58649305555555553</v>
      </c>
      <c r="LY48" s="464">
        <f t="shared" si="95"/>
        <v>45305.586493055554</v>
      </c>
      <c r="LZ48" s="144" t="s">
        <v>328</v>
      </c>
      <c r="MA48" s="144">
        <v>1.9E-2</v>
      </c>
      <c r="MB48" s="144">
        <v>0.14499999999999999</v>
      </c>
      <c r="MC48" s="144">
        <v>0.14499999999999999</v>
      </c>
      <c r="MD48" s="229">
        <v>80</v>
      </c>
      <c r="ME48" s="144">
        <v>74.122290469746986</v>
      </c>
      <c r="MF48" s="144">
        <f t="shared" si="178"/>
        <v>511.18821013618617</v>
      </c>
      <c r="MG48" s="144">
        <f t="shared" si="179"/>
        <v>9.7125759925875368</v>
      </c>
      <c r="MH48" s="4">
        <f t="shared" si="96"/>
        <v>0.50768692102566437</v>
      </c>
      <c r="MI48" s="4">
        <f t="shared" si="97"/>
        <v>0.51473812826213194</v>
      </c>
      <c r="MJ48" s="1">
        <f t="shared" si="98"/>
        <v>10.220262913613201</v>
      </c>
      <c r="MK48" s="1">
        <f t="shared" si="99"/>
        <v>9.197837864325404</v>
      </c>
      <c r="MM48">
        <v>9.168427274840564</v>
      </c>
      <c r="MN48">
        <f t="shared" si="180"/>
        <v>10.220262913613201</v>
      </c>
      <c r="MO48">
        <f t="shared" si="181"/>
        <v>8.0617180773052528</v>
      </c>
      <c r="MP48">
        <v>9.6476709499854376</v>
      </c>
      <c r="MQ48">
        <v>8.6825274375408998</v>
      </c>
      <c r="MR48">
        <f t="shared" si="182"/>
        <v>0.57259196362776343</v>
      </c>
      <c r="MS48">
        <f t="shared" si="183"/>
        <v>0.62080936023564703</v>
      </c>
      <c r="MW48" s="188">
        <v>0.6080092592592593</v>
      </c>
      <c r="MX48" s="464">
        <f t="shared" si="100"/>
        <v>45305.60800925926</v>
      </c>
      <c r="MY48" s="145" t="s">
        <v>329</v>
      </c>
      <c r="MZ48" s="145">
        <v>0</v>
      </c>
      <c r="NA48" s="145">
        <v>0.01</v>
      </c>
      <c r="NB48" s="145">
        <v>0.01</v>
      </c>
      <c r="NC48" s="145">
        <v>20.6</v>
      </c>
      <c r="ND48" s="145">
        <v>15.356805593466959</v>
      </c>
      <c r="NE48" s="145">
        <f t="shared" si="101"/>
        <v>1535.6805593466959</v>
      </c>
      <c r="NF48" s="145">
        <f t="shared" si="184"/>
        <v>0</v>
      </c>
      <c r="NG48" s="4">
        <f t="shared" si="102"/>
        <v>1.3960732357697236</v>
      </c>
      <c r="NH48" s="4">
        <f t="shared" si="103"/>
        <v>1.7063117326074395</v>
      </c>
      <c r="NI48" s="1">
        <f t="shared" si="104"/>
        <v>1.3960732357697236</v>
      </c>
      <c r="NJ48" s="1">
        <f t="shared" si="105"/>
        <v>-1.7063117326074395</v>
      </c>
      <c r="NL48" s="188">
        <v>0.6080092592592593</v>
      </c>
      <c r="NM48" s="464">
        <f t="shared" si="106"/>
        <v>45305.60800925926</v>
      </c>
      <c r="NN48" s="145" t="s">
        <v>329</v>
      </c>
      <c r="NO48" s="145">
        <v>0</v>
      </c>
      <c r="NP48" s="145">
        <v>0.01</v>
      </c>
      <c r="NQ48" s="145">
        <v>0.01</v>
      </c>
      <c r="NR48" s="145">
        <v>20.6</v>
      </c>
      <c r="NS48" s="145">
        <v>18.069210972335132</v>
      </c>
      <c r="NT48" s="145">
        <f t="shared" si="107"/>
        <v>1806.9210972335131</v>
      </c>
      <c r="NU48" s="145">
        <f t="shared" si="185"/>
        <v>0</v>
      </c>
      <c r="NV48" s="4">
        <f t="shared" si="108"/>
        <v>1.6426555429395575</v>
      </c>
      <c r="NW48" s="4">
        <f t="shared" si="109"/>
        <v>2.0076901080372367</v>
      </c>
      <c r="NX48" s="1">
        <f t="shared" si="110"/>
        <v>1.6426555429395575</v>
      </c>
      <c r="NY48" s="1">
        <f t="shared" si="111"/>
        <v>-2.0076901080372367</v>
      </c>
      <c r="OA48">
        <v>0</v>
      </c>
      <c r="OB48">
        <f t="shared" si="186"/>
        <v>1.6426555429395575</v>
      </c>
      <c r="OC48">
        <f t="shared" si="187"/>
        <v>-2.0076901080372367</v>
      </c>
      <c r="OD48">
        <v>1.5150681894658107</v>
      </c>
      <c r="OE48">
        <v>-1.8517500093471018</v>
      </c>
      <c r="OF48">
        <f t="shared" si="188"/>
        <v>0.12758735347374683</v>
      </c>
      <c r="OG48">
        <f t="shared" si="189"/>
        <v>0.15594009869013492</v>
      </c>
    </row>
    <row r="49" spans="1:397" x14ac:dyDescent="0.25">
      <c r="A49" s="180">
        <v>0.40288194444444447</v>
      </c>
      <c r="B49" s="464">
        <f t="shared" si="0"/>
        <v>45305.402881944443</v>
      </c>
      <c r="C49" s="255" t="s">
        <v>311</v>
      </c>
      <c r="D49" s="234">
        <v>0.01</v>
      </c>
      <c r="E49" s="255">
        <v>6.7000000000000004E-2</v>
      </c>
      <c r="F49" s="255">
        <v>6.7000000000000004E-2</v>
      </c>
      <c r="G49" s="252">
        <v>176.3</v>
      </c>
      <c r="H49" s="254">
        <v>172.12098605524426</v>
      </c>
      <c r="I49" s="255">
        <f t="shared" si="1"/>
        <v>2568.9699411230486</v>
      </c>
      <c r="J49" s="255">
        <f t="shared" si="2"/>
        <v>25.689699411230485</v>
      </c>
      <c r="K49" s="4">
        <f t="shared" si="3"/>
        <v>2.5311909714006506</v>
      </c>
      <c r="L49" s="4">
        <f t="shared" si="4"/>
        <v>2.6078937281097616</v>
      </c>
      <c r="M49" s="1">
        <f t="shared" si="5"/>
        <v>28.220890382631136</v>
      </c>
      <c r="N49" s="1">
        <f t="shared" si="6"/>
        <v>23.081805683120724</v>
      </c>
      <c r="P49" s="180">
        <v>0.40288194444444447</v>
      </c>
      <c r="Q49" s="464">
        <f t="shared" si="7"/>
        <v>45305.402881944443</v>
      </c>
      <c r="R49" s="255" t="s">
        <v>311</v>
      </c>
      <c r="S49" s="234">
        <v>0.01</v>
      </c>
      <c r="T49" s="255">
        <v>6.7000000000000004E-2</v>
      </c>
      <c r="U49" s="255">
        <v>6.7000000000000004E-2</v>
      </c>
      <c r="V49" s="252">
        <v>176.3</v>
      </c>
      <c r="W49" s="254">
        <v>155.08204339638451</v>
      </c>
      <c r="X49" s="255">
        <f t="shared" si="8"/>
        <v>2314.6573641251416</v>
      </c>
      <c r="Y49" s="255">
        <f t="shared" si="9"/>
        <v>23.146573641251418</v>
      </c>
      <c r="Z49" s="4">
        <f t="shared" si="10"/>
        <v>2.2806182852409482</v>
      </c>
      <c r="AA49" s="4">
        <f t="shared" si="11"/>
        <v>2.3497279302482497</v>
      </c>
      <c r="AB49" s="1">
        <f t="shared" si="12"/>
        <v>25.427191926492366</v>
      </c>
      <c r="AC49" s="1">
        <f t="shared" si="13"/>
        <v>20.796845711003169</v>
      </c>
      <c r="AE49">
        <v>24.726538663366515</v>
      </c>
      <c r="AF49">
        <f t="shared" si="14"/>
        <v>28.220890382631136</v>
      </c>
      <c r="AG49">
        <f t="shared" si="15"/>
        <v>20.796845711003169</v>
      </c>
      <c r="AH49">
        <v>27.162829972845273</v>
      </c>
      <c r="AI49">
        <v>22.216420344509611</v>
      </c>
      <c r="AJ49">
        <f t="shared" si="122"/>
        <v>1.0580604097858632</v>
      </c>
      <c r="AK49">
        <f t="shared" si="123"/>
        <v>1.4195746335064428</v>
      </c>
      <c r="AO49" s="261">
        <v>0.41650462962962959</v>
      </c>
      <c r="AP49" s="464">
        <f t="shared" si="16"/>
        <v>45305.416504629633</v>
      </c>
      <c r="AQ49" s="236" t="s">
        <v>321</v>
      </c>
      <c r="AR49" s="236">
        <v>4.0000000000000001E-3</v>
      </c>
      <c r="AS49" s="236">
        <v>0.06</v>
      </c>
      <c r="AT49" s="236">
        <v>0.06</v>
      </c>
      <c r="AU49" s="241">
        <v>197.2</v>
      </c>
      <c r="AV49" s="241">
        <v>196.35691048199956</v>
      </c>
      <c r="AW49" s="236">
        <f t="shared" si="17"/>
        <v>3272.6151746999926</v>
      </c>
      <c r="AX49" s="236">
        <f t="shared" si="18"/>
        <v>13.090460698799971</v>
      </c>
      <c r="AY49" s="4">
        <f t="shared" si="19"/>
        <v>3.2189657456065501</v>
      </c>
      <c r="AZ49" s="4">
        <f t="shared" si="20"/>
        <v>3.3280832285084676</v>
      </c>
      <c r="BA49" s="1">
        <f t="shared" si="124"/>
        <v>16.309426444406522</v>
      </c>
      <c r="BB49" s="1">
        <f t="shared" si="125"/>
        <v>9.7623774702915043</v>
      </c>
      <c r="BD49" s="261">
        <v>0.41650462962962959</v>
      </c>
      <c r="BE49" s="464">
        <f t="shared" si="21"/>
        <v>45305.416504629633</v>
      </c>
      <c r="BF49" s="236" t="s">
        <v>321</v>
      </c>
      <c r="BG49" s="236">
        <v>4.0000000000000001E-3</v>
      </c>
      <c r="BH49" s="236">
        <v>0.06</v>
      </c>
      <c r="BI49" s="236">
        <v>0.06</v>
      </c>
      <c r="BJ49" s="241">
        <v>197.2</v>
      </c>
      <c r="BK49" s="241">
        <v>183.35192301716319</v>
      </c>
      <c r="BL49" s="236">
        <f t="shared" si="22"/>
        <v>3055.8653836193866</v>
      </c>
      <c r="BM49" s="236">
        <f t="shared" si="23"/>
        <v>12.223461534477547</v>
      </c>
      <c r="BN49" s="4">
        <f t="shared" si="24"/>
        <v>3.0057692297895606</v>
      </c>
      <c r="BO49" s="4">
        <f t="shared" si="25"/>
        <v>3.1076597121553089</v>
      </c>
      <c r="BP49" s="1">
        <f t="shared" si="126"/>
        <v>15.229230764267108</v>
      </c>
      <c r="BQ49" s="1">
        <f t="shared" si="127"/>
        <v>9.1158018223222381</v>
      </c>
      <c r="BS49">
        <v>12.698704862946951</v>
      </c>
      <c r="BT49">
        <f t="shared" si="128"/>
        <v>16.309426444406522</v>
      </c>
      <c r="BU49">
        <f t="shared" si="129"/>
        <v>9.1158018223222381</v>
      </c>
      <c r="BV49">
        <v>15.821337206294562</v>
      </c>
      <c r="BW49">
        <v>9.4702205757570468</v>
      </c>
      <c r="BX49">
        <f t="shared" si="130"/>
        <v>0.48808923811196081</v>
      </c>
      <c r="BY49">
        <f t="shared" si="131"/>
        <v>0.35441875343480866</v>
      </c>
      <c r="CC49" s="906">
        <v>0.45483796296296292</v>
      </c>
      <c r="CD49" s="901">
        <f t="shared" si="26"/>
        <v>45305.454837962963</v>
      </c>
      <c r="CE49" s="907" t="s">
        <v>322</v>
      </c>
      <c r="CF49" s="907">
        <v>5.0000000000000001E-3</v>
      </c>
      <c r="CG49" s="907">
        <v>2.4E-2</v>
      </c>
      <c r="CH49" s="907">
        <v>2.4E-2</v>
      </c>
      <c r="CI49" s="902">
        <v>57</v>
      </c>
      <c r="CJ49" s="902">
        <v>50.374640915055522</v>
      </c>
      <c r="CK49" s="907">
        <f t="shared" si="132"/>
        <v>2098.9433714606466</v>
      </c>
      <c r="CL49" s="237">
        <f t="shared" si="133"/>
        <v>10.494716857303233</v>
      </c>
      <c r="CM49" s="4">
        <f t="shared" si="27"/>
        <v>2.014985636602221</v>
      </c>
      <c r="CN49" s="4">
        <f t="shared" si="28"/>
        <v>2.1902017789154575</v>
      </c>
      <c r="CO49" s="1">
        <f t="shared" si="29"/>
        <v>12.509702493905454</v>
      </c>
      <c r="CP49" s="1">
        <f t="shared" si="30"/>
        <v>8.3045150783877766</v>
      </c>
      <c r="CR49" s="906">
        <v>0.45483796296296292</v>
      </c>
      <c r="CS49" s="901">
        <f t="shared" si="31"/>
        <v>45305.454837962963</v>
      </c>
      <c r="CT49" s="907" t="s">
        <v>322</v>
      </c>
      <c r="CU49" s="907">
        <v>5.0000000000000001E-3</v>
      </c>
      <c r="CV49" s="907">
        <v>2.4E-2</v>
      </c>
      <c r="CW49" s="907">
        <v>2.4E-2</v>
      </c>
      <c r="CX49" s="902">
        <v>57</v>
      </c>
      <c r="CY49" s="902">
        <v>40.51557001076057</v>
      </c>
      <c r="CZ49" s="907">
        <f t="shared" si="134"/>
        <v>1688.1487504483571</v>
      </c>
      <c r="DA49" s="237">
        <f t="shared" si="135"/>
        <v>8.4407437522417847</v>
      </c>
      <c r="DB49" s="4">
        <f t="shared" si="32"/>
        <v>1.6206228004304228</v>
      </c>
      <c r="DC49" s="4">
        <f t="shared" si="33"/>
        <v>1.7615465222069813</v>
      </c>
      <c r="DD49" s="1">
        <f t="shared" si="34"/>
        <v>10.061366552672208</v>
      </c>
      <c r="DE49" s="1">
        <f t="shared" si="35"/>
        <v>6.6791972300348039</v>
      </c>
      <c r="DG49">
        <v>9.4837966818116026</v>
      </c>
      <c r="DH49">
        <f t="shared" si="136"/>
        <v>12.509702493905454</v>
      </c>
      <c r="DI49">
        <f t="shared" si="137"/>
        <v>6.6791972300348039</v>
      </c>
      <c r="DJ49">
        <v>11.304685644719431</v>
      </c>
      <c r="DK49">
        <v>7.5045695482161374</v>
      </c>
      <c r="DL49">
        <f t="shared" si="138"/>
        <v>1.2050168491860234</v>
      </c>
      <c r="DM49">
        <f t="shared" si="139"/>
        <v>0.8253723181813335</v>
      </c>
      <c r="JU49" s="281">
        <v>0.59028935185185183</v>
      </c>
      <c r="JV49" s="464">
        <f t="shared" si="76"/>
        <v>45305.590289351851</v>
      </c>
      <c r="JW49" s="282" t="s">
        <v>327</v>
      </c>
      <c r="JX49" s="282">
        <v>2E-3</v>
      </c>
      <c r="JY49" s="282">
        <v>0.01</v>
      </c>
      <c r="JZ49" s="282">
        <v>0.01</v>
      </c>
      <c r="KA49" s="282">
        <v>33.4</v>
      </c>
      <c r="KB49" s="282">
        <v>24.387420039133133</v>
      </c>
      <c r="KC49" s="282">
        <f t="shared" si="77"/>
        <v>2438.7420039133131</v>
      </c>
      <c r="KD49" s="282">
        <f t="shared" si="78"/>
        <v>4.8774840078266264</v>
      </c>
      <c r="KE49" s="4">
        <f t="shared" si="79"/>
        <v>2.2170381853757393</v>
      </c>
      <c r="KF49" s="4">
        <f t="shared" si="80"/>
        <v>2.7097133376814591</v>
      </c>
      <c r="KG49" s="1">
        <f t="shared" si="81"/>
        <v>7.0945221932023657</v>
      </c>
      <c r="KH49" s="1">
        <f t="shared" si="82"/>
        <v>2.1677706701451673</v>
      </c>
      <c r="KJ49" s="281">
        <v>0.59028935185185183</v>
      </c>
      <c r="KK49" s="464">
        <f t="shared" si="83"/>
        <v>45305.590289351851</v>
      </c>
      <c r="KL49" s="282" t="s">
        <v>327</v>
      </c>
      <c r="KM49" s="282">
        <v>2E-3</v>
      </c>
      <c r="KN49" s="282">
        <v>0.01</v>
      </c>
      <c r="KO49" s="282">
        <v>0.01</v>
      </c>
      <c r="KP49" s="282">
        <v>33.4</v>
      </c>
      <c r="KQ49" s="282">
        <v>29.268643113465039</v>
      </c>
      <c r="KR49" s="282">
        <f t="shared" si="84"/>
        <v>2926.8643113465037</v>
      </c>
      <c r="KS49" s="282">
        <f t="shared" si="85"/>
        <v>5.8537286226930076</v>
      </c>
      <c r="KT49" s="4">
        <f t="shared" si="86"/>
        <v>2.6607857375877311</v>
      </c>
      <c r="KU49" s="4">
        <f t="shared" si="87"/>
        <v>3.2520714570516707</v>
      </c>
      <c r="KV49" s="1">
        <f t="shared" si="88"/>
        <v>8.5145143602807387</v>
      </c>
      <c r="KW49" s="1">
        <f t="shared" si="89"/>
        <v>2.601657165641337</v>
      </c>
      <c r="KY49">
        <v>5.4042335224246481</v>
      </c>
      <c r="KZ49">
        <f t="shared" si="172"/>
        <v>8.5145143602807387</v>
      </c>
      <c r="LA49">
        <f t="shared" si="173"/>
        <v>2.1677706701451673</v>
      </c>
      <c r="LB49">
        <v>7.8607033053449431</v>
      </c>
      <c r="LC49">
        <v>2.401881565522066</v>
      </c>
      <c r="LD49">
        <f t="shared" si="174"/>
        <v>0.65381105493579561</v>
      </c>
      <c r="LE49">
        <f t="shared" si="175"/>
        <v>0.23411089537689866</v>
      </c>
      <c r="LI49" s="187">
        <v>0.59028935185185183</v>
      </c>
      <c r="LJ49" s="464">
        <f t="shared" si="90"/>
        <v>45305.590289351851</v>
      </c>
      <c r="LK49" s="144" t="s">
        <v>328</v>
      </c>
      <c r="LL49" s="144">
        <v>3.0000000000000001E-3</v>
      </c>
      <c r="LM49" s="144">
        <v>2.8000000000000001E-2</v>
      </c>
      <c r="LN49" s="144">
        <v>2.8000000000000001E-2</v>
      </c>
      <c r="LO49" s="144">
        <v>80</v>
      </c>
      <c r="LP49" s="144">
        <v>64.966682151344514</v>
      </c>
      <c r="LQ49" s="144">
        <f t="shared" si="176"/>
        <v>2320.2386482623042</v>
      </c>
      <c r="LR49" s="144">
        <f t="shared" si="177"/>
        <v>6.9607159447869131</v>
      </c>
      <c r="LS49" s="4">
        <f t="shared" si="91"/>
        <v>2.2402304190118798</v>
      </c>
      <c r="LT49" s="4">
        <f t="shared" si="92"/>
        <v>2.4061734130127599</v>
      </c>
      <c r="LU49" s="1">
        <f t="shared" si="93"/>
        <v>9.200946363798792</v>
      </c>
      <c r="LV49" s="1">
        <f t="shared" si="94"/>
        <v>4.5545425317741532</v>
      </c>
      <c r="LX49" s="187">
        <v>0.59028935185185183</v>
      </c>
      <c r="LY49" s="464">
        <f t="shared" si="95"/>
        <v>45305.590289351851</v>
      </c>
      <c r="LZ49" s="144" t="s">
        <v>328</v>
      </c>
      <c r="MA49" s="144">
        <v>3.0000000000000001E-3</v>
      </c>
      <c r="MB49" s="144">
        <v>2.8000000000000001E-2</v>
      </c>
      <c r="MC49" s="144">
        <v>2.8000000000000001E-2</v>
      </c>
      <c r="MD49" s="229">
        <v>80</v>
      </c>
      <c r="ME49" s="144">
        <v>74.122290469746986</v>
      </c>
      <c r="MF49" s="144">
        <f t="shared" si="178"/>
        <v>2647.2246596338209</v>
      </c>
      <c r="MG49" s="144">
        <f t="shared" si="179"/>
        <v>7.9416739789014628</v>
      </c>
      <c r="MH49" s="4">
        <f t="shared" si="96"/>
        <v>2.5559410506809304</v>
      </c>
      <c r="MI49" s="4">
        <f t="shared" si="97"/>
        <v>2.7452700173980364</v>
      </c>
      <c r="MJ49" s="1">
        <f t="shared" si="98"/>
        <v>10.497615029582393</v>
      </c>
      <c r="MK49" s="1">
        <f t="shared" si="99"/>
        <v>5.1964039615034263</v>
      </c>
      <c r="MM49">
        <v>7.4967403469091067</v>
      </c>
      <c r="MN49">
        <f t="shared" si="180"/>
        <v>10.497615029582393</v>
      </c>
      <c r="MO49">
        <f t="shared" si="181"/>
        <v>4.5545425317741532</v>
      </c>
      <c r="MP49">
        <v>9.9094843666039907</v>
      </c>
      <c r="MQ49">
        <v>4.9052745479775632</v>
      </c>
      <c r="MR49">
        <f t="shared" si="182"/>
        <v>0.58813066297840244</v>
      </c>
      <c r="MS49">
        <f t="shared" si="183"/>
        <v>0.35073201620340999</v>
      </c>
      <c r="MW49" s="188">
        <v>0.61120370370370369</v>
      </c>
      <c r="MX49" s="464">
        <f t="shared" si="100"/>
        <v>45305.611203703702</v>
      </c>
      <c r="MY49" s="145" t="s">
        <v>329</v>
      </c>
      <c r="MZ49" s="145">
        <v>0</v>
      </c>
      <c r="NA49" s="145">
        <v>0.01</v>
      </c>
      <c r="NB49" s="145">
        <v>0.01</v>
      </c>
      <c r="NC49" s="145">
        <v>20.6</v>
      </c>
      <c r="ND49" s="145">
        <v>15.356805593466959</v>
      </c>
      <c r="NE49" s="145">
        <f t="shared" si="101"/>
        <v>1535.6805593466959</v>
      </c>
      <c r="NF49" s="145">
        <f t="shared" si="184"/>
        <v>0</v>
      </c>
      <c r="NG49" s="4">
        <f t="shared" si="102"/>
        <v>1.3960732357697236</v>
      </c>
      <c r="NH49" s="4">
        <f t="shared" si="103"/>
        <v>1.7063117326074395</v>
      </c>
      <c r="NI49" s="1">
        <f t="shared" si="104"/>
        <v>1.3960732357697236</v>
      </c>
      <c r="NJ49" s="1">
        <f t="shared" si="105"/>
        <v>-1.7063117326074395</v>
      </c>
      <c r="NL49" s="188">
        <v>0.61120370370370369</v>
      </c>
      <c r="NM49" s="464">
        <f t="shared" si="106"/>
        <v>45305.611203703702</v>
      </c>
      <c r="NN49" s="145" t="s">
        <v>329</v>
      </c>
      <c r="NO49" s="145">
        <v>0</v>
      </c>
      <c r="NP49" s="145">
        <v>0.01</v>
      </c>
      <c r="NQ49" s="145">
        <v>0.01</v>
      </c>
      <c r="NR49" s="145">
        <v>20.6</v>
      </c>
      <c r="NS49" s="145">
        <v>18.069210972335132</v>
      </c>
      <c r="NT49" s="145">
        <f t="shared" si="107"/>
        <v>1806.9210972335131</v>
      </c>
      <c r="NU49" s="145">
        <f t="shared" si="185"/>
        <v>0</v>
      </c>
      <c r="NV49" s="4">
        <f t="shared" si="108"/>
        <v>1.6426555429395575</v>
      </c>
      <c r="NW49" s="4">
        <f t="shared" si="109"/>
        <v>2.0076901080372367</v>
      </c>
      <c r="NX49" s="1">
        <f t="shared" si="110"/>
        <v>1.6426555429395575</v>
      </c>
      <c r="NY49" s="1">
        <f t="shared" si="111"/>
        <v>-2.0076901080372367</v>
      </c>
      <c r="OA49">
        <v>0</v>
      </c>
      <c r="OB49">
        <f t="shared" si="186"/>
        <v>1.6426555429395575</v>
      </c>
      <c r="OC49">
        <f t="shared" si="187"/>
        <v>-2.0076901080372367</v>
      </c>
      <c r="OD49">
        <v>1.5150681894658107</v>
      </c>
      <c r="OE49">
        <v>-1.8517500093471018</v>
      </c>
      <c r="OF49">
        <f t="shared" si="188"/>
        <v>0.12758735347374683</v>
      </c>
      <c r="OG49">
        <f t="shared" si="189"/>
        <v>0.15594009869013492</v>
      </c>
    </row>
    <row r="50" spans="1:397" x14ac:dyDescent="0.25">
      <c r="A50" s="233">
        <v>0.40618055555555554</v>
      </c>
      <c r="B50" s="464">
        <f t="shared" si="0"/>
        <v>45305.406180555554</v>
      </c>
      <c r="C50" s="255" t="s">
        <v>311</v>
      </c>
      <c r="D50" s="234">
        <v>8.9999999999999993E-3</v>
      </c>
      <c r="E50" s="255">
        <v>6.7000000000000004E-2</v>
      </c>
      <c r="F50" s="255">
        <v>6.7000000000000004E-2</v>
      </c>
      <c r="G50" s="252">
        <v>176.3</v>
      </c>
      <c r="H50" s="254">
        <v>172.12098605524426</v>
      </c>
      <c r="I50" s="255">
        <f t="shared" si="1"/>
        <v>2568.9699411230486</v>
      </c>
      <c r="J50" s="255">
        <f t="shared" si="2"/>
        <v>23.120729470107435</v>
      </c>
      <c r="K50" s="4">
        <f t="shared" si="3"/>
        <v>2.5311909714006506</v>
      </c>
      <c r="L50" s="4">
        <f t="shared" si="4"/>
        <v>2.6078937281097616</v>
      </c>
      <c r="M50" s="1">
        <f t="shared" si="5"/>
        <v>25.651920441508086</v>
      </c>
      <c r="N50" s="1">
        <f t="shared" si="6"/>
        <v>20.512835741997673</v>
      </c>
      <c r="P50" s="233">
        <v>0.40618055555555554</v>
      </c>
      <c r="Q50" s="464">
        <f t="shared" si="7"/>
        <v>45305.406180555554</v>
      </c>
      <c r="R50" s="255" t="s">
        <v>311</v>
      </c>
      <c r="S50" s="234">
        <v>8.9999999999999993E-3</v>
      </c>
      <c r="T50" s="255">
        <v>6.7000000000000004E-2</v>
      </c>
      <c r="U50" s="255">
        <v>6.7000000000000004E-2</v>
      </c>
      <c r="V50" s="252">
        <v>176.3</v>
      </c>
      <c r="W50" s="254">
        <v>155.08204339638451</v>
      </c>
      <c r="X50" s="255">
        <f t="shared" si="8"/>
        <v>2314.6573641251416</v>
      </c>
      <c r="Y50" s="255">
        <f t="shared" si="9"/>
        <v>20.831916277126272</v>
      </c>
      <c r="Z50" s="4">
        <f t="shared" si="10"/>
        <v>2.2806182852409482</v>
      </c>
      <c r="AA50" s="4">
        <f t="shared" si="11"/>
        <v>2.3497279302482497</v>
      </c>
      <c r="AB50" s="1">
        <f t="shared" si="12"/>
        <v>23.11253456236722</v>
      </c>
      <c r="AC50" s="1">
        <f t="shared" si="13"/>
        <v>18.482188346878022</v>
      </c>
      <c r="AE50">
        <v>22.253884797029862</v>
      </c>
      <c r="AF50">
        <f t="shared" si="14"/>
        <v>25.651920441508086</v>
      </c>
      <c r="AG50">
        <f t="shared" si="15"/>
        <v>18.482188346878022</v>
      </c>
      <c r="AH50">
        <v>24.69017610650862</v>
      </c>
      <c r="AI50">
        <v>19.743766478172958</v>
      </c>
      <c r="AJ50">
        <f t="shared" si="122"/>
        <v>0.96174433499946588</v>
      </c>
      <c r="AK50">
        <f t="shared" si="123"/>
        <v>1.2615781312949359</v>
      </c>
      <c r="AO50" s="261">
        <v>0.42010416666666667</v>
      </c>
      <c r="AP50" s="464">
        <f t="shared" si="16"/>
        <v>45305.420104166667</v>
      </c>
      <c r="AQ50" s="236" t="s">
        <v>321</v>
      </c>
      <c r="AR50" s="236">
        <v>5.0000000000000001E-3</v>
      </c>
      <c r="AS50" s="236">
        <v>0.06</v>
      </c>
      <c r="AT50" s="236">
        <v>0.06</v>
      </c>
      <c r="AU50" s="241">
        <v>197.2</v>
      </c>
      <c r="AV50" s="241">
        <v>196.35691048199956</v>
      </c>
      <c r="AW50" s="236">
        <f t="shared" si="17"/>
        <v>3272.6151746999926</v>
      </c>
      <c r="AX50" s="236">
        <f t="shared" si="18"/>
        <v>16.363075873499962</v>
      </c>
      <c r="AY50" s="4">
        <f t="shared" si="19"/>
        <v>3.2189657456065501</v>
      </c>
      <c r="AZ50" s="4">
        <f t="shared" si="20"/>
        <v>3.3280832285084676</v>
      </c>
      <c r="BA50" s="1">
        <f t="shared" si="124"/>
        <v>19.582041619106512</v>
      </c>
      <c r="BB50" s="1">
        <f t="shared" si="125"/>
        <v>13.034992644991494</v>
      </c>
      <c r="BD50" s="261">
        <v>0.42010416666666667</v>
      </c>
      <c r="BE50" s="464">
        <f t="shared" si="21"/>
        <v>45305.420104166667</v>
      </c>
      <c r="BF50" s="236" t="s">
        <v>321</v>
      </c>
      <c r="BG50" s="236">
        <v>5.0000000000000001E-3</v>
      </c>
      <c r="BH50" s="236">
        <v>0.06</v>
      </c>
      <c r="BI50" s="236">
        <v>0.06</v>
      </c>
      <c r="BJ50" s="241">
        <v>197.2</v>
      </c>
      <c r="BK50" s="241">
        <v>183.35192301716319</v>
      </c>
      <c r="BL50" s="236">
        <f t="shared" si="22"/>
        <v>3055.8653836193866</v>
      </c>
      <c r="BM50" s="236">
        <f t="shared" si="23"/>
        <v>15.279326918096933</v>
      </c>
      <c r="BN50" s="4">
        <f t="shared" si="24"/>
        <v>3.0057692297895606</v>
      </c>
      <c r="BO50" s="4">
        <f t="shared" si="25"/>
        <v>3.1076597121553089</v>
      </c>
      <c r="BP50" s="1">
        <f t="shared" si="126"/>
        <v>18.285096147886492</v>
      </c>
      <c r="BQ50" s="1">
        <f t="shared" si="127"/>
        <v>12.171667205941624</v>
      </c>
      <c r="BS50">
        <v>15.873381078683687</v>
      </c>
      <c r="BT50">
        <f t="shared" si="128"/>
        <v>19.582041619106512</v>
      </c>
      <c r="BU50">
        <f t="shared" si="129"/>
        <v>12.171667205941624</v>
      </c>
      <c r="BV50">
        <v>18.996013422031297</v>
      </c>
      <c r="BW50">
        <v>12.644896791493785</v>
      </c>
      <c r="BX50">
        <f t="shared" si="130"/>
        <v>0.58602819707521547</v>
      </c>
      <c r="BY50">
        <f t="shared" si="131"/>
        <v>0.47322958555216132</v>
      </c>
      <c r="CC50" s="906">
        <v>0.45818287037037037</v>
      </c>
      <c r="CD50" s="901">
        <f t="shared" si="26"/>
        <v>45305.458182870374</v>
      </c>
      <c r="CE50" s="907" t="s">
        <v>322</v>
      </c>
      <c r="CF50" s="907">
        <v>6.0000000000000001E-3</v>
      </c>
      <c r="CG50" s="907">
        <v>2.4E-2</v>
      </c>
      <c r="CH50" s="907">
        <v>2.4E-2</v>
      </c>
      <c r="CI50" s="902">
        <v>57</v>
      </c>
      <c r="CJ50" s="902">
        <v>50.374640915055522</v>
      </c>
      <c r="CK50" s="907">
        <f t="shared" si="132"/>
        <v>2098.9433714606466</v>
      </c>
      <c r="CL50" s="237">
        <f t="shared" si="133"/>
        <v>12.593660228763881</v>
      </c>
      <c r="CM50" s="4">
        <f t="shared" si="27"/>
        <v>2.014985636602221</v>
      </c>
      <c r="CN50" s="4">
        <f t="shared" si="28"/>
        <v>2.1902017789154575</v>
      </c>
      <c r="CO50" s="1">
        <f t="shared" si="29"/>
        <v>14.608645865366102</v>
      </c>
      <c r="CP50" s="1">
        <f t="shared" si="30"/>
        <v>10.403458449848422</v>
      </c>
      <c r="CR50" s="906">
        <v>0.45818287037037037</v>
      </c>
      <c r="CS50" s="901">
        <f t="shared" si="31"/>
        <v>45305.458182870374</v>
      </c>
      <c r="CT50" s="907" t="s">
        <v>322</v>
      </c>
      <c r="CU50" s="907">
        <v>6.0000000000000001E-3</v>
      </c>
      <c r="CV50" s="907">
        <v>2.4E-2</v>
      </c>
      <c r="CW50" s="907">
        <v>2.4E-2</v>
      </c>
      <c r="CX50" s="902">
        <v>57</v>
      </c>
      <c r="CY50" s="902">
        <v>40.51557001076057</v>
      </c>
      <c r="CZ50" s="907">
        <f t="shared" si="134"/>
        <v>1688.1487504483571</v>
      </c>
      <c r="DA50" s="237">
        <f t="shared" si="135"/>
        <v>10.128892502690142</v>
      </c>
      <c r="DB50" s="4">
        <f t="shared" si="32"/>
        <v>1.6206228004304228</v>
      </c>
      <c r="DC50" s="4">
        <f t="shared" si="33"/>
        <v>1.7615465222069813</v>
      </c>
      <c r="DD50" s="1">
        <f t="shared" si="34"/>
        <v>11.749515303120566</v>
      </c>
      <c r="DE50" s="1">
        <f t="shared" si="35"/>
        <v>8.3673459804831616</v>
      </c>
      <c r="DG50">
        <v>11.380556018173923</v>
      </c>
      <c r="DH50">
        <f t="shared" si="136"/>
        <v>14.608645865366102</v>
      </c>
      <c r="DI50">
        <f t="shared" si="137"/>
        <v>8.3673459804831616</v>
      </c>
      <c r="DJ50">
        <v>13.201444981081751</v>
      </c>
      <c r="DK50">
        <v>9.4013288845784579</v>
      </c>
      <c r="DL50">
        <f t="shared" si="138"/>
        <v>1.4072008842843502</v>
      </c>
      <c r="DM50">
        <f t="shared" si="139"/>
        <v>1.0339829040952964</v>
      </c>
      <c r="JU50" s="281">
        <v>0.59380787037037031</v>
      </c>
      <c r="JV50" s="464">
        <f t="shared" si="76"/>
        <v>45305.593807870369</v>
      </c>
      <c r="JW50" s="282" t="s">
        <v>327</v>
      </c>
      <c r="JX50" s="282">
        <v>1E-3</v>
      </c>
      <c r="JY50" s="282">
        <v>0.01</v>
      </c>
      <c r="JZ50" s="282">
        <v>0.01</v>
      </c>
      <c r="KA50" s="282">
        <v>33.4</v>
      </c>
      <c r="KB50" s="282">
        <v>24.387420039133133</v>
      </c>
      <c r="KC50" s="282">
        <f t="shared" si="77"/>
        <v>2438.7420039133131</v>
      </c>
      <c r="KD50" s="282">
        <f t="shared" si="78"/>
        <v>2.4387420039133132</v>
      </c>
      <c r="KE50" s="4">
        <f t="shared" si="79"/>
        <v>2.2170381853757393</v>
      </c>
      <c r="KF50" s="4">
        <f t="shared" si="80"/>
        <v>2.7097133376814591</v>
      </c>
      <c r="KG50" s="1">
        <f t="shared" si="81"/>
        <v>4.655780189289052</v>
      </c>
      <c r="KH50" s="1">
        <f t="shared" si="82"/>
        <v>-0.27097133376814586</v>
      </c>
      <c r="KJ50" s="281">
        <v>0.59380787037037031</v>
      </c>
      <c r="KK50" s="464">
        <f t="shared" si="83"/>
        <v>45305.593807870369</v>
      </c>
      <c r="KL50" s="282" t="s">
        <v>327</v>
      </c>
      <c r="KM50" s="282">
        <v>1E-3</v>
      </c>
      <c r="KN50" s="282">
        <v>0.01</v>
      </c>
      <c r="KO50" s="282">
        <v>0.01</v>
      </c>
      <c r="KP50" s="282">
        <v>33.4</v>
      </c>
      <c r="KQ50" s="282">
        <v>29.268643113465039</v>
      </c>
      <c r="KR50" s="282">
        <f t="shared" si="84"/>
        <v>2926.8643113465037</v>
      </c>
      <c r="KS50" s="282">
        <f t="shared" si="85"/>
        <v>2.9268643113465038</v>
      </c>
      <c r="KT50" s="4">
        <f t="shared" si="86"/>
        <v>2.6607857375877311</v>
      </c>
      <c r="KU50" s="4">
        <f t="shared" si="87"/>
        <v>3.2520714570516707</v>
      </c>
      <c r="KV50" s="1">
        <f t="shared" si="88"/>
        <v>5.5876500489342344</v>
      </c>
      <c r="KW50" s="1">
        <f t="shared" si="89"/>
        <v>-0.32520714570516684</v>
      </c>
      <c r="KY50">
        <v>2.702116761212324</v>
      </c>
      <c r="KZ50">
        <f t="shared" si="172"/>
        <v>5.5876500489342344</v>
      </c>
      <c r="LA50">
        <f t="shared" si="173"/>
        <v>-0.32520714570516684</v>
      </c>
      <c r="LB50">
        <v>5.1585865441326195</v>
      </c>
      <c r="LC50">
        <v>-0.30023519569025803</v>
      </c>
      <c r="LD50">
        <f t="shared" si="174"/>
        <v>0.42906350480161493</v>
      </c>
      <c r="LE50">
        <f t="shared" si="175"/>
        <v>2.4971950014908817E-2</v>
      </c>
      <c r="LI50" s="187">
        <v>0.59380787037037031</v>
      </c>
      <c r="LJ50" s="464">
        <f t="shared" si="90"/>
        <v>45305.593807870369</v>
      </c>
      <c r="LK50" s="144" t="s">
        <v>328</v>
      </c>
      <c r="LL50" s="144">
        <v>3.0000000000000001E-3</v>
      </c>
      <c r="LM50" s="144">
        <v>2.8000000000000001E-2</v>
      </c>
      <c r="LN50" s="144">
        <v>2.8000000000000001E-2</v>
      </c>
      <c r="LO50" s="144">
        <v>80</v>
      </c>
      <c r="LP50" s="144">
        <v>64.966682151344514</v>
      </c>
      <c r="LQ50" s="144">
        <f t="shared" si="176"/>
        <v>2320.2386482623042</v>
      </c>
      <c r="LR50" s="144">
        <f t="shared" si="177"/>
        <v>6.9607159447869131</v>
      </c>
      <c r="LS50" s="4">
        <f t="shared" si="91"/>
        <v>2.2402304190118798</v>
      </c>
      <c r="LT50" s="4">
        <f t="shared" si="92"/>
        <v>2.4061734130127599</v>
      </c>
      <c r="LU50" s="1">
        <f t="shared" si="93"/>
        <v>9.200946363798792</v>
      </c>
      <c r="LV50" s="1">
        <f t="shared" si="94"/>
        <v>4.5545425317741532</v>
      </c>
      <c r="LX50" s="187">
        <v>0.59380787037037031</v>
      </c>
      <c r="LY50" s="464">
        <f t="shared" si="95"/>
        <v>45305.593807870369</v>
      </c>
      <c r="LZ50" s="144" t="s">
        <v>328</v>
      </c>
      <c r="MA50" s="144">
        <v>3.0000000000000001E-3</v>
      </c>
      <c r="MB50" s="144">
        <v>2.8000000000000001E-2</v>
      </c>
      <c r="MC50" s="144">
        <v>2.8000000000000001E-2</v>
      </c>
      <c r="MD50" s="229">
        <v>80</v>
      </c>
      <c r="ME50" s="144">
        <v>74.122290469746986</v>
      </c>
      <c r="MF50" s="144">
        <f t="shared" si="178"/>
        <v>2647.2246596338209</v>
      </c>
      <c r="MG50" s="144">
        <f t="shared" si="179"/>
        <v>7.9416739789014628</v>
      </c>
      <c r="MH50" s="4">
        <f t="shared" si="96"/>
        <v>2.5559410506809304</v>
      </c>
      <c r="MI50" s="4">
        <f t="shared" si="97"/>
        <v>2.7452700173980364</v>
      </c>
      <c r="MJ50" s="1">
        <f t="shared" si="98"/>
        <v>10.497615029582393</v>
      </c>
      <c r="MK50" s="1">
        <f t="shared" si="99"/>
        <v>5.1964039615034263</v>
      </c>
      <c r="MM50">
        <v>7.4967403469091067</v>
      </c>
      <c r="MN50">
        <f t="shared" si="180"/>
        <v>10.497615029582393</v>
      </c>
      <c r="MO50">
        <f t="shared" si="181"/>
        <v>4.5545425317741532</v>
      </c>
      <c r="MP50">
        <v>9.9094843666039907</v>
      </c>
      <c r="MQ50">
        <v>4.9052745479775632</v>
      </c>
      <c r="MR50">
        <f t="shared" si="182"/>
        <v>0.58813066297840244</v>
      </c>
      <c r="MS50">
        <f t="shared" si="183"/>
        <v>0.35073201620340999</v>
      </c>
    </row>
    <row r="51" spans="1:397" ht="15.75" thickBot="1" x14ac:dyDescent="0.3">
      <c r="A51" s="233">
        <v>0.40972222222222227</v>
      </c>
      <c r="B51" s="464">
        <f t="shared" si="0"/>
        <v>45305.409722222219</v>
      </c>
      <c r="C51" s="255" t="s">
        <v>311</v>
      </c>
      <c r="D51" s="234">
        <v>8.9999999999999993E-3</v>
      </c>
      <c r="E51" s="255">
        <v>6.7000000000000004E-2</v>
      </c>
      <c r="F51" s="255">
        <v>6.7000000000000004E-2</v>
      </c>
      <c r="G51" s="252">
        <v>176.3</v>
      </c>
      <c r="H51" s="254">
        <v>172.12098605524426</v>
      </c>
      <c r="I51" s="255">
        <f t="shared" si="1"/>
        <v>2568.9699411230486</v>
      </c>
      <c r="J51" s="255">
        <f t="shared" si="2"/>
        <v>23.120729470107435</v>
      </c>
      <c r="K51" s="4">
        <f t="shared" si="3"/>
        <v>2.5311909714006506</v>
      </c>
      <c r="L51" s="4">
        <f t="shared" si="4"/>
        <v>2.6078937281097616</v>
      </c>
      <c r="M51" s="1">
        <f t="shared" si="5"/>
        <v>25.651920441508086</v>
      </c>
      <c r="N51" s="1">
        <f t="shared" si="6"/>
        <v>20.512835741997673</v>
      </c>
      <c r="P51" s="233">
        <v>0.40972222222222227</v>
      </c>
      <c r="Q51" s="464">
        <f t="shared" si="7"/>
        <v>45305.409722222219</v>
      </c>
      <c r="R51" s="255" t="s">
        <v>311</v>
      </c>
      <c r="S51" s="234">
        <v>8.9999999999999993E-3</v>
      </c>
      <c r="T51" s="255">
        <v>6.7000000000000004E-2</v>
      </c>
      <c r="U51" s="255">
        <v>6.7000000000000004E-2</v>
      </c>
      <c r="V51" s="252">
        <v>176.3</v>
      </c>
      <c r="W51" s="254">
        <v>155.08204339638451</v>
      </c>
      <c r="X51" s="255">
        <f t="shared" si="8"/>
        <v>2314.6573641251416</v>
      </c>
      <c r="Y51" s="255">
        <f t="shared" si="9"/>
        <v>20.831916277126272</v>
      </c>
      <c r="Z51" s="4">
        <f t="shared" si="10"/>
        <v>2.2806182852409482</v>
      </c>
      <c r="AA51" s="4">
        <f t="shared" si="11"/>
        <v>2.3497279302482497</v>
      </c>
      <c r="AB51" s="1">
        <f t="shared" si="12"/>
        <v>23.11253456236722</v>
      </c>
      <c r="AC51" s="1">
        <f t="shared" si="13"/>
        <v>18.482188346878022</v>
      </c>
      <c r="AE51">
        <v>22.253884797029862</v>
      </c>
      <c r="AF51">
        <f t="shared" si="14"/>
        <v>25.651920441508086</v>
      </c>
      <c r="AG51">
        <f t="shared" si="15"/>
        <v>18.482188346878022</v>
      </c>
      <c r="AH51">
        <v>24.69017610650862</v>
      </c>
      <c r="AI51">
        <v>19.743766478172958</v>
      </c>
      <c r="AJ51">
        <f t="shared" si="122"/>
        <v>0.96174433499946588</v>
      </c>
      <c r="AK51">
        <f t="shared" si="123"/>
        <v>1.2615781312949359</v>
      </c>
      <c r="AO51" s="261">
        <v>0.4236111111111111</v>
      </c>
      <c r="AP51" s="464">
        <f t="shared" si="16"/>
        <v>45305.423611111109</v>
      </c>
      <c r="AQ51" s="236" t="s">
        <v>321</v>
      </c>
      <c r="AR51" s="236">
        <v>5.0000000000000001E-3</v>
      </c>
      <c r="AS51" s="236">
        <v>0.06</v>
      </c>
      <c r="AT51" s="236">
        <v>0.06</v>
      </c>
      <c r="AU51" s="241">
        <v>197.2</v>
      </c>
      <c r="AV51" s="241">
        <v>196.35691048199956</v>
      </c>
      <c r="AW51" s="236">
        <f t="shared" si="17"/>
        <v>3272.6151746999926</v>
      </c>
      <c r="AX51" s="236">
        <f t="shared" si="18"/>
        <v>16.363075873499962</v>
      </c>
      <c r="AY51" s="4">
        <f t="shared" si="19"/>
        <v>3.2189657456065501</v>
      </c>
      <c r="AZ51" s="4">
        <f t="shared" si="20"/>
        <v>3.3280832285084676</v>
      </c>
      <c r="BA51" s="1">
        <f t="shared" si="124"/>
        <v>19.582041619106512</v>
      </c>
      <c r="BB51" s="1">
        <f t="shared" si="125"/>
        <v>13.034992644991494</v>
      </c>
      <c r="BD51" s="261">
        <v>0.4236111111111111</v>
      </c>
      <c r="BE51" s="464">
        <f t="shared" si="21"/>
        <v>45305.423611111109</v>
      </c>
      <c r="BF51" s="236" t="s">
        <v>321</v>
      </c>
      <c r="BG51" s="236">
        <v>5.0000000000000001E-3</v>
      </c>
      <c r="BH51" s="236">
        <v>0.06</v>
      </c>
      <c r="BI51" s="236">
        <v>0.06</v>
      </c>
      <c r="BJ51" s="241">
        <v>197.2</v>
      </c>
      <c r="BK51" s="241">
        <v>183.35192301716319</v>
      </c>
      <c r="BL51" s="236">
        <f t="shared" si="22"/>
        <v>3055.8653836193866</v>
      </c>
      <c r="BM51" s="236">
        <f t="shared" si="23"/>
        <v>15.279326918096933</v>
      </c>
      <c r="BN51" s="4">
        <f t="shared" si="24"/>
        <v>3.0057692297895606</v>
      </c>
      <c r="BO51" s="4">
        <f t="shared" si="25"/>
        <v>3.1076597121553089</v>
      </c>
      <c r="BP51" s="1">
        <f t="shared" si="126"/>
        <v>18.285096147886492</v>
      </c>
      <c r="BQ51" s="1">
        <f t="shared" si="127"/>
        <v>12.171667205941624</v>
      </c>
      <c r="BS51">
        <v>15.873381078683687</v>
      </c>
      <c r="BT51">
        <f t="shared" si="128"/>
        <v>19.582041619106512</v>
      </c>
      <c r="BU51">
        <f t="shared" si="129"/>
        <v>12.171667205941624</v>
      </c>
      <c r="BV51">
        <v>18.996013422031297</v>
      </c>
      <c r="BW51">
        <v>12.644896791493785</v>
      </c>
      <c r="BX51">
        <f t="shared" si="130"/>
        <v>0.58602819707521547</v>
      </c>
      <c r="BY51">
        <f t="shared" si="131"/>
        <v>0.47322958555216132</v>
      </c>
      <c r="CC51" s="912">
        <v>0.46042824074074074</v>
      </c>
      <c r="CD51" s="901">
        <f t="shared" si="26"/>
        <v>45305.460428240738</v>
      </c>
      <c r="CE51" s="913" t="s">
        <v>322</v>
      </c>
      <c r="CF51" s="913">
        <v>7.0000000000000001E-3</v>
      </c>
      <c r="CG51" s="913">
        <v>3.9E-2</v>
      </c>
      <c r="CH51" s="913">
        <v>3.9E-2</v>
      </c>
      <c r="CI51" s="902">
        <v>57</v>
      </c>
      <c r="CJ51" s="902">
        <v>50.374640915055522</v>
      </c>
      <c r="CK51" s="913">
        <f t="shared" si="132"/>
        <v>1291.657459360398</v>
      </c>
      <c r="CL51" s="246">
        <f t="shared" si="133"/>
        <v>9.0416022155227864</v>
      </c>
      <c r="CM51" s="4">
        <f t="shared" si="27"/>
        <v>1.2593660228763881</v>
      </c>
      <c r="CN51" s="4">
        <f t="shared" si="28"/>
        <v>1.3256484451330401</v>
      </c>
      <c r="CO51" s="1">
        <f t="shared" si="29"/>
        <v>10.300968238399175</v>
      </c>
      <c r="CP51" s="1">
        <f t="shared" si="30"/>
        <v>7.7159537703897465</v>
      </c>
      <c r="CR51" s="912">
        <v>0.46042824074074074</v>
      </c>
      <c r="CS51" s="901">
        <f t="shared" si="31"/>
        <v>45305.460428240738</v>
      </c>
      <c r="CT51" s="913" t="s">
        <v>322</v>
      </c>
      <c r="CU51" s="913">
        <v>7.0000000000000001E-3</v>
      </c>
      <c r="CV51" s="913">
        <v>3.9E-2</v>
      </c>
      <c r="CW51" s="913">
        <v>3.9E-2</v>
      </c>
      <c r="CX51" s="902">
        <v>57</v>
      </c>
      <c r="CY51" s="902">
        <v>40.51557001076057</v>
      </c>
      <c r="CZ51" s="913">
        <f t="shared" si="134"/>
        <v>1038.8607695066812</v>
      </c>
      <c r="DA51" s="246">
        <f t="shared" si="135"/>
        <v>7.272025386546769</v>
      </c>
      <c r="DB51" s="4">
        <f t="shared" si="32"/>
        <v>1.0128892502690143</v>
      </c>
      <c r="DC51" s="4">
        <f t="shared" si="33"/>
        <v>1.0661992108094887</v>
      </c>
      <c r="DD51" s="1">
        <f t="shared" si="34"/>
        <v>8.2849146368157829</v>
      </c>
      <c r="DE51" s="1">
        <f t="shared" si="35"/>
        <v>6.2058261757372808</v>
      </c>
      <c r="DG51">
        <v>8.1706556027915358</v>
      </c>
      <c r="DH51">
        <f t="shared" si="136"/>
        <v>10.300968238399175</v>
      </c>
      <c r="DI51">
        <f t="shared" si="137"/>
        <v>6.2058261757372808</v>
      </c>
      <c r="DJ51">
        <v>9.3087112046089278</v>
      </c>
      <c r="DK51">
        <v>6.9727023377205963</v>
      </c>
      <c r="DL51">
        <f t="shared" si="138"/>
        <v>0.99225703379024743</v>
      </c>
      <c r="DM51">
        <f t="shared" si="139"/>
        <v>0.76687616198331554</v>
      </c>
      <c r="JU51" s="281">
        <v>0.59737268518518516</v>
      </c>
      <c r="JV51" s="464">
        <f t="shared" si="76"/>
        <v>45305.597372685188</v>
      </c>
      <c r="JW51" s="282" t="s">
        <v>327</v>
      </c>
      <c r="JX51" s="282">
        <v>1E-3</v>
      </c>
      <c r="JY51" s="282">
        <v>0.01</v>
      </c>
      <c r="JZ51" s="282">
        <v>0.01</v>
      </c>
      <c r="KA51" s="282">
        <v>33.4</v>
      </c>
      <c r="KB51" s="282">
        <v>24.387420039133133</v>
      </c>
      <c r="KC51" s="282">
        <f t="shared" si="77"/>
        <v>2438.7420039133131</v>
      </c>
      <c r="KD51" s="282">
        <f t="shared" si="78"/>
        <v>2.4387420039133132</v>
      </c>
      <c r="KE51" s="4">
        <f t="shared" si="79"/>
        <v>2.2170381853757393</v>
      </c>
      <c r="KF51" s="4">
        <f t="shared" si="80"/>
        <v>2.7097133376814591</v>
      </c>
      <c r="KG51" s="1">
        <f t="shared" si="81"/>
        <v>4.655780189289052</v>
      </c>
      <c r="KH51" s="1">
        <f t="shared" si="82"/>
        <v>-0.27097133376814586</v>
      </c>
      <c r="KJ51" s="281">
        <v>0.59737268518518516</v>
      </c>
      <c r="KK51" s="464">
        <f t="shared" si="83"/>
        <v>45305.597372685188</v>
      </c>
      <c r="KL51" s="282" t="s">
        <v>327</v>
      </c>
      <c r="KM51" s="282">
        <v>1E-3</v>
      </c>
      <c r="KN51" s="282">
        <v>0.01</v>
      </c>
      <c r="KO51" s="282">
        <v>0.01</v>
      </c>
      <c r="KP51" s="282">
        <v>33.4</v>
      </c>
      <c r="KQ51" s="282">
        <v>29.268643113465039</v>
      </c>
      <c r="KR51" s="282">
        <f t="shared" si="84"/>
        <v>2926.8643113465037</v>
      </c>
      <c r="KS51" s="282">
        <f t="shared" si="85"/>
        <v>2.9268643113465038</v>
      </c>
      <c r="KT51" s="4">
        <f t="shared" si="86"/>
        <v>2.6607857375877311</v>
      </c>
      <c r="KU51" s="4">
        <f t="shared" si="87"/>
        <v>3.2520714570516707</v>
      </c>
      <c r="KV51" s="1">
        <f t="shared" si="88"/>
        <v>5.5876500489342344</v>
      </c>
      <c r="KW51" s="1">
        <f t="shared" si="89"/>
        <v>-0.32520714570516684</v>
      </c>
      <c r="KY51">
        <v>2.702116761212324</v>
      </c>
      <c r="KZ51">
        <f t="shared" si="172"/>
        <v>5.5876500489342344</v>
      </c>
      <c r="LA51">
        <f t="shared" si="173"/>
        <v>-0.32520714570516684</v>
      </c>
      <c r="LB51">
        <v>5.1585865441326195</v>
      </c>
      <c r="LC51">
        <v>-0.30023519569025803</v>
      </c>
      <c r="LD51">
        <f t="shared" si="174"/>
        <v>0.42906350480161493</v>
      </c>
      <c r="LE51">
        <f t="shared" si="175"/>
        <v>2.4971950014908817E-2</v>
      </c>
      <c r="LI51" s="187">
        <v>0.59737268518518516</v>
      </c>
      <c r="LJ51" s="464">
        <f t="shared" si="90"/>
        <v>45305.597372685188</v>
      </c>
      <c r="LK51" s="144" t="s">
        <v>328</v>
      </c>
      <c r="LL51" s="144">
        <v>4.0000000000000001E-3</v>
      </c>
      <c r="LM51" s="144">
        <v>2.8000000000000001E-2</v>
      </c>
      <c r="LN51" s="144">
        <v>2.8000000000000001E-2</v>
      </c>
      <c r="LO51" s="144">
        <v>80</v>
      </c>
      <c r="LP51" s="144">
        <v>64.966682151344514</v>
      </c>
      <c r="LQ51" s="144">
        <f t="shared" si="176"/>
        <v>2320.2386482623042</v>
      </c>
      <c r="LR51" s="144">
        <f t="shared" si="177"/>
        <v>9.2809545930492163</v>
      </c>
      <c r="LS51" s="4">
        <f t="shared" si="91"/>
        <v>2.2402304190118798</v>
      </c>
      <c r="LT51" s="4">
        <f t="shared" si="92"/>
        <v>2.4061734130127599</v>
      </c>
      <c r="LU51" s="1">
        <f t="shared" si="93"/>
        <v>11.521185012061096</v>
      </c>
      <c r="LV51" s="1">
        <f t="shared" si="94"/>
        <v>6.8747811800364564</v>
      </c>
      <c r="LX51" s="187">
        <v>0.59737268518518516</v>
      </c>
      <c r="LY51" s="464">
        <f t="shared" si="95"/>
        <v>45305.597372685188</v>
      </c>
      <c r="LZ51" s="144" t="s">
        <v>328</v>
      </c>
      <c r="MA51" s="144">
        <v>4.0000000000000001E-3</v>
      </c>
      <c r="MB51" s="144">
        <v>2.8000000000000001E-2</v>
      </c>
      <c r="MC51" s="144">
        <v>2.8000000000000001E-2</v>
      </c>
      <c r="MD51" s="229">
        <v>80</v>
      </c>
      <c r="ME51" s="144">
        <v>74.122290469746986</v>
      </c>
      <c r="MF51" s="144">
        <f t="shared" si="178"/>
        <v>2647.2246596338209</v>
      </c>
      <c r="MG51" s="144">
        <f t="shared" si="179"/>
        <v>10.588898638535284</v>
      </c>
      <c r="MH51" s="4">
        <f t="shared" si="96"/>
        <v>2.5559410506809304</v>
      </c>
      <c r="MI51" s="4">
        <f t="shared" si="97"/>
        <v>2.7452700173980364</v>
      </c>
      <c r="MJ51" s="1">
        <f t="shared" si="98"/>
        <v>13.144839689216214</v>
      </c>
      <c r="MK51" s="1">
        <f t="shared" si="99"/>
        <v>7.8436286211372472</v>
      </c>
      <c r="MM51">
        <v>9.995653795878809</v>
      </c>
      <c r="MN51">
        <f t="shared" si="180"/>
        <v>13.144839689216214</v>
      </c>
      <c r="MO51">
        <f t="shared" si="181"/>
        <v>6.8747811800364564</v>
      </c>
      <c r="MP51">
        <v>12.408397815573693</v>
      </c>
      <c r="MQ51">
        <v>7.4041879969472655</v>
      </c>
      <c r="MR51">
        <f t="shared" si="182"/>
        <v>0.73644187364252112</v>
      </c>
      <c r="MS51">
        <f t="shared" si="183"/>
        <v>0.52940681691080904</v>
      </c>
    </row>
    <row r="52" spans="1:397" x14ac:dyDescent="0.25">
      <c r="A52" s="233">
        <v>0.41324074074074074</v>
      </c>
      <c r="B52" s="464">
        <f t="shared" si="0"/>
        <v>45305.413240740738</v>
      </c>
      <c r="C52" s="255" t="s">
        <v>311</v>
      </c>
      <c r="D52" s="234">
        <v>0.01</v>
      </c>
      <c r="E52" s="255">
        <v>6.7000000000000004E-2</v>
      </c>
      <c r="F52" s="255">
        <v>6.7000000000000004E-2</v>
      </c>
      <c r="G52" s="252">
        <v>176.3</v>
      </c>
      <c r="H52" s="254">
        <v>172.12098605524426</v>
      </c>
      <c r="I52" s="255">
        <f t="shared" si="1"/>
        <v>2568.9699411230486</v>
      </c>
      <c r="J52" s="255">
        <f t="shared" si="2"/>
        <v>25.689699411230485</v>
      </c>
      <c r="K52" s="4">
        <f t="shared" si="3"/>
        <v>2.5311909714006506</v>
      </c>
      <c r="L52" s="4">
        <f t="shared" si="4"/>
        <v>2.6078937281097616</v>
      </c>
      <c r="M52" s="1">
        <f t="shared" si="5"/>
        <v>28.220890382631136</v>
      </c>
      <c r="N52" s="1">
        <f t="shared" si="6"/>
        <v>23.081805683120724</v>
      </c>
      <c r="P52" s="233">
        <v>0.41324074074074074</v>
      </c>
      <c r="Q52" s="464">
        <f t="shared" si="7"/>
        <v>45305.413240740738</v>
      </c>
      <c r="R52" s="255" t="s">
        <v>311</v>
      </c>
      <c r="S52" s="234">
        <v>0.01</v>
      </c>
      <c r="T52" s="255">
        <v>6.7000000000000004E-2</v>
      </c>
      <c r="U52" s="255">
        <v>6.7000000000000004E-2</v>
      </c>
      <c r="V52" s="252">
        <v>176.3</v>
      </c>
      <c r="W52" s="254">
        <v>155.08204339638451</v>
      </c>
      <c r="X52" s="255">
        <f t="shared" si="8"/>
        <v>2314.6573641251416</v>
      </c>
      <c r="Y52" s="255">
        <f t="shared" si="9"/>
        <v>23.146573641251418</v>
      </c>
      <c r="Z52" s="4">
        <f t="shared" si="10"/>
        <v>2.2806182852409482</v>
      </c>
      <c r="AA52" s="4">
        <f t="shared" si="11"/>
        <v>2.3497279302482497</v>
      </c>
      <c r="AB52" s="1">
        <f t="shared" si="12"/>
        <v>25.427191926492366</v>
      </c>
      <c r="AC52" s="1">
        <f t="shared" si="13"/>
        <v>20.796845711003169</v>
      </c>
      <c r="AE52">
        <v>24.726538663366515</v>
      </c>
      <c r="AF52">
        <f t="shared" si="14"/>
        <v>28.220890382631136</v>
      </c>
      <c r="AG52">
        <f t="shared" si="15"/>
        <v>20.796845711003169</v>
      </c>
      <c r="AH52">
        <v>27.162829972845273</v>
      </c>
      <c r="AI52">
        <v>22.216420344509611</v>
      </c>
      <c r="AJ52">
        <f t="shared" si="122"/>
        <v>1.0580604097858632</v>
      </c>
      <c r="AK52">
        <f t="shared" si="123"/>
        <v>1.4195746335064428</v>
      </c>
      <c r="AO52" s="261">
        <v>0.42887731481481484</v>
      </c>
      <c r="AP52" s="464">
        <f t="shared" si="16"/>
        <v>45305.428877314815</v>
      </c>
      <c r="AQ52" s="236" t="s">
        <v>321</v>
      </c>
      <c r="AR52" s="236">
        <v>6.0000000000000001E-3</v>
      </c>
      <c r="AS52" s="236">
        <v>6.2E-2</v>
      </c>
      <c r="AT52" s="236">
        <v>6.2E-2</v>
      </c>
      <c r="AU52" s="241">
        <v>197.2</v>
      </c>
      <c r="AV52" s="241">
        <v>196.35691048199956</v>
      </c>
      <c r="AW52" s="236">
        <f t="shared" si="17"/>
        <v>3167.0469432580576</v>
      </c>
      <c r="AX52" s="236">
        <f t="shared" si="18"/>
        <v>19.002281659548345</v>
      </c>
      <c r="AY52" s="4">
        <f t="shared" si="19"/>
        <v>3.1167763568571361</v>
      </c>
      <c r="AZ52" s="4">
        <f t="shared" si="20"/>
        <v>3.2189657456065501</v>
      </c>
      <c r="BA52" s="1">
        <f t="shared" si="124"/>
        <v>22.119058016405482</v>
      </c>
      <c r="BB52" s="1">
        <f t="shared" si="125"/>
        <v>15.783315913941795</v>
      </c>
      <c r="BD52" s="261">
        <v>0.42887731481481484</v>
      </c>
      <c r="BE52" s="464">
        <f t="shared" si="21"/>
        <v>45305.428877314815</v>
      </c>
      <c r="BF52" s="236" t="s">
        <v>321</v>
      </c>
      <c r="BG52" s="236">
        <v>6.0000000000000001E-3</v>
      </c>
      <c r="BH52" s="236">
        <v>6.2E-2</v>
      </c>
      <c r="BI52" s="236">
        <v>6.2E-2</v>
      </c>
      <c r="BJ52" s="241">
        <v>197.2</v>
      </c>
      <c r="BK52" s="241">
        <v>183.35192301716319</v>
      </c>
      <c r="BL52" s="236">
        <f t="shared" si="22"/>
        <v>2957.2890809219871</v>
      </c>
      <c r="BM52" s="236">
        <f t="shared" si="23"/>
        <v>17.743734485531924</v>
      </c>
      <c r="BN52" s="4">
        <f t="shared" si="24"/>
        <v>2.9103479843994156</v>
      </c>
      <c r="BO52" s="4">
        <f t="shared" si="25"/>
        <v>3.0057692297895606</v>
      </c>
      <c r="BP52" s="1">
        <f t="shared" si="126"/>
        <v>20.654082469931339</v>
      </c>
      <c r="BQ52" s="1">
        <f t="shared" si="127"/>
        <v>14.737965255742363</v>
      </c>
      <c r="BS52">
        <v>18.433603833310091</v>
      </c>
      <c r="BT52">
        <f t="shared" si="128"/>
        <v>22.119058016405482</v>
      </c>
      <c r="BU52">
        <f t="shared" si="129"/>
        <v>14.737965255742363</v>
      </c>
      <c r="BV52">
        <v>21.457104991154601</v>
      </c>
      <c r="BW52">
        <v>15.31097148996248</v>
      </c>
      <c r="BX52">
        <f t="shared" si="130"/>
        <v>0.66195302525088096</v>
      </c>
      <c r="BY52">
        <f t="shared" si="131"/>
        <v>0.57300623422011654</v>
      </c>
      <c r="JU52" s="281">
        <v>0.60096064814814809</v>
      </c>
      <c r="JV52" s="464">
        <f t="shared" si="76"/>
        <v>45305.600960648146</v>
      </c>
      <c r="JW52" s="282" t="s">
        <v>327</v>
      </c>
      <c r="JX52" s="282">
        <v>1E-3</v>
      </c>
      <c r="JY52" s="282">
        <v>0.01</v>
      </c>
      <c r="JZ52" s="282">
        <v>0.01</v>
      </c>
      <c r="KA52" s="282">
        <v>33.4</v>
      </c>
      <c r="KB52" s="282">
        <v>24.387420039133133</v>
      </c>
      <c r="KC52" s="282">
        <f t="shared" si="77"/>
        <v>2438.7420039133131</v>
      </c>
      <c r="KD52" s="282">
        <f t="shared" si="78"/>
        <v>2.4387420039133132</v>
      </c>
      <c r="KE52" s="4">
        <f t="shared" si="79"/>
        <v>2.2170381853757393</v>
      </c>
      <c r="KF52" s="4">
        <f t="shared" si="80"/>
        <v>2.7097133376814591</v>
      </c>
      <c r="KG52" s="1">
        <f t="shared" si="81"/>
        <v>4.655780189289052</v>
      </c>
      <c r="KH52" s="1">
        <f t="shared" si="82"/>
        <v>-0.27097133376814586</v>
      </c>
      <c r="KJ52" s="281">
        <v>0.60096064814814809</v>
      </c>
      <c r="KK52" s="464">
        <f t="shared" si="83"/>
        <v>45305.600960648146</v>
      </c>
      <c r="KL52" s="282" t="s">
        <v>327</v>
      </c>
      <c r="KM52" s="282">
        <v>1E-3</v>
      </c>
      <c r="KN52" s="282">
        <v>0.01</v>
      </c>
      <c r="KO52" s="282">
        <v>0.01</v>
      </c>
      <c r="KP52" s="282">
        <v>33.4</v>
      </c>
      <c r="KQ52" s="282">
        <v>29.268643113465039</v>
      </c>
      <c r="KR52" s="282">
        <f t="shared" si="84"/>
        <v>2926.8643113465037</v>
      </c>
      <c r="KS52" s="282">
        <f t="shared" si="85"/>
        <v>2.9268643113465038</v>
      </c>
      <c r="KT52" s="4">
        <f t="shared" si="86"/>
        <v>2.6607857375877311</v>
      </c>
      <c r="KU52" s="4">
        <f t="shared" si="87"/>
        <v>3.2520714570516707</v>
      </c>
      <c r="KV52" s="1">
        <f t="shared" si="88"/>
        <v>5.5876500489342344</v>
      </c>
      <c r="KW52" s="1">
        <f t="shared" si="89"/>
        <v>-0.32520714570516684</v>
      </c>
      <c r="KY52">
        <v>2.702116761212324</v>
      </c>
      <c r="KZ52">
        <f t="shared" si="172"/>
        <v>5.5876500489342344</v>
      </c>
      <c r="LA52">
        <f t="shared" si="173"/>
        <v>-0.32520714570516684</v>
      </c>
      <c r="LB52">
        <v>5.1585865441326195</v>
      </c>
      <c r="LC52">
        <v>-0.30023519569025803</v>
      </c>
      <c r="LD52">
        <f t="shared" si="174"/>
        <v>0.42906350480161493</v>
      </c>
      <c r="LE52">
        <f t="shared" si="175"/>
        <v>2.4971950014908817E-2</v>
      </c>
      <c r="LI52" s="187">
        <v>0.60096064814814809</v>
      </c>
      <c r="LJ52" s="464">
        <f t="shared" si="90"/>
        <v>45305.600960648146</v>
      </c>
      <c r="LK52" s="144" t="s">
        <v>328</v>
      </c>
      <c r="LL52" s="144">
        <v>3.0000000000000001E-3</v>
      </c>
      <c r="LM52" s="144">
        <v>2.8000000000000001E-2</v>
      </c>
      <c r="LN52" s="144">
        <v>2.8000000000000001E-2</v>
      </c>
      <c r="LO52" s="144">
        <v>80</v>
      </c>
      <c r="LP52" s="144">
        <v>64.966682151344514</v>
      </c>
      <c r="LQ52" s="144">
        <f t="shared" si="176"/>
        <v>2320.2386482623042</v>
      </c>
      <c r="LR52" s="144">
        <f t="shared" si="177"/>
        <v>6.9607159447869131</v>
      </c>
      <c r="LS52" s="4">
        <f t="shared" si="91"/>
        <v>2.2402304190118798</v>
      </c>
      <c r="LT52" s="4">
        <f t="shared" si="92"/>
        <v>2.4061734130127599</v>
      </c>
      <c r="LU52" s="1">
        <f t="shared" si="93"/>
        <v>9.200946363798792</v>
      </c>
      <c r="LV52" s="1">
        <f t="shared" si="94"/>
        <v>4.5545425317741532</v>
      </c>
      <c r="LX52" s="187">
        <v>0.60096064814814809</v>
      </c>
      <c r="LY52" s="464">
        <f t="shared" si="95"/>
        <v>45305.600960648146</v>
      </c>
      <c r="LZ52" s="144" t="s">
        <v>328</v>
      </c>
      <c r="MA52" s="144">
        <v>3.0000000000000001E-3</v>
      </c>
      <c r="MB52" s="144">
        <v>2.8000000000000001E-2</v>
      </c>
      <c r="MC52" s="144">
        <v>2.8000000000000001E-2</v>
      </c>
      <c r="MD52" s="229">
        <v>80</v>
      </c>
      <c r="ME52" s="144">
        <v>74.122290469746986</v>
      </c>
      <c r="MF52" s="144">
        <f t="shared" si="178"/>
        <v>2647.2246596338209</v>
      </c>
      <c r="MG52" s="144">
        <f t="shared" si="179"/>
        <v>7.9416739789014628</v>
      </c>
      <c r="MH52" s="4">
        <f t="shared" si="96"/>
        <v>2.5559410506809304</v>
      </c>
      <c r="MI52" s="4">
        <f t="shared" si="97"/>
        <v>2.7452700173980364</v>
      </c>
      <c r="MJ52" s="1">
        <f t="shared" si="98"/>
        <v>10.497615029582393</v>
      </c>
      <c r="MK52" s="1">
        <f t="shared" si="99"/>
        <v>5.1964039615034263</v>
      </c>
      <c r="MM52">
        <v>7.4967403469091067</v>
      </c>
      <c r="MN52">
        <f t="shared" si="180"/>
        <v>10.497615029582393</v>
      </c>
      <c r="MO52">
        <f t="shared" si="181"/>
        <v>4.5545425317741532</v>
      </c>
      <c r="MP52">
        <v>9.9094843666039907</v>
      </c>
      <c r="MQ52">
        <v>4.9052745479775632</v>
      </c>
      <c r="MR52">
        <f t="shared" si="182"/>
        <v>0.58813066297840244</v>
      </c>
      <c r="MS52">
        <f t="shared" si="183"/>
        <v>0.35073201620340999</v>
      </c>
    </row>
    <row r="53" spans="1:397" x14ac:dyDescent="0.25">
      <c r="A53" s="233">
        <v>0.41650462962962959</v>
      </c>
      <c r="B53" s="464">
        <f t="shared" si="0"/>
        <v>45305.416504629633</v>
      </c>
      <c r="C53" s="255" t="s">
        <v>311</v>
      </c>
      <c r="D53" s="234">
        <v>6.0000000000000001E-3</v>
      </c>
      <c r="E53" s="255">
        <v>6.7000000000000004E-2</v>
      </c>
      <c r="F53" s="255">
        <v>6.7000000000000004E-2</v>
      </c>
      <c r="G53" s="252">
        <v>176.3</v>
      </c>
      <c r="H53" s="254">
        <v>172.12098605524426</v>
      </c>
      <c r="I53" s="255">
        <f t="shared" si="1"/>
        <v>2568.9699411230486</v>
      </c>
      <c r="J53" s="255">
        <f t="shared" si="2"/>
        <v>15.413819646738292</v>
      </c>
      <c r="K53" s="4">
        <f t="shared" si="3"/>
        <v>2.5311909714006506</v>
      </c>
      <c r="L53" s="4">
        <f t="shared" si="4"/>
        <v>2.6078937281097616</v>
      </c>
      <c r="M53" s="1">
        <f t="shared" si="5"/>
        <v>17.945010618138941</v>
      </c>
      <c r="N53" s="1">
        <f t="shared" si="6"/>
        <v>12.80592591862853</v>
      </c>
      <c r="P53" s="233">
        <v>0.41650462962962959</v>
      </c>
      <c r="Q53" s="464">
        <f t="shared" si="7"/>
        <v>45305.416504629633</v>
      </c>
      <c r="R53" s="255" t="s">
        <v>311</v>
      </c>
      <c r="S53" s="234">
        <v>6.0000000000000001E-3</v>
      </c>
      <c r="T53" s="255">
        <v>6.7000000000000004E-2</v>
      </c>
      <c r="U53" s="255">
        <v>6.7000000000000004E-2</v>
      </c>
      <c r="V53" s="252">
        <v>176.3</v>
      </c>
      <c r="W53" s="254">
        <v>155.08204339638451</v>
      </c>
      <c r="X53" s="255">
        <f t="shared" si="8"/>
        <v>2314.6573641251416</v>
      </c>
      <c r="Y53" s="255">
        <f t="shared" si="9"/>
        <v>13.88794418475085</v>
      </c>
      <c r="Z53" s="4">
        <f t="shared" si="10"/>
        <v>2.2806182852409482</v>
      </c>
      <c r="AA53" s="4">
        <f t="shared" si="11"/>
        <v>2.3497279302482497</v>
      </c>
      <c r="AB53" s="1">
        <f t="shared" si="12"/>
        <v>16.168562469991798</v>
      </c>
      <c r="AC53" s="1">
        <f t="shared" si="13"/>
        <v>11.538216254502601</v>
      </c>
      <c r="AE53">
        <v>14.835923198019909</v>
      </c>
      <c r="AF53">
        <f t="shared" si="14"/>
        <v>17.945010618138941</v>
      </c>
      <c r="AG53">
        <f t="shared" si="15"/>
        <v>11.538216254502601</v>
      </c>
      <c r="AH53">
        <v>17.272214507498667</v>
      </c>
      <c r="AI53">
        <v>12.325804879163005</v>
      </c>
      <c r="AJ53">
        <f t="shared" si="122"/>
        <v>0.67279611064027378</v>
      </c>
      <c r="AK53">
        <f t="shared" si="123"/>
        <v>0.78758862466040469</v>
      </c>
      <c r="AO53" s="261">
        <v>0.43061342592592594</v>
      </c>
      <c r="AP53" s="464">
        <f t="shared" si="16"/>
        <v>45305.430613425924</v>
      </c>
      <c r="AQ53" s="236" t="s">
        <v>321</v>
      </c>
      <c r="AR53" s="236">
        <v>7.0000000000000001E-3</v>
      </c>
      <c r="AS53" s="236">
        <v>6.2E-2</v>
      </c>
      <c r="AT53" s="236">
        <v>6.2E-2</v>
      </c>
      <c r="AU53" s="241">
        <v>197.2</v>
      </c>
      <c r="AV53" s="241">
        <v>196.35691048199956</v>
      </c>
      <c r="AW53" s="236">
        <f t="shared" si="17"/>
        <v>3167.0469432580576</v>
      </c>
      <c r="AX53" s="236">
        <f t="shared" si="18"/>
        <v>22.169328602806402</v>
      </c>
      <c r="AY53" s="4">
        <f t="shared" si="19"/>
        <v>3.1167763568571361</v>
      </c>
      <c r="AZ53" s="4">
        <f t="shared" si="20"/>
        <v>3.2189657456065501</v>
      </c>
      <c r="BA53" s="1">
        <f t="shared" si="124"/>
        <v>25.28610495966354</v>
      </c>
      <c r="BB53" s="1">
        <f t="shared" si="125"/>
        <v>18.950362857199853</v>
      </c>
      <c r="BD53" s="261">
        <v>0.43061342592592594</v>
      </c>
      <c r="BE53" s="464">
        <f t="shared" si="21"/>
        <v>45305.430613425924</v>
      </c>
      <c r="BF53" s="236" t="s">
        <v>321</v>
      </c>
      <c r="BG53" s="236">
        <v>7.0000000000000001E-3</v>
      </c>
      <c r="BH53" s="236">
        <v>6.2E-2</v>
      </c>
      <c r="BI53" s="236">
        <v>6.2E-2</v>
      </c>
      <c r="BJ53" s="241">
        <v>197.2</v>
      </c>
      <c r="BK53" s="241">
        <v>183.35192301716319</v>
      </c>
      <c r="BL53" s="236">
        <f t="shared" si="22"/>
        <v>2957.2890809219871</v>
      </c>
      <c r="BM53" s="236">
        <f t="shared" si="23"/>
        <v>20.701023566453909</v>
      </c>
      <c r="BN53" s="4">
        <f t="shared" si="24"/>
        <v>2.9103479843994156</v>
      </c>
      <c r="BO53" s="4">
        <f t="shared" si="25"/>
        <v>3.0057692297895606</v>
      </c>
      <c r="BP53" s="1">
        <f t="shared" si="126"/>
        <v>23.611371550853324</v>
      </c>
      <c r="BQ53" s="1">
        <f t="shared" si="127"/>
        <v>17.695254336664348</v>
      </c>
      <c r="BS53">
        <v>21.505871138861771</v>
      </c>
      <c r="BT53">
        <f t="shared" si="128"/>
        <v>25.28610495966354</v>
      </c>
      <c r="BU53">
        <f t="shared" si="129"/>
        <v>17.695254336664348</v>
      </c>
      <c r="BV53">
        <v>24.529372296706285</v>
      </c>
      <c r="BW53">
        <v>18.38323879551416</v>
      </c>
      <c r="BX53">
        <f t="shared" si="130"/>
        <v>0.75673266295725483</v>
      </c>
      <c r="BY53">
        <f t="shared" si="131"/>
        <v>0.68798445884981163</v>
      </c>
      <c r="JU53" s="281">
        <v>0.60445601851851849</v>
      </c>
      <c r="JV53" s="464">
        <f t="shared" si="76"/>
        <v>45305.604456018518</v>
      </c>
      <c r="JW53" s="282" t="s">
        <v>327</v>
      </c>
      <c r="JX53" s="282">
        <v>1E-3</v>
      </c>
      <c r="JY53" s="282">
        <v>0.01</v>
      </c>
      <c r="JZ53" s="282">
        <v>0.01</v>
      </c>
      <c r="KA53" s="282">
        <v>33.4</v>
      </c>
      <c r="KB53" s="282">
        <v>24.387420039133133</v>
      </c>
      <c r="KC53" s="282">
        <f t="shared" si="77"/>
        <v>2438.7420039133131</v>
      </c>
      <c r="KD53" s="282">
        <f t="shared" si="78"/>
        <v>2.4387420039133132</v>
      </c>
      <c r="KE53" s="4">
        <f t="shared" si="79"/>
        <v>2.2170381853757393</v>
      </c>
      <c r="KF53" s="4">
        <f t="shared" si="80"/>
        <v>2.7097133376814591</v>
      </c>
      <c r="KG53" s="1">
        <f t="shared" si="81"/>
        <v>4.655780189289052</v>
      </c>
      <c r="KH53" s="1">
        <f t="shared" si="82"/>
        <v>-0.27097133376814586</v>
      </c>
      <c r="KJ53" s="281">
        <v>0.60445601851851849</v>
      </c>
      <c r="KK53" s="464">
        <f t="shared" si="83"/>
        <v>45305.604456018518</v>
      </c>
      <c r="KL53" s="282" t="s">
        <v>327</v>
      </c>
      <c r="KM53" s="282">
        <v>1E-3</v>
      </c>
      <c r="KN53" s="282">
        <v>0.01</v>
      </c>
      <c r="KO53" s="282">
        <v>0.01</v>
      </c>
      <c r="KP53" s="282">
        <v>33.4</v>
      </c>
      <c r="KQ53" s="282">
        <v>29.268643113465039</v>
      </c>
      <c r="KR53" s="282">
        <f t="shared" si="84"/>
        <v>2926.8643113465037</v>
      </c>
      <c r="KS53" s="282">
        <f t="shared" si="85"/>
        <v>2.9268643113465038</v>
      </c>
      <c r="KT53" s="4">
        <f t="shared" si="86"/>
        <v>2.6607857375877311</v>
      </c>
      <c r="KU53" s="4">
        <f t="shared" si="87"/>
        <v>3.2520714570516707</v>
      </c>
      <c r="KV53" s="1">
        <f t="shared" si="88"/>
        <v>5.5876500489342344</v>
      </c>
      <c r="KW53" s="1">
        <f t="shared" si="89"/>
        <v>-0.32520714570516684</v>
      </c>
      <c r="KY53">
        <v>2.702116761212324</v>
      </c>
      <c r="KZ53">
        <f t="shared" si="172"/>
        <v>5.5876500489342344</v>
      </c>
      <c r="LA53">
        <f t="shared" si="173"/>
        <v>-0.32520714570516684</v>
      </c>
      <c r="LB53">
        <v>5.1585865441326195</v>
      </c>
      <c r="LC53">
        <v>-0.30023519569025803</v>
      </c>
      <c r="LD53">
        <f t="shared" si="174"/>
        <v>0.42906350480161493</v>
      </c>
      <c r="LE53">
        <f t="shared" si="175"/>
        <v>2.4971950014908817E-2</v>
      </c>
      <c r="LI53" s="187">
        <v>0.60445601851851849</v>
      </c>
      <c r="LJ53" s="464">
        <f t="shared" si="90"/>
        <v>45305.604456018518</v>
      </c>
      <c r="LK53" s="144" t="s">
        <v>328</v>
      </c>
      <c r="LL53" s="144">
        <v>5.0000000000000001E-3</v>
      </c>
      <c r="LM53" s="144">
        <v>2.8000000000000001E-2</v>
      </c>
      <c r="LN53" s="144">
        <v>2.8000000000000001E-2</v>
      </c>
      <c r="LO53" s="144">
        <v>80</v>
      </c>
      <c r="LP53" s="144">
        <v>64.966682151344514</v>
      </c>
      <c r="LQ53" s="144">
        <f t="shared" si="176"/>
        <v>2320.2386482623042</v>
      </c>
      <c r="LR53" s="144">
        <f t="shared" si="177"/>
        <v>11.60119324131152</v>
      </c>
      <c r="LS53" s="4">
        <f t="shared" si="91"/>
        <v>2.2402304190118798</v>
      </c>
      <c r="LT53" s="4">
        <f t="shared" si="92"/>
        <v>2.4061734130127599</v>
      </c>
      <c r="LU53" s="1">
        <f t="shared" si="93"/>
        <v>13.8414236603234</v>
      </c>
      <c r="LV53" s="1">
        <f t="shared" si="94"/>
        <v>9.1950198282987614</v>
      </c>
      <c r="LX53" s="187">
        <v>0.60445601851851849</v>
      </c>
      <c r="LY53" s="464">
        <f t="shared" si="95"/>
        <v>45305.604456018518</v>
      </c>
      <c r="LZ53" s="144" t="s">
        <v>328</v>
      </c>
      <c r="MA53" s="144">
        <v>5.0000000000000001E-3</v>
      </c>
      <c r="MB53" s="144">
        <v>2.8000000000000001E-2</v>
      </c>
      <c r="MC53" s="144">
        <v>2.8000000000000001E-2</v>
      </c>
      <c r="MD53" s="229">
        <v>80</v>
      </c>
      <c r="ME53" s="144">
        <v>74.122290469746986</v>
      </c>
      <c r="MF53" s="144">
        <f t="shared" si="178"/>
        <v>2647.2246596338209</v>
      </c>
      <c r="MG53" s="144">
        <f t="shared" si="179"/>
        <v>13.236123298169105</v>
      </c>
      <c r="MH53" s="4">
        <f t="shared" si="96"/>
        <v>2.5559410506809304</v>
      </c>
      <c r="MI53" s="4">
        <f t="shared" si="97"/>
        <v>2.7452700173980364</v>
      </c>
      <c r="MJ53" s="1">
        <f t="shared" si="98"/>
        <v>15.792064348850035</v>
      </c>
      <c r="MK53" s="1">
        <f t="shared" si="99"/>
        <v>10.490853280771068</v>
      </c>
      <c r="MM53">
        <v>12.494567244848511</v>
      </c>
      <c r="MN53">
        <f t="shared" si="180"/>
        <v>15.792064348850035</v>
      </c>
      <c r="MO53">
        <f t="shared" si="181"/>
        <v>9.1950198282987614</v>
      </c>
      <c r="MP53">
        <v>14.907311264543395</v>
      </c>
      <c r="MQ53">
        <v>9.9031014459169668</v>
      </c>
      <c r="MR53">
        <f t="shared" si="182"/>
        <v>0.88475308430663979</v>
      </c>
      <c r="MS53">
        <f t="shared" si="183"/>
        <v>0.70808161761820543</v>
      </c>
    </row>
    <row r="54" spans="1:397" x14ac:dyDescent="0.25">
      <c r="A54" s="233">
        <v>0.42010416666666667</v>
      </c>
      <c r="B54" s="464">
        <f t="shared" si="0"/>
        <v>45305.420104166667</v>
      </c>
      <c r="C54" s="255" t="s">
        <v>311</v>
      </c>
      <c r="D54" s="234">
        <v>8.9999999999999993E-3</v>
      </c>
      <c r="E54" s="255">
        <v>6.7000000000000004E-2</v>
      </c>
      <c r="F54" s="255">
        <v>6.7000000000000004E-2</v>
      </c>
      <c r="G54" s="252">
        <v>176.3</v>
      </c>
      <c r="H54" s="254">
        <v>172.12098605524426</v>
      </c>
      <c r="I54" s="255">
        <f t="shared" si="1"/>
        <v>2568.9699411230486</v>
      </c>
      <c r="J54" s="255">
        <f t="shared" si="2"/>
        <v>23.120729470107435</v>
      </c>
      <c r="K54" s="4">
        <f t="shared" si="3"/>
        <v>2.5311909714006506</v>
      </c>
      <c r="L54" s="4">
        <f t="shared" si="4"/>
        <v>2.6078937281097616</v>
      </c>
      <c r="M54" s="1">
        <f t="shared" si="5"/>
        <v>25.651920441508086</v>
      </c>
      <c r="N54" s="1">
        <f t="shared" si="6"/>
        <v>20.512835741997673</v>
      </c>
      <c r="P54" s="233">
        <v>0.42010416666666667</v>
      </c>
      <c r="Q54" s="464">
        <f t="shared" si="7"/>
        <v>45305.420104166667</v>
      </c>
      <c r="R54" s="255" t="s">
        <v>311</v>
      </c>
      <c r="S54" s="234">
        <v>8.9999999999999993E-3</v>
      </c>
      <c r="T54" s="255">
        <v>6.7000000000000004E-2</v>
      </c>
      <c r="U54" s="255">
        <v>6.7000000000000004E-2</v>
      </c>
      <c r="V54" s="252">
        <v>176.3</v>
      </c>
      <c r="W54" s="254">
        <v>155.08204339638451</v>
      </c>
      <c r="X54" s="255">
        <f t="shared" si="8"/>
        <v>2314.6573641251416</v>
      </c>
      <c r="Y54" s="255">
        <f t="shared" si="9"/>
        <v>20.831916277126272</v>
      </c>
      <c r="Z54" s="4">
        <f t="shared" si="10"/>
        <v>2.2806182852409482</v>
      </c>
      <c r="AA54" s="4">
        <f t="shared" si="11"/>
        <v>2.3497279302482497</v>
      </c>
      <c r="AB54" s="1">
        <f t="shared" si="12"/>
        <v>23.11253456236722</v>
      </c>
      <c r="AC54" s="1">
        <f t="shared" si="13"/>
        <v>18.482188346878022</v>
      </c>
      <c r="AE54">
        <v>22.253884797029862</v>
      </c>
      <c r="AF54">
        <f t="shared" si="14"/>
        <v>25.651920441508086</v>
      </c>
      <c r="AG54">
        <f t="shared" si="15"/>
        <v>18.482188346878022</v>
      </c>
      <c r="AH54">
        <v>24.69017610650862</v>
      </c>
      <c r="AI54">
        <v>19.743766478172958</v>
      </c>
      <c r="AJ54">
        <f t="shared" si="122"/>
        <v>0.96174433499946588</v>
      </c>
      <c r="AK54">
        <f t="shared" si="123"/>
        <v>1.2615781312949359</v>
      </c>
      <c r="AO54" s="261">
        <v>0.44451388888888888</v>
      </c>
      <c r="AP54" s="464">
        <f t="shared" si="16"/>
        <v>45305.444513888891</v>
      </c>
      <c r="AQ54" s="236" t="s">
        <v>321</v>
      </c>
      <c r="AR54" s="236">
        <v>4.0000000000000001E-3</v>
      </c>
      <c r="AS54" s="236">
        <v>0.06</v>
      </c>
      <c r="AT54" s="236">
        <v>0.06</v>
      </c>
      <c r="AU54" s="241">
        <v>197.2</v>
      </c>
      <c r="AV54" s="241">
        <v>196.35691048199956</v>
      </c>
      <c r="AW54" s="236">
        <f t="shared" si="17"/>
        <v>3272.6151746999926</v>
      </c>
      <c r="AX54" s="236">
        <f t="shared" si="18"/>
        <v>13.090460698799971</v>
      </c>
      <c r="AY54" s="4">
        <f t="shared" si="19"/>
        <v>3.2189657456065501</v>
      </c>
      <c r="AZ54" s="4">
        <f t="shared" si="20"/>
        <v>3.3280832285084676</v>
      </c>
      <c r="BA54" s="1">
        <f t="shared" si="124"/>
        <v>16.309426444406522</v>
      </c>
      <c r="BB54" s="1">
        <f t="shared" si="125"/>
        <v>9.7623774702915043</v>
      </c>
      <c r="BD54" s="261">
        <v>0.44451388888888888</v>
      </c>
      <c r="BE54" s="464">
        <f t="shared" si="21"/>
        <v>45305.444513888891</v>
      </c>
      <c r="BF54" s="236" t="s">
        <v>321</v>
      </c>
      <c r="BG54" s="236">
        <v>4.0000000000000001E-3</v>
      </c>
      <c r="BH54" s="236">
        <v>0.06</v>
      </c>
      <c r="BI54" s="236">
        <v>0.06</v>
      </c>
      <c r="BJ54" s="241">
        <v>197.2</v>
      </c>
      <c r="BK54" s="241">
        <v>183.35192301716319</v>
      </c>
      <c r="BL54" s="236">
        <f t="shared" si="22"/>
        <v>3055.8653836193866</v>
      </c>
      <c r="BM54" s="236">
        <f t="shared" si="23"/>
        <v>12.223461534477547</v>
      </c>
      <c r="BN54" s="4">
        <f t="shared" si="24"/>
        <v>3.0057692297895606</v>
      </c>
      <c r="BO54" s="4">
        <f t="shared" si="25"/>
        <v>3.1076597121553089</v>
      </c>
      <c r="BP54" s="1">
        <f t="shared" si="126"/>
        <v>15.229230764267108</v>
      </c>
      <c r="BQ54" s="1">
        <f t="shared" si="127"/>
        <v>9.1158018223222381</v>
      </c>
      <c r="BS54">
        <v>12.698704862946951</v>
      </c>
      <c r="BT54">
        <f t="shared" si="128"/>
        <v>16.309426444406522</v>
      </c>
      <c r="BU54">
        <f t="shared" si="129"/>
        <v>9.1158018223222381</v>
      </c>
      <c r="BV54">
        <v>15.821337206294562</v>
      </c>
      <c r="BW54">
        <v>9.4702205757570468</v>
      </c>
      <c r="BX54">
        <f t="shared" si="130"/>
        <v>0.48808923811196081</v>
      </c>
      <c r="BY54">
        <f t="shared" si="131"/>
        <v>0.35441875343480866</v>
      </c>
      <c r="JU54" s="281">
        <v>0.6080092592592593</v>
      </c>
      <c r="JV54" s="464">
        <f t="shared" si="76"/>
        <v>45305.60800925926</v>
      </c>
      <c r="JW54" s="282" t="s">
        <v>327</v>
      </c>
      <c r="JX54" s="282">
        <v>2E-3</v>
      </c>
      <c r="JY54" s="282">
        <v>0.01</v>
      </c>
      <c r="JZ54" s="282">
        <v>0.01</v>
      </c>
      <c r="KA54" s="282">
        <v>33.4</v>
      </c>
      <c r="KB54" s="282">
        <v>24.387420039133133</v>
      </c>
      <c r="KC54" s="282">
        <f t="shared" si="77"/>
        <v>2438.7420039133131</v>
      </c>
      <c r="KD54" s="282">
        <f t="shared" si="78"/>
        <v>4.8774840078266264</v>
      </c>
      <c r="KE54" s="4">
        <f t="shared" si="79"/>
        <v>2.2170381853757393</v>
      </c>
      <c r="KF54" s="4">
        <f t="shared" si="80"/>
        <v>2.7097133376814591</v>
      </c>
      <c r="KG54" s="1">
        <f t="shared" si="81"/>
        <v>7.0945221932023657</v>
      </c>
      <c r="KH54" s="1">
        <f t="shared" si="82"/>
        <v>2.1677706701451673</v>
      </c>
      <c r="KJ54" s="281">
        <v>0.6080092592592593</v>
      </c>
      <c r="KK54" s="464">
        <f t="shared" si="83"/>
        <v>45305.60800925926</v>
      </c>
      <c r="KL54" s="282" t="s">
        <v>327</v>
      </c>
      <c r="KM54" s="282">
        <v>2E-3</v>
      </c>
      <c r="KN54" s="282">
        <v>0.01</v>
      </c>
      <c r="KO54" s="282">
        <v>0.01</v>
      </c>
      <c r="KP54" s="282">
        <v>33.4</v>
      </c>
      <c r="KQ54" s="282">
        <v>29.268643113465039</v>
      </c>
      <c r="KR54" s="282">
        <f t="shared" si="84"/>
        <v>2926.8643113465037</v>
      </c>
      <c r="KS54" s="282">
        <f t="shared" si="85"/>
        <v>5.8537286226930076</v>
      </c>
      <c r="KT54" s="4">
        <f t="shared" si="86"/>
        <v>2.6607857375877311</v>
      </c>
      <c r="KU54" s="4">
        <f t="shared" si="87"/>
        <v>3.2520714570516707</v>
      </c>
      <c r="KV54" s="1">
        <f t="shared" si="88"/>
        <v>8.5145143602807387</v>
      </c>
      <c r="KW54" s="1">
        <f t="shared" si="89"/>
        <v>2.601657165641337</v>
      </c>
      <c r="KY54">
        <v>5.4042335224246481</v>
      </c>
      <c r="KZ54">
        <f t="shared" si="172"/>
        <v>8.5145143602807387</v>
      </c>
      <c r="LA54">
        <f t="shared" si="173"/>
        <v>2.1677706701451673</v>
      </c>
      <c r="LB54">
        <v>7.8607033053449431</v>
      </c>
      <c r="LC54">
        <v>2.401881565522066</v>
      </c>
      <c r="LD54">
        <f t="shared" si="174"/>
        <v>0.65381105493579561</v>
      </c>
      <c r="LE54">
        <f t="shared" si="175"/>
        <v>0.23411089537689866</v>
      </c>
      <c r="LI54" s="187">
        <v>0.6080092592592593</v>
      </c>
      <c r="LJ54" s="464">
        <f t="shared" si="90"/>
        <v>45305.60800925926</v>
      </c>
      <c r="LK54" s="144" t="s">
        <v>328</v>
      </c>
      <c r="LL54" s="144">
        <v>6.0000000000000001E-3</v>
      </c>
      <c r="LM54" s="144">
        <v>2.8000000000000001E-2</v>
      </c>
      <c r="LN54" s="144">
        <v>2.8000000000000001E-2</v>
      </c>
      <c r="LO54" s="144">
        <v>80</v>
      </c>
      <c r="LP54" s="144">
        <v>64.966682151344514</v>
      </c>
      <c r="LQ54" s="144">
        <f t="shared" si="176"/>
        <v>2320.2386482623042</v>
      </c>
      <c r="LR54" s="144">
        <f t="shared" si="177"/>
        <v>13.921431889573826</v>
      </c>
      <c r="LS54" s="4">
        <f t="shared" si="91"/>
        <v>2.2402304190118798</v>
      </c>
      <c r="LT54" s="4">
        <f t="shared" si="92"/>
        <v>2.4061734130127599</v>
      </c>
      <c r="LU54" s="1">
        <f t="shared" si="93"/>
        <v>16.161662308585704</v>
      </c>
      <c r="LV54" s="1">
        <f t="shared" si="94"/>
        <v>11.515258476561065</v>
      </c>
      <c r="LX54" s="187">
        <v>0.6080092592592593</v>
      </c>
      <c r="LY54" s="464">
        <f t="shared" si="95"/>
        <v>45305.60800925926</v>
      </c>
      <c r="LZ54" s="144" t="s">
        <v>328</v>
      </c>
      <c r="MA54" s="144">
        <v>6.0000000000000001E-3</v>
      </c>
      <c r="MB54" s="144">
        <v>2.8000000000000001E-2</v>
      </c>
      <c r="MC54" s="144">
        <v>2.8000000000000001E-2</v>
      </c>
      <c r="MD54" s="229">
        <v>80</v>
      </c>
      <c r="ME54" s="144">
        <v>74.122290469746986</v>
      </c>
      <c r="MF54" s="144">
        <f t="shared" si="178"/>
        <v>2647.2246596338209</v>
      </c>
      <c r="MG54" s="144">
        <f t="shared" si="179"/>
        <v>15.883347957802926</v>
      </c>
      <c r="MH54" s="4">
        <f t="shared" si="96"/>
        <v>2.5559410506809304</v>
      </c>
      <c r="MI54" s="4">
        <f t="shared" si="97"/>
        <v>2.7452700173980364</v>
      </c>
      <c r="MJ54" s="1">
        <f t="shared" si="98"/>
        <v>18.439289008483854</v>
      </c>
      <c r="MK54" s="1">
        <f t="shared" si="99"/>
        <v>13.138077940404889</v>
      </c>
      <c r="MM54">
        <v>14.993480693818213</v>
      </c>
      <c r="MN54">
        <f t="shared" si="180"/>
        <v>18.439289008483854</v>
      </c>
      <c r="MO54">
        <f t="shared" si="181"/>
        <v>11.515258476561065</v>
      </c>
      <c r="MP54">
        <v>17.406224713513097</v>
      </c>
      <c r="MQ54">
        <v>12.402014894886669</v>
      </c>
      <c r="MR54">
        <f t="shared" si="182"/>
        <v>1.0330642949707567</v>
      </c>
      <c r="MS54">
        <f t="shared" si="183"/>
        <v>0.88675641832560359</v>
      </c>
    </row>
    <row r="55" spans="1:397" x14ac:dyDescent="0.25">
      <c r="A55" s="233">
        <v>0.4236111111111111</v>
      </c>
      <c r="B55" s="464">
        <f t="shared" si="0"/>
        <v>45305.423611111109</v>
      </c>
      <c r="C55" s="255" t="s">
        <v>311</v>
      </c>
      <c r="D55" s="234">
        <v>1.2999999999999999E-2</v>
      </c>
      <c r="E55" s="255">
        <v>6.7000000000000004E-2</v>
      </c>
      <c r="F55" s="255">
        <v>6.7000000000000004E-2</v>
      </c>
      <c r="G55" s="252">
        <v>176.3</v>
      </c>
      <c r="H55" s="254">
        <v>172.12098605524426</v>
      </c>
      <c r="I55" s="255">
        <f t="shared" si="1"/>
        <v>2568.9699411230486</v>
      </c>
      <c r="J55" s="255">
        <f t="shared" si="2"/>
        <v>33.39660923459963</v>
      </c>
      <c r="K55" s="4">
        <f t="shared" si="3"/>
        <v>2.5311909714006506</v>
      </c>
      <c r="L55" s="4">
        <f t="shared" si="4"/>
        <v>2.6078937281097616</v>
      </c>
      <c r="M55" s="1">
        <f t="shared" si="5"/>
        <v>35.927800206000278</v>
      </c>
      <c r="N55" s="1">
        <f t="shared" si="6"/>
        <v>30.788715506489869</v>
      </c>
      <c r="P55" s="233">
        <v>0.4236111111111111</v>
      </c>
      <c r="Q55" s="464">
        <f t="shared" si="7"/>
        <v>45305.423611111109</v>
      </c>
      <c r="R55" s="255" t="s">
        <v>311</v>
      </c>
      <c r="S55" s="234">
        <v>1.2999999999999999E-2</v>
      </c>
      <c r="T55" s="255">
        <v>6.7000000000000004E-2</v>
      </c>
      <c r="U55" s="255">
        <v>6.7000000000000004E-2</v>
      </c>
      <c r="V55" s="252">
        <v>176.3</v>
      </c>
      <c r="W55" s="254">
        <v>155.08204339638451</v>
      </c>
      <c r="X55" s="255">
        <f t="shared" si="8"/>
        <v>2314.6573641251416</v>
      </c>
      <c r="Y55" s="255">
        <f t="shared" si="9"/>
        <v>30.09054573362684</v>
      </c>
      <c r="Z55" s="4">
        <f t="shared" si="10"/>
        <v>2.2806182852409482</v>
      </c>
      <c r="AA55" s="4">
        <f t="shared" si="11"/>
        <v>2.3497279302482497</v>
      </c>
      <c r="AB55" s="1">
        <f t="shared" si="12"/>
        <v>32.371164018867788</v>
      </c>
      <c r="AC55" s="1">
        <f t="shared" si="13"/>
        <v>27.74081780337859</v>
      </c>
      <c r="AE55">
        <v>32.144500262376468</v>
      </c>
      <c r="AF55">
        <f t="shared" si="14"/>
        <v>35.927800206000278</v>
      </c>
      <c r="AG55">
        <f t="shared" si="15"/>
        <v>27.74081780337859</v>
      </c>
      <c r="AH55">
        <v>34.580791571855229</v>
      </c>
      <c r="AI55">
        <v>29.634381943519564</v>
      </c>
      <c r="AJ55">
        <f t="shared" si="122"/>
        <v>1.3470086341450482</v>
      </c>
      <c r="AK55">
        <f t="shared" si="123"/>
        <v>1.893564140140974</v>
      </c>
      <c r="AO55" s="261">
        <v>0.44793981481481482</v>
      </c>
      <c r="AP55" s="464">
        <f t="shared" si="16"/>
        <v>45305.447939814818</v>
      </c>
      <c r="AQ55" s="236" t="s">
        <v>321</v>
      </c>
      <c r="AR55" s="236">
        <v>5.0000000000000001E-3</v>
      </c>
      <c r="AS55" s="236">
        <v>5.5E-2</v>
      </c>
      <c r="AT55" s="236">
        <v>5.5E-2</v>
      </c>
      <c r="AU55" s="241">
        <v>197.2</v>
      </c>
      <c r="AV55" s="241">
        <v>196.35691048199956</v>
      </c>
      <c r="AW55" s="236">
        <f t="shared" si="17"/>
        <v>3570.1256451272648</v>
      </c>
      <c r="AX55" s="236">
        <f t="shared" si="18"/>
        <v>17.850628225636324</v>
      </c>
      <c r="AY55" s="4">
        <f t="shared" si="19"/>
        <v>3.5063734014642778</v>
      </c>
      <c r="AZ55" s="4">
        <f t="shared" si="20"/>
        <v>3.636239082999992</v>
      </c>
      <c r="BA55" s="1">
        <f t="shared" si="124"/>
        <v>21.357001627100601</v>
      </c>
      <c r="BB55" s="1">
        <f t="shared" si="125"/>
        <v>14.214389142636332</v>
      </c>
      <c r="BD55" s="261">
        <v>0.44793981481481482</v>
      </c>
      <c r="BE55" s="464">
        <f t="shared" si="21"/>
        <v>45305.447939814818</v>
      </c>
      <c r="BF55" s="236" t="s">
        <v>321</v>
      </c>
      <c r="BG55" s="236">
        <v>5.0000000000000001E-3</v>
      </c>
      <c r="BH55" s="236">
        <v>5.5E-2</v>
      </c>
      <c r="BI55" s="236">
        <v>5.5E-2</v>
      </c>
      <c r="BJ55" s="241">
        <v>197.2</v>
      </c>
      <c r="BK55" s="241">
        <v>183.35192301716319</v>
      </c>
      <c r="BL55" s="236">
        <f t="shared" si="22"/>
        <v>3333.6713275847851</v>
      </c>
      <c r="BM55" s="236">
        <f t="shared" si="23"/>
        <v>16.668356637923925</v>
      </c>
      <c r="BN55" s="4">
        <f t="shared" si="24"/>
        <v>3.2741414824493429</v>
      </c>
      <c r="BO55" s="4">
        <f t="shared" si="25"/>
        <v>3.3954059817993185</v>
      </c>
      <c r="BP55" s="1">
        <f t="shared" si="126"/>
        <v>19.942498120373266</v>
      </c>
      <c r="BQ55" s="1">
        <f t="shared" si="127"/>
        <v>13.272950656124607</v>
      </c>
      <c r="BS55">
        <v>17.316415722200386</v>
      </c>
      <c r="BT55">
        <f t="shared" si="128"/>
        <v>21.357001627100601</v>
      </c>
      <c r="BU55">
        <f t="shared" si="129"/>
        <v>13.272950656124607</v>
      </c>
      <c r="BV55">
        <v>20.717854524775461</v>
      </c>
      <c r="BW55">
        <v>13.788997704715122</v>
      </c>
      <c r="BX55">
        <f t="shared" si="130"/>
        <v>0.63914710232513983</v>
      </c>
      <c r="BY55">
        <f t="shared" si="131"/>
        <v>0.51604704859051509</v>
      </c>
      <c r="JU55" s="281">
        <v>0.61120370370370369</v>
      </c>
      <c r="JV55" s="464">
        <f t="shared" si="76"/>
        <v>45305.611203703702</v>
      </c>
      <c r="JW55" s="282" t="s">
        <v>327</v>
      </c>
      <c r="JX55" s="282">
        <v>2E-3</v>
      </c>
      <c r="JY55" s="282">
        <v>0.01</v>
      </c>
      <c r="JZ55" s="282">
        <v>0.01</v>
      </c>
      <c r="KA55" s="282">
        <v>33.4</v>
      </c>
      <c r="KB55" s="282">
        <v>24.387420039133133</v>
      </c>
      <c r="KC55" s="282">
        <f t="shared" si="77"/>
        <v>2438.7420039133131</v>
      </c>
      <c r="KD55" s="282">
        <f t="shared" si="78"/>
        <v>4.8774840078266264</v>
      </c>
      <c r="KE55" s="4">
        <f t="shared" si="79"/>
        <v>2.2170381853757393</v>
      </c>
      <c r="KF55" s="4">
        <f t="shared" si="80"/>
        <v>2.7097133376814591</v>
      </c>
      <c r="KG55" s="1">
        <f t="shared" si="81"/>
        <v>7.0945221932023657</v>
      </c>
      <c r="KH55" s="1">
        <f t="shared" si="82"/>
        <v>2.1677706701451673</v>
      </c>
      <c r="KJ55" s="281">
        <v>0.61120370370370369</v>
      </c>
      <c r="KK55" s="464">
        <f t="shared" si="83"/>
        <v>45305.611203703702</v>
      </c>
      <c r="KL55" s="282" t="s">
        <v>327</v>
      </c>
      <c r="KM55" s="282">
        <v>2E-3</v>
      </c>
      <c r="KN55" s="282">
        <v>0.01</v>
      </c>
      <c r="KO55" s="282">
        <v>0.01</v>
      </c>
      <c r="KP55" s="282">
        <v>33.4</v>
      </c>
      <c r="KQ55" s="282">
        <v>29.268643113465039</v>
      </c>
      <c r="KR55" s="282">
        <f t="shared" si="84"/>
        <v>2926.8643113465037</v>
      </c>
      <c r="KS55" s="282">
        <f t="shared" si="85"/>
        <v>5.8537286226930076</v>
      </c>
      <c r="KT55" s="4">
        <f t="shared" si="86"/>
        <v>2.6607857375877311</v>
      </c>
      <c r="KU55" s="4">
        <f t="shared" si="87"/>
        <v>3.2520714570516707</v>
      </c>
      <c r="KV55" s="1">
        <f t="shared" si="88"/>
        <v>8.5145143602807387</v>
      </c>
      <c r="KW55" s="1">
        <f t="shared" si="89"/>
        <v>2.601657165641337</v>
      </c>
      <c r="KY55">
        <v>5.4042335224246481</v>
      </c>
      <c r="KZ55">
        <f t="shared" si="172"/>
        <v>8.5145143602807387</v>
      </c>
      <c r="LA55">
        <f t="shared" si="173"/>
        <v>2.1677706701451673</v>
      </c>
      <c r="LB55">
        <v>7.8607033053449431</v>
      </c>
      <c r="LC55">
        <v>2.401881565522066</v>
      </c>
      <c r="LD55">
        <f t="shared" si="174"/>
        <v>0.65381105493579561</v>
      </c>
      <c r="LE55">
        <f t="shared" si="175"/>
        <v>0.23411089537689866</v>
      </c>
      <c r="LI55" s="187">
        <v>0.61120370370370369</v>
      </c>
      <c r="LJ55" s="464">
        <f t="shared" si="90"/>
        <v>45305.611203703702</v>
      </c>
      <c r="LK55" s="144" t="s">
        <v>328</v>
      </c>
      <c r="LL55" s="144">
        <v>4.0000000000000001E-3</v>
      </c>
      <c r="LM55" s="144">
        <v>2.8000000000000001E-2</v>
      </c>
      <c r="LN55" s="144">
        <v>2.8000000000000001E-2</v>
      </c>
      <c r="LO55" s="144">
        <v>80</v>
      </c>
      <c r="LP55" s="144">
        <v>64.966682151344514</v>
      </c>
      <c r="LQ55" s="144">
        <f t="shared" si="176"/>
        <v>2320.2386482623042</v>
      </c>
      <c r="LR55" s="144">
        <f t="shared" si="177"/>
        <v>9.2809545930492163</v>
      </c>
      <c r="LS55" s="4">
        <f t="shared" si="91"/>
        <v>2.2402304190118798</v>
      </c>
      <c r="LT55" s="4">
        <f t="shared" si="92"/>
        <v>2.4061734130127599</v>
      </c>
      <c r="LU55" s="1">
        <f t="shared" si="93"/>
        <v>11.521185012061096</v>
      </c>
      <c r="LV55" s="1">
        <f t="shared" si="94"/>
        <v>6.8747811800364564</v>
      </c>
      <c r="LX55" s="187">
        <v>0.61120370370370369</v>
      </c>
      <c r="LY55" s="464">
        <f t="shared" si="95"/>
        <v>45305.611203703702</v>
      </c>
      <c r="LZ55" s="144" t="s">
        <v>328</v>
      </c>
      <c r="MA55" s="144">
        <v>4.0000000000000001E-3</v>
      </c>
      <c r="MB55" s="144">
        <v>2.8000000000000001E-2</v>
      </c>
      <c r="MC55" s="144">
        <v>2.8000000000000001E-2</v>
      </c>
      <c r="MD55" s="229">
        <v>80</v>
      </c>
      <c r="ME55" s="144">
        <v>74.122290469746986</v>
      </c>
      <c r="MF55" s="144">
        <f t="shared" si="178"/>
        <v>2647.2246596338209</v>
      </c>
      <c r="MG55" s="144">
        <f t="shared" si="179"/>
        <v>10.588898638535284</v>
      </c>
      <c r="MH55" s="4">
        <f t="shared" si="96"/>
        <v>2.5559410506809304</v>
      </c>
      <c r="MI55" s="4">
        <f t="shared" si="97"/>
        <v>2.7452700173980364</v>
      </c>
      <c r="MJ55" s="1">
        <f t="shared" si="98"/>
        <v>13.144839689216214</v>
      </c>
      <c r="MK55" s="1">
        <f t="shared" si="99"/>
        <v>7.8436286211372472</v>
      </c>
      <c r="MM55">
        <v>9.995653795878809</v>
      </c>
      <c r="MN55">
        <f t="shared" si="180"/>
        <v>13.144839689216214</v>
      </c>
      <c r="MO55">
        <f t="shared" si="181"/>
        <v>6.8747811800364564</v>
      </c>
      <c r="MP55">
        <v>12.408397815573693</v>
      </c>
      <c r="MQ55">
        <v>7.4041879969472655</v>
      </c>
      <c r="MR55">
        <f t="shared" si="182"/>
        <v>0.73644187364252112</v>
      </c>
      <c r="MS55">
        <f t="shared" si="183"/>
        <v>0.52940681691080904</v>
      </c>
    </row>
    <row r="56" spans="1:397" x14ac:dyDescent="0.25">
      <c r="A56" s="233">
        <v>0.42887731481481484</v>
      </c>
      <c r="B56" s="464">
        <f t="shared" si="0"/>
        <v>45305.428877314815</v>
      </c>
      <c r="C56" s="255" t="s">
        <v>311</v>
      </c>
      <c r="D56" s="234">
        <v>1.0999999999999999E-2</v>
      </c>
      <c r="E56" s="255">
        <v>7.6999999999999999E-2</v>
      </c>
      <c r="F56" s="255">
        <v>7.6999999999999999E-2</v>
      </c>
      <c r="G56" s="252">
        <v>176.3</v>
      </c>
      <c r="H56" s="254">
        <v>172.12098605524426</v>
      </c>
      <c r="I56" s="255">
        <f t="shared" si="1"/>
        <v>2235.3374812369384</v>
      </c>
      <c r="J56" s="255">
        <f t="shared" si="2"/>
        <v>24.588712293606321</v>
      </c>
      <c r="K56" s="4">
        <f t="shared" si="3"/>
        <v>2.2066793084005676</v>
      </c>
      <c r="L56" s="4">
        <f t="shared" si="4"/>
        <v>2.264749816516372</v>
      </c>
      <c r="M56" s="1">
        <f t="shared" si="5"/>
        <v>26.795391602006887</v>
      </c>
      <c r="N56" s="1">
        <f t="shared" si="6"/>
        <v>22.32396247708995</v>
      </c>
      <c r="P56" s="233">
        <v>0.42887731481481484</v>
      </c>
      <c r="Q56" s="464">
        <f t="shared" si="7"/>
        <v>45305.428877314815</v>
      </c>
      <c r="R56" s="255" t="s">
        <v>311</v>
      </c>
      <c r="S56" s="234">
        <v>1.0999999999999999E-2</v>
      </c>
      <c r="T56" s="255">
        <v>7.6999999999999999E-2</v>
      </c>
      <c r="U56" s="255">
        <v>7.6999999999999999E-2</v>
      </c>
      <c r="V56" s="252">
        <v>176.3</v>
      </c>
      <c r="W56" s="254">
        <v>155.08204339638451</v>
      </c>
      <c r="X56" s="255">
        <f t="shared" si="8"/>
        <v>2014.0525116413573</v>
      </c>
      <c r="Y56" s="255">
        <f t="shared" si="9"/>
        <v>22.15457762805493</v>
      </c>
      <c r="Z56" s="4">
        <f t="shared" si="10"/>
        <v>1.9882313255946731</v>
      </c>
      <c r="AA56" s="4">
        <f t="shared" si="11"/>
        <v>2.0405532025840065</v>
      </c>
      <c r="AB56" s="1">
        <f t="shared" si="12"/>
        <v>24.142808953649602</v>
      </c>
      <c r="AC56" s="1">
        <f t="shared" si="13"/>
        <v>20.114024425470923</v>
      </c>
      <c r="AE56">
        <v>23.666829863507946</v>
      </c>
      <c r="AF56">
        <f t="shared" si="14"/>
        <v>26.795391602006887</v>
      </c>
      <c r="AG56">
        <f t="shared" si="15"/>
        <v>20.114024425470923</v>
      </c>
      <c r="AH56">
        <v>25.79077613330994</v>
      </c>
      <c r="AI56">
        <v>21.486990270816424</v>
      </c>
      <c r="AJ56">
        <f t="shared" si="122"/>
        <v>1.0046154686969473</v>
      </c>
      <c r="AK56">
        <f t="shared" si="123"/>
        <v>1.3729658453455009</v>
      </c>
      <c r="AO56" s="261">
        <v>0.45133101851851848</v>
      </c>
      <c r="AP56" s="464">
        <f t="shared" si="16"/>
        <v>45305.451331018521</v>
      </c>
      <c r="AQ56" s="236" t="s">
        <v>321</v>
      </c>
      <c r="AR56" s="236">
        <v>5.0000000000000001E-3</v>
      </c>
      <c r="AS56" s="236">
        <v>5.5E-2</v>
      </c>
      <c r="AT56" s="236">
        <v>5.5E-2</v>
      </c>
      <c r="AU56" s="241">
        <v>197.2</v>
      </c>
      <c r="AV56" s="241">
        <v>196.35691048199956</v>
      </c>
      <c r="AW56" s="236">
        <f t="shared" si="17"/>
        <v>3570.1256451272648</v>
      </c>
      <c r="AX56" s="236">
        <f t="shared" si="18"/>
        <v>17.850628225636324</v>
      </c>
      <c r="AY56" s="4">
        <f t="shared" si="19"/>
        <v>3.5063734014642778</v>
      </c>
      <c r="AZ56" s="4">
        <f t="shared" si="20"/>
        <v>3.636239082999992</v>
      </c>
      <c r="BA56" s="1">
        <f t="shared" si="124"/>
        <v>21.357001627100601</v>
      </c>
      <c r="BB56" s="1">
        <f t="shared" si="125"/>
        <v>14.214389142636332</v>
      </c>
      <c r="BD56" s="261">
        <v>0.45133101851851848</v>
      </c>
      <c r="BE56" s="464">
        <f t="shared" si="21"/>
        <v>45305.451331018521</v>
      </c>
      <c r="BF56" s="236" t="s">
        <v>321</v>
      </c>
      <c r="BG56" s="236">
        <v>5.0000000000000001E-3</v>
      </c>
      <c r="BH56" s="236">
        <v>5.5E-2</v>
      </c>
      <c r="BI56" s="236">
        <v>5.5E-2</v>
      </c>
      <c r="BJ56" s="241">
        <v>197.2</v>
      </c>
      <c r="BK56" s="241">
        <v>183.35192301716319</v>
      </c>
      <c r="BL56" s="236">
        <f t="shared" si="22"/>
        <v>3333.6713275847851</v>
      </c>
      <c r="BM56" s="236">
        <f t="shared" si="23"/>
        <v>16.668356637923925</v>
      </c>
      <c r="BN56" s="4">
        <f t="shared" si="24"/>
        <v>3.2741414824493429</v>
      </c>
      <c r="BO56" s="4">
        <f t="shared" si="25"/>
        <v>3.3954059817993185</v>
      </c>
      <c r="BP56" s="1">
        <f t="shared" si="126"/>
        <v>19.942498120373266</v>
      </c>
      <c r="BQ56" s="1">
        <f t="shared" si="127"/>
        <v>13.272950656124607</v>
      </c>
      <c r="BS56">
        <v>17.316415722200386</v>
      </c>
      <c r="BT56">
        <f t="shared" si="128"/>
        <v>21.357001627100601</v>
      </c>
      <c r="BU56">
        <f t="shared" si="129"/>
        <v>13.272950656124607</v>
      </c>
      <c r="BV56">
        <v>20.717854524775461</v>
      </c>
      <c r="BW56">
        <v>13.788997704715122</v>
      </c>
      <c r="BX56">
        <f t="shared" si="130"/>
        <v>0.63914710232513983</v>
      </c>
      <c r="BY56">
        <f t="shared" si="131"/>
        <v>0.51604704859051509</v>
      </c>
      <c r="JU56" s="281">
        <v>0.61471064814814813</v>
      </c>
      <c r="JV56" s="464">
        <f t="shared" si="76"/>
        <v>45305.614710648151</v>
      </c>
      <c r="JW56" s="282" t="s">
        <v>327</v>
      </c>
      <c r="JX56" s="282">
        <v>2E-3</v>
      </c>
      <c r="JY56" s="282">
        <v>0.01</v>
      </c>
      <c r="JZ56" s="282">
        <v>0.01</v>
      </c>
      <c r="KA56" s="282">
        <v>33.4</v>
      </c>
      <c r="KB56" s="282">
        <v>24.387420039133133</v>
      </c>
      <c r="KC56" s="282">
        <f t="shared" si="77"/>
        <v>2438.7420039133131</v>
      </c>
      <c r="KD56" s="282">
        <f t="shared" si="78"/>
        <v>4.8774840078266264</v>
      </c>
      <c r="KE56" s="4">
        <f t="shared" si="79"/>
        <v>2.2170381853757393</v>
      </c>
      <c r="KF56" s="4">
        <f t="shared" si="80"/>
        <v>2.7097133376814591</v>
      </c>
      <c r="KG56" s="1">
        <f t="shared" si="81"/>
        <v>7.0945221932023657</v>
      </c>
      <c r="KH56" s="1">
        <f t="shared" si="82"/>
        <v>2.1677706701451673</v>
      </c>
      <c r="KJ56" s="281">
        <v>0.61471064814814813</v>
      </c>
      <c r="KK56" s="464">
        <f t="shared" si="83"/>
        <v>45305.614710648151</v>
      </c>
      <c r="KL56" s="282" t="s">
        <v>327</v>
      </c>
      <c r="KM56" s="282">
        <v>2E-3</v>
      </c>
      <c r="KN56" s="282">
        <v>0.01</v>
      </c>
      <c r="KO56" s="282">
        <v>0.01</v>
      </c>
      <c r="KP56" s="282">
        <v>33.4</v>
      </c>
      <c r="KQ56" s="282">
        <v>29.268643113465039</v>
      </c>
      <c r="KR56" s="282">
        <f t="shared" si="84"/>
        <v>2926.8643113465037</v>
      </c>
      <c r="KS56" s="282">
        <f t="shared" si="85"/>
        <v>5.8537286226930076</v>
      </c>
      <c r="KT56" s="4">
        <f t="shared" si="86"/>
        <v>2.6607857375877311</v>
      </c>
      <c r="KU56" s="4">
        <f t="shared" si="87"/>
        <v>3.2520714570516707</v>
      </c>
      <c r="KV56" s="1">
        <f t="shared" si="88"/>
        <v>8.5145143602807387</v>
      </c>
      <c r="KW56" s="1">
        <f t="shared" si="89"/>
        <v>2.601657165641337</v>
      </c>
      <c r="KY56">
        <v>5.4042335224246481</v>
      </c>
      <c r="KZ56">
        <f t="shared" si="172"/>
        <v>8.5145143602807387</v>
      </c>
      <c r="LA56">
        <f t="shared" si="173"/>
        <v>2.1677706701451673</v>
      </c>
      <c r="LB56">
        <v>7.8607033053449431</v>
      </c>
      <c r="LC56">
        <v>2.401881565522066</v>
      </c>
      <c r="LD56">
        <f t="shared" si="174"/>
        <v>0.65381105493579561</v>
      </c>
      <c r="LE56">
        <f t="shared" si="175"/>
        <v>0.23411089537689866</v>
      </c>
      <c r="LI56" s="187">
        <v>0.61471064814814813</v>
      </c>
      <c r="LJ56" s="464">
        <f t="shared" si="90"/>
        <v>45305.614710648151</v>
      </c>
      <c r="LK56" s="144" t="s">
        <v>328</v>
      </c>
      <c r="LL56" s="144">
        <v>4.0000000000000001E-3</v>
      </c>
      <c r="LM56" s="144">
        <v>2.8000000000000001E-2</v>
      </c>
      <c r="LN56" s="144">
        <v>2.8000000000000001E-2</v>
      </c>
      <c r="LO56" s="144">
        <v>80</v>
      </c>
      <c r="LP56" s="144">
        <v>64.966682151344514</v>
      </c>
      <c r="LQ56" s="144">
        <f t="shared" si="176"/>
        <v>2320.2386482623042</v>
      </c>
      <c r="LR56" s="144">
        <f t="shared" si="177"/>
        <v>9.2809545930492163</v>
      </c>
      <c r="LS56" s="4">
        <f t="shared" si="91"/>
        <v>2.2402304190118798</v>
      </c>
      <c r="LT56" s="4">
        <f t="shared" si="92"/>
        <v>2.4061734130127599</v>
      </c>
      <c r="LU56" s="1">
        <f t="shared" si="93"/>
        <v>11.521185012061096</v>
      </c>
      <c r="LV56" s="1">
        <f t="shared" si="94"/>
        <v>6.8747811800364564</v>
      </c>
      <c r="LX56" s="187">
        <v>0.61471064814814813</v>
      </c>
      <c r="LY56" s="464">
        <f t="shared" si="95"/>
        <v>45305.614710648151</v>
      </c>
      <c r="LZ56" s="144" t="s">
        <v>328</v>
      </c>
      <c r="MA56" s="144">
        <v>4.0000000000000001E-3</v>
      </c>
      <c r="MB56" s="144">
        <v>2.8000000000000001E-2</v>
      </c>
      <c r="MC56" s="144">
        <v>2.8000000000000001E-2</v>
      </c>
      <c r="MD56" s="229">
        <v>80</v>
      </c>
      <c r="ME56" s="144">
        <v>74.122290469746986</v>
      </c>
      <c r="MF56" s="144">
        <f t="shared" si="178"/>
        <v>2647.2246596338209</v>
      </c>
      <c r="MG56" s="144">
        <f t="shared" si="179"/>
        <v>10.588898638535284</v>
      </c>
      <c r="MH56" s="4">
        <f t="shared" si="96"/>
        <v>2.5559410506809304</v>
      </c>
      <c r="MI56" s="4">
        <f t="shared" si="97"/>
        <v>2.7452700173980364</v>
      </c>
      <c r="MJ56" s="1">
        <f t="shared" si="98"/>
        <v>13.144839689216214</v>
      </c>
      <c r="MK56" s="1">
        <f t="shared" si="99"/>
        <v>7.8436286211372472</v>
      </c>
      <c r="MM56">
        <v>9.995653795878809</v>
      </c>
      <c r="MN56">
        <f t="shared" si="180"/>
        <v>13.144839689216214</v>
      </c>
      <c r="MO56">
        <f t="shared" si="181"/>
        <v>6.8747811800364564</v>
      </c>
      <c r="MP56">
        <v>12.408397815573693</v>
      </c>
      <c r="MQ56">
        <v>7.4041879969472655</v>
      </c>
      <c r="MR56">
        <f t="shared" si="182"/>
        <v>0.73644187364252112</v>
      </c>
      <c r="MS56">
        <f t="shared" si="183"/>
        <v>0.52940681691080904</v>
      </c>
    </row>
    <row r="57" spans="1:397" x14ac:dyDescent="0.25">
      <c r="A57" s="233">
        <v>0.43061342592592594</v>
      </c>
      <c r="B57" s="464">
        <f t="shared" si="0"/>
        <v>45305.430613425924</v>
      </c>
      <c r="C57" s="255" t="s">
        <v>311</v>
      </c>
      <c r="D57" s="234">
        <v>1.4999999999999999E-2</v>
      </c>
      <c r="E57" s="255">
        <v>7.6999999999999999E-2</v>
      </c>
      <c r="F57" s="255">
        <v>7.6999999999999999E-2</v>
      </c>
      <c r="G57" s="252">
        <v>176.3</v>
      </c>
      <c r="H57" s="254">
        <v>172.12098605524426</v>
      </c>
      <c r="I57" s="255">
        <f t="shared" si="1"/>
        <v>2235.3374812369384</v>
      </c>
      <c r="J57" s="255">
        <f t="shared" si="2"/>
        <v>33.530062218554072</v>
      </c>
      <c r="K57" s="4">
        <f t="shared" si="3"/>
        <v>2.2066793084005676</v>
      </c>
      <c r="L57" s="4">
        <f t="shared" si="4"/>
        <v>2.264749816516372</v>
      </c>
      <c r="M57" s="1">
        <f t="shared" si="5"/>
        <v>35.736741526954638</v>
      </c>
      <c r="N57" s="1">
        <f t="shared" si="6"/>
        <v>31.265312402037701</v>
      </c>
      <c r="P57" s="233">
        <v>0.43061342592592594</v>
      </c>
      <c r="Q57" s="464">
        <f t="shared" si="7"/>
        <v>45305.430613425924</v>
      </c>
      <c r="R57" s="255" t="s">
        <v>311</v>
      </c>
      <c r="S57" s="234">
        <v>1.4999999999999999E-2</v>
      </c>
      <c r="T57" s="255">
        <v>7.6999999999999999E-2</v>
      </c>
      <c r="U57" s="255">
        <v>7.6999999999999999E-2</v>
      </c>
      <c r="V57" s="252">
        <v>176.3</v>
      </c>
      <c r="W57" s="254">
        <v>155.08204339638451</v>
      </c>
      <c r="X57" s="255">
        <f t="shared" si="8"/>
        <v>2014.0525116413573</v>
      </c>
      <c r="Y57" s="255">
        <f t="shared" si="9"/>
        <v>30.210787674620359</v>
      </c>
      <c r="Z57" s="4">
        <f t="shared" si="10"/>
        <v>1.9882313255946731</v>
      </c>
      <c r="AA57" s="4">
        <f t="shared" si="11"/>
        <v>2.0405532025840065</v>
      </c>
      <c r="AB57" s="1">
        <f t="shared" si="12"/>
        <v>32.199019000215031</v>
      </c>
      <c r="AC57" s="1">
        <f t="shared" si="13"/>
        <v>28.170234472036352</v>
      </c>
      <c r="AE57">
        <v>32.272949813874476</v>
      </c>
      <c r="AF57">
        <f t="shared" si="14"/>
        <v>35.736741526954638</v>
      </c>
      <c r="AG57">
        <f t="shared" si="15"/>
        <v>28.170234472036352</v>
      </c>
      <c r="AH57">
        <v>34.396896083676474</v>
      </c>
      <c r="AI57">
        <v>30.093110221182954</v>
      </c>
      <c r="AJ57">
        <f t="shared" si="122"/>
        <v>1.3398454432781648</v>
      </c>
      <c r="AK57">
        <f t="shared" si="123"/>
        <v>1.922875749146602</v>
      </c>
      <c r="AO57" s="261">
        <v>0.45483796296296292</v>
      </c>
      <c r="AP57" s="464">
        <f t="shared" si="16"/>
        <v>45305.454837962963</v>
      </c>
      <c r="AQ57" s="236" t="s">
        <v>321</v>
      </c>
      <c r="AR57" s="236">
        <v>5.0000000000000001E-3</v>
      </c>
      <c r="AS57" s="236">
        <v>5.5E-2</v>
      </c>
      <c r="AT57" s="236">
        <v>5.5E-2</v>
      </c>
      <c r="AU57" s="241">
        <v>197.2</v>
      </c>
      <c r="AV57" s="241">
        <v>196.35691048199956</v>
      </c>
      <c r="AW57" s="236">
        <f t="shared" si="17"/>
        <v>3570.1256451272648</v>
      </c>
      <c r="AX57" s="236">
        <f t="shared" si="18"/>
        <v>17.850628225636324</v>
      </c>
      <c r="AY57" s="4">
        <f t="shared" si="19"/>
        <v>3.5063734014642778</v>
      </c>
      <c r="AZ57" s="4">
        <f t="shared" si="20"/>
        <v>3.636239082999992</v>
      </c>
      <c r="BA57" s="1">
        <f t="shared" si="124"/>
        <v>21.357001627100601</v>
      </c>
      <c r="BB57" s="1">
        <f t="shared" si="125"/>
        <v>14.214389142636332</v>
      </c>
      <c r="BD57" s="261">
        <v>0.45483796296296292</v>
      </c>
      <c r="BE57" s="464">
        <f t="shared" si="21"/>
        <v>45305.454837962963</v>
      </c>
      <c r="BF57" s="236" t="s">
        <v>321</v>
      </c>
      <c r="BG57" s="236">
        <v>5.0000000000000001E-3</v>
      </c>
      <c r="BH57" s="236">
        <v>5.5E-2</v>
      </c>
      <c r="BI57" s="236">
        <v>5.5E-2</v>
      </c>
      <c r="BJ57" s="241">
        <v>197.2</v>
      </c>
      <c r="BK57" s="241">
        <v>183.35192301716319</v>
      </c>
      <c r="BL57" s="236">
        <f t="shared" si="22"/>
        <v>3333.6713275847851</v>
      </c>
      <c r="BM57" s="236">
        <f t="shared" si="23"/>
        <v>16.668356637923925</v>
      </c>
      <c r="BN57" s="4">
        <f t="shared" si="24"/>
        <v>3.2741414824493429</v>
      </c>
      <c r="BO57" s="4">
        <f t="shared" si="25"/>
        <v>3.3954059817993185</v>
      </c>
      <c r="BP57" s="1">
        <f t="shared" si="126"/>
        <v>19.942498120373266</v>
      </c>
      <c r="BQ57" s="1">
        <f t="shared" si="127"/>
        <v>13.272950656124607</v>
      </c>
      <c r="BS57">
        <v>17.316415722200386</v>
      </c>
      <c r="BT57">
        <f t="shared" si="128"/>
        <v>21.357001627100601</v>
      </c>
      <c r="BU57">
        <f t="shared" si="129"/>
        <v>13.272950656124607</v>
      </c>
      <c r="BV57">
        <v>20.717854524775461</v>
      </c>
      <c r="BW57">
        <v>13.788997704715122</v>
      </c>
      <c r="BX57">
        <f t="shared" si="130"/>
        <v>0.63914710232513983</v>
      </c>
      <c r="BY57">
        <f t="shared" si="131"/>
        <v>0.51604704859051509</v>
      </c>
      <c r="JU57" s="281">
        <v>0.61821759259259257</v>
      </c>
      <c r="JV57" s="464">
        <f t="shared" si="76"/>
        <v>45305.618217592593</v>
      </c>
      <c r="JW57" s="282" t="s">
        <v>327</v>
      </c>
      <c r="JX57" s="282">
        <v>1E-3</v>
      </c>
      <c r="JY57" s="282">
        <v>0.01</v>
      </c>
      <c r="JZ57" s="282">
        <v>0.01</v>
      </c>
      <c r="KA57" s="282">
        <v>33.4</v>
      </c>
      <c r="KB57" s="282">
        <v>24.387420039133133</v>
      </c>
      <c r="KC57" s="282">
        <f t="shared" si="77"/>
        <v>2438.7420039133131</v>
      </c>
      <c r="KD57" s="282">
        <f t="shared" si="78"/>
        <v>2.4387420039133132</v>
      </c>
      <c r="KE57" s="4">
        <f t="shared" si="79"/>
        <v>2.2170381853757393</v>
      </c>
      <c r="KF57" s="4">
        <f t="shared" si="80"/>
        <v>2.7097133376814591</v>
      </c>
      <c r="KG57" s="1">
        <f t="shared" si="81"/>
        <v>4.655780189289052</v>
      </c>
      <c r="KH57" s="1">
        <f t="shared" si="82"/>
        <v>-0.27097133376814586</v>
      </c>
      <c r="KJ57" s="281">
        <v>0.61821759259259257</v>
      </c>
      <c r="KK57" s="464">
        <f t="shared" si="83"/>
        <v>45305.618217592593</v>
      </c>
      <c r="KL57" s="282" t="s">
        <v>327</v>
      </c>
      <c r="KM57" s="282">
        <v>1E-3</v>
      </c>
      <c r="KN57" s="282">
        <v>0.01</v>
      </c>
      <c r="KO57" s="282">
        <v>0.01</v>
      </c>
      <c r="KP57" s="282">
        <v>33.4</v>
      </c>
      <c r="KQ57" s="282">
        <v>29.268643113465039</v>
      </c>
      <c r="KR57" s="282">
        <f t="shared" si="84"/>
        <v>2926.8643113465037</v>
      </c>
      <c r="KS57" s="282">
        <f t="shared" si="85"/>
        <v>2.9268643113465038</v>
      </c>
      <c r="KT57" s="4">
        <f t="shared" si="86"/>
        <v>2.6607857375877311</v>
      </c>
      <c r="KU57" s="4">
        <f t="shared" si="87"/>
        <v>3.2520714570516707</v>
      </c>
      <c r="KV57" s="1">
        <f t="shared" si="88"/>
        <v>5.5876500489342344</v>
      </c>
      <c r="KW57" s="1">
        <f t="shared" si="89"/>
        <v>-0.32520714570516684</v>
      </c>
      <c r="KY57">
        <v>2.702116761212324</v>
      </c>
      <c r="KZ57">
        <f t="shared" si="172"/>
        <v>5.5876500489342344</v>
      </c>
      <c r="LA57">
        <f t="shared" si="173"/>
        <v>-0.32520714570516684</v>
      </c>
      <c r="LB57">
        <v>5.1585865441326195</v>
      </c>
      <c r="LC57">
        <v>-0.30023519569025803</v>
      </c>
      <c r="LD57">
        <f t="shared" si="174"/>
        <v>0.42906350480161493</v>
      </c>
      <c r="LE57">
        <f t="shared" si="175"/>
        <v>2.4971950014908817E-2</v>
      </c>
      <c r="LI57" s="187">
        <v>0.61821759259259257</v>
      </c>
      <c r="LJ57" s="464">
        <f t="shared" si="90"/>
        <v>45305.618217592593</v>
      </c>
      <c r="LK57" s="144" t="s">
        <v>328</v>
      </c>
      <c r="LL57" s="144">
        <v>4.0000000000000001E-3</v>
      </c>
      <c r="LM57" s="144">
        <v>2.8000000000000001E-2</v>
      </c>
      <c r="LN57" s="144">
        <v>2.8000000000000001E-2</v>
      </c>
      <c r="LO57" s="144">
        <v>80</v>
      </c>
      <c r="LP57" s="144">
        <v>64.966682151344514</v>
      </c>
      <c r="LQ57" s="144">
        <f t="shared" si="176"/>
        <v>2320.2386482623042</v>
      </c>
      <c r="LR57" s="144">
        <f t="shared" si="177"/>
        <v>9.2809545930492163</v>
      </c>
      <c r="LS57" s="4">
        <f t="shared" si="91"/>
        <v>2.2402304190118798</v>
      </c>
      <c r="LT57" s="4">
        <f t="shared" si="92"/>
        <v>2.4061734130127599</v>
      </c>
      <c r="LU57" s="1">
        <f t="shared" si="93"/>
        <v>11.521185012061096</v>
      </c>
      <c r="LV57" s="1">
        <f t="shared" si="94"/>
        <v>6.8747811800364564</v>
      </c>
      <c r="LX57" s="187">
        <v>0.61821759259259257</v>
      </c>
      <c r="LY57" s="464">
        <f t="shared" si="95"/>
        <v>45305.618217592593</v>
      </c>
      <c r="LZ57" s="144" t="s">
        <v>328</v>
      </c>
      <c r="MA57" s="144">
        <v>4.0000000000000001E-3</v>
      </c>
      <c r="MB57" s="144">
        <v>2.8000000000000001E-2</v>
      </c>
      <c r="MC57" s="144">
        <v>2.8000000000000001E-2</v>
      </c>
      <c r="MD57" s="229">
        <v>80</v>
      </c>
      <c r="ME57" s="144">
        <v>74.122290469746986</v>
      </c>
      <c r="MF57" s="144">
        <f t="shared" si="178"/>
        <v>2647.2246596338209</v>
      </c>
      <c r="MG57" s="144">
        <f t="shared" si="179"/>
        <v>10.588898638535284</v>
      </c>
      <c r="MH57" s="4">
        <f t="shared" si="96"/>
        <v>2.5559410506809304</v>
      </c>
      <c r="MI57" s="4">
        <f t="shared" si="97"/>
        <v>2.7452700173980364</v>
      </c>
      <c r="MJ57" s="1">
        <f t="shared" si="98"/>
        <v>13.144839689216214</v>
      </c>
      <c r="MK57" s="1">
        <f t="shared" si="99"/>
        <v>7.8436286211372472</v>
      </c>
      <c r="MM57">
        <v>9.995653795878809</v>
      </c>
      <c r="MN57">
        <f t="shared" si="180"/>
        <v>13.144839689216214</v>
      </c>
      <c r="MO57">
        <f t="shared" si="181"/>
        <v>6.8747811800364564</v>
      </c>
      <c r="MP57">
        <v>12.408397815573693</v>
      </c>
      <c r="MQ57">
        <v>7.4041879969472655</v>
      </c>
      <c r="MR57">
        <f t="shared" si="182"/>
        <v>0.73644187364252112</v>
      </c>
      <c r="MS57">
        <f t="shared" si="183"/>
        <v>0.52940681691080904</v>
      </c>
    </row>
    <row r="58" spans="1:397" x14ac:dyDescent="0.25">
      <c r="A58" s="233">
        <v>0.44451388888888888</v>
      </c>
      <c r="B58" s="464">
        <f t="shared" si="0"/>
        <v>45305.444513888891</v>
      </c>
      <c r="C58" s="255" t="s">
        <v>311</v>
      </c>
      <c r="D58" s="234">
        <v>1.0999999999999999E-2</v>
      </c>
      <c r="E58" s="255">
        <v>6.8000000000000005E-2</v>
      </c>
      <c r="F58" s="255">
        <v>6.8000000000000005E-2</v>
      </c>
      <c r="G58" s="252">
        <v>176.3</v>
      </c>
      <c r="H58" s="254">
        <v>172.12098605524426</v>
      </c>
      <c r="I58" s="255">
        <f t="shared" si="1"/>
        <v>2531.1909714006506</v>
      </c>
      <c r="J58" s="255">
        <f t="shared" si="2"/>
        <v>27.843100685407155</v>
      </c>
      <c r="K58" s="4">
        <f t="shared" si="3"/>
        <v>2.4945070442789019</v>
      </c>
      <c r="L58" s="4">
        <f t="shared" si="4"/>
        <v>2.5689699411230484</v>
      </c>
      <c r="M58" s="1">
        <f t="shared" si="5"/>
        <v>30.337607729686056</v>
      </c>
      <c r="N58" s="1">
        <f t="shared" si="6"/>
        <v>25.274130744284108</v>
      </c>
      <c r="P58" s="233">
        <v>0.44451388888888888</v>
      </c>
      <c r="Q58" s="464">
        <f t="shared" si="7"/>
        <v>45305.444513888891</v>
      </c>
      <c r="R58" s="255" t="s">
        <v>311</v>
      </c>
      <c r="S58" s="234">
        <v>1.0999999999999999E-2</v>
      </c>
      <c r="T58" s="255">
        <v>6.8000000000000005E-2</v>
      </c>
      <c r="U58" s="255">
        <v>6.8000000000000005E-2</v>
      </c>
      <c r="V58" s="252">
        <v>176.3</v>
      </c>
      <c r="W58" s="254">
        <v>155.08204339638451</v>
      </c>
      <c r="X58" s="255">
        <f t="shared" si="8"/>
        <v>2280.6182852409484</v>
      </c>
      <c r="Y58" s="255">
        <f t="shared" si="9"/>
        <v>25.086801137650429</v>
      </c>
      <c r="Z58" s="4">
        <f t="shared" si="10"/>
        <v>2.247565846324413</v>
      </c>
      <c r="AA58" s="4">
        <f t="shared" si="11"/>
        <v>2.3146573641251416</v>
      </c>
      <c r="AB58" s="1">
        <f t="shared" si="12"/>
        <v>27.334366983974842</v>
      </c>
      <c r="AC58" s="1">
        <f t="shared" si="13"/>
        <v>22.772143773525286</v>
      </c>
      <c r="AE58">
        <v>26.799204404266348</v>
      </c>
      <c r="AF58">
        <f t="shared" si="14"/>
        <v>30.337607729686056</v>
      </c>
      <c r="AG58">
        <f t="shared" si="15"/>
        <v>22.772143773525286</v>
      </c>
      <c r="AH58">
        <v>29.200187144042516</v>
      </c>
      <c r="AI58">
        <v>24.326550537929698</v>
      </c>
      <c r="AJ58">
        <f t="shared" si="122"/>
        <v>1.1374205856435395</v>
      </c>
      <c r="AK58">
        <f t="shared" si="123"/>
        <v>1.5544067644044119</v>
      </c>
      <c r="AO58" s="261">
        <v>0.45818287037037037</v>
      </c>
      <c r="AP58" s="464">
        <f t="shared" si="16"/>
        <v>45305.458182870374</v>
      </c>
      <c r="AQ58" s="236" t="s">
        <v>321</v>
      </c>
      <c r="AR58" s="236">
        <v>5.0000000000000001E-3</v>
      </c>
      <c r="AS58" s="236">
        <v>5.5E-2</v>
      </c>
      <c r="AT58" s="236">
        <v>5.5E-2</v>
      </c>
      <c r="AU58" s="241">
        <v>197.2</v>
      </c>
      <c r="AV58" s="241">
        <v>196.35691048199956</v>
      </c>
      <c r="AW58" s="236">
        <f t="shared" si="17"/>
        <v>3570.1256451272648</v>
      </c>
      <c r="AX58" s="236">
        <f t="shared" si="18"/>
        <v>17.850628225636324</v>
      </c>
      <c r="AY58" s="4">
        <f t="shared" si="19"/>
        <v>3.5063734014642778</v>
      </c>
      <c r="AZ58" s="4">
        <f t="shared" si="20"/>
        <v>3.636239082999992</v>
      </c>
      <c r="BA58" s="1">
        <f t="shared" si="124"/>
        <v>21.357001627100601</v>
      </c>
      <c r="BB58" s="1">
        <f t="shared" si="125"/>
        <v>14.214389142636332</v>
      </c>
      <c r="BD58" s="261">
        <v>0.45818287037037037</v>
      </c>
      <c r="BE58" s="464">
        <f t="shared" si="21"/>
        <v>45305.458182870374</v>
      </c>
      <c r="BF58" s="236" t="s">
        <v>321</v>
      </c>
      <c r="BG58" s="236">
        <v>5.0000000000000001E-3</v>
      </c>
      <c r="BH58" s="236">
        <v>5.5E-2</v>
      </c>
      <c r="BI58" s="236">
        <v>5.5E-2</v>
      </c>
      <c r="BJ58" s="241">
        <v>197.2</v>
      </c>
      <c r="BK58" s="241">
        <v>183.35192301716319</v>
      </c>
      <c r="BL58" s="236">
        <f t="shared" si="22"/>
        <v>3333.6713275847851</v>
      </c>
      <c r="BM58" s="236">
        <f t="shared" si="23"/>
        <v>16.668356637923925</v>
      </c>
      <c r="BN58" s="4">
        <f t="shared" si="24"/>
        <v>3.2741414824493429</v>
      </c>
      <c r="BO58" s="4">
        <f t="shared" si="25"/>
        <v>3.3954059817993185</v>
      </c>
      <c r="BP58" s="1">
        <f t="shared" si="126"/>
        <v>19.942498120373266</v>
      </c>
      <c r="BQ58" s="1">
        <f t="shared" si="127"/>
        <v>13.272950656124607</v>
      </c>
      <c r="BS58">
        <v>17.316415722200386</v>
      </c>
      <c r="BT58">
        <f t="shared" si="128"/>
        <v>21.357001627100601</v>
      </c>
      <c r="BU58">
        <f t="shared" si="129"/>
        <v>13.272950656124607</v>
      </c>
      <c r="BV58">
        <v>20.717854524775461</v>
      </c>
      <c r="BW58">
        <v>13.788997704715122</v>
      </c>
      <c r="BX58">
        <f t="shared" si="130"/>
        <v>0.63914710232513983</v>
      </c>
      <c r="BY58">
        <f t="shared" si="131"/>
        <v>0.51604704859051509</v>
      </c>
      <c r="JU58" s="281">
        <v>0.62097222222222226</v>
      </c>
      <c r="JV58" s="464">
        <f t="shared" si="76"/>
        <v>45305.620972222219</v>
      </c>
      <c r="JW58" s="282" t="s">
        <v>327</v>
      </c>
      <c r="JX58" s="282">
        <v>2E-3</v>
      </c>
      <c r="JY58" s="282">
        <v>1.4E-2</v>
      </c>
      <c r="JZ58" s="282">
        <v>1.4E-2</v>
      </c>
      <c r="KA58" s="282">
        <v>33.4</v>
      </c>
      <c r="KB58" s="282">
        <v>24.387420039133133</v>
      </c>
      <c r="KC58" s="282">
        <f t="shared" si="77"/>
        <v>1741.9585742237953</v>
      </c>
      <c r="KD58" s="282">
        <f t="shared" si="78"/>
        <v>3.4839171484475906</v>
      </c>
      <c r="KE58" s="4">
        <f t="shared" si="79"/>
        <v>1.6258280026088756</v>
      </c>
      <c r="KF58" s="4">
        <f t="shared" si="80"/>
        <v>1.8759553876256254</v>
      </c>
      <c r="KG58" s="1">
        <f t="shared" si="81"/>
        <v>5.1097451510564662</v>
      </c>
      <c r="KH58" s="1">
        <f t="shared" si="82"/>
        <v>1.6079617608219652</v>
      </c>
      <c r="KJ58" s="281">
        <v>0.62097222222222226</v>
      </c>
      <c r="KK58" s="464">
        <f t="shared" si="83"/>
        <v>45305.620972222219</v>
      </c>
      <c r="KL58" s="282" t="s">
        <v>327</v>
      </c>
      <c r="KM58" s="282">
        <v>2E-3</v>
      </c>
      <c r="KN58" s="282">
        <v>1.4E-2</v>
      </c>
      <c r="KO58" s="282">
        <v>1.4E-2</v>
      </c>
      <c r="KP58" s="282">
        <v>33.4</v>
      </c>
      <c r="KQ58" s="282">
        <v>29.268643113465039</v>
      </c>
      <c r="KR58" s="282">
        <f t="shared" si="84"/>
        <v>2090.6173652475027</v>
      </c>
      <c r="KS58" s="282">
        <f t="shared" si="85"/>
        <v>4.1812347304950057</v>
      </c>
      <c r="KT58" s="4">
        <f t="shared" si="86"/>
        <v>1.9512428742310026</v>
      </c>
      <c r="KU58" s="4">
        <f t="shared" si="87"/>
        <v>2.2514340856511565</v>
      </c>
      <c r="KV58" s="1">
        <f t="shared" si="88"/>
        <v>6.1324776047260086</v>
      </c>
      <c r="KW58" s="1">
        <f t="shared" si="89"/>
        <v>1.9298006448438492</v>
      </c>
      <c r="KY58">
        <v>3.8601668017318915</v>
      </c>
      <c r="KZ58">
        <f t="shared" si="172"/>
        <v>6.1324776047260086</v>
      </c>
      <c r="LA58">
        <f t="shared" si="173"/>
        <v>1.6079617608219652</v>
      </c>
      <c r="LB58">
        <v>5.661577975873441</v>
      </c>
      <c r="LC58">
        <v>1.7816154469531806</v>
      </c>
      <c r="LD58">
        <f t="shared" si="174"/>
        <v>0.47089962885256753</v>
      </c>
      <c r="LE58">
        <f t="shared" si="175"/>
        <v>0.17365368613121546</v>
      </c>
      <c r="LI58" s="187">
        <v>0.62097222222222226</v>
      </c>
      <c r="LJ58" s="464">
        <f t="shared" si="90"/>
        <v>45305.620972222219</v>
      </c>
      <c r="LK58" s="144" t="s">
        <v>328</v>
      </c>
      <c r="LL58" s="144">
        <v>6.0000000000000001E-3</v>
      </c>
      <c r="LM58" s="144">
        <v>3.6999999999999998E-2</v>
      </c>
      <c r="LN58" s="144">
        <v>3.6999999999999998E-2</v>
      </c>
      <c r="LO58" s="144">
        <v>80</v>
      </c>
      <c r="LP58" s="144">
        <v>64.966682151344514</v>
      </c>
      <c r="LQ58" s="144">
        <f t="shared" si="176"/>
        <v>1755.8562743606626</v>
      </c>
      <c r="LR58" s="144">
        <f t="shared" si="177"/>
        <v>10.535137646163976</v>
      </c>
      <c r="LS58" s="4">
        <f t="shared" si="91"/>
        <v>1.7096495302985399</v>
      </c>
      <c r="LT58" s="4">
        <f t="shared" si="92"/>
        <v>1.8046300597595701</v>
      </c>
      <c r="LU58" s="1">
        <f t="shared" si="93"/>
        <v>12.244787176462516</v>
      </c>
      <c r="LV58" s="1">
        <f t="shared" si="94"/>
        <v>8.730507586404407</v>
      </c>
      <c r="LX58" s="187">
        <v>0.62097222222222226</v>
      </c>
      <c r="LY58" s="464">
        <f t="shared" si="95"/>
        <v>45305.620972222219</v>
      </c>
      <c r="LZ58" s="144" t="s">
        <v>328</v>
      </c>
      <c r="MA58" s="144">
        <v>6.0000000000000001E-3</v>
      </c>
      <c r="MB58" s="144">
        <v>3.6999999999999998E-2</v>
      </c>
      <c r="MC58" s="144">
        <v>3.6999999999999998E-2</v>
      </c>
      <c r="MD58" s="229">
        <v>80</v>
      </c>
      <c r="ME58" s="144">
        <v>74.122290469746986</v>
      </c>
      <c r="MF58" s="144">
        <f t="shared" si="178"/>
        <v>2003.3051478309997</v>
      </c>
      <c r="MG58" s="144">
        <f t="shared" si="179"/>
        <v>12.019830886985998</v>
      </c>
      <c r="MH58" s="4">
        <f t="shared" si="96"/>
        <v>1.9505865913091314</v>
      </c>
      <c r="MI58" s="4">
        <f t="shared" si="97"/>
        <v>2.0589525130485278</v>
      </c>
      <c r="MJ58" s="1">
        <f t="shared" si="98"/>
        <v>13.970417478295129</v>
      </c>
      <c r="MK58" s="1">
        <f t="shared" si="99"/>
        <v>9.9608783739374704</v>
      </c>
      <c r="MM58">
        <v>11.346417822348918</v>
      </c>
      <c r="MN58">
        <f t="shared" si="180"/>
        <v>13.970417478295129</v>
      </c>
      <c r="MO58">
        <f t="shared" si="181"/>
        <v>8.730507586404407</v>
      </c>
      <c r="MP58">
        <v>13.187722468958173</v>
      </c>
      <c r="MQ58">
        <v>9.402818473150262</v>
      </c>
      <c r="MR58">
        <f t="shared" si="182"/>
        <v>0.78269500933695646</v>
      </c>
      <c r="MS58">
        <f t="shared" si="183"/>
        <v>0.67231088674585493</v>
      </c>
    </row>
    <row r="59" spans="1:397" ht="15.75" thickBot="1" x14ac:dyDescent="0.3">
      <c r="A59" s="233">
        <v>0.44793981481481482</v>
      </c>
      <c r="B59" s="464">
        <f t="shared" si="0"/>
        <v>45305.447939814818</v>
      </c>
      <c r="C59" s="255" t="s">
        <v>311</v>
      </c>
      <c r="D59" s="234">
        <v>8.9999999999999993E-3</v>
      </c>
      <c r="E59" s="255">
        <v>6.2E-2</v>
      </c>
      <c r="F59" s="255">
        <v>6.2E-2</v>
      </c>
      <c r="G59" s="252">
        <v>176.3</v>
      </c>
      <c r="H59" s="254">
        <v>172.12098605524426</v>
      </c>
      <c r="I59" s="255">
        <f t="shared" si="1"/>
        <v>2776.1449363749075</v>
      </c>
      <c r="J59" s="255">
        <f t="shared" si="2"/>
        <v>24.985304427374167</v>
      </c>
      <c r="K59" s="4">
        <f t="shared" si="3"/>
        <v>2.7320791437340359</v>
      </c>
      <c r="L59" s="4">
        <f t="shared" si="4"/>
        <v>2.8216555091023654</v>
      </c>
      <c r="M59" s="1">
        <f t="shared" si="5"/>
        <v>27.717383571108204</v>
      </c>
      <c r="N59" s="1">
        <f t="shared" si="6"/>
        <v>22.163648918271804</v>
      </c>
      <c r="P59" s="233">
        <v>0.44793981481481482</v>
      </c>
      <c r="Q59" s="464">
        <f t="shared" si="7"/>
        <v>45305.447939814818</v>
      </c>
      <c r="R59" s="255" t="s">
        <v>311</v>
      </c>
      <c r="S59" s="234">
        <v>8.9999999999999993E-3</v>
      </c>
      <c r="T59" s="255">
        <v>6.2E-2</v>
      </c>
      <c r="U59" s="255">
        <v>6.2E-2</v>
      </c>
      <c r="V59" s="252">
        <v>176.3</v>
      </c>
      <c r="W59" s="254">
        <v>155.08204339638451</v>
      </c>
      <c r="X59" s="255">
        <f t="shared" si="8"/>
        <v>2501.323280586847</v>
      </c>
      <c r="Y59" s="255">
        <f t="shared" si="9"/>
        <v>22.51190952528162</v>
      </c>
      <c r="Z59" s="4">
        <f t="shared" si="10"/>
        <v>2.4616197364505479</v>
      </c>
      <c r="AA59" s="4">
        <f t="shared" si="11"/>
        <v>2.5423285802685989</v>
      </c>
      <c r="AB59" s="1">
        <f t="shared" si="12"/>
        <v>24.973529261732168</v>
      </c>
      <c r="AC59" s="1">
        <f t="shared" si="13"/>
        <v>19.969580945013021</v>
      </c>
      <c r="AE59">
        <v>24.048552925822591</v>
      </c>
      <c r="AF59">
        <f t="shared" si="14"/>
        <v>27.717383571108204</v>
      </c>
      <c r="AG59">
        <f t="shared" si="15"/>
        <v>19.969580945013021</v>
      </c>
      <c r="AH59">
        <v>26.678200688434586</v>
      </c>
      <c r="AI59">
        <v>21.332687203780694</v>
      </c>
      <c r="AJ59">
        <f t="shared" si="122"/>
        <v>1.039182882673618</v>
      </c>
      <c r="AK59">
        <f t="shared" si="123"/>
        <v>1.3631062587676723</v>
      </c>
      <c r="AO59" s="269">
        <v>0.46042824074074074</v>
      </c>
      <c r="AP59" s="464">
        <f t="shared" si="16"/>
        <v>45305.460428240738</v>
      </c>
      <c r="AQ59" s="244" t="s">
        <v>321</v>
      </c>
      <c r="AR59" s="244">
        <v>6.0000000000000001E-3</v>
      </c>
      <c r="AS59" s="244">
        <v>8.5000000000000006E-2</v>
      </c>
      <c r="AT59" s="244">
        <v>8.5000000000000006E-2</v>
      </c>
      <c r="AU59" s="241">
        <v>197.2</v>
      </c>
      <c r="AV59" s="241">
        <v>196.35691048199956</v>
      </c>
      <c r="AW59" s="244">
        <f t="shared" si="17"/>
        <v>2310.0812997882299</v>
      </c>
      <c r="AX59" s="244">
        <f t="shared" si="18"/>
        <v>13.86048779872938</v>
      </c>
      <c r="AY59" s="4">
        <f t="shared" si="19"/>
        <v>2.2832198893255762</v>
      </c>
      <c r="AZ59" s="4">
        <f t="shared" si="20"/>
        <v>2.3375822676428522</v>
      </c>
      <c r="BA59" s="1">
        <f t="shared" si="124"/>
        <v>16.143707688054956</v>
      </c>
      <c r="BB59" s="1">
        <f t="shared" si="125"/>
        <v>11.522905531086529</v>
      </c>
      <c r="BD59" s="269">
        <v>0.46042824074074074</v>
      </c>
      <c r="BE59" s="464">
        <f t="shared" si="21"/>
        <v>45305.460428240738</v>
      </c>
      <c r="BF59" s="244" t="s">
        <v>321</v>
      </c>
      <c r="BG59" s="244">
        <v>6.0000000000000001E-3</v>
      </c>
      <c r="BH59" s="244">
        <v>8.5000000000000006E-2</v>
      </c>
      <c r="BI59" s="244">
        <v>8.5000000000000006E-2</v>
      </c>
      <c r="BJ59" s="241">
        <v>197.2</v>
      </c>
      <c r="BK59" s="241">
        <v>183.35192301716319</v>
      </c>
      <c r="BL59" s="244">
        <f t="shared" si="22"/>
        <v>2157.0814472607431</v>
      </c>
      <c r="BM59" s="244">
        <f t="shared" si="23"/>
        <v>12.942488683564459</v>
      </c>
      <c r="BN59" s="4">
        <f t="shared" si="24"/>
        <v>2.1319991048507347</v>
      </c>
      <c r="BO59" s="4">
        <f t="shared" si="25"/>
        <v>2.1827609882995618</v>
      </c>
      <c r="BP59" s="1">
        <f t="shared" si="126"/>
        <v>15.074487788415194</v>
      </c>
      <c r="BQ59" s="1">
        <f t="shared" si="127"/>
        <v>10.759727695264898</v>
      </c>
      <c r="BS59">
        <v>13.445687501943828</v>
      </c>
      <c r="BT59">
        <f t="shared" si="128"/>
        <v>16.143707688054956</v>
      </c>
      <c r="BU59">
        <f t="shared" si="129"/>
        <v>10.759727695264898</v>
      </c>
      <c r="BV59">
        <v>15.660577885015972</v>
      </c>
      <c r="BW59">
        <v>11.178061633560445</v>
      </c>
      <c r="BX59">
        <f t="shared" si="130"/>
        <v>0.48312980303898456</v>
      </c>
      <c r="BY59">
        <f t="shared" si="131"/>
        <v>0.41833393829554666</v>
      </c>
    </row>
    <row r="60" spans="1:397" x14ac:dyDescent="0.25">
      <c r="A60" s="233">
        <v>0.45133101851851848</v>
      </c>
      <c r="B60" s="464">
        <f t="shared" si="0"/>
        <v>45305.451331018521</v>
      </c>
      <c r="C60" s="255" t="s">
        <v>311</v>
      </c>
      <c r="D60" s="234">
        <v>0.01</v>
      </c>
      <c r="E60" s="255">
        <v>6.2E-2</v>
      </c>
      <c r="F60" s="255">
        <v>6.2E-2</v>
      </c>
      <c r="G60" s="252">
        <v>176.3</v>
      </c>
      <c r="H60" s="254">
        <v>172.12098605524426</v>
      </c>
      <c r="I60" s="255">
        <f t="shared" si="1"/>
        <v>2776.1449363749075</v>
      </c>
      <c r="J60" s="255">
        <f t="shared" si="2"/>
        <v>27.761449363749076</v>
      </c>
      <c r="K60" s="4">
        <f t="shared" si="3"/>
        <v>2.7320791437340359</v>
      </c>
      <c r="L60" s="4">
        <f t="shared" si="4"/>
        <v>2.8216555091023654</v>
      </c>
      <c r="M60" s="1">
        <f t="shared" si="5"/>
        <v>30.493528507483113</v>
      </c>
      <c r="N60" s="1">
        <f t="shared" si="6"/>
        <v>24.939793854646709</v>
      </c>
      <c r="P60" s="233">
        <v>0.45133101851851848</v>
      </c>
      <c r="Q60" s="464">
        <f t="shared" si="7"/>
        <v>45305.451331018521</v>
      </c>
      <c r="R60" s="255" t="s">
        <v>311</v>
      </c>
      <c r="S60" s="234">
        <v>0.01</v>
      </c>
      <c r="T60" s="255">
        <v>6.2E-2</v>
      </c>
      <c r="U60" s="255">
        <v>6.2E-2</v>
      </c>
      <c r="V60" s="252">
        <v>176.3</v>
      </c>
      <c r="W60" s="254">
        <v>155.08204339638451</v>
      </c>
      <c r="X60" s="255">
        <f t="shared" si="8"/>
        <v>2501.323280586847</v>
      </c>
      <c r="Y60" s="255">
        <f t="shared" si="9"/>
        <v>25.013232805868469</v>
      </c>
      <c r="Z60" s="4">
        <f t="shared" si="10"/>
        <v>2.4616197364505479</v>
      </c>
      <c r="AA60" s="4">
        <f t="shared" si="11"/>
        <v>2.5423285802685989</v>
      </c>
      <c r="AB60" s="1">
        <f t="shared" si="12"/>
        <v>27.474852542319017</v>
      </c>
      <c r="AC60" s="1">
        <f t="shared" si="13"/>
        <v>22.47090422559987</v>
      </c>
      <c r="AE60">
        <v>26.720614362025103</v>
      </c>
      <c r="AF60">
        <f t="shared" si="14"/>
        <v>30.493528507483113</v>
      </c>
      <c r="AG60">
        <f t="shared" si="15"/>
        <v>22.47090422559987</v>
      </c>
      <c r="AH60">
        <v>29.350262124637098</v>
      </c>
      <c r="AI60">
        <v>24.004748639983205</v>
      </c>
      <c r="AJ60">
        <f t="shared" si="122"/>
        <v>1.143266382846015</v>
      </c>
      <c r="AK60">
        <f t="shared" si="123"/>
        <v>1.533844414383335</v>
      </c>
    </row>
    <row r="61" spans="1:397" x14ac:dyDescent="0.25">
      <c r="A61" s="233">
        <v>0.45483796296296292</v>
      </c>
      <c r="B61" s="464">
        <f t="shared" si="0"/>
        <v>45305.454837962963</v>
      </c>
      <c r="C61" s="255" t="s">
        <v>311</v>
      </c>
      <c r="D61" s="234">
        <v>8.9999999999999993E-3</v>
      </c>
      <c r="E61" s="255">
        <v>6.2E-2</v>
      </c>
      <c r="F61" s="255">
        <v>6.2E-2</v>
      </c>
      <c r="G61" s="252">
        <v>176.3</v>
      </c>
      <c r="H61" s="254">
        <v>172.12098605524426</v>
      </c>
      <c r="I61" s="255">
        <f t="shared" si="1"/>
        <v>2776.1449363749075</v>
      </c>
      <c r="J61" s="255">
        <f t="shared" si="2"/>
        <v>24.985304427374167</v>
      </c>
      <c r="K61" s="4">
        <f t="shared" si="3"/>
        <v>2.7320791437340359</v>
      </c>
      <c r="L61" s="4">
        <f t="shared" si="4"/>
        <v>2.8216555091023654</v>
      </c>
      <c r="M61" s="1">
        <f t="shared" si="5"/>
        <v>27.717383571108204</v>
      </c>
      <c r="N61" s="1">
        <f t="shared" si="6"/>
        <v>22.163648918271804</v>
      </c>
      <c r="P61" s="233">
        <v>0.45483796296296292</v>
      </c>
      <c r="Q61" s="464">
        <f t="shared" si="7"/>
        <v>45305.454837962963</v>
      </c>
      <c r="R61" s="255" t="s">
        <v>311</v>
      </c>
      <c r="S61" s="234">
        <v>8.9999999999999993E-3</v>
      </c>
      <c r="T61" s="255">
        <v>6.2E-2</v>
      </c>
      <c r="U61" s="255">
        <v>6.2E-2</v>
      </c>
      <c r="V61" s="252">
        <v>176.3</v>
      </c>
      <c r="W61" s="254">
        <v>155.08204339638451</v>
      </c>
      <c r="X61" s="255">
        <f t="shared" si="8"/>
        <v>2501.323280586847</v>
      </c>
      <c r="Y61" s="255">
        <f t="shared" si="9"/>
        <v>22.51190952528162</v>
      </c>
      <c r="Z61" s="4">
        <f t="shared" si="10"/>
        <v>2.4616197364505479</v>
      </c>
      <c r="AA61" s="4">
        <f t="shared" si="11"/>
        <v>2.5423285802685989</v>
      </c>
      <c r="AB61" s="1">
        <f t="shared" si="12"/>
        <v>24.973529261732168</v>
      </c>
      <c r="AC61" s="1">
        <f t="shared" si="13"/>
        <v>19.969580945013021</v>
      </c>
      <c r="AE61">
        <v>24.048552925822591</v>
      </c>
      <c r="AF61">
        <f t="shared" si="14"/>
        <v>27.717383571108204</v>
      </c>
      <c r="AG61">
        <f t="shared" si="15"/>
        <v>19.969580945013021</v>
      </c>
      <c r="AH61">
        <v>26.678200688434586</v>
      </c>
      <c r="AI61">
        <v>21.332687203780694</v>
      </c>
      <c r="AJ61">
        <f t="shared" si="122"/>
        <v>1.039182882673618</v>
      </c>
      <c r="AK61">
        <f t="shared" si="123"/>
        <v>1.3631062587676723</v>
      </c>
    </row>
    <row r="62" spans="1:397" x14ac:dyDescent="0.25">
      <c r="A62" s="233">
        <v>0.45818287037037037</v>
      </c>
      <c r="B62" s="464">
        <f t="shared" si="0"/>
        <v>45305.458182870374</v>
      </c>
      <c r="C62" s="255" t="s">
        <v>311</v>
      </c>
      <c r="D62" s="234">
        <v>8.0000000000000002E-3</v>
      </c>
      <c r="E62" s="255">
        <v>6.2E-2</v>
      </c>
      <c r="F62" s="255">
        <v>6.2E-2</v>
      </c>
      <c r="G62" s="252">
        <v>176.3</v>
      </c>
      <c r="H62" s="254">
        <v>172.12098605524426</v>
      </c>
      <c r="I62" s="255">
        <f t="shared" si="1"/>
        <v>2776.1449363749075</v>
      </c>
      <c r="J62" s="255">
        <f t="shared" si="2"/>
        <v>22.209159490999262</v>
      </c>
      <c r="K62" s="4">
        <f t="shared" si="3"/>
        <v>2.7320791437340359</v>
      </c>
      <c r="L62" s="4">
        <f t="shared" si="4"/>
        <v>2.8216555091023654</v>
      </c>
      <c r="M62" s="1">
        <f t="shared" si="5"/>
        <v>24.941238634733299</v>
      </c>
      <c r="N62" s="1">
        <f t="shared" si="6"/>
        <v>19.387503981896899</v>
      </c>
      <c r="P62" s="233">
        <v>0.45818287037037037</v>
      </c>
      <c r="Q62" s="464">
        <f t="shared" si="7"/>
        <v>45305.458182870374</v>
      </c>
      <c r="R62" s="255" t="s">
        <v>311</v>
      </c>
      <c r="S62" s="234">
        <v>8.0000000000000002E-3</v>
      </c>
      <c r="T62" s="255">
        <v>6.2E-2</v>
      </c>
      <c r="U62" s="255">
        <v>6.2E-2</v>
      </c>
      <c r="V62" s="252">
        <v>176.3</v>
      </c>
      <c r="W62" s="254">
        <v>155.08204339638451</v>
      </c>
      <c r="X62" s="255">
        <f t="shared" si="8"/>
        <v>2501.323280586847</v>
      </c>
      <c r="Y62" s="255">
        <f t="shared" si="9"/>
        <v>20.010586244694775</v>
      </c>
      <c r="Z62" s="4">
        <f t="shared" si="10"/>
        <v>2.4616197364505479</v>
      </c>
      <c r="AA62" s="4">
        <f t="shared" si="11"/>
        <v>2.5423285802685989</v>
      </c>
      <c r="AB62" s="1">
        <f t="shared" si="12"/>
        <v>22.472205981145322</v>
      </c>
      <c r="AC62" s="1">
        <f t="shared" si="13"/>
        <v>17.468257664426176</v>
      </c>
      <c r="AE62">
        <v>21.376491489620083</v>
      </c>
      <c r="AF62">
        <f t="shared" si="14"/>
        <v>24.941238634733299</v>
      </c>
      <c r="AG62">
        <f t="shared" si="15"/>
        <v>17.468257664426176</v>
      </c>
      <c r="AH62">
        <v>24.006139252232078</v>
      </c>
      <c r="AI62">
        <v>18.660625767578185</v>
      </c>
      <c r="AJ62">
        <f t="shared" si="122"/>
        <v>0.93509938250122104</v>
      </c>
      <c r="AK62">
        <f t="shared" si="123"/>
        <v>1.1923681031520097</v>
      </c>
    </row>
    <row r="63" spans="1:397" ht="15.75" thickBot="1" x14ac:dyDescent="0.3">
      <c r="A63" s="268">
        <v>0.46042824074074074</v>
      </c>
      <c r="B63" s="464">
        <f t="shared" si="0"/>
        <v>45305.460428240738</v>
      </c>
      <c r="C63" s="242" t="s">
        <v>311</v>
      </c>
      <c r="D63" s="242">
        <v>1.6E-2</v>
      </c>
      <c r="E63" s="242">
        <v>0.13</v>
      </c>
      <c r="F63" s="242">
        <v>0.13</v>
      </c>
      <c r="G63" s="252">
        <v>176.3</v>
      </c>
      <c r="H63" s="254">
        <v>172.12098605524426</v>
      </c>
      <c r="I63" s="242">
        <f t="shared" si="1"/>
        <v>1324.0075850403405</v>
      </c>
      <c r="J63" s="242">
        <f t="shared" si="2"/>
        <v>21.184121360645449</v>
      </c>
      <c r="K63" s="4">
        <f t="shared" si="3"/>
        <v>1.3139006569102614</v>
      </c>
      <c r="L63" s="4">
        <f t="shared" si="4"/>
        <v>1.3342712097305758</v>
      </c>
      <c r="M63" s="1">
        <f t="shared" si="5"/>
        <v>22.498022017555709</v>
      </c>
      <c r="N63" s="1">
        <f t="shared" si="6"/>
        <v>19.849850150914872</v>
      </c>
      <c r="P63" s="268">
        <v>0.46042824074074074</v>
      </c>
      <c r="Q63" s="464">
        <f t="shared" si="7"/>
        <v>45305.460428240738</v>
      </c>
      <c r="R63" s="242" t="s">
        <v>311</v>
      </c>
      <c r="S63" s="242">
        <v>1.6E-2</v>
      </c>
      <c r="T63" s="242">
        <v>0.13</v>
      </c>
      <c r="U63" s="242">
        <v>0.13</v>
      </c>
      <c r="V63" s="252">
        <v>176.3</v>
      </c>
      <c r="W63" s="254">
        <v>155.08204339638451</v>
      </c>
      <c r="X63" s="242">
        <f t="shared" si="8"/>
        <v>1192.9387953568039</v>
      </c>
      <c r="Y63" s="242">
        <f t="shared" si="9"/>
        <v>19.087020725708864</v>
      </c>
      <c r="Z63" s="4">
        <f t="shared" si="10"/>
        <v>1.183832392338813</v>
      </c>
      <c r="AA63" s="4">
        <f t="shared" si="11"/>
        <v>1.2021863829177093</v>
      </c>
      <c r="AB63" s="1">
        <f t="shared" si="12"/>
        <v>20.270853118047679</v>
      </c>
      <c r="AC63" s="1">
        <f t="shared" si="13"/>
        <v>17.884834342791155</v>
      </c>
      <c r="AE63">
        <v>20.389884190099153</v>
      </c>
      <c r="AF63">
        <f t="shared" si="14"/>
        <v>22.498022017555709</v>
      </c>
      <c r="AG63">
        <f t="shared" si="15"/>
        <v>17.884834342791155</v>
      </c>
      <c r="AH63">
        <v>21.654523953798051</v>
      </c>
      <c r="AI63">
        <v>19.105637608358411</v>
      </c>
      <c r="AJ63">
        <f t="shared" si="122"/>
        <v>0.84349806375765723</v>
      </c>
      <c r="AK63">
        <f t="shared" si="123"/>
        <v>1.2208032655672554</v>
      </c>
    </row>
  </sheetData>
  <mergeCells count="22">
    <mergeCell ref="MW1:NJ1"/>
    <mergeCell ref="NL1:NY1"/>
    <mergeCell ref="OK1:OX1"/>
    <mergeCell ref="OZ1:PM1"/>
    <mergeCell ref="IG1:IT1"/>
    <mergeCell ref="IV1:JI1"/>
    <mergeCell ref="JU1:KH1"/>
    <mergeCell ref="KJ1:KW1"/>
    <mergeCell ref="LI1:LV1"/>
    <mergeCell ref="LX1:MK1"/>
    <mergeCell ref="DQ1:ED1"/>
    <mergeCell ref="EF1:ES1"/>
    <mergeCell ref="FE1:FR1"/>
    <mergeCell ref="FT1:GG1"/>
    <mergeCell ref="GS1:HF1"/>
    <mergeCell ref="HH1:HU1"/>
    <mergeCell ref="A1:N1"/>
    <mergeCell ref="P1:AC1"/>
    <mergeCell ref="AO1:BB1"/>
    <mergeCell ref="BD1:BQ1"/>
    <mergeCell ref="CC1:CP1"/>
    <mergeCell ref="CR1:DE1"/>
  </mergeCells>
  <conditionalFormatting sqref="J2">
    <cfRule type="colorScale" priority="327">
      <colorScale>
        <cfvo type="min"/>
        <cfvo type="percentile" val="50"/>
        <cfvo type="max"/>
        <color theme="0"/>
        <color rgb="FFFF5D5D"/>
        <color rgb="FFA80000"/>
      </colorScale>
    </cfRule>
    <cfRule type="colorScale" priority="328">
      <colorScale>
        <cfvo type="min"/>
        <cfvo type="percentile" val="50"/>
        <cfvo type="max"/>
        <color theme="0"/>
        <color rgb="FFFF5D5D"/>
        <color rgb="FFFF0000"/>
      </colorScale>
    </cfRule>
    <cfRule type="colorScale" priority="329">
      <colorScale>
        <cfvo type="min"/>
        <cfvo type="percentile" val="50"/>
        <cfvo type="max"/>
        <color theme="0"/>
        <color rgb="FFFF4B4B"/>
        <color rgb="FFFF0000"/>
      </colorScale>
    </cfRule>
    <cfRule type="colorScale" priority="330">
      <colorScale>
        <cfvo type="min"/>
        <cfvo type="max"/>
        <color theme="0"/>
        <color rgb="FFC00000"/>
      </colorScale>
    </cfRule>
    <cfRule type="colorScale" priority="331">
      <colorScale>
        <cfvo type="min"/>
        <cfvo type="max"/>
        <color rgb="FFFCFCFF"/>
        <color rgb="FFF8696B"/>
      </colorScale>
    </cfRule>
  </conditionalFormatting>
  <conditionalFormatting sqref="J3:J63">
    <cfRule type="colorScale" priority="319">
      <colorScale>
        <cfvo type="min"/>
        <cfvo type="percentile" val="50"/>
        <cfvo type="max"/>
        <color theme="0"/>
        <color rgb="FFFF5D5D"/>
        <color rgb="FFA80000"/>
      </colorScale>
    </cfRule>
    <cfRule type="colorScale" priority="320">
      <colorScale>
        <cfvo type="min"/>
        <cfvo type="percentile" val="50"/>
        <cfvo type="max"/>
        <color theme="0"/>
        <color rgb="FFFF5D5D"/>
        <color rgb="FFFF0000"/>
      </colorScale>
    </cfRule>
    <cfRule type="colorScale" priority="321">
      <colorScale>
        <cfvo type="min"/>
        <cfvo type="percentile" val="50"/>
        <cfvo type="max"/>
        <color theme="0"/>
        <color rgb="FFFF4B4B"/>
        <color rgb="FFFF0000"/>
      </colorScale>
    </cfRule>
    <cfRule type="colorScale" priority="322">
      <colorScale>
        <cfvo type="min"/>
        <cfvo type="max"/>
        <color theme="0"/>
        <color rgb="FFC00000"/>
      </colorScale>
    </cfRule>
    <cfRule type="colorScale" priority="323">
      <colorScale>
        <cfvo type="min"/>
        <cfvo type="max"/>
        <color rgb="FFFCFCFF"/>
        <color rgb="FFF8696B"/>
      </colorScale>
    </cfRule>
    <cfRule type="colorScale" priority="324">
      <colorScale>
        <cfvo type="min"/>
        <cfvo type="max"/>
        <color rgb="FFFCFCFF"/>
        <color rgb="FFF8696B"/>
      </colorScale>
    </cfRule>
  </conditionalFormatting>
  <conditionalFormatting sqref="K2">
    <cfRule type="colorScale" priority="326">
      <colorScale>
        <cfvo type="min"/>
        <cfvo type="percentile" val="50"/>
        <cfvo type="max"/>
        <color rgb="FF63BE7B"/>
        <color rgb="FFFCFCFF"/>
        <color rgb="FFF8696B"/>
      </colorScale>
    </cfRule>
  </conditionalFormatting>
  <conditionalFormatting sqref="K3:K63">
    <cfRule type="colorScale" priority="318">
      <colorScale>
        <cfvo type="min"/>
        <cfvo type="percentile" val="50"/>
        <cfvo type="max"/>
        <color rgb="FF63BE7B"/>
        <color rgb="FFFCFCFF"/>
        <color rgb="FFF8696B"/>
      </colorScale>
    </cfRule>
  </conditionalFormatting>
  <conditionalFormatting sqref="L2">
    <cfRule type="colorScale" priority="325">
      <colorScale>
        <cfvo type="min"/>
        <cfvo type="percentile" val="50"/>
        <cfvo type="max"/>
        <color rgb="FF63BE7B"/>
        <color rgb="FFFCFCFF"/>
        <color rgb="FFF8696B"/>
      </colorScale>
    </cfRule>
  </conditionalFormatting>
  <conditionalFormatting sqref="L3:L63">
    <cfRule type="colorScale" priority="317">
      <colorScale>
        <cfvo type="min"/>
        <cfvo type="percentile" val="50"/>
        <cfvo type="max"/>
        <color rgb="FF63BE7B"/>
        <color rgb="FFFCFCFF"/>
        <color rgb="FFF8696B"/>
      </colorScale>
    </cfRule>
  </conditionalFormatting>
  <conditionalFormatting sqref="Y2">
    <cfRule type="colorScale" priority="312">
      <colorScale>
        <cfvo type="min"/>
        <cfvo type="percentile" val="50"/>
        <cfvo type="max"/>
        <color theme="0"/>
        <color rgb="FFFF5D5D"/>
        <color rgb="FFA80000"/>
      </colorScale>
    </cfRule>
    <cfRule type="colorScale" priority="313">
      <colorScale>
        <cfvo type="min"/>
        <cfvo type="percentile" val="50"/>
        <cfvo type="max"/>
        <color theme="0"/>
        <color rgb="FFFF5D5D"/>
        <color rgb="FFFF0000"/>
      </colorScale>
    </cfRule>
    <cfRule type="colorScale" priority="314">
      <colorScale>
        <cfvo type="min"/>
        <cfvo type="percentile" val="50"/>
        <cfvo type="max"/>
        <color theme="0"/>
        <color rgb="FFFF4B4B"/>
        <color rgb="FFFF0000"/>
      </colorScale>
    </cfRule>
    <cfRule type="colorScale" priority="315">
      <colorScale>
        <cfvo type="min"/>
        <cfvo type="max"/>
        <color theme="0"/>
        <color rgb="FFC00000"/>
      </colorScale>
    </cfRule>
    <cfRule type="colorScale" priority="316">
      <colorScale>
        <cfvo type="min"/>
        <cfvo type="max"/>
        <color rgb="FFFCFCFF"/>
        <color rgb="FFF8696B"/>
      </colorScale>
    </cfRule>
  </conditionalFormatting>
  <conditionalFormatting sqref="Y3:Y63">
    <cfRule type="colorScale" priority="304">
      <colorScale>
        <cfvo type="min"/>
        <cfvo type="percentile" val="50"/>
        <cfvo type="max"/>
        <color theme="0"/>
        <color rgb="FFFF5D5D"/>
        <color rgb="FFA80000"/>
      </colorScale>
    </cfRule>
    <cfRule type="colorScale" priority="305">
      <colorScale>
        <cfvo type="min"/>
        <cfvo type="percentile" val="50"/>
        <cfvo type="max"/>
        <color theme="0"/>
        <color rgb="FFFF5D5D"/>
        <color rgb="FFFF0000"/>
      </colorScale>
    </cfRule>
    <cfRule type="colorScale" priority="306">
      <colorScale>
        <cfvo type="min"/>
        <cfvo type="percentile" val="50"/>
        <cfvo type="max"/>
        <color theme="0"/>
        <color rgb="FFFF4B4B"/>
        <color rgb="FFFF0000"/>
      </colorScale>
    </cfRule>
    <cfRule type="colorScale" priority="307">
      <colorScale>
        <cfvo type="min"/>
        <cfvo type="max"/>
        <color theme="0"/>
        <color rgb="FFC00000"/>
      </colorScale>
    </cfRule>
    <cfRule type="colorScale" priority="308">
      <colorScale>
        <cfvo type="min"/>
        <cfvo type="max"/>
        <color rgb="FFFCFCFF"/>
        <color rgb="FFF8696B"/>
      </colorScale>
    </cfRule>
    <cfRule type="colorScale" priority="309">
      <colorScale>
        <cfvo type="min"/>
        <cfvo type="max"/>
        <color rgb="FFFCFCFF"/>
        <color rgb="FFF8696B"/>
      </colorScale>
    </cfRule>
  </conditionalFormatting>
  <conditionalFormatting sqref="Z2">
    <cfRule type="colorScale" priority="311">
      <colorScale>
        <cfvo type="min"/>
        <cfvo type="percentile" val="50"/>
        <cfvo type="max"/>
        <color rgb="FF63BE7B"/>
        <color rgb="FFFCFCFF"/>
        <color rgb="FFF8696B"/>
      </colorScale>
    </cfRule>
  </conditionalFormatting>
  <conditionalFormatting sqref="Z3:Z63">
    <cfRule type="colorScale" priority="303">
      <colorScale>
        <cfvo type="min"/>
        <cfvo type="percentile" val="50"/>
        <cfvo type="max"/>
        <color rgb="FF63BE7B"/>
        <color rgb="FFFCFCFF"/>
        <color rgb="FFF8696B"/>
      </colorScale>
    </cfRule>
  </conditionalFormatting>
  <conditionalFormatting sqref="AA2">
    <cfRule type="colorScale" priority="310">
      <colorScale>
        <cfvo type="min"/>
        <cfvo type="percentile" val="50"/>
        <cfvo type="max"/>
        <color rgb="FF63BE7B"/>
        <color rgb="FFFCFCFF"/>
        <color rgb="FFF8696B"/>
      </colorScale>
    </cfRule>
  </conditionalFormatting>
  <conditionalFormatting sqref="AA3:AA63">
    <cfRule type="colorScale" priority="302">
      <colorScale>
        <cfvo type="min"/>
        <cfvo type="percentile" val="50"/>
        <cfvo type="max"/>
        <color rgb="FF63BE7B"/>
        <color rgb="FFFCFCFF"/>
        <color rgb="FFF8696B"/>
      </colorScale>
    </cfRule>
  </conditionalFormatting>
  <conditionalFormatting sqref="AJ3:AK63">
    <cfRule type="colorScale" priority="301">
      <colorScale>
        <cfvo type="min"/>
        <cfvo type="percentile" val="50"/>
        <cfvo type="max"/>
        <color rgb="FF63BE7B"/>
        <color rgb="FFFCFCFF"/>
        <color rgb="FFF8696B"/>
      </colorScale>
    </cfRule>
  </conditionalFormatting>
  <conditionalFormatting sqref="AX2">
    <cfRule type="colorScale" priority="296">
      <colorScale>
        <cfvo type="min"/>
        <cfvo type="percentile" val="50"/>
        <cfvo type="max"/>
        <color theme="0"/>
        <color rgb="FFFF5D5D"/>
        <color rgb="FFA80000"/>
      </colorScale>
    </cfRule>
    <cfRule type="colorScale" priority="297">
      <colorScale>
        <cfvo type="min"/>
        <cfvo type="percentile" val="50"/>
        <cfvo type="max"/>
        <color theme="0"/>
        <color rgb="FFFF5D5D"/>
        <color rgb="FFFF0000"/>
      </colorScale>
    </cfRule>
    <cfRule type="colorScale" priority="298">
      <colorScale>
        <cfvo type="min"/>
        <cfvo type="percentile" val="50"/>
        <cfvo type="max"/>
        <color theme="0"/>
        <color rgb="FFFF4B4B"/>
        <color rgb="FFFF0000"/>
      </colorScale>
    </cfRule>
    <cfRule type="colorScale" priority="299">
      <colorScale>
        <cfvo type="min"/>
        <cfvo type="max"/>
        <color theme="0"/>
        <color rgb="FFC00000"/>
      </colorScale>
    </cfRule>
    <cfRule type="colorScale" priority="300">
      <colorScale>
        <cfvo type="min"/>
        <cfvo type="max"/>
        <color rgb="FFFCFCFF"/>
        <color rgb="FFF8696B"/>
      </colorScale>
    </cfRule>
  </conditionalFormatting>
  <conditionalFormatting sqref="AX3:AX59">
    <cfRule type="colorScale" priority="288">
      <colorScale>
        <cfvo type="min"/>
        <cfvo type="percentile" val="50"/>
        <cfvo type="max"/>
        <color theme="0"/>
        <color rgb="FFFF5D5D"/>
        <color rgb="FFA80000"/>
      </colorScale>
    </cfRule>
    <cfRule type="colorScale" priority="289">
      <colorScale>
        <cfvo type="min"/>
        <cfvo type="percentile" val="50"/>
        <cfvo type="max"/>
        <color theme="0"/>
        <color rgb="FFFF5D5D"/>
        <color rgb="FFFF0000"/>
      </colorScale>
    </cfRule>
    <cfRule type="colorScale" priority="290">
      <colorScale>
        <cfvo type="min"/>
        <cfvo type="percentile" val="50"/>
        <cfvo type="max"/>
        <color theme="0"/>
        <color rgb="FFFF4B4B"/>
        <color rgb="FFFF0000"/>
      </colorScale>
    </cfRule>
    <cfRule type="colorScale" priority="291">
      <colorScale>
        <cfvo type="min"/>
        <cfvo type="max"/>
        <color theme="0"/>
        <color rgb="FFC00000"/>
      </colorScale>
    </cfRule>
    <cfRule type="colorScale" priority="292">
      <colorScale>
        <cfvo type="min"/>
        <cfvo type="max"/>
        <color rgb="FFFCFCFF"/>
        <color rgb="FFF8696B"/>
      </colorScale>
    </cfRule>
    <cfRule type="colorScale" priority="293">
      <colorScale>
        <cfvo type="min"/>
        <cfvo type="max"/>
        <color rgb="FFFCFCFF"/>
        <color rgb="FFF8696B"/>
      </colorScale>
    </cfRule>
  </conditionalFormatting>
  <conditionalFormatting sqref="AY2">
    <cfRule type="colorScale" priority="295">
      <colorScale>
        <cfvo type="min"/>
        <cfvo type="percentile" val="50"/>
        <cfvo type="max"/>
        <color rgb="FF63BE7B"/>
        <color rgb="FFFCFCFF"/>
        <color rgb="FFF8696B"/>
      </colorScale>
    </cfRule>
  </conditionalFormatting>
  <conditionalFormatting sqref="AY3:AY59">
    <cfRule type="colorScale" priority="287">
      <colorScale>
        <cfvo type="min"/>
        <cfvo type="percentile" val="50"/>
        <cfvo type="max"/>
        <color rgb="FF63BE7B"/>
        <color rgb="FFFCFCFF"/>
        <color rgb="FFF8696B"/>
      </colorScale>
    </cfRule>
  </conditionalFormatting>
  <conditionalFormatting sqref="AZ2">
    <cfRule type="colorScale" priority="294">
      <colorScale>
        <cfvo type="min"/>
        <cfvo type="percentile" val="50"/>
        <cfvo type="max"/>
        <color rgb="FF63BE7B"/>
        <color rgb="FFFCFCFF"/>
        <color rgb="FFF8696B"/>
      </colorScale>
    </cfRule>
  </conditionalFormatting>
  <conditionalFormatting sqref="AZ3:AZ59">
    <cfRule type="colorScale" priority="286">
      <colorScale>
        <cfvo type="min"/>
        <cfvo type="percentile" val="50"/>
        <cfvo type="max"/>
        <color rgb="FF63BE7B"/>
        <color rgb="FFFCFCFF"/>
        <color rgb="FFF8696B"/>
      </colorScale>
    </cfRule>
  </conditionalFormatting>
  <conditionalFormatting sqref="BM2">
    <cfRule type="colorScale" priority="281">
      <colorScale>
        <cfvo type="min"/>
        <cfvo type="percentile" val="50"/>
        <cfvo type="max"/>
        <color theme="0"/>
        <color rgb="FFFF5D5D"/>
        <color rgb="FFA80000"/>
      </colorScale>
    </cfRule>
    <cfRule type="colorScale" priority="282">
      <colorScale>
        <cfvo type="min"/>
        <cfvo type="percentile" val="50"/>
        <cfvo type="max"/>
        <color theme="0"/>
        <color rgb="FFFF5D5D"/>
        <color rgb="FFFF0000"/>
      </colorScale>
    </cfRule>
    <cfRule type="colorScale" priority="283">
      <colorScale>
        <cfvo type="min"/>
        <cfvo type="percentile" val="50"/>
        <cfvo type="max"/>
        <color theme="0"/>
        <color rgb="FFFF4B4B"/>
        <color rgb="FFFF0000"/>
      </colorScale>
    </cfRule>
    <cfRule type="colorScale" priority="284">
      <colorScale>
        <cfvo type="min"/>
        <cfvo type="max"/>
        <color theme="0"/>
        <color rgb="FFC00000"/>
      </colorScale>
    </cfRule>
    <cfRule type="colorScale" priority="285">
      <colorScale>
        <cfvo type="min"/>
        <cfvo type="max"/>
        <color rgb="FFFCFCFF"/>
        <color rgb="FFF8696B"/>
      </colorScale>
    </cfRule>
  </conditionalFormatting>
  <conditionalFormatting sqref="BM3:BM59">
    <cfRule type="colorScale" priority="273">
      <colorScale>
        <cfvo type="min"/>
        <cfvo type="percentile" val="50"/>
        <cfvo type="max"/>
        <color theme="0"/>
        <color rgb="FFFF5D5D"/>
        <color rgb="FFA80000"/>
      </colorScale>
    </cfRule>
    <cfRule type="colorScale" priority="274">
      <colorScale>
        <cfvo type="min"/>
        <cfvo type="percentile" val="50"/>
        <cfvo type="max"/>
        <color theme="0"/>
        <color rgb="FFFF5D5D"/>
        <color rgb="FFFF0000"/>
      </colorScale>
    </cfRule>
    <cfRule type="colorScale" priority="275">
      <colorScale>
        <cfvo type="min"/>
        <cfvo type="percentile" val="50"/>
        <cfvo type="max"/>
        <color theme="0"/>
        <color rgb="FFFF4B4B"/>
        <color rgb="FFFF0000"/>
      </colorScale>
    </cfRule>
    <cfRule type="colorScale" priority="276">
      <colorScale>
        <cfvo type="min"/>
        <cfvo type="max"/>
        <color theme="0"/>
        <color rgb="FFC00000"/>
      </colorScale>
    </cfRule>
    <cfRule type="colorScale" priority="277">
      <colorScale>
        <cfvo type="min"/>
        <cfvo type="max"/>
        <color rgb="FFFCFCFF"/>
        <color rgb="FFF8696B"/>
      </colorScale>
    </cfRule>
    <cfRule type="colorScale" priority="278">
      <colorScale>
        <cfvo type="min"/>
        <cfvo type="max"/>
        <color rgb="FFFCFCFF"/>
        <color rgb="FFF8696B"/>
      </colorScale>
    </cfRule>
  </conditionalFormatting>
  <conditionalFormatting sqref="BN2">
    <cfRule type="colorScale" priority="280">
      <colorScale>
        <cfvo type="min"/>
        <cfvo type="percentile" val="50"/>
        <cfvo type="max"/>
        <color rgb="FF63BE7B"/>
        <color rgb="FFFCFCFF"/>
        <color rgb="FFF8696B"/>
      </colorScale>
    </cfRule>
  </conditionalFormatting>
  <conditionalFormatting sqref="BN3:BN59">
    <cfRule type="colorScale" priority="272">
      <colorScale>
        <cfvo type="min"/>
        <cfvo type="percentile" val="50"/>
        <cfvo type="max"/>
        <color rgb="FF63BE7B"/>
        <color rgb="FFFCFCFF"/>
        <color rgb="FFF8696B"/>
      </colorScale>
    </cfRule>
  </conditionalFormatting>
  <conditionalFormatting sqref="BO2">
    <cfRule type="colorScale" priority="279">
      <colorScale>
        <cfvo type="min"/>
        <cfvo type="percentile" val="50"/>
        <cfvo type="max"/>
        <color rgb="FF63BE7B"/>
        <color rgb="FFFCFCFF"/>
        <color rgb="FFF8696B"/>
      </colorScale>
    </cfRule>
  </conditionalFormatting>
  <conditionalFormatting sqref="BO3:BO59">
    <cfRule type="colorScale" priority="271">
      <colorScale>
        <cfvo type="min"/>
        <cfvo type="percentile" val="50"/>
        <cfvo type="max"/>
        <color rgb="FF63BE7B"/>
        <color rgb="FFFCFCFF"/>
        <color rgb="FFF8696B"/>
      </colorScale>
    </cfRule>
  </conditionalFormatting>
  <conditionalFormatting sqref="BX3:BY59">
    <cfRule type="colorScale" priority="270">
      <colorScale>
        <cfvo type="min"/>
        <cfvo type="percentile" val="50"/>
        <cfvo type="max"/>
        <color rgb="FF63BE7B"/>
        <color rgb="FFFCFCFF"/>
        <color rgb="FFF8696B"/>
      </colorScale>
    </cfRule>
  </conditionalFormatting>
  <conditionalFormatting sqref="CL2">
    <cfRule type="colorScale" priority="265">
      <colorScale>
        <cfvo type="min"/>
        <cfvo type="percentile" val="50"/>
        <cfvo type="max"/>
        <color theme="0"/>
        <color rgb="FFFF5D5D"/>
        <color rgb="FFA80000"/>
      </colorScale>
    </cfRule>
    <cfRule type="colorScale" priority="266">
      <colorScale>
        <cfvo type="min"/>
        <cfvo type="percentile" val="50"/>
        <cfvo type="max"/>
        <color theme="0"/>
        <color rgb="FFFF5D5D"/>
        <color rgb="FFFF0000"/>
      </colorScale>
    </cfRule>
    <cfRule type="colorScale" priority="267">
      <colorScale>
        <cfvo type="min"/>
        <cfvo type="percentile" val="50"/>
        <cfvo type="max"/>
        <color theme="0"/>
        <color rgb="FFFF4B4B"/>
        <color rgb="FFFF0000"/>
      </colorScale>
    </cfRule>
    <cfRule type="colorScale" priority="268">
      <colorScale>
        <cfvo type="min"/>
        <cfvo type="max"/>
        <color theme="0"/>
        <color rgb="FFC00000"/>
      </colorScale>
    </cfRule>
    <cfRule type="colorScale" priority="269">
      <colorScale>
        <cfvo type="min"/>
        <cfvo type="max"/>
        <color rgb="FFFCFCFF"/>
        <color rgb="FFF8696B"/>
      </colorScale>
    </cfRule>
  </conditionalFormatting>
  <conditionalFormatting sqref="CL3:CL51">
    <cfRule type="colorScale" priority="257">
      <colorScale>
        <cfvo type="min"/>
        <cfvo type="percentile" val="50"/>
        <cfvo type="max"/>
        <color theme="0"/>
        <color rgb="FFFF5D5D"/>
        <color rgb="FFA80000"/>
      </colorScale>
    </cfRule>
    <cfRule type="colorScale" priority="258">
      <colorScale>
        <cfvo type="min"/>
        <cfvo type="percentile" val="50"/>
        <cfvo type="max"/>
        <color theme="0"/>
        <color rgb="FFFF5D5D"/>
        <color rgb="FFFF0000"/>
      </colorScale>
    </cfRule>
    <cfRule type="colorScale" priority="259">
      <colorScale>
        <cfvo type="min"/>
        <cfvo type="percentile" val="50"/>
        <cfvo type="max"/>
        <color theme="0"/>
        <color rgb="FFFF4B4B"/>
        <color rgb="FFFF0000"/>
      </colorScale>
    </cfRule>
    <cfRule type="colorScale" priority="260">
      <colorScale>
        <cfvo type="min"/>
        <cfvo type="max"/>
        <color theme="0"/>
        <color rgb="FFC00000"/>
      </colorScale>
    </cfRule>
    <cfRule type="colorScale" priority="261">
      <colorScale>
        <cfvo type="min"/>
        <cfvo type="max"/>
        <color rgb="FFFCFCFF"/>
        <color rgb="FFF8696B"/>
      </colorScale>
    </cfRule>
    <cfRule type="colorScale" priority="262">
      <colorScale>
        <cfvo type="min"/>
        <cfvo type="max"/>
        <color rgb="FFFCFCFF"/>
        <color rgb="FFF8696B"/>
      </colorScale>
    </cfRule>
  </conditionalFormatting>
  <conditionalFormatting sqref="CM2">
    <cfRule type="colorScale" priority="264">
      <colorScale>
        <cfvo type="min"/>
        <cfvo type="percentile" val="50"/>
        <cfvo type="max"/>
        <color rgb="FF63BE7B"/>
        <color rgb="FFFCFCFF"/>
        <color rgb="FFF8696B"/>
      </colorScale>
    </cfRule>
  </conditionalFormatting>
  <conditionalFormatting sqref="CM3:CM51">
    <cfRule type="colorScale" priority="256">
      <colorScale>
        <cfvo type="min"/>
        <cfvo type="percentile" val="50"/>
        <cfvo type="max"/>
        <color rgb="FF63BE7B"/>
        <color rgb="FFFCFCFF"/>
        <color rgb="FFF8696B"/>
      </colorScale>
    </cfRule>
  </conditionalFormatting>
  <conditionalFormatting sqref="CN2">
    <cfRule type="colorScale" priority="263">
      <colorScale>
        <cfvo type="min"/>
        <cfvo type="percentile" val="50"/>
        <cfvo type="max"/>
        <color rgb="FF63BE7B"/>
        <color rgb="FFFCFCFF"/>
        <color rgb="FFF8696B"/>
      </colorScale>
    </cfRule>
  </conditionalFormatting>
  <conditionalFormatting sqref="CN3:CN51">
    <cfRule type="colorScale" priority="255">
      <colorScale>
        <cfvo type="min"/>
        <cfvo type="percentile" val="50"/>
        <cfvo type="max"/>
        <color rgb="FF63BE7B"/>
        <color rgb="FFFCFCFF"/>
        <color rgb="FFF8696B"/>
      </colorScale>
    </cfRule>
  </conditionalFormatting>
  <conditionalFormatting sqref="DA2">
    <cfRule type="colorScale" priority="250">
      <colorScale>
        <cfvo type="min"/>
        <cfvo type="percentile" val="50"/>
        <cfvo type="max"/>
        <color theme="0"/>
        <color rgb="FFFF5D5D"/>
        <color rgb="FFA80000"/>
      </colorScale>
    </cfRule>
    <cfRule type="colorScale" priority="251">
      <colorScale>
        <cfvo type="min"/>
        <cfvo type="percentile" val="50"/>
        <cfvo type="max"/>
        <color theme="0"/>
        <color rgb="FFFF5D5D"/>
        <color rgb="FFFF0000"/>
      </colorScale>
    </cfRule>
    <cfRule type="colorScale" priority="252">
      <colorScale>
        <cfvo type="min"/>
        <cfvo type="percentile" val="50"/>
        <cfvo type="max"/>
        <color theme="0"/>
        <color rgb="FFFF4B4B"/>
        <color rgb="FFFF0000"/>
      </colorScale>
    </cfRule>
    <cfRule type="colorScale" priority="253">
      <colorScale>
        <cfvo type="min"/>
        <cfvo type="max"/>
        <color theme="0"/>
        <color rgb="FFC00000"/>
      </colorScale>
    </cfRule>
    <cfRule type="colorScale" priority="254">
      <colorScale>
        <cfvo type="min"/>
        <cfvo type="max"/>
        <color rgb="FFFCFCFF"/>
        <color rgb="FFF8696B"/>
      </colorScale>
    </cfRule>
  </conditionalFormatting>
  <conditionalFormatting sqref="DA3:DA51">
    <cfRule type="colorScale" priority="242">
      <colorScale>
        <cfvo type="min"/>
        <cfvo type="percentile" val="50"/>
        <cfvo type="max"/>
        <color theme="0"/>
        <color rgb="FFFF5D5D"/>
        <color rgb="FFA80000"/>
      </colorScale>
    </cfRule>
    <cfRule type="colorScale" priority="243">
      <colorScale>
        <cfvo type="min"/>
        <cfvo type="percentile" val="50"/>
        <cfvo type="max"/>
        <color theme="0"/>
        <color rgb="FFFF5D5D"/>
        <color rgb="FFFF0000"/>
      </colorScale>
    </cfRule>
    <cfRule type="colorScale" priority="244">
      <colorScale>
        <cfvo type="min"/>
        <cfvo type="percentile" val="50"/>
        <cfvo type="max"/>
        <color theme="0"/>
        <color rgb="FFFF4B4B"/>
        <color rgb="FFFF0000"/>
      </colorScale>
    </cfRule>
    <cfRule type="colorScale" priority="245">
      <colorScale>
        <cfvo type="min"/>
        <cfvo type="max"/>
        <color theme="0"/>
        <color rgb="FFC00000"/>
      </colorScale>
    </cfRule>
    <cfRule type="colorScale" priority="246">
      <colorScale>
        <cfvo type="min"/>
        <cfvo type="max"/>
        <color rgb="FFFCFCFF"/>
        <color rgb="FFF8696B"/>
      </colorScale>
    </cfRule>
    <cfRule type="colorScale" priority="247">
      <colorScale>
        <cfvo type="min"/>
        <cfvo type="max"/>
        <color rgb="FFFCFCFF"/>
        <color rgb="FFF8696B"/>
      </colorScale>
    </cfRule>
  </conditionalFormatting>
  <conditionalFormatting sqref="DB2">
    <cfRule type="colorScale" priority="249">
      <colorScale>
        <cfvo type="min"/>
        <cfvo type="percentile" val="50"/>
        <cfvo type="max"/>
        <color rgb="FF63BE7B"/>
        <color rgb="FFFCFCFF"/>
        <color rgb="FFF8696B"/>
      </colorScale>
    </cfRule>
  </conditionalFormatting>
  <conditionalFormatting sqref="DB3:DB51">
    <cfRule type="colorScale" priority="241">
      <colorScale>
        <cfvo type="min"/>
        <cfvo type="percentile" val="50"/>
        <cfvo type="max"/>
        <color rgb="FF63BE7B"/>
        <color rgb="FFFCFCFF"/>
        <color rgb="FFF8696B"/>
      </colorScale>
    </cfRule>
  </conditionalFormatting>
  <conditionalFormatting sqref="DC2">
    <cfRule type="colorScale" priority="248">
      <colorScale>
        <cfvo type="min"/>
        <cfvo type="percentile" val="50"/>
        <cfvo type="max"/>
        <color rgb="FF63BE7B"/>
        <color rgb="FFFCFCFF"/>
        <color rgb="FFF8696B"/>
      </colorScale>
    </cfRule>
  </conditionalFormatting>
  <conditionalFormatting sqref="DC3:DC51">
    <cfRule type="colorScale" priority="240">
      <colorScale>
        <cfvo type="min"/>
        <cfvo type="percentile" val="50"/>
        <cfvo type="max"/>
        <color rgb="FF63BE7B"/>
        <color rgb="FFFCFCFF"/>
        <color rgb="FFF8696B"/>
      </colorScale>
    </cfRule>
  </conditionalFormatting>
  <conditionalFormatting sqref="DL3:DM51">
    <cfRule type="colorScale" priority="239">
      <colorScale>
        <cfvo type="min"/>
        <cfvo type="percentile" val="50"/>
        <cfvo type="max"/>
        <color rgb="FF63BE7B"/>
        <color rgb="FFFCFCFF"/>
        <color rgb="FFF8696B"/>
      </colorScale>
    </cfRule>
  </conditionalFormatting>
  <conditionalFormatting sqref="DZ2">
    <cfRule type="colorScale" priority="234">
      <colorScale>
        <cfvo type="min"/>
        <cfvo type="percentile" val="50"/>
        <cfvo type="max"/>
        <color theme="0"/>
        <color rgb="FFFF5D5D"/>
        <color rgb="FFA80000"/>
      </colorScale>
    </cfRule>
    <cfRule type="colorScale" priority="235">
      <colorScale>
        <cfvo type="min"/>
        <cfvo type="percentile" val="50"/>
        <cfvo type="max"/>
        <color theme="0"/>
        <color rgb="FFFF5D5D"/>
        <color rgb="FFFF0000"/>
      </colorScale>
    </cfRule>
    <cfRule type="colorScale" priority="236">
      <colorScale>
        <cfvo type="min"/>
        <cfvo type="percentile" val="50"/>
        <cfvo type="max"/>
        <color theme="0"/>
        <color rgb="FFFF4B4B"/>
        <color rgb="FFFF0000"/>
      </colorScale>
    </cfRule>
    <cfRule type="colorScale" priority="237">
      <colorScale>
        <cfvo type="min"/>
        <cfvo type="max"/>
        <color theme="0"/>
        <color rgb="FFC00000"/>
      </colorScale>
    </cfRule>
    <cfRule type="colorScale" priority="238">
      <colorScale>
        <cfvo type="min"/>
        <cfvo type="max"/>
        <color rgb="FFFCFCFF"/>
        <color rgb="FFF8696B"/>
      </colorScale>
    </cfRule>
  </conditionalFormatting>
  <conditionalFormatting sqref="DZ3:DZ46">
    <cfRule type="colorScale" priority="226">
      <colorScale>
        <cfvo type="min"/>
        <cfvo type="percentile" val="50"/>
        <cfvo type="max"/>
        <color theme="0"/>
        <color rgb="FFFF5D5D"/>
        <color rgb="FFA80000"/>
      </colorScale>
    </cfRule>
    <cfRule type="colorScale" priority="227">
      <colorScale>
        <cfvo type="min"/>
        <cfvo type="percentile" val="50"/>
        <cfvo type="max"/>
        <color theme="0"/>
        <color rgb="FFFF5D5D"/>
        <color rgb="FFFF0000"/>
      </colorScale>
    </cfRule>
    <cfRule type="colorScale" priority="228">
      <colorScale>
        <cfvo type="min"/>
        <cfvo type="percentile" val="50"/>
        <cfvo type="max"/>
        <color theme="0"/>
        <color rgb="FFFF4B4B"/>
        <color rgb="FFFF0000"/>
      </colorScale>
    </cfRule>
    <cfRule type="colorScale" priority="229">
      <colorScale>
        <cfvo type="min"/>
        <cfvo type="max"/>
        <color theme="0"/>
        <color rgb="FFC00000"/>
      </colorScale>
    </cfRule>
    <cfRule type="colorScale" priority="230">
      <colorScale>
        <cfvo type="min"/>
        <cfvo type="max"/>
        <color rgb="FFFCFCFF"/>
        <color rgb="FFF8696B"/>
      </colorScale>
    </cfRule>
    <cfRule type="colorScale" priority="231">
      <colorScale>
        <cfvo type="min"/>
        <cfvo type="max"/>
        <color rgb="FFFCFCFF"/>
        <color rgb="FFF8696B"/>
      </colorScale>
    </cfRule>
  </conditionalFormatting>
  <conditionalFormatting sqref="EA2">
    <cfRule type="colorScale" priority="233">
      <colorScale>
        <cfvo type="min"/>
        <cfvo type="percentile" val="50"/>
        <cfvo type="max"/>
        <color rgb="FF63BE7B"/>
        <color rgb="FFFCFCFF"/>
        <color rgb="FFF8696B"/>
      </colorScale>
    </cfRule>
  </conditionalFormatting>
  <conditionalFormatting sqref="EA3:EA46">
    <cfRule type="colorScale" priority="225">
      <colorScale>
        <cfvo type="min"/>
        <cfvo type="percentile" val="50"/>
        <cfvo type="max"/>
        <color rgb="FF63BE7B"/>
        <color rgb="FFFCFCFF"/>
        <color rgb="FFF8696B"/>
      </colorScale>
    </cfRule>
  </conditionalFormatting>
  <conditionalFormatting sqref="EB2">
    <cfRule type="colorScale" priority="232">
      <colorScale>
        <cfvo type="min"/>
        <cfvo type="percentile" val="50"/>
        <cfvo type="max"/>
        <color rgb="FF63BE7B"/>
        <color rgb="FFFCFCFF"/>
        <color rgb="FFF8696B"/>
      </colorScale>
    </cfRule>
  </conditionalFormatting>
  <conditionalFormatting sqref="EB3:EB46">
    <cfRule type="colorScale" priority="224">
      <colorScale>
        <cfvo type="min"/>
        <cfvo type="percentile" val="50"/>
        <cfvo type="max"/>
        <color rgb="FF63BE7B"/>
        <color rgb="FFFCFCFF"/>
        <color rgb="FFF8696B"/>
      </colorScale>
    </cfRule>
  </conditionalFormatting>
  <conditionalFormatting sqref="EO2">
    <cfRule type="colorScale" priority="219">
      <colorScale>
        <cfvo type="min"/>
        <cfvo type="percentile" val="50"/>
        <cfvo type="max"/>
        <color theme="0"/>
        <color rgb="FFFF5D5D"/>
        <color rgb="FFA80000"/>
      </colorScale>
    </cfRule>
    <cfRule type="colorScale" priority="220">
      <colorScale>
        <cfvo type="min"/>
        <cfvo type="percentile" val="50"/>
        <cfvo type="max"/>
        <color theme="0"/>
        <color rgb="FFFF5D5D"/>
        <color rgb="FFFF0000"/>
      </colorScale>
    </cfRule>
    <cfRule type="colorScale" priority="221">
      <colorScale>
        <cfvo type="min"/>
        <cfvo type="percentile" val="50"/>
        <cfvo type="max"/>
        <color theme="0"/>
        <color rgb="FFFF4B4B"/>
        <color rgb="FFFF0000"/>
      </colorScale>
    </cfRule>
    <cfRule type="colorScale" priority="222">
      <colorScale>
        <cfvo type="min"/>
        <cfvo type="max"/>
        <color theme="0"/>
        <color rgb="FFC00000"/>
      </colorScale>
    </cfRule>
    <cfRule type="colorScale" priority="223">
      <colorScale>
        <cfvo type="min"/>
        <cfvo type="max"/>
        <color rgb="FFFCFCFF"/>
        <color rgb="FFF8696B"/>
      </colorScale>
    </cfRule>
  </conditionalFormatting>
  <conditionalFormatting sqref="EO3:EO46">
    <cfRule type="colorScale" priority="211">
      <colorScale>
        <cfvo type="min"/>
        <cfvo type="percentile" val="50"/>
        <cfvo type="max"/>
        <color theme="0"/>
        <color rgb="FFFF5D5D"/>
        <color rgb="FFA80000"/>
      </colorScale>
    </cfRule>
    <cfRule type="colorScale" priority="212">
      <colorScale>
        <cfvo type="min"/>
        <cfvo type="percentile" val="50"/>
        <cfvo type="max"/>
        <color theme="0"/>
        <color rgb="FFFF5D5D"/>
        <color rgb="FFFF0000"/>
      </colorScale>
    </cfRule>
    <cfRule type="colorScale" priority="213">
      <colorScale>
        <cfvo type="min"/>
        <cfvo type="percentile" val="50"/>
        <cfvo type="max"/>
        <color theme="0"/>
        <color rgb="FFFF4B4B"/>
        <color rgb="FFFF0000"/>
      </colorScale>
    </cfRule>
    <cfRule type="colorScale" priority="214">
      <colorScale>
        <cfvo type="min"/>
        <cfvo type="max"/>
        <color theme="0"/>
        <color rgb="FFC00000"/>
      </colorScale>
    </cfRule>
    <cfRule type="colorScale" priority="215">
      <colorScale>
        <cfvo type="min"/>
        <cfvo type="max"/>
        <color rgb="FFFCFCFF"/>
        <color rgb="FFF8696B"/>
      </colorScale>
    </cfRule>
    <cfRule type="colorScale" priority="216">
      <colorScale>
        <cfvo type="min"/>
        <cfvo type="max"/>
        <color rgb="FFFCFCFF"/>
        <color rgb="FFF8696B"/>
      </colorScale>
    </cfRule>
  </conditionalFormatting>
  <conditionalFormatting sqref="EP2">
    <cfRule type="colorScale" priority="218">
      <colorScale>
        <cfvo type="min"/>
        <cfvo type="percentile" val="50"/>
        <cfvo type="max"/>
        <color rgb="FF63BE7B"/>
        <color rgb="FFFCFCFF"/>
        <color rgb="FFF8696B"/>
      </colorScale>
    </cfRule>
  </conditionalFormatting>
  <conditionalFormatting sqref="EP3:EP46">
    <cfRule type="colorScale" priority="210">
      <colorScale>
        <cfvo type="min"/>
        <cfvo type="percentile" val="50"/>
        <cfvo type="max"/>
        <color rgb="FF63BE7B"/>
        <color rgb="FFFCFCFF"/>
        <color rgb="FFF8696B"/>
      </colorScale>
    </cfRule>
  </conditionalFormatting>
  <conditionalFormatting sqref="EQ2">
    <cfRule type="colorScale" priority="217">
      <colorScale>
        <cfvo type="min"/>
        <cfvo type="percentile" val="50"/>
        <cfvo type="max"/>
        <color rgb="FF63BE7B"/>
        <color rgb="FFFCFCFF"/>
        <color rgb="FFF8696B"/>
      </colorScale>
    </cfRule>
  </conditionalFormatting>
  <conditionalFormatting sqref="EQ3:EQ46">
    <cfRule type="colorScale" priority="209">
      <colorScale>
        <cfvo type="min"/>
        <cfvo type="percentile" val="50"/>
        <cfvo type="max"/>
        <color rgb="FF63BE7B"/>
        <color rgb="FFFCFCFF"/>
        <color rgb="FFF8696B"/>
      </colorScale>
    </cfRule>
  </conditionalFormatting>
  <conditionalFormatting sqref="EZ3:FA46">
    <cfRule type="colorScale" priority="208">
      <colorScale>
        <cfvo type="min"/>
        <cfvo type="percentile" val="50"/>
        <cfvo type="max"/>
        <color rgb="FF63BE7B"/>
        <color rgb="FFFCFCFF"/>
        <color rgb="FFF8696B"/>
      </colorScale>
    </cfRule>
  </conditionalFormatting>
  <conditionalFormatting sqref="FN2">
    <cfRule type="colorScale" priority="203">
      <colorScale>
        <cfvo type="min"/>
        <cfvo type="percentile" val="50"/>
        <cfvo type="max"/>
        <color theme="0"/>
        <color rgb="FFFF5D5D"/>
        <color rgb="FFA80000"/>
      </colorScale>
    </cfRule>
    <cfRule type="colorScale" priority="204">
      <colorScale>
        <cfvo type="min"/>
        <cfvo type="percentile" val="50"/>
        <cfvo type="max"/>
        <color theme="0"/>
        <color rgb="FFFF5D5D"/>
        <color rgb="FFFF0000"/>
      </colorScale>
    </cfRule>
    <cfRule type="colorScale" priority="205">
      <colorScale>
        <cfvo type="min"/>
        <cfvo type="percentile" val="50"/>
        <cfvo type="max"/>
        <color theme="0"/>
        <color rgb="FFFF4B4B"/>
        <color rgb="FFFF0000"/>
      </colorScale>
    </cfRule>
    <cfRule type="colorScale" priority="206">
      <colorScale>
        <cfvo type="min"/>
        <cfvo type="max"/>
        <color theme="0"/>
        <color rgb="FFC00000"/>
      </colorScale>
    </cfRule>
    <cfRule type="colorScale" priority="207">
      <colorScale>
        <cfvo type="min"/>
        <cfvo type="max"/>
        <color rgb="FFFCFCFF"/>
        <color rgb="FFF8696B"/>
      </colorScale>
    </cfRule>
  </conditionalFormatting>
  <conditionalFormatting sqref="FN3:FN44">
    <cfRule type="colorScale" priority="195">
      <colorScale>
        <cfvo type="min"/>
        <cfvo type="percentile" val="50"/>
        <cfvo type="max"/>
        <color theme="0"/>
        <color rgb="FFFF5D5D"/>
        <color rgb="FFA80000"/>
      </colorScale>
    </cfRule>
    <cfRule type="colorScale" priority="196">
      <colorScale>
        <cfvo type="min"/>
        <cfvo type="percentile" val="50"/>
        <cfvo type="max"/>
        <color theme="0"/>
        <color rgb="FFFF5D5D"/>
        <color rgb="FFFF0000"/>
      </colorScale>
    </cfRule>
    <cfRule type="colorScale" priority="197">
      <colorScale>
        <cfvo type="min"/>
        <cfvo type="percentile" val="50"/>
        <cfvo type="max"/>
        <color theme="0"/>
        <color rgb="FFFF4B4B"/>
        <color rgb="FFFF0000"/>
      </colorScale>
    </cfRule>
    <cfRule type="colorScale" priority="198">
      <colorScale>
        <cfvo type="min"/>
        <cfvo type="max"/>
        <color theme="0"/>
        <color rgb="FFC00000"/>
      </colorScale>
    </cfRule>
    <cfRule type="colorScale" priority="199">
      <colorScale>
        <cfvo type="min"/>
        <cfvo type="max"/>
        <color rgb="FFFCFCFF"/>
        <color rgb="FFF8696B"/>
      </colorScale>
    </cfRule>
    <cfRule type="colorScale" priority="200">
      <colorScale>
        <cfvo type="min"/>
        <cfvo type="max"/>
        <color rgb="FFFCFCFF"/>
        <color rgb="FFF8696B"/>
      </colorScale>
    </cfRule>
  </conditionalFormatting>
  <conditionalFormatting sqref="FO2">
    <cfRule type="colorScale" priority="202">
      <colorScale>
        <cfvo type="min"/>
        <cfvo type="percentile" val="50"/>
        <cfvo type="max"/>
        <color rgb="FF63BE7B"/>
        <color rgb="FFFCFCFF"/>
        <color rgb="FFF8696B"/>
      </colorScale>
    </cfRule>
  </conditionalFormatting>
  <conditionalFormatting sqref="FO3:FO44">
    <cfRule type="colorScale" priority="194">
      <colorScale>
        <cfvo type="min"/>
        <cfvo type="percentile" val="50"/>
        <cfvo type="max"/>
        <color rgb="FF63BE7B"/>
        <color rgb="FFFCFCFF"/>
        <color rgb="FFF8696B"/>
      </colorScale>
    </cfRule>
  </conditionalFormatting>
  <conditionalFormatting sqref="FP2">
    <cfRule type="colorScale" priority="201">
      <colorScale>
        <cfvo type="min"/>
        <cfvo type="percentile" val="50"/>
        <cfvo type="max"/>
        <color rgb="FF63BE7B"/>
        <color rgb="FFFCFCFF"/>
        <color rgb="FFF8696B"/>
      </colorScale>
    </cfRule>
  </conditionalFormatting>
  <conditionalFormatting sqref="FP3:FP44">
    <cfRule type="colorScale" priority="193">
      <colorScale>
        <cfvo type="min"/>
        <cfvo type="percentile" val="50"/>
        <cfvo type="max"/>
        <color rgb="FF63BE7B"/>
        <color rgb="FFFCFCFF"/>
        <color rgb="FFF8696B"/>
      </colorScale>
    </cfRule>
  </conditionalFormatting>
  <conditionalFormatting sqref="GC2">
    <cfRule type="colorScale" priority="188">
      <colorScale>
        <cfvo type="min"/>
        <cfvo type="percentile" val="50"/>
        <cfvo type="max"/>
        <color theme="0"/>
        <color rgb="FFFF5D5D"/>
        <color rgb="FFA80000"/>
      </colorScale>
    </cfRule>
    <cfRule type="colorScale" priority="189">
      <colorScale>
        <cfvo type="min"/>
        <cfvo type="percentile" val="50"/>
        <cfvo type="max"/>
        <color theme="0"/>
        <color rgb="FFFF5D5D"/>
        <color rgb="FFFF0000"/>
      </colorScale>
    </cfRule>
    <cfRule type="colorScale" priority="190">
      <colorScale>
        <cfvo type="min"/>
        <cfvo type="percentile" val="50"/>
        <cfvo type="max"/>
        <color theme="0"/>
        <color rgb="FFFF4B4B"/>
        <color rgb="FFFF0000"/>
      </colorScale>
    </cfRule>
    <cfRule type="colorScale" priority="191">
      <colorScale>
        <cfvo type="min"/>
        <cfvo type="max"/>
        <color theme="0"/>
        <color rgb="FFC00000"/>
      </colorScale>
    </cfRule>
    <cfRule type="colorScale" priority="192">
      <colorScale>
        <cfvo type="min"/>
        <cfvo type="max"/>
        <color rgb="FFFCFCFF"/>
        <color rgb="FFF8696B"/>
      </colorScale>
    </cfRule>
  </conditionalFormatting>
  <conditionalFormatting sqref="GC3:GC44">
    <cfRule type="colorScale" priority="180">
      <colorScale>
        <cfvo type="min"/>
        <cfvo type="percentile" val="50"/>
        <cfvo type="max"/>
        <color theme="0"/>
        <color rgb="FFFF5D5D"/>
        <color rgb="FFA80000"/>
      </colorScale>
    </cfRule>
    <cfRule type="colorScale" priority="181">
      <colorScale>
        <cfvo type="min"/>
        <cfvo type="percentile" val="50"/>
        <cfvo type="max"/>
        <color theme="0"/>
        <color rgb="FFFF5D5D"/>
        <color rgb="FFFF0000"/>
      </colorScale>
    </cfRule>
    <cfRule type="colorScale" priority="182">
      <colorScale>
        <cfvo type="min"/>
        <cfvo type="percentile" val="50"/>
        <cfvo type="max"/>
        <color theme="0"/>
        <color rgb="FFFF4B4B"/>
        <color rgb="FFFF0000"/>
      </colorScale>
    </cfRule>
    <cfRule type="colorScale" priority="183">
      <colorScale>
        <cfvo type="min"/>
        <cfvo type="max"/>
        <color theme="0"/>
        <color rgb="FFC00000"/>
      </colorScale>
    </cfRule>
    <cfRule type="colorScale" priority="184">
      <colorScale>
        <cfvo type="min"/>
        <cfvo type="max"/>
        <color rgb="FFFCFCFF"/>
        <color rgb="FFF8696B"/>
      </colorScale>
    </cfRule>
    <cfRule type="colorScale" priority="185">
      <colorScale>
        <cfvo type="min"/>
        <cfvo type="max"/>
        <color rgb="FFFCFCFF"/>
        <color rgb="FFF8696B"/>
      </colorScale>
    </cfRule>
  </conditionalFormatting>
  <conditionalFormatting sqref="GD2">
    <cfRule type="colorScale" priority="187">
      <colorScale>
        <cfvo type="min"/>
        <cfvo type="percentile" val="50"/>
        <cfvo type="max"/>
        <color rgb="FF63BE7B"/>
        <color rgb="FFFCFCFF"/>
        <color rgb="FFF8696B"/>
      </colorScale>
    </cfRule>
  </conditionalFormatting>
  <conditionalFormatting sqref="GD3:GD44">
    <cfRule type="colorScale" priority="179">
      <colorScale>
        <cfvo type="min"/>
        <cfvo type="percentile" val="50"/>
        <cfvo type="max"/>
        <color rgb="FF63BE7B"/>
        <color rgb="FFFCFCFF"/>
        <color rgb="FFF8696B"/>
      </colorScale>
    </cfRule>
  </conditionalFormatting>
  <conditionalFormatting sqref="GE2">
    <cfRule type="colorScale" priority="186">
      <colorScale>
        <cfvo type="min"/>
        <cfvo type="percentile" val="50"/>
        <cfvo type="max"/>
        <color rgb="FF63BE7B"/>
        <color rgb="FFFCFCFF"/>
        <color rgb="FFF8696B"/>
      </colorScale>
    </cfRule>
  </conditionalFormatting>
  <conditionalFormatting sqref="GE3:GE44">
    <cfRule type="colorScale" priority="178">
      <colorScale>
        <cfvo type="min"/>
        <cfvo type="percentile" val="50"/>
        <cfvo type="max"/>
        <color rgb="FF63BE7B"/>
        <color rgb="FFFCFCFF"/>
        <color rgb="FFF8696B"/>
      </colorScale>
    </cfRule>
  </conditionalFormatting>
  <conditionalFormatting sqref="GN3:GO44">
    <cfRule type="colorScale" priority="177">
      <colorScale>
        <cfvo type="min"/>
        <cfvo type="percentile" val="50"/>
        <cfvo type="max"/>
        <color rgb="FF63BE7B"/>
        <color rgb="FFFCFCFF"/>
        <color rgb="FFF8696B"/>
      </colorScale>
    </cfRule>
  </conditionalFormatting>
  <conditionalFormatting sqref="HB2">
    <cfRule type="colorScale" priority="172">
      <colorScale>
        <cfvo type="min"/>
        <cfvo type="percentile" val="50"/>
        <cfvo type="max"/>
        <color theme="0"/>
        <color rgb="FFFF5D5D"/>
        <color rgb="FFA80000"/>
      </colorScale>
    </cfRule>
    <cfRule type="colorScale" priority="173">
      <colorScale>
        <cfvo type="min"/>
        <cfvo type="percentile" val="50"/>
        <cfvo type="max"/>
        <color theme="0"/>
        <color rgb="FFFF5D5D"/>
        <color rgb="FFFF0000"/>
      </colorScale>
    </cfRule>
    <cfRule type="colorScale" priority="174">
      <colorScale>
        <cfvo type="min"/>
        <cfvo type="percentile" val="50"/>
        <cfvo type="max"/>
        <color theme="0"/>
        <color rgb="FFFF4B4B"/>
        <color rgb="FFFF0000"/>
      </colorScale>
    </cfRule>
    <cfRule type="colorScale" priority="175">
      <colorScale>
        <cfvo type="min"/>
        <cfvo type="max"/>
        <color theme="0"/>
        <color rgb="FFC00000"/>
      </colorScale>
    </cfRule>
    <cfRule type="colorScale" priority="176">
      <colorScale>
        <cfvo type="min"/>
        <cfvo type="max"/>
        <color rgb="FFFCFCFF"/>
        <color rgb="FFF8696B"/>
      </colorScale>
    </cfRule>
  </conditionalFormatting>
  <conditionalFormatting sqref="HB3:HB41">
    <cfRule type="colorScale" priority="164">
      <colorScale>
        <cfvo type="min"/>
        <cfvo type="percentile" val="50"/>
        <cfvo type="max"/>
        <color theme="0"/>
        <color rgb="FFFF5D5D"/>
        <color rgb="FFA80000"/>
      </colorScale>
    </cfRule>
    <cfRule type="colorScale" priority="165">
      <colorScale>
        <cfvo type="min"/>
        <cfvo type="percentile" val="50"/>
        <cfvo type="max"/>
        <color theme="0"/>
        <color rgb="FFFF5D5D"/>
        <color rgb="FFFF0000"/>
      </colorScale>
    </cfRule>
    <cfRule type="colorScale" priority="166">
      <colorScale>
        <cfvo type="min"/>
        <cfvo type="percentile" val="50"/>
        <cfvo type="max"/>
        <color theme="0"/>
        <color rgb="FFFF4B4B"/>
        <color rgb="FFFF0000"/>
      </colorScale>
    </cfRule>
    <cfRule type="colorScale" priority="167">
      <colorScale>
        <cfvo type="min"/>
        <cfvo type="max"/>
        <color theme="0"/>
        <color rgb="FFC00000"/>
      </colorScale>
    </cfRule>
    <cfRule type="colorScale" priority="168">
      <colorScale>
        <cfvo type="min"/>
        <cfvo type="max"/>
        <color rgb="FFFCFCFF"/>
        <color rgb="FFF8696B"/>
      </colorScale>
    </cfRule>
    <cfRule type="colorScale" priority="169">
      <colorScale>
        <cfvo type="min"/>
        <cfvo type="max"/>
        <color rgb="FFFCFCFF"/>
        <color rgb="FFF8696B"/>
      </colorScale>
    </cfRule>
  </conditionalFormatting>
  <conditionalFormatting sqref="HC2">
    <cfRule type="colorScale" priority="171">
      <colorScale>
        <cfvo type="min"/>
        <cfvo type="percentile" val="50"/>
        <cfvo type="max"/>
        <color rgb="FF63BE7B"/>
        <color rgb="FFFCFCFF"/>
        <color rgb="FFF8696B"/>
      </colorScale>
    </cfRule>
  </conditionalFormatting>
  <conditionalFormatting sqref="HC3:HC41">
    <cfRule type="colorScale" priority="163">
      <colorScale>
        <cfvo type="min"/>
        <cfvo type="percentile" val="50"/>
        <cfvo type="max"/>
        <color rgb="FF63BE7B"/>
        <color rgb="FFFCFCFF"/>
        <color rgb="FFF8696B"/>
      </colorScale>
    </cfRule>
  </conditionalFormatting>
  <conditionalFormatting sqref="HD2">
    <cfRule type="colorScale" priority="170">
      <colorScale>
        <cfvo type="min"/>
        <cfvo type="percentile" val="50"/>
        <cfvo type="max"/>
        <color rgb="FF63BE7B"/>
        <color rgb="FFFCFCFF"/>
        <color rgb="FFF8696B"/>
      </colorScale>
    </cfRule>
  </conditionalFormatting>
  <conditionalFormatting sqref="HD3:HD41">
    <cfRule type="colorScale" priority="162">
      <colorScale>
        <cfvo type="min"/>
        <cfvo type="percentile" val="50"/>
        <cfvo type="max"/>
        <color rgb="FF63BE7B"/>
        <color rgb="FFFCFCFF"/>
        <color rgb="FFF8696B"/>
      </colorScale>
    </cfRule>
  </conditionalFormatting>
  <conditionalFormatting sqref="HQ2">
    <cfRule type="colorScale" priority="157">
      <colorScale>
        <cfvo type="min"/>
        <cfvo type="percentile" val="50"/>
        <cfvo type="max"/>
        <color theme="0"/>
        <color rgb="FFFF5D5D"/>
        <color rgb="FFA80000"/>
      </colorScale>
    </cfRule>
    <cfRule type="colorScale" priority="158">
      <colorScale>
        <cfvo type="min"/>
        <cfvo type="percentile" val="50"/>
        <cfvo type="max"/>
        <color theme="0"/>
        <color rgb="FFFF5D5D"/>
        <color rgb="FFFF0000"/>
      </colorScale>
    </cfRule>
    <cfRule type="colorScale" priority="159">
      <colorScale>
        <cfvo type="min"/>
        <cfvo type="percentile" val="50"/>
        <cfvo type="max"/>
        <color theme="0"/>
        <color rgb="FFFF4B4B"/>
        <color rgb="FFFF0000"/>
      </colorScale>
    </cfRule>
    <cfRule type="colorScale" priority="160">
      <colorScale>
        <cfvo type="min"/>
        <cfvo type="max"/>
        <color theme="0"/>
        <color rgb="FFC00000"/>
      </colorScale>
    </cfRule>
    <cfRule type="colorScale" priority="161">
      <colorScale>
        <cfvo type="min"/>
        <cfvo type="max"/>
        <color rgb="FFFCFCFF"/>
        <color rgb="FFF8696B"/>
      </colorScale>
    </cfRule>
  </conditionalFormatting>
  <conditionalFormatting sqref="HQ3:HQ41">
    <cfRule type="colorScale" priority="149">
      <colorScale>
        <cfvo type="min"/>
        <cfvo type="percentile" val="50"/>
        <cfvo type="max"/>
        <color theme="0"/>
        <color rgb="FFFF5D5D"/>
        <color rgb="FFA80000"/>
      </colorScale>
    </cfRule>
    <cfRule type="colorScale" priority="150">
      <colorScale>
        <cfvo type="min"/>
        <cfvo type="percentile" val="50"/>
        <cfvo type="max"/>
        <color theme="0"/>
        <color rgb="FFFF5D5D"/>
        <color rgb="FFFF0000"/>
      </colorScale>
    </cfRule>
    <cfRule type="colorScale" priority="151">
      <colorScale>
        <cfvo type="min"/>
        <cfvo type="percentile" val="50"/>
        <cfvo type="max"/>
        <color theme="0"/>
        <color rgb="FFFF4B4B"/>
        <color rgb="FFFF0000"/>
      </colorScale>
    </cfRule>
    <cfRule type="colorScale" priority="152">
      <colorScale>
        <cfvo type="min"/>
        <cfvo type="max"/>
        <color theme="0"/>
        <color rgb="FFC00000"/>
      </colorScale>
    </cfRule>
    <cfRule type="colorScale" priority="153">
      <colorScale>
        <cfvo type="min"/>
        <cfvo type="max"/>
        <color rgb="FFFCFCFF"/>
        <color rgb="FFF8696B"/>
      </colorScale>
    </cfRule>
    <cfRule type="colorScale" priority="154">
      <colorScale>
        <cfvo type="min"/>
        <cfvo type="max"/>
        <color rgb="FFFCFCFF"/>
        <color rgb="FFF8696B"/>
      </colorScale>
    </cfRule>
  </conditionalFormatting>
  <conditionalFormatting sqref="HR2">
    <cfRule type="colorScale" priority="156">
      <colorScale>
        <cfvo type="min"/>
        <cfvo type="percentile" val="50"/>
        <cfvo type="max"/>
        <color rgb="FF63BE7B"/>
        <color rgb="FFFCFCFF"/>
        <color rgb="FFF8696B"/>
      </colorScale>
    </cfRule>
  </conditionalFormatting>
  <conditionalFormatting sqref="HR3:HR41">
    <cfRule type="colorScale" priority="148">
      <colorScale>
        <cfvo type="min"/>
        <cfvo type="percentile" val="50"/>
        <cfvo type="max"/>
        <color rgb="FF63BE7B"/>
        <color rgb="FFFCFCFF"/>
        <color rgb="FFF8696B"/>
      </colorScale>
    </cfRule>
  </conditionalFormatting>
  <conditionalFormatting sqref="HS2">
    <cfRule type="colorScale" priority="155">
      <colorScale>
        <cfvo type="min"/>
        <cfvo type="percentile" val="50"/>
        <cfvo type="max"/>
        <color rgb="FF63BE7B"/>
        <color rgb="FFFCFCFF"/>
        <color rgb="FFF8696B"/>
      </colorScale>
    </cfRule>
  </conditionalFormatting>
  <conditionalFormatting sqref="HS3:HS41">
    <cfRule type="colorScale" priority="147">
      <colorScale>
        <cfvo type="min"/>
        <cfvo type="percentile" val="50"/>
        <cfvo type="max"/>
        <color rgb="FF63BE7B"/>
        <color rgb="FFFCFCFF"/>
        <color rgb="FFF8696B"/>
      </colorScale>
    </cfRule>
  </conditionalFormatting>
  <conditionalFormatting sqref="IB3:IC41">
    <cfRule type="colorScale" priority="146">
      <colorScale>
        <cfvo type="min"/>
        <cfvo type="percentile" val="50"/>
        <cfvo type="max"/>
        <color rgb="FF63BE7B"/>
        <color rgb="FFFCFCFF"/>
        <color rgb="FFF8696B"/>
      </colorScale>
    </cfRule>
  </conditionalFormatting>
  <conditionalFormatting sqref="IP2">
    <cfRule type="colorScale" priority="141">
      <colorScale>
        <cfvo type="min"/>
        <cfvo type="percentile" val="50"/>
        <cfvo type="max"/>
        <color theme="0"/>
        <color rgb="FFFF5D5D"/>
        <color rgb="FFA80000"/>
      </colorScale>
    </cfRule>
    <cfRule type="colorScale" priority="142">
      <colorScale>
        <cfvo type="min"/>
        <cfvo type="percentile" val="50"/>
        <cfvo type="max"/>
        <color theme="0"/>
        <color rgb="FFFF5D5D"/>
        <color rgb="FFFF0000"/>
      </colorScale>
    </cfRule>
    <cfRule type="colorScale" priority="143">
      <colorScale>
        <cfvo type="min"/>
        <cfvo type="percentile" val="50"/>
        <cfvo type="max"/>
        <color theme="0"/>
        <color rgb="FFFF4B4B"/>
        <color rgb="FFFF0000"/>
      </colorScale>
    </cfRule>
    <cfRule type="colorScale" priority="144">
      <colorScale>
        <cfvo type="min"/>
        <cfvo type="max"/>
        <color theme="0"/>
        <color rgb="FFC00000"/>
      </colorScale>
    </cfRule>
    <cfRule type="colorScale" priority="145">
      <colorScale>
        <cfvo type="min"/>
        <cfvo type="max"/>
        <color rgb="FFFCFCFF"/>
        <color rgb="FFF8696B"/>
      </colorScale>
    </cfRule>
  </conditionalFormatting>
  <conditionalFormatting sqref="IP3:IP28">
    <cfRule type="colorScale" priority="134">
      <colorScale>
        <cfvo type="min"/>
        <cfvo type="percentile" val="50"/>
        <cfvo type="max"/>
        <color theme="0"/>
        <color rgb="FFFF5D5D"/>
        <color rgb="FFA80000"/>
      </colorScale>
    </cfRule>
    <cfRule type="colorScale" priority="135">
      <colorScale>
        <cfvo type="min"/>
        <cfvo type="percentile" val="50"/>
        <cfvo type="max"/>
        <color theme="0"/>
        <color rgb="FFFF5D5D"/>
        <color rgb="FFFF0000"/>
      </colorScale>
    </cfRule>
    <cfRule type="colorScale" priority="136">
      <colorScale>
        <cfvo type="min"/>
        <cfvo type="percentile" val="50"/>
        <cfvo type="max"/>
        <color theme="0"/>
        <color rgb="FFFF4B4B"/>
        <color rgb="FFFF0000"/>
      </colorScale>
    </cfRule>
    <cfRule type="colorScale" priority="137">
      <colorScale>
        <cfvo type="min"/>
        <cfvo type="max"/>
        <color theme="0"/>
        <color rgb="FFC00000"/>
      </colorScale>
    </cfRule>
    <cfRule type="colorScale" priority="138">
      <colorScale>
        <cfvo type="min"/>
        <cfvo type="max"/>
        <color rgb="FFFCFCFF"/>
        <color rgb="FFF8696B"/>
      </colorScale>
    </cfRule>
  </conditionalFormatting>
  <conditionalFormatting sqref="IQ2">
    <cfRule type="colorScale" priority="140">
      <colorScale>
        <cfvo type="min"/>
        <cfvo type="percentile" val="50"/>
        <cfvo type="max"/>
        <color rgb="FF63BE7B"/>
        <color rgb="FFFCFCFF"/>
        <color rgb="FFF8696B"/>
      </colorScale>
    </cfRule>
  </conditionalFormatting>
  <conditionalFormatting sqref="IQ3:IQ28">
    <cfRule type="colorScale" priority="133">
      <colorScale>
        <cfvo type="min"/>
        <cfvo type="percentile" val="50"/>
        <cfvo type="max"/>
        <color rgb="FF63BE7B"/>
        <color rgb="FFFCFCFF"/>
        <color rgb="FFF8696B"/>
      </colorScale>
    </cfRule>
  </conditionalFormatting>
  <conditionalFormatting sqref="IR2">
    <cfRule type="colorScale" priority="139">
      <colorScale>
        <cfvo type="min"/>
        <cfvo type="percentile" val="50"/>
        <cfvo type="max"/>
        <color rgb="FF63BE7B"/>
        <color rgb="FFFCFCFF"/>
        <color rgb="FFF8696B"/>
      </colorScale>
    </cfRule>
  </conditionalFormatting>
  <conditionalFormatting sqref="IR3:IR28">
    <cfRule type="colorScale" priority="132">
      <colorScale>
        <cfvo type="min"/>
        <cfvo type="percentile" val="50"/>
        <cfvo type="max"/>
        <color rgb="FF63BE7B"/>
        <color rgb="FFFCFCFF"/>
        <color rgb="FFF8696B"/>
      </colorScale>
    </cfRule>
  </conditionalFormatting>
  <conditionalFormatting sqref="JE2">
    <cfRule type="colorScale" priority="127">
      <colorScale>
        <cfvo type="min"/>
        <cfvo type="percentile" val="50"/>
        <cfvo type="max"/>
        <color theme="0"/>
        <color rgb="FFFF5D5D"/>
        <color rgb="FFA80000"/>
      </colorScale>
    </cfRule>
    <cfRule type="colorScale" priority="128">
      <colorScale>
        <cfvo type="min"/>
        <cfvo type="percentile" val="50"/>
        <cfvo type="max"/>
        <color theme="0"/>
        <color rgb="FFFF5D5D"/>
        <color rgb="FFFF0000"/>
      </colorScale>
    </cfRule>
    <cfRule type="colorScale" priority="129">
      <colorScale>
        <cfvo type="min"/>
        <cfvo type="percentile" val="50"/>
        <cfvo type="max"/>
        <color theme="0"/>
        <color rgb="FFFF4B4B"/>
        <color rgb="FFFF0000"/>
      </colorScale>
    </cfRule>
    <cfRule type="colorScale" priority="130">
      <colorScale>
        <cfvo type="min"/>
        <cfvo type="max"/>
        <color theme="0"/>
        <color rgb="FFC00000"/>
      </colorScale>
    </cfRule>
    <cfRule type="colorScale" priority="131">
      <colorScale>
        <cfvo type="min"/>
        <cfvo type="max"/>
        <color rgb="FFFCFCFF"/>
        <color rgb="FFF8696B"/>
      </colorScale>
    </cfRule>
  </conditionalFormatting>
  <conditionalFormatting sqref="JE3:JE28">
    <cfRule type="colorScale" priority="120">
      <colorScale>
        <cfvo type="min"/>
        <cfvo type="percentile" val="50"/>
        <cfvo type="max"/>
        <color theme="0"/>
        <color rgb="FFFF5D5D"/>
        <color rgb="FFA80000"/>
      </colorScale>
    </cfRule>
    <cfRule type="colorScale" priority="121">
      <colorScale>
        <cfvo type="min"/>
        <cfvo type="percentile" val="50"/>
        <cfvo type="max"/>
        <color theme="0"/>
        <color rgb="FFFF5D5D"/>
        <color rgb="FFFF0000"/>
      </colorScale>
    </cfRule>
    <cfRule type="colorScale" priority="122">
      <colorScale>
        <cfvo type="min"/>
        <cfvo type="percentile" val="50"/>
        <cfvo type="max"/>
        <color theme="0"/>
        <color rgb="FFFF4B4B"/>
        <color rgb="FFFF0000"/>
      </colorScale>
    </cfRule>
    <cfRule type="colorScale" priority="123">
      <colorScale>
        <cfvo type="min"/>
        <cfvo type="max"/>
        <color theme="0"/>
        <color rgb="FFC00000"/>
      </colorScale>
    </cfRule>
    <cfRule type="colorScale" priority="124">
      <colorScale>
        <cfvo type="min"/>
        <cfvo type="max"/>
        <color rgb="FFFCFCFF"/>
        <color rgb="FFF8696B"/>
      </colorScale>
    </cfRule>
  </conditionalFormatting>
  <conditionalFormatting sqref="JF2">
    <cfRule type="colorScale" priority="126">
      <colorScale>
        <cfvo type="min"/>
        <cfvo type="percentile" val="50"/>
        <cfvo type="max"/>
        <color rgb="FF63BE7B"/>
        <color rgb="FFFCFCFF"/>
        <color rgb="FFF8696B"/>
      </colorScale>
    </cfRule>
  </conditionalFormatting>
  <conditionalFormatting sqref="JF3:JF28">
    <cfRule type="colorScale" priority="119">
      <colorScale>
        <cfvo type="min"/>
        <cfvo type="percentile" val="50"/>
        <cfvo type="max"/>
        <color rgb="FF63BE7B"/>
        <color rgb="FFFCFCFF"/>
        <color rgb="FFF8696B"/>
      </colorScale>
    </cfRule>
  </conditionalFormatting>
  <conditionalFormatting sqref="JG2">
    <cfRule type="colorScale" priority="125">
      <colorScale>
        <cfvo type="min"/>
        <cfvo type="percentile" val="50"/>
        <cfvo type="max"/>
        <color rgb="FF63BE7B"/>
        <color rgb="FFFCFCFF"/>
        <color rgb="FFF8696B"/>
      </colorScale>
    </cfRule>
  </conditionalFormatting>
  <conditionalFormatting sqref="JG3:JG28">
    <cfRule type="colorScale" priority="118">
      <colorScale>
        <cfvo type="min"/>
        <cfvo type="percentile" val="50"/>
        <cfvo type="max"/>
        <color rgb="FF63BE7B"/>
        <color rgb="FFFCFCFF"/>
        <color rgb="FFF8696B"/>
      </colorScale>
    </cfRule>
  </conditionalFormatting>
  <conditionalFormatting sqref="JP3:JQ28">
    <cfRule type="colorScale" priority="117">
      <colorScale>
        <cfvo type="min"/>
        <cfvo type="percentile" val="50"/>
        <cfvo type="max"/>
        <color rgb="FF63BE7B"/>
        <color rgb="FFFCFCFF"/>
        <color rgb="FFF8696B"/>
      </colorScale>
    </cfRule>
  </conditionalFormatting>
  <conditionalFormatting sqref="KD2">
    <cfRule type="colorScale" priority="112">
      <colorScale>
        <cfvo type="min"/>
        <cfvo type="percentile" val="50"/>
        <cfvo type="max"/>
        <color theme="0"/>
        <color rgb="FFFF5D5D"/>
        <color rgb="FFA80000"/>
      </colorScale>
    </cfRule>
    <cfRule type="colorScale" priority="113">
      <colorScale>
        <cfvo type="min"/>
        <cfvo type="percentile" val="50"/>
        <cfvo type="max"/>
        <color theme="0"/>
        <color rgb="FFFF5D5D"/>
        <color rgb="FFFF0000"/>
      </colorScale>
    </cfRule>
    <cfRule type="colorScale" priority="114">
      <colorScale>
        <cfvo type="min"/>
        <cfvo type="percentile" val="50"/>
        <cfvo type="max"/>
        <color theme="0"/>
        <color rgb="FFFF4B4B"/>
        <color rgb="FFFF0000"/>
      </colorScale>
    </cfRule>
    <cfRule type="colorScale" priority="115">
      <colorScale>
        <cfvo type="min"/>
        <cfvo type="max"/>
        <color theme="0"/>
        <color rgb="FFC00000"/>
      </colorScale>
    </cfRule>
    <cfRule type="colorScale" priority="116">
      <colorScale>
        <cfvo type="min"/>
        <cfvo type="max"/>
        <color rgb="FFFCFCFF"/>
        <color rgb="FFF8696B"/>
      </colorScale>
    </cfRule>
  </conditionalFormatting>
  <conditionalFormatting sqref="KD3:KD58">
    <cfRule type="colorScale" priority="105">
      <colorScale>
        <cfvo type="min"/>
        <cfvo type="percentile" val="50"/>
        <cfvo type="max"/>
        <color theme="0"/>
        <color rgb="FFFF5D5D"/>
        <color rgb="FFA80000"/>
      </colorScale>
    </cfRule>
    <cfRule type="colorScale" priority="106">
      <colorScale>
        <cfvo type="min"/>
        <cfvo type="percentile" val="50"/>
        <cfvo type="max"/>
        <color theme="0"/>
        <color rgb="FFFF5D5D"/>
        <color rgb="FFFF0000"/>
      </colorScale>
    </cfRule>
    <cfRule type="colorScale" priority="107">
      <colorScale>
        <cfvo type="min"/>
        <cfvo type="percentile" val="50"/>
        <cfvo type="max"/>
        <color theme="0"/>
        <color rgb="FFFF4B4B"/>
        <color rgb="FFFF0000"/>
      </colorScale>
    </cfRule>
    <cfRule type="colorScale" priority="108">
      <colorScale>
        <cfvo type="min"/>
        <cfvo type="max"/>
        <color theme="0"/>
        <color rgb="FFC00000"/>
      </colorScale>
    </cfRule>
    <cfRule type="colorScale" priority="109">
      <colorScale>
        <cfvo type="min"/>
        <cfvo type="max"/>
        <color rgb="FFFCFCFF"/>
        <color rgb="FFF8696B"/>
      </colorScale>
    </cfRule>
  </conditionalFormatting>
  <conditionalFormatting sqref="KE2">
    <cfRule type="colorScale" priority="111">
      <colorScale>
        <cfvo type="min"/>
        <cfvo type="percentile" val="50"/>
        <cfvo type="max"/>
        <color rgb="FF63BE7B"/>
        <color rgb="FFFCFCFF"/>
        <color rgb="FFF8696B"/>
      </colorScale>
    </cfRule>
  </conditionalFormatting>
  <conditionalFormatting sqref="KE3:KE58">
    <cfRule type="colorScale" priority="104">
      <colorScale>
        <cfvo type="min"/>
        <cfvo type="percentile" val="50"/>
        <cfvo type="max"/>
        <color rgb="FF63BE7B"/>
        <color rgb="FFFCFCFF"/>
        <color rgb="FFF8696B"/>
      </colorScale>
    </cfRule>
  </conditionalFormatting>
  <conditionalFormatting sqref="KF2">
    <cfRule type="colorScale" priority="110">
      <colorScale>
        <cfvo type="min"/>
        <cfvo type="percentile" val="50"/>
        <cfvo type="max"/>
        <color rgb="FF63BE7B"/>
        <color rgb="FFFCFCFF"/>
        <color rgb="FFF8696B"/>
      </colorScale>
    </cfRule>
  </conditionalFormatting>
  <conditionalFormatting sqref="KF3:KF58">
    <cfRule type="colorScale" priority="103">
      <colorScale>
        <cfvo type="min"/>
        <cfvo type="percentile" val="50"/>
        <cfvo type="max"/>
        <color rgb="FF63BE7B"/>
        <color rgb="FFFCFCFF"/>
        <color rgb="FFF8696B"/>
      </colorScale>
    </cfRule>
  </conditionalFormatting>
  <conditionalFormatting sqref="KS2">
    <cfRule type="colorScale" priority="98">
      <colorScale>
        <cfvo type="min"/>
        <cfvo type="percentile" val="50"/>
        <cfvo type="max"/>
        <color theme="0"/>
        <color rgb="FFFF5D5D"/>
        <color rgb="FFA80000"/>
      </colorScale>
    </cfRule>
    <cfRule type="colorScale" priority="99">
      <colorScale>
        <cfvo type="min"/>
        <cfvo type="percentile" val="50"/>
        <cfvo type="max"/>
        <color theme="0"/>
        <color rgb="FFFF5D5D"/>
        <color rgb="FFFF0000"/>
      </colorScale>
    </cfRule>
    <cfRule type="colorScale" priority="100">
      <colorScale>
        <cfvo type="min"/>
        <cfvo type="percentile" val="50"/>
        <cfvo type="max"/>
        <color theme="0"/>
        <color rgb="FFFF4B4B"/>
        <color rgb="FFFF0000"/>
      </colorScale>
    </cfRule>
    <cfRule type="colorScale" priority="101">
      <colorScale>
        <cfvo type="min"/>
        <cfvo type="max"/>
        <color theme="0"/>
        <color rgb="FFC00000"/>
      </colorScale>
    </cfRule>
    <cfRule type="colorScale" priority="102">
      <colorScale>
        <cfvo type="min"/>
        <cfvo type="max"/>
        <color rgb="FFFCFCFF"/>
        <color rgb="FFF8696B"/>
      </colorScale>
    </cfRule>
  </conditionalFormatting>
  <conditionalFormatting sqref="KS3:KS58">
    <cfRule type="colorScale" priority="91">
      <colorScale>
        <cfvo type="min"/>
        <cfvo type="percentile" val="50"/>
        <cfvo type="max"/>
        <color theme="0"/>
        <color rgb="FFFF5D5D"/>
        <color rgb="FFA80000"/>
      </colorScale>
    </cfRule>
    <cfRule type="colorScale" priority="92">
      <colorScale>
        <cfvo type="min"/>
        <cfvo type="percentile" val="50"/>
        <cfvo type="max"/>
        <color theme="0"/>
        <color rgb="FFFF5D5D"/>
        <color rgb="FFFF0000"/>
      </colorScale>
    </cfRule>
    <cfRule type="colorScale" priority="93">
      <colorScale>
        <cfvo type="min"/>
        <cfvo type="percentile" val="50"/>
        <cfvo type="max"/>
        <color theme="0"/>
        <color rgb="FFFF4B4B"/>
        <color rgb="FFFF0000"/>
      </colorScale>
    </cfRule>
    <cfRule type="colorScale" priority="94">
      <colorScale>
        <cfvo type="min"/>
        <cfvo type="max"/>
        <color theme="0"/>
        <color rgb="FFC00000"/>
      </colorScale>
    </cfRule>
    <cfRule type="colorScale" priority="95">
      <colorScale>
        <cfvo type="min"/>
        <cfvo type="max"/>
        <color rgb="FFFCFCFF"/>
        <color rgb="FFF8696B"/>
      </colorScale>
    </cfRule>
  </conditionalFormatting>
  <conditionalFormatting sqref="KT2">
    <cfRule type="colorScale" priority="97">
      <colorScale>
        <cfvo type="min"/>
        <cfvo type="percentile" val="50"/>
        <cfvo type="max"/>
        <color rgb="FF63BE7B"/>
        <color rgb="FFFCFCFF"/>
        <color rgb="FFF8696B"/>
      </colorScale>
    </cfRule>
  </conditionalFormatting>
  <conditionalFormatting sqref="KT3:KT58">
    <cfRule type="colorScale" priority="90">
      <colorScale>
        <cfvo type="min"/>
        <cfvo type="percentile" val="50"/>
        <cfvo type="max"/>
        <color rgb="FF63BE7B"/>
        <color rgb="FFFCFCFF"/>
        <color rgb="FFF8696B"/>
      </colorScale>
    </cfRule>
  </conditionalFormatting>
  <conditionalFormatting sqref="KU2">
    <cfRule type="colorScale" priority="96">
      <colorScale>
        <cfvo type="min"/>
        <cfvo type="percentile" val="50"/>
        <cfvo type="max"/>
        <color rgb="FF63BE7B"/>
        <color rgb="FFFCFCFF"/>
        <color rgb="FFF8696B"/>
      </colorScale>
    </cfRule>
  </conditionalFormatting>
  <conditionalFormatting sqref="KU3:KU58">
    <cfRule type="colorScale" priority="89">
      <colorScale>
        <cfvo type="min"/>
        <cfvo type="percentile" val="50"/>
        <cfvo type="max"/>
        <color rgb="FF63BE7B"/>
        <color rgb="FFFCFCFF"/>
        <color rgb="FFF8696B"/>
      </colorScale>
    </cfRule>
  </conditionalFormatting>
  <conditionalFormatting sqref="LD3:LE58">
    <cfRule type="colorScale" priority="88">
      <colorScale>
        <cfvo type="min"/>
        <cfvo type="percentile" val="50"/>
        <cfvo type="max"/>
        <color rgb="FF63BE7B"/>
        <color rgb="FFFCFCFF"/>
        <color rgb="FFF8696B"/>
      </colorScale>
    </cfRule>
  </conditionalFormatting>
  <conditionalFormatting sqref="LR2">
    <cfRule type="colorScale" priority="83">
      <colorScale>
        <cfvo type="min"/>
        <cfvo type="percentile" val="50"/>
        <cfvo type="max"/>
        <color theme="0"/>
        <color rgb="FFFF5D5D"/>
        <color rgb="FFA80000"/>
      </colorScale>
    </cfRule>
    <cfRule type="colorScale" priority="84">
      <colorScale>
        <cfvo type="min"/>
        <cfvo type="percentile" val="50"/>
        <cfvo type="max"/>
        <color theme="0"/>
        <color rgb="FFFF5D5D"/>
        <color rgb="FFFF0000"/>
      </colorScale>
    </cfRule>
    <cfRule type="colorScale" priority="85">
      <colorScale>
        <cfvo type="min"/>
        <cfvo type="percentile" val="50"/>
        <cfvo type="max"/>
        <color theme="0"/>
        <color rgb="FFFF4B4B"/>
        <color rgb="FFFF0000"/>
      </colorScale>
    </cfRule>
    <cfRule type="colorScale" priority="86">
      <colorScale>
        <cfvo type="min"/>
        <cfvo type="max"/>
        <color theme="0"/>
        <color rgb="FFC00000"/>
      </colorScale>
    </cfRule>
    <cfRule type="colorScale" priority="87">
      <colorScale>
        <cfvo type="min"/>
        <cfvo type="max"/>
        <color rgb="FFFCFCFF"/>
        <color rgb="FFF8696B"/>
      </colorScale>
    </cfRule>
  </conditionalFormatting>
  <conditionalFormatting sqref="LR3:LR58">
    <cfRule type="colorScale" priority="76">
      <colorScale>
        <cfvo type="min"/>
        <cfvo type="percentile" val="50"/>
        <cfvo type="max"/>
        <color theme="0"/>
        <color rgb="FFFF5D5D"/>
        <color rgb="FFA80000"/>
      </colorScale>
    </cfRule>
    <cfRule type="colorScale" priority="77">
      <colorScale>
        <cfvo type="min"/>
        <cfvo type="percentile" val="50"/>
        <cfvo type="max"/>
        <color theme="0"/>
        <color rgb="FFFF5D5D"/>
        <color rgb="FFFF0000"/>
      </colorScale>
    </cfRule>
    <cfRule type="colorScale" priority="78">
      <colorScale>
        <cfvo type="min"/>
        <cfvo type="percentile" val="50"/>
        <cfvo type="max"/>
        <color theme="0"/>
        <color rgb="FFFF4B4B"/>
        <color rgb="FFFF0000"/>
      </colorScale>
    </cfRule>
    <cfRule type="colorScale" priority="79">
      <colorScale>
        <cfvo type="min"/>
        <cfvo type="max"/>
        <color theme="0"/>
        <color rgb="FFC00000"/>
      </colorScale>
    </cfRule>
    <cfRule type="colorScale" priority="80">
      <colorScale>
        <cfvo type="min"/>
        <cfvo type="max"/>
        <color rgb="FFFCFCFF"/>
        <color rgb="FFF8696B"/>
      </colorScale>
    </cfRule>
  </conditionalFormatting>
  <conditionalFormatting sqref="LS2">
    <cfRule type="colorScale" priority="82">
      <colorScale>
        <cfvo type="min"/>
        <cfvo type="percentile" val="50"/>
        <cfvo type="max"/>
        <color rgb="FF63BE7B"/>
        <color rgb="FFFCFCFF"/>
        <color rgb="FFF8696B"/>
      </colorScale>
    </cfRule>
  </conditionalFormatting>
  <conditionalFormatting sqref="LS3:LS58">
    <cfRule type="colorScale" priority="75">
      <colorScale>
        <cfvo type="min"/>
        <cfvo type="percentile" val="50"/>
        <cfvo type="max"/>
        <color rgb="FF63BE7B"/>
        <color rgb="FFFCFCFF"/>
        <color rgb="FFF8696B"/>
      </colorScale>
    </cfRule>
  </conditionalFormatting>
  <conditionalFormatting sqref="LT2">
    <cfRule type="colorScale" priority="81">
      <colorScale>
        <cfvo type="min"/>
        <cfvo type="percentile" val="50"/>
        <cfvo type="max"/>
        <color rgb="FF63BE7B"/>
        <color rgb="FFFCFCFF"/>
        <color rgb="FFF8696B"/>
      </colorScale>
    </cfRule>
  </conditionalFormatting>
  <conditionalFormatting sqref="LT3:LT58">
    <cfRule type="colorScale" priority="74">
      <colorScale>
        <cfvo type="min"/>
        <cfvo type="percentile" val="50"/>
        <cfvo type="max"/>
        <color rgb="FF63BE7B"/>
        <color rgb="FFFCFCFF"/>
        <color rgb="FFF8696B"/>
      </colorScale>
    </cfRule>
  </conditionalFormatting>
  <conditionalFormatting sqref="MG2">
    <cfRule type="colorScale" priority="69">
      <colorScale>
        <cfvo type="min"/>
        <cfvo type="percentile" val="50"/>
        <cfvo type="max"/>
        <color theme="0"/>
        <color rgb="FFFF5D5D"/>
        <color rgb="FFA80000"/>
      </colorScale>
    </cfRule>
    <cfRule type="colorScale" priority="70">
      <colorScale>
        <cfvo type="min"/>
        <cfvo type="percentile" val="50"/>
        <cfvo type="max"/>
        <color theme="0"/>
        <color rgb="FFFF5D5D"/>
        <color rgb="FFFF0000"/>
      </colorScale>
    </cfRule>
    <cfRule type="colorScale" priority="71">
      <colorScale>
        <cfvo type="min"/>
        <cfvo type="percentile" val="50"/>
        <cfvo type="max"/>
        <color theme="0"/>
        <color rgb="FFFF4B4B"/>
        <color rgb="FFFF0000"/>
      </colorScale>
    </cfRule>
    <cfRule type="colorScale" priority="72">
      <colorScale>
        <cfvo type="min"/>
        <cfvo type="max"/>
        <color theme="0"/>
        <color rgb="FFC00000"/>
      </colorScale>
    </cfRule>
    <cfRule type="colorScale" priority="73">
      <colorScale>
        <cfvo type="min"/>
        <cfvo type="max"/>
        <color rgb="FFFCFCFF"/>
        <color rgb="FFF8696B"/>
      </colorScale>
    </cfRule>
  </conditionalFormatting>
  <conditionalFormatting sqref="MG3:MG58">
    <cfRule type="colorScale" priority="62">
      <colorScale>
        <cfvo type="min"/>
        <cfvo type="percentile" val="50"/>
        <cfvo type="max"/>
        <color theme="0"/>
        <color rgb="FFFF5D5D"/>
        <color rgb="FFA80000"/>
      </colorScale>
    </cfRule>
    <cfRule type="colorScale" priority="63">
      <colorScale>
        <cfvo type="min"/>
        <cfvo type="percentile" val="50"/>
        <cfvo type="max"/>
        <color theme="0"/>
        <color rgb="FFFF5D5D"/>
        <color rgb="FFFF0000"/>
      </colorScale>
    </cfRule>
    <cfRule type="colorScale" priority="64">
      <colorScale>
        <cfvo type="min"/>
        <cfvo type="percentile" val="50"/>
        <cfvo type="max"/>
        <color theme="0"/>
        <color rgb="FFFF4B4B"/>
        <color rgb="FFFF0000"/>
      </colorScale>
    </cfRule>
    <cfRule type="colorScale" priority="65">
      <colorScale>
        <cfvo type="min"/>
        <cfvo type="max"/>
        <color theme="0"/>
        <color rgb="FFC00000"/>
      </colorScale>
    </cfRule>
    <cfRule type="colorScale" priority="66">
      <colorScale>
        <cfvo type="min"/>
        <cfvo type="max"/>
        <color rgb="FFFCFCFF"/>
        <color rgb="FFF8696B"/>
      </colorScale>
    </cfRule>
  </conditionalFormatting>
  <conditionalFormatting sqref="MH2">
    <cfRule type="colorScale" priority="68">
      <colorScale>
        <cfvo type="min"/>
        <cfvo type="percentile" val="50"/>
        <cfvo type="max"/>
        <color rgb="FF63BE7B"/>
        <color rgb="FFFCFCFF"/>
        <color rgb="FFF8696B"/>
      </colorScale>
    </cfRule>
  </conditionalFormatting>
  <conditionalFormatting sqref="MH3:MH58">
    <cfRule type="colorScale" priority="61">
      <colorScale>
        <cfvo type="min"/>
        <cfvo type="percentile" val="50"/>
        <cfvo type="max"/>
        <color rgb="FF63BE7B"/>
        <color rgb="FFFCFCFF"/>
        <color rgb="FFF8696B"/>
      </colorScale>
    </cfRule>
  </conditionalFormatting>
  <conditionalFormatting sqref="MI2">
    <cfRule type="colorScale" priority="67">
      <colorScale>
        <cfvo type="min"/>
        <cfvo type="percentile" val="50"/>
        <cfvo type="max"/>
        <color rgb="FF63BE7B"/>
        <color rgb="FFFCFCFF"/>
        <color rgb="FFF8696B"/>
      </colorScale>
    </cfRule>
  </conditionalFormatting>
  <conditionalFormatting sqref="MI3:MI58">
    <cfRule type="colorScale" priority="60">
      <colorScale>
        <cfvo type="min"/>
        <cfvo type="percentile" val="50"/>
        <cfvo type="max"/>
        <color rgb="FF63BE7B"/>
        <color rgb="FFFCFCFF"/>
        <color rgb="FFF8696B"/>
      </colorScale>
    </cfRule>
  </conditionalFormatting>
  <conditionalFormatting sqref="MR3:MS58">
    <cfRule type="colorScale" priority="59">
      <colorScale>
        <cfvo type="min"/>
        <cfvo type="percentile" val="50"/>
        <cfvo type="max"/>
        <color rgb="FF63BE7B"/>
        <color rgb="FFFCFCFF"/>
        <color rgb="FFF8696B"/>
      </colorScale>
    </cfRule>
  </conditionalFormatting>
  <conditionalFormatting sqref="NF2">
    <cfRule type="colorScale" priority="54">
      <colorScale>
        <cfvo type="min"/>
        <cfvo type="percentile" val="50"/>
        <cfvo type="max"/>
        <color theme="0"/>
        <color rgb="FFFF5D5D"/>
        <color rgb="FFA80000"/>
      </colorScale>
    </cfRule>
    <cfRule type="colorScale" priority="55">
      <colorScale>
        <cfvo type="min"/>
        <cfvo type="percentile" val="50"/>
        <cfvo type="max"/>
        <color theme="0"/>
        <color rgb="FFFF5D5D"/>
        <color rgb="FFFF0000"/>
      </colorScale>
    </cfRule>
    <cfRule type="colorScale" priority="56">
      <colorScale>
        <cfvo type="min"/>
        <cfvo type="percentile" val="50"/>
        <cfvo type="max"/>
        <color theme="0"/>
        <color rgb="FFFF4B4B"/>
        <color rgb="FFFF0000"/>
      </colorScale>
    </cfRule>
    <cfRule type="colorScale" priority="57">
      <colorScale>
        <cfvo type="min"/>
        <cfvo type="max"/>
        <color theme="0"/>
        <color rgb="FFC00000"/>
      </colorScale>
    </cfRule>
    <cfRule type="colorScale" priority="58">
      <colorScale>
        <cfvo type="min"/>
        <cfvo type="max"/>
        <color rgb="FFFCFCFF"/>
        <color rgb="FFF8696B"/>
      </colorScale>
    </cfRule>
  </conditionalFormatting>
  <conditionalFormatting sqref="NF3:NF49">
    <cfRule type="colorScale" priority="47">
      <colorScale>
        <cfvo type="min"/>
        <cfvo type="percentile" val="50"/>
        <cfvo type="max"/>
        <color theme="0"/>
        <color rgb="FFFF5D5D"/>
        <color rgb="FFA80000"/>
      </colorScale>
    </cfRule>
    <cfRule type="colorScale" priority="48">
      <colorScale>
        <cfvo type="min"/>
        <cfvo type="percentile" val="50"/>
        <cfvo type="max"/>
        <color theme="0"/>
        <color rgb="FFFF5D5D"/>
        <color rgb="FFFF0000"/>
      </colorScale>
    </cfRule>
    <cfRule type="colorScale" priority="49">
      <colorScale>
        <cfvo type="min"/>
        <cfvo type="percentile" val="50"/>
        <cfvo type="max"/>
        <color theme="0"/>
        <color rgb="FFFF4B4B"/>
        <color rgb="FFFF0000"/>
      </colorScale>
    </cfRule>
    <cfRule type="colorScale" priority="50">
      <colorScale>
        <cfvo type="min"/>
        <cfvo type="max"/>
        <color theme="0"/>
        <color rgb="FFC00000"/>
      </colorScale>
    </cfRule>
    <cfRule type="colorScale" priority="51">
      <colorScale>
        <cfvo type="min"/>
        <cfvo type="max"/>
        <color rgb="FFFCFCFF"/>
        <color rgb="FFF8696B"/>
      </colorScale>
    </cfRule>
  </conditionalFormatting>
  <conditionalFormatting sqref="NG2">
    <cfRule type="colorScale" priority="53">
      <colorScale>
        <cfvo type="min"/>
        <cfvo type="percentile" val="50"/>
        <cfvo type="max"/>
        <color rgb="FF63BE7B"/>
        <color rgb="FFFCFCFF"/>
        <color rgb="FFF8696B"/>
      </colorScale>
    </cfRule>
  </conditionalFormatting>
  <conditionalFormatting sqref="NG3:NG49">
    <cfRule type="colorScale" priority="46">
      <colorScale>
        <cfvo type="min"/>
        <cfvo type="percentile" val="50"/>
        <cfvo type="max"/>
        <color rgb="FF63BE7B"/>
        <color rgb="FFFCFCFF"/>
        <color rgb="FFF8696B"/>
      </colorScale>
    </cfRule>
  </conditionalFormatting>
  <conditionalFormatting sqref="NH2">
    <cfRule type="colorScale" priority="52">
      <colorScale>
        <cfvo type="min"/>
        <cfvo type="percentile" val="50"/>
        <cfvo type="max"/>
        <color rgb="FF63BE7B"/>
        <color rgb="FFFCFCFF"/>
        <color rgb="FFF8696B"/>
      </colorScale>
    </cfRule>
  </conditionalFormatting>
  <conditionalFormatting sqref="NH3:NH49">
    <cfRule type="colorScale" priority="45">
      <colorScale>
        <cfvo type="min"/>
        <cfvo type="percentile" val="50"/>
        <cfvo type="max"/>
        <color rgb="FF63BE7B"/>
        <color rgb="FFFCFCFF"/>
        <color rgb="FFF8696B"/>
      </colorScale>
    </cfRule>
  </conditionalFormatting>
  <conditionalFormatting sqref="NU2">
    <cfRule type="colorScale" priority="40">
      <colorScale>
        <cfvo type="min"/>
        <cfvo type="percentile" val="50"/>
        <cfvo type="max"/>
        <color theme="0"/>
        <color rgb="FFFF5D5D"/>
        <color rgb="FFA80000"/>
      </colorScale>
    </cfRule>
    <cfRule type="colorScale" priority="41">
      <colorScale>
        <cfvo type="min"/>
        <cfvo type="percentile" val="50"/>
        <cfvo type="max"/>
        <color theme="0"/>
        <color rgb="FFFF5D5D"/>
        <color rgb="FFFF0000"/>
      </colorScale>
    </cfRule>
    <cfRule type="colorScale" priority="42">
      <colorScale>
        <cfvo type="min"/>
        <cfvo type="percentile" val="50"/>
        <cfvo type="max"/>
        <color theme="0"/>
        <color rgb="FFFF4B4B"/>
        <color rgb="FFFF0000"/>
      </colorScale>
    </cfRule>
    <cfRule type="colorScale" priority="43">
      <colorScale>
        <cfvo type="min"/>
        <cfvo type="max"/>
        <color theme="0"/>
        <color rgb="FFC00000"/>
      </colorScale>
    </cfRule>
    <cfRule type="colorScale" priority="44">
      <colorScale>
        <cfvo type="min"/>
        <cfvo type="max"/>
        <color rgb="FFFCFCFF"/>
        <color rgb="FFF8696B"/>
      </colorScale>
    </cfRule>
  </conditionalFormatting>
  <conditionalFormatting sqref="NU3:NU49">
    <cfRule type="colorScale" priority="33">
      <colorScale>
        <cfvo type="min"/>
        <cfvo type="percentile" val="50"/>
        <cfvo type="max"/>
        <color theme="0"/>
        <color rgb="FFFF5D5D"/>
        <color rgb="FFA80000"/>
      </colorScale>
    </cfRule>
    <cfRule type="colorScale" priority="34">
      <colorScale>
        <cfvo type="min"/>
        <cfvo type="percentile" val="50"/>
        <cfvo type="max"/>
        <color theme="0"/>
        <color rgb="FFFF5D5D"/>
        <color rgb="FFFF0000"/>
      </colorScale>
    </cfRule>
    <cfRule type="colorScale" priority="35">
      <colorScale>
        <cfvo type="min"/>
        <cfvo type="percentile" val="50"/>
        <cfvo type="max"/>
        <color theme="0"/>
        <color rgb="FFFF4B4B"/>
        <color rgb="FFFF0000"/>
      </colorScale>
    </cfRule>
    <cfRule type="colorScale" priority="36">
      <colorScale>
        <cfvo type="min"/>
        <cfvo type="max"/>
        <color theme="0"/>
        <color rgb="FFC00000"/>
      </colorScale>
    </cfRule>
    <cfRule type="colorScale" priority="37">
      <colorScale>
        <cfvo type="min"/>
        <cfvo type="max"/>
        <color rgb="FFFCFCFF"/>
        <color rgb="FFF8696B"/>
      </colorScale>
    </cfRule>
  </conditionalFormatting>
  <conditionalFormatting sqref="NV2">
    <cfRule type="colorScale" priority="39">
      <colorScale>
        <cfvo type="min"/>
        <cfvo type="percentile" val="50"/>
        <cfvo type="max"/>
        <color rgb="FF63BE7B"/>
        <color rgb="FFFCFCFF"/>
        <color rgb="FFF8696B"/>
      </colorScale>
    </cfRule>
  </conditionalFormatting>
  <conditionalFormatting sqref="NV3:NV49">
    <cfRule type="colorScale" priority="32">
      <colorScale>
        <cfvo type="min"/>
        <cfvo type="percentile" val="50"/>
        <cfvo type="max"/>
        <color rgb="FF63BE7B"/>
        <color rgb="FFFCFCFF"/>
        <color rgb="FFF8696B"/>
      </colorScale>
    </cfRule>
  </conditionalFormatting>
  <conditionalFormatting sqref="NW2">
    <cfRule type="colorScale" priority="38">
      <colorScale>
        <cfvo type="min"/>
        <cfvo type="percentile" val="50"/>
        <cfvo type="max"/>
        <color rgb="FF63BE7B"/>
        <color rgb="FFFCFCFF"/>
        <color rgb="FFF8696B"/>
      </colorScale>
    </cfRule>
  </conditionalFormatting>
  <conditionalFormatting sqref="NW3:NW49">
    <cfRule type="colorScale" priority="31">
      <colorScale>
        <cfvo type="min"/>
        <cfvo type="percentile" val="50"/>
        <cfvo type="max"/>
        <color rgb="FF63BE7B"/>
        <color rgb="FFFCFCFF"/>
        <color rgb="FFF8696B"/>
      </colorScale>
    </cfRule>
  </conditionalFormatting>
  <conditionalFormatting sqref="OF3:OG49">
    <cfRule type="colorScale" priority="30">
      <colorScale>
        <cfvo type="min"/>
        <cfvo type="percentile" val="50"/>
        <cfvo type="max"/>
        <color rgb="FF63BE7B"/>
        <color rgb="FFFCFCFF"/>
        <color rgb="FFF8696B"/>
      </colorScale>
    </cfRule>
  </conditionalFormatting>
  <conditionalFormatting sqref="OT2">
    <cfRule type="colorScale" priority="25">
      <colorScale>
        <cfvo type="min"/>
        <cfvo type="percentile" val="50"/>
        <cfvo type="max"/>
        <color theme="0"/>
        <color rgb="FFFF5D5D"/>
        <color rgb="FFA80000"/>
      </colorScale>
    </cfRule>
    <cfRule type="colorScale" priority="26">
      <colorScale>
        <cfvo type="min"/>
        <cfvo type="percentile" val="50"/>
        <cfvo type="max"/>
        <color theme="0"/>
        <color rgb="FFFF5D5D"/>
        <color rgb="FFFF0000"/>
      </colorScale>
    </cfRule>
    <cfRule type="colorScale" priority="27">
      <colorScale>
        <cfvo type="min"/>
        <cfvo type="percentile" val="50"/>
        <cfvo type="max"/>
        <color theme="0"/>
        <color rgb="FFFF4B4B"/>
        <color rgb="FFFF0000"/>
      </colorScale>
    </cfRule>
    <cfRule type="colorScale" priority="28">
      <colorScale>
        <cfvo type="min"/>
        <cfvo type="max"/>
        <color theme="0"/>
        <color rgb="FFC00000"/>
      </colorScale>
    </cfRule>
    <cfRule type="colorScale" priority="29">
      <colorScale>
        <cfvo type="min"/>
        <cfvo type="max"/>
        <color rgb="FFFCFCFF"/>
        <color rgb="FFF8696B"/>
      </colorScale>
    </cfRule>
  </conditionalFormatting>
  <conditionalFormatting sqref="OT3:OT40">
    <cfRule type="colorScale" priority="18">
      <colorScale>
        <cfvo type="min"/>
        <cfvo type="percentile" val="50"/>
        <cfvo type="max"/>
        <color theme="0"/>
        <color rgb="FFFF5D5D"/>
        <color rgb="FFA80000"/>
      </colorScale>
    </cfRule>
    <cfRule type="colorScale" priority="19">
      <colorScale>
        <cfvo type="min"/>
        <cfvo type="percentile" val="50"/>
        <cfvo type="max"/>
        <color theme="0"/>
        <color rgb="FFFF5D5D"/>
        <color rgb="FFFF0000"/>
      </colorScale>
    </cfRule>
    <cfRule type="colorScale" priority="20">
      <colorScale>
        <cfvo type="min"/>
        <cfvo type="percentile" val="50"/>
        <cfvo type="max"/>
        <color theme="0"/>
        <color rgb="FFFF4B4B"/>
        <color rgb="FFFF0000"/>
      </colorScale>
    </cfRule>
    <cfRule type="colorScale" priority="21">
      <colorScale>
        <cfvo type="min"/>
        <cfvo type="max"/>
        <color theme="0"/>
        <color rgb="FFC00000"/>
      </colorScale>
    </cfRule>
    <cfRule type="colorScale" priority="22">
      <colorScale>
        <cfvo type="min"/>
        <cfvo type="max"/>
        <color rgb="FFFCFCFF"/>
        <color rgb="FFF8696B"/>
      </colorScale>
    </cfRule>
  </conditionalFormatting>
  <conditionalFormatting sqref="OU2">
    <cfRule type="colorScale" priority="24">
      <colorScale>
        <cfvo type="min"/>
        <cfvo type="percentile" val="50"/>
        <cfvo type="max"/>
        <color rgb="FF63BE7B"/>
        <color rgb="FFFCFCFF"/>
        <color rgb="FFF8696B"/>
      </colorScale>
    </cfRule>
  </conditionalFormatting>
  <conditionalFormatting sqref="OU3:OU40">
    <cfRule type="colorScale" priority="17">
      <colorScale>
        <cfvo type="min"/>
        <cfvo type="percentile" val="50"/>
        <cfvo type="max"/>
        <color rgb="FF63BE7B"/>
        <color rgb="FFFCFCFF"/>
        <color rgb="FFF8696B"/>
      </colorScale>
    </cfRule>
  </conditionalFormatting>
  <conditionalFormatting sqref="OV2">
    <cfRule type="colorScale" priority="23">
      <colorScale>
        <cfvo type="min"/>
        <cfvo type="percentile" val="50"/>
        <cfvo type="max"/>
        <color rgb="FF63BE7B"/>
        <color rgb="FFFCFCFF"/>
        <color rgb="FFF8696B"/>
      </colorScale>
    </cfRule>
  </conditionalFormatting>
  <conditionalFormatting sqref="OV3:OV40">
    <cfRule type="colorScale" priority="16">
      <colorScale>
        <cfvo type="min"/>
        <cfvo type="percentile" val="50"/>
        <cfvo type="max"/>
        <color rgb="FF63BE7B"/>
        <color rgb="FFFCFCFF"/>
        <color rgb="FFF8696B"/>
      </colorScale>
    </cfRule>
  </conditionalFormatting>
  <conditionalFormatting sqref="PI2">
    <cfRule type="colorScale" priority="11">
      <colorScale>
        <cfvo type="min"/>
        <cfvo type="percentile" val="50"/>
        <cfvo type="max"/>
        <color theme="0"/>
        <color rgb="FFFF5D5D"/>
        <color rgb="FFA80000"/>
      </colorScale>
    </cfRule>
    <cfRule type="colorScale" priority="12">
      <colorScale>
        <cfvo type="min"/>
        <cfvo type="percentile" val="50"/>
        <cfvo type="max"/>
        <color theme="0"/>
        <color rgb="FFFF5D5D"/>
        <color rgb="FFFF0000"/>
      </colorScale>
    </cfRule>
    <cfRule type="colorScale" priority="13">
      <colorScale>
        <cfvo type="min"/>
        <cfvo type="percentile" val="50"/>
        <cfvo type="max"/>
        <color theme="0"/>
        <color rgb="FFFF4B4B"/>
        <color rgb="FFFF0000"/>
      </colorScale>
    </cfRule>
    <cfRule type="colorScale" priority="14">
      <colorScale>
        <cfvo type="min"/>
        <cfvo type="max"/>
        <color theme="0"/>
        <color rgb="FFC00000"/>
      </colorScale>
    </cfRule>
    <cfRule type="colorScale" priority="15">
      <colorScale>
        <cfvo type="min"/>
        <cfvo type="max"/>
        <color rgb="FFFCFCFF"/>
        <color rgb="FFF8696B"/>
      </colorScale>
    </cfRule>
  </conditionalFormatting>
  <conditionalFormatting sqref="PI3:PI40">
    <cfRule type="colorScale" priority="4">
      <colorScale>
        <cfvo type="min"/>
        <cfvo type="percentile" val="50"/>
        <cfvo type="max"/>
        <color theme="0"/>
        <color rgb="FFFF5D5D"/>
        <color rgb="FFA80000"/>
      </colorScale>
    </cfRule>
    <cfRule type="colorScale" priority="5">
      <colorScale>
        <cfvo type="min"/>
        <cfvo type="percentile" val="50"/>
        <cfvo type="max"/>
        <color theme="0"/>
        <color rgb="FFFF5D5D"/>
        <color rgb="FFFF0000"/>
      </colorScale>
    </cfRule>
    <cfRule type="colorScale" priority="6">
      <colorScale>
        <cfvo type="min"/>
        <cfvo type="percentile" val="50"/>
        <cfvo type="max"/>
        <color theme="0"/>
        <color rgb="FFFF4B4B"/>
        <color rgb="FFFF0000"/>
      </colorScale>
    </cfRule>
    <cfRule type="colorScale" priority="7">
      <colorScale>
        <cfvo type="min"/>
        <cfvo type="max"/>
        <color theme="0"/>
        <color rgb="FFC00000"/>
      </colorScale>
    </cfRule>
    <cfRule type="colorScale" priority="8">
      <colorScale>
        <cfvo type="min"/>
        <cfvo type="max"/>
        <color rgb="FFFCFCFF"/>
        <color rgb="FFF8696B"/>
      </colorScale>
    </cfRule>
  </conditionalFormatting>
  <conditionalFormatting sqref="PJ2">
    <cfRule type="colorScale" priority="10">
      <colorScale>
        <cfvo type="min"/>
        <cfvo type="percentile" val="50"/>
        <cfvo type="max"/>
        <color rgb="FF63BE7B"/>
        <color rgb="FFFCFCFF"/>
        <color rgb="FFF8696B"/>
      </colorScale>
    </cfRule>
  </conditionalFormatting>
  <conditionalFormatting sqref="PJ3:PJ40">
    <cfRule type="colorScale" priority="3">
      <colorScale>
        <cfvo type="min"/>
        <cfvo type="percentile" val="50"/>
        <cfvo type="max"/>
        <color rgb="FF63BE7B"/>
        <color rgb="FFFCFCFF"/>
        <color rgb="FFF8696B"/>
      </colorScale>
    </cfRule>
  </conditionalFormatting>
  <conditionalFormatting sqref="PK2">
    <cfRule type="colorScale" priority="9">
      <colorScale>
        <cfvo type="min"/>
        <cfvo type="percentile" val="50"/>
        <cfvo type="max"/>
        <color rgb="FF63BE7B"/>
        <color rgb="FFFCFCFF"/>
        <color rgb="FFF8696B"/>
      </colorScale>
    </cfRule>
  </conditionalFormatting>
  <conditionalFormatting sqref="PK3:PK40">
    <cfRule type="colorScale" priority="2">
      <colorScale>
        <cfvo type="min"/>
        <cfvo type="percentile" val="50"/>
        <cfvo type="max"/>
        <color rgb="FF63BE7B"/>
        <color rgb="FFFCFCFF"/>
        <color rgb="FFF8696B"/>
      </colorScale>
    </cfRule>
  </conditionalFormatting>
  <conditionalFormatting sqref="PT3:PU40">
    <cfRule type="colorScale" priority="1">
      <colorScale>
        <cfvo type="min"/>
        <cfvo type="percentile" val="50"/>
        <cfvo type="max"/>
        <color rgb="FF63BE7B"/>
        <color rgb="FFFCFCFF"/>
        <color rgb="FFF8696B"/>
      </colorScale>
    </cfRule>
  </conditionalFormatting>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a6f8d68c-4c0c-4f32-bae9-ac311fdbe6d4"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43A50DE75D555418ECE69F977ACF568" ma:contentTypeVersion="17" ma:contentTypeDescription="Create a new document." ma:contentTypeScope="" ma:versionID="c2e7ccfd9c455d5fca752de042fa3861">
  <xsd:schema xmlns:xsd="http://www.w3.org/2001/XMLSchema" xmlns:xs="http://www.w3.org/2001/XMLSchema" xmlns:p="http://schemas.microsoft.com/office/2006/metadata/properties" xmlns:ns3="1f543aa1-1e15-4a9a-bdad-8319f97aff55" xmlns:ns4="a6f8d68c-4c0c-4f32-bae9-ac311fdbe6d4" targetNamespace="http://schemas.microsoft.com/office/2006/metadata/properties" ma:root="true" ma:fieldsID="36330bb4ed765225ea7640a0a8361c70" ns3:_="" ns4:_="">
    <xsd:import namespace="1f543aa1-1e15-4a9a-bdad-8319f97aff55"/>
    <xsd:import namespace="a6f8d68c-4c0c-4f32-bae9-ac311fdbe6d4"/>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KeyPoints" minOccurs="0"/>
                <xsd:element ref="ns4:MediaServiceKeyPoints" minOccurs="0"/>
                <xsd:element ref="ns4:_activity" minOccurs="0"/>
                <xsd:element ref="ns4:MediaServiceObjectDetectorVersions" minOccurs="0"/>
                <xsd:element ref="ns4:MediaServiceSearchProperties" minOccurs="0"/>
                <xsd:element ref="ns4:MediaServiceDateTaken" minOccurs="0"/>
                <xsd:element ref="ns4:MediaServiceSystemTags" minOccurs="0"/>
                <xsd:element ref="ns4:MediaServiceOCR" minOccurs="0"/>
                <xsd:element ref="ns4:MediaServiceGenerationTime" minOccurs="0"/>
                <xsd:element ref="ns4:MediaServiceEventHashCode" minOccurs="0"/>
                <xsd:element ref="ns4:MediaServiceLocation" minOccurs="0"/>
                <xsd:element ref="ns4: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f543aa1-1e15-4a9a-bdad-8319f97aff5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6f8d68c-4c0c-4f32-bae9-ac311fdbe6d4"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_activity" ma:index="15" nillable="true" ma:displayName="_activity" ma:hidden="true" ma:internalName="_activity">
      <xsd:simpleType>
        <xsd:restriction base="dms:Note"/>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SearchProperties" ma:index="17" nillable="true" ma:displayName="MediaServiceSearchProperties" ma:hidden="true" ma:internalName="MediaServiceSearchProperties" ma:readOnly="true">
      <xsd:simpleType>
        <xsd:restriction base="dms:Note"/>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SystemTags" ma:index="19" nillable="true" ma:displayName="MediaServiceSystemTags" ma:hidden="true" ma:internalName="MediaServiceSystemTags" ma:readOnly="true">
      <xsd:simpleType>
        <xsd:restriction base="dms:Note"/>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element name="MediaServiceLocation" ma:index="23" nillable="true" ma:displayName="Location" ma:indexed="true" ma:internalName="MediaServiceLocation" ma:readOnly="true">
      <xsd:simpleType>
        <xsd:restriction base="dms:Text"/>
      </xsd:simpleType>
    </xsd:element>
    <xsd:element name="MediaLengthInSeconds" ma:index="24"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1CFA317-4912-4FA7-B200-FC01A1A447B7}">
  <ds:schemaRefs>
    <ds:schemaRef ds:uri="http://schemas.microsoft.com/office/2006/documentManagement/types"/>
    <ds:schemaRef ds:uri="http://www.w3.org/XML/1998/namespace"/>
    <ds:schemaRef ds:uri="http://schemas.openxmlformats.org/package/2006/metadata/core-properties"/>
    <ds:schemaRef ds:uri="http://purl.org/dc/elements/1.1/"/>
    <ds:schemaRef ds:uri="http://purl.org/dc/terms/"/>
    <ds:schemaRef ds:uri="http://schemas.microsoft.com/office/2006/metadata/properties"/>
    <ds:schemaRef ds:uri="http://schemas.microsoft.com/office/infopath/2007/PartnerControls"/>
    <ds:schemaRef ds:uri="a6f8d68c-4c0c-4f32-bae9-ac311fdbe6d4"/>
    <ds:schemaRef ds:uri="1f543aa1-1e15-4a9a-bdad-8319f97aff55"/>
    <ds:schemaRef ds:uri="http://purl.org/dc/dcmitype/"/>
  </ds:schemaRefs>
</ds:datastoreItem>
</file>

<file path=customXml/itemProps2.xml><?xml version="1.0" encoding="utf-8"?>
<ds:datastoreItem xmlns:ds="http://schemas.openxmlformats.org/officeDocument/2006/customXml" ds:itemID="{86153AAF-CBCF-454D-BDF9-E47D5E4512FB}">
  <ds:schemaRefs>
    <ds:schemaRef ds:uri="http://schemas.microsoft.com/sharepoint/v3/contenttype/forms"/>
  </ds:schemaRefs>
</ds:datastoreItem>
</file>

<file path=customXml/itemProps3.xml><?xml version="1.0" encoding="utf-8"?>
<ds:datastoreItem xmlns:ds="http://schemas.openxmlformats.org/officeDocument/2006/customXml" ds:itemID="{12277F12-2CDB-4796-B2FD-3211247548A0}">
  <ds:schemaRefs>
    <ds:schemaRef ds:uri="http://schemas.microsoft.com/office/2006/metadata/contentType"/>
    <ds:schemaRef ds:uri="http://schemas.microsoft.com/office/2006/metadata/properties/metaAttributes"/>
    <ds:schemaRef ds:uri="http://www.w3.org/2000/xmlns/"/>
    <ds:schemaRef ds:uri="http://www.w3.org/2001/XMLSchema"/>
    <ds:schemaRef ds:uri="1f543aa1-1e15-4a9a-bdad-8319f97aff55"/>
    <ds:schemaRef ds:uri="a6f8d68c-4c0c-4f32-bae9-ac311fdbe6d4"/>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LOG OF DATA </vt:lpstr>
      <vt:lpstr>DECEMBER FIRE FOUNTAINS</vt:lpstr>
      <vt:lpstr>JANUARY FIRE FOUNTAINS</vt:lpstr>
      <vt:lpstr>FEBRUARY PROPAGATION</vt:lpstr>
      <vt:lpstr>MARCH FIRE FOUNTAINS </vt:lpstr>
      <vt:lpstr>MAY PROPAGATION</vt:lpstr>
      <vt:lpstr>AUGUST FIRE FOUNTAINS</vt:lpstr>
      <vt:lpstr>DECEMBER ANGULAR UNCERTAINTY</vt:lpstr>
      <vt:lpstr>JANUARY ANGULAR UNCERTAINTY</vt:lpstr>
      <vt:lpstr>MARCH ANGULAR UNCERTAINTY</vt:lpstr>
      <vt:lpstr>AUGUST ANGULAR UNCERTAINTY</vt:lpstr>
      <vt:lpstr>VALUES FOR CORRELATION TESTING</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cometuser</dc:creator>
  <cp:lastModifiedBy>Rebekah Rhodes</cp:lastModifiedBy>
  <cp:lastPrinted>2024-11-06T12:15:43Z</cp:lastPrinted>
  <dcterms:created xsi:type="dcterms:W3CDTF">2015-06-05T18:17:20Z</dcterms:created>
  <dcterms:modified xsi:type="dcterms:W3CDTF">2026-02-18T11:32:28Z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0x010100643A50DE75D555418ECE69F977ACF568</vt:lpwstr>
  </property>
</Properties>
</file>